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0"/>
  <workbookPr codeName="ThisWorkbook" defaultThemeVersion="166925"/>
  <mc:AlternateContent xmlns:mc="http://schemas.openxmlformats.org/markup-compatibility/2006">
    <mc:Choice Requires="x15">
      <x15ac:absPath xmlns:x15ac="http://schemas.microsoft.com/office/spreadsheetml/2010/11/ac" url="https://d.docs.live.net/29f448ec057303af/Pulpit/MECC/2024 Autumn Season/MECC 2024 Online Qulification Rounds/"/>
    </mc:Choice>
  </mc:AlternateContent>
  <xr:revisionPtr revIDLastSave="724" documentId="13_ncr:1_{E6A1232F-1F20-4F70-A0CC-8A06E58C4898}" xr6:coauthVersionLast="47" xr6:coauthVersionMax="47" xr10:uidLastSave="{11DB39AA-23F0-493A-A985-77485F10C6A8}"/>
  <bookViews>
    <workbookView xWindow="-120" yWindow="-120" windowWidth="51840" windowHeight="21120" tabRatio="773" activeTab="4" xr2:uid="{07A5AC02-E03F-46D6-8E4F-1498E449B94E}"/>
  </bookViews>
  <sheets>
    <sheet name="Overall Instructions" sheetId="53" r:id="rId1"/>
    <sheet name="Meal Plan Case" sheetId="54" r:id="rId2"/>
    <sheet name="Food Prices" sheetId="55" r:id="rId3"/>
    <sheet name="Food Data" sheetId="56" r:id="rId4"/>
    <sheet name="Data Mix Up Case" sheetId="59" r:id="rId5"/>
    <sheet name="Data Mix Up Case Answers" sheetId="60" r:id="rId6"/>
    <sheet name="Kickoff Case" sheetId="68" r:id="rId7"/>
    <sheet name="Field" sheetId="42" r:id="rId8"/>
    <sheet name="Graded Answers" sheetId="64" r:id="rId9"/>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3" hidden="1">'Food Data'!$A$1:$E$1001</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4" hidden="1">1</definedName>
    <definedName name="solver_eng" localSheetId="6" hidden="1">1</definedName>
    <definedName name="solver_eng" localSheetId="1" hidden="1">1</definedName>
    <definedName name="solver_neg" localSheetId="4" hidden="1">1</definedName>
    <definedName name="solver_neg" localSheetId="6" hidden="1">1</definedName>
    <definedName name="solver_neg" localSheetId="1" hidden="1">1</definedName>
    <definedName name="solver_num" localSheetId="4" hidden="1">0</definedName>
    <definedName name="solver_num" localSheetId="6" hidden="1">0</definedName>
    <definedName name="solver_num" localSheetId="1" hidden="1">0</definedName>
    <definedName name="solver_opt" localSheetId="4" hidden="1">'Data Mix Up Case'!#REF!</definedName>
    <definedName name="solver_opt" localSheetId="6" hidden="1">'Kickoff Case'!$K$7</definedName>
    <definedName name="solver_opt" localSheetId="1" hidden="1">'Meal Plan Case'!#REF!</definedName>
    <definedName name="solver_typ" localSheetId="4" hidden="1">1</definedName>
    <definedName name="solver_typ" localSheetId="6" hidden="1">1</definedName>
    <definedName name="solver_typ" localSheetId="1" hidden="1">1</definedName>
    <definedName name="solver_val" localSheetId="4" hidden="1">0</definedName>
    <definedName name="solver_val" localSheetId="6" hidden="1">0</definedName>
    <definedName name="solver_val" localSheetId="1" hidden="1">0</definedName>
    <definedName name="solver_ver" localSheetId="4" hidden="1">3</definedName>
    <definedName name="solver_ver" localSheetId="6" hidden="1">3</definedName>
    <definedName name="solver_ver" localSheetId="1"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93" i="68" l="1" a="1"/>
  <c r="AH293" i="68" s="1"/>
  <c r="AH294" i="68" a="1"/>
  <c r="AH294" i="68" s="1"/>
  <c r="AH295" i="68" a="1"/>
  <c r="AH295" i="68" s="1"/>
  <c r="AH296" i="68" a="1"/>
  <c r="AH296" i="68" s="1"/>
  <c r="AH297" i="68" a="1"/>
  <c r="AH297" i="68" s="1"/>
  <c r="AH298" i="68" a="1"/>
  <c r="AH298" i="68" s="1"/>
  <c r="AH299" i="68" a="1"/>
  <c r="AH299" i="68" s="1"/>
  <c r="AH300" i="68" a="1"/>
  <c r="AH300" i="68" s="1"/>
  <c r="AH301" i="68" a="1"/>
  <c r="AH301" i="68" s="1"/>
  <c r="AH302" i="68" a="1"/>
  <c r="AH302" i="68" s="1"/>
  <c r="AH303" i="68" a="1"/>
  <c r="AH303" i="68" s="1"/>
  <c r="AH304" i="68" a="1"/>
  <c r="AH304" i="68" s="1"/>
  <c r="AH305" i="68" a="1"/>
  <c r="AH305" i="68" s="1"/>
  <c r="AH306" i="68" a="1"/>
  <c r="AH306" i="68" s="1"/>
  <c r="AH307" i="68" a="1"/>
  <c r="AH307" i="68" s="1"/>
  <c r="AH308" i="68" a="1"/>
  <c r="AH308" i="68" s="1"/>
  <c r="AH309" i="68" a="1"/>
  <c r="AH309" i="68" s="1"/>
  <c r="AH310" i="68" a="1"/>
  <c r="AH310" i="68" s="1"/>
  <c r="AH311" i="68" a="1"/>
  <c r="AH311" i="68" s="1"/>
  <c r="AH312" i="68" a="1"/>
  <c r="AH312" i="68" s="1"/>
  <c r="BH232" i="68" a="1"/>
  <c r="BH232" i="68" s="1"/>
  <c r="BH233" i="68" a="1"/>
  <c r="BH233" i="68" s="1"/>
  <c r="BH234" i="68" a="1"/>
  <c r="BH234" i="68" s="1"/>
  <c r="BH235" i="68" a="1"/>
  <c r="BH235" i="68" s="1"/>
  <c r="BH236" i="68" a="1"/>
  <c r="BH236" i="68" s="1"/>
  <c r="BH237" i="68" a="1"/>
  <c r="BH237" i="68" s="1"/>
  <c r="BH238" i="68" a="1"/>
  <c r="BH238" i="68" s="1"/>
  <c r="BH239" i="68" a="1"/>
  <c r="BH239" i="68" s="1"/>
  <c r="BH240" i="68" a="1"/>
  <c r="BH240" i="68" s="1"/>
  <c r="BH241" i="68" a="1"/>
  <c r="BH241" i="68" s="1"/>
  <c r="BH242" i="68" a="1"/>
  <c r="BH242" i="68" s="1"/>
  <c r="BH243" i="68" a="1"/>
  <c r="BH243" i="68" s="1"/>
  <c r="BH244" i="68" a="1"/>
  <c r="BH244" i="68" s="1"/>
  <c r="BH245" i="68" a="1"/>
  <c r="BH245" i="68" s="1"/>
  <c r="BH246" i="68" a="1"/>
  <c r="BH246" i="68" s="1"/>
  <c r="BH247" i="68" a="1"/>
  <c r="BH247" i="68" s="1"/>
  <c r="BH248" i="68" a="1"/>
  <c r="BH248" i="68" s="1"/>
  <c r="BH249" i="68" a="1"/>
  <c r="BH249" i="68" s="1"/>
  <c r="BH250" i="68" a="1"/>
  <c r="BH250" i="68" s="1"/>
  <c r="BH231" i="68" a="1"/>
  <c r="BH231" i="68" s="1"/>
  <c r="T195" i="68" a="1"/>
  <c r="T195" i="68" s="1"/>
  <c r="T196" i="68" a="1"/>
  <c r="T196" i="68" s="1"/>
  <c r="U196" i="68" s="1" a="1"/>
  <c r="U196" i="68" s="1"/>
  <c r="V196" i="68" s="1" a="1"/>
  <c r="V196" i="68" s="1"/>
  <c r="W196" i="68" s="1" a="1"/>
  <c r="W196" i="68" s="1"/>
  <c r="X196" i="68" s="1" a="1"/>
  <c r="X196" i="68" s="1"/>
  <c r="T197" i="68" a="1"/>
  <c r="T197" i="68" s="1"/>
  <c r="U197" i="68" s="1" a="1"/>
  <c r="U197" i="68" s="1"/>
  <c r="V197" i="68" s="1" a="1"/>
  <c r="V197" i="68" s="1"/>
  <c r="W197" i="68" s="1" a="1"/>
  <c r="W197" i="68" s="1"/>
  <c r="X197" i="68" s="1" a="1"/>
  <c r="X197" i="68" s="1"/>
  <c r="T198" i="68" a="1"/>
  <c r="T198" i="68" s="1"/>
  <c r="U198" i="68" s="1" a="1"/>
  <c r="U198" i="68" s="1"/>
  <c r="V198" i="68" s="1" a="1"/>
  <c r="V198" i="68" s="1"/>
  <c r="W198" i="68" s="1" a="1"/>
  <c r="W198" i="68" s="1"/>
  <c r="X198" i="68" s="1" a="1"/>
  <c r="X198" i="68" s="1"/>
  <c r="T199" i="68" a="1"/>
  <c r="T199" i="68" s="1"/>
  <c r="U199" i="68" s="1" a="1"/>
  <c r="U199" i="68" s="1"/>
  <c r="V199" i="68" s="1" a="1"/>
  <c r="V199" i="68" s="1"/>
  <c r="W199" i="68" s="1" a="1"/>
  <c r="W199" i="68" s="1"/>
  <c r="X199" i="68" s="1" a="1"/>
  <c r="X199" i="68" s="1"/>
  <c r="T200" i="68" a="1"/>
  <c r="T200" i="68" s="1"/>
  <c r="U200" i="68" s="1" a="1"/>
  <c r="U200" i="68" s="1"/>
  <c r="V200" i="68" s="1" a="1"/>
  <c r="V200" i="68" s="1"/>
  <c r="W200" i="68" s="1" a="1"/>
  <c r="W200" i="68" s="1"/>
  <c r="X200" i="68" s="1" a="1"/>
  <c r="X200" i="68" s="1"/>
  <c r="T201" i="68" a="1"/>
  <c r="T201" i="68" s="1"/>
  <c r="U201" i="68" s="1" a="1"/>
  <c r="U201" i="68" s="1"/>
  <c r="V201" i="68" s="1" a="1"/>
  <c r="V201" i="68" s="1"/>
  <c r="W201" i="68" s="1" a="1"/>
  <c r="W201" i="68" s="1"/>
  <c r="X201" i="68" s="1" a="1"/>
  <c r="X201" i="68" s="1"/>
  <c r="T202" i="68" a="1"/>
  <c r="T202" i="68" s="1"/>
  <c r="U202" i="68" s="1" a="1"/>
  <c r="U202" i="68" s="1"/>
  <c r="V202" i="68" s="1" a="1"/>
  <c r="V202" i="68" s="1"/>
  <c r="W202" i="68" s="1" a="1"/>
  <c r="W202" i="68" s="1"/>
  <c r="X202" i="68" s="1" a="1"/>
  <c r="X202" i="68" s="1"/>
  <c r="T203" i="68" a="1"/>
  <c r="T203" i="68" s="1"/>
  <c r="U203" i="68" s="1" a="1"/>
  <c r="U203" i="68" s="1"/>
  <c r="V203" i="68" s="1" a="1"/>
  <c r="V203" i="68" s="1"/>
  <c r="W203" i="68" s="1" a="1"/>
  <c r="W203" i="68" s="1"/>
  <c r="X203" i="68" s="1" a="1"/>
  <c r="X203" i="68" s="1"/>
  <c r="T204" i="68" a="1"/>
  <c r="T204" i="68" s="1"/>
  <c r="U204" i="68" s="1" a="1"/>
  <c r="U204" i="68" s="1"/>
  <c r="V204" i="68" s="1" a="1"/>
  <c r="V204" i="68" s="1"/>
  <c r="W204" i="68" s="1" a="1"/>
  <c r="W204" i="68" s="1"/>
  <c r="X204" i="68" s="1" a="1"/>
  <c r="X204" i="68" s="1"/>
  <c r="T205" i="68" a="1"/>
  <c r="T205" i="68" s="1"/>
  <c r="U205" i="68" s="1" a="1"/>
  <c r="U205" i="68" s="1"/>
  <c r="V205" i="68" s="1" a="1"/>
  <c r="V205" i="68" s="1"/>
  <c r="W205" i="68" s="1" a="1"/>
  <c r="W205" i="68" s="1"/>
  <c r="X205" i="68" s="1" a="1"/>
  <c r="X205" i="68" s="1"/>
  <c r="T206" i="68" a="1"/>
  <c r="T206" i="68" s="1"/>
  <c r="U206" i="68" s="1" a="1"/>
  <c r="U206" i="68" s="1"/>
  <c r="V206" i="68" s="1" a="1"/>
  <c r="V206" i="68" s="1"/>
  <c r="W206" i="68" s="1" a="1"/>
  <c r="W206" i="68" s="1"/>
  <c r="X206" i="68" s="1" a="1"/>
  <c r="X206" i="68" s="1"/>
  <c r="T207" i="68" a="1"/>
  <c r="T207" i="68" s="1"/>
  <c r="U207" i="68" s="1" a="1"/>
  <c r="U207" i="68" s="1"/>
  <c r="V207" i="68" s="1" a="1"/>
  <c r="V207" i="68" s="1"/>
  <c r="W207" i="68" s="1" a="1"/>
  <c r="W207" i="68" s="1"/>
  <c r="X207" i="68" s="1" a="1"/>
  <c r="X207" i="68" s="1"/>
  <c r="T208" i="68" a="1"/>
  <c r="T208" i="68" s="1"/>
  <c r="U208" i="68" s="1" a="1"/>
  <c r="U208" i="68" s="1"/>
  <c r="V208" i="68" s="1" a="1"/>
  <c r="V208" i="68" s="1"/>
  <c r="W208" i="68" s="1" a="1"/>
  <c r="W208" i="68" s="1"/>
  <c r="X208" i="68" s="1" a="1"/>
  <c r="X208" i="68" s="1"/>
  <c r="T209" i="68" a="1"/>
  <c r="T209" i="68" s="1"/>
  <c r="U209" i="68" s="1" a="1"/>
  <c r="U209" i="68" s="1"/>
  <c r="V209" i="68" s="1" a="1"/>
  <c r="V209" i="68" s="1"/>
  <c r="W209" i="68" s="1" a="1"/>
  <c r="W209" i="68" s="1"/>
  <c r="X209" i="68" s="1" a="1"/>
  <c r="X209" i="68" s="1"/>
  <c r="T210" i="68" a="1"/>
  <c r="T210" i="68" s="1"/>
  <c r="U210" i="68" s="1" a="1"/>
  <c r="U210" i="68" s="1"/>
  <c r="V210" i="68" s="1" a="1"/>
  <c r="V210" i="68" s="1"/>
  <c r="W210" i="68" s="1" a="1"/>
  <c r="W210" i="68" s="1"/>
  <c r="X210" i="68" s="1" a="1"/>
  <c r="X210" i="68" s="1"/>
  <c r="T211" i="68" a="1"/>
  <c r="T211" i="68" s="1"/>
  <c r="U211" i="68" s="1" a="1"/>
  <c r="U211" i="68" s="1"/>
  <c r="V211" i="68" s="1" a="1"/>
  <c r="V211" i="68" s="1"/>
  <c r="W211" i="68" s="1" a="1"/>
  <c r="W211" i="68" s="1"/>
  <c r="X211" i="68" s="1" a="1"/>
  <c r="X211" i="68" s="1"/>
  <c r="T212" i="68" a="1"/>
  <c r="T212" i="68" s="1"/>
  <c r="U212" i="68" s="1" a="1"/>
  <c r="U212" i="68" s="1"/>
  <c r="V212" i="68" s="1" a="1"/>
  <c r="V212" i="68" s="1"/>
  <c r="W212" i="68" s="1" a="1"/>
  <c r="W212" i="68" s="1"/>
  <c r="X212" i="68" s="1" a="1"/>
  <c r="X212" i="68" s="1"/>
  <c r="T213" i="68" a="1"/>
  <c r="T213" i="68" s="1"/>
  <c r="U213" i="68" s="1" a="1"/>
  <c r="U213" i="68" s="1"/>
  <c r="V213" i="68" s="1" a="1"/>
  <c r="V213" i="68" s="1"/>
  <c r="W213" i="68" s="1" a="1"/>
  <c r="W213" i="68" s="1"/>
  <c r="X213" i="68" s="1" a="1"/>
  <c r="X213" i="68" s="1"/>
  <c r="T214" i="68" a="1"/>
  <c r="T214" i="68" s="1"/>
  <c r="U214" i="68" s="1" a="1"/>
  <c r="U214" i="68" s="1"/>
  <c r="V214" i="68" s="1" a="1"/>
  <c r="V214" i="68" s="1"/>
  <c r="W214" i="68" s="1" a="1"/>
  <c r="W214" i="68" s="1"/>
  <c r="X214" i="68" s="1" a="1"/>
  <c r="X214" i="68" s="1"/>
  <c r="N195" i="68" a="1"/>
  <c r="N195" i="68" s="1"/>
  <c r="O195" i="68" s="1" a="1"/>
  <c r="O195" i="68" s="1"/>
  <c r="E27" i="68"/>
  <c r="D151" i="64" s="1"/>
  <c r="E25" i="68" a="1"/>
  <c r="E25" i="68" s="1"/>
  <c r="D150" i="64" s="1"/>
  <c r="AH288" i="68" a="1"/>
  <c r="AH288" i="68" s="1"/>
  <c r="AI312" i="68" s="1" a="1"/>
  <c r="AI312" i="68" s="1"/>
  <c r="AH287" i="68" a="1"/>
  <c r="AH287" i="68" s="1"/>
  <c r="AI311" i="68" s="1" a="1"/>
  <c r="AI311" i="68" s="1"/>
  <c r="AH286" i="68" a="1"/>
  <c r="AH286" i="68" s="1"/>
  <c r="AI310" i="68" s="1" a="1"/>
  <c r="AI310" i="68" s="1"/>
  <c r="AH285" i="68" a="1"/>
  <c r="AH285" i="68" s="1"/>
  <c r="AI309" i="68" s="1" a="1"/>
  <c r="AI309" i="68" s="1"/>
  <c r="AH284" i="68" a="1"/>
  <c r="AH284" i="68" s="1"/>
  <c r="AI308" i="68" s="1" a="1"/>
  <c r="AI308" i="68" s="1"/>
  <c r="AH283" i="68" a="1"/>
  <c r="AH283" i="68" s="1"/>
  <c r="AI307" i="68" s="1" a="1"/>
  <c r="AI307" i="68" s="1"/>
  <c r="AH282" i="68" a="1"/>
  <c r="AH282" i="68" s="1"/>
  <c r="AI306" i="68" s="1" a="1"/>
  <c r="AI306" i="68" s="1"/>
  <c r="AH281" i="68" a="1"/>
  <c r="AH281" i="68" s="1"/>
  <c r="AI305" i="68" s="1" a="1"/>
  <c r="AI305" i="68" s="1"/>
  <c r="AH280" i="68" a="1"/>
  <c r="AH280" i="68" s="1"/>
  <c r="AI304" i="68" s="1" a="1"/>
  <c r="AI304" i="68" s="1"/>
  <c r="AH279" i="68" a="1"/>
  <c r="AH279" i="68" s="1"/>
  <c r="AI303" i="68" s="1" a="1"/>
  <c r="AI303" i="68" s="1"/>
  <c r="AH278" i="68" a="1"/>
  <c r="AH278" i="68" s="1"/>
  <c r="AI302" i="68" s="1" a="1"/>
  <c r="AI302" i="68" s="1"/>
  <c r="AH277" i="68" a="1"/>
  <c r="AH277" i="68" s="1"/>
  <c r="AI301" i="68" s="1" a="1"/>
  <c r="AI301" i="68" s="1"/>
  <c r="AH276" i="68" a="1"/>
  <c r="AH276" i="68" s="1"/>
  <c r="AI300" i="68" s="1" a="1"/>
  <c r="AI300" i="68" s="1"/>
  <c r="AH275" i="68" a="1"/>
  <c r="AH275" i="68" s="1"/>
  <c r="AI299" i="68" s="1" a="1"/>
  <c r="AI299" i="68" s="1"/>
  <c r="AH274" i="68" a="1"/>
  <c r="AH274" i="68" s="1"/>
  <c r="AI298" i="68" s="1" a="1"/>
  <c r="AI298" i="68" s="1"/>
  <c r="AH273" i="68" a="1"/>
  <c r="AH273" i="68" s="1"/>
  <c r="AI297" i="68" s="1" a="1"/>
  <c r="AI297" i="68" s="1"/>
  <c r="AH272" i="68" a="1"/>
  <c r="AH272" i="68" s="1"/>
  <c r="AI296" i="68" s="1" a="1"/>
  <c r="AI296" i="68" s="1"/>
  <c r="AH271" i="68" a="1"/>
  <c r="AH271" i="68" s="1"/>
  <c r="AI295" i="68" s="1" a="1"/>
  <c r="AI295" i="68" s="1"/>
  <c r="AH270" i="68" a="1"/>
  <c r="AH270" i="68" s="1"/>
  <c r="AI294" i="68" s="1" a="1"/>
  <c r="AI294" i="68" s="1"/>
  <c r="AH269" i="68" a="1"/>
  <c r="AH269" i="68" s="1"/>
  <c r="AH231" i="68" a="1"/>
  <c r="AH231" i="68" s="1"/>
  <c r="BI231" i="68" s="1" a="1"/>
  <c r="BI231" i="68" s="1"/>
  <c r="E161" i="68" a="1"/>
  <c r="E161" i="68" s="1"/>
  <c r="D214" i="64" s="1"/>
  <c r="E162" i="68" a="1"/>
  <c r="E162" i="68" s="1"/>
  <c r="D215" i="64" s="1"/>
  <c r="E163" i="68" a="1"/>
  <c r="E163" i="68" s="1"/>
  <c r="D216" i="64" s="1"/>
  <c r="E164" i="68" a="1"/>
  <c r="E164" i="68" s="1"/>
  <c r="D217" i="64" s="1"/>
  <c r="E165" i="68" a="1"/>
  <c r="E165" i="68" s="1"/>
  <c r="D218" i="64" s="1"/>
  <c r="E166" i="68" a="1"/>
  <c r="E166" i="68" s="1"/>
  <c r="D219" i="64" s="1"/>
  <c r="E167" i="68" a="1"/>
  <c r="E167" i="68" s="1"/>
  <c r="D220" i="64" s="1"/>
  <c r="E168" i="68" a="1"/>
  <c r="E168" i="68" s="1"/>
  <c r="D221" i="64" s="1"/>
  <c r="E169" i="68" a="1"/>
  <c r="E169" i="68" s="1"/>
  <c r="D222" i="64" s="1"/>
  <c r="E170" i="68" a="1"/>
  <c r="E170" i="68" s="1"/>
  <c r="D223" i="64" s="1"/>
  <c r="E171" i="68" a="1"/>
  <c r="E171" i="68" s="1"/>
  <c r="D224" i="64" s="1"/>
  <c r="E172" i="68" a="1"/>
  <c r="E172" i="68" s="1"/>
  <c r="D225" i="64" s="1"/>
  <c r="E173" i="68" a="1"/>
  <c r="E173" i="68" s="1"/>
  <c r="D226" i="64" s="1"/>
  <c r="E174" i="68" a="1"/>
  <c r="E174" i="68" s="1"/>
  <c r="D227" i="64" s="1"/>
  <c r="E175" i="68" a="1"/>
  <c r="E175" i="68" s="1"/>
  <c r="D228" i="64" s="1"/>
  <c r="E176" i="68" a="1"/>
  <c r="E176" i="68" s="1"/>
  <c r="D229" i="64" s="1"/>
  <c r="E177" i="68" a="1"/>
  <c r="E177" i="68" s="1"/>
  <c r="D230" i="64" s="1"/>
  <c r="E178" i="68" a="1"/>
  <c r="E178" i="68" s="1"/>
  <c r="D231" i="64" s="1"/>
  <c r="E179" i="68" a="1"/>
  <c r="E179" i="68" s="1"/>
  <c r="D232" i="64" s="1"/>
  <c r="E160" i="68" a="1"/>
  <c r="E160" i="68" s="1"/>
  <c r="D213" i="64" s="1"/>
  <c r="N196" i="68" a="1"/>
  <c r="N196" i="68" s="1"/>
  <c r="O196" i="68" s="1" a="1"/>
  <c r="O196" i="68" s="1"/>
  <c r="N197" i="68" a="1"/>
  <c r="N197" i="68" s="1"/>
  <c r="O197" i="68" s="1" a="1"/>
  <c r="O197" i="68" s="1"/>
  <c r="N198" i="68" a="1"/>
  <c r="N198" i="68" s="1"/>
  <c r="O198" i="68" s="1" a="1"/>
  <c r="O198" i="68" s="1"/>
  <c r="N199" i="68" a="1"/>
  <c r="N199" i="68" s="1"/>
  <c r="O199" i="68" s="1" a="1"/>
  <c r="O199" i="68" s="1"/>
  <c r="N200" i="68" a="1"/>
  <c r="N200" i="68" s="1"/>
  <c r="O200" i="68" s="1" a="1"/>
  <c r="O200" i="68" s="1"/>
  <c r="N201" i="68" a="1"/>
  <c r="N201" i="68" s="1"/>
  <c r="O201" i="68" s="1" a="1"/>
  <c r="O201" i="68" s="1"/>
  <c r="N202" i="68" a="1"/>
  <c r="N202" i="68" s="1"/>
  <c r="O202" i="68" s="1" a="1"/>
  <c r="O202" i="68" s="1"/>
  <c r="N203" i="68" a="1"/>
  <c r="N203" i="68" s="1"/>
  <c r="O203" i="68" s="1" a="1"/>
  <c r="O203" i="68" s="1"/>
  <c r="N204" i="68" a="1"/>
  <c r="N204" i="68" s="1"/>
  <c r="O204" i="68" s="1" a="1"/>
  <c r="O204" i="68" s="1"/>
  <c r="N205" i="68" a="1"/>
  <c r="N205" i="68" s="1"/>
  <c r="O205" i="68" s="1" a="1"/>
  <c r="O205" i="68" s="1"/>
  <c r="N206" i="68" a="1"/>
  <c r="N206" i="68" s="1"/>
  <c r="O206" i="68" s="1" a="1"/>
  <c r="O206" i="68" s="1"/>
  <c r="N207" i="68" a="1"/>
  <c r="N207" i="68" s="1"/>
  <c r="O207" i="68" s="1" a="1"/>
  <c r="O207" i="68" s="1"/>
  <c r="N208" i="68" a="1"/>
  <c r="N208" i="68" s="1"/>
  <c r="O208" i="68" s="1" a="1"/>
  <c r="O208" i="68" s="1"/>
  <c r="N209" i="68" a="1"/>
  <c r="N209" i="68" s="1"/>
  <c r="O209" i="68" s="1" a="1"/>
  <c r="O209" i="68" s="1"/>
  <c r="N210" i="68" a="1"/>
  <c r="N210" i="68" s="1"/>
  <c r="O210" i="68" s="1" a="1"/>
  <c r="O210" i="68" s="1"/>
  <c r="N211" i="68" a="1"/>
  <c r="N211" i="68" s="1"/>
  <c r="O211" i="68" s="1" a="1"/>
  <c r="O211" i="68" s="1"/>
  <c r="N212" i="68" a="1"/>
  <c r="N212" i="68" s="1"/>
  <c r="O212" i="68" s="1" a="1"/>
  <c r="O212" i="68" s="1"/>
  <c r="N213" i="68" a="1"/>
  <c r="N213" i="68" s="1"/>
  <c r="O213" i="68" s="1" a="1"/>
  <c r="O213" i="68" s="1"/>
  <c r="N214" i="68" a="1"/>
  <c r="N214" i="68" s="1"/>
  <c r="O214" i="68" s="1" a="1"/>
  <c r="O214" i="68" s="1"/>
  <c r="AH232" i="68" a="1"/>
  <c r="AH232" i="68" s="1"/>
  <c r="BI232" i="68" s="1" a="1"/>
  <c r="BI232" i="68" s="1"/>
  <c r="AH233" i="68" a="1"/>
  <c r="AH233" i="68" s="1"/>
  <c r="BI233" i="68" s="1" a="1"/>
  <c r="BI233" i="68" s="1"/>
  <c r="AH234" i="68" a="1"/>
  <c r="AH234" i="68" s="1"/>
  <c r="BI234" i="68" s="1" a="1"/>
  <c r="BI234" i="68" s="1"/>
  <c r="AH235" i="68" a="1"/>
  <c r="AH235" i="68" s="1"/>
  <c r="BI235" i="68" s="1" a="1"/>
  <c r="BI235" i="68" s="1"/>
  <c r="AH236" i="68" a="1"/>
  <c r="AH236" i="68" s="1"/>
  <c r="BI236" i="68" s="1" a="1"/>
  <c r="BI236" i="68" s="1"/>
  <c r="AH237" i="68" a="1"/>
  <c r="AH237" i="68" s="1"/>
  <c r="BI237" i="68" s="1" a="1"/>
  <c r="BI237" i="68" s="1"/>
  <c r="AH238" i="68" a="1"/>
  <c r="AH238" i="68" s="1"/>
  <c r="BI238" i="68" s="1" a="1"/>
  <c r="BI238" i="68" s="1"/>
  <c r="AH239" i="68" a="1"/>
  <c r="AH239" i="68" s="1"/>
  <c r="BI239" i="68" s="1" a="1"/>
  <c r="BI239" i="68" s="1"/>
  <c r="AH240" i="68" a="1"/>
  <c r="AH240" i="68" s="1"/>
  <c r="BI240" i="68" s="1" a="1"/>
  <c r="BI240" i="68" s="1"/>
  <c r="AH241" i="68" a="1"/>
  <c r="AH241" i="68" s="1"/>
  <c r="BI241" i="68" s="1" a="1"/>
  <c r="BI241" i="68" s="1"/>
  <c r="AH242" i="68" a="1"/>
  <c r="AH242" i="68" s="1"/>
  <c r="BI242" i="68" s="1" a="1"/>
  <c r="BI242" i="68" s="1"/>
  <c r="AH243" i="68" a="1"/>
  <c r="AH243" i="68" s="1"/>
  <c r="BI243" i="68" s="1" a="1"/>
  <c r="BI243" i="68" s="1"/>
  <c r="AH244" i="68" a="1"/>
  <c r="AH244" i="68" s="1"/>
  <c r="BI244" i="68" s="1" a="1"/>
  <c r="BI244" i="68" s="1"/>
  <c r="AH245" i="68" a="1"/>
  <c r="AH245" i="68" s="1"/>
  <c r="BI245" i="68" s="1" a="1"/>
  <c r="BI245" i="68" s="1"/>
  <c r="AH246" i="68" a="1"/>
  <c r="AH246" i="68" s="1"/>
  <c r="BI246" i="68" s="1" a="1"/>
  <c r="BI246" i="68" s="1"/>
  <c r="AH247" i="68" a="1"/>
  <c r="AH247" i="68" s="1"/>
  <c r="BI247" i="68" s="1" a="1"/>
  <c r="BI247" i="68" s="1"/>
  <c r="AH248" i="68" a="1"/>
  <c r="AH248" i="68" s="1"/>
  <c r="BI248" i="68" s="1" a="1"/>
  <c r="BI248" i="68" s="1"/>
  <c r="AH249" i="68" a="1"/>
  <c r="AH249" i="68" s="1"/>
  <c r="BI249" i="68" s="1" a="1"/>
  <c r="BI249" i="68" s="1"/>
  <c r="AH250" i="68" a="1"/>
  <c r="AH250" i="68" s="1"/>
  <c r="BI250" i="68" s="1" a="1"/>
  <c r="BI250" i="68" s="1"/>
  <c r="E23" i="68" a="1"/>
  <c r="E23" i="68" s="1"/>
  <c r="D149" i="64" s="1"/>
  <c r="E123" i="68" a="1"/>
  <c r="E123" i="68" s="1"/>
  <c r="D194" i="64" s="1"/>
  <c r="E124" i="68" a="1"/>
  <c r="E124" i="68" s="1"/>
  <c r="D195" i="64" s="1"/>
  <c r="E125" i="68" a="1"/>
  <c r="E125" i="68" s="1"/>
  <c r="D196" i="64" s="1"/>
  <c r="E126" i="68" a="1"/>
  <c r="E126" i="68" s="1"/>
  <c r="D197" i="64" s="1"/>
  <c r="E127" i="68" a="1"/>
  <c r="E127" i="68" s="1"/>
  <c r="D198" i="64" s="1"/>
  <c r="E128" i="68" a="1"/>
  <c r="E128" i="68" s="1"/>
  <c r="D199" i="64" s="1"/>
  <c r="E129" i="68" a="1"/>
  <c r="E129" i="68" s="1"/>
  <c r="D200" i="64" s="1"/>
  <c r="E130" i="68" a="1"/>
  <c r="E130" i="68" s="1"/>
  <c r="D201" i="64" s="1"/>
  <c r="E131" i="68" a="1"/>
  <c r="E131" i="68" s="1"/>
  <c r="D202" i="64" s="1"/>
  <c r="E132" i="68" a="1"/>
  <c r="E132" i="68" s="1"/>
  <c r="D203" i="64" s="1"/>
  <c r="E133" i="68" a="1"/>
  <c r="E133" i="68" s="1"/>
  <c r="D204" i="64" s="1"/>
  <c r="E134" i="68" a="1"/>
  <c r="E134" i="68" s="1"/>
  <c r="D205" i="64" s="1"/>
  <c r="E135" i="68" a="1"/>
  <c r="E135" i="68" s="1"/>
  <c r="D206" i="64" s="1"/>
  <c r="E136" i="68" a="1"/>
  <c r="E136" i="68" s="1"/>
  <c r="D207" i="64" s="1"/>
  <c r="E137" i="68" a="1"/>
  <c r="E137" i="68" s="1"/>
  <c r="D208" i="64" s="1"/>
  <c r="E138" i="68" a="1"/>
  <c r="E138" i="68" s="1"/>
  <c r="D209" i="64" s="1"/>
  <c r="E139" i="68" a="1"/>
  <c r="E139" i="68" s="1"/>
  <c r="D210" i="64" s="1"/>
  <c r="E140" i="68" a="1"/>
  <c r="E140" i="68" s="1"/>
  <c r="D211" i="64" s="1"/>
  <c r="E141" i="68" a="1"/>
  <c r="E141" i="68" s="1"/>
  <c r="D212" i="64" s="1"/>
  <c r="E122" i="68" a="1"/>
  <c r="E122" i="68" s="1"/>
  <c r="D193" i="64" s="1"/>
  <c r="E50" i="68" a="1"/>
  <c r="E86" i="68" a="1"/>
  <c r="E21" i="68" a="1"/>
  <c r="E21" i="68" s="1"/>
  <c r="D148" i="64" s="1"/>
  <c r="Q21" i="59" a="1"/>
  <c r="Q21" i="59" s="1"/>
  <c r="C41" i="59"/>
  <c r="C42" i="59"/>
  <c r="C49" i="59"/>
  <c r="C65" i="59"/>
  <c r="C72" i="59"/>
  <c r="C105" i="59"/>
  <c r="C112" i="59"/>
  <c r="C118" i="59"/>
  <c r="C144" i="59"/>
  <c r="C148" i="59"/>
  <c r="C149" i="59"/>
  <c r="C152" i="59"/>
  <c r="C154" i="59"/>
  <c r="C162" i="59"/>
  <c r="C192" i="59"/>
  <c r="C195" i="59"/>
  <c r="C200" i="59"/>
  <c r="C204" i="59"/>
  <c r="C225" i="59"/>
  <c r="C237" i="59"/>
  <c r="C249" i="59"/>
  <c r="C251" i="59"/>
  <c r="C252" i="59"/>
  <c r="C258" i="59"/>
  <c r="C277" i="59"/>
  <c r="C282" i="59"/>
  <c r="C292" i="59"/>
  <c r="C296" i="59"/>
  <c r="C300" i="59"/>
  <c r="C303" i="59"/>
  <c r="C305" i="59"/>
  <c r="C312" i="59"/>
  <c r="C335" i="59"/>
  <c r="C339" i="59"/>
  <c r="C348" i="59"/>
  <c r="C353" i="59"/>
  <c r="C361" i="59"/>
  <c r="C362" i="59"/>
  <c r="C371" i="59"/>
  <c r="C372" i="59"/>
  <c r="C374" i="59"/>
  <c r="C379" i="59"/>
  <c r="C398" i="59"/>
  <c r="C400" i="59"/>
  <c r="C403" i="59"/>
  <c r="C410" i="59"/>
  <c r="C416" i="59"/>
  <c r="C423" i="59"/>
  <c r="C428" i="59"/>
  <c r="C429" i="59"/>
  <c r="C430" i="59"/>
  <c r="C443" i="59"/>
  <c r="C472" i="59"/>
  <c r="C473" i="59"/>
  <c r="C476" i="59"/>
  <c r="C479" i="59"/>
  <c r="C483" i="59"/>
  <c r="C485" i="59"/>
  <c r="C486" i="59"/>
  <c r="C500" i="59"/>
  <c r="C506" i="59"/>
  <c r="C510" i="59"/>
  <c r="C514" i="59"/>
  <c r="C518" i="59"/>
  <c r="C522" i="59"/>
  <c r="C538" i="59"/>
  <c r="C545" i="59"/>
  <c r="C555" i="59"/>
  <c r="C562" i="59"/>
  <c r="C582" i="59"/>
  <c r="C584" i="59"/>
  <c r="C615" i="59"/>
  <c r="C617" i="59"/>
  <c r="C626" i="59"/>
  <c r="C642" i="59"/>
  <c r="C650" i="59"/>
  <c r="C663" i="59"/>
  <c r="C678" i="59"/>
  <c r="C679" i="59"/>
  <c r="C705" i="59"/>
  <c r="C710" i="59"/>
  <c r="C727" i="59"/>
  <c r="C730" i="59"/>
  <c r="C745" i="59"/>
  <c r="C757" i="59"/>
  <c r="C785" i="59"/>
  <c r="C794" i="59"/>
  <c r="C799" i="59"/>
  <c r="C822" i="59"/>
  <c r="C825" i="59"/>
  <c r="C827" i="59"/>
  <c r="C838" i="59"/>
  <c r="C839" i="59"/>
  <c r="C846" i="59"/>
  <c r="C849" i="59"/>
  <c r="C859" i="59"/>
  <c r="C861" i="59"/>
  <c r="C874" i="59"/>
  <c r="C890" i="59"/>
  <c r="C902" i="59"/>
  <c r="C904" i="59"/>
  <c r="C907" i="59"/>
  <c r="C920" i="59"/>
  <c r="C923" i="59"/>
  <c r="C949" i="59"/>
  <c r="C950" i="59"/>
  <c r="C951" i="59"/>
  <c r="C952" i="59"/>
  <c r="C953" i="59"/>
  <c r="C959" i="59"/>
  <c r="C962" i="59"/>
  <c r="C973" i="59"/>
  <c r="C980" i="59"/>
  <c r="C986" i="59"/>
  <c r="C987" i="59"/>
  <c r="C990" i="59"/>
  <c r="C991" i="59"/>
  <c r="C994" i="59"/>
  <c r="C1001" i="59"/>
  <c r="C1008" i="59"/>
  <c r="C1031" i="59"/>
  <c r="C1039" i="59"/>
  <c r="C1060" i="59"/>
  <c r="C1065" i="59"/>
  <c r="C1071" i="59"/>
  <c r="C1097" i="59"/>
  <c r="C1102" i="59"/>
  <c r="C1105" i="59"/>
  <c r="C1107" i="59"/>
  <c r="C1108" i="59"/>
  <c r="C1134" i="59"/>
  <c r="C1148" i="59"/>
  <c r="C1156" i="59"/>
  <c r="C1162" i="59"/>
  <c r="C1173" i="59"/>
  <c r="C1174" i="59"/>
  <c r="C1177" i="59"/>
  <c r="C1187" i="59"/>
  <c r="C1194" i="59"/>
  <c r="C1202" i="59"/>
  <c r="C1213" i="59"/>
  <c r="C1221" i="59"/>
  <c r="C1232" i="59"/>
  <c r="C1252" i="59"/>
  <c r="C1255" i="59"/>
  <c r="C1274" i="59"/>
  <c r="C1282" i="59"/>
  <c r="C1284" i="59"/>
  <c r="C1296" i="59"/>
  <c r="C1299" i="59"/>
  <c r="C1323" i="59"/>
  <c r="C1325" i="59"/>
  <c r="C1341" i="59"/>
  <c r="C1350" i="59"/>
  <c r="C1355" i="59"/>
  <c r="C1367" i="59"/>
  <c r="C1375" i="59"/>
  <c r="C1387" i="59"/>
  <c r="C1397" i="59"/>
  <c r="C1406" i="59"/>
  <c r="C1408" i="59"/>
  <c r="C1414" i="59"/>
  <c r="C1416" i="59"/>
  <c r="C1423" i="59"/>
  <c r="C1424" i="59"/>
  <c r="C1431" i="59"/>
  <c r="C1432" i="59"/>
  <c r="C1436" i="59"/>
  <c r="C1455" i="59"/>
  <c r="C1458" i="59"/>
  <c r="C1474" i="59"/>
  <c r="C1478" i="59"/>
  <c r="C1479" i="59"/>
  <c r="C1503" i="59"/>
  <c r="C1504" i="59"/>
  <c r="C1512" i="59"/>
  <c r="C1519" i="59"/>
  <c r="C1524" i="59"/>
  <c r="C1529" i="59"/>
  <c r="C1533" i="59"/>
  <c r="C1535" i="59"/>
  <c r="C1536" i="59"/>
  <c r="C1537" i="59"/>
  <c r="C1543" i="59"/>
  <c r="C1553" i="59"/>
  <c r="C1555" i="59"/>
  <c r="C1559" i="59"/>
  <c r="C1561" i="59"/>
  <c r="C1569" i="59"/>
  <c r="C1572" i="59"/>
  <c r="C1589" i="59"/>
  <c r="C1591" i="59"/>
  <c r="C1610" i="59"/>
  <c r="C1613" i="59"/>
  <c r="C1620" i="59"/>
  <c r="C1628" i="59"/>
  <c r="C1637" i="59"/>
  <c r="C1639" i="59"/>
  <c r="C1640" i="59"/>
  <c r="C1650" i="59"/>
  <c r="C1665" i="59"/>
  <c r="C1677" i="59"/>
  <c r="C1678" i="59"/>
  <c r="C1682" i="59"/>
  <c r="C1704" i="59"/>
  <c r="C1708" i="59"/>
  <c r="C1718" i="59"/>
  <c r="C1737" i="59"/>
  <c r="C1742" i="59"/>
  <c r="C1745" i="59"/>
  <c r="C1751" i="59"/>
  <c r="C1756" i="59"/>
  <c r="C1761" i="59"/>
  <c r="C1762" i="59"/>
  <c r="C1779" i="59"/>
  <c r="C1784" i="59"/>
  <c r="C1826" i="59"/>
  <c r="C1831" i="59"/>
  <c r="C1850" i="59"/>
  <c r="C1852" i="59"/>
  <c r="C1856" i="59"/>
  <c r="C1880" i="59"/>
  <c r="C1891" i="59"/>
  <c r="C1898" i="59"/>
  <c r="C1902" i="59"/>
  <c r="C1907" i="59"/>
  <c r="C1910" i="59"/>
  <c r="C1912" i="59"/>
  <c r="C1916" i="59"/>
  <c r="C1956" i="59"/>
  <c r="C1959" i="59"/>
  <c r="C1965" i="59"/>
  <c r="C1971" i="59"/>
  <c r="C1996" i="59"/>
  <c r="C2008" i="59"/>
  <c r="C2011" i="59"/>
  <c r="C2018" i="59"/>
  <c r="C2032" i="59"/>
  <c r="C2039" i="59"/>
  <c r="C2060" i="59"/>
  <c r="C2071" i="59"/>
  <c r="C2079" i="59"/>
  <c r="C2086" i="59"/>
  <c r="C2100" i="59"/>
  <c r="C2101" i="59"/>
  <c r="C2124" i="59"/>
  <c r="C2127" i="59"/>
  <c r="C2138" i="59"/>
  <c r="C2141" i="59"/>
  <c r="C2148" i="59"/>
  <c r="C2151" i="59"/>
  <c r="C2154" i="59"/>
  <c r="C2159" i="59"/>
  <c r="C2168" i="59"/>
  <c r="C2169" i="59"/>
  <c r="C2171" i="59"/>
  <c r="C2192" i="59"/>
  <c r="C2194" i="59"/>
  <c r="C2214" i="59"/>
  <c r="C2220" i="59"/>
  <c r="C2231" i="59"/>
  <c r="C2242" i="59"/>
  <c r="C2243" i="59"/>
  <c r="C2246" i="59"/>
  <c r="C2255" i="59"/>
  <c r="C2267" i="59"/>
  <c r="C2276" i="59"/>
  <c r="C2285" i="59"/>
  <c r="C2293" i="59"/>
  <c r="C2294" i="59"/>
  <c r="C2313" i="59"/>
  <c r="C2317" i="59"/>
  <c r="C2321" i="59"/>
  <c r="C2325" i="59"/>
  <c r="C2328" i="59"/>
  <c r="C2330" i="59"/>
  <c r="C2336" i="59"/>
  <c r="C2348" i="59"/>
  <c r="C2350" i="59"/>
  <c r="C2355" i="59"/>
  <c r="C2372" i="59"/>
  <c r="C2378" i="59"/>
  <c r="C2379" i="59"/>
  <c r="C2382" i="59"/>
  <c r="C2383" i="59"/>
  <c r="C2393" i="59"/>
  <c r="C2400" i="59"/>
  <c r="C2404" i="59"/>
  <c r="C2408" i="59"/>
  <c r="C2416" i="59"/>
  <c r="C2417" i="59"/>
  <c r="C2424" i="59"/>
  <c r="C2426" i="59"/>
  <c r="C2445" i="59"/>
  <c r="C2456" i="59"/>
  <c r="C2464" i="59"/>
  <c r="C2466" i="59"/>
  <c r="C2477" i="59"/>
  <c r="C2483" i="59"/>
  <c r="C2490" i="59"/>
  <c r="C2491" i="59"/>
  <c r="C2506" i="59"/>
  <c r="C2509" i="59"/>
  <c r="C2527" i="59"/>
  <c r="C2531" i="59"/>
  <c r="C2535" i="59"/>
  <c r="C2542" i="59"/>
  <c r="C2546" i="59"/>
  <c r="C2550" i="59"/>
  <c r="C2553" i="59"/>
  <c r="C2574" i="59"/>
  <c r="C2579" i="59"/>
  <c r="C2585" i="59"/>
  <c r="C2592" i="59"/>
  <c r="C2601" i="59"/>
  <c r="C2602" i="59"/>
  <c r="C2614" i="59"/>
  <c r="C2625" i="59"/>
  <c r="C2635" i="59"/>
  <c r="C2643" i="59"/>
  <c r="C2647" i="59"/>
  <c r="C2657" i="59"/>
  <c r="C2663" i="59"/>
  <c r="C2666" i="59"/>
  <c r="C2678" i="59"/>
  <c r="C2683" i="59"/>
  <c r="C2693" i="59"/>
  <c r="C2710" i="59"/>
  <c r="C2717" i="59"/>
  <c r="C2749" i="59"/>
  <c r="C2751" i="59"/>
  <c r="C2768" i="59"/>
  <c r="C2781" i="59"/>
  <c r="C2786" i="59"/>
  <c r="C2787" i="59"/>
  <c r="C2795" i="59"/>
  <c r="C2798" i="59"/>
  <c r="C2801" i="59"/>
  <c r="C2810" i="59"/>
  <c r="C2829" i="59"/>
  <c r="C2836" i="59"/>
  <c r="C2854" i="59"/>
  <c r="C2858" i="59"/>
  <c r="C2862" i="59"/>
  <c r="C2873" i="59"/>
  <c r="C2880" i="59"/>
  <c r="C2889" i="59"/>
  <c r="C2897" i="59"/>
  <c r="C2900" i="59"/>
  <c r="C2907" i="59"/>
  <c r="C2929" i="59"/>
  <c r="C2940" i="59"/>
  <c r="C2942" i="59"/>
  <c r="C2945" i="59"/>
  <c r="C2957" i="59"/>
  <c r="C2971" i="59"/>
  <c r="C2973" i="59"/>
  <c r="C2975" i="59"/>
  <c r="C2978" i="59"/>
  <c r="C2983" i="59"/>
  <c r="C2991" i="59"/>
  <c r="C3003" i="59"/>
  <c r="C3010" i="59"/>
  <c r="C3016" i="59"/>
  <c r="C3017" i="59"/>
  <c r="C3032" i="59"/>
  <c r="C3047" i="59"/>
  <c r="C3065" i="59"/>
  <c r="C3076" i="59"/>
  <c r="C3122" i="59"/>
  <c r="C3125" i="59"/>
  <c r="C3127" i="59"/>
  <c r="C3137" i="59"/>
  <c r="C3138" i="59"/>
  <c r="C3142" i="59"/>
  <c r="C3151" i="59"/>
  <c r="C3152" i="59"/>
  <c r="C3162" i="59"/>
  <c r="C3174" i="59"/>
  <c r="C3189" i="59"/>
  <c r="C3197" i="59"/>
  <c r="C3217" i="59"/>
  <c r="C3226" i="59"/>
  <c r="C3231" i="59"/>
  <c r="C3235" i="59"/>
  <c r="C3241" i="59"/>
  <c r="C3255" i="59"/>
  <c r="C3269" i="59"/>
  <c r="C3284" i="59"/>
  <c r="C3304" i="59"/>
  <c r="C3316" i="59"/>
  <c r="C3325" i="59"/>
  <c r="C3341" i="59"/>
  <c r="C3343" i="59"/>
  <c r="C3346" i="59"/>
  <c r="C3347" i="59"/>
  <c r="C3359" i="59"/>
  <c r="C3375" i="59"/>
  <c r="C3384" i="59"/>
  <c r="C3390" i="59"/>
  <c r="C3391" i="59"/>
  <c r="C3403" i="59"/>
  <c r="C3406" i="59"/>
  <c r="C3444" i="59"/>
  <c r="C3450" i="59"/>
  <c r="C3468" i="59"/>
  <c r="C3477" i="59"/>
  <c r="C3482" i="59"/>
  <c r="C3492" i="59"/>
  <c r="C3499" i="59"/>
  <c r="C3500" i="59"/>
  <c r="C3507" i="59"/>
  <c r="C3513" i="59"/>
  <c r="C3522" i="59"/>
  <c r="C3533" i="59"/>
  <c r="C3553" i="59"/>
  <c r="C3564" i="59"/>
  <c r="C3570" i="59"/>
  <c r="C3585" i="59"/>
  <c r="C3588" i="59"/>
  <c r="C3595" i="59"/>
  <c r="C3599" i="59"/>
  <c r="C3621" i="59"/>
  <c r="C3623" i="59"/>
  <c r="C3626" i="59"/>
  <c r="C3635" i="59"/>
  <c r="C3639" i="59"/>
  <c r="C3643" i="59"/>
  <c r="C3659" i="59"/>
  <c r="C3660" i="59"/>
  <c r="C3668" i="59"/>
  <c r="C3674" i="59"/>
  <c r="C3677" i="59"/>
  <c r="C3679" i="59"/>
  <c r="C3683" i="59"/>
  <c r="C3691" i="59"/>
  <c r="C3706" i="59"/>
  <c r="C3714" i="59"/>
  <c r="C3716" i="59"/>
  <c r="C3720" i="59"/>
  <c r="C3730" i="59"/>
  <c r="C3746" i="59"/>
  <c r="C3749" i="59"/>
  <c r="C3750" i="59"/>
  <c r="C3753" i="59"/>
  <c r="C3768" i="59"/>
  <c r="C3771" i="59"/>
  <c r="C3774" i="59"/>
  <c r="C3781" i="59"/>
  <c r="C3783" i="59"/>
  <c r="C3784" i="59"/>
  <c r="C3786" i="59"/>
  <c r="C3788" i="59"/>
  <c r="C3807" i="59"/>
  <c r="C3809" i="59"/>
  <c r="C3810" i="59"/>
  <c r="C3816" i="59"/>
  <c r="C3835" i="59"/>
  <c r="C3846" i="59"/>
  <c r="C3853" i="59"/>
  <c r="C3854" i="59"/>
  <c r="C3878" i="59"/>
  <c r="C3899" i="59"/>
  <c r="C3912" i="59"/>
  <c r="C3919" i="59"/>
  <c r="C3947" i="59"/>
  <c r="C3954" i="59"/>
  <c r="C3957" i="59"/>
  <c r="C3966" i="59"/>
  <c r="C3989" i="59"/>
  <c r="C3997" i="59"/>
  <c r="C4003" i="59"/>
  <c r="C4008" i="59"/>
  <c r="C4015" i="59"/>
  <c r="C4034" i="59"/>
  <c r="C4049" i="59"/>
  <c r="C4056" i="59"/>
  <c r="C4063" i="59"/>
  <c r="C4065" i="59"/>
  <c r="C4069" i="59"/>
  <c r="C4075" i="59"/>
  <c r="C4081" i="59"/>
  <c r="C4084" i="59"/>
  <c r="C4121" i="59"/>
  <c r="C4127" i="59"/>
  <c r="C4128" i="59"/>
  <c r="C4142" i="59"/>
  <c r="C4149" i="59"/>
  <c r="C4152" i="59"/>
  <c r="C4178" i="59"/>
  <c r="C4179" i="59"/>
  <c r="C4204" i="59"/>
  <c r="C4209" i="59"/>
  <c r="C4231" i="59"/>
  <c r="C4241" i="59"/>
  <c r="C4243" i="59"/>
  <c r="C4247" i="59"/>
  <c r="C4252" i="59"/>
  <c r="C4254" i="59"/>
  <c r="C4258" i="59"/>
  <c r="C4274" i="59"/>
  <c r="C4275" i="59"/>
  <c r="C4306" i="59"/>
  <c r="C4309" i="59"/>
  <c r="C4320" i="59"/>
  <c r="C4327" i="59"/>
  <c r="C4328" i="59"/>
  <c r="C4330" i="59"/>
  <c r="C4341" i="59"/>
  <c r="C4348" i="59"/>
  <c r="C4360" i="59"/>
  <c r="C4365" i="59"/>
  <c r="C4367" i="59"/>
  <c r="C4368" i="59"/>
  <c r="C4374" i="59"/>
  <c r="C4376" i="59"/>
  <c r="C4377" i="59"/>
  <c r="C4393" i="59"/>
  <c r="C4396" i="59"/>
  <c r="C4419" i="59"/>
  <c r="C4427" i="59"/>
  <c r="C4430" i="59"/>
  <c r="C4435" i="59"/>
  <c r="C4487" i="59"/>
  <c r="C4488" i="59"/>
  <c r="C4489" i="59"/>
  <c r="C4511" i="59"/>
  <c r="C4518" i="59"/>
  <c r="C4520" i="59"/>
  <c r="C4546" i="59"/>
  <c r="C4555" i="59"/>
  <c r="C4562" i="59"/>
  <c r="C4566" i="59"/>
  <c r="C4578" i="59"/>
  <c r="C4587" i="59"/>
  <c r="C4595" i="59"/>
  <c r="C4596" i="59"/>
  <c r="C4597" i="59"/>
  <c r="C4623" i="59"/>
  <c r="C4630" i="59"/>
  <c r="C4633" i="59"/>
  <c r="C4636" i="59"/>
  <c r="C4638" i="59"/>
  <c r="C4639" i="59"/>
  <c r="C4640" i="59"/>
  <c r="C4644" i="59"/>
  <c r="C4658" i="59"/>
  <c r="C4661" i="59"/>
  <c r="C4663" i="59"/>
  <c r="C4683" i="59"/>
  <c r="C4689" i="59"/>
  <c r="C4690" i="59"/>
  <c r="C4694" i="59"/>
  <c r="C4708" i="59"/>
  <c r="C4714" i="59"/>
  <c r="C4715" i="59"/>
  <c r="C4727" i="59"/>
  <c r="C4732" i="59"/>
  <c r="C4735" i="59"/>
  <c r="C4755" i="59"/>
  <c r="C4772" i="59"/>
  <c r="C4773" i="59"/>
  <c r="C4774" i="59"/>
  <c r="C4782" i="59"/>
  <c r="C4795" i="59"/>
  <c r="C4802" i="59"/>
  <c r="C4811" i="59"/>
  <c r="C4842" i="59"/>
  <c r="C4843" i="59"/>
  <c r="C4847" i="59"/>
  <c r="C4855" i="59"/>
  <c r="C4856" i="59"/>
  <c r="C4865" i="59"/>
  <c r="C4884" i="59"/>
  <c r="C4890" i="59"/>
  <c r="C4893" i="59"/>
  <c r="C4901" i="59"/>
  <c r="C4906" i="59"/>
  <c r="C4910" i="59"/>
  <c r="C4925" i="59"/>
  <c r="C4948" i="59"/>
  <c r="C4952" i="59"/>
  <c r="C4961" i="59"/>
  <c r="C4964" i="59"/>
  <c r="C4974" i="59"/>
  <c r="C4979" i="59"/>
  <c r="C4982" i="59"/>
  <c r="C4990" i="59"/>
  <c r="C4999" i="59"/>
  <c r="C5006" i="59"/>
  <c r="C5007" i="59"/>
  <c r="C5011" i="59"/>
  <c r="C5014" i="59"/>
  <c r="C5030" i="59"/>
  <c r="C5033" i="59"/>
  <c r="C5043" i="59"/>
  <c r="C5049" i="59"/>
  <c r="C5063" i="59"/>
  <c r="C5067" i="59"/>
  <c r="C5068" i="59"/>
  <c r="C5074" i="59"/>
  <c r="C5082" i="59"/>
  <c r="C5088" i="59"/>
  <c r="C5102" i="59"/>
  <c r="C5112" i="59"/>
  <c r="C5113" i="59"/>
  <c r="C5114" i="59"/>
  <c r="C5148" i="59"/>
  <c r="C5151" i="59"/>
  <c r="C5155" i="59"/>
  <c r="C5167" i="59"/>
  <c r="C5168" i="59"/>
  <c r="C5187" i="59"/>
  <c r="C5205" i="59"/>
  <c r="C5208" i="59"/>
  <c r="C5216" i="59"/>
  <c r="C5223" i="59"/>
  <c r="C5241" i="59"/>
  <c r="C5249" i="59"/>
  <c r="C5265" i="59"/>
  <c r="C5271" i="59"/>
  <c r="C5277" i="59"/>
  <c r="C5289" i="59"/>
  <c r="C5294" i="59"/>
  <c r="C5302" i="59"/>
  <c r="C5318" i="59"/>
  <c r="C5321" i="59"/>
  <c r="C5325" i="59"/>
  <c r="C5334" i="59"/>
  <c r="C5355" i="59"/>
  <c r="C5365" i="59"/>
  <c r="C5374" i="59"/>
  <c r="C5375" i="59"/>
  <c r="C5381" i="59"/>
  <c r="C5392" i="59"/>
  <c r="C5393" i="59"/>
  <c r="C5396" i="59"/>
  <c r="C5409" i="59"/>
  <c r="C5429" i="59"/>
  <c r="C5434" i="59"/>
  <c r="C5436" i="59"/>
  <c r="C5441" i="59"/>
  <c r="C5445" i="59"/>
  <c r="C5446" i="59"/>
  <c r="C5454" i="59"/>
  <c r="C5469" i="59"/>
  <c r="C5472" i="59"/>
  <c r="C5479" i="59"/>
  <c r="C5484" i="59"/>
  <c r="C5490" i="59"/>
  <c r="C5493" i="59"/>
  <c r="C5503" i="59"/>
  <c r="C5508" i="59"/>
  <c r="C5554" i="59"/>
  <c r="C5568" i="59"/>
  <c r="C5593" i="59"/>
  <c r="C5595" i="59"/>
  <c r="C5606" i="59"/>
  <c r="C5622" i="59"/>
  <c r="C5633" i="59"/>
  <c r="C5640" i="59"/>
  <c r="C5641" i="59"/>
  <c r="C5645" i="59"/>
  <c r="C5652" i="59"/>
  <c r="C5655" i="59"/>
  <c r="C5682" i="59"/>
  <c r="C5703" i="59"/>
  <c r="C5707" i="59"/>
  <c r="C5723" i="59"/>
  <c r="C5726" i="59"/>
  <c r="C5746" i="59"/>
  <c r="C5753" i="59"/>
  <c r="C5758" i="59"/>
  <c r="C5771" i="59"/>
  <c r="C36" i="59"/>
  <c r="C28" i="59"/>
  <c r="B70" i="59" a="1"/>
  <c r="B70" i="59" s="1"/>
  <c r="B78" i="59" a="1"/>
  <c r="B78" i="59" s="1"/>
  <c r="B98" i="59" a="1"/>
  <c r="B98" i="59" s="1"/>
  <c r="B119" i="59" a="1"/>
  <c r="B119" i="59" s="1"/>
  <c r="B127" i="59" a="1"/>
  <c r="B127" i="59" s="1"/>
  <c r="B134" i="59" a="1"/>
  <c r="B134" i="59" s="1"/>
  <c r="B155" i="59" a="1"/>
  <c r="B155" i="59" s="1"/>
  <c r="B168" i="59" a="1"/>
  <c r="B168" i="59" s="1"/>
  <c r="B180" i="59" a="1"/>
  <c r="B180" i="59" s="1"/>
  <c r="B184" i="59" a="1"/>
  <c r="B184" i="59" s="1"/>
  <c r="B209" i="59" a="1"/>
  <c r="B209" i="59" s="1"/>
  <c r="B211" i="59" a="1"/>
  <c r="B211" i="59" s="1"/>
  <c r="B217" i="59" a="1"/>
  <c r="B217" i="59" s="1"/>
  <c r="B246" i="59" a="1"/>
  <c r="B246" i="59" s="1"/>
  <c r="B256" i="59" a="1"/>
  <c r="B256" i="59" s="1"/>
  <c r="B265" i="59" a="1"/>
  <c r="B265" i="59" s="1"/>
  <c r="B308" i="59" a="1"/>
  <c r="B308" i="59" s="1"/>
  <c r="B337" i="59" a="1"/>
  <c r="B337" i="59" s="1"/>
  <c r="B380" i="59" a="1"/>
  <c r="B380" i="59" s="1"/>
  <c r="B415" i="59" a="1"/>
  <c r="B415" i="59" s="1"/>
  <c r="B421" i="59" a="1"/>
  <c r="B421" i="59" s="1"/>
  <c r="B426" i="59" a="1"/>
  <c r="B426" i="59" s="1"/>
  <c r="B447" i="59" a="1"/>
  <c r="B447" i="59" s="1"/>
  <c r="B456" i="59" a="1"/>
  <c r="B456" i="59" s="1"/>
  <c r="B525" i="59" a="1"/>
  <c r="B525" i="59" s="1"/>
  <c r="B542" i="59" a="1"/>
  <c r="B542" i="59" s="1"/>
  <c r="B552" i="59" a="1"/>
  <c r="B552" i="59" s="1"/>
  <c r="B554" i="59" a="1"/>
  <c r="B554" i="59" s="1"/>
  <c r="B574" i="59" a="1"/>
  <c r="B574" i="59" s="1"/>
  <c r="B593" i="59" a="1"/>
  <c r="B593" i="59" s="1"/>
  <c r="B604" i="59" a="1"/>
  <c r="B604" i="59" s="1"/>
  <c r="B616" i="59" a="1"/>
  <c r="B616" i="59" s="1"/>
  <c r="B651" i="59" a="1"/>
  <c r="B651" i="59" s="1"/>
  <c r="B652" i="59" a="1"/>
  <c r="B652" i="59" s="1"/>
  <c r="B673" i="59" a="1"/>
  <c r="B673" i="59" s="1"/>
  <c r="B693" i="59" a="1"/>
  <c r="B693" i="59" s="1"/>
  <c r="B711" i="59" a="1"/>
  <c r="B711" i="59" s="1"/>
  <c r="B719" i="59" a="1"/>
  <c r="B719" i="59" s="1"/>
  <c r="B721" i="59" a="1"/>
  <c r="B721" i="59" s="1"/>
  <c r="B734" i="59" a="1"/>
  <c r="B734" i="59" s="1"/>
  <c r="B737" i="59" a="1"/>
  <c r="B737" i="59" s="1"/>
  <c r="B752" i="59" a="1"/>
  <c r="B752" i="59" s="1"/>
  <c r="B754" i="59" a="1"/>
  <c r="B754" i="59" s="1"/>
  <c r="B779" i="59" a="1"/>
  <c r="B779" i="59" s="1"/>
  <c r="B798" i="59" a="1"/>
  <c r="B798" i="59" s="1"/>
  <c r="B812" i="59" a="1"/>
  <c r="B812" i="59" s="1"/>
  <c r="B820" i="59" a="1"/>
  <c r="B820" i="59" s="1"/>
  <c r="B834" i="59" a="1"/>
  <c r="B834" i="59" s="1"/>
  <c r="B863" i="59" a="1"/>
  <c r="B863" i="59" s="1"/>
  <c r="B878" i="59" a="1"/>
  <c r="B878" i="59" s="1"/>
  <c r="B893" i="59" a="1"/>
  <c r="B893" i="59" s="1"/>
  <c r="B915" i="59" a="1"/>
  <c r="B915" i="59" s="1"/>
  <c r="B927" i="59" a="1"/>
  <c r="B927" i="59" s="1"/>
  <c r="B936" i="59" a="1"/>
  <c r="B936" i="59" s="1"/>
  <c r="B938" i="59" a="1"/>
  <c r="B938" i="59" s="1"/>
  <c r="B946" i="59" a="1"/>
  <c r="B946" i="59" s="1"/>
  <c r="B958" i="59" a="1"/>
  <c r="B958" i="59" s="1"/>
  <c r="B960" i="59" a="1"/>
  <c r="B960" i="59" s="1"/>
  <c r="B963" i="59" a="1"/>
  <c r="B963" i="59" s="1"/>
  <c r="B979" i="59" a="1"/>
  <c r="B979" i="59" s="1"/>
  <c r="B992" i="59" a="1"/>
  <c r="B992" i="59" s="1"/>
  <c r="B1009" i="59" a="1"/>
  <c r="B1009" i="59" s="1"/>
  <c r="B1015" i="59" a="1"/>
  <c r="B1015" i="59" s="1"/>
  <c r="B1020" i="59" a="1"/>
  <c r="B1020" i="59" s="1"/>
  <c r="B1037" i="59" a="1"/>
  <c r="B1037" i="59" s="1"/>
  <c r="B1055" i="59" a="1"/>
  <c r="B1055" i="59" s="1"/>
  <c r="B1059" i="59" a="1"/>
  <c r="B1059" i="59" s="1"/>
  <c r="B1072" i="59" a="1"/>
  <c r="B1072" i="59" s="1"/>
  <c r="B1075" i="59" a="1"/>
  <c r="B1075" i="59" s="1"/>
  <c r="B1077" i="59" a="1"/>
  <c r="B1077" i="59" s="1"/>
  <c r="B1094" i="59" a="1"/>
  <c r="B1094" i="59" s="1"/>
  <c r="B1098" i="59" a="1"/>
  <c r="B1098" i="59" s="1"/>
  <c r="B1119" i="59" a="1"/>
  <c r="B1119" i="59" s="1"/>
  <c r="B1128" i="59" a="1"/>
  <c r="B1128" i="59" s="1"/>
  <c r="B1138" i="59" a="1"/>
  <c r="B1138" i="59" s="1"/>
  <c r="B1143" i="59" a="1"/>
  <c r="B1143" i="59" s="1"/>
  <c r="B1167" i="59" a="1"/>
  <c r="B1167" i="59" s="1"/>
  <c r="B1188" i="59" a="1"/>
  <c r="B1188" i="59" s="1"/>
  <c r="B1192" i="59" a="1"/>
  <c r="B1192" i="59" s="1"/>
  <c r="B1196" i="59" a="1"/>
  <c r="B1196" i="59" s="1"/>
  <c r="B1207" i="59" a="1"/>
  <c r="B1207" i="59" s="1"/>
  <c r="B1210" i="59" a="1"/>
  <c r="B1210" i="59" s="1"/>
  <c r="B1219" i="59" a="1"/>
  <c r="B1219" i="59" s="1"/>
  <c r="B1231" i="59" a="1"/>
  <c r="B1231" i="59" s="1"/>
  <c r="B1253" i="59" a="1"/>
  <c r="B1253" i="59" s="1"/>
  <c r="B1262" i="59" a="1"/>
  <c r="B1262" i="59" s="1"/>
  <c r="B1267" i="59" a="1"/>
  <c r="B1267" i="59" s="1"/>
  <c r="B1304" i="59" a="1"/>
  <c r="B1304" i="59" s="1"/>
  <c r="B1310" i="59" a="1"/>
  <c r="B1310" i="59" s="1"/>
  <c r="B1316" i="59" a="1"/>
  <c r="B1316" i="59" s="1"/>
  <c r="B1327" i="59" a="1"/>
  <c r="B1327" i="59" s="1"/>
  <c r="B1345" i="59" a="1"/>
  <c r="B1345" i="59" s="1"/>
  <c r="B1349" i="59" a="1"/>
  <c r="B1349" i="59" s="1"/>
  <c r="B1380" i="59" a="1"/>
  <c r="B1380" i="59" s="1"/>
  <c r="B1383" i="59" a="1"/>
  <c r="B1383" i="59" s="1"/>
  <c r="B1435" i="59" a="1"/>
  <c r="B1435" i="59" s="1"/>
  <c r="B1465" i="59" a="1"/>
  <c r="B1465" i="59" s="1"/>
  <c r="B1477" i="59" a="1"/>
  <c r="B1477" i="59" s="1"/>
  <c r="B1498" i="59" a="1"/>
  <c r="B1498" i="59" s="1"/>
  <c r="B1510" i="59" a="1"/>
  <c r="B1510" i="59" s="1"/>
  <c r="B1511" i="59" a="1"/>
  <c r="B1511" i="59" s="1"/>
  <c r="B1522" i="59" a="1"/>
  <c r="B1522" i="59" s="1"/>
  <c r="B1523" i="59" a="1"/>
  <c r="B1523" i="59" s="1"/>
  <c r="B1547" i="59" a="1"/>
  <c r="B1547" i="59" s="1"/>
  <c r="B1562" i="59" a="1"/>
  <c r="B1562" i="59" s="1"/>
  <c r="B1571" i="59" a="1"/>
  <c r="B1571" i="59" s="1"/>
  <c r="B1574" i="59" a="1"/>
  <c r="B1574" i="59" s="1"/>
  <c r="B1575" i="59" a="1"/>
  <c r="B1575" i="59" s="1"/>
  <c r="B1585" i="59" a="1"/>
  <c r="B1585" i="59" s="1"/>
  <c r="B1603" i="59" a="1"/>
  <c r="B1603" i="59" s="1"/>
  <c r="B1607" i="59" a="1"/>
  <c r="B1607" i="59" s="1"/>
  <c r="B1614" i="59" a="1"/>
  <c r="B1614" i="59" s="1"/>
  <c r="B1622" i="59" a="1"/>
  <c r="B1622" i="59" s="1"/>
  <c r="B1636" i="59" a="1"/>
  <c r="B1636" i="59" s="1"/>
  <c r="B1638" i="59" a="1"/>
  <c r="B1638" i="59" s="1"/>
  <c r="B1643" i="59" a="1"/>
  <c r="B1643" i="59" s="1"/>
  <c r="B1668" i="59" a="1"/>
  <c r="B1668" i="59" s="1"/>
  <c r="B1671" i="59" a="1"/>
  <c r="B1671" i="59" s="1"/>
  <c r="B1673" i="59" a="1"/>
  <c r="B1673" i="59" s="1"/>
  <c r="B1694" i="59" a="1"/>
  <c r="B1694" i="59" s="1"/>
  <c r="B1695" i="59" a="1"/>
  <c r="B1695" i="59" s="1"/>
  <c r="B1712" i="59" a="1"/>
  <c r="B1712" i="59" s="1"/>
  <c r="B1714" i="59" a="1"/>
  <c r="B1714" i="59" s="1"/>
  <c r="B1716" i="59" a="1"/>
  <c r="B1716" i="59" s="1"/>
  <c r="B1770" i="59" a="1"/>
  <c r="B1770" i="59" s="1"/>
  <c r="B1788" i="59" a="1"/>
  <c r="B1788" i="59" s="1"/>
  <c r="B1802" i="59" a="1"/>
  <c r="B1802" i="59" s="1"/>
  <c r="B1811" i="59" a="1"/>
  <c r="B1811" i="59" s="1"/>
  <c r="B1819" i="59" a="1"/>
  <c r="B1819" i="59" s="1"/>
  <c r="B1838" i="59" a="1"/>
  <c r="B1838" i="59" s="1"/>
  <c r="B1844" i="59" a="1"/>
  <c r="B1844" i="59" s="1"/>
  <c r="B1848" i="59" a="1"/>
  <c r="B1848" i="59" s="1"/>
  <c r="B1864" i="59" a="1"/>
  <c r="B1864" i="59" s="1"/>
  <c r="B1884" i="59" a="1"/>
  <c r="B1884" i="59" s="1"/>
  <c r="B1894" i="59" a="1"/>
  <c r="B1894" i="59" s="1"/>
  <c r="B1905" i="59" a="1"/>
  <c r="B1905" i="59" s="1"/>
  <c r="B1918" i="59" a="1"/>
  <c r="B1918" i="59" s="1"/>
  <c r="B1925" i="59" a="1"/>
  <c r="B1925" i="59" s="1"/>
  <c r="B1937" i="59" a="1"/>
  <c r="B1937" i="59" s="1"/>
  <c r="B1951" i="59" a="1"/>
  <c r="B1951" i="59" s="1"/>
  <c r="B1953" i="59" a="1"/>
  <c r="B1953" i="59" s="1"/>
  <c r="B1964" i="59" a="1"/>
  <c r="B1964" i="59" s="1"/>
  <c r="B1975" i="59" a="1"/>
  <c r="B1975" i="59" s="1"/>
  <c r="B1981" i="59" a="1"/>
  <c r="B1981" i="59" s="1"/>
  <c r="B1991" i="59" a="1"/>
  <c r="B1991" i="59" s="1"/>
  <c r="B1994" i="59" a="1"/>
  <c r="B1994" i="59" s="1"/>
  <c r="B1995" i="59" a="1"/>
  <c r="B1995" i="59" s="1"/>
  <c r="B2004" i="59" a="1"/>
  <c r="B2004" i="59" s="1"/>
  <c r="B2023" i="59" a="1"/>
  <c r="B2023" i="59" s="1"/>
  <c r="B2037" i="59" a="1"/>
  <c r="B2037" i="59" s="1"/>
  <c r="B2052" i="59" a="1"/>
  <c r="B2052" i="59" s="1"/>
  <c r="B2053" i="59" a="1"/>
  <c r="B2053" i="59" s="1"/>
  <c r="B2070" i="59" a="1"/>
  <c r="B2070" i="59" s="1"/>
  <c r="B2073" i="59" a="1"/>
  <c r="B2073" i="59" s="1"/>
  <c r="B2075" i="59" a="1"/>
  <c r="B2075" i="59" s="1"/>
  <c r="B2077" i="59" a="1"/>
  <c r="B2077" i="59" s="1"/>
  <c r="B2089" i="59" a="1"/>
  <c r="B2089" i="59" s="1"/>
  <c r="B2090" i="59" a="1"/>
  <c r="B2090" i="59" s="1"/>
  <c r="B2103" i="59" a="1"/>
  <c r="B2103" i="59" s="1"/>
  <c r="B2104" i="59" a="1"/>
  <c r="B2104" i="59" s="1"/>
  <c r="B2109" i="59" a="1"/>
  <c r="B2109" i="59" s="1"/>
  <c r="B2116" i="59" a="1"/>
  <c r="B2116" i="59" s="1"/>
  <c r="B2129" i="59" a="1"/>
  <c r="B2129" i="59" s="1"/>
  <c r="B2134" i="59" a="1"/>
  <c r="B2134" i="59" s="1"/>
  <c r="B2136" i="59" a="1"/>
  <c r="B2136" i="59" s="1"/>
  <c r="B2176" i="59" a="1"/>
  <c r="B2176" i="59" s="1"/>
  <c r="B2179" i="59" a="1"/>
  <c r="B2179" i="59" s="1"/>
  <c r="B2205" i="59" a="1"/>
  <c r="B2205" i="59" s="1"/>
  <c r="B2216" i="59" a="1"/>
  <c r="B2216" i="59" s="1"/>
  <c r="B2223" i="59" a="1"/>
  <c r="B2223" i="59" s="1"/>
  <c r="B2244" i="59" a="1"/>
  <c r="B2244" i="59" s="1"/>
  <c r="B2274" i="59" a="1"/>
  <c r="B2274" i="59" s="1"/>
  <c r="B2278" i="59" a="1"/>
  <c r="B2278" i="59" s="1"/>
  <c r="B2280" i="59" a="1"/>
  <c r="B2280" i="59" s="1"/>
  <c r="B2291" i="59" a="1"/>
  <c r="B2291" i="59" s="1"/>
  <c r="B2298" i="59" a="1"/>
  <c r="B2298" i="59" s="1"/>
  <c r="B2314" i="59" a="1"/>
  <c r="B2314" i="59" s="1"/>
  <c r="B2315" i="59" a="1"/>
  <c r="B2315" i="59" s="1"/>
  <c r="B2340" i="59" a="1"/>
  <c r="B2340" i="59" s="1"/>
  <c r="B2344" i="59" a="1"/>
  <c r="B2344" i="59" s="1"/>
  <c r="B2353" i="59" a="1"/>
  <c r="B2353" i="59" s="1"/>
  <c r="B2359" i="59" a="1"/>
  <c r="B2359" i="59" s="1"/>
  <c r="B2367" i="59" a="1"/>
  <c r="B2367" i="59" s="1"/>
  <c r="B2374" i="59" a="1"/>
  <c r="B2374" i="59" s="1"/>
  <c r="B2384" i="59" a="1"/>
  <c r="B2384" i="59" s="1"/>
  <c r="B2385" i="59" a="1"/>
  <c r="B2385" i="59" s="1"/>
  <c r="B2388" i="59" a="1"/>
  <c r="B2388" i="59" s="1"/>
  <c r="B2407" i="59" a="1"/>
  <c r="B2407" i="59" s="1"/>
  <c r="B2427" i="59" a="1"/>
  <c r="B2427" i="59" s="1"/>
  <c r="B2447" i="59" a="1"/>
  <c r="B2447" i="59" s="1"/>
  <c r="B2460" i="59" a="1"/>
  <c r="B2460" i="59" s="1"/>
  <c r="B2472" i="59" a="1"/>
  <c r="B2472" i="59" s="1"/>
  <c r="B2475" i="59" a="1"/>
  <c r="B2475" i="59" s="1"/>
  <c r="B2492" i="59" a="1"/>
  <c r="B2492" i="59" s="1"/>
  <c r="B2498" i="59" a="1"/>
  <c r="B2498" i="59" s="1"/>
  <c r="B2501" i="59" a="1"/>
  <c r="B2501" i="59" s="1"/>
  <c r="B2515" i="59" a="1"/>
  <c r="B2515" i="59" s="1"/>
  <c r="B2528" i="59" a="1"/>
  <c r="B2528" i="59" s="1"/>
  <c r="B2555" i="59" a="1"/>
  <c r="B2555" i="59" s="1"/>
  <c r="B2564" i="59" a="1"/>
  <c r="B2564" i="59" s="1"/>
  <c r="B2600" i="59" a="1"/>
  <c r="B2600" i="59" s="1"/>
  <c r="B2607" i="59" a="1"/>
  <c r="B2607" i="59" s="1"/>
  <c r="B2615" i="59" a="1"/>
  <c r="B2615" i="59" s="1"/>
  <c r="B2616" i="59" a="1"/>
  <c r="B2616" i="59" s="1"/>
  <c r="B2621" i="59" a="1"/>
  <c r="B2621" i="59" s="1"/>
  <c r="B2645" i="59" a="1"/>
  <c r="B2645" i="59" s="1"/>
  <c r="B2689" i="59" a="1"/>
  <c r="B2689" i="59" s="1"/>
  <c r="B2702" i="59" a="1"/>
  <c r="B2702" i="59" s="1"/>
  <c r="B2721" i="59" a="1"/>
  <c r="B2721" i="59" s="1"/>
  <c r="B2722" i="59" a="1"/>
  <c r="B2722" i="59" s="1"/>
  <c r="B2732" i="59" a="1"/>
  <c r="B2732" i="59" s="1"/>
  <c r="B2748" i="59" a="1"/>
  <c r="B2748" i="59" s="1"/>
  <c r="B2792" i="59" a="1"/>
  <c r="B2792" i="59" s="1"/>
  <c r="B2805" i="59" a="1"/>
  <c r="B2805" i="59" s="1"/>
  <c r="B2811" i="59" a="1"/>
  <c r="B2811" i="59" s="1"/>
  <c r="B2815" i="59" a="1"/>
  <c r="B2815" i="59" s="1"/>
  <c r="B2826" i="59" a="1"/>
  <c r="B2826" i="59" s="1"/>
  <c r="B2827" i="59" a="1"/>
  <c r="B2827" i="59" s="1"/>
  <c r="B2839" i="59" a="1"/>
  <c r="B2839" i="59" s="1"/>
  <c r="B2843" i="59" a="1"/>
  <c r="B2843" i="59" s="1"/>
  <c r="B2844" i="59" a="1"/>
  <c r="B2844" i="59" s="1"/>
  <c r="B2847" i="59" a="1"/>
  <c r="B2847" i="59" s="1"/>
  <c r="B2870" i="59" a="1"/>
  <c r="B2870" i="59" s="1"/>
  <c r="B2895" i="59" a="1"/>
  <c r="B2895" i="59" s="1"/>
  <c r="B2910" i="59" a="1"/>
  <c r="B2910" i="59" s="1"/>
  <c r="B2925" i="59" a="1"/>
  <c r="B2925" i="59" s="1"/>
  <c r="B2947" i="59" a="1"/>
  <c r="B2947" i="59" s="1"/>
  <c r="B2980" i="59" a="1"/>
  <c r="B2980" i="59" s="1"/>
  <c r="B2990" i="59" a="1"/>
  <c r="B2990" i="59" s="1"/>
  <c r="B3004" i="59" a="1"/>
  <c r="B3004" i="59" s="1"/>
  <c r="B3011" i="59" a="1"/>
  <c r="B3011" i="59" s="1"/>
  <c r="B3015" i="59" a="1"/>
  <c r="B3015" i="59" s="1"/>
  <c r="B3023" i="59" a="1"/>
  <c r="B3023" i="59" s="1"/>
  <c r="B3034" i="59" a="1"/>
  <c r="B3034" i="59" s="1"/>
  <c r="B3050" i="59" a="1"/>
  <c r="B3050" i="59" s="1"/>
  <c r="B3055" i="59" a="1"/>
  <c r="B3055" i="59" s="1"/>
  <c r="B3061" i="59" a="1"/>
  <c r="B3061" i="59" s="1"/>
  <c r="B3066" i="59" a="1"/>
  <c r="B3066" i="59" s="1"/>
  <c r="B3069" i="59" a="1"/>
  <c r="B3069" i="59" s="1"/>
  <c r="B3085" i="59" a="1"/>
  <c r="B3085" i="59" s="1"/>
  <c r="B3096" i="59" a="1"/>
  <c r="B3096" i="59" s="1"/>
  <c r="B3115" i="59" a="1"/>
  <c r="B3115" i="59" s="1"/>
  <c r="B3159" i="59" a="1"/>
  <c r="B3159" i="59" s="1"/>
  <c r="B3161" i="59" a="1"/>
  <c r="B3161" i="59" s="1"/>
  <c r="B3167" i="59" a="1"/>
  <c r="B3167" i="59" s="1"/>
  <c r="B3169" i="59" a="1"/>
  <c r="B3169" i="59" s="1"/>
  <c r="B3183" i="59" a="1"/>
  <c r="B3183" i="59" s="1"/>
  <c r="B3204" i="59" a="1"/>
  <c r="B3204" i="59" s="1"/>
  <c r="B3216" i="59" a="1"/>
  <c r="B3216" i="59" s="1"/>
  <c r="B3240" i="59" a="1"/>
  <c r="B3240" i="59" s="1"/>
  <c r="B3252" i="59" a="1"/>
  <c r="B3252" i="59" s="1"/>
  <c r="B3256" i="59" a="1"/>
  <c r="B3256" i="59" s="1"/>
  <c r="B3257" i="59" a="1"/>
  <c r="B3257" i="59" s="1"/>
  <c r="B3298" i="59" a="1"/>
  <c r="B3298" i="59" s="1"/>
  <c r="B3299" i="59" a="1"/>
  <c r="B3299" i="59" s="1"/>
  <c r="B3300" i="59" a="1"/>
  <c r="B3300" i="59" s="1"/>
  <c r="B3327" i="59" a="1"/>
  <c r="B3327" i="59" s="1"/>
  <c r="B3376" i="59" a="1"/>
  <c r="B3376" i="59" s="1"/>
  <c r="B3380" i="59" a="1"/>
  <c r="B3380" i="59" s="1"/>
  <c r="B3383" i="59" a="1"/>
  <c r="B3383" i="59" s="1"/>
  <c r="B3400" i="59" a="1"/>
  <c r="B3400" i="59" s="1"/>
  <c r="B3416" i="59" a="1"/>
  <c r="B3416" i="59" s="1"/>
  <c r="B3417" i="59" a="1"/>
  <c r="B3417" i="59" s="1"/>
  <c r="B3426" i="59" a="1"/>
  <c r="B3426" i="59" s="1"/>
  <c r="B3433" i="59" a="1"/>
  <c r="B3433" i="59" s="1"/>
  <c r="B3434" i="59" a="1"/>
  <c r="B3434" i="59" s="1"/>
  <c r="B3454" i="59" a="1"/>
  <c r="B3454" i="59" s="1"/>
  <c r="B3456" i="59" a="1"/>
  <c r="B3456" i="59" s="1"/>
  <c r="B3457" i="59" a="1"/>
  <c r="B3457" i="59" s="1"/>
  <c r="B3463" i="59" a="1"/>
  <c r="B3463" i="59" s="1"/>
  <c r="B3465" i="59" a="1"/>
  <c r="B3465" i="59" s="1"/>
  <c r="B3487" i="59" a="1"/>
  <c r="B3487" i="59" s="1"/>
  <c r="B3498" i="59" a="1"/>
  <c r="B3498" i="59" s="1"/>
  <c r="B3506" i="59" a="1"/>
  <c r="B3506" i="59" s="1"/>
  <c r="B3529" i="59" a="1"/>
  <c r="B3529" i="59" s="1"/>
  <c r="B3540" i="59" a="1"/>
  <c r="B3540" i="59" s="1"/>
  <c r="B3567" i="59" a="1"/>
  <c r="B3567" i="59" s="1"/>
  <c r="B3587" i="59" a="1"/>
  <c r="B3587" i="59" s="1"/>
  <c r="B3591" i="59" a="1"/>
  <c r="B3591" i="59" s="1"/>
  <c r="B3600" i="59" a="1"/>
  <c r="B3600" i="59" s="1"/>
  <c r="B3611" i="59" a="1"/>
  <c r="B3611" i="59" s="1"/>
  <c r="B3663" i="59" a="1"/>
  <c r="B3663" i="59" s="1"/>
  <c r="B3685" i="59" a="1"/>
  <c r="B3685" i="59" s="1"/>
  <c r="B3690" i="59" a="1"/>
  <c r="B3690" i="59" s="1"/>
  <c r="B3699" i="59" a="1"/>
  <c r="B3699" i="59" s="1"/>
  <c r="B3731" i="59" a="1"/>
  <c r="B3731" i="59" s="1"/>
  <c r="B3734" i="59" a="1"/>
  <c r="B3734" i="59" s="1"/>
  <c r="B3735" i="59" a="1"/>
  <c r="B3735" i="59" s="1"/>
  <c r="B3737" i="59" a="1"/>
  <c r="B3737" i="59" s="1"/>
  <c r="B3738" i="59" a="1"/>
  <c r="B3738" i="59" s="1"/>
  <c r="B3745" i="59" a="1"/>
  <c r="B3745" i="59" s="1"/>
  <c r="B3748" i="59" a="1"/>
  <c r="B3748" i="59" s="1"/>
  <c r="B3762" i="59" a="1"/>
  <c r="B3762" i="59" s="1"/>
  <c r="B3777" i="59" a="1"/>
  <c r="B3777" i="59" s="1"/>
  <c r="B3787" i="59" a="1"/>
  <c r="B3787" i="59" s="1"/>
  <c r="B3793" i="59" a="1"/>
  <c r="B3793" i="59" s="1"/>
  <c r="B3812" i="59" a="1"/>
  <c r="B3812" i="59" s="1"/>
  <c r="B3827" i="59" a="1"/>
  <c r="B3827" i="59" s="1"/>
  <c r="B3849" i="59" a="1"/>
  <c r="B3849" i="59" s="1"/>
  <c r="B3858" i="59" a="1"/>
  <c r="B3858" i="59" s="1"/>
  <c r="B3862" i="59" a="1"/>
  <c r="B3862" i="59" s="1"/>
  <c r="B3876" i="59" a="1"/>
  <c r="B3876" i="59" s="1"/>
  <c r="B3889" i="59" a="1"/>
  <c r="B3889" i="59" s="1"/>
  <c r="B3938" i="59" a="1"/>
  <c r="B3938" i="59" s="1"/>
  <c r="B3946" i="59" a="1"/>
  <c r="B3946" i="59" s="1"/>
  <c r="B3958" i="59" a="1"/>
  <c r="B3958" i="59" s="1"/>
  <c r="B3976" i="59" a="1"/>
  <c r="B3976" i="59" s="1"/>
  <c r="B3980" i="59" a="1"/>
  <c r="B3980" i="59" s="1"/>
  <c r="B3986" i="59" a="1"/>
  <c r="B3986" i="59" s="1"/>
  <c r="B4002" i="59" a="1"/>
  <c r="B4002" i="59" s="1"/>
  <c r="B4010" i="59" a="1"/>
  <c r="B4010" i="59" s="1"/>
  <c r="B4014" i="59" a="1"/>
  <c r="B4014" i="59" s="1"/>
  <c r="B4019" i="59" a="1"/>
  <c r="B4019" i="59" s="1"/>
  <c r="B4031" i="59" a="1"/>
  <c r="B4031" i="59" s="1"/>
  <c r="B4053" i="59" a="1"/>
  <c r="B4053" i="59" s="1"/>
  <c r="B4074" i="59" a="1"/>
  <c r="B4074" i="59" s="1"/>
  <c r="B4091" i="59" a="1"/>
  <c r="B4091" i="59" s="1"/>
  <c r="B4092" i="59" a="1"/>
  <c r="B4092" i="59" s="1"/>
  <c r="B4095" i="59" a="1"/>
  <c r="B4095" i="59" s="1"/>
  <c r="B4096" i="59" a="1"/>
  <c r="B4096" i="59" s="1"/>
  <c r="B4114" i="59" a="1"/>
  <c r="B4114" i="59" s="1"/>
  <c r="B4132" i="59" a="1"/>
  <c r="B4132" i="59" s="1"/>
  <c r="B4140" i="59" a="1"/>
  <c r="B4140" i="59" s="1"/>
  <c r="B4173" i="59" a="1"/>
  <c r="B4173" i="59" s="1"/>
  <c r="B4175" i="59" a="1"/>
  <c r="B4175" i="59" s="1"/>
  <c r="B4176" i="59" a="1"/>
  <c r="B4176" i="59" s="1"/>
  <c r="B4191" i="59" a="1"/>
  <c r="B4191" i="59" s="1"/>
  <c r="B4213" i="59" a="1"/>
  <c r="B4213" i="59" s="1"/>
  <c r="B4218" i="59" a="1"/>
  <c r="B4218" i="59" s="1"/>
  <c r="B4232" i="59" a="1"/>
  <c r="B4232" i="59" s="1"/>
  <c r="B4244" i="59" a="1"/>
  <c r="B4244" i="59" s="1"/>
  <c r="B4264" i="59" a="1"/>
  <c r="B4264" i="59" s="1"/>
  <c r="B4265" i="59" a="1"/>
  <c r="B4265" i="59" s="1"/>
  <c r="B4268" i="59" a="1"/>
  <c r="B4268" i="59" s="1"/>
  <c r="B4282" i="59" a="1"/>
  <c r="B4282" i="59" s="1"/>
  <c r="B4293" i="59" a="1"/>
  <c r="B4293" i="59" s="1"/>
  <c r="B4294" i="59" a="1"/>
  <c r="B4294" i="59" s="1"/>
  <c r="B4329" i="59" a="1"/>
  <c r="B4329" i="59" s="1"/>
  <c r="B4339" i="59" a="1"/>
  <c r="B4339" i="59" s="1"/>
  <c r="B4342" i="59" a="1"/>
  <c r="B4342" i="59" s="1"/>
  <c r="B4361" i="59" a="1"/>
  <c r="B4361" i="59" s="1"/>
  <c r="B4369" i="59" a="1"/>
  <c r="B4369" i="59" s="1"/>
  <c r="B4372" i="59" a="1"/>
  <c r="B4372" i="59" s="1"/>
  <c r="B4379" i="59" a="1"/>
  <c r="B4379" i="59" s="1"/>
  <c r="B4380" i="59" a="1"/>
  <c r="B4380" i="59" s="1"/>
  <c r="B4401" i="59" a="1"/>
  <c r="B4401" i="59" s="1"/>
  <c r="B4404" i="59" a="1"/>
  <c r="B4404" i="59" s="1"/>
  <c r="B4407" i="59" a="1"/>
  <c r="B4407" i="59" s="1"/>
  <c r="B4409" i="59" a="1"/>
  <c r="B4409" i="59" s="1"/>
  <c r="B4412" i="59" a="1"/>
  <c r="B4412" i="59" s="1"/>
  <c r="B4418" i="59" a="1"/>
  <c r="B4418" i="59" s="1"/>
  <c r="B4422" i="59" a="1"/>
  <c r="B4422" i="59" s="1"/>
  <c r="B4432" i="59" a="1"/>
  <c r="B4432" i="59" s="1"/>
  <c r="B4452" i="59" a="1"/>
  <c r="B4452" i="59" s="1"/>
  <c r="B4459" i="59" a="1"/>
  <c r="B4459" i="59" s="1"/>
  <c r="B4463" i="59" a="1"/>
  <c r="B4463" i="59" s="1"/>
  <c r="B4472" i="59" a="1"/>
  <c r="B4472" i="59" s="1"/>
  <c r="B4481" i="59" a="1"/>
  <c r="B4481" i="59" s="1"/>
  <c r="B4507" i="59" a="1"/>
  <c r="B4507" i="59" s="1"/>
  <c r="B4508" i="59" a="1"/>
  <c r="B4508" i="59" s="1"/>
  <c r="B4524" i="59" a="1"/>
  <c r="B4524" i="59" s="1"/>
  <c r="B4535" i="59" a="1"/>
  <c r="B4535" i="59" s="1"/>
  <c r="B4554" i="59" a="1"/>
  <c r="B4554" i="59" s="1"/>
  <c r="B4558" i="59" a="1"/>
  <c r="B4558" i="59" s="1"/>
  <c r="B4563" i="59" a="1"/>
  <c r="B4563" i="59" s="1"/>
  <c r="B4574" i="59" a="1"/>
  <c r="B4574" i="59" s="1"/>
  <c r="B4603" i="59" a="1"/>
  <c r="B4603" i="59" s="1"/>
  <c r="B4610" i="59" a="1"/>
  <c r="B4610" i="59" s="1"/>
  <c r="B4614" i="59" a="1"/>
  <c r="B4614" i="59" s="1"/>
  <c r="B4619" i="59" a="1"/>
  <c r="B4619" i="59" s="1"/>
  <c r="B4622" i="59" a="1"/>
  <c r="B4622" i="59" s="1"/>
  <c r="B4635" i="59" a="1"/>
  <c r="B4635" i="59" s="1"/>
  <c r="B4676" i="59" a="1"/>
  <c r="B4676" i="59" s="1"/>
  <c r="B4680" i="59" a="1"/>
  <c r="B4680" i="59" s="1"/>
  <c r="B4693" i="59" a="1"/>
  <c r="B4693" i="59" s="1"/>
  <c r="B4703" i="59" a="1"/>
  <c r="B4703" i="59" s="1"/>
  <c r="B4704" i="59" a="1"/>
  <c r="B4704" i="59" s="1"/>
  <c r="B4705" i="59" a="1"/>
  <c r="B4705" i="59" s="1"/>
  <c r="B4707" i="59" a="1"/>
  <c r="B4707" i="59" s="1"/>
  <c r="B4733" i="59" a="1"/>
  <c r="B4733" i="59" s="1"/>
  <c r="B4743" i="59" a="1"/>
  <c r="B4743" i="59" s="1"/>
  <c r="B4749" i="59" a="1"/>
  <c r="B4749" i="59" s="1"/>
  <c r="B4764" i="59" a="1"/>
  <c r="B4764" i="59" s="1"/>
  <c r="B4786" i="59" a="1"/>
  <c r="B4786" i="59" s="1"/>
  <c r="B4823" i="59" a="1"/>
  <c r="B4823" i="59" s="1"/>
  <c r="B4834" i="59" a="1"/>
  <c r="B4834" i="59" s="1"/>
  <c r="B4851" i="59" a="1"/>
  <c r="B4851" i="59" s="1"/>
  <c r="B4857" i="59" a="1"/>
  <c r="B4857" i="59" s="1"/>
  <c r="B4867" i="59" a="1"/>
  <c r="B4867" i="59" s="1"/>
  <c r="B4868" i="59" a="1"/>
  <c r="B4868" i="59" s="1"/>
  <c r="B4899" i="59" a="1"/>
  <c r="B4899" i="59" s="1"/>
  <c r="B4920" i="59" a="1"/>
  <c r="B4920" i="59" s="1"/>
  <c r="B4929" i="59" a="1"/>
  <c r="B4929" i="59" s="1"/>
  <c r="B4930" i="59" a="1"/>
  <c r="B4930" i="59" s="1"/>
  <c r="B4932" i="59" a="1"/>
  <c r="B4932" i="59" s="1"/>
  <c r="B4945" i="59" a="1"/>
  <c r="B4945" i="59" s="1"/>
  <c r="B4947" i="59" a="1"/>
  <c r="B4947" i="59" s="1"/>
  <c r="B4957" i="59" a="1"/>
  <c r="B4957" i="59" s="1"/>
  <c r="B4959" i="59" a="1"/>
  <c r="B4959" i="59" s="1"/>
  <c r="B4962" i="59" a="1"/>
  <c r="B4962" i="59" s="1"/>
  <c r="B4970" i="59" a="1"/>
  <c r="B4970" i="59" s="1"/>
  <c r="B4973" i="59" a="1"/>
  <c r="B4973" i="59" s="1"/>
  <c r="B4975" i="59" a="1"/>
  <c r="B4975" i="59" s="1"/>
  <c r="B4998" i="59" a="1"/>
  <c r="B4998" i="59" s="1"/>
  <c r="B5001" i="59" a="1"/>
  <c r="B5001" i="59" s="1"/>
  <c r="B5010" i="59" a="1"/>
  <c r="B5010" i="59" s="1"/>
  <c r="B5013" i="59" a="1"/>
  <c r="B5013" i="59" s="1"/>
  <c r="B5021" i="59" a="1"/>
  <c r="B5021" i="59" s="1"/>
  <c r="B5027" i="59" a="1"/>
  <c r="B5027" i="59" s="1"/>
  <c r="B5038" i="59" a="1"/>
  <c r="B5038" i="59" s="1"/>
  <c r="B5039" i="59" a="1"/>
  <c r="B5039" i="59" s="1"/>
  <c r="B5044" i="59" a="1"/>
  <c r="B5044" i="59" s="1"/>
  <c r="B5046" i="59" a="1"/>
  <c r="B5046" i="59" s="1"/>
  <c r="B5105" i="59" a="1"/>
  <c r="B5105" i="59" s="1"/>
  <c r="B5108" i="59" a="1"/>
  <c r="B5108" i="59" s="1"/>
  <c r="B5117" i="59" a="1"/>
  <c r="B5117" i="59" s="1"/>
  <c r="B5131" i="59" a="1"/>
  <c r="B5131" i="59" s="1"/>
  <c r="B5138" i="59" a="1"/>
  <c r="B5138" i="59" s="1"/>
  <c r="B5157" i="59" a="1"/>
  <c r="B5157" i="59" s="1"/>
  <c r="B5162" i="59" a="1"/>
  <c r="B5162" i="59" s="1"/>
  <c r="B5178" i="59" a="1"/>
  <c r="B5178" i="59" s="1"/>
  <c r="B5196" i="59" a="1"/>
  <c r="B5196" i="59" s="1"/>
  <c r="B5212" i="59" a="1"/>
  <c r="B5212" i="59" s="1"/>
  <c r="B5237" i="59" a="1"/>
  <c r="B5237" i="59" s="1"/>
  <c r="B5244" i="59" a="1"/>
  <c r="B5244" i="59" s="1"/>
  <c r="B5256" i="59" a="1"/>
  <c r="B5256" i="59" s="1"/>
  <c r="B5267" i="59" a="1"/>
  <c r="B5267" i="59" s="1"/>
  <c r="B5286" i="59" a="1"/>
  <c r="B5286" i="59" s="1"/>
  <c r="B5291" i="59" a="1"/>
  <c r="B5291" i="59" s="1"/>
  <c r="B5305" i="59" a="1"/>
  <c r="B5305" i="59" s="1"/>
  <c r="B5317" i="59" a="1"/>
  <c r="B5317" i="59" s="1"/>
  <c r="B5327" i="59" a="1"/>
  <c r="B5327" i="59" s="1"/>
  <c r="B5341" i="59" a="1"/>
  <c r="B5341" i="59" s="1"/>
  <c r="B5358" i="59" a="1"/>
  <c r="B5358" i="59" s="1"/>
  <c r="B5369" i="59" a="1"/>
  <c r="B5369" i="59" s="1"/>
  <c r="B5395" i="59" a="1"/>
  <c r="B5395" i="59" s="1"/>
  <c r="B5414" i="59" a="1"/>
  <c r="B5414" i="59" s="1"/>
  <c r="B5425" i="59" a="1"/>
  <c r="B5425" i="59" s="1"/>
  <c r="B5491" i="59" a="1"/>
  <c r="B5491" i="59" s="1"/>
  <c r="B5495" i="59" a="1"/>
  <c r="B5495" i="59" s="1"/>
  <c r="B5513" i="59" a="1"/>
  <c r="B5513" i="59" s="1"/>
  <c r="B5531" i="59" a="1"/>
  <c r="B5531" i="59" s="1"/>
  <c r="B5543" i="59" a="1"/>
  <c r="B5543" i="59" s="1"/>
  <c r="B5552" i="59" a="1"/>
  <c r="B5552" i="59" s="1"/>
  <c r="B5570" i="59" a="1"/>
  <c r="B5570" i="59" s="1"/>
  <c r="B5577" i="59" a="1"/>
  <c r="B5577" i="59" s="1"/>
  <c r="B5592" i="59" a="1"/>
  <c r="B5592" i="59" s="1"/>
  <c r="B5594" i="59" a="1"/>
  <c r="B5594" i="59" s="1"/>
  <c r="B5601" i="59" a="1"/>
  <c r="B5601" i="59" s="1"/>
  <c r="B5602" i="59" a="1"/>
  <c r="B5602" i="59" s="1"/>
  <c r="B5612" i="59" a="1"/>
  <c r="B5612" i="59" s="1"/>
  <c r="B5621" i="59" a="1"/>
  <c r="B5621" i="59" s="1"/>
  <c r="B5634" i="59" a="1"/>
  <c r="B5634" i="59" s="1"/>
  <c r="B5669" i="59" a="1"/>
  <c r="B5669" i="59" s="1"/>
  <c r="B5671" i="59" a="1"/>
  <c r="B5671" i="59" s="1"/>
  <c r="B5683" i="59" a="1"/>
  <c r="B5683" i="59" s="1"/>
  <c r="B5698" i="59" a="1"/>
  <c r="B5698" i="59" s="1"/>
  <c r="B5702" i="59" a="1"/>
  <c r="B5702" i="59" s="1"/>
  <c r="B5704" i="59" a="1"/>
  <c r="B5704" i="59" s="1"/>
  <c r="B5730" i="59" a="1"/>
  <c r="B5730" i="59" s="1"/>
  <c r="B5732" i="59" a="1"/>
  <c r="B5732" i="59" s="1"/>
  <c r="B5754" i="59" a="1"/>
  <c r="B5754" i="59" s="1"/>
  <c r="B5764" i="59" a="1"/>
  <c r="B5764" i="59" s="1"/>
  <c r="B5767" i="59" a="1"/>
  <c r="B5767" i="59" s="1"/>
  <c r="B5768" i="59" a="1"/>
  <c r="B5768" i="59" s="1"/>
  <c r="B29" i="59" a="1"/>
  <c r="B29" i="59" s="1"/>
  <c r="C30" i="59"/>
  <c r="C31" i="59"/>
  <c r="C34" i="59"/>
  <c r="C38" i="59"/>
  <c r="D38" i="59" s="1"/>
  <c r="C46" i="59"/>
  <c r="C54" i="59"/>
  <c r="D54" i="59" s="1"/>
  <c r="C55" i="59"/>
  <c r="C58" i="59"/>
  <c r="D58" i="59" s="1"/>
  <c r="C69" i="59"/>
  <c r="C73" i="59"/>
  <c r="C76" i="59"/>
  <c r="D76" i="59" s="1"/>
  <c r="C77" i="59"/>
  <c r="C80" i="59"/>
  <c r="D80" i="59" s="1"/>
  <c r="C84" i="59"/>
  <c r="C92" i="59"/>
  <c r="D92" i="59" s="1"/>
  <c r="C97" i="59"/>
  <c r="D97" i="59" s="1"/>
  <c r="C107" i="59"/>
  <c r="C123" i="59"/>
  <c r="C124" i="59"/>
  <c r="D124" i="59" s="1"/>
  <c r="C128" i="59"/>
  <c r="D128" i="59" s="1"/>
  <c r="C136" i="59"/>
  <c r="C138" i="59"/>
  <c r="D138" i="59" s="1"/>
  <c r="C140" i="59"/>
  <c r="C142" i="59"/>
  <c r="D142" i="59" s="1"/>
  <c r="C145" i="59"/>
  <c r="D145" i="59" s="1"/>
  <c r="C147" i="59"/>
  <c r="D147" i="59" s="1"/>
  <c r="C153" i="59"/>
  <c r="C163" i="59"/>
  <c r="D163" i="59" s="1"/>
  <c r="C165" i="59"/>
  <c r="D165" i="59" s="1"/>
  <c r="C174" i="59"/>
  <c r="C179" i="59"/>
  <c r="D179" i="59" s="1"/>
  <c r="C191" i="59"/>
  <c r="D191" i="59" s="1"/>
  <c r="C202" i="59"/>
  <c r="D202" i="59" s="1"/>
  <c r="C210" i="59"/>
  <c r="D210" i="59" s="1"/>
  <c r="C215" i="59"/>
  <c r="D215" i="59" s="1"/>
  <c r="C216" i="59"/>
  <c r="D216" i="59" s="1"/>
  <c r="C218" i="59"/>
  <c r="C219" i="59"/>
  <c r="D219" i="59" s="1"/>
  <c r="C222" i="59"/>
  <c r="D222" i="59" s="1"/>
  <c r="C223" i="59"/>
  <c r="C226" i="59"/>
  <c r="D226" i="59" s="1"/>
  <c r="C232" i="59"/>
  <c r="D232" i="59" s="1"/>
  <c r="C238" i="59"/>
  <c r="D238" i="59" s="1"/>
  <c r="C240" i="59"/>
  <c r="C241" i="59"/>
  <c r="D241" i="59" s="1"/>
  <c r="C244" i="59"/>
  <c r="D244" i="59" s="1"/>
  <c r="C248" i="59"/>
  <c r="D248" i="59" s="1"/>
  <c r="C259" i="59"/>
  <c r="D259" i="59" s="1"/>
  <c r="C261" i="59"/>
  <c r="C273" i="59"/>
  <c r="D273" i="59" s="1"/>
  <c r="C288" i="59"/>
  <c r="D288" i="59" s="1"/>
  <c r="C293" i="59"/>
  <c r="D293" i="59" s="1"/>
  <c r="C295" i="59"/>
  <c r="C299" i="59"/>
  <c r="C322" i="59"/>
  <c r="C329" i="59"/>
  <c r="D329" i="59" s="1"/>
  <c r="C330" i="59"/>
  <c r="D330" i="59" s="1"/>
  <c r="C331" i="59"/>
  <c r="C332" i="59"/>
  <c r="D332" i="59" s="1"/>
  <c r="C334" i="59"/>
  <c r="C343" i="59"/>
  <c r="D343" i="59" s="1"/>
  <c r="C346" i="59"/>
  <c r="C347" i="59"/>
  <c r="D347" i="59" s="1"/>
  <c r="C349" i="59"/>
  <c r="C352" i="59"/>
  <c r="D352" i="59" s="1"/>
  <c r="C354" i="59"/>
  <c r="D354" i="59" s="1"/>
  <c r="C355" i="59"/>
  <c r="D355" i="59" s="1"/>
  <c r="C358" i="59"/>
  <c r="D358" i="59" s="1"/>
  <c r="C381" i="59"/>
  <c r="D381" i="59" s="1"/>
  <c r="C387" i="59"/>
  <c r="D387" i="59" s="1"/>
  <c r="C390" i="59"/>
  <c r="D390" i="59" s="1"/>
  <c r="C394" i="59"/>
  <c r="D394" i="59" s="1"/>
  <c r="C395" i="59"/>
  <c r="D395" i="59" s="1"/>
  <c r="C406" i="59"/>
  <c r="C411" i="59"/>
  <c r="C419" i="59"/>
  <c r="C427" i="59"/>
  <c r="D427" i="59" s="1"/>
  <c r="C433" i="59"/>
  <c r="D433" i="59" s="1"/>
  <c r="C439" i="59"/>
  <c r="D439" i="59" s="1"/>
  <c r="C440" i="59"/>
  <c r="C444" i="59"/>
  <c r="C446" i="59"/>
  <c r="C452" i="59"/>
  <c r="D452" i="59" s="1"/>
  <c r="C459" i="59"/>
  <c r="C460" i="59"/>
  <c r="D460" i="59" s="1"/>
  <c r="C465" i="59"/>
  <c r="C469" i="59"/>
  <c r="C481" i="59"/>
  <c r="D481" i="59" s="1"/>
  <c r="C482" i="59"/>
  <c r="D482" i="59" s="1"/>
  <c r="C484" i="59"/>
  <c r="C487" i="59"/>
  <c r="C489" i="59"/>
  <c r="D489" i="59" s="1"/>
  <c r="C496" i="59"/>
  <c r="C497" i="59"/>
  <c r="D497" i="59" s="1"/>
  <c r="C502" i="59"/>
  <c r="D502" i="59" s="1"/>
  <c r="C505" i="59"/>
  <c r="C523" i="59"/>
  <c r="C532" i="59"/>
  <c r="D532" i="59" s="1"/>
  <c r="C534" i="59"/>
  <c r="D534" i="59" s="1"/>
  <c r="C541" i="59"/>
  <c r="D541" i="59" s="1"/>
  <c r="C543" i="59"/>
  <c r="D543" i="59" s="1"/>
  <c r="C549" i="59"/>
  <c r="C566" i="59"/>
  <c r="D566" i="59" s="1"/>
  <c r="C583" i="59"/>
  <c r="D583" i="59" s="1"/>
  <c r="C585" i="59"/>
  <c r="D585" i="59" s="1"/>
  <c r="C586" i="59"/>
  <c r="D586" i="59" s="1"/>
  <c r="C589" i="59"/>
  <c r="C590" i="59"/>
  <c r="C591" i="59"/>
  <c r="C596" i="59"/>
  <c r="D596" i="59" s="1"/>
  <c r="C600" i="59"/>
  <c r="D600" i="59" s="1"/>
  <c r="C602" i="59"/>
  <c r="D602" i="59" s="1"/>
  <c r="C603" i="59"/>
  <c r="C607" i="59"/>
  <c r="D607" i="59" s="1"/>
  <c r="C611" i="59"/>
  <c r="D611" i="59" s="1"/>
  <c r="C614" i="59"/>
  <c r="D614" i="59" s="1"/>
  <c r="C621" i="59"/>
  <c r="D621" i="59" s="1"/>
  <c r="C624" i="59"/>
  <c r="D624" i="59" s="1"/>
  <c r="C628" i="59"/>
  <c r="D628" i="59" s="1"/>
  <c r="C633" i="59"/>
  <c r="D633" i="59" s="1"/>
  <c r="C638" i="59"/>
  <c r="D638" i="59" s="1"/>
  <c r="C644" i="59"/>
  <c r="D644" i="59" s="1"/>
  <c r="C645" i="59"/>
  <c r="D645" i="59" s="1"/>
  <c r="C667" i="59"/>
  <c r="D667" i="59" s="1"/>
  <c r="C672" i="59"/>
  <c r="C692" i="59"/>
  <c r="C695" i="59"/>
  <c r="D695" i="59" s="1"/>
  <c r="C696" i="59"/>
  <c r="C699" i="59"/>
  <c r="C702" i="59"/>
  <c r="C706" i="59"/>
  <c r="D706" i="59" s="1"/>
  <c r="C708" i="59"/>
  <c r="C712" i="59"/>
  <c r="D712" i="59" s="1"/>
  <c r="C713" i="59"/>
  <c r="D713" i="59" s="1"/>
  <c r="C716" i="59"/>
  <c r="C728" i="59"/>
  <c r="D728" i="59" s="1"/>
  <c r="C729" i="59"/>
  <c r="C731" i="59"/>
  <c r="D731" i="59" s="1"/>
  <c r="C733" i="59"/>
  <c r="D733" i="59" s="1"/>
  <c r="C751" i="59"/>
  <c r="D751" i="59" s="1"/>
  <c r="C756" i="59"/>
  <c r="D756" i="59" s="1"/>
  <c r="C760" i="59"/>
  <c r="D760" i="59" s="1"/>
  <c r="C762" i="59"/>
  <c r="C768" i="59"/>
  <c r="C772" i="59"/>
  <c r="D772" i="59" s="1"/>
  <c r="C773" i="59"/>
  <c r="C774" i="59"/>
  <c r="D774" i="59" s="1"/>
  <c r="C778" i="59"/>
  <c r="D778" i="59" s="1"/>
  <c r="C781" i="59"/>
  <c r="D781" i="59" s="1"/>
  <c r="C782" i="59"/>
  <c r="D782" i="59" s="1"/>
  <c r="C784" i="59"/>
  <c r="D784" i="59" s="1"/>
  <c r="C808" i="59"/>
  <c r="C811" i="59"/>
  <c r="D811" i="59" s="1"/>
  <c r="C813" i="59"/>
  <c r="C816" i="59"/>
  <c r="C821" i="59"/>
  <c r="C835" i="59"/>
  <c r="C843" i="59"/>
  <c r="D843" i="59" s="1"/>
  <c r="C848" i="59"/>
  <c r="C850" i="59"/>
  <c r="D850" i="59" s="1"/>
  <c r="C852" i="59"/>
  <c r="D852" i="59" s="1"/>
  <c r="C857" i="59"/>
  <c r="D857" i="59" s="1"/>
  <c r="C858" i="59"/>
  <c r="D858" i="59" s="1"/>
  <c r="C866" i="59"/>
  <c r="D866" i="59" s="1"/>
  <c r="C871" i="59"/>
  <c r="D871" i="59" s="1"/>
  <c r="C873" i="59"/>
  <c r="D873" i="59" s="1"/>
  <c r="C876" i="59"/>
  <c r="D876" i="59" s="1"/>
  <c r="C881" i="59"/>
  <c r="C884" i="59"/>
  <c r="C889" i="59"/>
  <c r="C898" i="59"/>
  <c r="C905" i="59"/>
  <c r="D905" i="59" s="1"/>
  <c r="C909" i="59"/>
  <c r="C917" i="59"/>
  <c r="D917" i="59" s="1"/>
  <c r="C918" i="59"/>
  <c r="C922" i="59"/>
  <c r="D922" i="59" s="1"/>
  <c r="C924" i="59"/>
  <c r="D924" i="59" s="1"/>
  <c r="C930" i="59"/>
  <c r="D930" i="59" s="1"/>
  <c r="C934" i="59"/>
  <c r="D934" i="59" s="1"/>
  <c r="C943" i="59"/>
  <c r="C956" i="59"/>
  <c r="C965" i="59"/>
  <c r="D965" i="59" s="1"/>
  <c r="C966" i="59"/>
  <c r="D966" i="59" s="1"/>
  <c r="C972" i="59"/>
  <c r="D972" i="59" s="1"/>
  <c r="C975" i="59"/>
  <c r="D975" i="59" s="1"/>
  <c r="C976" i="59"/>
  <c r="C983" i="59"/>
  <c r="C985" i="59"/>
  <c r="D985" i="59" s="1"/>
  <c r="C988" i="59"/>
  <c r="D988" i="59" s="1"/>
  <c r="C989" i="59"/>
  <c r="D989" i="59" s="1"/>
  <c r="C996" i="59"/>
  <c r="C1000" i="59"/>
  <c r="D1000" i="59" s="1"/>
  <c r="C1004" i="59"/>
  <c r="C1007" i="59"/>
  <c r="C1010" i="59"/>
  <c r="C1012" i="59"/>
  <c r="C1014" i="59"/>
  <c r="D1014" i="59" s="1"/>
  <c r="C1016" i="59"/>
  <c r="D1016" i="59" s="1"/>
  <c r="C1017" i="59"/>
  <c r="C1021" i="59"/>
  <c r="D1021" i="59" s="1"/>
  <c r="C1030" i="59"/>
  <c r="C1033" i="59"/>
  <c r="C1038" i="59"/>
  <c r="D1038" i="59" s="1"/>
  <c r="C1045" i="59"/>
  <c r="C1049" i="59"/>
  <c r="D1049" i="59" s="1"/>
  <c r="C1050" i="59"/>
  <c r="C1053" i="59"/>
  <c r="C1061" i="59"/>
  <c r="C1063" i="59"/>
  <c r="D1063" i="59" s="1"/>
  <c r="C1066" i="59"/>
  <c r="D1066" i="59" s="1"/>
  <c r="C1070" i="59"/>
  <c r="C1074" i="59"/>
  <c r="C1082" i="59"/>
  <c r="C1084" i="59"/>
  <c r="C1087" i="59"/>
  <c r="D1087" i="59" s="1"/>
  <c r="C1088" i="59"/>
  <c r="C1089" i="59"/>
  <c r="D1089" i="59" s="1"/>
  <c r="C1092" i="59"/>
  <c r="C1101" i="59"/>
  <c r="D1101" i="59" s="1"/>
  <c r="C1104" i="59"/>
  <c r="D1104" i="59" s="1"/>
  <c r="C1109" i="59"/>
  <c r="D1109" i="59" s="1"/>
  <c r="C1115" i="59"/>
  <c r="D1115" i="59" s="1"/>
  <c r="C1121" i="59"/>
  <c r="D1121" i="59" s="1"/>
  <c r="C1124" i="59"/>
  <c r="D1124" i="59" s="1"/>
  <c r="C1125" i="59"/>
  <c r="C1131" i="59"/>
  <c r="C1133" i="59"/>
  <c r="D1133" i="59" s="1"/>
  <c r="C1137" i="59"/>
  <c r="C1139" i="59"/>
  <c r="D1139" i="59" s="1"/>
  <c r="C1144" i="59"/>
  <c r="C1146" i="59"/>
  <c r="D1146" i="59" s="1"/>
  <c r="C1151" i="59"/>
  <c r="D1151" i="59" s="1"/>
  <c r="C1163" i="59"/>
  <c r="D1163" i="59" s="1"/>
  <c r="C1170" i="59"/>
  <c r="D1170" i="59" s="1"/>
  <c r="C1181" i="59"/>
  <c r="C1193" i="59"/>
  <c r="C1203" i="59"/>
  <c r="D1203" i="59" s="1"/>
  <c r="C1215" i="59"/>
  <c r="C1233" i="59"/>
  <c r="D1233" i="59" s="1"/>
  <c r="C1237" i="59"/>
  <c r="C1242" i="59"/>
  <c r="C1247" i="59"/>
  <c r="C1248" i="59"/>
  <c r="D1248" i="59" s="1"/>
  <c r="C1259" i="59"/>
  <c r="D1259" i="59" s="1"/>
  <c r="C1263" i="59"/>
  <c r="D1263" i="59" s="1"/>
  <c r="C1272" i="59"/>
  <c r="D1272" i="59" s="1"/>
  <c r="C1277" i="59"/>
  <c r="C1280" i="59"/>
  <c r="D1280" i="59" s="1"/>
  <c r="C1285" i="59"/>
  <c r="D1285" i="59" s="1"/>
  <c r="C1288" i="59"/>
  <c r="D1288" i="59" s="1"/>
  <c r="C1291" i="59"/>
  <c r="D1291" i="59" s="1"/>
  <c r="C1298" i="59"/>
  <c r="D1298" i="59" s="1"/>
  <c r="C1300" i="59"/>
  <c r="D1300" i="59" s="1"/>
  <c r="C1305" i="59"/>
  <c r="D1305" i="59" s="1"/>
  <c r="C1306" i="59"/>
  <c r="D1306" i="59" s="1"/>
  <c r="C1307" i="59"/>
  <c r="D1307" i="59" s="1"/>
  <c r="C1308" i="59"/>
  <c r="D1308" i="59" s="1"/>
  <c r="C1311" i="59"/>
  <c r="D1311" i="59" s="1"/>
  <c r="C1312" i="59"/>
  <c r="D1312" i="59" s="1"/>
  <c r="C1319" i="59"/>
  <c r="D1319" i="59" s="1"/>
  <c r="C1320" i="59"/>
  <c r="C1334" i="59"/>
  <c r="D1334" i="59" s="1"/>
  <c r="C1335" i="59"/>
  <c r="C1337" i="59"/>
  <c r="D1337" i="59" s="1"/>
  <c r="C1338" i="59"/>
  <c r="C1339" i="59"/>
  <c r="C1340" i="59"/>
  <c r="C1343" i="59"/>
  <c r="D1343" i="59" s="1"/>
  <c r="C1346" i="59"/>
  <c r="C1354" i="59"/>
  <c r="D1354" i="59" s="1"/>
  <c r="C1357" i="59"/>
  <c r="D1357" i="59" s="1"/>
  <c r="C1359" i="59"/>
  <c r="D1359" i="59" s="1"/>
  <c r="C1371" i="59"/>
  <c r="D1371" i="59" s="1"/>
  <c r="C1376" i="59"/>
  <c r="C1382" i="59"/>
  <c r="D1382" i="59" s="1"/>
  <c r="C1384" i="59"/>
  <c r="D1384" i="59" s="1"/>
  <c r="C1385" i="59"/>
  <c r="C1390" i="59"/>
  <c r="C1393" i="59"/>
  <c r="C1400" i="59"/>
  <c r="D1400" i="59" s="1"/>
  <c r="C1401" i="59"/>
  <c r="C1404" i="59"/>
  <c r="C1410" i="59"/>
  <c r="C1411" i="59"/>
  <c r="C1419" i="59"/>
  <c r="C1420" i="59"/>
  <c r="C1422" i="59"/>
  <c r="C1430" i="59"/>
  <c r="D1430" i="59" s="1"/>
  <c r="C1448" i="59"/>
  <c r="C1450" i="59"/>
  <c r="C1454" i="59"/>
  <c r="D1454" i="59" s="1"/>
  <c r="C1467" i="59"/>
  <c r="C1471" i="59"/>
  <c r="D1471" i="59" s="1"/>
  <c r="C1472" i="59"/>
  <c r="D1472" i="59" s="1"/>
  <c r="C1473" i="59"/>
  <c r="C1481" i="59"/>
  <c r="D1481" i="59" s="1"/>
  <c r="C1484" i="59"/>
  <c r="C1485" i="59"/>
  <c r="C1486" i="59"/>
  <c r="D1486" i="59" s="1"/>
  <c r="C1492" i="59"/>
  <c r="D1492" i="59" s="1"/>
  <c r="C1497" i="59"/>
  <c r="C1499" i="59"/>
  <c r="D1499" i="59" s="1"/>
  <c r="C1500" i="59"/>
  <c r="D1500" i="59" s="1"/>
  <c r="C1501" i="59"/>
  <c r="C1514" i="59"/>
  <c r="C1521" i="59"/>
  <c r="C1534" i="59"/>
  <c r="D1534" i="59" s="1"/>
  <c r="C1542" i="59"/>
  <c r="D1542" i="59" s="1"/>
  <c r="C1545" i="59"/>
  <c r="C1546" i="59"/>
  <c r="D1546" i="59" s="1"/>
  <c r="C1550" i="59"/>
  <c r="D1550" i="59" s="1"/>
  <c r="C1552" i="59"/>
  <c r="C1554" i="59"/>
  <c r="D1554" i="59" s="1"/>
  <c r="C1557" i="59"/>
  <c r="D1557" i="59" s="1"/>
  <c r="C1560" i="59"/>
  <c r="C1570" i="59"/>
  <c r="D1570" i="59" s="1"/>
  <c r="C1584" i="59"/>
  <c r="D1584" i="59" s="1"/>
  <c r="C1592" i="59"/>
  <c r="D1592" i="59" s="1"/>
  <c r="C1593" i="59"/>
  <c r="C1598" i="59"/>
  <c r="D1598" i="59" s="1"/>
  <c r="C1599" i="59"/>
  <c r="D1599" i="59" s="1"/>
  <c r="C1600" i="59"/>
  <c r="D1600" i="59" s="1"/>
  <c r="C1601" i="59"/>
  <c r="C1604" i="59"/>
  <c r="D1604" i="59" s="1"/>
  <c r="C1606" i="59"/>
  <c r="C1609" i="59"/>
  <c r="C1616" i="59"/>
  <c r="C1617" i="59"/>
  <c r="D1617" i="59" s="1"/>
  <c r="C1619" i="59"/>
  <c r="D1619" i="59" s="1"/>
  <c r="C1621" i="59"/>
  <c r="C1625" i="59"/>
  <c r="C1635" i="59"/>
  <c r="C1641" i="59"/>
  <c r="D1641" i="59" s="1"/>
  <c r="C1642" i="59"/>
  <c r="D1642" i="59" s="1"/>
  <c r="C1644" i="59"/>
  <c r="D1644" i="59" s="1"/>
  <c r="C1645" i="59"/>
  <c r="C1646" i="59"/>
  <c r="C1649" i="59"/>
  <c r="D1649" i="59" s="1"/>
  <c r="C1656" i="59"/>
  <c r="D1656" i="59" s="1"/>
  <c r="C1669" i="59"/>
  <c r="C1672" i="59"/>
  <c r="C1675" i="59"/>
  <c r="C1690" i="59"/>
  <c r="C1691" i="59"/>
  <c r="D1691" i="59" s="1"/>
  <c r="C1693" i="59"/>
  <c r="C1696" i="59"/>
  <c r="D1696" i="59" s="1"/>
  <c r="C1700" i="59"/>
  <c r="C1706" i="59"/>
  <c r="D1706" i="59" s="1"/>
  <c r="C1710" i="59"/>
  <c r="D1710" i="59" s="1"/>
  <c r="C1721" i="59"/>
  <c r="C1723" i="59"/>
  <c r="D1723" i="59" s="1"/>
  <c r="C1728" i="59"/>
  <c r="D1728" i="59" s="1"/>
  <c r="C1731" i="59"/>
  <c r="C1741" i="59"/>
  <c r="D1741" i="59" s="1"/>
  <c r="C1744" i="59"/>
  <c r="C1747" i="59"/>
  <c r="C1748" i="59"/>
  <c r="C1755" i="59"/>
  <c r="C1760" i="59"/>
  <c r="D1760" i="59" s="1"/>
  <c r="C1764" i="59"/>
  <c r="D1764" i="59" s="1"/>
  <c r="C1769" i="59"/>
  <c r="D1769" i="59" s="1"/>
  <c r="C1776" i="59"/>
  <c r="D1776" i="59" s="1"/>
  <c r="C1778" i="59"/>
  <c r="D1778" i="59" s="1"/>
  <c r="C1786" i="59"/>
  <c r="D1786" i="59" s="1"/>
  <c r="C1790" i="59"/>
  <c r="C1793" i="59"/>
  <c r="D1793" i="59" s="1"/>
  <c r="C1797" i="59"/>
  <c r="D1797" i="59" s="1"/>
  <c r="C1806" i="59"/>
  <c r="C1807" i="59"/>
  <c r="C1829" i="59"/>
  <c r="D1829" i="59" s="1"/>
  <c r="C1830" i="59"/>
  <c r="D1830" i="59" s="1"/>
  <c r="C1834" i="59"/>
  <c r="D1834" i="59" s="1"/>
  <c r="C1845" i="59"/>
  <c r="C1846" i="59"/>
  <c r="D1846" i="59" s="1"/>
  <c r="C1849" i="59"/>
  <c r="D1849" i="59" s="1"/>
  <c r="C1861" i="59"/>
  <c r="D1861" i="59" s="1"/>
  <c r="C1867" i="59"/>
  <c r="C1872" i="59"/>
  <c r="C1876" i="59"/>
  <c r="C1889" i="59"/>
  <c r="D1889" i="59" s="1"/>
  <c r="C1890" i="59"/>
  <c r="D1890" i="59" s="1"/>
  <c r="C1895" i="59"/>
  <c r="D1895" i="59" s="1"/>
  <c r="C1896" i="59"/>
  <c r="C1899" i="59"/>
  <c r="D1899" i="59" s="1"/>
  <c r="C1915" i="59"/>
  <c r="C1917" i="59"/>
  <c r="D1917" i="59" s="1"/>
  <c r="C1922" i="59"/>
  <c r="C1923" i="59"/>
  <c r="C1932" i="59"/>
  <c r="D1932" i="59" s="1"/>
  <c r="C1935" i="59"/>
  <c r="D1935" i="59" s="1"/>
  <c r="C1940" i="59"/>
  <c r="C1961" i="59"/>
  <c r="C1963" i="59"/>
  <c r="D1963" i="59" s="1"/>
  <c r="C1967" i="59"/>
  <c r="D1967" i="59" s="1"/>
  <c r="C1974" i="59"/>
  <c r="D1974" i="59" s="1"/>
  <c r="C1976" i="59"/>
  <c r="C1992" i="59"/>
  <c r="D1992" i="59" s="1"/>
  <c r="C1993" i="59"/>
  <c r="D1993" i="59" s="1"/>
  <c r="C1998" i="59"/>
  <c r="C2007" i="59"/>
  <c r="D2007" i="59" s="1"/>
  <c r="C2012" i="59"/>
  <c r="D2012" i="59" s="1"/>
  <c r="C2013" i="59"/>
  <c r="C2020" i="59"/>
  <c r="C2026" i="59"/>
  <c r="D2026" i="59" s="1"/>
  <c r="C2028" i="59"/>
  <c r="C2030" i="59"/>
  <c r="D2030" i="59" s="1"/>
  <c r="C2031" i="59"/>
  <c r="D2031" i="59" s="1"/>
  <c r="C2034" i="59"/>
  <c r="D2034" i="59" s="1"/>
  <c r="C2036" i="59"/>
  <c r="D2036" i="59" s="1"/>
  <c r="C2038" i="59"/>
  <c r="D2038" i="59" s="1"/>
  <c r="C2048" i="59"/>
  <c r="C2051" i="59"/>
  <c r="C2056" i="59"/>
  <c r="C2057" i="59"/>
  <c r="D2057" i="59" s="1"/>
  <c r="C2059" i="59"/>
  <c r="C2061" i="59"/>
  <c r="C2068" i="59"/>
  <c r="D2068" i="59" s="1"/>
  <c r="C2076" i="59"/>
  <c r="D2076" i="59" s="1"/>
  <c r="C2083" i="59"/>
  <c r="D2083" i="59" s="1"/>
  <c r="C2085" i="59"/>
  <c r="D2085" i="59" s="1"/>
  <c r="C2088" i="59"/>
  <c r="D2088" i="59" s="1"/>
  <c r="C2094" i="59"/>
  <c r="C2098" i="59"/>
  <c r="D2098" i="59" s="1"/>
  <c r="C2102" i="59"/>
  <c r="D2102" i="59" s="1"/>
  <c r="C2107" i="59"/>
  <c r="D2107" i="59" s="1"/>
  <c r="C2131" i="59"/>
  <c r="C2137" i="59"/>
  <c r="C2140" i="59"/>
  <c r="C2145" i="59"/>
  <c r="C2147" i="59"/>
  <c r="C2150" i="59"/>
  <c r="C2152" i="59"/>
  <c r="C2155" i="59"/>
  <c r="D2155" i="59" s="1"/>
  <c r="C2166" i="59"/>
  <c r="D2166" i="59" s="1"/>
  <c r="C2167" i="59"/>
  <c r="D2167" i="59" s="1"/>
  <c r="C2174" i="59"/>
  <c r="C2182" i="59"/>
  <c r="D2182" i="59" s="1"/>
  <c r="C2183" i="59"/>
  <c r="D2183" i="59" s="1"/>
  <c r="C2184" i="59"/>
  <c r="D2184" i="59" s="1"/>
  <c r="C2185" i="59"/>
  <c r="C2188" i="59"/>
  <c r="C2190" i="59"/>
  <c r="C2193" i="59"/>
  <c r="D2193" i="59" s="1"/>
  <c r="C2202" i="59"/>
  <c r="D2202" i="59" s="1"/>
  <c r="C2209" i="59"/>
  <c r="D2209" i="59" s="1"/>
  <c r="C2212" i="59"/>
  <c r="D2212" i="59" s="1"/>
  <c r="C2215" i="59"/>
  <c r="D2215" i="59" s="1"/>
  <c r="C2225" i="59"/>
  <c r="C2226" i="59"/>
  <c r="C2228" i="59"/>
  <c r="C2234" i="59"/>
  <c r="C2235" i="59"/>
  <c r="C2237" i="59"/>
  <c r="D2237" i="59" s="1"/>
  <c r="C2240" i="59"/>
  <c r="D2240" i="59" s="1"/>
  <c r="C2247" i="59"/>
  <c r="D2247" i="59" s="1"/>
  <c r="C2250" i="59"/>
  <c r="C2253" i="59"/>
  <c r="D2253" i="59" s="1"/>
  <c r="C2262" i="59"/>
  <c r="C2272" i="59"/>
  <c r="C2273" i="59"/>
  <c r="C2275" i="59"/>
  <c r="C2282" i="59"/>
  <c r="C2288" i="59"/>
  <c r="D2288" i="59" s="1"/>
  <c r="C2295" i="59"/>
  <c r="C2297" i="59"/>
  <c r="C2306" i="59"/>
  <c r="D2306" i="59" s="1"/>
  <c r="C2309" i="59"/>
  <c r="D2309" i="59" s="1"/>
  <c r="C2310" i="59"/>
  <c r="C2316" i="59"/>
  <c r="C2331" i="59"/>
  <c r="D2331" i="59" s="1"/>
  <c r="C2333" i="59"/>
  <c r="D2333" i="59" s="1"/>
  <c r="C2334" i="59"/>
  <c r="D2334" i="59" s="1"/>
  <c r="C2335" i="59"/>
  <c r="C2338" i="59"/>
  <c r="D2338" i="59" s="1"/>
  <c r="C2347" i="59"/>
  <c r="D2347" i="59" s="1"/>
  <c r="C2351" i="59"/>
  <c r="C2354" i="59"/>
  <c r="D2354" i="59" s="1"/>
  <c r="C2360" i="59"/>
  <c r="D2360" i="59" s="1"/>
  <c r="C2369" i="59"/>
  <c r="C2370" i="59"/>
  <c r="C2387" i="59"/>
  <c r="D2387" i="59" s="1"/>
  <c r="C2395" i="59"/>
  <c r="C2397" i="59"/>
  <c r="C2398" i="59"/>
  <c r="D2398" i="59" s="1"/>
  <c r="C2401" i="59"/>
  <c r="D2401" i="59" s="1"/>
  <c r="C2409" i="59"/>
  <c r="D2409" i="59" s="1"/>
  <c r="C2411" i="59"/>
  <c r="C2413" i="59"/>
  <c r="C2415" i="59"/>
  <c r="C2418" i="59"/>
  <c r="D2418" i="59" s="1"/>
  <c r="C2441" i="59"/>
  <c r="C2442" i="59"/>
  <c r="D2442" i="59" s="1"/>
  <c r="C2448" i="59"/>
  <c r="D2448" i="59" s="1"/>
  <c r="C2449" i="59"/>
  <c r="D2449" i="59" s="1"/>
  <c r="C2450" i="59"/>
  <c r="D2450" i="59" s="1"/>
  <c r="C2457" i="59"/>
  <c r="C2459" i="59"/>
  <c r="D2459" i="59" s="1"/>
  <c r="C2462" i="59"/>
  <c r="C2465" i="59"/>
  <c r="C2473" i="59"/>
  <c r="D2473" i="59" s="1"/>
  <c r="C2476" i="59"/>
  <c r="D2476" i="59" s="1"/>
  <c r="C2479" i="59"/>
  <c r="C2480" i="59"/>
  <c r="C2481" i="59"/>
  <c r="D2481" i="59" s="1"/>
  <c r="C2485" i="59"/>
  <c r="C2495" i="59"/>
  <c r="D2495" i="59" s="1"/>
  <c r="C2497" i="59"/>
  <c r="D2497" i="59" s="1"/>
  <c r="C2499" i="59"/>
  <c r="C2500" i="59"/>
  <c r="D2500" i="59" s="1"/>
  <c r="C2502" i="59"/>
  <c r="D2502" i="59" s="1"/>
  <c r="C2503" i="59"/>
  <c r="C2511" i="59"/>
  <c r="C2516" i="59"/>
  <c r="D2516" i="59" s="1"/>
  <c r="C2518" i="59"/>
  <c r="D2518" i="59" s="1"/>
  <c r="C2520" i="59"/>
  <c r="D2520" i="59" s="1"/>
  <c r="C2522" i="59"/>
  <c r="D2522" i="59" s="1"/>
  <c r="C2523" i="59"/>
  <c r="D2523" i="59" s="1"/>
  <c r="C2529" i="59"/>
  <c r="D2529" i="59" s="1"/>
  <c r="C2530" i="59"/>
  <c r="D2530" i="59" s="1"/>
  <c r="C2536" i="59"/>
  <c r="D2536" i="59" s="1"/>
  <c r="C2538" i="59"/>
  <c r="D2538" i="59" s="1"/>
  <c r="C2540" i="59"/>
  <c r="C2548" i="59"/>
  <c r="D2548" i="59" s="1"/>
  <c r="C2552" i="59"/>
  <c r="D2552" i="59" s="1"/>
  <c r="C2561" i="59"/>
  <c r="D2561" i="59" s="1"/>
  <c r="C2569" i="59"/>
  <c r="C2573" i="59"/>
  <c r="D2573" i="59" s="1"/>
  <c r="C2589" i="59"/>
  <c r="C2597" i="59"/>
  <c r="D2597" i="59" s="1"/>
  <c r="C2603" i="59"/>
  <c r="C2609" i="59"/>
  <c r="D2609" i="59" s="1"/>
  <c r="C2610" i="59"/>
  <c r="C2620" i="59"/>
  <c r="C2622" i="59"/>
  <c r="D2622" i="59" s="1"/>
  <c r="C2627" i="59"/>
  <c r="D2627" i="59" s="1"/>
  <c r="C2633" i="59"/>
  <c r="C2636" i="59"/>
  <c r="D2636" i="59" s="1"/>
  <c r="C2637" i="59"/>
  <c r="C2640" i="59"/>
  <c r="C2642" i="59"/>
  <c r="C2646" i="59"/>
  <c r="D2646" i="59" s="1"/>
  <c r="C2650" i="59"/>
  <c r="D2650" i="59" s="1"/>
  <c r="C2654" i="59"/>
  <c r="D2654" i="59" s="1"/>
  <c r="C2656" i="59"/>
  <c r="D2656" i="59" s="1"/>
  <c r="C2661" i="59"/>
  <c r="D2661" i="59" s="1"/>
  <c r="C2664" i="59"/>
  <c r="C2672" i="59"/>
  <c r="D2672" i="59" s="1"/>
  <c r="C2673" i="59"/>
  <c r="D2673" i="59" s="1"/>
  <c r="C2674" i="59"/>
  <c r="D2674" i="59" s="1"/>
  <c r="C2676" i="59"/>
  <c r="D2676" i="59" s="1"/>
  <c r="C2682" i="59"/>
  <c r="D2682" i="59" s="1"/>
  <c r="C2690" i="59"/>
  <c r="C2691" i="59"/>
  <c r="D2691" i="59" s="1"/>
  <c r="C2704" i="59"/>
  <c r="D2704" i="59" s="1"/>
  <c r="C2706" i="59"/>
  <c r="D2706" i="59" s="1"/>
  <c r="C2726" i="59"/>
  <c r="C2729" i="59"/>
  <c r="C2730" i="59"/>
  <c r="D2730" i="59" s="1"/>
  <c r="C2734" i="59"/>
  <c r="D2734" i="59" s="1"/>
  <c r="C2738" i="59"/>
  <c r="D2738" i="59" s="1"/>
  <c r="C2756" i="59"/>
  <c r="D2756" i="59" s="1"/>
  <c r="C2763" i="59"/>
  <c r="D2763" i="59" s="1"/>
  <c r="C2778" i="59"/>
  <c r="D2778" i="59" s="1"/>
  <c r="C2782" i="59"/>
  <c r="D2782" i="59" s="1"/>
  <c r="C2783" i="59"/>
  <c r="C2791" i="59"/>
  <c r="D2791" i="59" s="1"/>
  <c r="C2800" i="59"/>
  <c r="C2803" i="59"/>
  <c r="C2814" i="59"/>
  <c r="C2816" i="59"/>
  <c r="C2818" i="59"/>
  <c r="C2820" i="59"/>
  <c r="D2820" i="59" s="1"/>
  <c r="C2821" i="59"/>
  <c r="C2824" i="59"/>
  <c r="D2824" i="59" s="1"/>
  <c r="C2831" i="59"/>
  <c r="D2831" i="59" s="1"/>
  <c r="C2842" i="59"/>
  <c r="C2848" i="59"/>
  <c r="D2848" i="59" s="1"/>
  <c r="C2853" i="59"/>
  <c r="D2853" i="59" s="1"/>
  <c r="C2867" i="59"/>
  <c r="D2867" i="59" s="1"/>
  <c r="C2884" i="59"/>
  <c r="C2886" i="59"/>
  <c r="D2886" i="59" s="1"/>
  <c r="C2888" i="59"/>
  <c r="C2892" i="59"/>
  <c r="D2892" i="59" s="1"/>
  <c r="C2896" i="59"/>
  <c r="C2903" i="59"/>
  <c r="D2903" i="59" s="1"/>
  <c r="C2908" i="59"/>
  <c r="C2915" i="59"/>
  <c r="D2915" i="59" s="1"/>
  <c r="C2916" i="59"/>
  <c r="C2923" i="59"/>
  <c r="D2923" i="59" s="1"/>
  <c r="C2932" i="59"/>
  <c r="D2932" i="59" s="1"/>
  <c r="C2935" i="59"/>
  <c r="C2937" i="59"/>
  <c r="D2937" i="59" s="1"/>
  <c r="C2939" i="59"/>
  <c r="D2939" i="59" s="1"/>
  <c r="C2948" i="59"/>
  <c r="C2950" i="59"/>
  <c r="C2951" i="59"/>
  <c r="C2953" i="59"/>
  <c r="C2956" i="59"/>
  <c r="D2956" i="59" s="1"/>
  <c r="C2962" i="59"/>
  <c r="C2967" i="59"/>
  <c r="D2967" i="59" s="1"/>
  <c r="C2969" i="59"/>
  <c r="C2972" i="59"/>
  <c r="D2972" i="59" s="1"/>
  <c r="C2979" i="59"/>
  <c r="D2979" i="59" s="1"/>
  <c r="C2987" i="59"/>
  <c r="D2987" i="59" s="1"/>
  <c r="C2989" i="59"/>
  <c r="D2989" i="59" s="1"/>
  <c r="C2993" i="59"/>
  <c r="D2993" i="59" s="1"/>
  <c r="C2998" i="59"/>
  <c r="C3001" i="59"/>
  <c r="C3002" i="59"/>
  <c r="C3007" i="59"/>
  <c r="D3007" i="59" s="1"/>
  <c r="C3013" i="59"/>
  <c r="C3019" i="59"/>
  <c r="C3024" i="59"/>
  <c r="C3025" i="59"/>
  <c r="D3025" i="59" s="1"/>
  <c r="C3029" i="59"/>
  <c r="C3031" i="59"/>
  <c r="D3031" i="59" s="1"/>
  <c r="C3033" i="59"/>
  <c r="C3037" i="59"/>
  <c r="D3037" i="59" s="1"/>
  <c r="C3038" i="59"/>
  <c r="D3038" i="59" s="1"/>
  <c r="C3048" i="59"/>
  <c r="D3048" i="59" s="1"/>
  <c r="C3060" i="59"/>
  <c r="C3063" i="59"/>
  <c r="C3064" i="59"/>
  <c r="D3064" i="59" s="1"/>
  <c r="C3068" i="59"/>
  <c r="D3068" i="59" s="1"/>
  <c r="C3074" i="59"/>
  <c r="D3074" i="59" s="1"/>
  <c r="C3078" i="59"/>
  <c r="C3080" i="59"/>
  <c r="D3080" i="59" s="1"/>
  <c r="C3081" i="59"/>
  <c r="D3081" i="59" s="1"/>
  <c r="C3087" i="59"/>
  <c r="D3087" i="59" s="1"/>
  <c r="C3091" i="59"/>
  <c r="D3091" i="59" s="1"/>
  <c r="C3092" i="59"/>
  <c r="D3092" i="59" s="1"/>
  <c r="C3098" i="59"/>
  <c r="D3098" i="59" s="1"/>
  <c r="C3106" i="59"/>
  <c r="D3106" i="59" s="1"/>
  <c r="C3113" i="59"/>
  <c r="C3123" i="59"/>
  <c r="D3123" i="59" s="1"/>
  <c r="C3128" i="59"/>
  <c r="C3132" i="59"/>
  <c r="C3134" i="59"/>
  <c r="D3134" i="59" s="1"/>
  <c r="C3143" i="59"/>
  <c r="D3143" i="59" s="1"/>
  <c r="C3145" i="59"/>
  <c r="C3148" i="59"/>
  <c r="C3163" i="59"/>
  <c r="C3166" i="59"/>
  <c r="D3166" i="59" s="1"/>
  <c r="C3168" i="59"/>
  <c r="C3170" i="59"/>
  <c r="C3171" i="59"/>
  <c r="C3172" i="59"/>
  <c r="C3177" i="59"/>
  <c r="C3181" i="59"/>
  <c r="C3188" i="59"/>
  <c r="C3195" i="59"/>
  <c r="C3198" i="59"/>
  <c r="D3198" i="59" s="1"/>
  <c r="C3206" i="59"/>
  <c r="D3206" i="59" s="1"/>
  <c r="C3212" i="59"/>
  <c r="D3212" i="59" s="1"/>
  <c r="C3213" i="59"/>
  <c r="D3213" i="59" s="1"/>
  <c r="C3221" i="59"/>
  <c r="C3225" i="59"/>
  <c r="D3225" i="59" s="1"/>
  <c r="C3228" i="59"/>
  <c r="D3228" i="59" s="1"/>
  <c r="C3232" i="59"/>
  <c r="D3232" i="59" s="1"/>
  <c r="C3238" i="59"/>
  <c r="D3238" i="59" s="1"/>
  <c r="C3245" i="59"/>
  <c r="C3249" i="59"/>
  <c r="C3263" i="59"/>
  <c r="C3264" i="59"/>
  <c r="D3264" i="59" s="1"/>
  <c r="C3276" i="59"/>
  <c r="C3285" i="59"/>
  <c r="C3291" i="59"/>
  <c r="D3291" i="59" s="1"/>
  <c r="C3292" i="59"/>
  <c r="C3303" i="59"/>
  <c r="D3303" i="59" s="1"/>
  <c r="C3309" i="59"/>
  <c r="C3313" i="59"/>
  <c r="D3313" i="59" s="1"/>
  <c r="C3324" i="59"/>
  <c r="D3324" i="59" s="1"/>
  <c r="C3326" i="59"/>
  <c r="D3326" i="59" s="1"/>
  <c r="C3332" i="59"/>
  <c r="D3332" i="59" s="1"/>
  <c r="C3334" i="59"/>
  <c r="D3334" i="59" s="1"/>
  <c r="C3336" i="59"/>
  <c r="D3336" i="59" s="1"/>
  <c r="C3340" i="59"/>
  <c r="D3340" i="59" s="1"/>
  <c r="C3342" i="59"/>
  <c r="D3342" i="59" s="1"/>
  <c r="C3353" i="59"/>
  <c r="C3354" i="59"/>
  <c r="D3354" i="59" s="1"/>
  <c r="C3355" i="59"/>
  <c r="C3356" i="59"/>
  <c r="D3356" i="59" s="1"/>
  <c r="C3358" i="59"/>
  <c r="D3358" i="59" s="1"/>
  <c r="C3362" i="59"/>
  <c r="C3366" i="59"/>
  <c r="C3368" i="59"/>
  <c r="C3369" i="59"/>
  <c r="C3381" i="59"/>
  <c r="D3381" i="59" s="1"/>
  <c r="C3387" i="59"/>
  <c r="D3387" i="59" s="1"/>
  <c r="C3393" i="59"/>
  <c r="C3396" i="59"/>
  <c r="D3396" i="59" s="1"/>
  <c r="C3398" i="59"/>
  <c r="D3398" i="59" s="1"/>
  <c r="C3415" i="59"/>
  <c r="D3415" i="59" s="1"/>
  <c r="C3419" i="59"/>
  <c r="D3419" i="59" s="1"/>
  <c r="C3421" i="59"/>
  <c r="D3421" i="59" s="1"/>
  <c r="C3422" i="59"/>
  <c r="D3422" i="59" s="1"/>
  <c r="C3424" i="59"/>
  <c r="C3428" i="59"/>
  <c r="C3432" i="59"/>
  <c r="D3432" i="59" s="1"/>
  <c r="C3437" i="59"/>
  <c r="D3437" i="59" s="1"/>
  <c r="C3440" i="59"/>
  <c r="D3440" i="59" s="1"/>
  <c r="C3448" i="59"/>
  <c r="C3461" i="59"/>
  <c r="C3464" i="59"/>
  <c r="C3472" i="59"/>
  <c r="C3474" i="59"/>
  <c r="D3474" i="59" s="1"/>
  <c r="C3476" i="59"/>
  <c r="C3489" i="59"/>
  <c r="D3489" i="59" s="1"/>
  <c r="C3497" i="59"/>
  <c r="D3497" i="59" s="1"/>
  <c r="C3503" i="59"/>
  <c r="D3503" i="59" s="1"/>
  <c r="C3510" i="59"/>
  <c r="D3510" i="59" s="1"/>
  <c r="C3512" i="59"/>
  <c r="D3512" i="59" s="1"/>
  <c r="C3514" i="59"/>
  <c r="C3524" i="59"/>
  <c r="C3527" i="59"/>
  <c r="D3527" i="59" s="1"/>
  <c r="C3530" i="59"/>
  <c r="D3530" i="59" s="1"/>
  <c r="C3532" i="59"/>
  <c r="D3532" i="59" s="1"/>
  <c r="C3539" i="59"/>
  <c r="C3542" i="59"/>
  <c r="C3547" i="59"/>
  <c r="D3547" i="59" s="1"/>
  <c r="C3549" i="59"/>
  <c r="C3550" i="59"/>
  <c r="D3550" i="59" s="1"/>
  <c r="C3555" i="59"/>
  <c r="C3556" i="59"/>
  <c r="C3557" i="59"/>
  <c r="D3557" i="59" s="1"/>
  <c r="C3578" i="59"/>
  <c r="D3578" i="59" s="1"/>
  <c r="C3580" i="59"/>
  <c r="D3580" i="59" s="1"/>
  <c r="C3584" i="59"/>
  <c r="D3584" i="59" s="1"/>
  <c r="C3589" i="59"/>
  <c r="C3592" i="59"/>
  <c r="C3593" i="59"/>
  <c r="C3594" i="59"/>
  <c r="C3610" i="59"/>
  <c r="D3610" i="59" s="1"/>
  <c r="C3612" i="59"/>
  <c r="C3613" i="59"/>
  <c r="C3615" i="59"/>
  <c r="D3615" i="59" s="1"/>
  <c r="C3618" i="59"/>
  <c r="D3618" i="59" s="1"/>
  <c r="C3620" i="59"/>
  <c r="C3624" i="59"/>
  <c r="C3634" i="59"/>
  <c r="D3634" i="59" s="1"/>
  <c r="C3636" i="59"/>
  <c r="C3649" i="59"/>
  <c r="D3649" i="59" s="1"/>
  <c r="C3650" i="59"/>
  <c r="C3652" i="59"/>
  <c r="D3652" i="59" s="1"/>
  <c r="C3654" i="59"/>
  <c r="D3654" i="59" s="1"/>
  <c r="C3655" i="59"/>
  <c r="C3657" i="59"/>
  <c r="C3666" i="59"/>
  <c r="D3666" i="59" s="1"/>
  <c r="C3670" i="59"/>
  <c r="C3671" i="59"/>
  <c r="C3672" i="59"/>
  <c r="D3672" i="59" s="1"/>
  <c r="C3682" i="59"/>
  <c r="C3684" i="59"/>
  <c r="C3689" i="59"/>
  <c r="D3689" i="59" s="1"/>
  <c r="C3692" i="59"/>
  <c r="D3692" i="59" s="1"/>
  <c r="C3693" i="59"/>
  <c r="D3693" i="59" s="1"/>
  <c r="C3695" i="59"/>
  <c r="C3696" i="59"/>
  <c r="C3705" i="59"/>
  <c r="D3705" i="59" s="1"/>
  <c r="C3712" i="59"/>
  <c r="C3719" i="59"/>
  <c r="C3725" i="59"/>
  <c r="C3726" i="59"/>
  <c r="D3726" i="59" s="1"/>
  <c r="C3727" i="59"/>
  <c r="D3727" i="59" s="1"/>
  <c r="C3739" i="59"/>
  <c r="C3744" i="59"/>
  <c r="D3744" i="59" s="1"/>
  <c r="C3751" i="59"/>
  <c r="D3751" i="59" s="1"/>
  <c r="C3755" i="59"/>
  <c r="D3755" i="59" s="1"/>
  <c r="C3758" i="59"/>
  <c r="D3758" i="59" s="1"/>
  <c r="C3761" i="59"/>
  <c r="C3763" i="59"/>
  <c r="D3763" i="59" s="1"/>
  <c r="C3773" i="59"/>
  <c r="C3789" i="59"/>
  <c r="C3796" i="59"/>
  <c r="D3796" i="59" s="1"/>
  <c r="C3800" i="59"/>
  <c r="D3800" i="59" s="1"/>
  <c r="C3808" i="59"/>
  <c r="D3808" i="59" s="1"/>
  <c r="C3811" i="59"/>
  <c r="C3813" i="59"/>
  <c r="C3814" i="59"/>
  <c r="C3815" i="59"/>
  <c r="C3819" i="59"/>
  <c r="C3821" i="59"/>
  <c r="C3826" i="59"/>
  <c r="C3828" i="59"/>
  <c r="C3833" i="59"/>
  <c r="C3836" i="59"/>
  <c r="C3838" i="59"/>
  <c r="D3838" i="59" s="1"/>
  <c r="C3840" i="59"/>
  <c r="C3842" i="59"/>
  <c r="C3845" i="59"/>
  <c r="C3847" i="59"/>
  <c r="C3851" i="59"/>
  <c r="D3851" i="59" s="1"/>
  <c r="C3856" i="59"/>
  <c r="D3856" i="59" s="1"/>
  <c r="C3865" i="59"/>
  <c r="D3865" i="59" s="1"/>
  <c r="C3866" i="59"/>
  <c r="C3871" i="59"/>
  <c r="D3871" i="59" s="1"/>
  <c r="C3872" i="59"/>
  <c r="D3872" i="59" s="1"/>
  <c r="C3879" i="59"/>
  <c r="D3879" i="59" s="1"/>
  <c r="C3881" i="59"/>
  <c r="C3882" i="59"/>
  <c r="C3883" i="59"/>
  <c r="D3883" i="59" s="1"/>
  <c r="C3888" i="59"/>
  <c r="D3888" i="59" s="1"/>
  <c r="C3890" i="59"/>
  <c r="C3897" i="59"/>
  <c r="C3901" i="59"/>
  <c r="D3901" i="59" s="1"/>
  <c r="C3906" i="59"/>
  <c r="C3908" i="59"/>
  <c r="D3908" i="59" s="1"/>
  <c r="C3915" i="59"/>
  <c r="C3916" i="59"/>
  <c r="D3916" i="59" s="1"/>
  <c r="C3923" i="59"/>
  <c r="D3923" i="59" s="1"/>
  <c r="C3927" i="59"/>
  <c r="D3927" i="59" s="1"/>
  <c r="C3936" i="59"/>
  <c r="D3936" i="59" s="1"/>
  <c r="C3937" i="59"/>
  <c r="D3937" i="59" s="1"/>
  <c r="C3951" i="59"/>
  <c r="C3955" i="59"/>
  <c r="C3965" i="59"/>
  <c r="C3971" i="59"/>
  <c r="D3971" i="59" s="1"/>
  <c r="C3981" i="59"/>
  <c r="D3981" i="59" s="1"/>
  <c r="C3983" i="59"/>
  <c r="D3983" i="59" s="1"/>
  <c r="C3985" i="59"/>
  <c r="C3992" i="59"/>
  <c r="C3993" i="59"/>
  <c r="C3998" i="59"/>
  <c r="C3999" i="59"/>
  <c r="C4000" i="59"/>
  <c r="D4000" i="59" s="1"/>
  <c r="C4001" i="59"/>
  <c r="C4005" i="59"/>
  <c r="D4005" i="59" s="1"/>
  <c r="C4006" i="59"/>
  <c r="D4006" i="59" s="1"/>
  <c r="C4007" i="59"/>
  <c r="C4024" i="59"/>
  <c r="C4025" i="59"/>
  <c r="D4025" i="59" s="1"/>
  <c r="C4026" i="59"/>
  <c r="C4032" i="59"/>
  <c r="D4032" i="59" s="1"/>
  <c r="C4035" i="59"/>
  <c r="D4035" i="59" s="1"/>
  <c r="C4041" i="59"/>
  <c r="D4041" i="59" s="1"/>
  <c r="C4047" i="59"/>
  <c r="C4048" i="59"/>
  <c r="C4054" i="59"/>
  <c r="D4054" i="59" s="1"/>
  <c r="C4059" i="59"/>
  <c r="C4061" i="59"/>
  <c r="D4061" i="59" s="1"/>
  <c r="C4071" i="59"/>
  <c r="D4071" i="59" s="1"/>
  <c r="C4072" i="59"/>
  <c r="C4086" i="59"/>
  <c r="C4087" i="59"/>
  <c r="D4087" i="59" s="1"/>
  <c r="C4089" i="59"/>
  <c r="C4097" i="59"/>
  <c r="D4097" i="59" s="1"/>
  <c r="C4101" i="59"/>
  <c r="C4102" i="59"/>
  <c r="D4102" i="59" s="1"/>
  <c r="C4103" i="59"/>
  <c r="D4103" i="59" s="1"/>
  <c r="C4106" i="59"/>
  <c r="D4106" i="59" s="1"/>
  <c r="C4107" i="59"/>
  <c r="D4107" i="59" s="1"/>
  <c r="C4108" i="59"/>
  <c r="D4108" i="59" s="1"/>
  <c r="C4109" i="59"/>
  <c r="C4111" i="59"/>
  <c r="C4113" i="59"/>
  <c r="D4113" i="59" s="1"/>
  <c r="C4117" i="59"/>
  <c r="D4117" i="59" s="1"/>
  <c r="C4122" i="59"/>
  <c r="D4122" i="59" s="1"/>
  <c r="C4123" i="59"/>
  <c r="D4123" i="59" s="1"/>
  <c r="C4126" i="59"/>
  <c r="D4126" i="59" s="1"/>
  <c r="C4135" i="59"/>
  <c r="C4137" i="59"/>
  <c r="D4137" i="59" s="1"/>
  <c r="C4153" i="59"/>
  <c r="D4153" i="59" s="1"/>
  <c r="C4155" i="59"/>
  <c r="D4155" i="59" s="1"/>
  <c r="C4156" i="59"/>
  <c r="D4156" i="59" s="1"/>
  <c r="C4163" i="59"/>
  <c r="C4180" i="59"/>
  <c r="D4180" i="59" s="1"/>
  <c r="C4184" i="59"/>
  <c r="D4184" i="59" s="1"/>
  <c r="C4185" i="59"/>
  <c r="D4185" i="59" s="1"/>
  <c r="C4186" i="59"/>
  <c r="C4188" i="59"/>
  <c r="D4188" i="59" s="1"/>
  <c r="C4189" i="59"/>
  <c r="D4189" i="59" s="1"/>
  <c r="C4194" i="59"/>
  <c r="D4194" i="59" s="1"/>
  <c r="C4195" i="59"/>
  <c r="D4195" i="59" s="1"/>
  <c r="C4201" i="59"/>
  <c r="D4201" i="59" s="1"/>
  <c r="C4203" i="59"/>
  <c r="C4206" i="59"/>
  <c r="C4207" i="59"/>
  <c r="C4220" i="59"/>
  <c r="D4220" i="59" s="1"/>
  <c r="C4221" i="59"/>
  <c r="D4221" i="59" s="1"/>
  <c r="C4226" i="59"/>
  <c r="D4226" i="59" s="1"/>
  <c r="C4228" i="59"/>
  <c r="D4228" i="59" s="1"/>
  <c r="C4229" i="59"/>
  <c r="C4230" i="59"/>
  <c r="D4230" i="59" s="1"/>
  <c r="C4234" i="59"/>
  <c r="C4238" i="59"/>
  <c r="D4238" i="59" s="1"/>
  <c r="C4240" i="59"/>
  <c r="C4250" i="59"/>
  <c r="D4250" i="59" s="1"/>
  <c r="C4255" i="59"/>
  <c r="D4255" i="59" s="1"/>
  <c r="C4262" i="59"/>
  <c r="D4262" i="59" s="1"/>
  <c r="C4269" i="59"/>
  <c r="C4271" i="59"/>
  <c r="D4271" i="59" s="1"/>
  <c r="C4277" i="59"/>
  <c r="C4278" i="59"/>
  <c r="C4281" i="59"/>
  <c r="D4281" i="59" s="1"/>
  <c r="C4284" i="59"/>
  <c r="D4284" i="59" s="1"/>
  <c r="C4288" i="59"/>
  <c r="C4289" i="59"/>
  <c r="D4289" i="59" s="1"/>
  <c r="C4290" i="59"/>
  <c r="D4290" i="59" s="1"/>
  <c r="C4296" i="59"/>
  <c r="D4296" i="59" s="1"/>
  <c r="C4298" i="59"/>
  <c r="D4298" i="59" s="1"/>
  <c r="C4299" i="59"/>
  <c r="D4299" i="59" s="1"/>
  <c r="C4301" i="59"/>
  <c r="C4303" i="59"/>
  <c r="D4303" i="59" s="1"/>
  <c r="C4310" i="59"/>
  <c r="C4312" i="59"/>
  <c r="D4312" i="59" s="1"/>
  <c r="C4314" i="59"/>
  <c r="D4314" i="59" s="1"/>
  <c r="C4315" i="59"/>
  <c r="C4317" i="59"/>
  <c r="C4322" i="59"/>
  <c r="C4324" i="59"/>
  <c r="D4324" i="59" s="1"/>
  <c r="C4336" i="59"/>
  <c r="C4347" i="59"/>
  <c r="D4347" i="59" s="1"/>
  <c r="C4349" i="59"/>
  <c r="C4350" i="59"/>
  <c r="D4350" i="59" s="1"/>
  <c r="C4351" i="59"/>
  <c r="C4353" i="59"/>
  <c r="C4362" i="59"/>
  <c r="D4362" i="59" s="1"/>
  <c r="C4363" i="59"/>
  <c r="D4363" i="59" s="1"/>
  <c r="C4364" i="59"/>
  <c r="D4364" i="59" s="1"/>
  <c r="C4375" i="59"/>
  <c r="D4375" i="59" s="1"/>
  <c r="C4386" i="59"/>
  <c r="D4386" i="59" s="1"/>
  <c r="C4398" i="59"/>
  <c r="D4398" i="59" s="1"/>
  <c r="C4408" i="59"/>
  <c r="D4408" i="59" s="1"/>
  <c r="C4428" i="59"/>
  <c r="D4428" i="59" s="1"/>
  <c r="C4429" i="59"/>
  <c r="D4429" i="59" s="1"/>
  <c r="C4437" i="59"/>
  <c r="D4437" i="59" s="1"/>
  <c r="C4445" i="59"/>
  <c r="C4447" i="59"/>
  <c r="C4448" i="59"/>
  <c r="D4448" i="59" s="1"/>
  <c r="C4449" i="59"/>
  <c r="D4449" i="59" s="1"/>
  <c r="C4453" i="59"/>
  <c r="C4454" i="59"/>
  <c r="D4454" i="59" s="1"/>
  <c r="C4457" i="59"/>
  <c r="D4457" i="59" s="1"/>
  <c r="C4460" i="59"/>
  <c r="D4460" i="59" s="1"/>
  <c r="C4466" i="59"/>
  <c r="D4466" i="59" s="1"/>
  <c r="C4467" i="59"/>
  <c r="C4479" i="59"/>
  <c r="D4479" i="59" s="1"/>
  <c r="C4480" i="59"/>
  <c r="D4480" i="59" s="1"/>
  <c r="C4484" i="59"/>
  <c r="C4485" i="59"/>
  <c r="C4486" i="59"/>
  <c r="D4486" i="59" s="1"/>
  <c r="C4491" i="59"/>
  <c r="C4497" i="59"/>
  <c r="C4498" i="59"/>
  <c r="C4499" i="59"/>
  <c r="D4499" i="59" s="1"/>
  <c r="C4501" i="59"/>
  <c r="D4501" i="59" s="1"/>
  <c r="C4502" i="59"/>
  <c r="D4502" i="59" s="1"/>
  <c r="C4513" i="59"/>
  <c r="D4513" i="59" s="1"/>
  <c r="C4515" i="59"/>
  <c r="C4522" i="59"/>
  <c r="D4522" i="59" s="1"/>
  <c r="C4536" i="59"/>
  <c r="D4536" i="59" s="1"/>
  <c r="C4540" i="59"/>
  <c r="D4540" i="59" s="1"/>
  <c r="C4550" i="59"/>
  <c r="D4550" i="59" s="1"/>
  <c r="C4553" i="59"/>
  <c r="C4557" i="59"/>
  <c r="C4559" i="59"/>
  <c r="C4565" i="59"/>
  <c r="D4565" i="59" s="1"/>
  <c r="C4573" i="59"/>
  <c r="D4573" i="59" s="1"/>
  <c r="C4575" i="59"/>
  <c r="D4575" i="59" s="1"/>
  <c r="C4583" i="59"/>
  <c r="C4584" i="59"/>
  <c r="D4584" i="59" s="1"/>
  <c r="C4586" i="59"/>
  <c r="C4590" i="59"/>
  <c r="D4590" i="59" s="1"/>
  <c r="C4592" i="59"/>
  <c r="D4592" i="59" s="1"/>
  <c r="C4593" i="59"/>
  <c r="D4593" i="59" s="1"/>
  <c r="C4594" i="59"/>
  <c r="C4609" i="59"/>
  <c r="D4609" i="59" s="1"/>
  <c r="C4615" i="59"/>
  <c r="C4617" i="59"/>
  <c r="D4617" i="59" s="1"/>
  <c r="C4618" i="59"/>
  <c r="D4618" i="59" s="1"/>
  <c r="C4620" i="59"/>
  <c r="D4620" i="59" s="1"/>
  <c r="C4625" i="59"/>
  <c r="D4625" i="59" s="1"/>
  <c r="C4637" i="59"/>
  <c r="D4637" i="59" s="1"/>
  <c r="C4642" i="59"/>
  <c r="D4642" i="59" s="1"/>
  <c r="C4651" i="59"/>
  <c r="C4653" i="59"/>
  <c r="D4653" i="59" s="1"/>
  <c r="C4655" i="59"/>
  <c r="D4655" i="59" s="1"/>
  <c r="C4656" i="59"/>
  <c r="D4656" i="59" s="1"/>
  <c r="C4659" i="59"/>
  <c r="C4662" i="59"/>
  <c r="C4664" i="59"/>
  <c r="D4664" i="59" s="1"/>
  <c r="C4668" i="59"/>
  <c r="D4668" i="59" s="1"/>
  <c r="C4679" i="59"/>
  <c r="D4679" i="59" s="1"/>
  <c r="C4698" i="59"/>
  <c r="D4698" i="59" s="1"/>
  <c r="C4700" i="59"/>
  <c r="D4700" i="59" s="1"/>
  <c r="C4720" i="59"/>
  <c r="D4720" i="59" s="1"/>
  <c r="C4721" i="59"/>
  <c r="D4721" i="59" s="1"/>
  <c r="C4725" i="59"/>
  <c r="D4725" i="59" s="1"/>
  <c r="C4726" i="59"/>
  <c r="D4726" i="59" s="1"/>
  <c r="C4729" i="59"/>
  <c r="D4729" i="59" s="1"/>
  <c r="C4731" i="59"/>
  <c r="D4731" i="59" s="1"/>
  <c r="C4739" i="59"/>
  <c r="D4739" i="59" s="1"/>
  <c r="C4740" i="59"/>
  <c r="C4745" i="59"/>
  <c r="D4745" i="59" s="1"/>
  <c r="C4746" i="59"/>
  <c r="C4747" i="59"/>
  <c r="D4747" i="59" s="1"/>
  <c r="C4750" i="59"/>
  <c r="D4750" i="59" s="1"/>
  <c r="C4752" i="59"/>
  <c r="D4752" i="59" s="1"/>
  <c r="C4761" i="59"/>
  <c r="D4761" i="59" s="1"/>
  <c r="C4763" i="59"/>
  <c r="D4763" i="59" s="1"/>
  <c r="C4765" i="59"/>
  <c r="C4768" i="59"/>
  <c r="D4768" i="59" s="1"/>
  <c r="C4775" i="59"/>
  <c r="D4775" i="59" s="1"/>
  <c r="C4777" i="59"/>
  <c r="D4777" i="59" s="1"/>
  <c r="C4779" i="59"/>
  <c r="D4779" i="59" s="1"/>
  <c r="C4796" i="59"/>
  <c r="D4796" i="59" s="1"/>
  <c r="C4797" i="59"/>
  <c r="D4797" i="59" s="1"/>
  <c r="C4801" i="59"/>
  <c r="C4804" i="59"/>
  <c r="C4805" i="59"/>
  <c r="C4806" i="59"/>
  <c r="C4807" i="59"/>
  <c r="C4810" i="59"/>
  <c r="D4810" i="59" s="1"/>
  <c r="C4812" i="59"/>
  <c r="D4812" i="59" s="1"/>
  <c r="C4814" i="59"/>
  <c r="C4830" i="59"/>
  <c r="C4833" i="59"/>
  <c r="D4833" i="59" s="1"/>
  <c r="C4835" i="59"/>
  <c r="D4835" i="59" s="1"/>
  <c r="C4839" i="59"/>
  <c r="D4839" i="59" s="1"/>
  <c r="C4844" i="59"/>
  <c r="C4845" i="59"/>
  <c r="C4852" i="59"/>
  <c r="C4866" i="59"/>
  <c r="C4870" i="59"/>
  <c r="C4871" i="59"/>
  <c r="D4871" i="59" s="1"/>
  <c r="C4879" i="59"/>
  <c r="D4879" i="59" s="1"/>
  <c r="C4882" i="59"/>
  <c r="C4892" i="59"/>
  <c r="D4892" i="59" s="1"/>
  <c r="C4894" i="59"/>
  <c r="D4894" i="59" s="1"/>
  <c r="C4897" i="59"/>
  <c r="D4897" i="59" s="1"/>
  <c r="C4898" i="59"/>
  <c r="C4900" i="59"/>
  <c r="C4902" i="59"/>
  <c r="D4902" i="59" s="1"/>
  <c r="C4907" i="59"/>
  <c r="D4907" i="59" s="1"/>
  <c r="C4914" i="59"/>
  <c r="D4914" i="59" s="1"/>
  <c r="C4922" i="59"/>
  <c r="D4922" i="59" s="1"/>
  <c r="C4924" i="59"/>
  <c r="D4924" i="59" s="1"/>
  <c r="C4926" i="59"/>
  <c r="D4926" i="59" s="1"/>
  <c r="C4927" i="59"/>
  <c r="D4927" i="59" s="1"/>
  <c r="C4928" i="59"/>
  <c r="C4933" i="59"/>
  <c r="C4937" i="59"/>
  <c r="D4937" i="59" s="1"/>
  <c r="C4942" i="59"/>
  <c r="C4944" i="59"/>
  <c r="D4944" i="59" s="1"/>
  <c r="C4953" i="59"/>
  <c r="C4958" i="59"/>
  <c r="D4958" i="59" s="1"/>
  <c r="C4963" i="59"/>
  <c r="D4963" i="59" s="1"/>
  <c r="C4966" i="59"/>
  <c r="D4966" i="59" s="1"/>
  <c r="C4971" i="59"/>
  <c r="D4971" i="59" s="1"/>
  <c r="C4972" i="59"/>
  <c r="D4972" i="59" s="1"/>
  <c r="C4976" i="59"/>
  <c r="D4976" i="59" s="1"/>
  <c r="C4981" i="59"/>
  <c r="C4984" i="59"/>
  <c r="C4988" i="59"/>
  <c r="D4988" i="59" s="1"/>
  <c r="C4991" i="59"/>
  <c r="D4991" i="59" s="1"/>
  <c r="C4994" i="59"/>
  <c r="D4994" i="59" s="1"/>
  <c r="C4995" i="59"/>
  <c r="D4995" i="59" s="1"/>
  <c r="C4996" i="59"/>
  <c r="C5022" i="59"/>
  <c r="C5024" i="59"/>
  <c r="C5031" i="59"/>
  <c r="D5031" i="59" s="1"/>
  <c r="C5032" i="59"/>
  <c r="C5034" i="59"/>
  <c r="C5035" i="59"/>
  <c r="C5037" i="59"/>
  <c r="D5037" i="59" s="1"/>
  <c r="C5042" i="59"/>
  <c r="D5042" i="59" s="1"/>
  <c r="C5050" i="59"/>
  <c r="C5054" i="59"/>
  <c r="C5057" i="59"/>
  <c r="C5058" i="59"/>
  <c r="D5058" i="59" s="1"/>
  <c r="C5065" i="59"/>
  <c r="C5071" i="59"/>
  <c r="C5072" i="59"/>
  <c r="C5075" i="59"/>
  <c r="C5079" i="59"/>
  <c r="D5079" i="59" s="1"/>
  <c r="C5083" i="59"/>
  <c r="D5083" i="59" s="1"/>
  <c r="C5085" i="59"/>
  <c r="D5085" i="59" s="1"/>
  <c r="C5096" i="59"/>
  <c r="C5104" i="59"/>
  <c r="D5104" i="59" s="1"/>
  <c r="C5109" i="59"/>
  <c r="C5111" i="59"/>
  <c r="C5118" i="59"/>
  <c r="D5118" i="59" s="1"/>
  <c r="C5119" i="59"/>
  <c r="D5119" i="59" s="1"/>
  <c r="C5127" i="59"/>
  <c r="D5127" i="59" s="1"/>
  <c r="C5129" i="59"/>
  <c r="C5133" i="59"/>
  <c r="D5133" i="59" s="1"/>
  <c r="C5135" i="59"/>
  <c r="C5137" i="59"/>
  <c r="D5137" i="59" s="1"/>
  <c r="C5146" i="59"/>
  <c r="C5152" i="59"/>
  <c r="C5156" i="59"/>
  <c r="D5156" i="59" s="1"/>
  <c r="C5164" i="59"/>
  <c r="C5166" i="59"/>
  <c r="D5166" i="59" s="1"/>
  <c r="C5169" i="59"/>
  <c r="C5171" i="59"/>
  <c r="C5174" i="59"/>
  <c r="C5176" i="59"/>
  <c r="D5176" i="59" s="1"/>
  <c r="C5179" i="59"/>
  <c r="C5188" i="59"/>
  <c r="D5188" i="59" s="1"/>
  <c r="C5191" i="59"/>
  <c r="C5192" i="59"/>
  <c r="C5197" i="59"/>
  <c r="D5197" i="59" s="1"/>
  <c r="C5199" i="59"/>
  <c r="D5199" i="59" s="1"/>
  <c r="C5202" i="59"/>
  <c r="C5207" i="59"/>
  <c r="C5209" i="59"/>
  <c r="D5209" i="59" s="1"/>
  <c r="C5219" i="59"/>
  <c r="C5224" i="59"/>
  <c r="C5228" i="59"/>
  <c r="D5228" i="59" s="1"/>
  <c r="C5229" i="59"/>
  <c r="D5229" i="59" s="1"/>
  <c r="C5232" i="59"/>
  <c r="D5232" i="59" s="1"/>
  <c r="C5233" i="59"/>
  <c r="D5233" i="59" s="1"/>
  <c r="C5240" i="59"/>
  <c r="C5243" i="59"/>
  <c r="C5248" i="59"/>
  <c r="D5248" i="59" s="1"/>
  <c r="C5254" i="59"/>
  <c r="D5254" i="59" s="1"/>
  <c r="C5263" i="59"/>
  <c r="C5266" i="59"/>
  <c r="D5266" i="59" s="1"/>
  <c r="C5273" i="59"/>
  <c r="C5276" i="59"/>
  <c r="C5282" i="59"/>
  <c r="C5284" i="59"/>
  <c r="D5284" i="59" s="1"/>
  <c r="C5290" i="59"/>
  <c r="D5290" i="59" s="1"/>
  <c r="C5298" i="59"/>
  <c r="D5298" i="59" s="1"/>
  <c r="C5299" i="59"/>
  <c r="C5307" i="59"/>
  <c r="D5307" i="59" s="1"/>
  <c r="C5309" i="59"/>
  <c r="D5309" i="59" s="1"/>
  <c r="C5311" i="59"/>
  <c r="D5311" i="59" s="1"/>
  <c r="C5312" i="59"/>
  <c r="D5312" i="59" s="1"/>
  <c r="C5319" i="59"/>
  <c r="D5319" i="59" s="1"/>
  <c r="C5329" i="59"/>
  <c r="C5336" i="59"/>
  <c r="D5336" i="59" s="1"/>
  <c r="C5339" i="59"/>
  <c r="D5339" i="59" s="1"/>
  <c r="C5344" i="59"/>
  <c r="D5344" i="59" s="1"/>
  <c r="C5347" i="59"/>
  <c r="D5347" i="59" s="1"/>
  <c r="C5362" i="59"/>
  <c r="D5362" i="59" s="1"/>
  <c r="C5367" i="59"/>
  <c r="D5367" i="59" s="1"/>
  <c r="C5368" i="59"/>
  <c r="C5385" i="59"/>
  <c r="D5385" i="59" s="1"/>
  <c r="C5387" i="59"/>
  <c r="D5387" i="59" s="1"/>
  <c r="C5390" i="59"/>
  <c r="D5390" i="59" s="1"/>
  <c r="C5394" i="59"/>
  <c r="D5394" i="59" s="1"/>
  <c r="C5399" i="59"/>
  <c r="D5399" i="59" s="1"/>
  <c r="C5401" i="59"/>
  <c r="D5401" i="59" s="1"/>
  <c r="C5404" i="59"/>
  <c r="C5411" i="59"/>
  <c r="C5413" i="59"/>
  <c r="D5413" i="59" s="1"/>
  <c r="C5415" i="59"/>
  <c r="D5415" i="59" s="1"/>
  <c r="C5419" i="59"/>
  <c r="C5424" i="59"/>
  <c r="D5424" i="59" s="1"/>
  <c r="C5430" i="59"/>
  <c r="D5430" i="59" s="1"/>
  <c r="C5431" i="59"/>
  <c r="C5435" i="59"/>
  <c r="D5435" i="59" s="1"/>
  <c r="C5438" i="59"/>
  <c r="D5438" i="59" s="1"/>
  <c r="C5439" i="59"/>
  <c r="D5439" i="59" s="1"/>
  <c r="C5442" i="59"/>
  <c r="C5444" i="59"/>
  <c r="D5444" i="59" s="1"/>
  <c r="C5449" i="59"/>
  <c r="C5451" i="59"/>
  <c r="C5460" i="59"/>
  <c r="D5460" i="59" s="1"/>
  <c r="C5461" i="59"/>
  <c r="C5466" i="59"/>
  <c r="D5466" i="59" s="1"/>
  <c r="C5467" i="59"/>
  <c r="D5467" i="59" s="1"/>
  <c r="C5473" i="59"/>
  <c r="D5473" i="59" s="1"/>
  <c r="C5483" i="59"/>
  <c r="D5483" i="59" s="1"/>
  <c r="C5486" i="59"/>
  <c r="C5487" i="59"/>
  <c r="D5487" i="59" s="1"/>
  <c r="C5499" i="59"/>
  <c r="D5499" i="59" s="1"/>
  <c r="C5505" i="59"/>
  <c r="C5506" i="59"/>
  <c r="D5506" i="59" s="1"/>
  <c r="C5524" i="59"/>
  <c r="D5524" i="59" s="1"/>
  <c r="C5534" i="59"/>
  <c r="D5534" i="59" s="1"/>
  <c r="C5541" i="59"/>
  <c r="C5542" i="59"/>
  <c r="C5551" i="59"/>
  <c r="D5551" i="59" s="1"/>
  <c r="C5553" i="59"/>
  <c r="C5555" i="59"/>
  <c r="D5555" i="59" s="1"/>
  <c r="C5558" i="59"/>
  <c r="C5565" i="59"/>
  <c r="C5567" i="59"/>
  <c r="D5567" i="59" s="1"/>
  <c r="C5571" i="59"/>
  <c r="C5573" i="59"/>
  <c r="C5575" i="59"/>
  <c r="D5575" i="59" s="1"/>
  <c r="C5578" i="59"/>
  <c r="D5578" i="59" s="1"/>
  <c r="C5580" i="59"/>
  <c r="C5581" i="59"/>
  <c r="D5581" i="59" s="1"/>
  <c r="C5604" i="59"/>
  <c r="D5604" i="59" s="1"/>
  <c r="C5608" i="59"/>
  <c r="C5619" i="59"/>
  <c r="D5619" i="59" s="1"/>
  <c r="C5626" i="59"/>
  <c r="D5626" i="59" s="1"/>
  <c r="C5630" i="59"/>
  <c r="D5630" i="59" s="1"/>
  <c r="C5631" i="59"/>
  <c r="D5631" i="59" s="1"/>
  <c r="C5635" i="59"/>
  <c r="C5639" i="59"/>
  <c r="D5639" i="59" s="1"/>
  <c r="C5643" i="59"/>
  <c r="C5644" i="59"/>
  <c r="D5644" i="59" s="1"/>
  <c r="C5648" i="59"/>
  <c r="D5648" i="59" s="1"/>
  <c r="C5651" i="59"/>
  <c r="D5651" i="59" s="1"/>
  <c r="C5656" i="59"/>
  <c r="C5677" i="59"/>
  <c r="D5677" i="59" s="1"/>
  <c r="C5684" i="59"/>
  <c r="D5684" i="59" s="1"/>
  <c r="C5691" i="59"/>
  <c r="D5691" i="59" s="1"/>
  <c r="C5693" i="59"/>
  <c r="C5694" i="59"/>
  <c r="D5694" i="59" s="1"/>
  <c r="C5699" i="59"/>
  <c r="C5700" i="59"/>
  <c r="D5700" i="59" s="1"/>
  <c r="C5705" i="59"/>
  <c r="C5706" i="59"/>
  <c r="D5706" i="59" s="1"/>
  <c r="C5713" i="59"/>
  <c r="D5713" i="59" s="1"/>
  <c r="C5715" i="59"/>
  <c r="C5722" i="59"/>
  <c r="D5722" i="59" s="1"/>
  <c r="C5741" i="59"/>
  <c r="D5741" i="59" s="1"/>
  <c r="C5742" i="59"/>
  <c r="D5742" i="59" s="1"/>
  <c r="C5743" i="59"/>
  <c r="D5743" i="59" s="1"/>
  <c r="C5759" i="59"/>
  <c r="C5769" i="59"/>
  <c r="C5770" i="59"/>
  <c r="C5775" i="59"/>
  <c r="D5775" i="59" s="1"/>
  <c r="C5779" i="59"/>
  <c r="C23" i="59"/>
  <c r="D23" i="59" s="1"/>
  <c r="D24" i="59"/>
  <c r="D35" i="59"/>
  <c r="D37" i="59"/>
  <c r="B37" i="59" s="1" a="1"/>
  <c r="B37" i="59" s="1"/>
  <c r="D44" i="59"/>
  <c r="D45" i="59"/>
  <c r="D52" i="59"/>
  <c r="D56" i="59"/>
  <c r="D60" i="59"/>
  <c r="D61" i="59"/>
  <c r="D67" i="59"/>
  <c r="D85" i="59"/>
  <c r="D90" i="59"/>
  <c r="D93" i="59"/>
  <c r="D94" i="59"/>
  <c r="D96" i="59"/>
  <c r="D100" i="59"/>
  <c r="D114" i="59"/>
  <c r="D116" i="59"/>
  <c r="D117" i="59"/>
  <c r="D129" i="59"/>
  <c r="D137" i="59"/>
  <c r="D143" i="59"/>
  <c r="D150" i="59"/>
  <c r="B150" i="59" s="1" a="1"/>
  <c r="B150" i="59" s="1"/>
  <c r="D156" i="59"/>
  <c r="D157" i="59"/>
  <c r="D159" i="59"/>
  <c r="D169" i="59"/>
  <c r="D171" i="59"/>
  <c r="B171" i="59" s="1" a="1"/>
  <c r="B171" i="59" s="1"/>
  <c r="D178" i="59"/>
  <c r="D188" i="59"/>
  <c r="D199" i="59"/>
  <c r="D201" i="59"/>
  <c r="D203" i="59"/>
  <c r="D212" i="59"/>
  <c r="D228" i="59"/>
  <c r="D229" i="59"/>
  <c r="B229" i="59" s="1" a="1"/>
  <c r="B229" i="59" s="1"/>
  <c r="D235" i="59"/>
  <c r="D239" i="59"/>
  <c r="D242" i="59"/>
  <c r="D257" i="59"/>
  <c r="D264" i="59"/>
  <c r="D266" i="59"/>
  <c r="D267" i="59"/>
  <c r="D270" i="59"/>
  <c r="D276" i="59"/>
  <c r="D278" i="59"/>
  <c r="D283" i="59"/>
  <c r="D284" i="59"/>
  <c r="D286" i="59"/>
  <c r="D290" i="59"/>
  <c r="B290" i="59" s="1" a="1"/>
  <c r="B290" i="59" s="1"/>
  <c r="D291" i="59"/>
  <c r="D304" i="59"/>
  <c r="D313" i="59"/>
  <c r="D314" i="59"/>
  <c r="D318" i="59"/>
  <c r="D319" i="59"/>
  <c r="D338" i="59"/>
  <c r="D341" i="59"/>
  <c r="D342" i="59"/>
  <c r="D345" i="59"/>
  <c r="D351" i="59"/>
  <c r="D356" i="59"/>
  <c r="B356" i="59" s="1" a="1"/>
  <c r="B356" i="59" s="1"/>
  <c r="D367" i="59"/>
  <c r="D368" i="59"/>
  <c r="D370" i="59"/>
  <c r="B370" i="59" s="1" a="1"/>
  <c r="B370" i="59" s="1"/>
  <c r="D375" i="59"/>
  <c r="D376" i="59"/>
  <c r="D382" i="59"/>
  <c r="D391" i="59"/>
  <c r="D396" i="59"/>
  <c r="D402" i="59"/>
  <c r="D414" i="59"/>
  <c r="D420" i="59"/>
  <c r="D422" i="59"/>
  <c r="D425" i="59"/>
  <c r="D435" i="59"/>
  <c r="D442" i="59"/>
  <c r="D450" i="59"/>
  <c r="D458" i="59"/>
  <c r="D462" i="59"/>
  <c r="D468" i="59"/>
  <c r="D470" i="59"/>
  <c r="D471" i="59"/>
  <c r="B471" i="59" s="1" a="1"/>
  <c r="B471" i="59" s="1"/>
  <c r="D477" i="59"/>
  <c r="D504" i="59"/>
  <c r="D512" i="59"/>
  <c r="D517" i="59"/>
  <c r="D519" i="59"/>
  <c r="D529" i="59"/>
  <c r="D530" i="59"/>
  <c r="D531" i="59"/>
  <c r="D546" i="59"/>
  <c r="D553" i="59"/>
  <c r="D561" i="59"/>
  <c r="D565" i="59"/>
  <c r="D567" i="59"/>
  <c r="D569" i="59"/>
  <c r="B569" i="59" s="1" a="1"/>
  <c r="B569" i="59" s="1"/>
  <c r="D570" i="59"/>
  <c r="D580" i="59"/>
  <c r="B580" i="59" s="1" a="1"/>
  <c r="B580" i="59" s="1"/>
  <c r="D581" i="59"/>
  <c r="B581" i="59" s="1" a="1"/>
  <c r="B581" i="59" s="1"/>
  <c r="D588" i="59"/>
  <c r="D605" i="59"/>
  <c r="D612" i="59"/>
  <c r="D618" i="59"/>
  <c r="D634" i="59"/>
  <c r="D635" i="59"/>
  <c r="D637" i="59"/>
  <c r="D643" i="59"/>
  <c r="D647" i="59"/>
  <c r="D653" i="59"/>
  <c r="D655" i="59"/>
  <c r="D661" i="59"/>
  <c r="D666" i="59"/>
  <c r="D669" i="59"/>
  <c r="D675" i="59"/>
  <c r="D677" i="59"/>
  <c r="D681" i="59"/>
  <c r="D682" i="59"/>
  <c r="D685" i="59"/>
  <c r="B685" i="59" s="1" a="1"/>
  <c r="B685" i="59" s="1"/>
  <c r="D689" i="59"/>
  <c r="D690" i="59"/>
  <c r="D694" i="59"/>
  <c r="D701" i="59"/>
  <c r="D722" i="59"/>
  <c r="D725" i="59"/>
  <c r="D734" i="59"/>
  <c r="D736" i="59"/>
  <c r="D737" i="59"/>
  <c r="D739" i="59"/>
  <c r="D742" i="59"/>
  <c r="D743" i="59"/>
  <c r="D748" i="59"/>
  <c r="D753" i="59"/>
  <c r="D754" i="59"/>
  <c r="D769" i="59"/>
  <c r="D775" i="59"/>
  <c r="D783" i="59"/>
  <c r="D790" i="59"/>
  <c r="D792" i="59"/>
  <c r="D796" i="59"/>
  <c r="D797" i="59"/>
  <c r="D802" i="59"/>
  <c r="D803" i="59"/>
  <c r="D807" i="59"/>
  <c r="D815" i="59"/>
  <c r="D819" i="59"/>
  <c r="D823" i="59"/>
  <c r="D824" i="59"/>
  <c r="D842" i="59"/>
  <c r="D882" i="59"/>
  <c r="D887" i="59"/>
  <c r="D891" i="59"/>
  <c r="D892" i="59"/>
  <c r="D897" i="59"/>
  <c r="D906" i="59"/>
  <c r="D911" i="59"/>
  <c r="D913" i="59"/>
  <c r="D916" i="59"/>
  <c r="D921" i="59"/>
  <c r="D928" i="59"/>
  <c r="D933" i="59"/>
  <c r="D936" i="59"/>
  <c r="D939" i="59"/>
  <c r="D941" i="59"/>
  <c r="D946" i="59"/>
  <c r="D948" i="59"/>
  <c r="D957" i="59"/>
  <c r="D960" i="59"/>
  <c r="D974" i="59"/>
  <c r="D995" i="59"/>
  <c r="D997" i="59"/>
  <c r="D1005" i="59"/>
  <c r="D1015" i="59"/>
  <c r="D1018" i="59"/>
  <c r="D1025" i="59"/>
  <c r="D1043" i="59"/>
  <c r="D1047" i="59"/>
  <c r="D1051" i="59"/>
  <c r="D1052" i="59"/>
  <c r="D1055" i="59"/>
  <c r="D1057" i="59"/>
  <c r="D1064" i="59"/>
  <c r="D1077" i="59"/>
  <c r="D1080" i="59"/>
  <c r="D1085" i="59"/>
  <c r="D1098" i="59"/>
  <c r="D1106" i="59"/>
  <c r="D1114" i="59"/>
  <c r="D1123" i="59"/>
  <c r="D1127" i="59"/>
  <c r="D1129" i="59"/>
  <c r="D1132" i="59"/>
  <c r="D1135" i="59"/>
  <c r="D1140" i="59"/>
  <c r="D1141" i="59"/>
  <c r="D1147" i="59"/>
  <c r="D1160" i="59"/>
  <c r="D1164" i="59"/>
  <c r="D1171" i="59"/>
  <c r="D1178" i="59"/>
  <c r="D1185" i="59"/>
  <c r="D1188" i="59"/>
  <c r="D1190" i="59"/>
  <c r="D1191" i="59"/>
  <c r="D1198" i="59"/>
  <c r="D1199" i="59"/>
  <c r="D1208" i="59"/>
  <c r="D1210" i="59"/>
  <c r="D1212" i="59"/>
  <c r="D1222" i="59"/>
  <c r="D1223" i="59"/>
  <c r="D1224" i="59"/>
  <c r="D1225" i="59"/>
  <c r="D1229" i="59"/>
  <c r="D1231" i="59"/>
  <c r="D1243" i="59"/>
  <c r="D1250" i="59"/>
  <c r="D1251" i="59"/>
  <c r="D1258" i="59"/>
  <c r="D1260" i="59"/>
  <c r="D1264" i="59"/>
  <c r="D1268" i="59"/>
  <c r="D1271" i="59"/>
  <c r="D1279" i="59"/>
  <c r="D1283" i="59"/>
  <c r="D1297" i="59"/>
  <c r="D1304" i="59"/>
  <c r="D1316" i="59"/>
  <c r="D1321" i="59"/>
  <c r="D1322" i="59"/>
  <c r="D1328" i="59"/>
  <c r="D1342" i="59"/>
  <c r="D1348" i="59"/>
  <c r="D1349" i="59"/>
  <c r="D1351" i="59"/>
  <c r="D1353" i="59"/>
  <c r="D1361" i="59"/>
  <c r="D1366" i="59"/>
  <c r="D1369" i="59"/>
  <c r="D1370" i="59"/>
  <c r="D1373" i="59"/>
  <c r="D1378" i="59"/>
  <c r="D1383" i="59"/>
  <c r="D1392" i="59"/>
  <c r="D1402" i="59"/>
  <c r="D1403" i="59"/>
  <c r="D1407" i="59"/>
  <c r="D1413" i="59"/>
  <c r="D1425" i="59"/>
  <c r="D1428" i="59"/>
  <c r="D1437" i="59"/>
  <c r="D1442" i="59"/>
  <c r="D1444" i="59"/>
  <c r="D1445" i="59"/>
  <c r="D1447" i="59"/>
  <c r="D1452" i="59"/>
  <c r="D1460" i="59"/>
  <c r="D1463" i="59"/>
  <c r="D1475" i="59"/>
  <c r="D1477" i="59"/>
  <c r="D1480" i="59"/>
  <c r="D1488" i="59"/>
  <c r="D1494" i="59"/>
  <c r="D1520" i="59"/>
  <c r="D1522" i="59"/>
  <c r="D1526" i="59"/>
  <c r="D1527" i="59"/>
  <c r="D1531" i="59"/>
  <c r="D1532" i="59"/>
  <c r="D1539" i="59"/>
  <c r="D1567" i="59"/>
  <c r="D1577" i="59"/>
  <c r="D1581" i="59"/>
  <c r="D1583" i="59"/>
  <c r="D1595" i="59"/>
  <c r="D1596" i="59"/>
  <c r="D1608" i="59"/>
  <c r="D1612" i="59"/>
  <c r="D1615" i="59"/>
  <c r="D1626" i="59"/>
  <c r="D1629" i="59"/>
  <c r="D1632" i="59"/>
  <c r="D1636" i="59"/>
  <c r="D1638" i="59"/>
  <c r="D1648" i="59"/>
  <c r="D1651" i="59"/>
  <c r="D1652" i="59"/>
  <c r="D1654" i="59"/>
  <c r="D1655" i="59"/>
  <c r="D1657" i="59"/>
  <c r="D1660" i="59"/>
  <c r="D1671" i="59"/>
  <c r="D1673" i="59"/>
  <c r="D1695" i="59"/>
  <c r="D1699" i="59"/>
  <c r="D1714" i="59"/>
  <c r="D1716" i="59"/>
  <c r="D1729" i="59"/>
  <c r="D1732" i="59"/>
  <c r="D1735" i="59"/>
  <c r="D1749" i="59"/>
  <c r="D1758" i="59"/>
  <c r="D1759" i="59"/>
  <c r="D1767" i="59"/>
  <c r="D1768" i="59"/>
  <c r="D1772" i="59"/>
  <c r="D1785" i="59"/>
  <c r="D1791" i="59"/>
  <c r="D1792" i="59"/>
  <c r="D1794" i="59"/>
  <c r="D1796" i="59"/>
  <c r="D1800" i="59"/>
  <c r="D1810" i="59"/>
  <c r="D1818" i="59"/>
  <c r="D1835" i="59"/>
  <c r="D1837" i="59"/>
  <c r="D1843" i="59"/>
  <c r="D1847" i="59"/>
  <c r="D1848" i="59"/>
  <c r="D1853" i="59"/>
  <c r="D1857" i="59"/>
  <c r="D1859" i="59"/>
  <c r="D1869" i="59"/>
  <c r="D1870" i="59"/>
  <c r="D1882" i="59"/>
  <c r="D1885" i="59"/>
  <c r="D1892" i="59"/>
  <c r="D1903" i="59"/>
  <c r="D1906" i="59"/>
  <c r="D1911" i="59"/>
  <c r="D1938" i="59"/>
  <c r="D1946" i="59"/>
  <c r="D1948" i="59"/>
  <c r="D1951" i="59"/>
  <c r="D1958" i="59"/>
  <c r="D1968" i="59"/>
  <c r="D1969" i="59"/>
  <c r="D1972" i="59"/>
  <c r="D1977" i="59"/>
  <c r="D1980" i="59"/>
  <c r="D1987" i="59"/>
  <c r="D1989" i="59"/>
  <c r="D1994" i="59"/>
  <c r="D1995" i="59"/>
  <c r="D2000" i="59"/>
  <c r="D2005" i="59"/>
  <c r="D2009" i="59"/>
  <c r="D2022" i="59"/>
  <c r="D2029" i="59"/>
  <c r="D2041" i="59"/>
  <c r="D2043" i="59"/>
  <c r="D2055" i="59"/>
  <c r="D2064" i="59"/>
  <c r="D2073" i="59"/>
  <c r="D2074" i="59"/>
  <c r="D2075" i="59"/>
  <c r="D2080" i="59"/>
  <c r="D2081" i="59"/>
  <c r="D2087" i="59"/>
  <c r="D2103" i="59"/>
  <c r="D2109" i="59"/>
  <c r="D2111" i="59"/>
  <c r="D2113" i="59"/>
  <c r="D2116" i="59"/>
  <c r="D2122" i="59"/>
  <c r="D2129" i="59"/>
  <c r="D2133" i="59"/>
  <c r="D2134" i="59"/>
  <c r="D2142" i="59"/>
  <c r="D2146" i="59"/>
  <c r="D2149" i="59"/>
  <c r="D2156" i="59"/>
  <c r="D2161" i="59"/>
  <c r="D2162" i="59"/>
  <c r="D2163" i="59"/>
  <c r="D2164" i="59"/>
  <c r="D2170" i="59"/>
  <c r="D2172" i="59"/>
  <c r="D2177" i="59"/>
  <c r="D2181" i="59"/>
  <c r="D2191" i="59"/>
  <c r="D2196" i="59"/>
  <c r="D2197" i="59"/>
  <c r="D2198" i="59"/>
  <c r="D2199" i="59"/>
  <c r="D2200" i="59"/>
  <c r="D2201" i="59"/>
  <c r="D2206" i="59"/>
  <c r="D2216" i="59"/>
  <c r="D2218" i="59"/>
  <c r="D2219" i="59"/>
  <c r="D2222" i="59"/>
  <c r="D2227" i="59"/>
  <c r="D2229" i="59"/>
  <c r="D2238" i="59"/>
  <c r="D2251" i="59"/>
  <c r="D2252" i="59"/>
  <c r="D2254" i="59"/>
  <c r="D2256" i="59"/>
  <c r="D2274" i="59"/>
  <c r="D2277" i="59"/>
  <c r="D2280" i="59"/>
  <c r="D2283" i="59"/>
  <c r="D2286" i="59"/>
  <c r="D2287" i="59"/>
  <c r="D2299" i="59"/>
  <c r="D2302" i="59"/>
  <c r="D2324" i="59"/>
  <c r="D2332" i="59"/>
  <c r="D2339" i="59"/>
  <c r="D2340" i="59"/>
  <c r="D2345" i="59"/>
  <c r="D2352" i="59"/>
  <c r="D2357" i="59"/>
  <c r="D2363" i="59"/>
  <c r="D2364" i="59"/>
  <c r="D2367" i="59"/>
  <c r="D2371" i="59"/>
  <c r="D2373" i="59"/>
  <c r="D2384" i="59"/>
  <c r="D2388" i="59"/>
  <c r="D2394" i="59"/>
  <c r="D2396" i="59"/>
  <c r="D2405" i="59"/>
  <c r="D2414" i="59"/>
  <c r="D2419" i="59"/>
  <c r="D2432" i="59"/>
  <c r="D2435" i="59"/>
  <c r="B2435" i="59" s="1" a="1"/>
  <c r="B2435" i="59" s="1"/>
  <c r="D2436" i="59"/>
  <c r="D2437" i="59"/>
  <c r="D2444" i="59"/>
  <c r="D2446" i="59"/>
  <c r="D2454" i="59"/>
  <c r="D2486" i="59"/>
  <c r="D2501" i="59"/>
  <c r="D2512" i="59"/>
  <c r="D2513" i="59"/>
  <c r="D2515" i="59"/>
  <c r="D2521" i="59"/>
  <c r="D2524" i="59"/>
  <c r="D2526" i="59"/>
  <c r="D2533" i="59"/>
  <c r="D2537" i="59"/>
  <c r="D2554" i="59"/>
  <c r="D2562" i="59"/>
  <c r="D2564" i="59"/>
  <c r="D2566" i="59"/>
  <c r="D2575" i="59"/>
  <c r="D2580" i="59"/>
  <c r="D2584" i="59"/>
  <c r="D2590" i="59"/>
  <c r="D2593" i="59"/>
  <c r="D2598" i="59"/>
  <c r="D2619" i="59"/>
  <c r="D2626" i="59"/>
  <c r="D2628" i="59"/>
  <c r="D2631" i="59"/>
  <c r="D2632" i="59"/>
  <c r="D2638" i="59"/>
  <c r="D2639" i="59"/>
  <c r="D2641" i="59"/>
  <c r="D2658" i="59"/>
  <c r="D2660" i="59"/>
  <c r="D2665" i="59"/>
  <c r="D2667" i="59"/>
  <c r="D2668" i="59"/>
  <c r="D2681" i="59"/>
  <c r="D2686" i="59"/>
  <c r="D2687" i="59"/>
  <c r="D2689" i="59"/>
  <c r="D2695" i="59"/>
  <c r="D2696" i="59"/>
  <c r="D2713" i="59"/>
  <c r="D2714" i="59"/>
  <c r="D2716" i="59"/>
  <c r="D2719" i="59"/>
  <c r="D2720" i="59"/>
  <c r="D2721" i="59"/>
  <c r="D2733" i="59"/>
  <c r="D2740" i="59"/>
  <c r="D2741" i="59"/>
  <c r="D2743" i="59"/>
  <c r="D2744" i="59"/>
  <c r="D2748" i="59"/>
  <c r="D2750" i="59"/>
  <c r="D2755" i="59"/>
  <c r="D2758" i="59"/>
  <c r="D2762" i="59"/>
  <c r="D2764" i="59"/>
  <c r="D2766" i="59"/>
  <c r="D2769" i="59"/>
  <c r="D2771" i="59"/>
  <c r="D2773" i="59"/>
  <c r="D2776" i="59"/>
  <c r="D2790" i="59"/>
  <c r="D2799" i="59"/>
  <c r="D2807" i="59"/>
  <c r="D2808" i="59"/>
  <c r="D2815" i="59"/>
  <c r="D2832" i="59"/>
  <c r="D2833" i="59"/>
  <c r="D2838" i="59"/>
  <c r="D2841" i="59"/>
  <c r="D2845" i="59"/>
  <c r="D2849" i="59"/>
  <c r="D2857" i="59"/>
  <c r="D2870" i="59"/>
  <c r="D2882" i="59"/>
  <c r="D2890" i="59"/>
  <c r="D2898" i="59"/>
  <c r="D2904" i="59"/>
  <c r="D2910" i="59"/>
  <c r="D2914" i="59"/>
  <c r="D2919" i="59"/>
  <c r="D2927" i="59"/>
  <c r="D2933" i="59"/>
  <c r="D2934" i="59"/>
  <c r="D2938" i="59"/>
  <c r="D2943" i="59"/>
  <c r="D2963" i="59"/>
  <c r="D2964" i="59"/>
  <c r="D2966" i="59"/>
  <c r="D2974" i="59"/>
  <c r="D2981" i="59"/>
  <c r="D2988" i="59"/>
  <c r="D2997" i="59"/>
  <c r="D3000" i="59"/>
  <c r="D3008" i="59"/>
  <c r="D3020" i="59"/>
  <c r="D3022" i="59"/>
  <c r="D3030" i="59"/>
  <c r="D3041" i="59"/>
  <c r="D3042" i="59"/>
  <c r="D3043" i="59"/>
  <c r="D3045" i="59"/>
  <c r="B3045" i="59" s="1" a="1"/>
  <c r="B3045" i="59" s="1"/>
  <c r="D3052" i="59"/>
  <c r="D3058" i="59"/>
  <c r="D3072" i="59"/>
  <c r="D3075" i="59"/>
  <c r="D3077" i="59"/>
  <c r="D3084" i="59"/>
  <c r="D3089" i="59"/>
  <c r="D3099" i="59"/>
  <c r="D3100" i="59"/>
  <c r="D3102" i="59"/>
  <c r="B3102" i="59" s="1" a="1"/>
  <c r="B3102" i="59" s="1"/>
  <c r="D3103" i="59"/>
  <c r="D3104" i="59"/>
  <c r="D3105" i="59"/>
  <c r="D3107" i="59"/>
  <c r="D3108" i="59"/>
  <c r="D3112" i="59"/>
  <c r="D3114" i="59"/>
  <c r="D3118" i="59"/>
  <c r="B3118" i="59" s="1" a="1"/>
  <c r="B3118" i="59" s="1"/>
  <c r="D3121" i="59"/>
  <c r="D3136" i="59"/>
  <c r="D3140" i="59"/>
  <c r="D3147" i="59"/>
  <c r="D3169" i="59"/>
  <c r="D3173" i="59"/>
  <c r="D3192" i="59"/>
  <c r="D3196" i="59"/>
  <c r="D3199" i="59"/>
  <c r="D3203" i="59"/>
  <c r="D3205" i="59"/>
  <c r="D3207" i="59"/>
  <c r="D3210" i="59"/>
  <c r="D3214" i="59"/>
  <c r="D3216" i="59"/>
  <c r="D3220" i="59"/>
  <c r="D3224" i="59"/>
  <c r="D3233" i="59"/>
  <c r="D3240" i="59"/>
  <c r="D3243" i="59"/>
  <c r="D3250" i="59"/>
  <c r="D3273" i="59"/>
  <c r="D3280" i="59"/>
  <c r="D3287" i="59"/>
  <c r="D3288" i="59"/>
  <c r="D3294" i="59"/>
  <c r="D3302" i="59"/>
  <c r="D3320" i="59"/>
  <c r="D3322" i="59"/>
  <c r="D3345" i="59"/>
  <c r="D3349" i="59"/>
  <c r="D3351" i="59"/>
  <c r="D3360" i="59"/>
  <c r="D3365" i="59"/>
  <c r="D3367" i="59"/>
  <c r="D3382" i="59"/>
  <c r="D3389" i="59"/>
  <c r="D3392" i="59"/>
  <c r="D3394" i="59"/>
  <c r="D3395" i="59"/>
  <c r="D3399" i="59"/>
  <c r="D3400" i="59"/>
  <c r="D3404" i="59"/>
  <c r="D3407" i="59"/>
  <c r="D3413" i="59"/>
  <c r="D3414" i="59"/>
  <c r="D3416" i="59"/>
  <c r="D3425" i="59"/>
  <c r="D3434" i="59"/>
  <c r="D3436" i="59"/>
  <c r="D3446" i="59"/>
  <c r="D3452" i="59"/>
  <c r="D3457" i="59"/>
  <c r="D3459" i="59"/>
  <c r="D3471" i="59"/>
  <c r="D3473" i="59"/>
  <c r="D3483" i="59"/>
  <c r="D3498" i="59"/>
  <c r="D3505" i="59"/>
  <c r="D3511" i="59"/>
  <c r="D3519" i="59"/>
  <c r="D3526" i="59"/>
  <c r="D3536" i="59"/>
  <c r="D3538" i="59"/>
  <c r="D3544" i="59"/>
  <c r="D3546" i="59"/>
  <c r="D3548" i="59"/>
  <c r="D3573" i="59"/>
  <c r="D3574" i="59"/>
  <c r="D3575" i="59"/>
  <c r="D3583" i="59"/>
  <c r="D3591" i="59"/>
  <c r="D3597" i="59"/>
  <c r="D3616" i="59"/>
  <c r="D3619" i="59"/>
  <c r="D3630" i="59"/>
  <c r="D3637" i="59"/>
  <c r="D3640" i="59"/>
  <c r="D3641" i="59"/>
  <c r="D3644" i="59"/>
  <c r="D3645" i="59"/>
  <c r="D3656" i="59"/>
  <c r="D3663" i="59"/>
  <c r="D3675" i="59"/>
  <c r="D3685" i="59"/>
  <c r="D3686" i="59"/>
  <c r="D3688" i="59"/>
  <c r="D3694" i="59"/>
  <c r="D3699" i="59"/>
  <c r="D3702" i="59"/>
  <c r="D3707" i="59"/>
  <c r="D3721" i="59"/>
  <c r="D3723" i="59"/>
  <c r="D3740" i="59"/>
  <c r="D3754" i="59"/>
  <c r="D3760" i="59"/>
  <c r="D3770" i="59"/>
  <c r="D3775" i="59"/>
  <c r="D3779" i="59"/>
  <c r="D3793" i="59"/>
  <c r="D3794" i="59"/>
  <c r="D3799" i="59"/>
  <c r="D3801" i="59"/>
  <c r="D3817" i="59"/>
  <c r="D3834" i="59"/>
  <c r="D3843" i="59"/>
  <c r="D3849" i="59"/>
  <c r="D3852" i="59"/>
  <c r="D3855" i="59"/>
  <c r="D3857" i="59"/>
  <c r="D3860" i="59"/>
  <c r="D3861" i="59"/>
  <c r="D3862" i="59"/>
  <c r="D3869" i="59"/>
  <c r="D3877" i="59"/>
  <c r="D3884" i="59"/>
  <c r="D3885" i="59"/>
  <c r="D3893" i="59"/>
  <c r="D3894" i="59"/>
  <c r="D3904" i="59"/>
  <c r="D3911" i="59"/>
  <c r="D3922" i="59"/>
  <c r="D3926" i="59"/>
  <c r="D3928" i="59"/>
  <c r="D3929" i="59"/>
  <c r="D3930" i="59"/>
  <c r="D3938" i="59"/>
  <c r="D3944" i="59"/>
  <c r="D3949" i="59"/>
  <c r="D3952" i="59"/>
  <c r="D3958" i="59"/>
  <c r="D3959" i="59"/>
  <c r="D3964" i="59"/>
  <c r="D3967" i="59"/>
  <c r="D3968" i="59"/>
  <c r="D3969" i="59"/>
  <c r="D3976" i="59"/>
  <c r="D3979" i="59"/>
  <c r="D3980" i="59"/>
  <c r="D3982" i="59"/>
  <c r="D3984" i="59"/>
  <c r="D3991" i="59"/>
  <c r="D4010" i="59"/>
  <c r="D4021" i="59"/>
  <c r="D4028" i="59"/>
  <c r="D4031" i="59"/>
  <c r="D4036" i="59"/>
  <c r="D4038" i="59"/>
  <c r="D4042" i="59"/>
  <c r="D4046" i="59"/>
  <c r="D4053" i="59"/>
  <c r="D4055" i="59"/>
  <c r="D4057" i="59"/>
  <c r="D4060" i="59"/>
  <c r="D4066" i="59"/>
  <c r="D4068" i="59"/>
  <c r="D4074" i="59"/>
  <c r="D4077" i="59"/>
  <c r="D4082" i="59"/>
  <c r="D4093" i="59"/>
  <c r="D4094" i="59"/>
  <c r="D4099" i="59"/>
  <c r="D4112" i="59"/>
  <c r="D4119" i="59"/>
  <c r="D4129" i="59"/>
  <c r="D4133" i="59"/>
  <c r="D4134" i="59"/>
  <c r="D4140" i="59"/>
  <c r="D4151" i="59"/>
  <c r="D4157" i="59"/>
  <c r="D4161" i="59"/>
  <c r="D4166" i="59"/>
  <c r="D4167" i="59"/>
  <c r="D4168" i="59"/>
  <c r="D4169" i="59"/>
  <c r="D4181" i="59"/>
  <c r="D4182" i="59"/>
  <c r="D4191" i="59"/>
  <c r="D4214" i="59"/>
  <c r="D4216" i="59"/>
  <c r="D4223" i="59"/>
  <c r="D4235" i="59"/>
  <c r="D4236" i="59"/>
  <c r="D4237" i="59"/>
  <c r="D4246" i="59"/>
  <c r="D4248" i="59"/>
  <c r="D4251" i="59"/>
  <c r="D4253" i="59"/>
  <c r="D4256" i="59"/>
  <c r="D4267" i="59"/>
  <c r="D4268" i="59"/>
  <c r="D4279" i="59"/>
  <c r="D4283" i="59"/>
  <c r="D4291" i="59"/>
  <c r="D4292" i="59"/>
  <c r="D4295" i="59"/>
  <c r="D4305" i="59"/>
  <c r="D4308" i="59"/>
  <c r="D4316" i="59"/>
  <c r="D4318" i="59"/>
  <c r="D4333" i="59"/>
  <c r="D4338" i="59"/>
  <c r="D4357" i="59"/>
  <c r="D4366" i="59"/>
  <c r="D4369" i="59"/>
  <c r="D4370" i="59"/>
  <c r="D4373" i="59"/>
  <c r="D4384" i="59"/>
  <c r="D4392" i="59"/>
  <c r="D4395" i="59"/>
  <c r="D4397" i="59"/>
  <c r="D4403" i="59"/>
  <c r="D4404" i="59"/>
  <c r="D4414" i="59"/>
  <c r="D4417" i="59"/>
  <c r="D4432" i="59"/>
  <c r="D4433" i="59"/>
  <c r="D4440" i="59"/>
  <c r="D4455" i="59"/>
  <c r="D4456" i="59"/>
  <c r="D4458" i="59"/>
  <c r="D4462" i="59"/>
  <c r="D4472" i="59"/>
  <c r="D4475" i="59"/>
  <c r="D4478" i="59"/>
  <c r="D4482" i="59"/>
  <c r="D4494" i="59"/>
  <c r="D4496" i="59"/>
  <c r="D4500" i="59"/>
  <c r="D4503" i="59"/>
  <c r="D4517" i="59"/>
  <c r="D4524" i="59"/>
  <c r="D4529" i="59"/>
  <c r="D4531" i="59"/>
  <c r="D4533" i="59"/>
  <c r="D4537" i="59"/>
  <c r="D4541" i="59"/>
  <c r="D4542" i="59"/>
  <c r="D4544" i="59"/>
  <c r="D4551" i="59"/>
  <c r="D4552" i="59"/>
  <c r="D4556" i="59"/>
  <c r="D4576" i="59"/>
  <c r="D4579" i="59"/>
  <c r="D4582" i="59"/>
  <c r="D4591" i="59"/>
  <c r="D4599" i="59"/>
  <c r="D4603" i="59"/>
  <c r="D4604" i="59"/>
  <c r="D4605" i="59"/>
  <c r="D4606" i="59"/>
  <c r="D4613" i="59"/>
  <c r="D4619" i="59"/>
  <c r="D4622" i="59"/>
  <c r="D4631" i="59"/>
  <c r="D4643" i="59"/>
  <c r="D4647" i="59"/>
  <c r="D4649" i="59"/>
  <c r="D4657" i="59"/>
  <c r="D4671" i="59"/>
  <c r="D4676" i="59"/>
  <c r="D4682" i="59"/>
  <c r="D4684" i="59"/>
  <c r="D4691" i="59"/>
  <c r="D4692" i="59"/>
  <c r="D4693" i="59"/>
  <c r="D4695" i="59"/>
  <c r="D4697" i="59"/>
  <c r="D4710" i="59"/>
  <c r="D4712" i="59"/>
  <c r="D4716" i="59"/>
  <c r="D4717" i="59"/>
  <c r="D4718" i="59"/>
  <c r="D4730" i="59"/>
  <c r="D4736" i="59"/>
  <c r="D4741" i="59"/>
  <c r="D4743" i="59"/>
  <c r="D4754" i="59"/>
  <c r="D4766" i="59"/>
  <c r="D4769" i="59"/>
  <c r="D4776" i="59"/>
  <c r="D4784" i="59"/>
  <c r="D4789" i="59"/>
  <c r="D4813" i="59"/>
  <c r="D4819" i="59"/>
  <c r="D4850" i="59"/>
  <c r="D4854" i="59"/>
  <c r="D4857" i="59"/>
  <c r="D4874" i="59"/>
  <c r="D4885" i="59"/>
  <c r="D4886" i="59"/>
  <c r="D4887" i="59"/>
  <c r="D4911" i="59"/>
  <c r="D4918" i="59"/>
  <c r="D4934" i="59"/>
  <c r="D4939" i="59"/>
  <c r="D4940" i="59"/>
  <c r="D4941" i="59"/>
  <c r="D4943" i="59"/>
  <c r="D4945" i="59"/>
  <c r="D4946" i="59"/>
  <c r="D4955" i="59"/>
  <c r="D4956" i="59"/>
  <c r="D4959" i="59"/>
  <c r="D4973" i="59"/>
  <c r="D4975" i="59"/>
  <c r="D4980" i="59"/>
  <c r="D4986" i="59"/>
  <c r="D4992" i="59"/>
  <c r="D5001" i="59"/>
  <c r="D5002" i="59"/>
  <c r="D5015" i="59"/>
  <c r="D5018" i="59"/>
  <c r="D5019" i="59"/>
  <c r="D5029" i="59"/>
  <c r="D5038" i="59"/>
  <c r="D5040" i="59"/>
  <c r="D5041" i="59"/>
  <c r="D5044" i="59"/>
  <c r="D5047" i="59"/>
  <c r="D5048" i="59"/>
  <c r="D5053" i="59"/>
  <c r="D5055" i="59"/>
  <c r="D5076" i="59"/>
  <c r="D5077" i="59"/>
  <c r="D5097" i="59"/>
  <c r="D5101" i="59"/>
  <c r="D5106" i="59"/>
  <c r="D5115" i="59"/>
  <c r="D5116" i="59"/>
  <c r="D5125" i="59"/>
  <c r="D5134" i="59"/>
  <c r="D5136" i="59"/>
  <c r="D5138" i="59"/>
  <c r="D5139" i="59"/>
  <c r="D5145" i="59"/>
  <c r="D5153" i="59"/>
  <c r="D5154" i="59"/>
  <c r="D5175" i="59"/>
  <c r="D5177" i="59"/>
  <c r="D5186" i="59"/>
  <c r="D5195" i="59"/>
  <c r="D5211" i="59"/>
  <c r="D5213" i="59"/>
  <c r="D5225" i="59"/>
  <c r="D5227" i="59"/>
  <c r="D5238" i="59"/>
  <c r="D5250" i="59"/>
  <c r="D5251" i="59"/>
  <c r="D5259" i="59"/>
  <c r="D5267" i="59"/>
  <c r="D5268" i="59"/>
  <c r="D5272" i="59"/>
  <c r="D5283" i="59"/>
  <c r="D5286" i="59"/>
  <c r="D5288" i="59"/>
  <c r="D5306" i="59"/>
  <c r="D5310" i="59"/>
  <c r="D5320" i="59"/>
  <c r="D5332" i="59"/>
  <c r="D5333" i="59"/>
  <c r="D5335" i="59"/>
  <c r="D5337" i="59"/>
  <c r="D5338" i="59"/>
  <c r="D5340" i="59"/>
  <c r="D5346" i="59"/>
  <c r="D5349" i="59"/>
  <c r="D5359" i="59"/>
  <c r="D5360" i="59"/>
  <c r="D5372" i="59"/>
  <c r="D5373" i="59"/>
  <c r="D5382" i="59"/>
  <c r="D5395" i="59"/>
  <c r="D5398" i="59"/>
  <c r="D5400" i="59"/>
  <c r="D5403" i="59"/>
  <c r="D5412" i="59"/>
  <c r="D5414" i="59"/>
  <c r="D5422" i="59"/>
  <c r="D5426" i="59"/>
  <c r="D5427" i="59"/>
  <c r="D5463" i="59"/>
  <c r="D5485" i="59"/>
  <c r="D5488" i="59"/>
  <c r="D5504" i="59"/>
  <c r="D5515" i="59"/>
  <c r="D5530" i="59"/>
  <c r="D5538" i="59"/>
  <c r="D5539" i="59"/>
  <c r="D5549" i="59"/>
  <c r="D5569" i="59"/>
  <c r="D5570" i="59"/>
  <c r="D5572" i="59"/>
  <c r="D5577" i="59"/>
  <c r="D5585" i="59"/>
  <c r="D5587" i="59"/>
  <c r="D5588" i="59"/>
  <c r="D5589" i="59"/>
  <c r="D5590" i="59"/>
  <c r="D5598" i="59"/>
  <c r="D5600" i="59"/>
  <c r="D5601" i="59"/>
  <c r="D5610" i="59"/>
  <c r="D5611" i="59"/>
  <c r="D5615" i="59"/>
  <c r="D5617" i="59"/>
  <c r="D5634" i="59"/>
  <c r="D5636" i="59"/>
  <c r="D5637" i="59"/>
  <c r="D5638" i="59"/>
  <c r="D5642" i="59"/>
  <c r="D5646" i="59"/>
  <c r="D5662" i="59"/>
  <c r="D5663" i="59"/>
  <c r="D5669" i="59"/>
  <c r="D5671" i="59"/>
  <c r="D5673" i="59"/>
  <c r="D5689" i="59"/>
  <c r="D5709" i="59"/>
  <c r="D5710" i="59"/>
  <c r="D5711" i="59"/>
  <c r="D5714" i="59"/>
  <c r="D5717" i="59"/>
  <c r="D5719" i="59"/>
  <c r="D5725" i="59"/>
  <c r="D5729" i="59"/>
  <c r="D5730" i="59"/>
  <c r="D5732" i="59"/>
  <c r="D5735" i="59"/>
  <c r="D5736" i="59"/>
  <c r="D5739" i="59"/>
  <c r="D5745" i="59"/>
  <c r="D5754" i="59"/>
  <c r="D5757" i="59"/>
  <c r="D5762" i="59"/>
  <c r="D5763" i="59"/>
  <c r="D5768" i="59"/>
  <c r="D5772" i="59"/>
  <c r="D5773" i="59"/>
  <c r="D5774" i="59"/>
  <c r="D5776" i="59"/>
  <c r="J22" i="59"/>
  <c r="J23" i="59"/>
  <c r="J24" i="59"/>
  <c r="J25" i="59"/>
  <c r="J26" i="59"/>
  <c r="J27" i="59"/>
  <c r="J28" i="59"/>
  <c r="J29" i="59"/>
  <c r="J30" i="59"/>
  <c r="J31" i="59"/>
  <c r="J32" i="59"/>
  <c r="J33" i="59"/>
  <c r="J34" i="59"/>
  <c r="J35" i="59"/>
  <c r="J36" i="59"/>
  <c r="J37" i="59"/>
  <c r="J38" i="59"/>
  <c r="J39" i="59"/>
  <c r="J40" i="59"/>
  <c r="J41" i="59"/>
  <c r="J42" i="59"/>
  <c r="J43" i="59"/>
  <c r="J44" i="59"/>
  <c r="J45" i="59"/>
  <c r="J46" i="59"/>
  <c r="J47" i="59"/>
  <c r="J48" i="59"/>
  <c r="J49" i="59"/>
  <c r="J50" i="59"/>
  <c r="J51" i="59"/>
  <c r="J52" i="59"/>
  <c r="J53" i="59"/>
  <c r="J54" i="59"/>
  <c r="J55" i="59"/>
  <c r="J56" i="59"/>
  <c r="J57" i="59"/>
  <c r="J58" i="59"/>
  <c r="J59" i="59"/>
  <c r="J60" i="59"/>
  <c r="J61" i="59"/>
  <c r="J62" i="59"/>
  <c r="J63" i="59"/>
  <c r="J64" i="59"/>
  <c r="J65" i="59"/>
  <c r="J66" i="59"/>
  <c r="J67" i="59"/>
  <c r="J68" i="59"/>
  <c r="J69" i="59"/>
  <c r="J70" i="59"/>
  <c r="J71" i="59"/>
  <c r="J72" i="59"/>
  <c r="J73" i="59"/>
  <c r="J74" i="59"/>
  <c r="J75" i="59"/>
  <c r="J76" i="59"/>
  <c r="J77" i="59"/>
  <c r="J78" i="59"/>
  <c r="J79" i="59"/>
  <c r="J80" i="59"/>
  <c r="J81" i="59"/>
  <c r="J82" i="59"/>
  <c r="J83" i="59"/>
  <c r="J84" i="59"/>
  <c r="J85" i="59"/>
  <c r="J86" i="59"/>
  <c r="J87" i="59"/>
  <c r="J88" i="59"/>
  <c r="J89" i="59"/>
  <c r="J90" i="59"/>
  <c r="J91" i="59"/>
  <c r="J92" i="59"/>
  <c r="J93" i="59"/>
  <c r="J94" i="59"/>
  <c r="J95" i="59"/>
  <c r="J96" i="59"/>
  <c r="J97" i="59"/>
  <c r="J98" i="59"/>
  <c r="J99" i="59"/>
  <c r="J100" i="59"/>
  <c r="J101" i="59"/>
  <c r="J102" i="59"/>
  <c r="J103" i="59"/>
  <c r="J104" i="59"/>
  <c r="J105" i="59"/>
  <c r="J106" i="59"/>
  <c r="J107" i="59"/>
  <c r="J108" i="59"/>
  <c r="J109" i="59"/>
  <c r="J110" i="59"/>
  <c r="J111" i="59"/>
  <c r="J112" i="59"/>
  <c r="J113" i="59"/>
  <c r="J114" i="59"/>
  <c r="J115" i="59"/>
  <c r="J116" i="59"/>
  <c r="J117" i="59"/>
  <c r="J118" i="59"/>
  <c r="J119" i="59"/>
  <c r="J120" i="59"/>
  <c r="J121" i="59"/>
  <c r="J122" i="59"/>
  <c r="J123" i="59"/>
  <c r="J124" i="59"/>
  <c r="J125" i="59"/>
  <c r="J126" i="59"/>
  <c r="J127" i="59"/>
  <c r="J128" i="59"/>
  <c r="J129" i="59"/>
  <c r="J130" i="59"/>
  <c r="J131" i="59"/>
  <c r="J132" i="59"/>
  <c r="J133" i="59"/>
  <c r="J134" i="59"/>
  <c r="J135" i="59"/>
  <c r="J136" i="59"/>
  <c r="J137" i="59"/>
  <c r="J138" i="59"/>
  <c r="J139" i="59"/>
  <c r="J140" i="59"/>
  <c r="J141" i="59"/>
  <c r="J142" i="59"/>
  <c r="J143" i="59"/>
  <c r="J144" i="59"/>
  <c r="J145" i="59"/>
  <c r="J146" i="59"/>
  <c r="J147" i="59"/>
  <c r="J148" i="59"/>
  <c r="J149" i="59"/>
  <c r="J150" i="59"/>
  <c r="J151" i="59"/>
  <c r="J152" i="59"/>
  <c r="J153" i="59"/>
  <c r="J154" i="59"/>
  <c r="J155" i="59"/>
  <c r="J156" i="59"/>
  <c r="J157" i="59"/>
  <c r="J158" i="59"/>
  <c r="J159" i="59"/>
  <c r="J160" i="59"/>
  <c r="J161" i="59"/>
  <c r="J162" i="59"/>
  <c r="J163" i="59"/>
  <c r="J164" i="59"/>
  <c r="J165" i="59"/>
  <c r="J166" i="59"/>
  <c r="J167" i="59"/>
  <c r="J168" i="59"/>
  <c r="J169" i="59"/>
  <c r="J170" i="59"/>
  <c r="J171" i="59"/>
  <c r="J172" i="59"/>
  <c r="J173" i="59"/>
  <c r="J174" i="59"/>
  <c r="J175" i="59"/>
  <c r="J176" i="59"/>
  <c r="J177" i="59"/>
  <c r="J178" i="59"/>
  <c r="J179" i="59"/>
  <c r="J180" i="59"/>
  <c r="J181" i="59"/>
  <c r="J182" i="59"/>
  <c r="J183" i="59"/>
  <c r="J184" i="59"/>
  <c r="J185" i="59"/>
  <c r="J186" i="59"/>
  <c r="J187" i="59"/>
  <c r="J188" i="59"/>
  <c r="J189" i="59"/>
  <c r="J190" i="59"/>
  <c r="J191" i="59"/>
  <c r="J192" i="59"/>
  <c r="J193" i="59"/>
  <c r="J194" i="59"/>
  <c r="J195" i="59"/>
  <c r="J196" i="59"/>
  <c r="J197" i="59"/>
  <c r="J198" i="59"/>
  <c r="J199" i="59"/>
  <c r="J200" i="59"/>
  <c r="J201" i="59"/>
  <c r="J202" i="59"/>
  <c r="J203" i="59"/>
  <c r="J204" i="59"/>
  <c r="J205" i="59"/>
  <c r="J206" i="59"/>
  <c r="J207" i="59"/>
  <c r="J208" i="59"/>
  <c r="J209" i="59"/>
  <c r="J210" i="59"/>
  <c r="J211" i="59"/>
  <c r="J212" i="59"/>
  <c r="J213" i="59"/>
  <c r="J214" i="59"/>
  <c r="J215" i="59"/>
  <c r="J216" i="59"/>
  <c r="J217" i="59"/>
  <c r="J218" i="59"/>
  <c r="J219" i="59"/>
  <c r="J220" i="59"/>
  <c r="J221" i="59"/>
  <c r="J222" i="59"/>
  <c r="J223" i="59"/>
  <c r="J224" i="59"/>
  <c r="J225" i="59"/>
  <c r="J226" i="59"/>
  <c r="J227" i="59"/>
  <c r="J228" i="59"/>
  <c r="J229" i="59"/>
  <c r="J230" i="59"/>
  <c r="J231" i="59"/>
  <c r="J232" i="59"/>
  <c r="J233" i="59"/>
  <c r="J234" i="59"/>
  <c r="J235" i="59"/>
  <c r="J236" i="59"/>
  <c r="J237" i="59"/>
  <c r="J238" i="59"/>
  <c r="J239" i="59"/>
  <c r="J240" i="59"/>
  <c r="J241" i="59"/>
  <c r="J242" i="59"/>
  <c r="J243" i="59"/>
  <c r="J244" i="59"/>
  <c r="J245" i="59"/>
  <c r="J246" i="59"/>
  <c r="J247" i="59"/>
  <c r="J248" i="59"/>
  <c r="J249" i="59"/>
  <c r="J250" i="59"/>
  <c r="J251" i="59"/>
  <c r="J252" i="59"/>
  <c r="J253" i="59"/>
  <c r="J254" i="59"/>
  <c r="J255" i="59"/>
  <c r="J256" i="59"/>
  <c r="J257" i="59"/>
  <c r="J258" i="59"/>
  <c r="J259" i="59"/>
  <c r="J260" i="59"/>
  <c r="J261" i="59"/>
  <c r="J262" i="59"/>
  <c r="J263" i="59"/>
  <c r="J264" i="59"/>
  <c r="J265" i="59"/>
  <c r="J266" i="59"/>
  <c r="J267" i="59"/>
  <c r="J268" i="59"/>
  <c r="J269" i="59"/>
  <c r="J270" i="59"/>
  <c r="J271" i="59"/>
  <c r="J272" i="59"/>
  <c r="J273" i="59"/>
  <c r="J274" i="59"/>
  <c r="J275" i="59"/>
  <c r="J276" i="59"/>
  <c r="J277" i="59"/>
  <c r="J278" i="59"/>
  <c r="J279" i="59"/>
  <c r="J280" i="59"/>
  <c r="J281" i="59"/>
  <c r="J282" i="59"/>
  <c r="J283" i="59"/>
  <c r="J284" i="59"/>
  <c r="J285" i="59"/>
  <c r="J286" i="59"/>
  <c r="J287" i="59"/>
  <c r="J288" i="59"/>
  <c r="J289" i="59"/>
  <c r="J290" i="59"/>
  <c r="J291" i="59"/>
  <c r="J292" i="59"/>
  <c r="J293" i="59"/>
  <c r="J294" i="59"/>
  <c r="J295" i="59"/>
  <c r="J296" i="59"/>
  <c r="J297" i="59"/>
  <c r="J298" i="59"/>
  <c r="J299" i="59"/>
  <c r="J300" i="59"/>
  <c r="J301" i="59"/>
  <c r="J302" i="59"/>
  <c r="J303" i="59"/>
  <c r="J304" i="59"/>
  <c r="J305" i="59"/>
  <c r="J306" i="59"/>
  <c r="J307" i="59"/>
  <c r="J308" i="59"/>
  <c r="J309" i="59"/>
  <c r="J310" i="59"/>
  <c r="J311" i="59"/>
  <c r="J312" i="59"/>
  <c r="J313" i="59"/>
  <c r="J314" i="59"/>
  <c r="J315" i="59"/>
  <c r="J316" i="59"/>
  <c r="J317" i="59"/>
  <c r="J318" i="59"/>
  <c r="J319" i="59"/>
  <c r="J320" i="59"/>
  <c r="J321" i="59"/>
  <c r="J322" i="59"/>
  <c r="J323" i="59"/>
  <c r="J324" i="59"/>
  <c r="J325" i="59"/>
  <c r="J326" i="59"/>
  <c r="J327" i="59"/>
  <c r="J328" i="59"/>
  <c r="J329" i="59"/>
  <c r="J330" i="59"/>
  <c r="J331" i="59"/>
  <c r="J332" i="59"/>
  <c r="J333" i="59"/>
  <c r="J334" i="59"/>
  <c r="J335" i="59"/>
  <c r="J336" i="59"/>
  <c r="J337" i="59"/>
  <c r="J338" i="59"/>
  <c r="J339" i="59"/>
  <c r="J340" i="59"/>
  <c r="J341" i="59"/>
  <c r="J342" i="59"/>
  <c r="J343" i="59"/>
  <c r="J344" i="59"/>
  <c r="J345" i="59"/>
  <c r="J346" i="59"/>
  <c r="J347" i="59"/>
  <c r="J348" i="59"/>
  <c r="J349" i="59"/>
  <c r="J350" i="59"/>
  <c r="J351" i="59"/>
  <c r="J352" i="59"/>
  <c r="J353" i="59"/>
  <c r="J354" i="59"/>
  <c r="J355" i="59"/>
  <c r="J356" i="59"/>
  <c r="J357" i="59"/>
  <c r="J358" i="59"/>
  <c r="J359" i="59"/>
  <c r="J360" i="59"/>
  <c r="J361" i="59"/>
  <c r="J362" i="59"/>
  <c r="J363" i="59"/>
  <c r="J364" i="59"/>
  <c r="J365" i="59"/>
  <c r="J366" i="59"/>
  <c r="J367" i="59"/>
  <c r="J368" i="59"/>
  <c r="J369" i="59"/>
  <c r="J370" i="59"/>
  <c r="J371" i="59"/>
  <c r="J372" i="59"/>
  <c r="J373" i="59"/>
  <c r="J374" i="59"/>
  <c r="J375" i="59"/>
  <c r="J376" i="59"/>
  <c r="J377" i="59"/>
  <c r="J378" i="59"/>
  <c r="J379" i="59"/>
  <c r="J380" i="59"/>
  <c r="J381" i="59"/>
  <c r="J382" i="59"/>
  <c r="J383" i="59"/>
  <c r="J384" i="59"/>
  <c r="J385" i="59"/>
  <c r="J386" i="59"/>
  <c r="J387" i="59"/>
  <c r="J388" i="59"/>
  <c r="J389" i="59"/>
  <c r="J390" i="59"/>
  <c r="J391" i="59"/>
  <c r="J392" i="59"/>
  <c r="J393" i="59"/>
  <c r="J394" i="59"/>
  <c r="J395" i="59"/>
  <c r="J396" i="59"/>
  <c r="J397" i="59"/>
  <c r="J398" i="59"/>
  <c r="J399" i="59"/>
  <c r="J400" i="59"/>
  <c r="J401" i="59"/>
  <c r="J402" i="59"/>
  <c r="J403" i="59"/>
  <c r="J404" i="59"/>
  <c r="J405" i="59"/>
  <c r="J406" i="59"/>
  <c r="J407" i="59"/>
  <c r="J408" i="59"/>
  <c r="J409" i="59"/>
  <c r="J410" i="59"/>
  <c r="J411" i="59"/>
  <c r="J412" i="59"/>
  <c r="J413" i="59"/>
  <c r="J414" i="59"/>
  <c r="J415" i="59"/>
  <c r="J416" i="59"/>
  <c r="J417" i="59"/>
  <c r="J418" i="59"/>
  <c r="J419" i="59"/>
  <c r="J420" i="59"/>
  <c r="J421" i="59"/>
  <c r="J422" i="59"/>
  <c r="J423" i="59"/>
  <c r="J424" i="59"/>
  <c r="J425" i="59"/>
  <c r="J426" i="59"/>
  <c r="J427" i="59"/>
  <c r="J428" i="59"/>
  <c r="J429" i="59"/>
  <c r="J430" i="59"/>
  <c r="J431" i="59"/>
  <c r="J432" i="59"/>
  <c r="J433" i="59"/>
  <c r="J434" i="59"/>
  <c r="J435" i="59"/>
  <c r="J436" i="59"/>
  <c r="J437" i="59"/>
  <c r="J438" i="59"/>
  <c r="J439" i="59"/>
  <c r="J440" i="59"/>
  <c r="J441" i="59"/>
  <c r="J442" i="59"/>
  <c r="J443" i="59"/>
  <c r="J444" i="59"/>
  <c r="J445" i="59"/>
  <c r="J446" i="59"/>
  <c r="J447" i="59"/>
  <c r="J448" i="59"/>
  <c r="J449" i="59"/>
  <c r="J450" i="59"/>
  <c r="J451" i="59"/>
  <c r="J452" i="59"/>
  <c r="J453" i="59"/>
  <c r="J454" i="59"/>
  <c r="J455" i="59"/>
  <c r="J456" i="59"/>
  <c r="J457" i="59"/>
  <c r="J458" i="59"/>
  <c r="J459" i="59"/>
  <c r="J460" i="59"/>
  <c r="J461" i="59"/>
  <c r="J462" i="59"/>
  <c r="J463" i="59"/>
  <c r="J464" i="59"/>
  <c r="J465" i="59"/>
  <c r="J466" i="59"/>
  <c r="J467" i="59"/>
  <c r="J468" i="59"/>
  <c r="J469" i="59"/>
  <c r="J470" i="59"/>
  <c r="J471" i="59"/>
  <c r="J472" i="59"/>
  <c r="J473" i="59"/>
  <c r="J474" i="59"/>
  <c r="J475" i="59"/>
  <c r="J476" i="59"/>
  <c r="J477" i="59"/>
  <c r="J478" i="59"/>
  <c r="J479" i="59"/>
  <c r="J480" i="59"/>
  <c r="J481" i="59"/>
  <c r="J482" i="59"/>
  <c r="J483" i="59"/>
  <c r="J484" i="59"/>
  <c r="J485" i="59"/>
  <c r="J486" i="59"/>
  <c r="J487" i="59"/>
  <c r="J488" i="59"/>
  <c r="J489" i="59"/>
  <c r="J490" i="59"/>
  <c r="J491" i="59"/>
  <c r="J492" i="59"/>
  <c r="J493" i="59"/>
  <c r="J494" i="59"/>
  <c r="J495" i="59"/>
  <c r="J496" i="59"/>
  <c r="J497" i="59"/>
  <c r="J498" i="59"/>
  <c r="J499" i="59"/>
  <c r="J500" i="59"/>
  <c r="J501" i="59"/>
  <c r="J502" i="59"/>
  <c r="J503" i="59"/>
  <c r="J504" i="59"/>
  <c r="J505" i="59"/>
  <c r="J506" i="59"/>
  <c r="J507" i="59"/>
  <c r="J508" i="59"/>
  <c r="J509" i="59"/>
  <c r="J510" i="59"/>
  <c r="J511" i="59"/>
  <c r="J512" i="59"/>
  <c r="J513" i="59"/>
  <c r="J514" i="59"/>
  <c r="J515" i="59"/>
  <c r="J516" i="59"/>
  <c r="J517" i="59"/>
  <c r="J518" i="59"/>
  <c r="J519" i="59"/>
  <c r="J520" i="59"/>
  <c r="J521" i="59"/>
  <c r="J522" i="59"/>
  <c r="J523" i="59"/>
  <c r="J524" i="59"/>
  <c r="J525" i="59"/>
  <c r="J526" i="59"/>
  <c r="J527" i="59"/>
  <c r="J528" i="59"/>
  <c r="J529" i="59"/>
  <c r="J530" i="59"/>
  <c r="J531" i="59"/>
  <c r="J532" i="59"/>
  <c r="J533" i="59"/>
  <c r="J534" i="59"/>
  <c r="J535" i="59"/>
  <c r="J536" i="59"/>
  <c r="J537" i="59"/>
  <c r="J538" i="59"/>
  <c r="J539" i="59"/>
  <c r="J540" i="59"/>
  <c r="J541" i="59"/>
  <c r="J542" i="59"/>
  <c r="J543" i="59"/>
  <c r="J544" i="59"/>
  <c r="J545" i="59"/>
  <c r="J546" i="59"/>
  <c r="J547" i="59"/>
  <c r="J548" i="59"/>
  <c r="J549" i="59"/>
  <c r="J550" i="59"/>
  <c r="J551" i="59"/>
  <c r="J552" i="59"/>
  <c r="J553" i="59"/>
  <c r="J554" i="59"/>
  <c r="J555" i="59"/>
  <c r="J556" i="59"/>
  <c r="J557" i="59"/>
  <c r="J558" i="59"/>
  <c r="J559" i="59"/>
  <c r="J560" i="59"/>
  <c r="J561" i="59"/>
  <c r="J562" i="59"/>
  <c r="J563" i="59"/>
  <c r="J564" i="59"/>
  <c r="J565" i="59"/>
  <c r="J566" i="59"/>
  <c r="J567" i="59"/>
  <c r="J568" i="59"/>
  <c r="J569" i="59"/>
  <c r="J570" i="59"/>
  <c r="J571" i="59"/>
  <c r="J572" i="59"/>
  <c r="J573" i="59"/>
  <c r="J574" i="59"/>
  <c r="J575" i="59"/>
  <c r="J576" i="59"/>
  <c r="J577" i="59"/>
  <c r="J578" i="59"/>
  <c r="J579" i="59"/>
  <c r="J580" i="59"/>
  <c r="J581" i="59"/>
  <c r="J582" i="59"/>
  <c r="J583" i="59"/>
  <c r="J584" i="59"/>
  <c r="J585" i="59"/>
  <c r="J586" i="59"/>
  <c r="J587" i="59"/>
  <c r="J588" i="59"/>
  <c r="J589" i="59"/>
  <c r="J590" i="59"/>
  <c r="J591" i="59"/>
  <c r="J592" i="59"/>
  <c r="J593" i="59"/>
  <c r="J594" i="59"/>
  <c r="J595" i="59"/>
  <c r="J596" i="59"/>
  <c r="J597" i="59"/>
  <c r="J598" i="59"/>
  <c r="J599" i="59"/>
  <c r="J600" i="59"/>
  <c r="J601" i="59"/>
  <c r="J602" i="59"/>
  <c r="J603" i="59"/>
  <c r="J604" i="59"/>
  <c r="J605" i="59"/>
  <c r="J606" i="59"/>
  <c r="J607" i="59"/>
  <c r="J608" i="59"/>
  <c r="J609" i="59"/>
  <c r="J610" i="59"/>
  <c r="J611" i="59"/>
  <c r="J612" i="59"/>
  <c r="J613" i="59"/>
  <c r="J614" i="59"/>
  <c r="J615" i="59"/>
  <c r="J616" i="59"/>
  <c r="J617" i="59"/>
  <c r="J618" i="59"/>
  <c r="J619" i="59"/>
  <c r="J620" i="59"/>
  <c r="J621" i="59"/>
  <c r="J622" i="59"/>
  <c r="J623" i="59"/>
  <c r="J624" i="59"/>
  <c r="J625" i="59"/>
  <c r="J626" i="59"/>
  <c r="J627" i="59"/>
  <c r="J628" i="59"/>
  <c r="J629" i="59"/>
  <c r="J630" i="59"/>
  <c r="J631" i="59"/>
  <c r="J632" i="59"/>
  <c r="J633" i="59"/>
  <c r="J634" i="59"/>
  <c r="J635" i="59"/>
  <c r="J636" i="59"/>
  <c r="J637" i="59"/>
  <c r="J638" i="59"/>
  <c r="J639" i="59"/>
  <c r="J640" i="59"/>
  <c r="J641" i="59"/>
  <c r="J642" i="59"/>
  <c r="J643" i="59"/>
  <c r="J644" i="59"/>
  <c r="J645" i="59"/>
  <c r="J646" i="59"/>
  <c r="J647" i="59"/>
  <c r="J648" i="59"/>
  <c r="J649" i="59"/>
  <c r="J650" i="59"/>
  <c r="J651" i="59"/>
  <c r="J652" i="59"/>
  <c r="J653" i="59"/>
  <c r="J654" i="59"/>
  <c r="J655" i="59"/>
  <c r="J656" i="59"/>
  <c r="J657" i="59"/>
  <c r="J658" i="59"/>
  <c r="J659" i="59"/>
  <c r="J660" i="59"/>
  <c r="J661" i="59"/>
  <c r="J662" i="59"/>
  <c r="J663" i="59"/>
  <c r="J664" i="59"/>
  <c r="J665" i="59"/>
  <c r="J666" i="59"/>
  <c r="J667" i="59"/>
  <c r="J668" i="59"/>
  <c r="J669" i="59"/>
  <c r="J670" i="59"/>
  <c r="J671" i="59"/>
  <c r="J672" i="59"/>
  <c r="J673" i="59"/>
  <c r="J674" i="59"/>
  <c r="J675" i="59"/>
  <c r="J676" i="59"/>
  <c r="J677" i="59"/>
  <c r="J678" i="59"/>
  <c r="J679" i="59"/>
  <c r="J680" i="59"/>
  <c r="J681" i="59"/>
  <c r="J682" i="59"/>
  <c r="J683" i="59"/>
  <c r="J684" i="59"/>
  <c r="J685" i="59"/>
  <c r="J686" i="59"/>
  <c r="J687" i="59"/>
  <c r="J688" i="59"/>
  <c r="J689" i="59"/>
  <c r="J690" i="59"/>
  <c r="J691" i="59"/>
  <c r="J692" i="59"/>
  <c r="J693" i="59"/>
  <c r="J694" i="59"/>
  <c r="J695" i="59"/>
  <c r="J696" i="59"/>
  <c r="J697" i="59"/>
  <c r="J698" i="59"/>
  <c r="J699" i="59"/>
  <c r="J700" i="59"/>
  <c r="J701" i="59"/>
  <c r="J702" i="59"/>
  <c r="J703" i="59"/>
  <c r="J704" i="59"/>
  <c r="J705" i="59"/>
  <c r="J706" i="59"/>
  <c r="J707" i="59"/>
  <c r="J708" i="59"/>
  <c r="J709" i="59"/>
  <c r="J710" i="59"/>
  <c r="J711" i="59"/>
  <c r="J712" i="59"/>
  <c r="J713" i="59"/>
  <c r="J714" i="59"/>
  <c r="J715" i="59"/>
  <c r="J716" i="59"/>
  <c r="J717" i="59"/>
  <c r="J718" i="59"/>
  <c r="J719" i="59"/>
  <c r="J720" i="59"/>
  <c r="J721" i="59"/>
  <c r="J722" i="59"/>
  <c r="J723" i="59"/>
  <c r="J724" i="59"/>
  <c r="J725" i="59"/>
  <c r="J726" i="59"/>
  <c r="J727" i="59"/>
  <c r="J728" i="59"/>
  <c r="J729" i="59"/>
  <c r="J730" i="59"/>
  <c r="J731" i="59"/>
  <c r="J732" i="59"/>
  <c r="J733" i="59"/>
  <c r="J734" i="59"/>
  <c r="J735" i="59"/>
  <c r="J736" i="59"/>
  <c r="J737" i="59"/>
  <c r="J738" i="59"/>
  <c r="J739" i="59"/>
  <c r="J740" i="59"/>
  <c r="J741" i="59"/>
  <c r="J742" i="59"/>
  <c r="J743" i="59"/>
  <c r="J744" i="59"/>
  <c r="J745" i="59"/>
  <c r="J746" i="59"/>
  <c r="J747" i="59"/>
  <c r="J748" i="59"/>
  <c r="J749" i="59"/>
  <c r="J750" i="59"/>
  <c r="J751" i="59"/>
  <c r="J752" i="59"/>
  <c r="J753" i="59"/>
  <c r="J754" i="59"/>
  <c r="J755" i="59"/>
  <c r="J756" i="59"/>
  <c r="J757" i="59"/>
  <c r="J758" i="59"/>
  <c r="J759" i="59"/>
  <c r="J760" i="59"/>
  <c r="J761" i="59"/>
  <c r="J762" i="59"/>
  <c r="J763" i="59"/>
  <c r="J764" i="59"/>
  <c r="J765" i="59"/>
  <c r="J766" i="59"/>
  <c r="J767" i="59"/>
  <c r="J768" i="59"/>
  <c r="J769" i="59"/>
  <c r="J770" i="59"/>
  <c r="J771" i="59"/>
  <c r="J772" i="59"/>
  <c r="J773" i="59"/>
  <c r="J774" i="59"/>
  <c r="J775" i="59"/>
  <c r="J776" i="59"/>
  <c r="J777" i="59"/>
  <c r="J778" i="59"/>
  <c r="J779" i="59"/>
  <c r="J780" i="59"/>
  <c r="J781" i="59"/>
  <c r="J782" i="59"/>
  <c r="J783" i="59"/>
  <c r="J784" i="59"/>
  <c r="J785" i="59"/>
  <c r="J786" i="59"/>
  <c r="J787" i="59"/>
  <c r="J788" i="59"/>
  <c r="J789" i="59"/>
  <c r="J790" i="59"/>
  <c r="J791" i="59"/>
  <c r="J792" i="59"/>
  <c r="J793" i="59"/>
  <c r="J794" i="59"/>
  <c r="J795" i="59"/>
  <c r="J796" i="59"/>
  <c r="J797" i="59"/>
  <c r="J798" i="59"/>
  <c r="J799" i="59"/>
  <c r="J800" i="59"/>
  <c r="J801" i="59"/>
  <c r="J802" i="59"/>
  <c r="J803" i="59"/>
  <c r="J804" i="59"/>
  <c r="J805" i="59"/>
  <c r="J806" i="59"/>
  <c r="J807" i="59"/>
  <c r="J808" i="59"/>
  <c r="J809" i="59"/>
  <c r="J810" i="59"/>
  <c r="J811" i="59"/>
  <c r="J812" i="59"/>
  <c r="J813" i="59"/>
  <c r="J814" i="59"/>
  <c r="J815" i="59"/>
  <c r="J816" i="59"/>
  <c r="J817" i="59"/>
  <c r="J818" i="59"/>
  <c r="J819" i="59"/>
  <c r="J820" i="59"/>
  <c r="J821" i="59"/>
  <c r="J822" i="59"/>
  <c r="J823" i="59"/>
  <c r="J824" i="59"/>
  <c r="J825" i="59"/>
  <c r="J826" i="59"/>
  <c r="J827" i="59"/>
  <c r="J828" i="59"/>
  <c r="J829" i="59"/>
  <c r="J830" i="59"/>
  <c r="J831" i="59"/>
  <c r="J832" i="59"/>
  <c r="J833" i="59"/>
  <c r="J834" i="59"/>
  <c r="J835" i="59"/>
  <c r="J836" i="59"/>
  <c r="J837" i="59"/>
  <c r="J838" i="59"/>
  <c r="J839" i="59"/>
  <c r="J840" i="59"/>
  <c r="J841" i="59"/>
  <c r="J842" i="59"/>
  <c r="J843" i="59"/>
  <c r="J844" i="59"/>
  <c r="J845" i="59"/>
  <c r="J846" i="59"/>
  <c r="J847" i="59"/>
  <c r="J848" i="59"/>
  <c r="J849" i="59"/>
  <c r="J850" i="59"/>
  <c r="J851" i="59"/>
  <c r="J852" i="59"/>
  <c r="J853" i="59"/>
  <c r="J854" i="59"/>
  <c r="J855" i="59"/>
  <c r="J856" i="59"/>
  <c r="J857" i="59"/>
  <c r="J858" i="59"/>
  <c r="J859" i="59"/>
  <c r="J860" i="59"/>
  <c r="J861" i="59"/>
  <c r="J862" i="59"/>
  <c r="J863" i="59"/>
  <c r="J864" i="59"/>
  <c r="J865" i="59"/>
  <c r="J866" i="59"/>
  <c r="J867" i="59"/>
  <c r="J868" i="59"/>
  <c r="J869" i="59"/>
  <c r="J870" i="59"/>
  <c r="J871" i="59"/>
  <c r="J872" i="59"/>
  <c r="J873" i="59"/>
  <c r="J874" i="59"/>
  <c r="J875" i="59"/>
  <c r="J876" i="59"/>
  <c r="J877" i="59"/>
  <c r="J878" i="59"/>
  <c r="J879" i="59"/>
  <c r="J880" i="59"/>
  <c r="J881" i="59"/>
  <c r="J882" i="59"/>
  <c r="J883" i="59"/>
  <c r="J884" i="59"/>
  <c r="J885" i="59"/>
  <c r="J886" i="59"/>
  <c r="J887" i="59"/>
  <c r="J888" i="59"/>
  <c r="J889" i="59"/>
  <c r="J890" i="59"/>
  <c r="J891" i="59"/>
  <c r="J892" i="59"/>
  <c r="J893" i="59"/>
  <c r="J894" i="59"/>
  <c r="J895" i="59"/>
  <c r="J896" i="59"/>
  <c r="J897" i="59"/>
  <c r="J898" i="59"/>
  <c r="J899" i="59"/>
  <c r="J900" i="59"/>
  <c r="J901" i="59"/>
  <c r="J902" i="59"/>
  <c r="J903" i="59"/>
  <c r="J904" i="59"/>
  <c r="J905" i="59"/>
  <c r="J906" i="59"/>
  <c r="J907" i="59"/>
  <c r="J908" i="59"/>
  <c r="J909" i="59"/>
  <c r="J910" i="59"/>
  <c r="J911" i="59"/>
  <c r="J912" i="59"/>
  <c r="J913" i="59"/>
  <c r="J914" i="59"/>
  <c r="J915" i="59"/>
  <c r="J916" i="59"/>
  <c r="J917" i="59"/>
  <c r="J918" i="59"/>
  <c r="J919" i="59"/>
  <c r="J920" i="59"/>
  <c r="J921" i="59"/>
  <c r="J922" i="59"/>
  <c r="J923" i="59"/>
  <c r="J924" i="59"/>
  <c r="J925" i="59"/>
  <c r="J926" i="59"/>
  <c r="J927" i="59"/>
  <c r="J928" i="59"/>
  <c r="J929" i="59"/>
  <c r="J930" i="59"/>
  <c r="J931" i="59"/>
  <c r="J932" i="59"/>
  <c r="J933" i="59"/>
  <c r="J934" i="59"/>
  <c r="J935" i="59"/>
  <c r="J936" i="59"/>
  <c r="J937" i="59"/>
  <c r="J938" i="59"/>
  <c r="J939" i="59"/>
  <c r="J940" i="59"/>
  <c r="J941" i="59"/>
  <c r="J942" i="59"/>
  <c r="J943" i="59"/>
  <c r="J944" i="59"/>
  <c r="J945" i="59"/>
  <c r="J946" i="59"/>
  <c r="J947" i="59"/>
  <c r="J948" i="59"/>
  <c r="J949" i="59"/>
  <c r="J950" i="59"/>
  <c r="J951" i="59"/>
  <c r="J952" i="59"/>
  <c r="J953" i="59"/>
  <c r="J954" i="59"/>
  <c r="J955" i="59"/>
  <c r="J956" i="59"/>
  <c r="J957" i="59"/>
  <c r="J958" i="59"/>
  <c r="J959" i="59"/>
  <c r="J960" i="59"/>
  <c r="J961" i="59"/>
  <c r="J962" i="59"/>
  <c r="J963" i="59"/>
  <c r="J964" i="59"/>
  <c r="J965" i="59"/>
  <c r="J966" i="59"/>
  <c r="J967" i="59"/>
  <c r="J968" i="59"/>
  <c r="J969" i="59"/>
  <c r="J970" i="59"/>
  <c r="J971" i="59"/>
  <c r="J972" i="59"/>
  <c r="J973" i="59"/>
  <c r="J974" i="59"/>
  <c r="J975" i="59"/>
  <c r="J976" i="59"/>
  <c r="J977" i="59"/>
  <c r="J978" i="59"/>
  <c r="J979" i="59"/>
  <c r="J980" i="59"/>
  <c r="J981" i="59"/>
  <c r="J982" i="59"/>
  <c r="J983" i="59"/>
  <c r="J984" i="59"/>
  <c r="J985" i="59"/>
  <c r="J986" i="59"/>
  <c r="J987" i="59"/>
  <c r="J988" i="59"/>
  <c r="J989" i="59"/>
  <c r="J990" i="59"/>
  <c r="J991" i="59"/>
  <c r="J992" i="59"/>
  <c r="J993" i="59"/>
  <c r="J994" i="59"/>
  <c r="J995" i="59"/>
  <c r="J996" i="59"/>
  <c r="J997" i="59"/>
  <c r="J998" i="59"/>
  <c r="J999" i="59"/>
  <c r="J1000" i="59"/>
  <c r="J1001" i="59"/>
  <c r="J1002" i="59"/>
  <c r="J1003" i="59"/>
  <c r="J1004" i="59"/>
  <c r="J1005" i="59"/>
  <c r="J1006" i="59"/>
  <c r="J1007" i="59"/>
  <c r="J1008" i="59"/>
  <c r="J1009" i="59"/>
  <c r="J1010" i="59"/>
  <c r="J1011" i="59"/>
  <c r="J1012" i="59"/>
  <c r="J1013" i="59"/>
  <c r="J1014" i="59"/>
  <c r="J1015" i="59"/>
  <c r="J1016" i="59"/>
  <c r="J1017" i="59"/>
  <c r="J1018" i="59"/>
  <c r="J1019" i="59"/>
  <c r="J1020" i="59"/>
  <c r="J1021" i="59"/>
  <c r="J1022" i="59"/>
  <c r="J1023" i="59"/>
  <c r="J1024" i="59"/>
  <c r="J1025" i="59"/>
  <c r="J1026" i="59"/>
  <c r="J1027" i="59"/>
  <c r="J1028" i="59"/>
  <c r="J1029" i="59"/>
  <c r="J1030" i="59"/>
  <c r="J1031" i="59"/>
  <c r="J1032" i="59"/>
  <c r="J1033" i="59"/>
  <c r="J1034" i="59"/>
  <c r="J1035" i="59"/>
  <c r="J1036" i="59"/>
  <c r="J1037" i="59"/>
  <c r="J1038" i="59"/>
  <c r="J1039" i="59"/>
  <c r="J1040" i="59"/>
  <c r="J1041" i="59"/>
  <c r="J1042" i="59"/>
  <c r="J1043" i="59"/>
  <c r="J1044" i="59"/>
  <c r="J1045" i="59"/>
  <c r="J1046" i="59"/>
  <c r="J1047" i="59"/>
  <c r="J1048" i="59"/>
  <c r="J1049" i="59"/>
  <c r="J1050" i="59"/>
  <c r="J1051" i="59"/>
  <c r="J1052" i="59"/>
  <c r="J1053" i="59"/>
  <c r="J1054" i="59"/>
  <c r="J1055" i="59"/>
  <c r="J1056" i="59"/>
  <c r="J1057" i="59"/>
  <c r="J1058" i="59"/>
  <c r="J1059" i="59"/>
  <c r="J1060" i="59"/>
  <c r="J1061" i="59"/>
  <c r="J1062" i="59"/>
  <c r="J1063" i="59"/>
  <c r="J1064" i="59"/>
  <c r="J1065" i="59"/>
  <c r="J1066" i="59"/>
  <c r="J1067" i="59"/>
  <c r="J1068" i="59"/>
  <c r="J1069" i="59"/>
  <c r="J1070" i="59"/>
  <c r="J1071" i="59"/>
  <c r="J1072" i="59"/>
  <c r="J1073" i="59"/>
  <c r="J1074" i="59"/>
  <c r="J1075" i="59"/>
  <c r="J1076" i="59"/>
  <c r="J1077" i="59"/>
  <c r="J1078" i="59"/>
  <c r="J1079" i="59"/>
  <c r="J1080" i="59"/>
  <c r="J1081" i="59"/>
  <c r="J1082" i="59"/>
  <c r="J1083" i="59"/>
  <c r="J1084" i="59"/>
  <c r="J1085" i="59"/>
  <c r="J1086" i="59"/>
  <c r="J1087" i="59"/>
  <c r="J1088" i="59"/>
  <c r="J1089" i="59"/>
  <c r="J1090" i="59"/>
  <c r="J1091" i="59"/>
  <c r="J1092" i="59"/>
  <c r="J1093" i="59"/>
  <c r="J1094" i="59"/>
  <c r="J1095" i="59"/>
  <c r="J1096" i="59"/>
  <c r="J1097" i="59"/>
  <c r="J1098" i="59"/>
  <c r="J1099" i="59"/>
  <c r="J1100" i="59"/>
  <c r="J1101" i="59"/>
  <c r="J1102" i="59"/>
  <c r="J1103" i="59"/>
  <c r="J1104" i="59"/>
  <c r="J1105" i="59"/>
  <c r="J1106" i="59"/>
  <c r="J1107" i="59"/>
  <c r="J1108" i="59"/>
  <c r="J1109" i="59"/>
  <c r="J1110" i="59"/>
  <c r="J1111" i="59"/>
  <c r="J1112" i="59"/>
  <c r="J1113" i="59"/>
  <c r="J1114" i="59"/>
  <c r="J1115" i="59"/>
  <c r="J1116" i="59"/>
  <c r="J1117" i="59"/>
  <c r="J1118" i="59"/>
  <c r="J1119" i="59"/>
  <c r="J1120" i="59"/>
  <c r="J1121" i="59"/>
  <c r="J1122" i="59"/>
  <c r="J1123" i="59"/>
  <c r="J1124" i="59"/>
  <c r="J1125" i="59"/>
  <c r="J1126" i="59"/>
  <c r="J1127" i="59"/>
  <c r="J1128" i="59"/>
  <c r="J1129" i="59"/>
  <c r="J1130" i="59"/>
  <c r="J1131" i="59"/>
  <c r="J1132" i="59"/>
  <c r="J1133" i="59"/>
  <c r="J1134" i="59"/>
  <c r="J1135" i="59"/>
  <c r="J1136" i="59"/>
  <c r="J1137" i="59"/>
  <c r="J1138" i="59"/>
  <c r="J1139" i="59"/>
  <c r="J1140" i="59"/>
  <c r="J1141" i="59"/>
  <c r="J1142" i="59"/>
  <c r="J1143" i="59"/>
  <c r="J1144" i="59"/>
  <c r="J1145" i="59"/>
  <c r="J1146" i="59"/>
  <c r="J1147" i="59"/>
  <c r="J1148" i="59"/>
  <c r="J1149" i="59"/>
  <c r="J1150" i="59"/>
  <c r="J1151" i="59"/>
  <c r="J1152" i="59"/>
  <c r="J1153" i="59"/>
  <c r="J1154" i="59"/>
  <c r="J1155" i="59"/>
  <c r="J1156" i="59"/>
  <c r="J1157" i="59"/>
  <c r="J1158" i="59"/>
  <c r="J1159" i="59"/>
  <c r="J1160" i="59"/>
  <c r="J1161" i="59"/>
  <c r="J1162" i="59"/>
  <c r="J1163" i="59"/>
  <c r="J1164" i="59"/>
  <c r="J1165" i="59"/>
  <c r="J1166" i="59"/>
  <c r="J1167" i="59"/>
  <c r="J1168" i="59"/>
  <c r="J1169" i="59"/>
  <c r="J1170" i="59"/>
  <c r="J1171" i="59"/>
  <c r="J1172" i="59"/>
  <c r="J1173" i="59"/>
  <c r="J1174" i="59"/>
  <c r="J1175" i="59"/>
  <c r="J1176" i="59"/>
  <c r="J1177" i="59"/>
  <c r="J1178" i="59"/>
  <c r="J1179" i="59"/>
  <c r="J1180" i="59"/>
  <c r="J1181" i="59"/>
  <c r="J1182" i="59"/>
  <c r="J1183" i="59"/>
  <c r="J1184" i="59"/>
  <c r="J1185" i="59"/>
  <c r="J1186" i="59"/>
  <c r="J1187" i="59"/>
  <c r="J1188" i="59"/>
  <c r="J1189" i="59"/>
  <c r="J1190" i="59"/>
  <c r="J1191" i="59"/>
  <c r="J1192" i="59"/>
  <c r="J1193" i="59"/>
  <c r="J1194" i="59"/>
  <c r="J1195" i="59"/>
  <c r="J1196" i="59"/>
  <c r="J1197" i="59"/>
  <c r="J1198" i="59"/>
  <c r="J1199" i="59"/>
  <c r="J1200" i="59"/>
  <c r="J1201" i="59"/>
  <c r="J1202" i="59"/>
  <c r="J1203" i="59"/>
  <c r="J1204" i="59"/>
  <c r="J1205" i="59"/>
  <c r="J1206" i="59"/>
  <c r="J1207" i="59"/>
  <c r="J1208" i="59"/>
  <c r="J1209" i="59"/>
  <c r="J1210" i="59"/>
  <c r="J1211" i="59"/>
  <c r="J1212" i="59"/>
  <c r="J1213" i="59"/>
  <c r="J1214" i="59"/>
  <c r="J1215" i="59"/>
  <c r="J1216" i="59"/>
  <c r="J1217" i="59"/>
  <c r="J1218" i="59"/>
  <c r="J1219" i="59"/>
  <c r="J1220" i="59"/>
  <c r="J1221" i="59"/>
  <c r="J1222" i="59"/>
  <c r="J1223" i="59"/>
  <c r="J1224" i="59"/>
  <c r="J1225" i="59"/>
  <c r="J1226" i="59"/>
  <c r="J1227" i="59"/>
  <c r="J1228" i="59"/>
  <c r="J1229" i="59"/>
  <c r="J1230" i="59"/>
  <c r="J1231" i="59"/>
  <c r="J1232" i="59"/>
  <c r="J1233" i="59"/>
  <c r="J1234" i="59"/>
  <c r="J1235" i="59"/>
  <c r="J1236" i="59"/>
  <c r="J1237" i="59"/>
  <c r="J1238" i="59"/>
  <c r="J1239" i="59"/>
  <c r="J1240" i="59"/>
  <c r="J1241" i="59"/>
  <c r="J1242" i="59"/>
  <c r="J1243" i="59"/>
  <c r="J1244" i="59"/>
  <c r="J1245" i="59"/>
  <c r="J1246" i="59"/>
  <c r="J1247" i="59"/>
  <c r="J1248" i="59"/>
  <c r="J1249" i="59"/>
  <c r="J1250" i="59"/>
  <c r="J1251" i="59"/>
  <c r="J1252" i="59"/>
  <c r="J1253" i="59"/>
  <c r="J1254" i="59"/>
  <c r="J1255" i="59"/>
  <c r="J1256" i="59"/>
  <c r="J1257" i="59"/>
  <c r="J1258" i="59"/>
  <c r="J1259" i="59"/>
  <c r="J1260" i="59"/>
  <c r="J1261" i="59"/>
  <c r="J1262" i="59"/>
  <c r="J1263" i="59"/>
  <c r="J1264" i="59"/>
  <c r="J1265" i="59"/>
  <c r="J1266" i="59"/>
  <c r="J1267" i="59"/>
  <c r="J1268" i="59"/>
  <c r="J1269" i="59"/>
  <c r="J1270" i="59"/>
  <c r="J1271" i="59"/>
  <c r="J1272" i="59"/>
  <c r="J1273" i="59"/>
  <c r="J1274" i="59"/>
  <c r="J1275" i="59"/>
  <c r="J1276" i="59"/>
  <c r="J1277" i="59"/>
  <c r="J1278" i="59"/>
  <c r="J1279" i="59"/>
  <c r="J1280" i="59"/>
  <c r="J1281" i="59"/>
  <c r="J1282" i="59"/>
  <c r="J1283" i="59"/>
  <c r="J1284" i="59"/>
  <c r="J1285" i="59"/>
  <c r="J1286" i="59"/>
  <c r="J1287" i="59"/>
  <c r="J1288" i="59"/>
  <c r="J1289" i="59"/>
  <c r="J1290" i="59"/>
  <c r="J1291" i="59"/>
  <c r="J1292" i="59"/>
  <c r="J1293" i="59"/>
  <c r="J1294" i="59"/>
  <c r="J1295" i="59"/>
  <c r="J1296" i="59"/>
  <c r="J1297" i="59"/>
  <c r="J1298" i="59"/>
  <c r="J1299" i="59"/>
  <c r="J1300" i="59"/>
  <c r="J1301" i="59"/>
  <c r="J1302" i="59"/>
  <c r="J1303" i="59"/>
  <c r="J1304" i="59"/>
  <c r="J1305" i="59"/>
  <c r="J1306" i="59"/>
  <c r="J1307" i="59"/>
  <c r="J1308" i="59"/>
  <c r="J1309" i="59"/>
  <c r="J1310" i="59"/>
  <c r="J1311" i="59"/>
  <c r="J1312" i="59"/>
  <c r="J1313" i="59"/>
  <c r="J1314" i="59"/>
  <c r="J1315" i="59"/>
  <c r="J1316" i="59"/>
  <c r="J1317" i="59"/>
  <c r="J1318" i="59"/>
  <c r="J1319" i="59"/>
  <c r="J1320" i="59"/>
  <c r="J1321" i="59"/>
  <c r="J1322" i="59"/>
  <c r="J1323" i="59"/>
  <c r="J1324" i="59"/>
  <c r="J1325" i="59"/>
  <c r="J1326" i="59"/>
  <c r="J1327" i="59"/>
  <c r="J1328" i="59"/>
  <c r="J1329" i="59"/>
  <c r="J1330" i="59"/>
  <c r="J1331" i="59"/>
  <c r="J1332" i="59"/>
  <c r="J1333" i="59"/>
  <c r="J1334" i="59"/>
  <c r="J1335" i="59"/>
  <c r="J1336" i="59"/>
  <c r="J1337" i="59"/>
  <c r="J1338" i="59"/>
  <c r="J1339" i="59"/>
  <c r="J1340" i="59"/>
  <c r="J1341" i="59"/>
  <c r="J1342" i="59"/>
  <c r="J1343" i="59"/>
  <c r="J1344" i="59"/>
  <c r="J1345" i="59"/>
  <c r="J1346" i="59"/>
  <c r="J1347" i="59"/>
  <c r="J1348" i="59"/>
  <c r="J1349" i="59"/>
  <c r="J1350" i="59"/>
  <c r="J1351" i="59"/>
  <c r="J1352" i="59"/>
  <c r="J1353" i="59"/>
  <c r="J1354" i="59"/>
  <c r="J1355" i="59"/>
  <c r="J1356" i="59"/>
  <c r="J1357" i="59"/>
  <c r="J1358" i="59"/>
  <c r="J1359" i="59"/>
  <c r="J1360" i="59"/>
  <c r="J1361" i="59"/>
  <c r="J1362" i="59"/>
  <c r="J1363" i="59"/>
  <c r="J1364" i="59"/>
  <c r="J1365" i="59"/>
  <c r="J1366" i="59"/>
  <c r="J1367" i="59"/>
  <c r="J1368" i="59"/>
  <c r="J1369" i="59"/>
  <c r="J1370" i="59"/>
  <c r="J1371" i="59"/>
  <c r="J1372" i="59"/>
  <c r="J1373" i="59"/>
  <c r="J1374" i="59"/>
  <c r="J1375" i="59"/>
  <c r="J1376" i="59"/>
  <c r="J1377" i="59"/>
  <c r="J1378" i="59"/>
  <c r="J1379" i="59"/>
  <c r="J1380" i="59"/>
  <c r="J1381" i="59"/>
  <c r="J1382" i="59"/>
  <c r="J1383" i="59"/>
  <c r="J1384" i="59"/>
  <c r="J1385" i="59"/>
  <c r="J1386" i="59"/>
  <c r="J1387" i="59"/>
  <c r="J1388" i="59"/>
  <c r="J1389" i="59"/>
  <c r="J1390" i="59"/>
  <c r="J1391" i="59"/>
  <c r="J1392" i="59"/>
  <c r="J1393" i="59"/>
  <c r="J1394" i="59"/>
  <c r="J1395" i="59"/>
  <c r="J1396" i="59"/>
  <c r="J1397" i="59"/>
  <c r="J1398" i="59"/>
  <c r="J1399" i="59"/>
  <c r="J1400" i="59"/>
  <c r="J1401" i="59"/>
  <c r="J1402" i="59"/>
  <c r="J1403" i="59"/>
  <c r="J1404" i="59"/>
  <c r="J1405" i="59"/>
  <c r="J1406" i="59"/>
  <c r="J1407" i="59"/>
  <c r="J1408" i="59"/>
  <c r="J1409" i="59"/>
  <c r="J1410" i="59"/>
  <c r="J1411" i="59"/>
  <c r="J1412" i="59"/>
  <c r="J1413" i="59"/>
  <c r="J1414" i="59"/>
  <c r="J1415" i="59"/>
  <c r="J1416" i="59"/>
  <c r="J1417" i="59"/>
  <c r="J1418" i="59"/>
  <c r="J1419" i="59"/>
  <c r="J1420" i="59"/>
  <c r="J1421" i="59"/>
  <c r="J1422" i="59"/>
  <c r="J1423" i="59"/>
  <c r="J1424" i="59"/>
  <c r="J1425" i="59"/>
  <c r="J1426" i="59"/>
  <c r="J1427" i="59"/>
  <c r="J1428" i="59"/>
  <c r="J1429" i="59"/>
  <c r="J1430" i="59"/>
  <c r="J1431" i="59"/>
  <c r="J1432" i="59"/>
  <c r="J1433" i="59"/>
  <c r="J1434" i="59"/>
  <c r="J1435" i="59"/>
  <c r="J1436" i="59"/>
  <c r="J1437" i="59"/>
  <c r="J1438" i="59"/>
  <c r="J1439" i="59"/>
  <c r="J1440" i="59"/>
  <c r="J1441" i="59"/>
  <c r="J1442" i="59"/>
  <c r="J1443" i="59"/>
  <c r="J1444" i="59"/>
  <c r="J1445" i="59"/>
  <c r="J1446" i="59"/>
  <c r="J1447" i="59"/>
  <c r="J1448" i="59"/>
  <c r="J1449" i="59"/>
  <c r="J1450" i="59"/>
  <c r="J1451" i="59"/>
  <c r="J1452" i="59"/>
  <c r="J1453" i="59"/>
  <c r="J1454" i="59"/>
  <c r="J1455" i="59"/>
  <c r="J1456" i="59"/>
  <c r="J1457" i="59"/>
  <c r="J1458" i="59"/>
  <c r="J1459" i="59"/>
  <c r="J1460" i="59"/>
  <c r="J1461" i="59"/>
  <c r="J1462" i="59"/>
  <c r="J1463" i="59"/>
  <c r="J1464" i="59"/>
  <c r="J1465" i="59"/>
  <c r="J1466" i="59"/>
  <c r="J1467" i="59"/>
  <c r="J1468" i="59"/>
  <c r="J1469" i="59"/>
  <c r="J1470" i="59"/>
  <c r="J1471" i="59"/>
  <c r="J1472" i="59"/>
  <c r="J1473" i="59"/>
  <c r="J1474" i="59"/>
  <c r="J1475" i="59"/>
  <c r="J1476" i="59"/>
  <c r="J1477" i="59"/>
  <c r="J1478" i="59"/>
  <c r="J1479" i="59"/>
  <c r="J1480" i="59"/>
  <c r="J1481" i="59"/>
  <c r="J1482" i="59"/>
  <c r="J1483" i="59"/>
  <c r="J1484" i="59"/>
  <c r="J1485" i="59"/>
  <c r="J1486" i="59"/>
  <c r="J1487" i="59"/>
  <c r="J1488" i="59"/>
  <c r="J1489" i="59"/>
  <c r="J1490" i="59"/>
  <c r="J1491" i="59"/>
  <c r="J1492" i="59"/>
  <c r="J1493" i="59"/>
  <c r="J1494" i="59"/>
  <c r="J1495" i="59"/>
  <c r="J1496" i="59"/>
  <c r="J1497" i="59"/>
  <c r="J1498" i="59"/>
  <c r="J1499" i="59"/>
  <c r="J1500" i="59"/>
  <c r="J1501" i="59"/>
  <c r="J1502" i="59"/>
  <c r="J1503" i="59"/>
  <c r="J1504" i="59"/>
  <c r="J1505" i="59"/>
  <c r="J1506" i="59"/>
  <c r="J1507" i="59"/>
  <c r="J1508" i="59"/>
  <c r="J1509" i="59"/>
  <c r="J1510" i="59"/>
  <c r="J1511" i="59"/>
  <c r="J1512" i="59"/>
  <c r="J1513" i="59"/>
  <c r="J1514" i="59"/>
  <c r="J1515" i="59"/>
  <c r="J1516" i="59"/>
  <c r="J1517" i="59"/>
  <c r="J1518" i="59"/>
  <c r="J1519" i="59"/>
  <c r="J1520" i="59"/>
  <c r="J1521" i="59"/>
  <c r="J1522" i="59"/>
  <c r="J1523" i="59"/>
  <c r="J1524" i="59"/>
  <c r="J1525" i="59"/>
  <c r="J1526" i="59"/>
  <c r="J1527" i="59"/>
  <c r="J1528" i="59"/>
  <c r="J1529" i="59"/>
  <c r="J1530" i="59"/>
  <c r="J1531" i="59"/>
  <c r="J1532" i="59"/>
  <c r="J1533" i="59"/>
  <c r="J1534" i="59"/>
  <c r="J1535" i="59"/>
  <c r="J1536" i="59"/>
  <c r="J1537" i="59"/>
  <c r="J1538" i="59"/>
  <c r="J1539" i="59"/>
  <c r="J1540" i="59"/>
  <c r="J1541" i="59"/>
  <c r="J1542" i="59"/>
  <c r="J1543" i="59"/>
  <c r="J1544" i="59"/>
  <c r="J1545" i="59"/>
  <c r="J1546" i="59"/>
  <c r="J1547" i="59"/>
  <c r="J1548" i="59"/>
  <c r="J1549" i="59"/>
  <c r="J1550" i="59"/>
  <c r="J1551" i="59"/>
  <c r="J1552" i="59"/>
  <c r="J1553" i="59"/>
  <c r="J1554" i="59"/>
  <c r="J1555" i="59"/>
  <c r="J1556" i="59"/>
  <c r="J1557" i="59"/>
  <c r="J1558" i="59"/>
  <c r="J1559" i="59"/>
  <c r="J1560" i="59"/>
  <c r="J1561" i="59"/>
  <c r="J1562" i="59"/>
  <c r="J1563" i="59"/>
  <c r="J1564" i="59"/>
  <c r="J1565" i="59"/>
  <c r="J1566" i="59"/>
  <c r="J1567" i="59"/>
  <c r="J1568" i="59"/>
  <c r="J1569" i="59"/>
  <c r="J1570" i="59"/>
  <c r="J1571" i="59"/>
  <c r="J1572" i="59"/>
  <c r="J1573" i="59"/>
  <c r="J1574" i="59"/>
  <c r="J1575" i="59"/>
  <c r="J1576" i="59"/>
  <c r="J1577" i="59"/>
  <c r="J1578" i="59"/>
  <c r="J1579" i="59"/>
  <c r="J1580" i="59"/>
  <c r="J1581" i="59"/>
  <c r="J1582" i="59"/>
  <c r="J1583" i="59"/>
  <c r="J1584" i="59"/>
  <c r="J1585" i="59"/>
  <c r="J1586" i="59"/>
  <c r="J1587" i="59"/>
  <c r="J1588" i="59"/>
  <c r="J1589" i="59"/>
  <c r="J1590" i="59"/>
  <c r="J1591" i="59"/>
  <c r="J1592" i="59"/>
  <c r="J1593" i="59"/>
  <c r="J1594" i="59"/>
  <c r="J1595" i="59"/>
  <c r="J1596" i="59"/>
  <c r="J1597" i="59"/>
  <c r="J1598" i="59"/>
  <c r="J1599" i="59"/>
  <c r="J1600" i="59"/>
  <c r="J1601" i="59"/>
  <c r="J1602" i="59"/>
  <c r="J1603" i="59"/>
  <c r="J1604" i="59"/>
  <c r="J1605" i="59"/>
  <c r="J1606" i="59"/>
  <c r="J1607" i="59"/>
  <c r="J1608" i="59"/>
  <c r="J1609" i="59"/>
  <c r="J1610" i="59"/>
  <c r="J1611" i="59"/>
  <c r="J1612" i="59"/>
  <c r="J1613" i="59"/>
  <c r="J1614" i="59"/>
  <c r="J1615" i="59"/>
  <c r="J1616" i="59"/>
  <c r="J1617" i="59"/>
  <c r="J1618" i="59"/>
  <c r="J1619" i="59"/>
  <c r="J1620" i="59"/>
  <c r="J1621" i="59"/>
  <c r="J1622" i="59"/>
  <c r="J1623" i="59"/>
  <c r="J1624" i="59"/>
  <c r="J1625" i="59"/>
  <c r="J1626" i="59"/>
  <c r="J1627" i="59"/>
  <c r="J1628" i="59"/>
  <c r="J1629" i="59"/>
  <c r="J1630" i="59"/>
  <c r="J1631" i="59"/>
  <c r="J1632" i="59"/>
  <c r="J1633" i="59"/>
  <c r="J1634" i="59"/>
  <c r="J1635" i="59"/>
  <c r="J1636" i="59"/>
  <c r="J1637" i="59"/>
  <c r="J1638" i="59"/>
  <c r="J1639" i="59"/>
  <c r="J1640" i="59"/>
  <c r="J1641" i="59"/>
  <c r="J1642" i="59"/>
  <c r="J1643" i="59"/>
  <c r="J1644" i="59"/>
  <c r="J1645" i="59"/>
  <c r="J1646" i="59"/>
  <c r="J1647" i="59"/>
  <c r="J1648" i="59"/>
  <c r="J1649" i="59"/>
  <c r="J1650" i="59"/>
  <c r="J1651" i="59"/>
  <c r="J1652" i="59"/>
  <c r="J1653" i="59"/>
  <c r="J1654" i="59"/>
  <c r="J1655" i="59"/>
  <c r="J1656" i="59"/>
  <c r="J1657" i="59"/>
  <c r="J1658" i="59"/>
  <c r="J1659" i="59"/>
  <c r="J1660" i="59"/>
  <c r="J1661" i="59"/>
  <c r="J1662" i="59"/>
  <c r="J1663" i="59"/>
  <c r="J1664" i="59"/>
  <c r="J1665" i="59"/>
  <c r="J1666" i="59"/>
  <c r="J1667" i="59"/>
  <c r="J1668" i="59"/>
  <c r="J1669" i="59"/>
  <c r="J1670" i="59"/>
  <c r="J1671" i="59"/>
  <c r="J1672" i="59"/>
  <c r="J1673" i="59"/>
  <c r="J1674" i="59"/>
  <c r="J1675" i="59"/>
  <c r="J1676" i="59"/>
  <c r="J1677" i="59"/>
  <c r="J1678" i="59"/>
  <c r="J1679" i="59"/>
  <c r="J1680" i="59"/>
  <c r="J1681" i="59"/>
  <c r="J1682" i="59"/>
  <c r="J1683" i="59"/>
  <c r="J1684" i="59"/>
  <c r="J1685" i="59"/>
  <c r="J1686" i="59"/>
  <c r="J1687" i="59"/>
  <c r="J1688" i="59"/>
  <c r="J1689" i="59"/>
  <c r="J1690" i="59"/>
  <c r="J1691" i="59"/>
  <c r="J1692" i="59"/>
  <c r="J1693" i="59"/>
  <c r="J1694" i="59"/>
  <c r="J1695" i="59"/>
  <c r="J1696" i="59"/>
  <c r="J1697" i="59"/>
  <c r="J1698" i="59"/>
  <c r="J1699" i="59"/>
  <c r="J1700" i="59"/>
  <c r="J1701" i="59"/>
  <c r="J1702" i="59"/>
  <c r="J1703" i="59"/>
  <c r="J1704" i="59"/>
  <c r="J1705" i="59"/>
  <c r="J1706" i="59"/>
  <c r="J1707" i="59"/>
  <c r="J1708" i="59"/>
  <c r="J1709" i="59"/>
  <c r="J1710" i="59"/>
  <c r="J1711" i="59"/>
  <c r="J1712" i="59"/>
  <c r="J1713" i="59"/>
  <c r="J1714" i="59"/>
  <c r="J1715" i="59"/>
  <c r="J1716" i="59"/>
  <c r="J1717" i="59"/>
  <c r="J1718" i="59"/>
  <c r="J1719" i="59"/>
  <c r="J1720" i="59"/>
  <c r="J1721" i="59"/>
  <c r="J1722" i="59"/>
  <c r="J1723" i="59"/>
  <c r="J1724" i="59"/>
  <c r="J1725" i="59"/>
  <c r="J1726" i="59"/>
  <c r="J1727" i="59"/>
  <c r="J1728" i="59"/>
  <c r="J1729" i="59"/>
  <c r="J1730" i="59"/>
  <c r="J1731" i="59"/>
  <c r="J1732" i="59"/>
  <c r="J1733" i="59"/>
  <c r="J1734" i="59"/>
  <c r="J1735" i="59"/>
  <c r="J1736" i="59"/>
  <c r="J1737" i="59"/>
  <c r="J1738" i="59"/>
  <c r="J1739" i="59"/>
  <c r="J1740" i="59"/>
  <c r="J1741" i="59"/>
  <c r="J1742" i="59"/>
  <c r="J1743" i="59"/>
  <c r="J1744" i="59"/>
  <c r="J1745" i="59"/>
  <c r="J1746" i="59"/>
  <c r="J1747" i="59"/>
  <c r="J1748" i="59"/>
  <c r="J1749" i="59"/>
  <c r="J1750" i="59"/>
  <c r="J1751" i="59"/>
  <c r="J1752" i="59"/>
  <c r="J1753" i="59"/>
  <c r="J1754" i="59"/>
  <c r="J1755" i="59"/>
  <c r="J1756" i="59"/>
  <c r="J1757" i="59"/>
  <c r="J1758" i="59"/>
  <c r="J1759" i="59"/>
  <c r="J1760" i="59"/>
  <c r="J1761" i="59"/>
  <c r="J1762" i="59"/>
  <c r="J1763" i="59"/>
  <c r="J1764" i="59"/>
  <c r="J1765" i="59"/>
  <c r="J1766" i="59"/>
  <c r="J1767" i="59"/>
  <c r="J1768" i="59"/>
  <c r="J1769" i="59"/>
  <c r="J1770" i="59"/>
  <c r="J1771" i="59"/>
  <c r="J1772" i="59"/>
  <c r="J1773" i="59"/>
  <c r="J1774" i="59"/>
  <c r="J1775" i="59"/>
  <c r="J1776" i="59"/>
  <c r="J1777" i="59"/>
  <c r="J1778" i="59"/>
  <c r="J1779" i="59"/>
  <c r="J1780" i="59"/>
  <c r="J1781" i="59"/>
  <c r="J1782" i="59"/>
  <c r="J1783" i="59"/>
  <c r="J1784" i="59"/>
  <c r="J1785" i="59"/>
  <c r="J1786" i="59"/>
  <c r="J1787" i="59"/>
  <c r="J1788" i="59"/>
  <c r="J1789" i="59"/>
  <c r="J1790" i="59"/>
  <c r="J1791" i="59"/>
  <c r="J1792" i="59"/>
  <c r="J1793" i="59"/>
  <c r="J1794" i="59"/>
  <c r="J1795" i="59"/>
  <c r="J1796" i="59"/>
  <c r="J1797" i="59"/>
  <c r="J1798" i="59"/>
  <c r="J1799" i="59"/>
  <c r="J1800" i="59"/>
  <c r="J1801" i="59"/>
  <c r="J1802" i="59"/>
  <c r="J1803" i="59"/>
  <c r="J1804" i="59"/>
  <c r="J1805" i="59"/>
  <c r="J1806" i="59"/>
  <c r="J1807" i="59"/>
  <c r="J1808" i="59"/>
  <c r="J1809" i="59"/>
  <c r="J1810" i="59"/>
  <c r="J1811" i="59"/>
  <c r="J1812" i="59"/>
  <c r="J1813" i="59"/>
  <c r="J1814" i="59"/>
  <c r="J1815" i="59"/>
  <c r="J1816" i="59"/>
  <c r="J1817" i="59"/>
  <c r="J1818" i="59"/>
  <c r="J1819" i="59"/>
  <c r="J1820" i="59"/>
  <c r="J1821" i="59"/>
  <c r="J1822" i="59"/>
  <c r="J1823" i="59"/>
  <c r="J1824" i="59"/>
  <c r="J1825" i="59"/>
  <c r="J1826" i="59"/>
  <c r="J1827" i="59"/>
  <c r="J1828" i="59"/>
  <c r="J1829" i="59"/>
  <c r="J1830" i="59"/>
  <c r="J1831" i="59"/>
  <c r="J1832" i="59"/>
  <c r="J1833" i="59"/>
  <c r="J1834" i="59"/>
  <c r="J1835" i="59"/>
  <c r="J1836" i="59"/>
  <c r="J1837" i="59"/>
  <c r="J1838" i="59"/>
  <c r="J1839" i="59"/>
  <c r="J1840" i="59"/>
  <c r="J1841" i="59"/>
  <c r="J1842" i="59"/>
  <c r="J1843" i="59"/>
  <c r="J1844" i="59"/>
  <c r="J1845" i="59"/>
  <c r="J1846" i="59"/>
  <c r="J1847" i="59"/>
  <c r="J1848" i="59"/>
  <c r="J1849" i="59"/>
  <c r="J1850" i="59"/>
  <c r="J1851" i="59"/>
  <c r="J1852" i="59"/>
  <c r="J1853" i="59"/>
  <c r="J1854" i="59"/>
  <c r="J1855" i="59"/>
  <c r="J1856" i="59"/>
  <c r="J1857" i="59"/>
  <c r="J1858" i="59"/>
  <c r="J1859" i="59"/>
  <c r="J1860" i="59"/>
  <c r="J1861" i="59"/>
  <c r="J1862" i="59"/>
  <c r="J1863" i="59"/>
  <c r="J1864" i="59"/>
  <c r="J1865" i="59"/>
  <c r="J1866" i="59"/>
  <c r="J1867" i="59"/>
  <c r="J1868" i="59"/>
  <c r="J1869" i="59"/>
  <c r="J1870" i="59"/>
  <c r="J1871" i="59"/>
  <c r="J1872" i="59"/>
  <c r="J1873" i="59"/>
  <c r="J1874" i="59"/>
  <c r="J1875" i="59"/>
  <c r="J1876" i="59"/>
  <c r="J1877" i="59"/>
  <c r="J1878" i="59"/>
  <c r="J1879" i="59"/>
  <c r="J1880" i="59"/>
  <c r="J1881" i="59"/>
  <c r="J1882" i="59"/>
  <c r="J1883" i="59"/>
  <c r="J1884" i="59"/>
  <c r="J1885" i="59"/>
  <c r="J1886" i="59"/>
  <c r="J1887" i="59"/>
  <c r="J1888" i="59"/>
  <c r="J1889" i="59"/>
  <c r="J1890" i="59"/>
  <c r="J1891" i="59"/>
  <c r="J1892" i="59"/>
  <c r="J1893" i="59"/>
  <c r="J1894" i="59"/>
  <c r="J1895" i="59"/>
  <c r="J1896" i="59"/>
  <c r="J1897" i="59"/>
  <c r="J1898" i="59"/>
  <c r="J1899" i="59"/>
  <c r="J1900" i="59"/>
  <c r="J1901" i="59"/>
  <c r="J1902" i="59"/>
  <c r="J1903" i="59"/>
  <c r="J1904" i="59"/>
  <c r="J1905" i="59"/>
  <c r="J1906" i="59"/>
  <c r="J1907" i="59"/>
  <c r="J1908" i="59"/>
  <c r="J1909" i="59"/>
  <c r="J1910" i="59"/>
  <c r="J1911" i="59"/>
  <c r="J1912" i="59"/>
  <c r="J1913" i="59"/>
  <c r="J1914" i="59"/>
  <c r="J1915" i="59"/>
  <c r="J1916" i="59"/>
  <c r="J1917" i="59"/>
  <c r="J1918" i="59"/>
  <c r="J1919" i="59"/>
  <c r="J1920" i="59"/>
  <c r="J1921" i="59"/>
  <c r="J1922" i="59"/>
  <c r="J1923" i="59"/>
  <c r="J1924" i="59"/>
  <c r="J1925" i="59"/>
  <c r="J1926" i="59"/>
  <c r="J1927" i="59"/>
  <c r="J1928" i="59"/>
  <c r="J1929" i="59"/>
  <c r="J1930" i="59"/>
  <c r="J1931" i="59"/>
  <c r="J1932" i="59"/>
  <c r="J1933" i="59"/>
  <c r="J1934" i="59"/>
  <c r="J1935" i="59"/>
  <c r="J1936" i="59"/>
  <c r="J1937" i="59"/>
  <c r="J1938" i="59"/>
  <c r="J1939" i="59"/>
  <c r="J1940" i="59"/>
  <c r="J1941" i="59"/>
  <c r="J1942" i="59"/>
  <c r="J1943" i="59"/>
  <c r="J1944" i="59"/>
  <c r="J1945" i="59"/>
  <c r="J1946" i="59"/>
  <c r="J1947" i="59"/>
  <c r="J1948" i="59"/>
  <c r="J1949" i="59"/>
  <c r="J1950" i="59"/>
  <c r="J1951" i="59"/>
  <c r="J1952" i="59"/>
  <c r="J1953" i="59"/>
  <c r="J1954" i="59"/>
  <c r="J1955" i="59"/>
  <c r="J1956" i="59"/>
  <c r="J1957" i="59"/>
  <c r="J1958" i="59"/>
  <c r="J1959" i="59"/>
  <c r="J1960" i="59"/>
  <c r="J1961" i="59"/>
  <c r="J1962" i="59"/>
  <c r="J1963" i="59"/>
  <c r="J1964" i="59"/>
  <c r="J1965" i="59"/>
  <c r="J1966" i="59"/>
  <c r="J1967" i="59"/>
  <c r="J1968" i="59"/>
  <c r="J1969" i="59"/>
  <c r="J1970" i="59"/>
  <c r="J1971" i="59"/>
  <c r="J1972" i="59"/>
  <c r="J1973" i="59"/>
  <c r="J1974" i="59"/>
  <c r="J1975" i="59"/>
  <c r="J1976" i="59"/>
  <c r="J1977" i="59"/>
  <c r="J1978" i="59"/>
  <c r="J1979" i="59"/>
  <c r="J1980" i="59"/>
  <c r="J1981" i="59"/>
  <c r="J1982" i="59"/>
  <c r="J1983" i="59"/>
  <c r="J1984" i="59"/>
  <c r="J1985" i="59"/>
  <c r="J1986" i="59"/>
  <c r="J1987" i="59"/>
  <c r="J1988" i="59"/>
  <c r="J1989" i="59"/>
  <c r="J1990" i="59"/>
  <c r="J1991" i="59"/>
  <c r="J1992" i="59"/>
  <c r="J1993" i="59"/>
  <c r="J1994" i="59"/>
  <c r="J1995" i="59"/>
  <c r="J1996" i="59"/>
  <c r="J1997" i="59"/>
  <c r="J1998" i="59"/>
  <c r="J1999" i="59"/>
  <c r="J2000" i="59"/>
  <c r="J2001" i="59"/>
  <c r="J2002" i="59"/>
  <c r="J2003" i="59"/>
  <c r="J2004" i="59"/>
  <c r="J2005" i="59"/>
  <c r="J2006" i="59"/>
  <c r="J2007" i="59"/>
  <c r="J2008" i="59"/>
  <c r="J2009" i="59"/>
  <c r="J2010" i="59"/>
  <c r="J2011" i="59"/>
  <c r="J2012" i="59"/>
  <c r="J2013" i="59"/>
  <c r="J2014" i="59"/>
  <c r="J2015" i="59"/>
  <c r="J2016" i="59"/>
  <c r="J2017" i="59"/>
  <c r="J2018" i="59"/>
  <c r="J2019" i="59"/>
  <c r="J2020" i="59"/>
  <c r="J2021" i="59"/>
  <c r="J2022" i="59"/>
  <c r="J2023" i="59"/>
  <c r="J2024" i="59"/>
  <c r="J2025" i="59"/>
  <c r="J2026" i="59"/>
  <c r="J2027" i="59"/>
  <c r="J2028" i="59"/>
  <c r="J2029" i="59"/>
  <c r="J2030" i="59"/>
  <c r="J2031" i="59"/>
  <c r="J2032" i="59"/>
  <c r="J2033" i="59"/>
  <c r="J2034" i="59"/>
  <c r="J2035" i="59"/>
  <c r="J2036" i="59"/>
  <c r="J2037" i="59"/>
  <c r="J2038" i="59"/>
  <c r="J2039" i="59"/>
  <c r="J2040" i="59"/>
  <c r="J2041" i="59"/>
  <c r="J2042" i="59"/>
  <c r="J2043" i="59"/>
  <c r="J2044" i="59"/>
  <c r="J2045" i="59"/>
  <c r="J2046" i="59"/>
  <c r="J2047" i="59"/>
  <c r="J2048" i="59"/>
  <c r="J2049" i="59"/>
  <c r="J2050" i="59"/>
  <c r="J2051" i="59"/>
  <c r="J2052" i="59"/>
  <c r="J2053" i="59"/>
  <c r="J2054" i="59"/>
  <c r="J2055" i="59"/>
  <c r="J2056" i="59"/>
  <c r="J2057" i="59"/>
  <c r="J2058" i="59"/>
  <c r="J2059" i="59"/>
  <c r="J2060" i="59"/>
  <c r="J2061" i="59"/>
  <c r="J2062" i="59"/>
  <c r="J2063" i="59"/>
  <c r="J2064" i="59"/>
  <c r="J2065" i="59"/>
  <c r="J2066" i="59"/>
  <c r="J2067" i="59"/>
  <c r="J2068" i="59"/>
  <c r="J2069" i="59"/>
  <c r="J2070" i="59"/>
  <c r="J2071" i="59"/>
  <c r="J2072" i="59"/>
  <c r="J2073" i="59"/>
  <c r="J2074" i="59"/>
  <c r="J2075" i="59"/>
  <c r="J2076" i="59"/>
  <c r="J2077" i="59"/>
  <c r="J2078" i="59"/>
  <c r="J2079" i="59"/>
  <c r="J2080" i="59"/>
  <c r="J2081" i="59"/>
  <c r="J2082" i="59"/>
  <c r="J2083" i="59"/>
  <c r="J2084" i="59"/>
  <c r="J2085" i="59"/>
  <c r="J2086" i="59"/>
  <c r="J2087" i="59"/>
  <c r="J2088" i="59"/>
  <c r="J2089" i="59"/>
  <c r="J2090" i="59"/>
  <c r="J2091" i="59"/>
  <c r="J2092" i="59"/>
  <c r="J2093" i="59"/>
  <c r="J2094" i="59"/>
  <c r="J2095" i="59"/>
  <c r="J2096" i="59"/>
  <c r="J2097" i="59"/>
  <c r="J2098" i="59"/>
  <c r="J2099" i="59"/>
  <c r="J2100" i="59"/>
  <c r="J2101" i="59"/>
  <c r="J2102" i="59"/>
  <c r="J2103" i="59"/>
  <c r="J2104" i="59"/>
  <c r="J2105" i="59"/>
  <c r="J2106" i="59"/>
  <c r="J2107" i="59"/>
  <c r="J2108" i="59"/>
  <c r="J2109" i="59"/>
  <c r="J2110" i="59"/>
  <c r="J2111" i="59"/>
  <c r="J2112" i="59"/>
  <c r="J2113" i="59"/>
  <c r="J2114" i="59"/>
  <c r="J2115" i="59"/>
  <c r="J2116" i="59"/>
  <c r="J2117" i="59"/>
  <c r="J2118" i="59"/>
  <c r="J2119" i="59"/>
  <c r="J2120" i="59"/>
  <c r="J2121" i="59"/>
  <c r="J2122" i="59"/>
  <c r="J2123" i="59"/>
  <c r="J2124" i="59"/>
  <c r="J2125" i="59"/>
  <c r="J2126" i="59"/>
  <c r="J2127" i="59"/>
  <c r="J2128" i="59"/>
  <c r="J2129" i="59"/>
  <c r="J2130" i="59"/>
  <c r="J2131" i="59"/>
  <c r="J2132" i="59"/>
  <c r="J2133" i="59"/>
  <c r="J2134" i="59"/>
  <c r="J2135" i="59"/>
  <c r="J2136" i="59"/>
  <c r="J2137" i="59"/>
  <c r="J2138" i="59"/>
  <c r="J2139" i="59"/>
  <c r="J2140" i="59"/>
  <c r="J2141" i="59"/>
  <c r="J2142" i="59"/>
  <c r="J2143" i="59"/>
  <c r="J2144" i="59"/>
  <c r="J2145" i="59"/>
  <c r="J2146" i="59"/>
  <c r="J2147" i="59"/>
  <c r="J2148" i="59"/>
  <c r="J2149" i="59"/>
  <c r="J2150" i="59"/>
  <c r="J2151" i="59"/>
  <c r="J2152" i="59"/>
  <c r="J2153" i="59"/>
  <c r="J2154" i="59"/>
  <c r="J2155" i="59"/>
  <c r="J2156" i="59"/>
  <c r="J2157" i="59"/>
  <c r="J2158" i="59"/>
  <c r="J2159" i="59"/>
  <c r="J2160" i="59"/>
  <c r="J2161" i="59"/>
  <c r="J2162" i="59"/>
  <c r="J2163" i="59"/>
  <c r="J2164" i="59"/>
  <c r="J2165" i="59"/>
  <c r="J2166" i="59"/>
  <c r="J2167" i="59"/>
  <c r="J2168" i="59"/>
  <c r="J2169" i="59"/>
  <c r="J2170" i="59"/>
  <c r="J2171" i="59"/>
  <c r="J2172" i="59"/>
  <c r="J2173" i="59"/>
  <c r="J2174" i="59"/>
  <c r="J2175" i="59"/>
  <c r="J2176" i="59"/>
  <c r="J2177" i="59"/>
  <c r="J2178" i="59"/>
  <c r="J2179" i="59"/>
  <c r="J2180" i="59"/>
  <c r="J2181" i="59"/>
  <c r="J2182" i="59"/>
  <c r="J2183" i="59"/>
  <c r="J2184" i="59"/>
  <c r="J2185" i="59"/>
  <c r="J2186" i="59"/>
  <c r="J2187" i="59"/>
  <c r="J2188" i="59"/>
  <c r="J2189" i="59"/>
  <c r="J2190" i="59"/>
  <c r="J2191" i="59"/>
  <c r="J2192" i="59"/>
  <c r="J2193" i="59"/>
  <c r="J2194" i="59"/>
  <c r="J2195" i="59"/>
  <c r="J2196" i="59"/>
  <c r="J2197" i="59"/>
  <c r="J2198" i="59"/>
  <c r="J2199" i="59"/>
  <c r="J2200" i="59"/>
  <c r="J2201" i="59"/>
  <c r="J2202" i="59"/>
  <c r="J2203" i="59"/>
  <c r="J2204" i="59"/>
  <c r="J2205" i="59"/>
  <c r="J2206" i="59"/>
  <c r="J2207" i="59"/>
  <c r="J2208" i="59"/>
  <c r="J2209" i="59"/>
  <c r="J2210" i="59"/>
  <c r="J2211" i="59"/>
  <c r="J2212" i="59"/>
  <c r="J2213" i="59"/>
  <c r="J2214" i="59"/>
  <c r="J2215" i="59"/>
  <c r="J2216" i="59"/>
  <c r="J2217" i="59"/>
  <c r="J2218" i="59"/>
  <c r="J2219" i="59"/>
  <c r="J2220" i="59"/>
  <c r="J2221" i="59"/>
  <c r="J2222" i="59"/>
  <c r="J2223" i="59"/>
  <c r="J2224" i="59"/>
  <c r="J2225" i="59"/>
  <c r="J2226" i="59"/>
  <c r="J2227" i="59"/>
  <c r="J2228" i="59"/>
  <c r="J2229" i="59"/>
  <c r="J2230" i="59"/>
  <c r="J2231" i="59"/>
  <c r="J2232" i="59"/>
  <c r="J2233" i="59"/>
  <c r="J2234" i="59"/>
  <c r="J2235" i="59"/>
  <c r="J2236" i="59"/>
  <c r="J2237" i="59"/>
  <c r="J2238" i="59"/>
  <c r="J2239" i="59"/>
  <c r="J2240" i="59"/>
  <c r="J2241" i="59"/>
  <c r="J2242" i="59"/>
  <c r="J2243" i="59"/>
  <c r="J2244" i="59"/>
  <c r="J2245" i="59"/>
  <c r="J2246" i="59"/>
  <c r="J2247" i="59"/>
  <c r="J2248" i="59"/>
  <c r="J2249" i="59"/>
  <c r="J2250" i="59"/>
  <c r="J2251" i="59"/>
  <c r="J2252" i="59"/>
  <c r="J2253" i="59"/>
  <c r="J2254" i="59"/>
  <c r="J2255" i="59"/>
  <c r="J2256" i="59"/>
  <c r="J2257" i="59"/>
  <c r="J2258" i="59"/>
  <c r="J2259" i="59"/>
  <c r="J2260" i="59"/>
  <c r="J2261" i="59"/>
  <c r="J2262" i="59"/>
  <c r="J2263" i="59"/>
  <c r="J2264" i="59"/>
  <c r="J2265" i="59"/>
  <c r="J2266" i="59"/>
  <c r="J2267" i="59"/>
  <c r="J2268" i="59"/>
  <c r="J2269" i="59"/>
  <c r="J2270" i="59"/>
  <c r="J2271" i="59"/>
  <c r="J2272" i="59"/>
  <c r="J2273" i="59"/>
  <c r="J2274" i="59"/>
  <c r="J2275" i="59"/>
  <c r="J2276" i="59"/>
  <c r="J2277" i="59"/>
  <c r="J2278" i="59"/>
  <c r="J2279" i="59"/>
  <c r="J2280" i="59"/>
  <c r="J2281" i="59"/>
  <c r="J2282" i="59"/>
  <c r="J2283" i="59"/>
  <c r="J2284" i="59"/>
  <c r="J2285" i="59"/>
  <c r="J2286" i="59"/>
  <c r="J2287" i="59"/>
  <c r="J2288" i="59"/>
  <c r="J2289" i="59"/>
  <c r="J2290" i="59"/>
  <c r="J2291" i="59"/>
  <c r="J2292" i="59"/>
  <c r="J2293" i="59"/>
  <c r="J2294" i="59"/>
  <c r="J2295" i="59"/>
  <c r="J2296" i="59"/>
  <c r="J2297" i="59"/>
  <c r="J2298" i="59"/>
  <c r="J2299" i="59"/>
  <c r="J2300" i="59"/>
  <c r="J2301" i="59"/>
  <c r="J2302" i="59"/>
  <c r="J2303" i="59"/>
  <c r="J2304" i="59"/>
  <c r="J2305" i="59"/>
  <c r="J2306" i="59"/>
  <c r="J2307" i="59"/>
  <c r="J2308" i="59"/>
  <c r="J2309" i="59"/>
  <c r="J2310" i="59"/>
  <c r="J2311" i="59"/>
  <c r="J2312" i="59"/>
  <c r="J2313" i="59"/>
  <c r="J2314" i="59"/>
  <c r="J2315" i="59"/>
  <c r="J2316" i="59"/>
  <c r="J2317" i="59"/>
  <c r="J2318" i="59"/>
  <c r="J2319" i="59"/>
  <c r="J2320" i="59"/>
  <c r="J2321" i="59"/>
  <c r="J2322" i="59"/>
  <c r="J2323" i="59"/>
  <c r="J2324" i="59"/>
  <c r="J2325" i="59"/>
  <c r="J2326" i="59"/>
  <c r="J2327" i="59"/>
  <c r="J2328" i="59"/>
  <c r="J2329" i="59"/>
  <c r="J2330" i="59"/>
  <c r="J2331" i="59"/>
  <c r="J2332" i="59"/>
  <c r="J2333" i="59"/>
  <c r="J2334" i="59"/>
  <c r="J2335" i="59"/>
  <c r="J2336" i="59"/>
  <c r="J2337" i="59"/>
  <c r="J2338" i="59"/>
  <c r="J2339" i="59"/>
  <c r="J2340" i="59"/>
  <c r="J2341" i="59"/>
  <c r="J2342" i="59"/>
  <c r="J2343" i="59"/>
  <c r="J2344" i="59"/>
  <c r="J2345" i="59"/>
  <c r="J2346" i="59"/>
  <c r="J2347" i="59"/>
  <c r="J2348" i="59"/>
  <c r="J2349" i="59"/>
  <c r="J2350" i="59"/>
  <c r="J2351" i="59"/>
  <c r="J2352" i="59"/>
  <c r="J2353" i="59"/>
  <c r="J2354" i="59"/>
  <c r="J2355" i="59"/>
  <c r="J2356" i="59"/>
  <c r="J2357" i="59"/>
  <c r="J2358" i="59"/>
  <c r="J2359" i="59"/>
  <c r="J2360" i="59"/>
  <c r="J2361" i="59"/>
  <c r="J2362" i="59"/>
  <c r="J2363" i="59"/>
  <c r="J2364" i="59"/>
  <c r="J2365" i="59"/>
  <c r="J2366" i="59"/>
  <c r="J2367" i="59"/>
  <c r="J2368" i="59"/>
  <c r="J2369" i="59"/>
  <c r="J2370" i="59"/>
  <c r="J2371" i="59"/>
  <c r="J2372" i="59"/>
  <c r="J2373" i="59"/>
  <c r="J2374" i="59"/>
  <c r="J2375" i="59"/>
  <c r="J2376" i="59"/>
  <c r="J2377" i="59"/>
  <c r="J2378" i="59"/>
  <c r="J2379" i="59"/>
  <c r="J2380" i="59"/>
  <c r="J2381" i="59"/>
  <c r="J2382" i="59"/>
  <c r="J2383" i="59"/>
  <c r="J2384" i="59"/>
  <c r="J2385" i="59"/>
  <c r="J2386" i="59"/>
  <c r="J2387" i="59"/>
  <c r="J2388" i="59"/>
  <c r="J2389" i="59"/>
  <c r="J2390" i="59"/>
  <c r="J2391" i="59"/>
  <c r="J2392" i="59"/>
  <c r="J2393" i="59"/>
  <c r="J2394" i="59"/>
  <c r="J2395" i="59"/>
  <c r="J2396" i="59"/>
  <c r="J2397" i="59"/>
  <c r="J2398" i="59"/>
  <c r="J2399" i="59"/>
  <c r="J2400" i="59"/>
  <c r="J2401" i="59"/>
  <c r="J2402" i="59"/>
  <c r="J2403" i="59"/>
  <c r="J2404" i="59"/>
  <c r="J2405" i="59"/>
  <c r="J2406" i="59"/>
  <c r="J2407" i="59"/>
  <c r="J2408" i="59"/>
  <c r="J2409" i="59"/>
  <c r="J2410" i="59"/>
  <c r="J2411" i="59"/>
  <c r="J2412" i="59"/>
  <c r="J2413" i="59"/>
  <c r="J2414" i="59"/>
  <c r="J2415" i="59"/>
  <c r="J2416" i="59"/>
  <c r="J2417" i="59"/>
  <c r="J2418" i="59"/>
  <c r="J2419" i="59"/>
  <c r="J2420" i="59"/>
  <c r="J2421" i="59"/>
  <c r="J2422" i="59"/>
  <c r="J2423" i="59"/>
  <c r="J2424" i="59"/>
  <c r="J2425" i="59"/>
  <c r="J2426" i="59"/>
  <c r="J2427" i="59"/>
  <c r="J2428" i="59"/>
  <c r="J2429" i="59"/>
  <c r="J2430" i="59"/>
  <c r="J2431" i="59"/>
  <c r="J2432" i="59"/>
  <c r="J2433" i="59"/>
  <c r="J2434" i="59"/>
  <c r="J2435" i="59"/>
  <c r="J2436" i="59"/>
  <c r="J2437" i="59"/>
  <c r="J2438" i="59"/>
  <c r="J2439" i="59"/>
  <c r="J2440" i="59"/>
  <c r="J2441" i="59"/>
  <c r="J2442" i="59"/>
  <c r="J2443" i="59"/>
  <c r="J2444" i="59"/>
  <c r="J2445" i="59"/>
  <c r="J2446" i="59"/>
  <c r="J2447" i="59"/>
  <c r="J2448" i="59"/>
  <c r="J2449" i="59"/>
  <c r="J2450" i="59"/>
  <c r="J2451" i="59"/>
  <c r="J2452" i="59"/>
  <c r="J2453" i="59"/>
  <c r="J2454" i="59"/>
  <c r="J2455" i="59"/>
  <c r="J2456" i="59"/>
  <c r="J2457" i="59"/>
  <c r="J2458" i="59"/>
  <c r="J2459" i="59"/>
  <c r="J2460" i="59"/>
  <c r="J2461" i="59"/>
  <c r="J2462" i="59"/>
  <c r="J2463" i="59"/>
  <c r="J2464" i="59"/>
  <c r="J2465" i="59"/>
  <c r="J2466" i="59"/>
  <c r="J2467" i="59"/>
  <c r="J2468" i="59"/>
  <c r="J2469" i="59"/>
  <c r="J2470" i="59"/>
  <c r="J2471" i="59"/>
  <c r="J2472" i="59"/>
  <c r="J2473" i="59"/>
  <c r="J2474" i="59"/>
  <c r="J2475" i="59"/>
  <c r="J2476" i="59"/>
  <c r="J2477" i="59"/>
  <c r="J2478" i="59"/>
  <c r="J2479" i="59"/>
  <c r="J2480" i="59"/>
  <c r="J2481" i="59"/>
  <c r="J2482" i="59"/>
  <c r="J2483" i="59"/>
  <c r="J2484" i="59"/>
  <c r="J2485" i="59"/>
  <c r="J2486" i="59"/>
  <c r="J2487" i="59"/>
  <c r="J2488" i="59"/>
  <c r="J2489" i="59"/>
  <c r="J2490" i="59"/>
  <c r="J2491" i="59"/>
  <c r="J2492" i="59"/>
  <c r="J2493" i="59"/>
  <c r="J2494" i="59"/>
  <c r="J2495" i="59"/>
  <c r="J2496" i="59"/>
  <c r="J2497" i="59"/>
  <c r="J2498" i="59"/>
  <c r="J2499" i="59"/>
  <c r="J2500" i="59"/>
  <c r="J2501" i="59"/>
  <c r="J2502" i="59"/>
  <c r="J2503" i="59"/>
  <c r="J2504" i="59"/>
  <c r="J2505" i="59"/>
  <c r="J2506" i="59"/>
  <c r="J2507" i="59"/>
  <c r="J2508" i="59"/>
  <c r="J2509" i="59"/>
  <c r="J2510" i="59"/>
  <c r="J2511" i="59"/>
  <c r="J2512" i="59"/>
  <c r="J2513" i="59"/>
  <c r="J2514" i="59"/>
  <c r="J2515" i="59"/>
  <c r="J2516" i="59"/>
  <c r="J2517" i="59"/>
  <c r="J2518" i="59"/>
  <c r="J2519" i="59"/>
  <c r="J2520" i="59"/>
  <c r="J2521" i="59"/>
  <c r="J2522" i="59"/>
  <c r="J2523" i="59"/>
  <c r="J2524" i="59"/>
  <c r="J2525" i="59"/>
  <c r="J2526" i="59"/>
  <c r="J2527" i="59"/>
  <c r="J2528" i="59"/>
  <c r="J2529" i="59"/>
  <c r="J2530" i="59"/>
  <c r="J2531" i="59"/>
  <c r="J2532" i="59"/>
  <c r="J2533" i="59"/>
  <c r="J2534" i="59"/>
  <c r="J2535" i="59"/>
  <c r="J2536" i="59"/>
  <c r="J2537" i="59"/>
  <c r="J2538" i="59"/>
  <c r="J2539" i="59"/>
  <c r="J2540" i="59"/>
  <c r="J2541" i="59"/>
  <c r="J2542" i="59"/>
  <c r="J2543" i="59"/>
  <c r="J2544" i="59"/>
  <c r="J2545" i="59"/>
  <c r="J2546" i="59"/>
  <c r="J2547" i="59"/>
  <c r="J2548" i="59"/>
  <c r="J2549" i="59"/>
  <c r="J2550" i="59"/>
  <c r="J2551" i="59"/>
  <c r="J2552" i="59"/>
  <c r="J2553" i="59"/>
  <c r="J2554" i="59"/>
  <c r="J2555" i="59"/>
  <c r="J2556" i="59"/>
  <c r="J2557" i="59"/>
  <c r="J2558" i="59"/>
  <c r="J2559" i="59"/>
  <c r="J2560" i="59"/>
  <c r="J2561" i="59"/>
  <c r="J2562" i="59"/>
  <c r="J2563" i="59"/>
  <c r="J2564" i="59"/>
  <c r="J2565" i="59"/>
  <c r="J2566" i="59"/>
  <c r="J2567" i="59"/>
  <c r="J2568" i="59"/>
  <c r="J2569" i="59"/>
  <c r="J2570" i="59"/>
  <c r="J2571" i="59"/>
  <c r="J2572" i="59"/>
  <c r="J2573" i="59"/>
  <c r="J2574" i="59"/>
  <c r="J2575" i="59"/>
  <c r="J2576" i="59"/>
  <c r="J2577" i="59"/>
  <c r="J2578" i="59"/>
  <c r="J2579" i="59"/>
  <c r="J2580" i="59"/>
  <c r="J2581" i="59"/>
  <c r="J2582" i="59"/>
  <c r="J2583" i="59"/>
  <c r="J2584" i="59"/>
  <c r="J2585" i="59"/>
  <c r="J2586" i="59"/>
  <c r="J2587" i="59"/>
  <c r="J2588" i="59"/>
  <c r="J2589" i="59"/>
  <c r="J2590" i="59"/>
  <c r="J2591" i="59"/>
  <c r="J2592" i="59"/>
  <c r="J2593" i="59"/>
  <c r="J2594" i="59"/>
  <c r="J2595" i="59"/>
  <c r="J2596" i="59"/>
  <c r="J2597" i="59"/>
  <c r="J2598" i="59"/>
  <c r="J2599" i="59"/>
  <c r="J2600" i="59"/>
  <c r="J2601" i="59"/>
  <c r="J2602" i="59"/>
  <c r="J2603" i="59"/>
  <c r="J2604" i="59"/>
  <c r="J2605" i="59"/>
  <c r="J2606" i="59"/>
  <c r="J2607" i="59"/>
  <c r="J2608" i="59"/>
  <c r="J2609" i="59"/>
  <c r="J2610" i="59"/>
  <c r="J2611" i="59"/>
  <c r="J2612" i="59"/>
  <c r="J2613" i="59"/>
  <c r="J2614" i="59"/>
  <c r="J2615" i="59"/>
  <c r="J2616" i="59"/>
  <c r="J2617" i="59"/>
  <c r="J2618" i="59"/>
  <c r="J2619" i="59"/>
  <c r="J2620" i="59"/>
  <c r="J2621" i="59"/>
  <c r="J2622" i="59"/>
  <c r="J2623" i="59"/>
  <c r="J2624" i="59"/>
  <c r="J2625" i="59"/>
  <c r="J2626" i="59"/>
  <c r="J2627" i="59"/>
  <c r="J2628" i="59"/>
  <c r="J2629" i="59"/>
  <c r="J2630" i="59"/>
  <c r="J2631" i="59"/>
  <c r="J2632" i="59"/>
  <c r="J2633" i="59"/>
  <c r="J2634" i="59"/>
  <c r="J2635" i="59"/>
  <c r="J2636" i="59"/>
  <c r="J2637" i="59"/>
  <c r="J2638" i="59"/>
  <c r="J2639" i="59"/>
  <c r="J2640" i="59"/>
  <c r="J2641" i="59"/>
  <c r="J2642" i="59"/>
  <c r="J2643" i="59"/>
  <c r="J2644" i="59"/>
  <c r="J2645" i="59"/>
  <c r="J2646" i="59"/>
  <c r="J2647" i="59"/>
  <c r="J2648" i="59"/>
  <c r="J2649" i="59"/>
  <c r="J2650" i="59"/>
  <c r="J2651" i="59"/>
  <c r="J2652" i="59"/>
  <c r="J2653" i="59"/>
  <c r="J2654" i="59"/>
  <c r="J2655" i="59"/>
  <c r="J2656" i="59"/>
  <c r="J2657" i="59"/>
  <c r="J2658" i="59"/>
  <c r="J2659" i="59"/>
  <c r="J2660" i="59"/>
  <c r="J2661" i="59"/>
  <c r="J2662" i="59"/>
  <c r="J2663" i="59"/>
  <c r="J2664" i="59"/>
  <c r="J2665" i="59"/>
  <c r="J2666" i="59"/>
  <c r="J2667" i="59"/>
  <c r="J2668" i="59"/>
  <c r="J2669" i="59"/>
  <c r="J2670" i="59"/>
  <c r="J2671" i="59"/>
  <c r="J2672" i="59"/>
  <c r="J2673" i="59"/>
  <c r="J2674" i="59"/>
  <c r="J2675" i="59"/>
  <c r="J2676" i="59"/>
  <c r="J2677" i="59"/>
  <c r="J2678" i="59"/>
  <c r="J2679" i="59"/>
  <c r="J2680" i="59"/>
  <c r="J2681" i="59"/>
  <c r="J2682" i="59"/>
  <c r="J2683" i="59"/>
  <c r="J2684" i="59"/>
  <c r="J2685" i="59"/>
  <c r="J2686" i="59"/>
  <c r="J2687" i="59"/>
  <c r="J2688" i="59"/>
  <c r="J2689" i="59"/>
  <c r="J2690" i="59"/>
  <c r="J2691" i="59"/>
  <c r="J2692" i="59"/>
  <c r="J2693" i="59"/>
  <c r="J2694" i="59"/>
  <c r="J2695" i="59"/>
  <c r="J2696" i="59"/>
  <c r="J2697" i="59"/>
  <c r="J2698" i="59"/>
  <c r="J2699" i="59"/>
  <c r="J2700" i="59"/>
  <c r="J2701" i="59"/>
  <c r="J2702" i="59"/>
  <c r="J2703" i="59"/>
  <c r="J2704" i="59"/>
  <c r="J2705" i="59"/>
  <c r="J2706" i="59"/>
  <c r="J2707" i="59"/>
  <c r="J2708" i="59"/>
  <c r="J2709" i="59"/>
  <c r="J2710" i="59"/>
  <c r="J2711" i="59"/>
  <c r="J2712" i="59"/>
  <c r="J2713" i="59"/>
  <c r="J2714" i="59"/>
  <c r="J2715" i="59"/>
  <c r="J2716" i="59"/>
  <c r="J2717" i="59"/>
  <c r="J2718" i="59"/>
  <c r="J2719" i="59"/>
  <c r="J2720" i="59"/>
  <c r="J2721" i="59"/>
  <c r="J2722" i="59"/>
  <c r="J2723" i="59"/>
  <c r="J2724" i="59"/>
  <c r="J2725" i="59"/>
  <c r="J2726" i="59"/>
  <c r="J2727" i="59"/>
  <c r="J2728" i="59"/>
  <c r="J2729" i="59"/>
  <c r="J2730" i="59"/>
  <c r="J2731" i="59"/>
  <c r="J2732" i="59"/>
  <c r="J2733" i="59"/>
  <c r="J2734" i="59"/>
  <c r="J2735" i="59"/>
  <c r="J2736" i="59"/>
  <c r="J2737" i="59"/>
  <c r="J2738" i="59"/>
  <c r="J2739" i="59"/>
  <c r="J2740" i="59"/>
  <c r="J2741" i="59"/>
  <c r="J2742" i="59"/>
  <c r="J2743" i="59"/>
  <c r="J2744" i="59"/>
  <c r="J2745" i="59"/>
  <c r="J2746" i="59"/>
  <c r="J2747" i="59"/>
  <c r="J2748" i="59"/>
  <c r="J2749" i="59"/>
  <c r="J2750" i="59"/>
  <c r="J2751" i="59"/>
  <c r="J2752" i="59"/>
  <c r="J2753" i="59"/>
  <c r="J2754" i="59"/>
  <c r="J2755" i="59"/>
  <c r="J2756" i="59"/>
  <c r="J2757" i="59"/>
  <c r="J2758" i="59"/>
  <c r="J2759" i="59"/>
  <c r="J2760" i="59"/>
  <c r="J2761" i="59"/>
  <c r="J2762" i="59"/>
  <c r="J2763" i="59"/>
  <c r="J2764" i="59"/>
  <c r="J2765" i="59"/>
  <c r="J2766" i="59"/>
  <c r="J2767" i="59"/>
  <c r="J2768" i="59"/>
  <c r="J2769" i="59"/>
  <c r="J2770" i="59"/>
  <c r="J2771" i="59"/>
  <c r="J2772" i="59"/>
  <c r="J2773" i="59"/>
  <c r="J2774" i="59"/>
  <c r="J2775" i="59"/>
  <c r="J2776" i="59"/>
  <c r="J2777" i="59"/>
  <c r="J2778" i="59"/>
  <c r="J2779" i="59"/>
  <c r="J2780" i="59"/>
  <c r="J2781" i="59"/>
  <c r="J2782" i="59"/>
  <c r="J2783" i="59"/>
  <c r="J2784" i="59"/>
  <c r="J2785" i="59"/>
  <c r="J2786" i="59"/>
  <c r="J2787" i="59"/>
  <c r="J2788" i="59"/>
  <c r="J2789" i="59"/>
  <c r="J2790" i="59"/>
  <c r="J2791" i="59"/>
  <c r="J2792" i="59"/>
  <c r="J2793" i="59"/>
  <c r="J2794" i="59"/>
  <c r="J2795" i="59"/>
  <c r="J2796" i="59"/>
  <c r="J2797" i="59"/>
  <c r="J2798" i="59"/>
  <c r="J2799" i="59"/>
  <c r="J2800" i="59"/>
  <c r="J2801" i="59"/>
  <c r="J2802" i="59"/>
  <c r="J2803" i="59"/>
  <c r="J2804" i="59"/>
  <c r="J2805" i="59"/>
  <c r="J2806" i="59"/>
  <c r="J2807" i="59"/>
  <c r="J2808" i="59"/>
  <c r="J2809" i="59"/>
  <c r="J2810" i="59"/>
  <c r="J2811" i="59"/>
  <c r="J2812" i="59"/>
  <c r="J2813" i="59"/>
  <c r="J2814" i="59"/>
  <c r="J2815" i="59"/>
  <c r="J2816" i="59"/>
  <c r="J2817" i="59"/>
  <c r="J2818" i="59"/>
  <c r="J2819" i="59"/>
  <c r="J2820" i="59"/>
  <c r="J2821" i="59"/>
  <c r="J2822" i="59"/>
  <c r="J2823" i="59"/>
  <c r="J2824" i="59"/>
  <c r="J2825" i="59"/>
  <c r="J2826" i="59"/>
  <c r="J2827" i="59"/>
  <c r="J2828" i="59"/>
  <c r="J2829" i="59"/>
  <c r="J2830" i="59"/>
  <c r="J2831" i="59"/>
  <c r="J2832" i="59"/>
  <c r="J2833" i="59"/>
  <c r="J2834" i="59"/>
  <c r="J2835" i="59"/>
  <c r="J2836" i="59"/>
  <c r="J2837" i="59"/>
  <c r="J2838" i="59"/>
  <c r="J2839" i="59"/>
  <c r="J2840" i="59"/>
  <c r="J2841" i="59"/>
  <c r="J2842" i="59"/>
  <c r="J2843" i="59"/>
  <c r="J2844" i="59"/>
  <c r="J2845" i="59"/>
  <c r="J2846" i="59"/>
  <c r="J2847" i="59"/>
  <c r="J2848" i="59"/>
  <c r="J2849" i="59"/>
  <c r="J2850" i="59"/>
  <c r="J2851" i="59"/>
  <c r="J2852" i="59"/>
  <c r="J2853" i="59"/>
  <c r="J2854" i="59"/>
  <c r="J2855" i="59"/>
  <c r="J2856" i="59"/>
  <c r="J2857" i="59"/>
  <c r="J2858" i="59"/>
  <c r="J2859" i="59"/>
  <c r="J2860" i="59"/>
  <c r="J2861" i="59"/>
  <c r="J2862" i="59"/>
  <c r="J2863" i="59"/>
  <c r="J2864" i="59"/>
  <c r="J2865" i="59"/>
  <c r="J2866" i="59"/>
  <c r="J2867" i="59"/>
  <c r="J2868" i="59"/>
  <c r="J2869" i="59"/>
  <c r="J2870" i="59"/>
  <c r="J2871" i="59"/>
  <c r="J2872" i="59"/>
  <c r="J2873" i="59"/>
  <c r="J2874" i="59"/>
  <c r="J2875" i="59"/>
  <c r="J2876" i="59"/>
  <c r="J2877" i="59"/>
  <c r="J2878" i="59"/>
  <c r="J2879" i="59"/>
  <c r="J2880" i="59"/>
  <c r="J2881" i="59"/>
  <c r="J2882" i="59"/>
  <c r="J2883" i="59"/>
  <c r="J2884" i="59"/>
  <c r="J2885" i="59"/>
  <c r="J2886" i="59"/>
  <c r="J2887" i="59"/>
  <c r="J2888" i="59"/>
  <c r="J2889" i="59"/>
  <c r="J2890" i="59"/>
  <c r="J2891" i="59"/>
  <c r="J2892" i="59"/>
  <c r="J2893" i="59"/>
  <c r="J2894" i="59"/>
  <c r="J2895" i="59"/>
  <c r="J2896" i="59"/>
  <c r="J2897" i="59"/>
  <c r="J2898" i="59"/>
  <c r="J2899" i="59"/>
  <c r="J2900" i="59"/>
  <c r="J2901" i="59"/>
  <c r="J2902" i="59"/>
  <c r="J2903" i="59"/>
  <c r="J2904" i="59"/>
  <c r="J2905" i="59"/>
  <c r="J2906" i="59"/>
  <c r="J2907" i="59"/>
  <c r="J2908" i="59"/>
  <c r="J2909" i="59"/>
  <c r="J2910" i="59"/>
  <c r="J2911" i="59"/>
  <c r="J2912" i="59"/>
  <c r="J2913" i="59"/>
  <c r="J2914" i="59"/>
  <c r="J2915" i="59"/>
  <c r="J2916" i="59"/>
  <c r="J2917" i="59"/>
  <c r="J2918" i="59"/>
  <c r="J2919" i="59"/>
  <c r="J2920" i="59"/>
  <c r="J2921" i="59"/>
  <c r="J2922" i="59"/>
  <c r="J2923" i="59"/>
  <c r="J2924" i="59"/>
  <c r="J2925" i="59"/>
  <c r="J2926" i="59"/>
  <c r="J2927" i="59"/>
  <c r="J2928" i="59"/>
  <c r="J2929" i="59"/>
  <c r="J2930" i="59"/>
  <c r="J2931" i="59"/>
  <c r="J2932" i="59"/>
  <c r="J2933" i="59"/>
  <c r="J2934" i="59"/>
  <c r="J2935" i="59"/>
  <c r="J2936" i="59"/>
  <c r="J2937" i="59"/>
  <c r="J2938" i="59"/>
  <c r="J2939" i="59"/>
  <c r="J2940" i="59"/>
  <c r="J2941" i="59"/>
  <c r="J2942" i="59"/>
  <c r="J2943" i="59"/>
  <c r="J2944" i="59"/>
  <c r="J2945" i="59"/>
  <c r="J2946" i="59"/>
  <c r="J2947" i="59"/>
  <c r="J2948" i="59"/>
  <c r="J2949" i="59"/>
  <c r="J2950" i="59"/>
  <c r="J2951" i="59"/>
  <c r="J2952" i="59"/>
  <c r="J2953" i="59"/>
  <c r="J2954" i="59"/>
  <c r="J2955" i="59"/>
  <c r="J2956" i="59"/>
  <c r="J2957" i="59"/>
  <c r="J2958" i="59"/>
  <c r="J2959" i="59"/>
  <c r="J2960" i="59"/>
  <c r="J2961" i="59"/>
  <c r="J2962" i="59"/>
  <c r="J2963" i="59"/>
  <c r="J2964" i="59"/>
  <c r="J2965" i="59"/>
  <c r="J2966" i="59"/>
  <c r="J2967" i="59"/>
  <c r="J2968" i="59"/>
  <c r="J2969" i="59"/>
  <c r="J2970" i="59"/>
  <c r="J2971" i="59"/>
  <c r="J2972" i="59"/>
  <c r="J2973" i="59"/>
  <c r="J2974" i="59"/>
  <c r="J2975" i="59"/>
  <c r="J2976" i="59"/>
  <c r="J2977" i="59"/>
  <c r="J2978" i="59"/>
  <c r="J2979" i="59"/>
  <c r="J2980" i="59"/>
  <c r="J2981" i="59"/>
  <c r="J2982" i="59"/>
  <c r="J2983" i="59"/>
  <c r="J2984" i="59"/>
  <c r="J2985" i="59"/>
  <c r="J2986" i="59"/>
  <c r="J2987" i="59"/>
  <c r="J2988" i="59"/>
  <c r="J2989" i="59"/>
  <c r="J2990" i="59"/>
  <c r="J2991" i="59"/>
  <c r="J2992" i="59"/>
  <c r="J2993" i="59"/>
  <c r="J2994" i="59"/>
  <c r="J2995" i="59"/>
  <c r="J2996" i="59"/>
  <c r="J2997" i="59"/>
  <c r="J2998" i="59"/>
  <c r="J2999" i="59"/>
  <c r="J3000" i="59"/>
  <c r="J3001" i="59"/>
  <c r="J3002" i="59"/>
  <c r="J3003" i="59"/>
  <c r="J3004" i="59"/>
  <c r="J3005" i="59"/>
  <c r="J3006" i="59"/>
  <c r="J3007" i="59"/>
  <c r="J3008" i="59"/>
  <c r="J3009" i="59"/>
  <c r="J3010" i="59"/>
  <c r="J3011" i="59"/>
  <c r="J3012" i="59"/>
  <c r="J3013" i="59"/>
  <c r="J3014" i="59"/>
  <c r="J3015" i="59"/>
  <c r="J3016" i="59"/>
  <c r="J3017" i="59"/>
  <c r="J3018" i="59"/>
  <c r="J3019" i="59"/>
  <c r="J3020" i="59"/>
  <c r="J3021" i="59"/>
  <c r="J3022" i="59"/>
  <c r="J3023" i="59"/>
  <c r="J3024" i="59"/>
  <c r="J3025" i="59"/>
  <c r="J3026" i="59"/>
  <c r="J3027" i="59"/>
  <c r="J3028" i="59"/>
  <c r="J3029" i="59"/>
  <c r="J3030" i="59"/>
  <c r="J3031" i="59"/>
  <c r="J3032" i="59"/>
  <c r="J3033" i="59"/>
  <c r="J3034" i="59"/>
  <c r="J3035" i="59"/>
  <c r="J3036" i="59"/>
  <c r="J3037" i="59"/>
  <c r="J3038" i="59"/>
  <c r="J3039" i="59"/>
  <c r="J3040" i="59"/>
  <c r="J3041" i="59"/>
  <c r="J3042" i="59"/>
  <c r="J3043" i="59"/>
  <c r="J3044" i="59"/>
  <c r="J3045" i="59"/>
  <c r="J3046" i="59"/>
  <c r="J3047" i="59"/>
  <c r="J3048" i="59"/>
  <c r="J3049" i="59"/>
  <c r="J3050" i="59"/>
  <c r="J3051" i="59"/>
  <c r="J3052" i="59"/>
  <c r="J3053" i="59"/>
  <c r="J3054" i="59"/>
  <c r="J3055" i="59"/>
  <c r="J3056" i="59"/>
  <c r="J3057" i="59"/>
  <c r="J3058" i="59"/>
  <c r="J3059" i="59"/>
  <c r="J3060" i="59"/>
  <c r="J3061" i="59"/>
  <c r="J3062" i="59"/>
  <c r="J3063" i="59"/>
  <c r="J3064" i="59"/>
  <c r="J3065" i="59"/>
  <c r="J3066" i="59"/>
  <c r="J3067" i="59"/>
  <c r="J3068" i="59"/>
  <c r="J3069" i="59"/>
  <c r="J3070" i="59"/>
  <c r="J3071" i="59"/>
  <c r="J3072" i="59"/>
  <c r="J3073" i="59"/>
  <c r="J3074" i="59"/>
  <c r="J3075" i="59"/>
  <c r="J3076" i="59"/>
  <c r="J3077" i="59"/>
  <c r="J3078" i="59"/>
  <c r="J3079" i="59"/>
  <c r="J3080" i="59"/>
  <c r="J3081" i="59"/>
  <c r="J3082" i="59"/>
  <c r="J3083" i="59"/>
  <c r="J3084" i="59"/>
  <c r="J3085" i="59"/>
  <c r="J3086" i="59"/>
  <c r="J3087" i="59"/>
  <c r="J3088" i="59"/>
  <c r="J3089" i="59"/>
  <c r="J3090" i="59"/>
  <c r="J3091" i="59"/>
  <c r="J3092" i="59"/>
  <c r="J3093" i="59"/>
  <c r="J3094" i="59"/>
  <c r="J3095" i="59"/>
  <c r="J3096" i="59"/>
  <c r="J3097" i="59"/>
  <c r="J3098" i="59"/>
  <c r="J3099" i="59"/>
  <c r="J3100" i="59"/>
  <c r="J3101" i="59"/>
  <c r="J3102" i="59"/>
  <c r="J3103" i="59"/>
  <c r="J3104" i="59"/>
  <c r="J3105" i="59"/>
  <c r="J3106" i="59"/>
  <c r="J3107" i="59"/>
  <c r="J3108" i="59"/>
  <c r="J3109" i="59"/>
  <c r="J3110" i="59"/>
  <c r="J3111" i="59"/>
  <c r="J3112" i="59"/>
  <c r="J3113" i="59"/>
  <c r="J3114" i="59"/>
  <c r="J3115" i="59"/>
  <c r="J3116" i="59"/>
  <c r="J3117" i="59"/>
  <c r="J3118" i="59"/>
  <c r="J3119" i="59"/>
  <c r="J3120" i="59"/>
  <c r="J3121" i="59"/>
  <c r="J3122" i="59"/>
  <c r="J3123" i="59"/>
  <c r="J3124" i="59"/>
  <c r="J3125" i="59"/>
  <c r="J3126" i="59"/>
  <c r="J3127" i="59"/>
  <c r="J3128" i="59"/>
  <c r="J3129" i="59"/>
  <c r="J3130" i="59"/>
  <c r="J3131" i="59"/>
  <c r="J3132" i="59"/>
  <c r="J3133" i="59"/>
  <c r="J3134" i="59"/>
  <c r="J3135" i="59"/>
  <c r="J3136" i="59"/>
  <c r="J3137" i="59"/>
  <c r="J3138" i="59"/>
  <c r="J3139" i="59"/>
  <c r="J3140" i="59"/>
  <c r="J3141" i="59"/>
  <c r="J3142" i="59"/>
  <c r="J3143" i="59"/>
  <c r="J3144" i="59"/>
  <c r="J3145" i="59"/>
  <c r="J3146" i="59"/>
  <c r="J3147" i="59"/>
  <c r="J3148" i="59"/>
  <c r="J3149" i="59"/>
  <c r="J3150" i="59"/>
  <c r="J3151" i="59"/>
  <c r="J3152" i="59"/>
  <c r="J3153" i="59"/>
  <c r="J3154" i="59"/>
  <c r="J3155" i="59"/>
  <c r="J3156" i="59"/>
  <c r="J3157" i="59"/>
  <c r="J3158" i="59"/>
  <c r="J3159" i="59"/>
  <c r="J3160" i="59"/>
  <c r="J3161" i="59"/>
  <c r="J3162" i="59"/>
  <c r="J3163" i="59"/>
  <c r="J3164" i="59"/>
  <c r="J3165" i="59"/>
  <c r="J3166" i="59"/>
  <c r="J3167" i="59"/>
  <c r="J3168" i="59"/>
  <c r="J3169" i="59"/>
  <c r="J3170" i="59"/>
  <c r="J3171" i="59"/>
  <c r="J3172" i="59"/>
  <c r="J3173" i="59"/>
  <c r="J3174" i="59"/>
  <c r="J3175" i="59"/>
  <c r="J3176" i="59"/>
  <c r="J3177" i="59"/>
  <c r="J3178" i="59"/>
  <c r="J3179" i="59"/>
  <c r="J3180" i="59"/>
  <c r="J3181" i="59"/>
  <c r="J3182" i="59"/>
  <c r="J3183" i="59"/>
  <c r="J3184" i="59"/>
  <c r="J3185" i="59"/>
  <c r="J3186" i="59"/>
  <c r="J3187" i="59"/>
  <c r="J3188" i="59"/>
  <c r="J3189" i="59"/>
  <c r="J3190" i="59"/>
  <c r="J3191" i="59"/>
  <c r="J3192" i="59"/>
  <c r="J3193" i="59"/>
  <c r="J3194" i="59"/>
  <c r="J3195" i="59"/>
  <c r="J3196" i="59"/>
  <c r="J3197" i="59"/>
  <c r="J3198" i="59"/>
  <c r="J3199" i="59"/>
  <c r="J3200" i="59"/>
  <c r="J3201" i="59"/>
  <c r="J3202" i="59"/>
  <c r="J3203" i="59"/>
  <c r="J3204" i="59"/>
  <c r="J3205" i="59"/>
  <c r="J3206" i="59"/>
  <c r="J3207" i="59"/>
  <c r="J3208" i="59"/>
  <c r="J3209" i="59"/>
  <c r="J3210" i="59"/>
  <c r="J3211" i="59"/>
  <c r="J3212" i="59"/>
  <c r="J3213" i="59"/>
  <c r="J3214" i="59"/>
  <c r="J3215" i="59"/>
  <c r="J3216" i="59"/>
  <c r="J3217" i="59"/>
  <c r="J3218" i="59"/>
  <c r="J3219" i="59"/>
  <c r="J3220" i="59"/>
  <c r="J3221" i="59"/>
  <c r="J3222" i="59"/>
  <c r="J3223" i="59"/>
  <c r="J3224" i="59"/>
  <c r="J3225" i="59"/>
  <c r="J3226" i="59"/>
  <c r="J3227" i="59"/>
  <c r="J3228" i="59"/>
  <c r="J3229" i="59"/>
  <c r="J3230" i="59"/>
  <c r="J3231" i="59"/>
  <c r="J3232" i="59"/>
  <c r="J3233" i="59"/>
  <c r="J3234" i="59"/>
  <c r="J3235" i="59"/>
  <c r="J3236" i="59"/>
  <c r="J3237" i="59"/>
  <c r="J3238" i="59"/>
  <c r="J3239" i="59"/>
  <c r="J3240" i="59"/>
  <c r="J3241" i="59"/>
  <c r="J3242" i="59"/>
  <c r="J3243" i="59"/>
  <c r="J3244" i="59"/>
  <c r="J3245" i="59"/>
  <c r="J3246" i="59"/>
  <c r="J3247" i="59"/>
  <c r="J3248" i="59"/>
  <c r="J3249" i="59"/>
  <c r="J3250" i="59"/>
  <c r="J3251" i="59"/>
  <c r="J3252" i="59"/>
  <c r="J3253" i="59"/>
  <c r="J3254" i="59"/>
  <c r="J3255" i="59"/>
  <c r="J3256" i="59"/>
  <c r="J3257" i="59"/>
  <c r="J3258" i="59"/>
  <c r="J3259" i="59"/>
  <c r="J3260" i="59"/>
  <c r="J3261" i="59"/>
  <c r="J3262" i="59"/>
  <c r="J3263" i="59"/>
  <c r="J3264" i="59"/>
  <c r="J3265" i="59"/>
  <c r="J3266" i="59"/>
  <c r="J3267" i="59"/>
  <c r="J3268" i="59"/>
  <c r="J3269" i="59"/>
  <c r="J3270" i="59"/>
  <c r="J3271" i="59"/>
  <c r="J3272" i="59"/>
  <c r="J3273" i="59"/>
  <c r="J3274" i="59"/>
  <c r="J3275" i="59"/>
  <c r="J3276" i="59"/>
  <c r="J3277" i="59"/>
  <c r="J3278" i="59"/>
  <c r="J3279" i="59"/>
  <c r="J3280" i="59"/>
  <c r="J3281" i="59"/>
  <c r="J3282" i="59"/>
  <c r="J3283" i="59"/>
  <c r="J3284" i="59"/>
  <c r="J3285" i="59"/>
  <c r="J3286" i="59"/>
  <c r="J3287" i="59"/>
  <c r="J3288" i="59"/>
  <c r="J3289" i="59"/>
  <c r="J3290" i="59"/>
  <c r="J3291" i="59"/>
  <c r="J3292" i="59"/>
  <c r="J3293" i="59"/>
  <c r="J3294" i="59"/>
  <c r="J3295" i="59"/>
  <c r="J3296" i="59"/>
  <c r="J3297" i="59"/>
  <c r="J3298" i="59"/>
  <c r="J3299" i="59"/>
  <c r="J3300" i="59"/>
  <c r="J3301" i="59"/>
  <c r="J3302" i="59"/>
  <c r="J3303" i="59"/>
  <c r="J3304" i="59"/>
  <c r="J3305" i="59"/>
  <c r="J3306" i="59"/>
  <c r="J3307" i="59"/>
  <c r="J3308" i="59"/>
  <c r="J3309" i="59"/>
  <c r="J3310" i="59"/>
  <c r="J3311" i="59"/>
  <c r="J3312" i="59"/>
  <c r="J3313" i="59"/>
  <c r="J3314" i="59"/>
  <c r="J3315" i="59"/>
  <c r="J3316" i="59"/>
  <c r="J3317" i="59"/>
  <c r="J3318" i="59"/>
  <c r="J3319" i="59"/>
  <c r="J3320" i="59"/>
  <c r="J3321" i="59"/>
  <c r="J3322" i="59"/>
  <c r="J3323" i="59"/>
  <c r="J3324" i="59"/>
  <c r="J3325" i="59"/>
  <c r="J3326" i="59"/>
  <c r="J3327" i="59"/>
  <c r="J3328" i="59"/>
  <c r="J3329" i="59"/>
  <c r="J3330" i="59"/>
  <c r="J3331" i="59"/>
  <c r="J3332" i="59"/>
  <c r="J3333" i="59"/>
  <c r="J3334" i="59"/>
  <c r="J3335" i="59"/>
  <c r="J3336" i="59"/>
  <c r="J3337" i="59"/>
  <c r="J3338" i="59"/>
  <c r="J3339" i="59"/>
  <c r="J3340" i="59"/>
  <c r="J3341" i="59"/>
  <c r="J3342" i="59"/>
  <c r="J3343" i="59"/>
  <c r="J3344" i="59"/>
  <c r="J3345" i="59"/>
  <c r="J3346" i="59"/>
  <c r="J3347" i="59"/>
  <c r="J3348" i="59"/>
  <c r="J3349" i="59"/>
  <c r="J3350" i="59"/>
  <c r="J3351" i="59"/>
  <c r="J3352" i="59"/>
  <c r="J3353" i="59"/>
  <c r="J3354" i="59"/>
  <c r="J3355" i="59"/>
  <c r="J3356" i="59"/>
  <c r="J3357" i="59"/>
  <c r="J3358" i="59"/>
  <c r="J3359" i="59"/>
  <c r="J3360" i="59"/>
  <c r="J3361" i="59"/>
  <c r="J3362" i="59"/>
  <c r="J3363" i="59"/>
  <c r="J3364" i="59"/>
  <c r="J3365" i="59"/>
  <c r="J3366" i="59"/>
  <c r="J3367" i="59"/>
  <c r="J3368" i="59"/>
  <c r="J3369" i="59"/>
  <c r="J3370" i="59"/>
  <c r="J3371" i="59"/>
  <c r="J3372" i="59"/>
  <c r="J3373" i="59"/>
  <c r="J3374" i="59"/>
  <c r="J3375" i="59"/>
  <c r="J3376" i="59"/>
  <c r="J3377" i="59"/>
  <c r="J3378" i="59"/>
  <c r="J3379" i="59"/>
  <c r="J3380" i="59"/>
  <c r="J3381" i="59"/>
  <c r="J3382" i="59"/>
  <c r="J3383" i="59"/>
  <c r="J3384" i="59"/>
  <c r="J3385" i="59"/>
  <c r="J3386" i="59"/>
  <c r="J3387" i="59"/>
  <c r="J3388" i="59"/>
  <c r="J3389" i="59"/>
  <c r="J3390" i="59"/>
  <c r="J3391" i="59"/>
  <c r="J3392" i="59"/>
  <c r="J3393" i="59"/>
  <c r="J3394" i="59"/>
  <c r="J3395" i="59"/>
  <c r="J3396" i="59"/>
  <c r="J3397" i="59"/>
  <c r="J3398" i="59"/>
  <c r="J3399" i="59"/>
  <c r="J3400" i="59"/>
  <c r="J3401" i="59"/>
  <c r="J3402" i="59"/>
  <c r="J3403" i="59"/>
  <c r="J3404" i="59"/>
  <c r="J3405" i="59"/>
  <c r="J3406" i="59"/>
  <c r="J3407" i="59"/>
  <c r="J3408" i="59"/>
  <c r="J3409" i="59"/>
  <c r="J3410" i="59"/>
  <c r="J3411" i="59"/>
  <c r="J3412" i="59"/>
  <c r="J3413" i="59"/>
  <c r="J3414" i="59"/>
  <c r="J3415" i="59"/>
  <c r="J3416" i="59"/>
  <c r="J3417" i="59"/>
  <c r="J3418" i="59"/>
  <c r="J3419" i="59"/>
  <c r="J3420" i="59"/>
  <c r="J3421" i="59"/>
  <c r="J3422" i="59"/>
  <c r="J3423" i="59"/>
  <c r="J3424" i="59"/>
  <c r="J3425" i="59"/>
  <c r="J3426" i="59"/>
  <c r="J3427" i="59"/>
  <c r="J3428" i="59"/>
  <c r="J3429" i="59"/>
  <c r="J3430" i="59"/>
  <c r="J3431" i="59"/>
  <c r="J3432" i="59"/>
  <c r="J3433" i="59"/>
  <c r="J3434" i="59"/>
  <c r="J3435" i="59"/>
  <c r="J3436" i="59"/>
  <c r="J3437" i="59"/>
  <c r="J3438" i="59"/>
  <c r="J3439" i="59"/>
  <c r="J3440" i="59"/>
  <c r="J3441" i="59"/>
  <c r="J3442" i="59"/>
  <c r="J3443" i="59"/>
  <c r="J3444" i="59"/>
  <c r="J3445" i="59"/>
  <c r="J3446" i="59"/>
  <c r="J3447" i="59"/>
  <c r="J3448" i="59"/>
  <c r="J3449" i="59"/>
  <c r="J3450" i="59"/>
  <c r="J3451" i="59"/>
  <c r="J3452" i="59"/>
  <c r="J3453" i="59"/>
  <c r="J3454" i="59"/>
  <c r="J3455" i="59"/>
  <c r="J3456" i="59"/>
  <c r="J3457" i="59"/>
  <c r="J3458" i="59"/>
  <c r="J3459" i="59"/>
  <c r="J3460" i="59"/>
  <c r="J3461" i="59"/>
  <c r="J3462" i="59"/>
  <c r="J3463" i="59"/>
  <c r="J3464" i="59"/>
  <c r="J3465" i="59"/>
  <c r="J3466" i="59"/>
  <c r="J3467" i="59"/>
  <c r="J3468" i="59"/>
  <c r="J3469" i="59"/>
  <c r="J3470" i="59"/>
  <c r="J3471" i="59"/>
  <c r="J3472" i="59"/>
  <c r="J3473" i="59"/>
  <c r="J3474" i="59"/>
  <c r="J3475" i="59"/>
  <c r="J3476" i="59"/>
  <c r="J3477" i="59"/>
  <c r="J3478" i="59"/>
  <c r="J3479" i="59"/>
  <c r="J3480" i="59"/>
  <c r="J3481" i="59"/>
  <c r="J3482" i="59"/>
  <c r="J3483" i="59"/>
  <c r="J3484" i="59"/>
  <c r="J3485" i="59"/>
  <c r="J3486" i="59"/>
  <c r="J3487" i="59"/>
  <c r="J3488" i="59"/>
  <c r="J3489" i="59"/>
  <c r="J3490" i="59"/>
  <c r="J3491" i="59"/>
  <c r="J3492" i="59"/>
  <c r="J3493" i="59"/>
  <c r="J3494" i="59"/>
  <c r="J3495" i="59"/>
  <c r="J3496" i="59"/>
  <c r="J3497" i="59"/>
  <c r="J3498" i="59"/>
  <c r="J3499" i="59"/>
  <c r="J3500" i="59"/>
  <c r="J3501" i="59"/>
  <c r="J3502" i="59"/>
  <c r="J3503" i="59"/>
  <c r="J3504" i="59"/>
  <c r="J3505" i="59"/>
  <c r="J3506" i="59"/>
  <c r="J3507" i="59"/>
  <c r="J3508" i="59"/>
  <c r="J3509" i="59"/>
  <c r="J3510" i="59"/>
  <c r="J3511" i="59"/>
  <c r="J3512" i="59"/>
  <c r="J3513" i="59"/>
  <c r="J3514" i="59"/>
  <c r="J3515" i="59"/>
  <c r="J3516" i="59"/>
  <c r="J3517" i="59"/>
  <c r="J3518" i="59"/>
  <c r="J3519" i="59"/>
  <c r="J3520" i="59"/>
  <c r="J3521" i="59"/>
  <c r="J3522" i="59"/>
  <c r="J3523" i="59"/>
  <c r="J3524" i="59"/>
  <c r="J3525" i="59"/>
  <c r="J3526" i="59"/>
  <c r="J3527" i="59"/>
  <c r="J3528" i="59"/>
  <c r="J3529" i="59"/>
  <c r="J3530" i="59"/>
  <c r="J3531" i="59"/>
  <c r="J3532" i="59"/>
  <c r="J3533" i="59"/>
  <c r="J3534" i="59"/>
  <c r="J3535" i="59"/>
  <c r="J3536" i="59"/>
  <c r="J3537" i="59"/>
  <c r="J3538" i="59"/>
  <c r="J3539" i="59"/>
  <c r="J3540" i="59"/>
  <c r="J3541" i="59"/>
  <c r="J3542" i="59"/>
  <c r="J3543" i="59"/>
  <c r="J3544" i="59"/>
  <c r="J3545" i="59"/>
  <c r="J3546" i="59"/>
  <c r="J3547" i="59"/>
  <c r="J3548" i="59"/>
  <c r="J3549" i="59"/>
  <c r="J3550" i="59"/>
  <c r="J3551" i="59"/>
  <c r="J3552" i="59"/>
  <c r="J3553" i="59"/>
  <c r="J3554" i="59"/>
  <c r="J3555" i="59"/>
  <c r="J3556" i="59"/>
  <c r="J3557" i="59"/>
  <c r="J3558" i="59"/>
  <c r="J3559" i="59"/>
  <c r="J3560" i="59"/>
  <c r="J3561" i="59"/>
  <c r="J3562" i="59"/>
  <c r="J3563" i="59"/>
  <c r="J3564" i="59"/>
  <c r="J3565" i="59"/>
  <c r="J3566" i="59"/>
  <c r="J3567" i="59"/>
  <c r="J3568" i="59"/>
  <c r="J3569" i="59"/>
  <c r="J3570" i="59"/>
  <c r="J3571" i="59"/>
  <c r="J3572" i="59"/>
  <c r="J3573" i="59"/>
  <c r="J3574" i="59"/>
  <c r="J3575" i="59"/>
  <c r="J3576" i="59"/>
  <c r="J3577" i="59"/>
  <c r="J3578" i="59"/>
  <c r="J3579" i="59"/>
  <c r="J3580" i="59"/>
  <c r="J3581" i="59"/>
  <c r="J3582" i="59"/>
  <c r="J3583" i="59"/>
  <c r="J3584" i="59"/>
  <c r="J3585" i="59"/>
  <c r="J3586" i="59"/>
  <c r="J3587" i="59"/>
  <c r="J3588" i="59"/>
  <c r="J3589" i="59"/>
  <c r="J3590" i="59"/>
  <c r="J3591" i="59"/>
  <c r="J3592" i="59"/>
  <c r="J3593" i="59"/>
  <c r="J3594" i="59"/>
  <c r="J3595" i="59"/>
  <c r="J3596" i="59"/>
  <c r="J3597" i="59"/>
  <c r="J3598" i="59"/>
  <c r="J3599" i="59"/>
  <c r="J3600" i="59"/>
  <c r="J3601" i="59"/>
  <c r="J3602" i="59"/>
  <c r="J3603" i="59"/>
  <c r="J3604" i="59"/>
  <c r="J3605" i="59"/>
  <c r="J3606" i="59"/>
  <c r="J3607" i="59"/>
  <c r="J3608" i="59"/>
  <c r="J3609" i="59"/>
  <c r="J3610" i="59"/>
  <c r="J3611" i="59"/>
  <c r="J3612" i="59"/>
  <c r="J3613" i="59"/>
  <c r="J3614" i="59"/>
  <c r="J3615" i="59"/>
  <c r="J3616" i="59"/>
  <c r="J3617" i="59"/>
  <c r="J3618" i="59"/>
  <c r="J3619" i="59"/>
  <c r="J3620" i="59"/>
  <c r="J3621" i="59"/>
  <c r="J3622" i="59"/>
  <c r="J3623" i="59"/>
  <c r="J3624" i="59"/>
  <c r="J3625" i="59"/>
  <c r="J3626" i="59"/>
  <c r="J3627" i="59"/>
  <c r="J3628" i="59"/>
  <c r="J3629" i="59"/>
  <c r="J3630" i="59"/>
  <c r="J3631" i="59"/>
  <c r="J3632" i="59"/>
  <c r="J3633" i="59"/>
  <c r="J3634" i="59"/>
  <c r="J3635" i="59"/>
  <c r="J3636" i="59"/>
  <c r="J3637" i="59"/>
  <c r="J3638" i="59"/>
  <c r="J3639" i="59"/>
  <c r="J3640" i="59"/>
  <c r="J3641" i="59"/>
  <c r="J3642" i="59"/>
  <c r="J3643" i="59"/>
  <c r="J3644" i="59"/>
  <c r="J3645" i="59"/>
  <c r="J3646" i="59"/>
  <c r="J3647" i="59"/>
  <c r="J3648" i="59"/>
  <c r="J3649" i="59"/>
  <c r="J3650" i="59"/>
  <c r="J3651" i="59"/>
  <c r="J3652" i="59"/>
  <c r="J3653" i="59"/>
  <c r="J3654" i="59"/>
  <c r="J3655" i="59"/>
  <c r="J3656" i="59"/>
  <c r="J3657" i="59"/>
  <c r="J3658" i="59"/>
  <c r="J3659" i="59"/>
  <c r="J3660" i="59"/>
  <c r="J3661" i="59"/>
  <c r="J3662" i="59"/>
  <c r="J3663" i="59"/>
  <c r="J3664" i="59"/>
  <c r="J3665" i="59"/>
  <c r="J3666" i="59"/>
  <c r="J3667" i="59"/>
  <c r="J3668" i="59"/>
  <c r="J3669" i="59"/>
  <c r="J3670" i="59"/>
  <c r="J3671" i="59"/>
  <c r="J3672" i="59"/>
  <c r="J3673" i="59"/>
  <c r="J3674" i="59"/>
  <c r="J3675" i="59"/>
  <c r="J3676" i="59"/>
  <c r="J3677" i="59"/>
  <c r="J3678" i="59"/>
  <c r="J3679" i="59"/>
  <c r="J3680" i="59"/>
  <c r="J3681" i="59"/>
  <c r="J3682" i="59"/>
  <c r="J3683" i="59"/>
  <c r="J3684" i="59"/>
  <c r="J3685" i="59"/>
  <c r="J3686" i="59"/>
  <c r="J3687" i="59"/>
  <c r="J3688" i="59"/>
  <c r="J3689" i="59"/>
  <c r="J3690" i="59"/>
  <c r="J3691" i="59"/>
  <c r="J3692" i="59"/>
  <c r="J3693" i="59"/>
  <c r="J3694" i="59"/>
  <c r="J3695" i="59"/>
  <c r="J3696" i="59"/>
  <c r="J3697" i="59"/>
  <c r="J3698" i="59"/>
  <c r="J3699" i="59"/>
  <c r="J3700" i="59"/>
  <c r="J3701" i="59"/>
  <c r="J3702" i="59"/>
  <c r="J3703" i="59"/>
  <c r="J3704" i="59"/>
  <c r="J3705" i="59"/>
  <c r="J3706" i="59"/>
  <c r="J3707" i="59"/>
  <c r="J3708" i="59"/>
  <c r="J3709" i="59"/>
  <c r="J3710" i="59"/>
  <c r="J3711" i="59"/>
  <c r="J3712" i="59"/>
  <c r="J3713" i="59"/>
  <c r="J3714" i="59"/>
  <c r="J3715" i="59"/>
  <c r="J3716" i="59"/>
  <c r="J3717" i="59"/>
  <c r="J3718" i="59"/>
  <c r="J3719" i="59"/>
  <c r="J3720" i="59"/>
  <c r="J3721" i="59"/>
  <c r="J3722" i="59"/>
  <c r="J3723" i="59"/>
  <c r="J3724" i="59"/>
  <c r="J3725" i="59"/>
  <c r="J3726" i="59"/>
  <c r="J3727" i="59"/>
  <c r="J3728" i="59"/>
  <c r="J3729" i="59"/>
  <c r="J3730" i="59"/>
  <c r="J3731" i="59"/>
  <c r="J3732" i="59"/>
  <c r="J3733" i="59"/>
  <c r="J3734" i="59"/>
  <c r="J3735" i="59"/>
  <c r="J3736" i="59"/>
  <c r="J3737" i="59"/>
  <c r="J3738" i="59"/>
  <c r="J3739" i="59"/>
  <c r="J3740" i="59"/>
  <c r="J3741" i="59"/>
  <c r="J3742" i="59"/>
  <c r="J3743" i="59"/>
  <c r="J3744" i="59"/>
  <c r="J3745" i="59"/>
  <c r="J3746" i="59"/>
  <c r="J3747" i="59"/>
  <c r="J3748" i="59"/>
  <c r="J3749" i="59"/>
  <c r="J3750" i="59"/>
  <c r="J3751" i="59"/>
  <c r="J3752" i="59"/>
  <c r="J3753" i="59"/>
  <c r="J3754" i="59"/>
  <c r="J3755" i="59"/>
  <c r="J3756" i="59"/>
  <c r="J3757" i="59"/>
  <c r="J3758" i="59"/>
  <c r="J3759" i="59"/>
  <c r="J3760" i="59"/>
  <c r="J3761" i="59"/>
  <c r="J3762" i="59"/>
  <c r="J3763" i="59"/>
  <c r="J3764" i="59"/>
  <c r="J3765" i="59"/>
  <c r="J3766" i="59"/>
  <c r="J3767" i="59"/>
  <c r="J3768" i="59"/>
  <c r="J3769" i="59"/>
  <c r="J3770" i="59"/>
  <c r="J3771" i="59"/>
  <c r="J3772" i="59"/>
  <c r="J3773" i="59"/>
  <c r="J3774" i="59"/>
  <c r="J3775" i="59"/>
  <c r="J3776" i="59"/>
  <c r="J3777" i="59"/>
  <c r="J3778" i="59"/>
  <c r="J3779" i="59"/>
  <c r="J3780" i="59"/>
  <c r="J3781" i="59"/>
  <c r="J3782" i="59"/>
  <c r="J3783" i="59"/>
  <c r="J3784" i="59"/>
  <c r="J3785" i="59"/>
  <c r="J3786" i="59"/>
  <c r="J3787" i="59"/>
  <c r="J3788" i="59"/>
  <c r="J3789" i="59"/>
  <c r="J3790" i="59"/>
  <c r="J3791" i="59"/>
  <c r="J3792" i="59"/>
  <c r="J3793" i="59"/>
  <c r="J3794" i="59"/>
  <c r="J3795" i="59"/>
  <c r="J3796" i="59"/>
  <c r="J3797" i="59"/>
  <c r="J3798" i="59"/>
  <c r="J3799" i="59"/>
  <c r="J3800" i="59"/>
  <c r="J3801" i="59"/>
  <c r="J3802" i="59"/>
  <c r="J3803" i="59"/>
  <c r="J3804" i="59"/>
  <c r="J3805" i="59"/>
  <c r="J3806" i="59"/>
  <c r="J3807" i="59"/>
  <c r="J3808" i="59"/>
  <c r="J3809" i="59"/>
  <c r="J3810" i="59"/>
  <c r="J3811" i="59"/>
  <c r="J3812" i="59"/>
  <c r="J3813" i="59"/>
  <c r="J3814" i="59"/>
  <c r="J3815" i="59"/>
  <c r="J3816" i="59"/>
  <c r="J3817" i="59"/>
  <c r="J3818" i="59"/>
  <c r="J3819" i="59"/>
  <c r="J3820" i="59"/>
  <c r="J3821" i="59"/>
  <c r="J3822" i="59"/>
  <c r="J3823" i="59"/>
  <c r="J3824" i="59"/>
  <c r="J3825" i="59"/>
  <c r="J3826" i="59"/>
  <c r="J3827" i="59"/>
  <c r="J3828" i="59"/>
  <c r="J3829" i="59"/>
  <c r="J3830" i="59"/>
  <c r="J3831" i="59"/>
  <c r="J3832" i="59"/>
  <c r="J3833" i="59"/>
  <c r="J3834" i="59"/>
  <c r="J3835" i="59"/>
  <c r="J3836" i="59"/>
  <c r="J3837" i="59"/>
  <c r="J3838" i="59"/>
  <c r="J3839" i="59"/>
  <c r="J3840" i="59"/>
  <c r="J3841" i="59"/>
  <c r="J3842" i="59"/>
  <c r="J3843" i="59"/>
  <c r="J3844" i="59"/>
  <c r="J3845" i="59"/>
  <c r="J3846" i="59"/>
  <c r="J3847" i="59"/>
  <c r="J3848" i="59"/>
  <c r="J3849" i="59"/>
  <c r="J3850" i="59"/>
  <c r="J3851" i="59"/>
  <c r="J3852" i="59"/>
  <c r="J3853" i="59"/>
  <c r="J3854" i="59"/>
  <c r="J3855" i="59"/>
  <c r="J3856" i="59"/>
  <c r="J3857" i="59"/>
  <c r="J3858" i="59"/>
  <c r="J3859" i="59"/>
  <c r="J3860" i="59"/>
  <c r="J3861" i="59"/>
  <c r="J3862" i="59"/>
  <c r="J3863" i="59"/>
  <c r="J3864" i="59"/>
  <c r="J3865" i="59"/>
  <c r="J3866" i="59"/>
  <c r="J3867" i="59"/>
  <c r="J3868" i="59"/>
  <c r="J3869" i="59"/>
  <c r="J3870" i="59"/>
  <c r="J3871" i="59"/>
  <c r="J3872" i="59"/>
  <c r="J3873" i="59"/>
  <c r="J3874" i="59"/>
  <c r="J3875" i="59"/>
  <c r="J3876" i="59"/>
  <c r="J3877" i="59"/>
  <c r="J3878" i="59"/>
  <c r="J3879" i="59"/>
  <c r="J3880" i="59"/>
  <c r="J3881" i="59"/>
  <c r="J3882" i="59"/>
  <c r="J3883" i="59"/>
  <c r="J3884" i="59"/>
  <c r="J3885" i="59"/>
  <c r="J3886" i="59"/>
  <c r="J3887" i="59"/>
  <c r="J3888" i="59"/>
  <c r="J3889" i="59"/>
  <c r="J3890" i="59"/>
  <c r="J3891" i="59"/>
  <c r="J3892" i="59"/>
  <c r="J3893" i="59"/>
  <c r="J3894" i="59"/>
  <c r="J3895" i="59"/>
  <c r="J3896" i="59"/>
  <c r="J3897" i="59"/>
  <c r="J3898" i="59"/>
  <c r="J3899" i="59"/>
  <c r="J3900" i="59"/>
  <c r="J3901" i="59"/>
  <c r="J3902" i="59"/>
  <c r="J3903" i="59"/>
  <c r="J3904" i="59"/>
  <c r="J3905" i="59"/>
  <c r="J3906" i="59"/>
  <c r="J3907" i="59"/>
  <c r="J3908" i="59"/>
  <c r="J3909" i="59"/>
  <c r="J3910" i="59"/>
  <c r="J3911" i="59"/>
  <c r="J3912" i="59"/>
  <c r="J3913" i="59"/>
  <c r="J3914" i="59"/>
  <c r="J3915" i="59"/>
  <c r="J3916" i="59"/>
  <c r="J3917" i="59"/>
  <c r="J3918" i="59"/>
  <c r="J3919" i="59"/>
  <c r="J3920" i="59"/>
  <c r="J3921" i="59"/>
  <c r="J3922" i="59"/>
  <c r="J3923" i="59"/>
  <c r="J3924" i="59"/>
  <c r="J3925" i="59"/>
  <c r="J3926" i="59"/>
  <c r="J3927" i="59"/>
  <c r="J3928" i="59"/>
  <c r="J3929" i="59"/>
  <c r="J3930" i="59"/>
  <c r="J3931" i="59"/>
  <c r="J3932" i="59"/>
  <c r="J3933" i="59"/>
  <c r="J3934" i="59"/>
  <c r="J3935" i="59"/>
  <c r="J3936" i="59"/>
  <c r="J3937" i="59"/>
  <c r="J3938" i="59"/>
  <c r="J3939" i="59"/>
  <c r="J3940" i="59"/>
  <c r="J3941" i="59"/>
  <c r="J3942" i="59"/>
  <c r="J3943" i="59"/>
  <c r="J3944" i="59"/>
  <c r="J3945" i="59"/>
  <c r="J3946" i="59"/>
  <c r="J3947" i="59"/>
  <c r="J3948" i="59"/>
  <c r="J3949" i="59"/>
  <c r="J3950" i="59"/>
  <c r="J3951" i="59"/>
  <c r="J3952" i="59"/>
  <c r="J3953" i="59"/>
  <c r="J3954" i="59"/>
  <c r="J3955" i="59"/>
  <c r="J3956" i="59"/>
  <c r="J3957" i="59"/>
  <c r="J3958" i="59"/>
  <c r="J3959" i="59"/>
  <c r="J3960" i="59"/>
  <c r="J3961" i="59"/>
  <c r="J3962" i="59"/>
  <c r="J3963" i="59"/>
  <c r="J3964" i="59"/>
  <c r="J3965" i="59"/>
  <c r="J3966" i="59"/>
  <c r="J3967" i="59"/>
  <c r="J3968" i="59"/>
  <c r="J3969" i="59"/>
  <c r="J3970" i="59"/>
  <c r="J3971" i="59"/>
  <c r="J3972" i="59"/>
  <c r="J3973" i="59"/>
  <c r="J3974" i="59"/>
  <c r="J3975" i="59"/>
  <c r="J3976" i="59"/>
  <c r="J3977" i="59"/>
  <c r="J3978" i="59"/>
  <c r="J3979" i="59"/>
  <c r="J3980" i="59"/>
  <c r="J3981" i="59"/>
  <c r="J3982" i="59"/>
  <c r="J3983" i="59"/>
  <c r="J3984" i="59"/>
  <c r="J3985" i="59"/>
  <c r="J3986" i="59"/>
  <c r="J3987" i="59"/>
  <c r="J3988" i="59"/>
  <c r="J3989" i="59"/>
  <c r="J3990" i="59"/>
  <c r="J3991" i="59"/>
  <c r="J3992" i="59"/>
  <c r="J3993" i="59"/>
  <c r="J3994" i="59"/>
  <c r="J3995" i="59"/>
  <c r="J3996" i="59"/>
  <c r="J3997" i="59"/>
  <c r="J3998" i="59"/>
  <c r="J3999" i="59"/>
  <c r="J4000" i="59"/>
  <c r="J4001" i="59"/>
  <c r="J4002" i="59"/>
  <c r="J4003" i="59"/>
  <c r="J4004" i="59"/>
  <c r="J4005" i="59"/>
  <c r="J4006" i="59"/>
  <c r="J4007" i="59"/>
  <c r="J4008" i="59"/>
  <c r="J4009" i="59"/>
  <c r="J4010" i="59"/>
  <c r="J4011" i="59"/>
  <c r="J4012" i="59"/>
  <c r="J4013" i="59"/>
  <c r="J4014" i="59"/>
  <c r="J4015" i="59"/>
  <c r="J4016" i="59"/>
  <c r="J4017" i="59"/>
  <c r="J4018" i="59"/>
  <c r="J4019" i="59"/>
  <c r="J4020" i="59"/>
  <c r="J4021" i="59"/>
  <c r="J4022" i="59"/>
  <c r="J4023" i="59"/>
  <c r="J4024" i="59"/>
  <c r="J4025" i="59"/>
  <c r="J4026" i="59"/>
  <c r="J4027" i="59"/>
  <c r="J4028" i="59"/>
  <c r="J4029" i="59"/>
  <c r="J4030" i="59"/>
  <c r="J4031" i="59"/>
  <c r="J4032" i="59"/>
  <c r="J4033" i="59"/>
  <c r="J4034" i="59"/>
  <c r="J4035" i="59"/>
  <c r="J4036" i="59"/>
  <c r="J4037" i="59"/>
  <c r="J4038" i="59"/>
  <c r="J4039" i="59"/>
  <c r="J4040" i="59"/>
  <c r="J4041" i="59"/>
  <c r="J4042" i="59"/>
  <c r="J4043" i="59"/>
  <c r="J4044" i="59"/>
  <c r="J4045" i="59"/>
  <c r="J4046" i="59"/>
  <c r="J4047" i="59"/>
  <c r="J4048" i="59"/>
  <c r="J4049" i="59"/>
  <c r="J4050" i="59"/>
  <c r="J4051" i="59"/>
  <c r="J4052" i="59"/>
  <c r="J4053" i="59"/>
  <c r="J4054" i="59"/>
  <c r="J4055" i="59"/>
  <c r="J4056" i="59"/>
  <c r="J4057" i="59"/>
  <c r="J4058" i="59"/>
  <c r="J4059" i="59"/>
  <c r="J4060" i="59"/>
  <c r="J4061" i="59"/>
  <c r="J4062" i="59"/>
  <c r="J4063" i="59"/>
  <c r="J4064" i="59"/>
  <c r="J4065" i="59"/>
  <c r="J4066" i="59"/>
  <c r="J4067" i="59"/>
  <c r="J4068" i="59"/>
  <c r="J4069" i="59"/>
  <c r="J4070" i="59"/>
  <c r="J4071" i="59"/>
  <c r="J4072" i="59"/>
  <c r="J4073" i="59"/>
  <c r="J4074" i="59"/>
  <c r="J4075" i="59"/>
  <c r="J4076" i="59"/>
  <c r="J4077" i="59"/>
  <c r="J4078" i="59"/>
  <c r="J4079" i="59"/>
  <c r="J4080" i="59"/>
  <c r="J4081" i="59"/>
  <c r="J4082" i="59"/>
  <c r="J4083" i="59"/>
  <c r="J4084" i="59"/>
  <c r="J4085" i="59"/>
  <c r="J4086" i="59"/>
  <c r="J4087" i="59"/>
  <c r="J4088" i="59"/>
  <c r="J4089" i="59"/>
  <c r="J4090" i="59"/>
  <c r="J4091" i="59"/>
  <c r="J4092" i="59"/>
  <c r="J4093" i="59"/>
  <c r="J4094" i="59"/>
  <c r="J4095" i="59"/>
  <c r="J4096" i="59"/>
  <c r="J4097" i="59"/>
  <c r="J4098" i="59"/>
  <c r="J4099" i="59"/>
  <c r="J4100" i="59"/>
  <c r="J4101" i="59"/>
  <c r="J4102" i="59"/>
  <c r="J4103" i="59"/>
  <c r="J4104" i="59"/>
  <c r="J4105" i="59"/>
  <c r="J4106" i="59"/>
  <c r="J4107" i="59"/>
  <c r="J4108" i="59"/>
  <c r="J4109" i="59"/>
  <c r="J4110" i="59"/>
  <c r="J4111" i="59"/>
  <c r="J4112" i="59"/>
  <c r="J4113" i="59"/>
  <c r="J4114" i="59"/>
  <c r="J4115" i="59"/>
  <c r="J4116" i="59"/>
  <c r="J4117" i="59"/>
  <c r="J4118" i="59"/>
  <c r="J4119" i="59"/>
  <c r="J4120" i="59"/>
  <c r="J4121" i="59"/>
  <c r="J4122" i="59"/>
  <c r="J4123" i="59"/>
  <c r="J4124" i="59"/>
  <c r="J4125" i="59"/>
  <c r="J4126" i="59"/>
  <c r="J4127" i="59"/>
  <c r="J4128" i="59"/>
  <c r="J4129" i="59"/>
  <c r="J4130" i="59"/>
  <c r="J4131" i="59"/>
  <c r="J4132" i="59"/>
  <c r="J4133" i="59"/>
  <c r="J4134" i="59"/>
  <c r="J4135" i="59"/>
  <c r="J4136" i="59"/>
  <c r="J4137" i="59"/>
  <c r="J4138" i="59"/>
  <c r="J4139" i="59"/>
  <c r="J4140" i="59"/>
  <c r="J4141" i="59"/>
  <c r="J4142" i="59"/>
  <c r="J4143" i="59"/>
  <c r="J4144" i="59"/>
  <c r="J4145" i="59"/>
  <c r="J4146" i="59"/>
  <c r="J4147" i="59"/>
  <c r="J4148" i="59"/>
  <c r="J4149" i="59"/>
  <c r="J4150" i="59"/>
  <c r="J4151" i="59"/>
  <c r="J4152" i="59"/>
  <c r="J4153" i="59"/>
  <c r="J4154" i="59"/>
  <c r="J4155" i="59"/>
  <c r="J4156" i="59"/>
  <c r="J4157" i="59"/>
  <c r="J4158" i="59"/>
  <c r="J4159" i="59"/>
  <c r="J4160" i="59"/>
  <c r="J4161" i="59"/>
  <c r="J4162" i="59"/>
  <c r="J4163" i="59"/>
  <c r="J4164" i="59"/>
  <c r="J4165" i="59"/>
  <c r="J4166" i="59"/>
  <c r="J4167" i="59"/>
  <c r="J4168" i="59"/>
  <c r="J4169" i="59"/>
  <c r="J4170" i="59"/>
  <c r="J4171" i="59"/>
  <c r="J4172" i="59"/>
  <c r="J4173" i="59"/>
  <c r="J4174" i="59"/>
  <c r="J4175" i="59"/>
  <c r="J4176" i="59"/>
  <c r="J4177" i="59"/>
  <c r="J4178" i="59"/>
  <c r="J4179" i="59"/>
  <c r="J4180" i="59"/>
  <c r="J4181" i="59"/>
  <c r="J4182" i="59"/>
  <c r="J4183" i="59"/>
  <c r="J4184" i="59"/>
  <c r="J4185" i="59"/>
  <c r="J4186" i="59"/>
  <c r="J4187" i="59"/>
  <c r="J4188" i="59"/>
  <c r="J4189" i="59"/>
  <c r="J4190" i="59"/>
  <c r="J4191" i="59"/>
  <c r="J4192" i="59"/>
  <c r="J4193" i="59"/>
  <c r="J4194" i="59"/>
  <c r="J4195" i="59"/>
  <c r="J4196" i="59"/>
  <c r="J4197" i="59"/>
  <c r="J4198" i="59"/>
  <c r="J4199" i="59"/>
  <c r="J4200" i="59"/>
  <c r="J4201" i="59"/>
  <c r="J4202" i="59"/>
  <c r="J4203" i="59"/>
  <c r="J4204" i="59"/>
  <c r="J4205" i="59"/>
  <c r="J4206" i="59"/>
  <c r="J4207" i="59"/>
  <c r="J4208" i="59"/>
  <c r="J4209" i="59"/>
  <c r="J4210" i="59"/>
  <c r="J4211" i="59"/>
  <c r="J4212" i="59"/>
  <c r="J4213" i="59"/>
  <c r="J4214" i="59"/>
  <c r="J4215" i="59"/>
  <c r="J4216" i="59"/>
  <c r="J4217" i="59"/>
  <c r="J4218" i="59"/>
  <c r="J4219" i="59"/>
  <c r="J4220" i="59"/>
  <c r="J4221" i="59"/>
  <c r="J4222" i="59"/>
  <c r="J4223" i="59"/>
  <c r="J4224" i="59"/>
  <c r="J4225" i="59"/>
  <c r="J4226" i="59"/>
  <c r="J4227" i="59"/>
  <c r="J4228" i="59"/>
  <c r="J4229" i="59"/>
  <c r="J4230" i="59"/>
  <c r="J4231" i="59"/>
  <c r="J4232" i="59"/>
  <c r="J4233" i="59"/>
  <c r="J4234" i="59"/>
  <c r="J4235" i="59"/>
  <c r="J4236" i="59"/>
  <c r="J4237" i="59"/>
  <c r="J4238" i="59"/>
  <c r="J4239" i="59"/>
  <c r="J4240" i="59"/>
  <c r="J4241" i="59"/>
  <c r="J4242" i="59"/>
  <c r="J4243" i="59"/>
  <c r="J4244" i="59"/>
  <c r="J4245" i="59"/>
  <c r="J4246" i="59"/>
  <c r="J4247" i="59"/>
  <c r="J4248" i="59"/>
  <c r="J4249" i="59"/>
  <c r="J4250" i="59"/>
  <c r="J4251" i="59"/>
  <c r="J4252" i="59"/>
  <c r="J4253" i="59"/>
  <c r="J4254" i="59"/>
  <c r="J4255" i="59"/>
  <c r="J4256" i="59"/>
  <c r="J4257" i="59"/>
  <c r="J4258" i="59"/>
  <c r="J4259" i="59"/>
  <c r="J4260" i="59"/>
  <c r="J4261" i="59"/>
  <c r="J4262" i="59"/>
  <c r="J4263" i="59"/>
  <c r="J4264" i="59"/>
  <c r="J4265" i="59"/>
  <c r="J4266" i="59"/>
  <c r="J4267" i="59"/>
  <c r="J4268" i="59"/>
  <c r="J4269" i="59"/>
  <c r="J4270" i="59"/>
  <c r="J4271" i="59"/>
  <c r="J4272" i="59"/>
  <c r="J4273" i="59"/>
  <c r="J4274" i="59"/>
  <c r="J4275" i="59"/>
  <c r="J4276" i="59"/>
  <c r="J4277" i="59"/>
  <c r="J4278" i="59"/>
  <c r="J4279" i="59"/>
  <c r="J4280" i="59"/>
  <c r="J4281" i="59"/>
  <c r="J4282" i="59"/>
  <c r="J4283" i="59"/>
  <c r="J4284" i="59"/>
  <c r="J4285" i="59"/>
  <c r="J4286" i="59"/>
  <c r="J4287" i="59"/>
  <c r="J4288" i="59"/>
  <c r="J4289" i="59"/>
  <c r="J4290" i="59"/>
  <c r="J4291" i="59"/>
  <c r="J4292" i="59"/>
  <c r="J4293" i="59"/>
  <c r="J4294" i="59"/>
  <c r="J4295" i="59"/>
  <c r="J4296" i="59"/>
  <c r="J4297" i="59"/>
  <c r="J4298" i="59"/>
  <c r="J4299" i="59"/>
  <c r="J4300" i="59"/>
  <c r="J4301" i="59"/>
  <c r="J4302" i="59"/>
  <c r="J4303" i="59"/>
  <c r="J4304" i="59"/>
  <c r="J4305" i="59"/>
  <c r="J4306" i="59"/>
  <c r="J4307" i="59"/>
  <c r="J4308" i="59"/>
  <c r="J4309" i="59"/>
  <c r="J4310" i="59"/>
  <c r="J4311" i="59"/>
  <c r="J4312" i="59"/>
  <c r="J4313" i="59"/>
  <c r="J4314" i="59"/>
  <c r="J4315" i="59"/>
  <c r="J4316" i="59"/>
  <c r="J4317" i="59"/>
  <c r="J4318" i="59"/>
  <c r="J4319" i="59"/>
  <c r="J4320" i="59"/>
  <c r="J4321" i="59"/>
  <c r="J4322" i="59"/>
  <c r="J4323" i="59"/>
  <c r="J4324" i="59"/>
  <c r="J4325" i="59"/>
  <c r="J4326" i="59"/>
  <c r="J4327" i="59"/>
  <c r="J4328" i="59"/>
  <c r="J4329" i="59"/>
  <c r="J4330" i="59"/>
  <c r="J4331" i="59"/>
  <c r="J4332" i="59"/>
  <c r="J4333" i="59"/>
  <c r="J4334" i="59"/>
  <c r="J4335" i="59"/>
  <c r="J4336" i="59"/>
  <c r="J4337" i="59"/>
  <c r="J4338" i="59"/>
  <c r="J4339" i="59"/>
  <c r="J4340" i="59"/>
  <c r="J4341" i="59"/>
  <c r="J4342" i="59"/>
  <c r="J4343" i="59"/>
  <c r="J4344" i="59"/>
  <c r="J4345" i="59"/>
  <c r="J4346" i="59"/>
  <c r="J4347" i="59"/>
  <c r="J4348" i="59"/>
  <c r="J4349" i="59"/>
  <c r="J4350" i="59"/>
  <c r="J4351" i="59"/>
  <c r="J4352" i="59"/>
  <c r="J4353" i="59"/>
  <c r="J4354" i="59"/>
  <c r="J4355" i="59"/>
  <c r="J4356" i="59"/>
  <c r="J4357" i="59"/>
  <c r="J4358" i="59"/>
  <c r="J4359" i="59"/>
  <c r="J4360" i="59"/>
  <c r="J4361" i="59"/>
  <c r="J4362" i="59"/>
  <c r="J4363" i="59"/>
  <c r="J4364" i="59"/>
  <c r="J4365" i="59"/>
  <c r="J4366" i="59"/>
  <c r="J4367" i="59"/>
  <c r="J4368" i="59"/>
  <c r="J4369" i="59"/>
  <c r="J4370" i="59"/>
  <c r="J4371" i="59"/>
  <c r="J4372" i="59"/>
  <c r="J4373" i="59"/>
  <c r="J4374" i="59"/>
  <c r="J4375" i="59"/>
  <c r="J4376" i="59"/>
  <c r="J4377" i="59"/>
  <c r="J4378" i="59"/>
  <c r="J4379" i="59"/>
  <c r="J4380" i="59"/>
  <c r="J4381" i="59"/>
  <c r="J4382" i="59"/>
  <c r="J4383" i="59"/>
  <c r="J4384" i="59"/>
  <c r="J4385" i="59"/>
  <c r="J4386" i="59"/>
  <c r="J4387" i="59"/>
  <c r="J4388" i="59"/>
  <c r="J4389" i="59"/>
  <c r="J4390" i="59"/>
  <c r="J4391" i="59"/>
  <c r="J4392" i="59"/>
  <c r="J4393" i="59"/>
  <c r="J4394" i="59"/>
  <c r="J4395" i="59"/>
  <c r="J4396" i="59"/>
  <c r="J4397" i="59"/>
  <c r="J4398" i="59"/>
  <c r="J4399" i="59"/>
  <c r="J4400" i="59"/>
  <c r="J4401" i="59"/>
  <c r="J4402" i="59"/>
  <c r="J4403" i="59"/>
  <c r="J4404" i="59"/>
  <c r="J4405" i="59"/>
  <c r="J4406" i="59"/>
  <c r="J4407" i="59"/>
  <c r="J4408" i="59"/>
  <c r="J4409" i="59"/>
  <c r="J4410" i="59"/>
  <c r="J4411" i="59"/>
  <c r="J4412" i="59"/>
  <c r="J4413" i="59"/>
  <c r="J4414" i="59"/>
  <c r="J4415" i="59"/>
  <c r="J4416" i="59"/>
  <c r="J4417" i="59"/>
  <c r="J4418" i="59"/>
  <c r="J4419" i="59"/>
  <c r="J4420" i="59"/>
  <c r="J4421" i="59"/>
  <c r="J4422" i="59"/>
  <c r="J4423" i="59"/>
  <c r="J4424" i="59"/>
  <c r="J4425" i="59"/>
  <c r="J4426" i="59"/>
  <c r="J4427" i="59"/>
  <c r="J4428" i="59"/>
  <c r="J4429" i="59"/>
  <c r="J4430" i="59"/>
  <c r="J4431" i="59"/>
  <c r="J4432" i="59"/>
  <c r="J4433" i="59"/>
  <c r="J4434" i="59"/>
  <c r="J4435" i="59"/>
  <c r="J4436" i="59"/>
  <c r="J4437" i="59"/>
  <c r="J4438" i="59"/>
  <c r="J4439" i="59"/>
  <c r="J4440" i="59"/>
  <c r="J4441" i="59"/>
  <c r="J4442" i="59"/>
  <c r="J4443" i="59"/>
  <c r="J4444" i="59"/>
  <c r="J4445" i="59"/>
  <c r="J4446" i="59"/>
  <c r="J4447" i="59"/>
  <c r="J4448" i="59"/>
  <c r="J4449" i="59"/>
  <c r="J4450" i="59"/>
  <c r="J4451" i="59"/>
  <c r="J4452" i="59"/>
  <c r="J4453" i="59"/>
  <c r="J4454" i="59"/>
  <c r="J4455" i="59"/>
  <c r="J4456" i="59"/>
  <c r="J4457" i="59"/>
  <c r="J4458" i="59"/>
  <c r="J4459" i="59"/>
  <c r="J4460" i="59"/>
  <c r="J4461" i="59"/>
  <c r="J4462" i="59"/>
  <c r="J4463" i="59"/>
  <c r="J4464" i="59"/>
  <c r="J4465" i="59"/>
  <c r="J4466" i="59"/>
  <c r="J4467" i="59"/>
  <c r="J4468" i="59"/>
  <c r="J4469" i="59"/>
  <c r="J4470" i="59"/>
  <c r="J4471" i="59"/>
  <c r="J4472" i="59"/>
  <c r="J4473" i="59"/>
  <c r="J4474" i="59"/>
  <c r="J4475" i="59"/>
  <c r="J4476" i="59"/>
  <c r="J4477" i="59"/>
  <c r="J4478" i="59"/>
  <c r="J4479" i="59"/>
  <c r="J4480" i="59"/>
  <c r="J4481" i="59"/>
  <c r="J4482" i="59"/>
  <c r="J4483" i="59"/>
  <c r="J4484" i="59"/>
  <c r="J4485" i="59"/>
  <c r="J4486" i="59"/>
  <c r="J4487" i="59"/>
  <c r="J4488" i="59"/>
  <c r="J4489" i="59"/>
  <c r="J4490" i="59"/>
  <c r="J4491" i="59"/>
  <c r="J4492" i="59"/>
  <c r="J4493" i="59"/>
  <c r="J4494" i="59"/>
  <c r="J4495" i="59"/>
  <c r="J4496" i="59"/>
  <c r="J4497" i="59"/>
  <c r="J4498" i="59"/>
  <c r="J4499" i="59"/>
  <c r="J4500" i="59"/>
  <c r="J4501" i="59"/>
  <c r="J4502" i="59"/>
  <c r="J4503" i="59"/>
  <c r="J4504" i="59"/>
  <c r="J4505" i="59"/>
  <c r="J4506" i="59"/>
  <c r="J4507" i="59"/>
  <c r="J4508" i="59"/>
  <c r="J4509" i="59"/>
  <c r="J4510" i="59"/>
  <c r="J4511" i="59"/>
  <c r="J4512" i="59"/>
  <c r="J4513" i="59"/>
  <c r="J4514" i="59"/>
  <c r="J4515" i="59"/>
  <c r="J4516" i="59"/>
  <c r="J4517" i="59"/>
  <c r="J4518" i="59"/>
  <c r="J4519" i="59"/>
  <c r="J4520" i="59"/>
  <c r="J4521" i="59"/>
  <c r="J4522" i="59"/>
  <c r="J4523" i="59"/>
  <c r="J4524" i="59"/>
  <c r="J4525" i="59"/>
  <c r="J4526" i="59"/>
  <c r="J4527" i="59"/>
  <c r="J4528" i="59"/>
  <c r="J4529" i="59"/>
  <c r="J4530" i="59"/>
  <c r="J4531" i="59"/>
  <c r="J4532" i="59"/>
  <c r="J4533" i="59"/>
  <c r="J4534" i="59"/>
  <c r="J4535" i="59"/>
  <c r="J4536" i="59"/>
  <c r="J4537" i="59"/>
  <c r="J4538" i="59"/>
  <c r="J4539" i="59"/>
  <c r="J4540" i="59"/>
  <c r="J4541" i="59"/>
  <c r="J4542" i="59"/>
  <c r="J4543" i="59"/>
  <c r="J4544" i="59"/>
  <c r="J4545" i="59"/>
  <c r="J4546" i="59"/>
  <c r="J4547" i="59"/>
  <c r="J4548" i="59"/>
  <c r="J4549" i="59"/>
  <c r="J4550" i="59"/>
  <c r="J4551" i="59"/>
  <c r="J4552" i="59"/>
  <c r="J4553" i="59"/>
  <c r="J4554" i="59"/>
  <c r="J4555" i="59"/>
  <c r="J4556" i="59"/>
  <c r="J4557" i="59"/>
  <c r="J4558" i="59"/>
  <c r="J4559" i="59"/>
  <c r="J4560" i="59"/>
  <c r="J4561" i="59"/>
  <c r="J4562" i="59"/>
  <c r="J4563" i="59"/>
  <c r="J4564" i="59"/>
  <c r="J4565" i="59"/>
  <c r="J4566" i="59"/>
  <c r="J4567" i="59"/>
  <c r="J4568" i="59"/>
  <c r="J4569" i="59"/>
  <c r="J4570" i="59"/>
  <c r="J4571" i="59"/>
  <c r="J4572" i="59"/>
  <c r="J4573" i="59"/>
  <c r="J4574" i="59"/>
  <c r="J4575" i="59"/>
  <c r="J4576" i="59"/>
  <c r="J4577" i="59"/>
  <c r="J4578" i="59"/>
  <c r="J4579" i="59"/>
  <c r="J4580" i="59"/>
  <c r="J4581" i="59"/>
  <c r="J4582" i="59"/>
  <c r="J4583" i="59"/>
  <c r="J4584" i="59"/>
  <c r="J4585" i="59"/>
  <c r="J4586" i="59"/>
  <c r="J4587" i="59"/>
  <c r="J4588" i="59"/>
  <c r="J4589" i="59"/>
  <c r="J4590" i="59"/>
  <c r="J4591" i="59"/>
  <c r="J4592" i="59"/>
  <c r="J4593" i="59"/>
  <c r="J4594" i="59"/>
  <c r="J4595" i="59"/>
  <c r="J4596" i="59"/>
  <c r="J4597" i="59"/>
  <c r="J4598" i="59"/>
  <c r="J4599" i="59"/>
  <c r="J4600" i="59"/>
  <c r="J4601" i="59"/>
  <c r="J4602" i="59"/>
  <c r="J4603" i="59"/>
  <c r="J4604" i="59"/>
  <c r="J4605" i="59"/>
  <c r="J4606" i="59"/>
  <c r="J4607" i="59"/>
  <c r="J4608" i="59"/>
  <c r="J4609" i="59"/>
  <c r="J4610" i="59"/>
  <c r="J4611" i="59"/>
  <c r="J4612" i="59"/>
  <c r="J4613" i="59"/>
  <c r="J4614" i="59"/>
  <c r="J4615" i="59"/>
  <c r="J4616" i="59"/>
  <c r="J4617" i="59"/>
  <c r="J4618" i="59"/>
  <c r="J4619" i="59"/>
  <c r="J4620" i="59"/>
  <c r="J4621" i="59"/>
  <c r="J4622" i="59"/>
  <c r="J4623" i="59"/>
  <c r="J4624" i="59"/>
  <c r="J4625" i="59"/>
  <c r="J4626" i="59"/>
  <c r="J4627" i="59"/>
  <c r="J4628" i="59"/>
  <c r="J4629" i="59"/>
  <c r="J4630" i="59"/>
  <c r="J4631" i="59"/>
  <c r="J4632" i="59"/>
  <c r="J4633" i="59"/>
  <c r="J4634" i="59"/>
  <c r="J4635" i="59"/>
  <c r="J4636" i="59"/>
  <c r="J4637" i="59"/>
  <c r="J4638" i="59"/>
  <c r="J4639" i="59"/>
  <c r="J4640" i="59"/>
  <c r="J4641" i="59"/>
  <c r="J4642" i="59"/>
  <c r="J4643" i="59"/>
  <c r="J4644" i="59"/>
  <c r="J4645" i="59"/>
  <c r="J4646" i="59"/>
  <c r="J4647" i="59"/>
  <c r="J4648" i="59"/>
  <c r="J4649" i="59"/>
  <c r="J4650" i="59"/>
  <c r="J4651" i="59"/>
  <c r="J4652" i="59"/>
  <c r="J4653" i="59"/>
  <c r="J4654" i="59"/>
  <c r="J4655" i="59"/>
  <c r="J4656" i="59"/>
  <c r="J4657" i="59"/>
  <c r="J4658" i="59"/>
  <c r="J4659" i="59"/>
  <c r="J4660" i="59"/>
  <c r="J4661" i="59"/>
  <c r="J4662" i="59"/>
  <c r="J4663" i="59"/>
  <c r="J4664" i="59"/>
  <c r="J4665" i="59"/>
  <c r="J4666" i="59"/>
  <c r="J4667" i="59"/>
  <c r="J4668" i="59"/>
  <c r="J4669" i="59"/>
  <c r="J4670" i="59"/>
  <c r="J4671" i="59"/>
  <c r="J4672" i="59"/>
  <c r="J4673" i="59"/>
  <c r="J4674" i="59"/>
  <c r="J4675" i="59"/>
  <c r="J4676" i="59"/>
  <c r="J4677" i="59"/>
  <c r="J4678" i="59"/>
  <c r="J4679" i="59"/>
  <c r="J4680" i="59"/>
  <c r="J4681" i="59"/>
  <c r="J4682" i="59"/>
  <c r="J4683" i="59"/>
  <c r="J4684" i="59"/>
  <c r="J4685" i="59"/>
  <c r="J4686" i="59"/>
  <c r="J4687" i="59"/>
  <c r="J4688" i="59"/>
  <c r="J4689" i="59"/>
  <c r="J4690" i="59"/>
  <c r="J4691" i="59"/>
  <c r="J4692" i="59"/>
  <c r="J4693" i="59"/>
  <c r="J4694" i="59"/>
  <c r="J4695" i="59"/>
  <c r="J4696" i="59"/>
  <c r="J4697" i="59"/>
  <c r="J4698" i="59"/>
  <c r="J4699" i="59"/>
  <c r="J4700" i="59"/>
  <c r="J4701" i="59"/>
  <c r="J4702" i="59"/>
  <c r="J4703" i="59"/>
  <c r="J4704" i="59"/>
  <c r="J4705" i="59"/>
  <c r="J4706" i="59"/>
  <c r="J4707" i="59"/>
  <c r="J4708" i="59"/>
  <c r="J4709" i="59"/>
  <c r="J4710" i="59"/>
  <c r="J4711" i="59"/>
  <c r="J4712" i="59"/>
  <c r="J4713" i="59"/>
  <c r="J4714" i="59"/>
  <c r="J4715" i="59"/>
  <c r="J4716" i="59"/>
  <c r="J4717" i="59"/>
  <c r="J4718" i="59"/>
  <c r="J4719" i="59"/>
  <c r="J4720" i="59"/>
  <c r="J4721" i="59"/>
  <c r="J4722" i="59"/>
  <c r="J4723" i="59"/>
  <c r="J4724" i="59"/>
  <c r="J4725" i="59"/>
  <c r="J4726" i="59"/>
  <c r="J4727" i="59"/>
  <c r="J4728" i="59"/>
  <c r="J4729" i="59"/>
  <c r="J4730" i="59"/>
  <c r="J4731" i="59"/>
  <c r="J4732" i="59"/>
  <c r="J4733" i="59"/>
  <c r="J4734" i="59"/>
  <c r="J4735" i="59"/>
  <c r="J4736" i="59"/>
  <c r="J4737" i="59"/>
  <c r="J4738" i="59"/>
  <c r="J4739" i="59"/>
  <c r="J4740" i="59"/>
  <c r="J4741" i="59"/>
  <c r="J4742" i="59"/>
  <c r="J4743" i="59"/>
  <c r="J4744" i="59"/>
  <c r="J4745" i="59"/>
  <c r="J4746" i="59"/>
  <c r="J4747" i="59"/>
  <c r="J4748" i="59"/>
  <c r="J4749" i="59"/>
  <c r="J4750" i="59"/>
  <c r="J4751" i="59"/>
  <c r="J4752" i="59"/>
  <c r="J4753" i="59"/>
  <c r="J4754" i="59"/>
  <c r="J4755" i="59"/>
  <c r="J4756" i="59"/>
  <c r="J4757" i="59"/>
  <c r="J4758" i="59"/>
  <c r="J4759" i="59"/>
  <c r="J4760" i="59"/>
  <c r="J4761" i="59"/>
  <c r="J4762" i="59"/>
  <c r="J4763" i="59"/>
  <c r="J4764" i="59"/>
  <c r="J4765" i="59"/>
  <c r="J4766" i="59"/>
  <c r="J4767" i="59"/>
  <c r="J4768" i="59"/>
  <c r="J4769" i="59"/>
  <c r="J4770" i="59"/>
  <c r="J4771" i="59"/>
  <c r="J4772" i="59"/>
  <c r="J4773" i="59"/>
  <c r="J4774" i="59"/>
  <c r="J4775" i="59"/>
  <c r="J4776" i="59"/>
  <c r="J4777" i="59"/>
  <c r="J4778" i="59"/>
  <c r="J4779" i="59"/>
  <c r="J4780" i="59"/>
  <c r="J4781" i="59"/>
  <c r="J4782" i="59"/>
  <c r="J4783" i="59"/>
  <c r="J4784" i="59"/>
  <c r="J4785" i="59"/>
  <c r="J4786" i="59"/>
  <c r="J4787" i="59"/>
  <c r="J4788" i="59"/>
  <c r="J4789" i="59"/>
  <c r="J4790" i="59"/>
  <c r="J4791" i="59"/>
  <c r="J4792" i="59"/>
  <c r="J4793" i="59"/>
  <c r="J4794" i="59"/>
  <c r="J4795" i="59"/>
  <c r="J4796" i="59"/>
  <c r="J4797" i="59"/>
  <c r="J4798" i="59"/>
  <c r="J4799" i="59"/>
  <c r="J4800" i="59"/>
  <c r="J4801" i="59"/>
  <c r="J4802" i="59"/>
  <c r="J4803" i="59"/>
  <c r="J4804" i="59"/>
  <c r="J4805" i="59"/>
  <c r="J4806" i="59"/>
  <c r="J4807" i="59"/>
  <c r="J4808" i="59"/>
  <c r="J4809" i="59"/>
  <c r="J4810" i="59"/>
  <c r="J4811" i="59"/>
  <c r="J4812" i="59"/>
  <c r="J4813" i="59"/>
  <c r="J4814" i="59"/>
  <c r="J4815" i="59"/>
  <c r="J4816" i="59"/>
  <c r="J4817" i="59"/>
  <c r="J4818" i="59"/>
  <c r="J4819" i="59"/>
  <c r="J4820" i="59"/>
  <c r="J4821" i="59"/>
  <c r="J4822" i="59"/>
  <c r="J4823" i="59"/>
  <c r="J4824" i="59"/>
  <c r="J4825" i="59"/>
  <c r="J4826" i="59"/>
  <c r="J4827" i="59"/>
  <c r="J4828" i="59"/>
  <c r="J4829" i="59"/>
  <c r="J4830" i="59"/>
  <c r="J4831" i="59"/>
  <c r="J4832" i="59"/>
  <c r="J4833" i="59"/>
  <c r="J4834" i="59"/>
  <c r="J4835" i="59"/>
  <c r="J4836" i="59"/>
  <c r="J4837" i="59"/>
  <c r="J4838" i="59"/>
  <c r="J4839" i="59"/>
  <c r="J4840" i="59"/>
  <c r="J4841" i="59"/>
  <c r="J4842" i="59"/>
  <c r="J4843" i="59"/>
  <c r="J4844" i="59"/>
  <c r="J4845" i="59"/>
  <c r="J4846" i="59"/>
  <c r="J4847" i="59"/>
  <c r="J4848" i="59"/>
  <c r="J4849" i="59"/>
  <c r="J4850" i="59"/>
  <c r="J4851" i="59"/>
  <c r="J4852" i="59"/>
  <c r="J4853" i="59"/>
  <c r="J4854" i="59"/>
  <c r="J4855" i="59"/>
  <c r="J4856" i="59"/>
  <c r="J4857" i="59"/>
  <c r="J4858" i="59"/>
  <c r="J4859" i="59"/>
  <c r="J4860" i="59"/>
  <c r="J4861" i="59"/>
  <c r="J4862" i="59"/>
  <c r="J4863" i="59"/>
  <c r="J4864" i="59"/>
  <c r="J4865" i="59"/>
  <c r="J4866" i="59"/>
  <c r="J4867" i="59"/>
  <c r="J4868" i="59"/>
  <c r="J4869" i="59"/>
  <c r="J4870" i="59"/>
  <c r="J4871" i="59"/>
  <c r="J4872" i="59"/>
  <c r="J4873" i="59"/>
  <c r="J4874" i="59"/>
  <c r="J4875" i="59"/>
  <c r="J4876" i="59"/>
  <c r="J4877" i="59"/>
  <c r="J4878" i="59"/>
  <c r="J4879" i="59"/>
  <c r="J4880" i="59"/>
  <c r="J4881" i="59"/>
  <c r="J4882" i="59"/>
  <c r="J4883" i="59"/>
  <c r="J4884" i="59"/>
  <c r="J4885" i="59"/>
  <c r="J4886" i="59"/>
  <c r="J4887" i="59"/>
  <c r="J4888" i="59"/>
  <c r="J4889" i="59"/>
  <c r="J4890" i="59"/>
  <c r="J4891" i="59"/>
  <c r="J4892" i="59"/>
  <c r="J4893" i="59"/>
  <c r="J4894" i="59"/>
  <c r="J4895" i="59"/>
  <c r="J4896" i="59"/>
  <c r="J4897" i="59"/>
  <c r="J4898" i="59"/>
  <c r="J4899" i="59"/>
  <c r="J4900" i="59"/>
  <c r="J4901" i="59"/>
  <c r="J4902" i="59"/>
  <c r="J4903" i="59"/>
  <c r="J4904" i="59"/>
  <c r="J4905" i="59"/>
  <c r="J4906" i="59"/>
  <c r="J4907" i="59"/>
  <c r="J4908" i="59"/>
  <c r="J4909" i="59"/>
  <c r="J4910" i="59"/>
  <c r="J4911" i="59"/>
  <c r="J4912" i="59"/>
  <c r="J4913" i="59"/>
  <c r="J4914" i="59"/>
  <c r="J4915" i="59"/>
  <c r="J4916" i="59"/>
  <c r="J4917" i="59"/>
  <c r="J4918" i="59"/>
  <c r="J4919" i="59"/>
  <c r="J4920" i="59"/>
  <c r="J4921" i="59"/>
  <c r="J4922" i="59"/>
  <c r="J4923" i="59"/>
  <c r="J4924" i="59"/>
  <c r="J4925" i="59"/>
  <c r="J4926" i="59"/>
  <c r="J4927" i="59"/>
  <c r="J4928" i="59"/>
  <c r="J4929" i="59"/>
  <c r="J4930" i="59"/>
  <c r="J4931" i="59"/>
  <c r="J4932" i="59"/>
  <c r="J4933" i="59"/>
  <c r="J4934" i="59"/>
  <c r="J4935" i="59"/>
  <c r="J4936" i="59"/>
  <c r="J4937" i="59"/>
  <c r="J4938" i="59"/>
  <c r="J4939" i="59"/>
  <c r="J4940" i="59"/>
  <c r="J4941" i="59"/>
  <c r="J4942" i="59"/>
  <c r="J4943" i="59"/>
  <c r="J4944" i="59"/>
  <c r="J4945" i="59"/>
  <c r="J4946" i="59"/>
  <c r="J4947" i="59"/>
  <c r="J4948" i="59"/>
  <c r="J4949" i="59"/>
  <c r="J4950" i="59"/>
  <c r="J4951" i="59"/>
  <c r="J4952" i="59"/>
  <c r="J4953" i="59"/>
  <c r="J4954" i="59"/>
  <c r="J4955" i="59"/>
  <c r="J4956" i="59"/>
  <c r="J4957" i="59"/>
  <c r="J4958" i="59"/>
  <c r="J4959" i="59"/>
  <c r="J4960" i="59"/>
  <c r="J4961" i="59"/>
  <c r="J4962" i="59"/>
  <c r="J4963" i="59"/>
  <c r="J4964" i="59"/>
  <c r="J4965" i="59"/>
  <c r="J4966" i="59"/>
  <c r="J4967" i="59"/>
  <c r="J4968" i="59"/>
  <c r="J4969" i="59"/>
  <c r="J4970" i="59"/>
  <c r="J4971" i="59"/>
  <c r="J4972" i="59"/>
  <c r="J4973" i="59"/>
  <c r="J4974" i="59"/>
  <c r="J4975" i="59"/>
  <c r="J4976" i="59"/>
  <c r="J4977" i="59"/>
  <c r="J4978" i="59"/>
  <c r="J4979" i="59"/>
  <c r="J4980" i="59"/>
  <c r="J4981" i="59"/>
  <c r="J4982" i="59"/>
  <c r="J4983" i="59"/>
  <c r="J4984" i="59"/>
  <c r="J4985" i="59"/>
  <c r="J4986" i="59"/>
  <c r="J4987" i="59"/>
  <c r="J4988" i="59"/>
  <c r="J4989" i="59"/>
  <c r="J4990" i="59"/>
  <c r="J4991" i="59"/>
  <c r="J4992" i="59"/>
  <c r="J4993" i="59"/>
  <c r="J4994" i="59"/>
  <c r="J4995" i="59"/>
  <c r="J4996" i="59"/>
  <c r="J4997" i="59"/>
  <c r="J4998" i="59"/>
  <c r="J4999" i="59"/>
  <c r="J5000" i="59"/>
  <c r="J5001" i="59"/>
  <c r="J5002" i="59"/>
  <c r="J5003" i="59"/>
  <c r="J5004" i="59"/>
  <c r="J5005" i="59"/>
  <c r="J5006" i="59"/>
  <c r="J5007" i="59"/>
  <c r="J5008" i="59"/>
  <c r="J5009" i="59"/>
  <c r="J5010" i="59"/>
  <c r="J5011" i="59"/>
  <c r="J5012" i="59"/>
  <c r="J5013" i="59"/>
  <c r="J5014" i="59"/>
  <c r="J5015" i="59"/>
  <c r="J5016" i="59"/>
  <c r="J5017" i="59"/>
  <c r="J5018" i="59"/>
  <c r="J5019" i="59"/>
  <c r="J5020" i="59"/>
  <c r="J5021" i="59"/>
  <c r="J5022" i="59"/>
  <c r="J5023" i="59"/>
  <c r="J5024" i="59"/>
  <c r="J5025" i="59"/>
  <c r="J5026" i="59"/>
  <c r="J5027" i="59"/>
  <c r="J5028" i="59"/>
  <c r="J5029" i="59"/>
  <c r="J5030" i="59"/>
  <c r="J5031" i="59"/>
  <c r="J5032" i="59"/>
  <c r="J5033" i="59"/>
  <c r="J5034" i="59"/>
  <c r="J5035" i="59"/>
  <c r="J5036" i="59"/>
  <c r="J5037" i="59"/>
  <c r="J5038" i="59"/>
  <c r="J5039" i="59"/>
  <c r="J5040" i="59"/>
  <c r="J5041" i="59"/>
  <c r="J5042" i="59"/>
  <c r="J5043" i="59"/>
  <c r="J5044" i="59"/>
  <c r="J5045" i="59"/>
  <c r="J5046" i="59"/>
  <c r="J5047" i="59"/>
  <c r="J5048" i="59"/>
  <c r="J5049" i="59"/>
  <c r="J5050" i="59"/>
  <c r="J5051" i="59"/>
  <c r="J5052" i="59"/>
  <c r="J5053" i="59"/>
  <c r="J5054" i="59"/>
  <c r="J5055" i="59"/>
  <c r="J5056" i="59"/>
  <c r="J5057" i="59"/>
  <c r="J5058" i="59"/>
  <c r="J5059" i="59"/>
  <c r="J5060" i="59"/>
  <c r="J5061" i="59"/>
  <c r="J5062" i="59"/>
  <c r="J5063" i="59"/>
  <c r="J5064" i="59"/>
  <c r="J5065" i="59"/>
  <c r="J5066" i="59"/>
  <c r="J5067" i="59"/>
  <c r="J5068" i="59"/>
  <c r="J5069" i="59"/>
  <c r="J5070" i="59"/>
  <c r="J5071" i="59"/>
  <c r="J5072" i="59"/>
  <c r="J5073" i="59"/>
  <c r="J5074" i="59"/>
  <c r="J5075" i="59"/>
  <c r="J5076" i="59"/>
  <c r="J5077" i="59"/>
  <c r="J5078" i="59"/>
  <c r="J5079" i="59"/>
  <c r="J5080" i="59"/>
  <c r="J5081" i="59"/>
  <c r="J5082" i="59"/>
  <c r="J5083" i="59"/>
  <c r="J5084" i="59"/>
  <c r="J5085" i="59"/>
  <c r="J5086" i="59"/>
  <c r="J5087" i="59"/>
  <c r="J5088" i="59"/>
  <c r="J5089" i="59"/>
  <c r="J5090" i="59"/>
  <c r="J5091" i="59"/>
  <c r="J5092" i="59"/>
  <c r="J5093" i="59"/>
  <c r="J5094" i="59"/>
  <c r="J5095" i="59"/>
  <c r="J5096" i="59"/>
  <c r="J5097" i="59"/>
  <c r="J5098" i="59"/>
  <c r="J5099" i="59"/>
  <c r="J5100" i="59"/>
  <c r="J5101" i="59"/>
  <c r="J5102" i="59"/>
  <c r="J5103" i="59"/>
  <c r="J5104" i="59"/>
  <c r="J5105" i="59"/>
  <c r="J5106" i="59"/>
  <c r="J5107" i="59"/>
  <c r="J5108" i="59"/>
  <c r="J5109" i="59"/>
  <c r="J5110" i="59"/>
  <c r="J5111" i="59"/>
  <c r="J5112" i="59"/>
  <c r="J5113" i="59"/>
  <c r="J5114" i="59"/>
  <c r="J5115" i="59"/>
  <c r="J5116" i="59"/>
  <c r="J5117" i="59"/>
  <c r="J5118" i="59"/>
  <c r="J5119" i="59"/>
  <c r="J5120" i="59"/>
  <c r="J5121" i="59"/>
  <c r="J5122" i="59"/>
  <c r="J5123" i="59"/>
  <c r="J5124" i="59"/>
  <c r="J5125" i="59"/>
  <c r="J5126" i="59"/>
  <c r="J5127" i="59"/>
  <c r="J5128" i="59"/>
  <c r="J5129" i="59"/>
  <c r="J5130" i="59"/>
  <c r="J5131" i="59"/>
  <c r="J5132" i="59"/>
  <c r="J5133" i="59"/>
  <c r="J5134" i="59"/>
  <c r="J5135" i="59"/>
  <c r="J5136" i="59"/>
  <c r="J5137" i="59"/>
  <c r="J5138" i="59"/>
  <c r="J5139" i="59"/>
  <c r="J5140" i="59"/>
  <c r="J5141" i="59"/>
  <c r="J5142" i="59"/>
  <c r="J5143" i="59"/>
  <c r="J5144" i="59"/>
  <c r="J5145" i="59"/>
  <c r="J5146" i="59"/>
  <c r="J5147" i="59"/>
  <c r="J5148" i="59"/>
  <c r="J5149" i="59"/>
  <c r="J5150" i="59"/>
  <c r="J5151" i="59"/>
  <c r="J5152" i="59"/>
  <c r="J5153" i="59"/>
  <c r="J5154" i="59"/>
  <c r="J5155" i="59"/>
  <c r="J5156" i="59"/>
  <c r="J5157" i="59"/>
  <c r="J5158" i="59"/>
  <c r="J5159" i="59"/>
  <c r="J5160" i="59"/>
  <c r="J5161" i="59"/>
  <c r="J5162" i="59"/>
  <c r="J5163" i="59"/>
  <c r="J5164" i="59"/>
  <c r="J5165" i="59"/>
  <c r="J5166" i="59"/>
  <c r="J5167" i="59"/>
  <c r="J5168" i="59"/>
  <c r="J5169" i="59"/>
  <c r="J5170" i="59"/>
  <c r="J5171" i="59"/>
  <c r="J5172" i="59"/>
  <c r="J5173" i="59"/>
  <c r="J5174" i="59"/>
  <c r="J5175" i="59"/>
  <c r="J5176" i="59"/>
  <c r="J5177" i="59"/>
  <c r="J5178" i="59"/>
  <c r="J5179" i="59"/>
  <c r="J5180" i="59"/>
  <c r="J5181" i="59"/>
  <c r="J5182" i="59"/>
  <c r="J5183" i="59"/>
  <c r="J5184" i="59"/>
  <c r="J5185" i="59"/>
  <c r="J5186" i="59"/>
  <c r="J5187" i="59"/>
  <c r="J5188" i="59"/>
  <c r="J5189" i="59"/>
  <c r="J5190" i="59"/>
  <c r="J5191" i="59"/>
  <c r="J5192" i="59"/>
  <c r="J5193" i="59"/>
  <c r="J5194" i="59"/>
  <c r="J5195" i="59"/>
  <c r="J5196" i="59"/>
  <c r="J5197" i="59"/>
  <c r="J5198" i="59"/>
  <c r="J5199" i="59"/>
  <c r="J5200" i="59"/>
  <c r="J5201" i="59"/>
  <c r="J5202" i="59"/>
  <c r="J5203" i="59"/>
  <c r="J5204" i="59"/>
  <c r="J5205" i="59"/>
  <c r="J5206" i="59"/>
  <c r="J5207" i="59"/>
  <c r="J5208" i="59"/>
  <c r="J5209" i="59"/>
  <c r="J5210" i="59"/>
  <c r="J5211" i="59"/>
  <c r="J5212" i="59"/>
  <c r="J5213" i="59"/>
  <c r="J5214" i="59"/>
  <c r="J5215" i="59"/>
  <c r="J5216" i="59"/>
  <c r="J5217" i="59"/>
  <c r="J5218" i="59"/>
  <c r="J5219" i="59"/>
  <c r="J5220" i="59"/>
  <c r="J5221" i="59"/>
  <c r="J5222" i="59"/>
  <c r="J5223" i="59"/>
  <c r="J5224" i="59"/>
  <c r="J5225" i="59"/>
  <c r="J5226" i="59"/>
  <c r="J5227" i="59"/>
  <c r="J5228" i="59"/>
  <c r="J5229" i="59"/>
  <c r="J5230" i="59"/>
  <c r="J5231" i="59"/>
  <c r="J5232" i="59"/>
  <c r="J5233" i="59"/>
  <c r="J5234" i="59"/>
  <c r="J5235" i="59"/>
  <c r="J5236" i="59"/>
  <c r="J5237" i="59"/>
  <c r="J5238" i="59"/>
  <c r="J5239" i="59"/>
  <c r="J5240" i="59"/>
  <c r="J5241" i="59"/>
  <c r="J5242" i="59"/>
  <c r="J5243" i="59"/>
  <c r="J5244" i="59"/>
  <c r="J5245" i="59"/>
  <c r="J5246" i="59"/>
  <c r="J5247" i="59"/>
  <c r="J5248" i="59"/>
  <c r="J5249" i="59"/>
  <c r="J5250" i="59"/>
  <c r="J5251" i="59"/>
  <c r="J5252" i="59"/>
  <c r="J5253" i="59"/>
  <c r="J5254" i="59"/>
  <c r="J5255" i="59"/>
  <c r="J5256" i="59"/>
  <c r="J5257" i="59"/>
  <c r="J5258" i="59"/>
  <c r="J5259" i="59"/>
  <c r="J5260" i="59"/>
  <c r="J5261" i="59"/>
  <c r="J5262" i="59"/>
  <c r="J5263" i="59"/>
  <c r="J5264" i="59"/>
  <c r="J5265" i="59"/>
  <c r="J5266" i="59"/>
  <c r="J5267" i="59"/>
  <c r="J5268" i="59"/>
  <c r="J5269" i="59"/>
  <c r="J5270" i="59"/>
  <c r="J5271" i="59"/>
  <c r="J5272" i="59"/>
  <c r="J5273" i="59"/>
  <c r="J5274" i="59"/>
  <c r="J5275" i="59"/>
  <c r="J5276" i="59"/>
  <c r="J5277" i="59"/>
  <c r="J5278" i="59"/>
  <c r="J5279" i="59"/>
  <c r="J5280" i="59"/>
  <c r="J5281" i="59"/>
  <c r="J5282" i="59"/>
  <c r="J5283" i="59"/>
  <c r="J5284" i="59"/>
  <c r="J5285" i="59"/>
  <c r="J5286" i="59"/>
  <c r="J5287" i="59"/>
  <c r="J5288" i="59"/>
  <c r="J5289" i="59"/>
  <c r="J5290" i="59"/>
  <c r="J5291" i="59"/>
  <c r="J5292" i="59"/>
  <c r="J5293" i="59"/>
  <c r="J5294" i="59"/>
  <c r="J5295" i="59"/>
  <c r="J5296" i="59"/>
  <c r="J5297" i="59"/>
  <c r="J5298" i="59"/>
  <c r="J5299" i="59"/>
  <c r="J5300" i="59"/>
  <c r="J5301" i="59"/>
  <c r="J5302" i="59"/>
  <c r="J5303" i="59"/>
  <c r="J5304" i="59"/>
  <c r="J5305" i="59"/>
  <c r="J5306" i="59"/>
  <c r="J5307" i="59"/>
  <c r="J5308" i="59"/>
  <c r="J5309" i="59"/>
  <c r="J5310" i="59"/>
  <c r="J5311" i="59"/>
  <c r="J5312" i="59"/>
  <c r="J5313" i="59"/>
  <c r="J5314" i="59"/>
  <c r="J5315" i="59"/>
  <c r="J5316" i="59"/>
  <c r="J5317" i="59"/>
  <c r="J5318" i="59"/>
  <c r="J5319" i="59"/>
  <c r="J5320" i="59"/>
  <c r="J5321" i="59"/>
  <c r="J5322" i="59"/>
  <c r="J5323" i="59"/>
  <c r="J5324" i="59"/>
  <c r="J5325" i="59"/>
  <c r="J5326" i="59"/>
  <c r="J5327" i="59"/>
  <c r="J5328" i="59"/>
  <c r="J5329" i="59"/>
  <c r="J5330" i="59"/>
  <c r="J5331" i="59"/>
  <c r="J5332" i="59"/>
  <c r="J5333" i="59"/>
  <c r="J5334" i="59"/>
  <c r="J5335" i="59"/>
  <c r="J5336" i="59"/>
  <c r="J5337" i="59"/>
  <c r="J5338" i="59"/>
  <c r="J5339" i="59"/>
  <c r="J5340" i="59"/>
  <c r="J5341" i="59"/>
  <c r="J5342" i="59"/>
  <c r="J5343" i="59"/>
  <c r="J5344" i="59"/>
  <c r="J5345" i="59"/>
  <c r="J5346" i="59"/>
  <c r="J5347" i="59"/>
  <c r="J5348" i="59"/>
  <c r="J5349" i="59"/>
  <c r="J5350" i="59"/>
  <c r="J5351" i="59"/>
  <c r="J5352" i="59"/>
  <c r="J5353" i="59"/>
  <c r="J5354" i="59"/>
  <c r="J5355" i="59"/>
  <c r="J5356" i="59"/>
  <c r="J5357" i="59"/>
  <c r="J5358" i="59"/>
  <c r="J5359" i="59"/>
  <c r="J5360" i="59"/>
  <c r="J5361" i="59"/>
  <c r="J5362" i="59"/>
  <c r="J5363" i="59"/>
  <c r="J5364" i="59"/>
  <c r="J5365" i="59"/>
  <c r="J5366" i="59"/>
  <c r="J5367" i="59"/>
  <c r="J5368" i="59"/>
  <c r="J5369" i="59"/>
  <c r="J5370" i="59"/>
  <c r="J5371" i="59"/>
  <c r="J5372" i="59"/>
  <c r="J5373" i="59"/>
  <c r="J5374" i="59"/>
  <c r="J5375" i="59"/>
  <c r="J5376" i="59"/>
  <c r="J5377" i="59"/>
  <c r="J5378" i="59"/>
  <c r="J5379" i="59"/>
  <c r="J5380" i="59"/>
  <c r="J5381" i="59"/>
  <c r="J5382" i="59"/>
  <c r="J5383" i="59"/>
  <c r="J5384" i="59"/>
  <c r="J5385" i="59"/>
  <c r="J5386" i="59"/>
  <c r="J5387" i="59"/>
  <c r="J5388" i="59"/>
  <c r="J5389" i="59"/>
  <c r="J5390" i="59"/>
  <c r="J5391" i="59"/>
  <c r="J5392" i="59"/>
  <c r="J5393" i="59"/>
  <c r="J5394" i="59"/>
  <c r="J5395" i="59"/>
  <c r="J5396" i="59"/>
  <c r="J5397" i="59"/>
  <c r="J5398" i="59"/>
  <c r="J5399" i="59"/>
  <c r="J5400" i="59"/>
  <c r="J5401" i="59"/>
  <c r="J5402" i="59"/>
  <c r="J5403" i="59"/>
  <c r="J5404" i="59"/>
  <c r="J5405" i="59"/>
  <c r="J5406" i="59"/>
  <c r="J5407" i="59"/>
  <c r="J5408" i="59"/>
  <c r="J5409" i="59"/>
  <c r="J5410" i="59"/>
  <c r="J5411" i="59"/>
  <c r="J5412" i="59"/>
  <c r="J5413" i="59"/>
  <c r="J5414" i="59"/>
  <c r="J5415" i="59"/>
  <c r="J5416" i="59"/>
  <c r="J5417" i="59"/>
  <c r="J5418" i="59"/>
  <c r="J5419" i="59"/>
  <c r="J5420" i="59"/>
  <c r="J5421" i="59"/>
  <c r="J5422" i="59"/>
  <c r="J5423" i="59"/>
  <c r="J5424" i="59"/>
  <c r="J5425" i="59"/>
  <c r="J5426" i="59"/>
  <c r="J5427" i="59"/>
  <c r="J5428" i="59"/>
  <c r="J5429" i="59"/>
  <c r="J5430" i="59"/>
  <c r="J5431" i="59"/>
  <c r="J5432" i="59"/>
  <c r="J5433" i="59"/>
  <c r="J5434" i="59"/>
  <c r="J5435" i="59"/>
  <c r="J5436" i="59"/>
  <c r="J5437" i="59"/>
  <c r="J5438" i="59"/>
  <c r="J5439" i="59"/>
  <c r="J5440" i="59"/>
  <c r="J5441" i="59"/>
  <c r="J5442" i="59"/>
  <c r="J5443" i="59"/>
  <c r="J5444" i="59"/>
  <c r="J5445" i="59"/>
  <c r="J5446" i="59"/>
  <c r="J5447" i="59"/>
  <c r="J5448" i="59"/>
  <c r="J5449" i="59"/>
  <c r="J5450" i="59"/>
  <c r="J5451" i="59"/>
  <c r="J5452" i="59"/>
  <c r="J5453" i="59"/>
  <c r="J5454" i="59"/>
  <c r="J5455" i="59"/>
  <c r="J5456" i="59"/>
  <c r="J5457" i="59"/>
  <c r="J5458" i="59"/>
  <c r="J5459" i="59"/>
  <c r="J5460" i="59"/>
  <c r="J5461" i="59"/>
  <c r="J5462" i="59"/>
  <c r="J5463" i="59"/>
  <c r="J5464" i="59"/>
  <c r="J5465" i="59"/>
  <c r="J5466" i="59"/>
  <c r="J5467" i="59"/>
  <c r="J5468" i="59"/>
  <c r="J5469" i="59"/>
  <c r="J5470" i="59"/>
  <c r="J5471" i="59"/>
  <c r="J5472" i="59"/>
  <c r="J5473" i="59"/>
  <c r="J5474" i="59"/>
  <c r="J5475" i="59"/>
  <c r="J5476" i="59"/>
  <c r="J5477" i="59"/>
  <c r="J5478" i="59"/>
  <c r="J5479" i="59"/>
  <c r="J5480" i="59"/>
  <c r="J5481" i="59"/>
  <c r="J5482" i="59"/>
  <c r="J5483" i="59"/>
  <c r="J5484" i="59"/>
  <c r="J5485" i="59"/>
  <c r="J5486" i="59"/>
  <c r="J5487" i="59"/>
  <c r="J5488" i="59"/>
  <c r="J5489" i="59"/>
  <c r="J5490" i="59"/>
  <c r="J5491" i="59"/>
  <c r="J5492" i="59"/>
  <c r="J5493" i="59"/>
  <c r="J5494" i="59"/>
  <c r="J5495" i="59"/>
  <c r="J5496" i="59"/>
  <c r="J5497" i="59"/>
  <c r="J5498" i="59"/>
  <c r="J5499" i="59"/>
  <c r="J5500" i="59"/>
  <c r="J5501" i="59"/>
  <c r="J5502" i="59"/>
  <c r="J5503" i="59"/>
  <c r="J5504" i="59"/>
  <c r="J5505" i="59"/>
  <c r="J5506" i="59"/>
  <c r="J5507" i="59"/>
  <c r="J5508" i="59"/>
  <c r="J5509" i="59"/>
  <c r="J5510" i="59"/>
  <c r="J5511" i="59"/>
  <c r="J5512" i="59"/>
  <c r="J5513" i="59"/>
  <c r="J5514" i="59"/>
  <c r="J5515" i="59"/>
  <c r="J5516" i="59"/>
  <c r="J5517" i="59"/>
  <c r="J5518" i="59"/>
  <c r="J5519" i="59"/>
  <c r="J5520" i="59"/>
  <c r="J5521" i="59"/>
  <c r="J5522" i="59"/>
  <c r="J5523" i="59"/>
  <c r="J5524" i="59"/>
  <c r="J5525" i="59"/>
  <c r="J5526" i="59"/>
  <c r="J5527" i="59"/>
  <c r="J5528" i="59"/>
  <c r="J5529" i="59"/>
  <c r="J5530" i="59"/>
  <c r="J5531" i="59"/>
  <c r="J5532" i="59"/>
  <c r="J5533" i="59"/>
  <c r="J5534" i="59"/>
  <c r="J5535" i="59"/>
  <c r="J5536" i="59"/>
  <c r="J5537" i="59"/>
  <c r="J5538" i="59"/>
  <c r="J5539" i="59"/>
  <c r="J5540" i="59"/>
  <c r="J5541" i="59"/>
  <c r="J5542" i="59"/>
  <c r="J5543" i="59"/>
  <c r="J5544" i="59"/>
  <c r="J5545" i="59"/>
  <c r="J5546" i="59"/>
  <c r="J5547" i="59"/>
  <c r="J5548" i="59"/>
  <c r="J5549" i="59"/>
  <c r="J5550" i="59"/>
  <c r="J5551" i="59"/>
  <c r="J5552" i="59"/>
  <c r="J5553" i="59"/>
  <c r="J5554" i="59"/>
  <c r="J5555" i="59"/>
  <c r="J5556" i="59"/>
  <c r="J5557" i="59"/>
  <c r="J5558" i="59"/>
  <c r="J5559" i="59"/>
  <c r="J5560" i="59"/>
  <c r="J5561" i="59"/>
  <c r="J5562" i="59"/>
  <c r="J5563" i="59"/>
  <c r="J5564" i="59"/>
  <c r="J5565" i="59"/>
  <c r="J5566" i="59"/>
  <c r="J5567" i="59"/>
  <c r="J5568" i="59"/>
  <c r="J5569" i="59"/>
  <c r="J5570" i="59"/>
  <c r="J5571" i="59"/>
  <c r="J5572" i="59"/>
  <c r="J5573" i="59"/>
  <c r="J5574" i="59"/>
  <c r="J5575" i="59"/>
  <c r="J5576" i="59"/>
  <c r="J5577" i="59"/>
  <c r="J5578" i="59"/>
  <c r="J5579" i="59"/>
  <c r="J5580" i="59"/>
  <c r="J5581" i="59"/>
  <c r="J5582" i="59"/>
  <c r="J5583" i="59"/>
  <c r="J5584" i="59"/>
  <c r="J5585" i="59"/>
  <c r="J5586" i="59"/>
  <c r="J5587" i="59"/>
  <c r="J5588" i="59"/>
  <c r="J5589" i="59"/>
  <c r="J5590" i="59"/>
  <c r="J5591" i="59"/>
  <c r="J5592" i="59"/>
  <c r="J5593" i="59"/>
  <c r="J5594" i="59"/>
  <c r="J5595" i="59"/>
  <c r="J5596" i="59"/>
  <c r="J5597" i="59"/>
  <c r="J5598" i="59"/>
  <c r="J5599" i="59"/>
  <c r="J5600" i="59"/>
  <c r="J5601" i="59"/>
  <c r="J5602" i="59"/>
  <c r="J5603" i="59"/>
  <c r="J5604" i="59"/>
  <c r="J5605" i="59"/>
  <c r="J5606" i="59"/>
  <c r="J5607" i="59"/>
  <c r="J5608" i="59"/>
  <c r="J5609" i="59"/>
  <c r="J5610" i="59"/>
  <c r="J5611" i="59"/>
  <c r="J5612" i="59"/>
  <c r="J5613" i="59"/>
  <c r="J5614" i="59"/>
  <c r="J5615" i="59"/>
  <c r="J5616" i="59"/>
  <c r="J5617" i="59"/>
  <c r="J5618" i="59"/>
  <c r="J5619" i="59"/>
  <c r="J5620" i="59"/>
  <c r="J5621" i="59"/>
  <c r="J5622" i="59"/>
  <c r="J5623" i="59"/>
  <c r="J5624" i="59"/>
  <c r="J5625" i="59"/>
  <c r="J5626" i="59"/>
  <c r="J5627" i="59"/>
  <c r="J5628" i="59"/>
  <c r="J5629" i="59"/>
  <c r="J5630" i="59"/>
  <c r="J5631" i="59"/>
  <c r="J5632" i="59"/>
  <c r="J5633" i="59"/>
  <c r="J5634" i="59"/>
  <c r="J5635" i="59"/>
  <c r="J5636" i="59"/>
  <c r="J5637" i="59"/>
  <c r="J5638" i="59"/>
  <c r="J5639" i="59"/>
  <c r="J5640" i="59"/>
  <c r="J5641" i="59"/>
  <c r="J5642" i="59"/>
  <c r="J5643" i="59"/>
  <c r="J5644" i="59"/>
  <c r="J5645" i="59"/>
  <c r="J5646" i="59"/>
  <c r="J5647" i="59"/>
  <c r="J5648" i="59"/>
  <c r="J5649" i="59"/>
  <c r="J5650" i="59"/>
  <c r="J5651" i="59"/>
  <c r="J5652" i="59"/>
  <c r="J5653" i="59"/>
  <c r="J5654" i="59"/>
  <c r="J5655" i="59"/>
  <c r="J5656" i="59"/>
  <c r="J5657" i="59"/>
  <c r="J5658" i="59"/>
  <c r="J5659" i="59"/>
  <c r="J5660" i="59"/>
  <c r="J5661" i="59"/>
  <c r="J5662" i="59"/>
  <c r="J5663" i="59"/>
  <c r="J5664" i="59"/>
  <c r="J5665" i="59"/>
  <c r="J5666" i="59"/>
  <c r="J5667" i="59"/>
  <c r="J5668" i="59"/>
  <c r="J5669" i="59"/>
  <c r="J5670" i="59"/>
  <c r="J5671" i="59"/>
  <c r="J5672" i="59"/>
  <c r="J5673" i="59"/>
  <c r="J5674" i="59"/>
  <c r="J5675" i="59"/>
  <c r="J5676" i="59"/>
  <c r="J5677" i="59"/>
  <c r="J5678" i="59"/>
  <c r="J5679" i="59"/>
  <c r="J5680" i="59"/>
  <c r="J5681" i="59"/>
  <c r="J5682" i="59"/>
  <c r="J5683" i="59"/>
  <c r="J5684" i="59"/>
  <c r="J5685" i="59"/>
  <c r="J5686" i="59"/>
  <c r="J5687" i="59"/>
  <c r="J5688" i="59"/>
  <c r="J5689" i="59"/>
  <c r="J5690" i="59"/>
  <c r="J5691" i="59"/>
  <c r="J5692" i="59"/>
  <c r="J5693" i="59"/>
  <c r="J5694" i="59"/>
  <c r="J5695" i="59"/>
  <c r="J5696" i="59"/>
  <c r="J5697" i="59"/>
  <c r="J5698" i="59"/>
  <c r="J5699" i="59"/>
  <c r="J5700" i="59"/>
  <c r="J5701" i="59"/>
  <c r="J5702" i="59"/>
  <c r="J5703" i="59"/>
  <c r="J5704" i="59"/>
  <c r="J5705" i="59"/>
  <c r="J5706" i="59"/>
  <c r="J5707" i="59"/>
  <c r="J5708" i="59"/>
  <c r="J5709" i="59"/>
  <c r="J5710" i="59"/>
  <c r="J5711" i="59"/>
  <c r="J5712" i="59"/>
  <c r="J5713" i="59"/>
  <c r="J5714" i="59"/>
  <c r="J5715" i="59"/>
  <c r="J5716" i="59"/>
  <c r="J5717" i="59"/>
  <c r="J5718" i="59"/>
  <c r="J5719" i="59"/>
  <c r="J5720" i="59"/>
  <c r="J5721" i="59"/>
  <c r="J5722" i="59"/>
  <c r="J5723" i="59"/>
  <c r="J5724" i="59"/>
  <c r="J5725" i="59"/>
  <c r="J5726" i="59"/>
  <c r="J5727" i="59"/>
  <c r="J5728" i="59"/>
  <c r="J5729" i="59"/>
  <c r="J5730" i="59"/>
  <c r="J5731" i="59"/>
  <c r="J5732" i="59"/>
  <c r="J5733" i="59"/>
  <c r="J5734" i="59"/>
  <c r="J5735" i="59"/>
  <c r="J5736" i="59"/>
  <c r="J5737" i="59"/>
  <c r="J5738" i="59"/>
  <c r="J5739" i="59"/>
  <c r="J5740" i="59"/>
  <c r="J5741" i="59"/>
  <c r="J5742" i="59"/>
  <c r="J5743" i="59"/>
  <c r="J5744" i="59"/>
  <c r="J5745" i="59"/>
  <c r="J5746" i="59"/>
  <c r="J5747" i="59"/>
  <c r="J5748" i="59"/>
  <c r="J5749" i="59"/>
  <c r="J5750" i="59"/>
  <c r="J5751" i="59"/>
  <c r="J5752" i="59"/>
  <c r="J5753" i="59"/>
  <c r="J5754" i="59"/>
  <c r="J5755" i="59"/>
  <c r="J5756" i="59"/>
  <c r="J5757" i="59"/>
  <c r="J5758" i="59"/>
  <c r="J5759" i="59"/>
  <c r="J5760" i="59"/>
  <c r="J5761" i="59"/>
  <c r="J5762" i="59"/>
  <c r="J5763" i="59"/>
  <c r="J5764" i="59"/>
  <c r="J5765" i="59"/>
  <c r="J5766" i="59"/>
  <c r="J5767" i="59"/>
  <c r="J5768" i="59"/>
  <c r="J5769" i="59"/>
  <c r="J5770" i="59"/>
  <c r="J5771" i="59"/>
  <c r="J5772" i="59"/>
  <c r="J5773" i="59"/>
  <c r="J5774" i="59"/>
  <c r="J5775" i="59"/>
  <c r="J5776" i="59"/>
  <c r="J5777" i="59"/>
  <c r="J5778" i="59"/>
  <c r="J5779" i="59"/>
  <c r="J5780" i="59"/>
  <c r="J5781" i="59"/>
  <c r="D37" i="60"/>
  <c r="D143" i="64" s="1"/>
  <c r="D25" i="60"/>
  <c r="D139" i="64" s="1"/>
  <c r="D34" i="60"/>
  <c r="D142" i="64" s="1"/>
  <c r="D22" i="60"/>
  <c r="D138" i="64" s="1"/>
  <c r="E28" i="54" a="1"/>
  <c r="E28" i="54" s="1"/>
  <c r="D6" i="64" s="1"/>
  <c r="E27" i="54"/>
  <c r="E29" i="54" a="1"/>
  <c r="E29" i="54" s="1"/>
  <c r="D7" i="64" s="1"/>
  <c r="Y24" i="54"/>
  <c r="Y45" i="54" a="1"/>
  <c r="Y45" i="54" s="1"/>
  <c r="Y44" i="54" a="1"/>
  <c r="Y44" i="54" s="1"/>
  <c r="Y43" i="54" a="1"/>
  <c r="Y43" i="54" s="1"/>
  <c r="Y42" i="54" a="1"/>
  <c r="Y42" i="54" s="1"/>
  <c r="Y41" i="54" a="1"/>
  <c r="Y41" i="54" s="1"/>
  <c r="Y40" i="54" a="1"/>
  <c r="Y40" i="54" s="1"/>
  <c r="Y39" i="54" a="1"/>
  <c r="Y39" i="54" s="1"/>
  <c r="Y38" i="54" a="1"/>
  <c r="Y38" i="54" s="1"/>
  <c r="Y37" i="54" a="1"/>
  <c r="Y37" i="54" s="1"/>
  <c r="Y36" i="54" a="1"/>
  <c r="Y36" i="54" s="1"/>
  <c r="Y35" i="54" a="1"/>
  <c r="Y35" i="54" s="1"/>
  <c r="Y34" i="54" a="1"/>
  <c r="Y34" i="54" s="1"/>
  <c r="Y33" i="54" a="1"/>
  <c r="Y33" i="54" s="1"/>
  <c r="Y32" i="54" a="1"/>
  <c r="Y32" i="54" s="1"/>
  <c r="Y31" i="54" a="1"/>
  <c r="Y31" i="54" s="1"/>
  <c r="Y30" i="54" a="1"/>
  <c r="Y30" i="54" s="1"/>
  <c r="Y29" i="54" a="1"/>
  <c r="Y29" i="54" s="1"/>
  <c r="Y28" i="54" a="1"/>
  <c r="Y28" i="54" s="1"/>
  <c r="Y27" i="54" a="1"/>
  <c r="Y27" i="54" s="1"/>
  <c r="Y26" i="54" a="1"/>
  <c r="Y26" i="54" s="1"/>
  <c r="E26" i="54" a="1"/>
  <c r="E26" i="54" s="1"/>
  <c r="T26" i="54" a="1"/>
  <c r="T26" i="54" s="1"/>
  <c r="G3" i="55" a="1"/>
  <c r="E220" i="54" a="1"/>
  <c r="E220" i="54" s="1"/>
  <c r="E221" i="54" a="1"/>
  <c r="E221" i="54" s="1"/>
  <c r="D119" i="64" s="1"/>
  <c r="E222" i="54" a="1"/>
  <c r="E222" i="54" s="1"/>
  <c r="D120" i="64" s="1"/>
  <c r="E223" i="54" a="1"/>
  <c r="E223" i="54" s="1"/>
  <c r="D121" i="64" s="1"/>
  <c r="E224" i="54" a="1"/>
  <c r="E224" i="54" s="1"/>
  <c r="D122" i="64" s="1"/>
  <c r="E225" i="54" a="1"/>
  <c r="E225" i="54" s="1"/>
  <c r="D123" i="64" s="1"/>
  <c r="E226" i="54" a="1"/>
  <c r="E226" i="54" s="1"/>
  <c r="D124" i="64" s="1"/>
  <c r="E227" i="54" a="1"/>
  <c r="E227" i="54" s="1"/>
  <c r="D125" i="64" s="1"/>
  <c r="E228" i="54" a="1"/>
  <c r="E228" i="54" s="1"/>
  <c r="D126" i="64" s="1"/>
  <c r="E229" i="54" a="1"/>
  <c r="E229" i="54" s="1"/>
  <c r="D127" i="64" s="1"/>
  <c r="E230" i="54" a="1"/>
  <c r="E230" i="54" s="1"/>
  <c r="D128" i="64" s="1"/>
  <c r="E231" i="54" a="1"/>
  <c r="E231" i="54" s="1"/>
  <c r="D129" i="64" s="1"/>
  <c r="E232" i="54" a="1"/>
  <c r="E232" i="54" s="1"/>
  <c r="D130" i="64" s="1"/>
  <c r="E233" i="54" a="1"/>
  <c r="E233" i="54" s="1"/>
  <c r="D131" i="64" s="1"/>
  <c r="E234" i="54" a="1"/>
  <c r="E234" i="54" s="1"/>
  <c r="D132" i="64" s="1"/>
  <c r="E235" i="54" a="1"/>
  <c r="E235" i="54"/>
  <c r="E236" i="54" a="1"/>
  <c r="E236" i="54" s="1"/>
  <c r="D134" i="64" s="1"/>
  <c r="E237" i="54" a="1"/>
  <c r="E237" i="54" s="1"/>
  <c r="D135" i="64" s="1"/>
  <c r="E238" i="54" a="1"/>
  <c r="E238" i="54" s="1"/>
  <c r="D136" i="64" s="1"/>
  <c r="E239" i="54" a="1"/>
  <c r="E239" i="54" s="1"/>
  <c r="D137" i="64" s="1"/>
  <c r="D133" i="64"/>
  <c r="E188" i="54" a="1"/>
  <c r="E157" i="54" a="1"/>
  <c r="G2" i="56" a="1"/>
  <c r="G2" i="56" s="1"/>
  <c r="E64" i="54" a="1"/>
  <c r="E64" i="54" s="1"/>
  <c r="E126" i="54" a="1"/>
  <c r="E126" i="54" s="1"/>
  <c r="E95" i="54" a="1"/>
  <c r="E43" i="54" a="1"/>
  <c r="E43" i="54" s="1"/>
  <c r="D8" i="64" s="1"/>
  <c r="D9" i="64"/>
  <c r="D10" i="64"/>
  <c r="D11" i="64"/>
  <c r="D12" i="64"/>
  <c r="D13" i="64"/>
  <c r="D14" i="64"/>
  <c r="D15" i="64"/>
  <c r="D16" i="64"/>
  <c r="D17" i="64"/>
  <c r="D5" i="64"/>
  <c r="BH269" i="68" l="1" a="1"/>
  <c r="BH269" i="68" s="1"/>
  <c r="AI293" i="68" a="1"/>
  <c r="AI293" i="68" s="1"/>
  <c r="AI232" i="68" a="1"/>
  <c r="AI232" i="68" s="1"/>
  <c r="BJ232" i="68" s="1" a="1"/>
  <c r="BJ232" i="68" s="1"/>
  <c r="AI233" i="68" a="1"/>
  <c r="AI233" i="68" s="1"/>
  <c r="BJ233" i="68" s="1" a="1"/>
  <c r="BJ233" i="68" s="1"/>
  <c r="AI234" i="68" a="1"/>
  <c r="AI234" i="68" s="1"/>
  <c r="BJ234" i="68" s="1" a="1"/>
  <c r="BJ234" i="68" s="1"/>
  <c r="AI235" i="68" a="1"/>
  <c r="AI235" i="68" s="1"/>
  <c r="BJ235" i="68" s="1" a="1"/>
  <c r="BJ235" i="68" s="1"/>
  <c r="AI236" i="68" a="1"/>
  <c r="AI236" i="68" s="1"/>
  <c r="BJ236" i="68" s="1" a="1"/>
  <c r="BJ236" i="68" s="1"/>
  <c r="AI237" i="68" a="1"/>
  <c r="AI237" i="68" s="1"/>
  <c r="BJ237" i="68" s="1" a="1"/>
  <c r="BJ237" i="68" s="1"/>
  <c r="AI238" i="68" a="1"/>
  <c r="AI238" i="68" s="1"/>
  <c r="BJ238" i="68" s="1" a="1"/>
  <c r="BJ238" i="68" s="1"/>
  <c r="AI239" i="68" a="1"/>
  <c r="AI239" i="68" s="1"/>
  <c r="BJ239" i="68" s="1" a="1"/>
  <c r="BJ239" i="68" s="1"/>
  <c r="AI240" i="68" a="1"/>
  <c r="AI240" i="68" s="1"/>
  <c r="BJ240" i="68" s="1" a="1"/>
  <c r="BJ240" i="68" s="1"/>
  <c r="AI241" i="68" a="1"/>
  <c r="AI241" i="68" s="1"/>
  <c r="BJ241" i="68" s="1" a="1"/>
  <c r="BJ241" i="68" s="1"/>
  <c r="AI242" i="68" a="1"/>
  <c r="AI242" i="68" s="1"/>
  <c r="BJ242" i="68" s="1" a="1"/>
  <c r="BJ242" i="68" s="1"/>
  <c r="AI243" i="68" a="1"/>
  <c r="AI243" i="68" s="1"/>
  <c r="BJ243" i="68" s="1" a="1"/>
  <c r="BJ243" i="68" s="1"/>
  <c r="AI244" i="68" a="1"/>
  <c r="AI244" i="68" s="1"/>
  <c r="BJ244" i="68" s="1" a="1"/>
  <c r="BJ244" i="68" s="1"/>
  <c r="AI245" i="68" a="1"/>
  <c r="AI245" i="68" s="1"/>
  <c r="BJ245" i="68" s="1" a="1"/>
  <c r="BJ245" i="68" s="1"/>
  <c r="AI246" i="68" a="1"/>
  <c r="AI246" i="68" s="1"/>
  <c r="BJ246" i="68" s="1" a="1"/>
  <c r="BJ246" i="68" s="1"/>
  <c r="AI247" i="68" a="1"/>
  <c r="AI247" i="68" s="1"/>
  <c r="BJ247" i="68" s="1" a="1"/>
  <c r="BJ247" i="68" s="1"/>
  <c r="AI248" i="68" a="1"/>
  <c r="AI248" i="68" s="1"/>
  <c r="BJ248" i="68" s="1" a="1"/>
  <c r="BJ248" i="68" s="1"/>
  <c r="AI249" i="68" a="1"/>
  <c r="AI249" i="68" s="1"/>
  <c r="BJ249" i="68" s="1" a="1"/>
  <c r="BJ249" i="68" s="1"/>
  <c r="AI250" i="68" a="1"/>
  <c r="AI250" i="68" s="1"/>
  <c r="BJ250" i="68" s="1" a="1"/>
  <c r="BJ250" i="68" s="1"/>
  <c r="AI231" i="68" a="1"/>
  <c r="AI231" i="68" s="1"/>
  <c r="U195" i="68" a="1"/>
  <c r="U195" i="68" s="1"/>
  <c r="AI288" i="68" a="1"/>
  <c r="AI288" i="68" s="1"/>
  <c r="AJ312" i="68" s="1" a="1"/>
  <c r="AJ312" i="68" s="1"/>
  <c r="BH288" i="68" a="1"/>
  <c r="BH288" i="68" s="1"/>
  <c r="AI287" i="68" a="1"/>
  <c r="AI287" i="68" s="1"/>
  <c r="AJ311" i="68" s="1" a="1"/>
  <c r="AJ311" i="68" s="1"/>
  <c r="BH287" i="68" a="1"/>
  <c r="BH287" i="68" s="1"/>
  <c r="AI286" i="68" a="1"/>
  <c r="AI286" i="68" s="1"/>
  <c r="AJ310" i="68" s="1" a="1"/>
  <c r="AJ310" i="68" s="1"/>
  <c r="BH286" i="68" a="1"/>
  <c r="BH286" i="68" s="1"/>
  <c r="AI285" i="68" a="1"/>
  <c r="AI285" i="68" s="1"/>
  <c r="AJ309" i="68" s="1" a="1"/>
  <c r="AJ309" i="68" s="1"/>
  <c r="BH285" i="68" a="1"/>
  <c r="BH285" i="68" s="1"/>
  <c r="AI284" i="68" a="1"/>
  <c r="AI284" i="68" s="1"/>
  <c r="AJ308" i="68" s="1" a="1"/>
  <c r="AJ308" i="68" s="1"/>
  <c r="BH284" i="68" a="1"/>
  <c r="BH284" i="68" s="1"/>
  <c r="AI283" i="68" a="1"/>
  <c r="AI283" i="68" s="1"/>
  <c r="AJ307" i="68" s="1" a="1"/>
  <c r="AJ307" i="68" s="1"/>
  <c r="BH283" i="68" a="1"/>
  <c r="BH283" i="68" s="1"/>
  <c r="AI282" i="68" a="1"/>
  <c r="AI282" i="68" s="1"/>
  <c r="AJ306" i="68" s="1" a="1"/>
  <c r="AJ306" i="68" s="1"/>
  <c r="BH282" i="68" a="1"/>
  <c r="BH282" i="68" s="1"/>
  <c r="AI281" i="68" a="1"/>
  <c r="AI281" i="68" s="1"/>
  <c r="AJ305" i="68" s="1" a="1"/>
  <c r="AJ305" i="68" s="1"/>
  <c r="BH281" i="68" a="1"/>
  <c r="BH281" i="68" s="1"/>
  <c r="AI280" i="68" a="1"/>
  <c r="AI280" i="68" s="1"/>
  <c r="AJ304" i="68" s="1" a="1"/>
  <c r="AJ304" i="68" s="1"/>
  <c r="BH280" i="68" a="1"/>
  <c r="BH280" i="68" s="1"/>
  <c r="AI279" i="68" a="1"/>
  <c r="AI279" i="68" s="1"/>
  <c r="AJ303" i="68" s="1" a="1"/>
  <c r="AJ303" i="68" s="1"/>
  <c r="BH279" i="68" a="1"/>
  <c r="BH279" i="68" s="1"/>
  <c r="AI278" i="68" a="1"/>
  <c r="AI278" i="68" s="1"/>
  <c r="AJ302" i="68" s="1" a="1"/>
  <c r="AJ302" i="68" s="1"/>
  <c r="BH278" i="68" a="1"/>
  <c r="BH278" i="68" s="1"/>
  <c r="AI277" i="68" a="1"/>
  <c r="AI277" i="68" s="1"/>
  <c r="AJ301" i="68" s="1" a="1"/>
  <c r="AJ301" i="68" s="1"/>
  <c r="BH277" i="68" a="1"/>
  <c r="BH277" i="68" s="1"/>
  <c r="AI276" i="68" a="1"/>
  <c r="AI276" i="68" s="1"/>
  <c r="AJ300" i="68" s="1" a="1"/>
  <c r="AJ300" i="68" s="1"/>
  <c r="BH276" i="68" a="1"/>
  <c r="BH276" i="68" s="1"/>
  <c r="AI275" i="68" a="1"/>
  <c r="AI275" i="68" s="1"/>
  <c r="AJ299" i="68" s="1" a="1"/>
  <c r="AJ299" i="68" s="1"/>
  <c r="BH275" i="68" a="1"/>
  <c r="BH275" i="68" s="1"/>
  <c r="AI274" i="68" a="1"/>
  <c r="AI274" i="68" s="1"/>
  <c r="AJ298" i="68" s="1" a="1"/>
  <c r="AJ298" i="68" s="1"/>
  <c r="BH274" i="68" a="1"/>
  <c r="BH274" i="68" s="1"/>
  <c r="AI273" i="68" a="1"/>
  <c r="AI273" i="68" s="1"/>
  <c r="AJ297" i="68" s="1" a="1"/>
  <c r="AJ297" i="68" s="1"/>
  <c r="BH273" i="68" a="1"/>
  <c r="BH273" i="68" s="1"/>
  <c r="AI272" i="68" a="1"/>
  <c r="AI272" i="68" s="1"/>
  <c r="AJ296" i="68" s="1" a="1"/>
  <c r="AJ296" i="68" s="1"/>
  <c r="BH272" i="68" a="1"/>
  <c r="BH272" i="68" s="1"/>
  <c r="AI271" i="68" a="1"/>
  <c r="AI271" i="68" s="1"/>
  <c r="AJ295" i="68" s="1" a="1"/>
  <c r="AJ295" i="68" s="1"/>
  <c r="BH271" i="68" a="1"/>
  <c r="BH271" i="68" s="1"/>
  <c r="AI270" i="68" a="1"/>
  <c r="AI270" i="68" s="1"/>
  <c r="AJ294" i="68" s="1" a="1"/>
  <c r="AJ294" i="68" s="1"/>
  <c r="BH270" i="68" a="1"/>
  <c r="BH270" i="68" s="1"/>
  <c r="AI269" i="68" a="1"/>
  <c r="AI269" i="68" s="1"/>
  <c r="AJ293" i="68" s="1" a="1"/>
  <c r="AJ293" i="68" s="1"/>
  <c r="P195" i="68" a="1"/>
  <c r="P195" i="68" s="1"/>
  <c r="Q195" i="68" s="1" a="1"/>
  <c r="Q195" i="68" s="1"/>
  <c r="R195" i="68" s="1" a="1"/>
  <c r="R195" i="68" s="1"/>
  <c r="P196" i="68" a="1"/>
  <c r="P196" i="68" s="1"/>
  <c r="Q196" i="68" s="1" a="1"/>
  <c r="Q196" i="68" s="1"/>
  <c r="R196" i="68" s="1" a="1"/>
  <c r="R196" i="68" s="1"/>
  <c r="E196" i="68" s="1"/>
  <c r="D234" i="64" s="1"/>
  <c r="P197" i="68" a="1"/>
  <c r="P197" i="68" s="1"/>
  <c r="Q197" i="68" s="1" a="1"/>
  <c r="Q197" i="68" s="1"/>
  <c r="R197" i="68" s="1" a="1"/>
  <c r="R197" i="68" s="1"/>
  <c r="E197" i="68" s="1"/>
  <c r="D235" i="64" s="1"/>
  <c r="P198" i="68" a="1"/>
  <c r="P198" i="68" s="1"/>
  <c r="Q198" i="68" s="1" a="1"/>
  <c r="Q198" i="68" s="1"/>
  <c r="R198" i="68" s="1" a="1"/>
  <c r="R198" i="68" s="1"/>
  <c r="E198" i="68" s="1"/>
  <c r="D236" i="64" s="1"/>
  <c r="P199" i="68" a="1"/>
  <c r="P199" i="68" s="1"/>
  <c r="Q199" i="68" s="1" a="1"/>
  <c r="Q199" i="68" s="1"/>
  <c r="R199" i="68" s="1" a="1"/>
  <c r="R199" i="68" s="1"/>
  <c r="E199" i="68" s="1"/>
  <c r="D237" i="64" s="1"/>
  <c r="P200" i="68" a="1"/>
  <c r="P200" i="68" s="1"/>
  <c r="Q200" i="68" s="1" a="1"/>
  <c r="Q200" i="68" s="1"/>
  <c r="R200" i="68" s="1" a="1"/>
  <c r="R200" i="68" s="1"/>
  <c r="E200" i="68" s="1"/>
  <c r="D238" i="64" s="1"/>
  <c r="P201" i="68" a="1"/>
  <c r="P201" i="68" s="1"/>
  <c r="Q201" i="68" s="1" a="1"/>
  <c r="Q201" i="68" s="1"/>
  <c r="R201" i="68" s="1" a="1"/>
  <c r="R201" i="68" s="1"/>
  <c r="E201" i="68" s="1"/>
  <c r="D239" i="64" s="1"/>
  <c r="P202" i="68" a="1"/>
  <c r="P202" i="68" s="1"/>
  <c r="Q202" i="68" s="1" a="1"/>
  <c r="Q202" i="68" s="1"/>
  <c r="R202" i="68" s="1" a="1"/>
  <c r="R202" i="68" s="1"/>
  <c r="E202" i="68" s="1"/>
  <c r="D240" i="64" s="1"/>
  <c r="P203" i="68" a="1"/>
  <c r="P203" i="68" s="1"/>
  <c r="Q203" i="68" s="1" a="1"/>
  <c r="Q203" i="68" s="1"/>
  <c r="R203" i="68" s="1" a="1"/>
  <c r="R203" i="68" s="1"/>
  <c r="E203" i="68" s="1"/>
  <c r="D241" i="64" s="1"/>
  <c r="P204" i="68" a="1"/>
  <c r="P204" i="68" s="1"/>
  <c r="Q204" i="68" s="1" a="1"/>
  <c r="Q204" i="68" s="1"/>
  <c r="R204" i="68" s="1" a="1"/>
  <c r="R204" i="68" s="1"/>
  <c r="E204" i="68" s="1"/>
  <c r="D242" i="64" s="1"/>
  <c r="P205" i="68" a="1"/>
  <c r="P205" i="68" s="1"/>
  <c r="Q205" i="68" s="1" a="1"/>
  <c r="Q205" i="68" s="1"/>
  <c r="R205" i="68" s="1" a="1"/>
  <c r="R205" i="68" s="1"/>
  <c r="E205" i="68" s="1"/>
  <c r="D243" i="64" s="1"/>
  <c r="P206" i="68" a="1"/>
  <c r="P206" i="68" s="1"/>
  <c r="Q206" i="68" s="1" a="1"/>
  <c r="Q206" i="68" s="1"/>
  <c r="R206" i="68" s="1" a="1"/>
  <c r="R206" i="68" s="1"/>
  <c r="E206" i="68" s="1"/>
  <c r="D244" i="64" s="1"/>
  <c r="P207" i="68" a="1"/>
  <c r="P207" i="68" s="1"/>
  <c r="Q207" i="68" s="1" a="1"/>
  <c r="Q207" i="68" s="1"/>
  <c r="R207" i="68" s="1" a="1"/>
  <c r="R207" i="68" s="1"/>
  <c r="E207" i="68" s="1"/>
  <c r="D245" i="64" s="1"/>
  <c r="P208" i="68" a="1"/>
  <c r="P208" i="68" s="1"/>
  <c r="Q208" i="68" s="1" a="1"/>
  <c r="Q208" i="68" s="1"/>
  <c r="R208" i="68" s="1" a="1"/>
  <c r="R208" i="68" s="1"/>
  <c r="E208" i="68" s="1"/>
  <c r="D246" i="64" s="1"/>
  <c r="P209" i="68" a="1"/>
  <c r="P209" i="68" s="1"/>
  <c r="Q209" i="68" s="1" a="1"/>
  <c r="Q209" i="68" s="1"/>
  <c r="R209" i="68" s="1" a="1"/>
  <c r="R209" i="68" s="1"/>
  <c r="E209" i="68" s="1"/>
  <c r="D247" i="64" s="1"/>
  <c r="P210" i="68" a="1"/>
  <c r="P210" i="68" s="1"/>
  <c r="Q210" i="68" s="1" a="1"/>
  <c r="Q210" i="68" s="1"/>
  <c r="R210" i="68" s="1" a="1"/>
  <c r="R210" i="68" s="1"/>
  <c r="E210" i="68" s="1"/>
  <c r="D248" i="64" s="1"/>
  <c r="P211" i="68" a="1"/>
  <c r="P211" i="68" s="1"/>
  <c r="Q211" i="68" s="1" a="1"/>
  <c r="Q211" i="68" s="1"/>
  <c r="R211" i="68" s="1" a="1"/>
  <c r="R211" i="68" s="1"/>
  <c r="E211" i="68" s="1"/>
  <c r="D249" i="64" s="1"/>
  <c r="P212" i="68" a="1"/>
  <c r="P212" i="68" s="1"/>
  <c r="Q212" i="68" s="1" a="1"/>
  <c r="Q212" i="68" s="1"/>
  <c r="R212" i="68" s="1" a="1"/>
  <c r="R212" i="68" s="1"/>
  <c r="E212" i="68" s="1"/>
  <c r="D250" i="64" s="1"/>
  <c r="P213" i="68" a="1"/>
  <c r="P213" i="68" s="1"/>
  <c r="Q213" i="68" s="1" a="1"/>
  <c r="Q213" i="68" s="1"/>
  <c r="R213" i="68" s="1" a="1"/>
  <c r="R213" i="68" s="1"/>
  <c r="E213" i="68" s="1"/>
  <c r="D251" i="64" s="1"/>
  <c r="P214" i="68" a="1"/>
  <c r="P214" i="68" s="1"/>
  <c r="Q214" i="68" s="1" a="1"/>
  <c r="Q214" i="68" s="1"/>
  <c r="R214" i="68" s="1" a="1"/>
  <c r="R214" i="68" s="1"/>
  <c r="E214" i="68" s="1"/>
  <c r="D252" i="64" s="1"/>
  <c r="E50" i="68"/>
  <c r="D153" i="64" s="1"/>
  <c r="D172" i="64"/>
  <c r="D171" i="64"/>
  <c r="D170" i="64"/>
  <c r="D168" i="64"/>
  <c r="D167" i="64"/>
  <c r="D166" i="64"/>
  <c r="D165" i="64"/>
  <c r="D164" i="64"/>
  <c r="D162" i="64"/>
  <c r="D161" i="64"/>
  <c r="D158" i="64"/>
  <c r="D156" i="64"/>
  <c r="D154" i="64"/>
  <c r="D169" i="64"/>
  <c r="D163" i="64"/>
  <c r="D160" i="64"/>
  <c r="D159" i="64"/>
  <c r="D157" i="64"/>
  <c r="D155" i="64"/>
  <c r="D191" i="64"/>
  <c r="D189" i="64"/>
  <c r="D187" i="64"/>
  <c r="D185" i="64"/>
  <c r="D183" i="64"/>
  <c r="D181" i="64"/>
  <c r="D179" i="64"/>
  <c r="D177" i="64"/>
  <c r="D175" i="64"/>
  <c r="E86" i="68"/>
  <c r="D173" i="64" s="1"/>
  <c r="D192" i="64"/>
  <c r="D190" i="64"/>
  <c r="D188" i="64"/>
  <c r="D186" i="64"/>
  <c r="D184" i="64"/>
  <c r="D182" i="64"/>
  <c r="D180" i="64"/>
  <c r="D178" i="64"/>
  <c r="D176" i="64"/>
  <c r="D174" i="64"/>
  <c r="D46" i="60"/>
  <c r="D146" i="64" s="1"/>
  <c r="D22" i="59"/>
  <c r="D4" i="64"/>
  <c r="G3" i="55"/>
  <c r="E25" i="54" s="1" a="1"/>
  <c r="E25" i="54" s="1"/>
  <c r="D3" i="64" s="1"/>
  <c r="D118" i="64"/>
  <c r="D101" i="64"/>
  <c r="D111" i="64"/>
  <c r="D112" i="64"/>
  <c r="D114" i="64"/>
  <c r="D115" i="64"/>
  <c r="D117" i="64"/>
  <c r="D99" i="64"/>
  <c r="D100" i="64"/>
  <c r="D102" i="64"/>
  <c r="D103" i="64"/>
  <c r="D104" i="64"/>
  <c r="D105" i="64"/>
  <c r="D106" i="64"/>
  <c r="D107" i="64"/>
  <c r="D108" i="64"/>
  <c r="D109" i="64"/>
  <c r="D110" i="64"/>
  <c r="D113" i="64"/>
  <c r="D116" i="64"/>
  <c r="E188" i="54"/>
  <c r="D98" i="64" s="1"/>
  <c r="E157" i="54"/>
  <c r="D78" i="64" s="1"/>
  <c r="D97" i="64"/>
  <c r="D95" i="64"/>
  <c r="D93" i="64"/>
  <c r="D92" i="64"/>
  <c r="D90" i="64"/>
  <c r="D88" i="64"/>
  <c r="D86" i="64"/>
  <c r="D84" i="64"/>
  <c r="D83" i="64"/>
  <c r="D82" i="64"/>
  <c r="D81" i="64"/>
  <c r="D80" i="64"/>
  <c r="D96" i="64"/>
  <c r="D94" i="64"/>
  <c r="D91" i="64"/>
  <c r="D89" i="64"/>
  <c r="D87" i="64"/>
  <c r="D85" i="64"/>
  <c r="D79" i="64"/>
  <c r="D58" i="64"/>
  <c r="D76" i="64"/>
  <c r="D71" i="64"/>
  <c r="D69" i="64"/>
  <c r="D67" i="64"/>
  <c r="D63" i="64"/>
  <c r="D62" i="64"/>
  <c r="D59" i="64"/>
  <c r="D74" i="64"/>
  <c r="D72" i="64"/>
  <c r="D70" i="64"/>
  <c r="D68" i="64"/>
  <c r="D66" i="64"/>
  <c r="D64" i="64"/>
  <c r="D61" i="64"/>
  <c r="D60" i="64"/>
  <c r="D77" i="64"/>
  <c r="D65" i="64"/>
  <c r="D75" i="64"/>
  <c r="D73" i="64"/>
  <c r="E95" i="54"/>
  <c r="D57" i="64"/>
  <c r="D56" i="64"/>
  <c r="D55" i="64"/>
  <c r="D54" i="64"/>
  <c r="D53" i="64"/>
  <c r="D52" i="64"/>
  <c r="D51" i="64"/>
  <c r="D50" i="64"/>
  <c r="D49" i="64"/>
  <c r="D48" i="64"/>
  <c r="D47" i="64"/>
  <c r="D46" i="64"/>
  <c r="D45" i="64"/>
  <c r="D44" i="64"/>
  <c r="D43" i="64"/>
  <c r="D42" i="64"/>
  <c r="D41" i="64"/>
  <c r="D40" i="64"/>
  <c r="D39" i="64"/>
  <c r="D38" i="64"/>
  <c r="D21" i="64"/>
  <c r="D31" i="64"/>
  <c r="D32" i="64"/>
  <c r="D33" i="64"/>
  <c r="D35" i="64"/>
  <c r="D20" i="64"/>
  <c r="D34" i="64"/>
  <c r="D36" i="64"/>
  <c r="D24" i="64"/>
  <c r="D27" i="64"/>
  <c r="D30" i="64"/>
  <c r="D37" i="64"/>
  <c r="D19" i="64"/>
  <c r="D22" i="64"/>
  <c r="D23" i="64"/>
  <c r="D25" i="64"/>
  <c r="D26" i="64"/>
  <c r="D28" i="64"/>
  <c r="D29" i="64"/>
  <c r="D18" i="64"/>
  <c r="E3" i="64" a="1"/>
  <c r="E3" i="64" s="1"/>
  <c r="E4" i="64" a="1"/>
  <c r="E4" i="64" s="1"/>
  <c r="E5" i="64" a="1"/>
  <c r="E5" i="64" s="1"/>
  <c r="E6" i="64" a="1"/>
  <c r="E6" i="64" s="1"/>
  <c r="E7" i="64" a="1"/>
  <c r="E7" i="64" s="1"/>
  <c r="E139" i="64" a="1"/>
  <c r="E139" i="64" s="1"/>
  <c r="E140" i="64" a="1"/>
  <c r="E140" i="64" s="1"/>
  <c r="E141" i="64" a="1"/>
  <c r="E141" i="64" s="1"/>
  <c r="E142" i="64" a="1"/>
  <c r="E142" i="64" s="1"/>
  <c r="E143" i="64" a="1"/>
  <c r="E143" i="64" s="1"/>
  <c r="E144" i="64" a="1"/>
  <c r="E144" i="64" s="1"/>
  <c r="E145" i="64" a="1"/>
  <c r="E145" i="64" s="1"/>
  <c r="E146" i="64" a="1"/>
  <c r="E146" i="64" s="1"/>
  <c r="E147" i="64" a="1"/>
  <c r="E147" i="64" s="1"/>
  <c r="E138" i="64" a="1"/>
  <c r="E138" i="64" s="1"/>
  <c r="E8" i="64" a="1"/>
  <c r="E8" i="64" s="1"/>
  <c r="E149" i="64" a="1"/>
  <c r="E149" i="64" s="1"/>
  <c r="E150" i="64" a="1"/>
  <c r="E150" i="64" s="1"/>
  <c r="E151" i="64" a="1"/>
  <c r="E151" i="64" s="1"/>
  <c r="E152" i="64" a="1"/>
  <c r="E152" i="64" s="1"/>
  <c r="E153" i="64" a="1"/>
  <c r="E153" i="64" s="1"/>
  <c r="E148" i="64" a="1"/>
  <c r="E148" i="64" s="1"/>
  <c r="B270" i="68"/>
  <c r="B232" i="68"/>
  <c r="B233" i="68" s="1"/>
  <c r="B234" i="68" s="1"/>
  <c r="B235" i="68" s="1"/>
  <c r="B236" i="68" s="1"/>
  <c r="B237" i="68" s="1"/>
  <c r="B238" i="68" s="1"/>
  <c r="B239" i="68" s="1"/>
  <c r="B240" i="68" s="1"/>
  <c r="B241" i="68" s="1"/>
  <c r="B242" i="68" s="1"/>
  <c r="B243" i="68" s="1"/>
  <c r="B244" i="68" s="1"/>
  <c r="B245" i="68" s="1"/>
  <c r="B246" i="68" s="1"/>
  <c r="B247" i="68" s="1"/>
  <c r="B248" i="68" s="1"/>
  <c r="B249" i="68" s="1"/>
  <c r="B250" i="68" s="1"/>
  <c r="B196" i="68"/>
  <c r="B197" i="68" s="1"/>
  <c r="B198" i="68" s="1"/>
  <c r="B199" i="68" s="1"/>
  <c r="B200" i="68" s="1"/>
  <c r="B201" i="68" s="1"/>
  <c r="B202" i="68" s="1"/>
  <c r="B203" i="68" s="1"/>
  <c r="B204" i="68" s="1"/>
  <c r="B205" i="68" s="1"/>
  <c r="B206" i="68" s="1"/>
  <c r="B207" i="68" s="1"/>
  <c r="B208" i="68" s="1"/>
  <c r="B209" i="68" s="1"/>
  <c r="B210" i="68" s="1"/>
  <c r="B211" i="68" s="1"/>
  <c r="B212" i="68" s="1"/>
  <c r="B213" i="68" s="1"/>
  <c r="B214" i="68" s="1"/>
  <c r="B161" i="68"/>
  <c r="B162" i="68" s="1"/>
  <c r="B163" i="68" s="1"/>
  <c r="B164" i="68" s="1"/>
  <c r="B165" i="68" s="1"/>
  <c r="B166" i="68" s="1"/>
  <c r="B167" i="68" s="1"/>
  <c r="B168" i="68" s="1"/>
  <c r="B169" i="68" s="1"/>
  <c r="B170" i="68" s="1"/>
  <c r="B171" i="68" s="1"/>
  <c r="B172" i="68" s="1"/>
  <c r="B173" i="68" s="1"/>
  <c r="B174" i="68" s="1"/>
  <c r="B175" i="68" s="1"/>
  <c r="B176" i="68" s="1"/>
  <c r="B177" i="68" s="1"/>
  <c r="B178" i="68" s="1"/>
  <c r="B179" i="68" s="1"/>
  <c r="B123" i="68"/>
  <c r="B124" i="68" s="1"/>
  <c r="B125" i="68" s="1"/>
  <c r="B126" i="68" s="1"/>
  <c r="B127" i="68" s="1"/>
  <c r="B128" i="68" s="1"/>
  <c r="B129" i="68" s="1"/>
  <c r="B130" i="68" s="1"/>
  <c r="B131" i="68" s="1"/>
  <c r="B132" i="68" s="1"/>
  <c r="B133" i="68" s="1"/>
  <c r="B134" i="68" s="1"/>
  <c r="B135" i="68" s="1"/>
  <c r="B136" i="68" s="1"/>
  <c r="B137" i="68" s="1"/>
  <c r="B138" i="68" s="1"/>
  <c r="B139" i="68" s="1"/>
  <c r="B140" i="68" s="1"/>
  <c r="B141" i="68" s="1"/>
  <c r="B87" i="68"/>
  <c r="B88" i="68" s="1"/>
  <c r="B89" i="68" s="1"/>
  <c r="B90" i="68" s="1"/>
  <c r="B91" i="68" s="1"/>
  <c r="B92" i="68" s="1"/>
  <c r="B93" i="68" s="1"/>
  <c r="B94" i="68" s="1"/>
  <c r="B95" i="68" s="1"/>
  <c r="B96" i="68" s="1"/>
  <c r="B97" i="68" s="1"/>
  <c r="B98" i="68" s="1"/>
  <c r="B99" i="68" s="1"/>
  <c r="B100" i="68" s="1"/>
  <c r="B101" i="68" s="1"/>
  <c r="B102" i="68" s="1"/>
  <c r="B103" i="68" s="1"/>
  <c r="B104" i="68" s="1"/>
  <c r="B105" i="68" s="1"/>
  <c r="B51" i="68"/>
  <c r="B52" i="68" s="1"/>
  <c r="B53" i="68" s="1"/>
  <c r="B54" i="68" s="1"/>
  <c r="B55" i="68" s="1"/>
  <c r="B56" i="68" s="1"/>
  <c r="B57" i="68" s="1"/>
  <c r="B58" i="68" s="1"/>
  <c r="B59" i="68" s="1"/>
  <c r="B60" i="68" s="1"/>
  <c r="B61" i="68" s="1"/>
  <c r="B62" i="68" s="1"/>
  <c r="B63" i="68" s="1"/>
  <c r="B64" i="68" s="1"/>
  <c r="B65" i="68" s="1"/>
  <c r="B66" i="68" s="1"/>
  <c r="B67" i="68" s="1"/>
  <c r="B68" i="68" s="1"/>
  <c r="B69" i="68" s="1"/>
  <c r="AJ232" i="68" l="1" a="1"/>
  <c r="AJ232" i="68" s="1"/>
  <c r="BK232" i="68" s="1" a="1"/>
  <c r="BK232" i="68" s="1"/>
  <c r="AJ233" i="68" a="1"/>
  <c r="AJ233" i="68" s="1"/>
  <c r="BK233" i="68" s="1" a="1"/>
  <c r="BK233" i="68" s="1"/>
  <c r="AJ234" i="68" a="1"/>
  <c r="AJ234" i="68" s="1"/>
  <c r="BK234" i="68" s="1" a="1"/>
  <c r="BK234" i="68" s="1"/>
  <c r="AJ235" i="68" a="1"/>
  <c r="AJ235" i="68" s="1"/>
  <c r="BK235" i="68" s="1" a="1"/>
  <c r="BK235" i="68" s="1"/>
  <c r="AJ236" i="68" a="1"/>
  <c r="AJ236" i="68" s="1"/>
  <c r="BK236" i="68" s="1" a="1"/>
  <c r="BK236" i="68" s="1"/>
  <c r="AJ237" i="68" a="1"/>
  <c r="AJ237" i="68" s="1"/>
  <c r="BK237" i="68" s="1" a="1"/>
  <c r="BK237" i="68" s="1"/>
  <c r="AJ238" i="68" a="1"/>
  <c r="AJ238" i="68" s="1"/>
  <c r="BK238" i="68" s="1" a="1"/>
  <c r="BK238" i="68" s="1"/>
  <c r="AJ239" i="68" a="1"/>
  <c r="AJ239" i="68" s="1"/>
  <c r="BK239" i="68" s="1" a="1"/>
  <c r="BK239" i="68" s="1"/>
  <c r="AJ240" i="68" a="1"/>
  <c r="AJ240" i="68" s="1"/>
  <c r="BK240" i="68" s="1" a="1"/>
  <c r="BK240" i="68" s="1"/>
  <c r="AJ241" i="68" a="1"/>
  <c r="AJ241" i="68" s="1"/>
  <c r="BK241" i="68" s="1" a="1"/>
  <c r="BK241" i="68" s="1"/>
  <c r="AJ242" i="68" a="1"/>
  <c r="AJ242" i="68" s="1"/>
  <c r="BK242" i="68" s="1" a="1"/>
  <c r="BK242" i="68" s="1"/>
  <c r="AJ243" i="68" a="1"/>
  <c r="AJ243" i="68" s="1"/>
  <c r="BK243" i="68" s="1" a="1"/>
  <c r="BK243" i="68" s="1"/>
  <c r="AJ244" i="68" a="1"/>
  <c r="AJ244" i="68" s="1"/>
  <c r="BK244" i="68" s="1" a="1"/>
  <c r="BK244" i="68" s="1"/>
  <c r="AJ245" i="68" a="1"/>
  <c r="AJ245" i="68" s="1"/>
  <c r="BK245" i="68" s="1" a="1"/>
  <c r="BK245" i="68" s="1"/>
  <c r="AJ246" i="68" a="1"/>
  <c r="AJ246" i="68" s="1"/>
  <c r="BK246" i="68" s="1" a="1"/>
  <c r="BK246" i="68" s="1"/>
  <c r="AJ247" i="68" a="1"/>
  <c r="AJ247" i="68" s="1"/>
  <c r="BK247" i="68" s="1" a="1"/>
  <c r="BK247" i="68" s="1"/>
  <c r="AJ248" i="68" a="1"/>
  <c r="AJ248" i="68" s="1"/>
  <c r="BK248" i="68" s="1" a="1"/>
  <c r="BK248" i="68" s="1"/>
  <c r="AJ249" i="68" a="1"/>
  <c r="AJ249" i="68" s="1"/>
  <c r="BK249" i="68" s="1" a="1"/>
  <c r="BK249" i="68" s="1"/>
  <c r="AJ250" i="68" a="1"/>
  <c r="AJ250" i="68" s="1"/>
  <c r="BK250" i="68" s="1" a="1"/>
  <c r="BK250" i="68" s="1"/>
  <c r="AJ231" i="68" a="1"/>
  <c r="AJ231" i="68" s="1"/>
  <c r="BJ231" i="68" a="1"/>
  <c r="BJ231" i="68" s="1"/>
  <c r="V195" i="68" a="1"/>
  <c r="V195" i="68" s="1"/>
  <c r="AJ288" i="68" a="1"/>
  <c r="AJ288" i="68" s="1"/>
  <c r="AK312" i="68" s="1" a="1"/>
  <c r="AK312" i="68" s="1"/>
  <c r="BI288" i="68" a="1"/>
  <c r="BI288" i="68" s="1"/>
  <c r="AJ287" i="68" a="1"/>
  <c r="AJ287" i="68" s="1"/>
  <c r="AK311" i="68" s="1" a="1"/>
  <c r="AK311" i="68" s="1"/>
  <c r="BI287" i="68" a="1"/>
  <c r="BI287" i="68" s="1"/>
  <c r="AJ286" i="68" a="1"/>
  <c r="AJ286" i="68" s="1"/>
  <c r="AK310" i="68" s="1" a="1"/>
  <c r="AK310" i="68" s="1"/>
  <c r="BI286" i="68" a="1"/>
  <c r="BI286" i="68" s="1"/>
  <c r="AJ285" i="68" a="1"/>
  <c r="AJ285" i="68" s="1"/>
  <c r="AK309" i="68" s="1" a="1"/>
  <c r="AK309" i="68" s="1"/>
  <c r="BI285" i="68" a="1"/>
  <c r="BI285" i="68" s="1"/>
  <c r="AJ284" i="68" a="1"/>
  <c r="AJ284" i="68" s="1"/>
  <c r="AK308" i="68" s="1" a="1"/>
  <c r="AK308" i="68" s="1"/>
  <c r="BI284" i="68" a="1"/>
  <c r="BI284" i="68" s="1"/>
  <c r="AJ283" i="68" a="1"/>
  <c r="AJ283" i="68" s="1"/>
  <c r="AK307" i="68" s="1" a="1"/>
  <c r="AK307" i="68" s="1"/>
  <c r="BI283" i="68" a="1"/>
  <c r="BI283" i="68" s="1"/>
  <c r="AJ282" i="68" a="1"/>
  <c r="AJ282" i="68" s="1"/>
  <c r="AK306" i="68" s="1" a="1"/>
  <c r="AK306" i="68" s="1"/>
  <c r="BI282" i="68" a="1"/>
  <c r="BI282" i="68" s="1"/>
  <c r="AJ281" i="68" a="1"/>
  <c r="AJ281" i="68" s="1"/>
  <c r="AK305" i="68" s="1" a="1"/>
  <c r="AK305" i="68" s="1"/>
  <c r="BI281" i="68" a="1"/>
  <c r="BI281" i="68" s="1"/>
  <c r="AJ280" i="68" a="1"/>
  <c r="AJ280" i="68" s="1"/>
  <c r="AK304" i="68" s="1" a="1"/>
  <c r="AK304" i="68" s="1"/>
  <c r="BI280" i="68" a="1"/>
  <c r="BI280" i="68" s="1"/>
  <c r="AJ279" i="68" a="1"/>
  <c r="AJ279" i="68" s="1"/>
  <c r="AK303" i="68" s="1" a="1"/>
  <c r="AK303" i="68" s="1"/>
  <c r="BI279" i="68" a="1"/>
  <c r="BI279" i="68" s="1"/>
  <c r="AJ278" i="68" a="1"/>
  <c r="AJ278" i="68" s="1"/>
  <c r="AK302" i="68" s="1" a="1"/>
  <c r="AK302" i="68" s="1"/>
  <c r="BI278" i="68" a="1"/>
  <c r="BI278" i="68" s="1"/>
  <c r="AJ277" i="68" a="1"/>
  <c r="AJ277" i="68" s="1"/>
  <c r="AK301" i="68" s="1" a="1"/>
  <c r="AK301" i="68" s="1"/>
  <c r="BI277" i="68" a="1"/>
  <c r="BI277" i="68" s="1"/>
  <c r="AJ276" i="68" a="1"/>
  <c r="AJ276" i="68" s="1"/>
  <c r="AK300" i="68" s="1" a="1"/>
  <c r="AK300" i="68" s="1"/>
  <c r="BI276" i="68" a="1"/>
  <c r="BI276" i="68" s="1"/>
  <c r="AJ275" i="68" a="1"/>
  <c r="AJ275" i="68" s="1"/>
  <c r="AK299" i="68" s="1" a="1"/>
  <c r="AK299" i="68" s="1"/>
  <c r="BI275" i="68" a="1"/>
  <c r="BI275" i="68" s="1"/>
  <c r="AJ274" i="68" a="1"/>
  <c r="AJ274" i="68" s="1"/>
  <c r="AK298" i="68" s="1" a="1"/>
  <c r="AK298" i="68" s="1"/>
  <c r="BI274" i="68" a="1"/>
  <c r="BI274" i="68" s="1"/>
  <c r="AJ273" i="68" a="1"/>
  <c r="AJ273" i="68" s="1"/>
  <c r="AK297" i="68" s="1" a="1"/>
  <c r="AK297" i="68" s="1"/>
  <c r="BI273" i="68" a="1"/>
  <c r="BI273" i="68" s="1"/>
  <c r="AJ272" i="68" a="1"/>
  <c r="AJ272" i="68" s="1"/>
  <c r="AK296" i="68" s="1" a="1"/>
  <c r="AK296" i="68" s="1"/>
  <c r="BI272" i="68" a="1"/>
  <c r="BI272" i="68" s="1"/>
  <c r="AJ271" i="68" a="1"/>
  <c r="AJ271" i="68" s="1"/>
  <c r="AK295" i="68" s="1" a="1"/>
  <c r="AK295" i="68" s="1"/>
  <c r="BI271" i="68" a="1"/>
  <c r="BI271" i="68" s="1"/>
  <c r="AJ270" i="68" a="1"/>
  <c r="AJ270" i="68" s="1"/>
  <c r="AK294" i="68" s="1" a="1"/>
  <c r="AK294" i="68" s="1"/>
  <c r="BI270" i="68" a="1"/>
  <c r="BI270" i="68" s="1"/>
  <c r="AJ269" i="68" a="1"/>
  <c r="AJ269" i="68" s="1"/>
  <c r="BI269" i="68" a="1"/>
  <c r="BI269" i="68" s="1"/>
  <c r="E195" i="68"/>
  <c r="D233" i="64" s="1"/>
  <c r="D49" i="60"/>
  <c r="D147" i="64" s="1"/>
  <c r="D43" i="60"/>
  <c r="D145" i="64" s="1"/>
  <c r="E173" i="64" a="1"/>
  <c r="E173" i="64" s="1"/>
  <c r="E213" i="64" a="1"/>
  <c r="E213" i="64" s="1"/>
  <c r="E193" i="64" a="1"/>
  <c r="E193" i="64" s="1"/>
  <c r="E273" i="64" a="1"/>
  <c r="E273" i="64" s="1"/>
  <c r="E253" i="64" a="1"/>
  <c r="E253" i="64" s="1"/>
  <c r="E233" i="64" a="1"/>
  <c r="E233" i="64" s="1"/>
  <c r="B271" i="68"/>
  <c r="B272" i="68" s="1"/>
  <c r="B273" i="68" s="1"/>
  <c r="B274" i="68" s="1"/>
  <c r="B275" i="68" s="1"/>
  <c r="B276" i="68" s="1"/>
  <c r="B277" i="68" s="1"/>
  <c r="B278" i="68" s="1"/>
  <c r="B279" i="68" s="1"/>
  <c r="B280" i="68" s="1"/>
  <c r="B281" i="68" s="1"/>
  <c r="B282" i="68" s="1"/>
  <c r="B283" i="68" s="1"/>
  <c r="B284" i="68" s="1"/>
  <c r="B285" i="68" s="1"/>
  <c r="B286" i="68" s="1"/>
  <c r="B287" i="68" s="1"/>
  <c r="B288" i="68" s="1"/>
  <c r="AK293" i="68" l="1" a="1"/>
  <c r="AK293" i="68" s="1"/>
  <c r="AK232" i="68" a="1"/>
  <c r="AK232" i="68" s="1"/>
  <c r="BL232" i="68" s="1" a="1"/>
  <c r="BL232" i="68" s="1"/>
  <c r="AK233" i="68" a="1"/>
  <c r="AK233" i="68" s="1"/>
  <c r="BL233" i="68" s="1" a="1"/>
  <c r="BL233" i="68" s="1"/>
  <c r="AK234" i="68" a="1"/>
  <c r="AK234" i="68" s="1"/>
  <c r="BL234" i="68" s="1" a="1"/>
  <c r="BL234" i="68" s="1"/>
  <c r="AK235" i="68" a="1"/>
  <c r="AK235" i="68" s="1"/>
  <c r="BL235" i="68" s="1" a="1"/>
  <c r="BL235" i="68" s="1"/>
  <c r="AK236" i="68" a="1"/>
  <c r="AK236" i="68" s="1"/>
  <c r="BL236" i="68" s="1" a="1"/>
  <c r="BL236" i="68" s="1"/>
  <c r="AK237" i="68" a="1"/>
  <c r="AK237" i="68" s="1"/>
  <c r="BL237" i="68" s="1" a="1"/>
  <c r="BL237" i="68" s="1"/>
  <c r="AK238" i="68" a="1"/>
  <c r="AK238" i="68" s="1"/>
  <c r="BL238" i="68" s="1" a="1"/>
  <c r="BL238" i="68" s="1"/>
  <c r="AK239" i="68" a="1"/>
  <c r="AK239" i="68" s="1"/>
  <c r="BL239" i="68" s="1" a="1"/>
  <c r="BL239" i="68" s="1"/>
  <c r="AK240" i="68" a="1"/>
  <c r="AK240" i="68" s="1"/>
  <c r="BL240" i="68" s="1" a="1"/>
  <c r="BL240" i="68" s="1"/>
  <c r="AK241" i="68" a="1"/>
  <c r="AK241" i="68" s="1"/>
  <c r="BL241" i="68" s="1" a="1"/>
  <c r="BL241" i="68" s="1"/>
  <c r="AK242" i="68" a="1"/>
  <c r="AK242" i="68" s="1"/>
  <c r="BL242" i="68" s="1" a="1"/>
  <c r="BL242" i="68" s="1"/>
  <c r="AK243" i="68" a="1"/>
  <c r="AK243" i="68" s="1"/>
  <c r="BL243" i="68" s="1" a="1"/>
  <c r="BL243" i="68" s="1"/>
  <c r="AK244" i="68" a="1"/>
  <c r="AK244" i="68" s="1"/>
  <c r="BL244" i="68" s="1" a="1"/>
  <c r="BL244" i="68" s="1"/>
  <c r="AK245" i="68" a="1"/>
  <c r="AK245" i="68" s="1"/>
  <c r="BL245" i="68" s="1" a="1"/>
  <c r="BL245" i="68" s="1"/>
  <c r="AK246" i="68" a="1"/>
  <c r="AK246" i="68" s="1"/>
  <c r="BL246" i="68" s="1" a="1"/>
  <c r="BL246" i="68" s="1"/>
  <c r="AK247" i="68" a="1"/>
  <c r="AK247" i="68" s="1"/>
  <c r="BL247" i="68" s="1" a="1"/>
  <c r="BL247" i="68" s="1"/>
  <c r="AK248" i="68" a="1"/>
  <c r="AK248" i="68" s="1"/>
  <c r="BL248" i="68" s="1" a="1"/>
  <c r="BL248" i="68" s="1"/>
  <c r="AK249" i="68" a="1"/>
  <c r="AK249" i="68" s="1"/>
  <c r="BL249" i="68" s="1" a="1"/>
  <c r="BL249" i="68" s="1"/>
  <c r="AK250" i="68" a="1"/>
  <c r="AK250" i="68" s="1"/>
  <c r="BL250" i="68" s="1" a="1"/>
  <c r="BL250" i="68" s="1"/>
  <c r="BK231" i="68" a="1"/>
  <c r="BK231" i="68" s="1"/>
  <c r="AK231" i="68" a="1"/>
  <c r="AK231" i="68" s="1"/>
  <c r="W195" i="68" a="1"/>
  <c r="W195" i="68" s="1"/>
  <c r="BJ288" i="68" a="1"/>
  <c r="BJ288" i="68" s="1"/>
  <c r="AK288" i="68" a="1"/>
  <c r="AK288" i="68" s="1"/>
  <c r="AL312" i="68" s="1" a="1"/>
  <c r="AL312" i="68" s="1"/>
  <c r="BJ287" i="68" a="1"/>
  <c r="BJ287" i="68" s="1"/>
  <c r="AK287" i="68" a="1"/>
  <c r="AK287" i="68" s="1"/>
  <c r="AL311" i="68" s="1" a="1"/>
  <c r="AL311" i="68" s="1"/>
  <c r="BJ286" i="68" a="1"/>
  <c r="BJ286" i="68" s="1"/>
  <c r="AK286" i="68" a="1"/>
  <c r="AK286" i="68" s="1"/>
  <c r="AL310" i="68" s="1" a="1"/>
  <c r="AL310" i="68" s="1"/>
  <c r="BJ285" i="68" a="1"/>
  <c r="BJ285" i="68" s="1"/>
  <c r="AK285" i="68" a="1"/>
  <c r="AK285" i="68" s="1"/>
  <c r="AL309" i="68" s="1" a="1"/>
  <c r="AL309" i="68" s="1"/>
  <c r="BJ284" i="68" a="1"/>
  <c r="BJ284" i="68" s="1"/>
  <c r="AK284" i="68" a="1"/>
  <c r="AK284" i="68" s="1"/>
  <c r="AL308" i="68" s="1" a="1"/>
  <c r="AL308" i="68" s="1"/>
  <c r="BJ283" i="68" a="1"/>
  <c r="BJ283" i="68" s="1"/>
  <c r="AK283" i="68" a="1"/>
  <c r="AK283" i="68" s="1"/>
  <c r="AL307" i="68" s="1" a="1"/>
  <c r="AL307" i="68" s="1"/>
  <c r="BJ282" i="68" a="1"/>
  <c r="BJ282" i="68" s="1"/>
  <c r="AK282" i="68" a="1"/>
  <c r="AK282" i="68" s="1"/>
  <c r="AL306" i="68" s="1" a="1"/>
  <c r="AL306" i="68" s="1"/>
  <c r="BJ281" i="68" a="1"/>
  <c r="BJ281" i="68" s="1"/>
  <c r="AK281" i="68" a="1"/>
  <c r="AK281" i="68" s="1"/>
  <c r="AL305" i="68" s="1" a="1"/>
  <c r="AL305" i="68" s="1"/>
  <c r="BJ280" i="68" a="1"/>
  <c r="BJ280" i="68" s="1"/>
  <c r="AK280" i="68" a="1"/>
  <c r="AK280" i="68" s="1"/>
  <c r="AL304" i="68" s="1" a="1"/>
  <c r="AL304" i="68" s="1"/>
  <c r="BJ279" i="68" a="1"/>
  <c r="BJ279" i="68" s="1"/>
  <c r="AK279" i="68" a="1"/>
  <c r="AK279" i="68" s="1"/>
  <c r="AL303" i="68" s="1" a="1"/>
  <c r="AL303" i="68" s="1"/>
  <c r="BJ278" i="68" a="1"/>
  <c r="BJ278" i="68" s="1"/>
  <c r="AK278" i="68" a="1"/>
  <c r="AK278" i="68" s="1"/>
  <c r="AL302" i="68" s="1" a="1"/>
  <c r="AL302" i="68" s="1"/>
  <c r="BJ277" i="68" a="1"/>
  <c r="BJ277" i="68" s="1"/>
  <c r="AK277" i="68" a="1"/>
  <c r="AK277" i="68" s="1"/>
  <c r="AL301" i="68" s="1" a="1"/>
  <c r="AL301" i="68" s="1"/>
  <c r="BJ276" i="68" a="1"/>
  <c r="BJ276" i="68" s="1"/>
  <c r="AK276" i="68" a="1"/>
  <c r="AK276" i="68" s="1"/>
  <c r="AL300" i="68" s="1" a="1"/>
  <c r="AL300" i="68" s="1"/>
  <c r="BJ275" i="68" a="1"/>
  <c r="BJ275" i="68" s="1"/>
  <c r="AK275" i="68" a="1"/>
  <c r="AK275" i="68" s="1"/>
  <c r="AL299" i="68" s="1" a="1"/>
  <c r="AL299" i="68" s="1"/>
  <c r="BJ274" i="68" a="1"/>
  <c r="BJ274" i="68" s="1"/>
  <c r="AK274" i="68" a="1"/>
  <c r="AK274" i="68" s="1"/>
  <c r="AL298" i="68" s="1" a="1"/>
  <c r="AL298" i="68" s="1"/>
  <c r="BJ273" i="68" a="1"/>
  <c r="BJ273" i="68" s="1"/>
  <c r="AK273" i="68" a="1"/>
  <c r="AK273" i="68" s="1"/>
  <c r="AL297" i="68" s="1" a="1"/>
  <c r="AL297" i="68" s="1"/>
  <c r="BJ272" i="68" a="1"/>
  <c r="BJ272" i="68" s="1"/>
  <c r="AK272" i="68" a="1"/>
  <c r="AK272" i="68" s="1"/>
  <c r="AL296" i="68" s="1" a="1"/>
  <c r="AL296" i="68" s="1"/>
  <c r="BJ271" i="68" a="1"/>
  <c r="BJ271" i="68" s="1"/>
  <c r="AK271" i="68" a="1"/>
  <c r="AK271" i="68" s="1"/>
  <c r="AL295" i="68" s="1" a="1"/>
  <c r="AL295" i="68" s="1"/>
  <c r="BJ270" i="68" a="1"/>
  <c r="BJ270" i="68" s="1"/>
  <c r="AK270" i="68" a="1"/>
  <c r="AK270" i="68" s="1"/>
  <c r="AL294" i="68" s="1" a="1"/>
  <c r="AL294" i="68" s="1"/>
  <c r="BJ269" i="68" a="1"/>
  <c r="BJ269" i="68" s="1"/>
  <c r="AK269" i="68" a="1"/>
  <c r="AK269" i="68" s="1"/>
  <c r="AL293" i="68" s="1" a="1"/>
  <c r="AL293" i="68" s="1"/>
  <c r="C9" i="64"/>
  <c r="C274" i="64"/>
  <c r="C254" i="64"/>
  <c r="C234" i="64"/>
  <c r="C214" i="64"/>
  <c r="C194" i="64"/>
  <c r="C174" i="64"/>
  <c r="C154" i="64"/>
  <c r="AL232" i="68" l="1" a="1"/>
  <c r="AL232" i="68" s="1"/>
  <c r="BM232" i="68" s="1" a="1"/>
  <c r="BM232" i="68" s="1"/>
  <c r="AL233" i="68" a="1"/>
  <c r="AL233" i="68" s="1"/>
  <c r="BM233" i="68" s="1" a="1"/>
  <c r="BM233" i="68" s="1"/>
  <c r="AL234" i="68" a="1"/>
  <c r="AL234" i="68" s="1"/>
  <c r="BM234" i="68" s="1" a="1"/>
  <c r="BM234" i="68" s="1"/>
  <c r="AL235" i="68" a="1"/>
  <c r="AL235" i="68" s="1"/>
  <c r="BM235" i="68" s="1" a="1"/>
  <c r="BM235" i="68" s="1"/>
  <c r="AL236" i="68" a="1"/>
  <c r="AL236" i="68" s="1"/>
  <c r="BM236" i="68" s="1" a="1"/>
  <c r="BM236" i="68" s="1"/>
  <c r="AL237" i="68" a="1"/>
  <c r="AL237" i="68" s="1"/>
  <c r="BM237" i="68" s="1" a="1"/>
  <c r="BM237" i="68" s="1"/>
  <c r="AL238" i="68" a="1"/>
  <c r="AL238" i="68" s="1"/>
  <c r="BM238" i="68" s="1" a="1"/>
  <c r="BM238" i="68" s="1"/>
  <c r="AL239" i="68" a="1"/>
  <c r="AL239" i="68" s="1"/>
  <c r="BM239" i="68" s="1" a="1"/>
  <c r="BM239" i="68" s="1"/>
  <c r="AL240" i="68" a="1"/>
  <c r="AL240" i="68" s="1"/>
  <c r="BM240" i="68" s="1" a="1"/>
  <c r="BM240" i="68" s="1"/>
  <c r="AL241" i="68" a="1"/>
  <c r="AL241" i="68" s="1"/>
  <c r="BM241" i="68" s="1" a="1"/>
  <c r="BM241" i="68" s="1"/>
  <c r="AL242" i="68" a="1"/>
  <c r="AL242" i="68" s="1"/>
  <c r="BM242" i="68" s="1" a="1"/>
  <c r="BM242" i="68" s="1"/>
  <c r="AL243" i="68" a="1"/>
  <c r="AL243" i="68" s="1"/>
  <c r="BM243" i="68" s="1" a="1"/>
  <c r="BM243" i="68" s="1"/>
  <c r="AL244" i="68" a="1"/>
  <c r="AL244" i="68" s="1"/>
  <c r="BM244" i="68" s="1" a="1"/>
  <c r="BM244" i="68" s="1"/>
  <c r="AL245" i="68" a="1"/>
  <c r="AL245" i="68" s="1"/>
  <c r="BM245" i="68" s="1" a="1"/>
  <c r="BM245" i="68" s="1"/>
  <c r="AL246" i="68" a="1"/>
  <c r="AL246" i="68" s="1"/>
  <c r="BM246" i="68" s="1" a="1"/>
  <c r="BM246" i="68" s="1"/>
  <c r="AL247" i="68" a="1"/>
  <c r="AL247" i="68" s="1"/>
  <c r="BM247" i="68" s="1" a="1"/>
  <c r="BM247" i="68" s="1"/>
  <c r="AL248" i="68" a="1"/>
  <c r="AL248" i="68" s="1"/>
  <c r="BM248" i="68" s="1" a="1"/>
  <c r="BM248" i="68" s="1"/>
  <c r="AL249" i="68" a="1"/>
  <c r="AL249" i="68" s="1"/>
  <c r="BM249" i="68" s="1" a="1"/>
  <c r="BM249" i="68" s="1"/>
  <c r="AL250" i="68" a="1"/>
  <c r="AL250" i="68" s="1"/>
  <c r="BM250" i="68" s="1" a="1"/>
  <c r="BM250" i="68" s="1"/>
  <c r="BL231" i="68" a="1"/>
  <c r="BL231" i="68" s="1"/>
  <c r="AL231" i="68" a="1"/>
  <c r="AL231" i="68" s="1"/>
  <c r="X195" i="68" a="1"/>
  <c r="X195" i="68" s="1"/>
  <c r="Z195" i="68" s="1" a="1"/>
  <c r="BK288" i="68" a="1"/>
  <c r="BK288" i="68" s="1"/>
  <c r="AL288" i="68" a="1"/>
  <c r="AL288" i="68" s="1"/>
  <c r="AM312" i="68" s="1" a="1"/>
  <c r="AM312" i="68" s="1"/>
  <c r="BK287" i="68" a="1"/>
  <c r="BK287" i="68" s="1"/>
  <c r="AL287" i="68" a="1"/>
  <c r="AL287" i="68" s="1"/>
  <c r="AM311" i="68" s="1" a="1"/>
  <c r="AM311" i="68" s="1"/>
  <c r="BK286" i="68" a="1"/>
  <c r="BK286" i="68" s="1"/>
  <c r="AL286" i="68" a="1"/>
  <c r="AL286" i="68" s="1"/>
  <c r="AM310" i="68" s="1" a="1"/>
  <c r="AM310" i="68" s="1"/>
  <c r="BK285" i="68" a="1"/>
  <c r="BK285" i="68" s="1"/>
  <c r="AL285" i="68" a="1"/>
  <c r="AL285" i="68" s="1"/>
  <c r="AM309" i="68" s="1" a="1"/>
  <c r="AM309" i="68" s="1"/>
  <c r="BK284" i="68" a="1"/>
  <c r="BK284" i="68" s="1"/>
  <c r="AL284" i="68" a="1"/>
  <c r="AL284" i="68" s="1"/>
  <c r="AM308" i="68" s="1" a="1"/>
  <c r="AM308" i="68" s="1"/>
  <c r="BK283" i="68" a="1"/>
  <c r="BK283" i="68" s="1"/>
  <c r="AL283" i="68" a="1"/>
  <c r="AL283" i="68" s="1"/>
  <c r="AM307" i="68" s="1" a="1"/>
  <c r="AM307" i="68" s="1"/>
  <c r="BK282" i="68" a="1"/>
  <c r="BK282" i="68" s="1"/>
  <c r="AL282" i="68" a="1"/>
  <c r="AL282" i="68" s="1"/>
  <c r="AM306" i="68" s="1" a="1"/>
  <c r="AM306" i="68" s="1"/>
  <c r="BK281" i="68" a="1"/>
  <c r="BK281" i="68" s="1"/>
  <c r="AL281" i="68" a="1"/>
  <c r="AL281" i="68" s="1"/>
  <c r="AM305" i="68" s="1" a="1"/>
  <c r="AM305" i="68" s="1"/>
  <c r="BK280" i="68" a="1"/>
  <c r="BK280" i="68" s="1"/>
  <c r="AL280" i="68" a="1"/>
  <c r="AL280" i="68" s="1"/>
  <c r="AM304" i="68" s="1" a="1"/>
  <c r="AM304" i="68" s="1"/>
  <c r="BK279" i="68" a="1"/>
  <c r="BK279" i="68" s="1"/>
  <c r="AL279" i="68" a="1"/>
  <c r="AL279" i="68" s="1"/>
  <c r="AM303" i="68" s="1" a="1"/>
  <c r="AM303" i="68" s="1"/>
  <c r="BK278" i="68" a="1"/>
  <c r="BK278" i="68" s="1"/>
  <c r="AL278" i="68" a="1"/>
  <c r="AL278" i="68" s="1"/>
  <c r="AM302" i="68" s="1" a="1"/>
  <c r="AM302" i="68" s="1"/>
  <c r="BK277" i="68" a="1"/>
  <c r="BK277" i="68" s="1"/>
  <c r="AL277" i="68" a="1"/>
  <c r="AL277" i="68" s="1"/>
  <c r="AM301" i="68" s="1" a="1"/>
  <c r="AM301" i="68" s="1"/>
  <c r="BK276" i="68" a="1"/>
  <c r="BK276" i="68" s="1"/>
  <c r="AL276" i="68" a="1"/>
  <c r="AL276" i="68" s="1"/>
  <c r="AM300" i="68" s="1" a="1"/>
  <c r="AM300" i="68" s="1"/>
  <c r="BK275" i="68" a="1"/>
  <c r="BK275" i="68" s="1"/>
  <c r="AL275" i="68" a="1"/>
  <c r="AL275" i="68" s="1"/>
  <c r="AM299" i="68" s="1" a="1"/>
  <c r="AM299" i="68" s="1"/>
  <c r="BK274" i="68" a="1"/>
  <c r="BK274" i="68" s="1"/>
  <c r="AL274" i="68" a="1"/>
  <c r="AL274" i="68" s="1"/>
  <c r="AM298" i="68" s="1" a="1"/>
  <c r="AM298" i="68" s="1"/>
  <c r="BK273" i="68" a="1"/>
  <c r="BK273" i="68" s="1"/>
  <c r="AL273" i="68" a="1"/>
  <c r="AL273" i="68" s="1"/>
  <c r="AM297" i="68" s="1" a="1"/>
  <c r="AM297" i="68" s="1"/>
  <c r="BK272" i="68" a="1"/>
  <c r="BK272" i="68" s="1"/>
  <c r="AL272" i="68" a="1"/>
  <c r="AL272" i="68" s="1"/>
  <c r="AM296" i="68" s="1" a="1"/>
  <c r="AM296" i="68" s="1"/>
  <c r="BK271" i="68" a="1"/>
  <c r="BK271" i="68" s="1"/>
  <c r="AL271" i="68" a="1"/>
  <c r="AL271" i="68" s="1"/>
  <c r="AM295" i="68" s="1" a="1"/>
  <c r="AM295" i="68" s="1"/>
  <c r="BK270" i="68" a="1"/>
  <c r="BK270" i="68" s="1"/>
  <c r="AL270" i="68" a="1"/>
  <c r="AL270" i="68" s="1"/>
  <c r="AM294" i="68" s="1" a="1"/>
  <c r="AM294" i="68" s="1"/>
  <c r="BK269" i="68" a="1"/>
  <c r="BK269" i="68" s="1"/>
  <c r="AL269" i="68" a="1"/>
  <c r="AL269" i="68" s="1"/>
  <c r="E194" i="64" a="1"/>
  <c r="E194" i="64" s="1"/>
  <c r="E214" i="64" a="1"/>
  <c r="E214" i="64" s="1"/>
  <c r="E254" i="64" a="1"/>
  <c r="E254" i="64" s="1"/>
  <c r="C155" i="64"/>
  <c r="E154" i="64" a="1"/>
  <c r="E154" i="64" s="1"/>
  <c r="C255" i="64"/>
  <c r="E174" i="64" a="1"/>
  <c r="E174" i="64" s="1"/>
  <c r="E274" i="64" a="1"/>
  <c r="E274" i="64" s="1"/>
  <c r="E234" i="64" a="1"/>
  <c r="E234" i="64" s="1"/>
  <c r="C175" i="64"/>
  <c r="C10" i="64"/>
  <c r="C275" i="64"/>
  <c r="C195" i="64"/>
  <c r="C156" i="64"/>
  <c r="C215" i="64"/>
  <c r="C11" i="64"/>
  <c r="C235" i="64"/>
  <c r="AM293" i="68" l="1" a="1"/>
  <c r="AM293" i="68" s="1"/>
  <c r="AM232" i="68" a="1"/>
  <c r="AM232" i="68" s="1"/>
  <c r="BN232" i="68" s="1" a="1"/>
  <c r="BN232" i="68" s="1"/>
  <c r="AM233" i="68" a="1"/>
  <c r="AM233" i="68" s="1"/>
  <c r="BN233" i="68" s="1" a="1"/>
  <c r="BN233" i="68" s="1"/>
  <c r="AM234" i="68" a="1"/>
  <c r="AM234" i="68" s="1"/>
  <c r="BN234" i="68" s="1" a="1"/>
  <c r="BN234" i="68" s="1"/>
  <c r="AM235" i="68" a="1"/>
  <c r="AM235" i="68" s="1"/>
  <c r="BN235" i="68" s="1" a="1"/>
  <c r="BN235" i="68" s="1"/>
  <c r="AM236" i="68" a="1"/>
  <c r="AM236" i="68" s="1"/>
  <c r="BN236" i="68" s="1" a="1"/>
  <c r="BN236" i="68" s="1"/>
  <c r="AM237" i="68" a="1"/>
  <c r="AM237" i="68" s="1"/>
  <c r="BN237" i="68" s="1" a="1"/>
  <c r="BN237" i="68" s="1"/>
  <c r="AM238" i="68" a="1"/>
  <c r="AM238" i="68" s="1"/>
  <c r="BN238" i="68" s="1" a="1"/>
  <c r="BN238" i="68" s="1"/>
  <c r="AM239" i="68" a="1"/>
  <c r="AM239" i="68" s="1"/>
  <c r="BN239" i="68" s="1" a="1"/>
  <c r="BN239" i="68" s="1"/>
  <c r="AM240" i="68" a="1"/>
  <c r="AM240" i="68" s="1"/>
  <c r="BN240" i="68" s="1" a="1"/>
  <c r="BN240" i="68" s="1"/>
  <c r="AM241" i="68" a="1"/>
  <c r="AM241" i="68" s="1"/>
  <c r="BN241" i="68" s="1" a="1"/>
  <c r="BN241" i="68" s="1"/>
  <c r="AM242" i="68" a="1"/>
  <c r="AM242" i="68" s="1"/>
  <c r="BN242" i="68" s="1" a="1"/>
  <c r="BN242" i="68" s="1"/>
  <c r="AM243" i="68" a="1"/>
  <c r="AM243" i="68" s="1"/>
  <c r="BN243" i="68" s="1" a="1"/>
  <c r="BN243" i="68" s="1"/>
  <c r="AM244" i="68" a="1"/>
  <c r="AM244" i="68" s="1"/>
  <c r="BN244" i="68" s="1" a="1"/>
  <c r="BN244" i="68" s="1"/>
  <c r="AM245" i="68" a="1"/>
  <c r="AM245" i="68" s="1"/>
  <c r="BN245" i="68" s="1" a="1"/>
  <c r="BN245" i="68" s="1"/>
  <c r="AM246" i="68" a="1"/>
  <c r="AM246" i="68" s="1"/>
  <c r="BN246" i="68" s="1" a="1"/>
  <c r="BN246" i="68" s="1"/>
  <c r="AM247" i="68" a="1"/>
  <c r="AM247" i="68" s="1"/>
  <c r="BN247" i="68" s="1" a="1"/>
  <c r="BN247" i="68" s="1"/>
  <c r="AM248" i="68" a="1"/>
  <c r="AM248" i="68" s="1"/>
  <c r="BN248" i="68" s="1" a="1"/>
  <c r="BN248" i="68" s="1"/>
  <c r="AM249" i="68" a="1"/>
  <c r="AM249" i="68" s="1"/>
  <c r="BN249" i="68" s="1" a="1"/>
  <c r="BN249" i="68" s="1"/>
  <c r="AM250" i="68" a="1"/>
  <c r="AM250" i="68" s="1"/>
  <c r="BN250" i="68" s="1" a="1"/>
  <c r="BN250" i="68" s="1"/>
  <c r="BM231" i="68" a="1"/>
  <c r="BM231" i="68" s="1"/>
  <c r="AM231" i="68" a="1"/>
  <c r="AM231" i="68" s="1"/>
  <c r="Z195" i="68"/>
  <c r="AF195" i="68" s="1"/>
  <c r="BL288" i="68" a="1"/>
  <c r="BL288" i="68" s="1"/>
  <c r="AM288" i="68" a="1"/>
  <c r="AM288" i="68" s="1"/>
  <c r="AN312" i="68" s="1" a="1"/>
  <c r="AN312" i="68" s="1"/>
  <c r="BL287" i="68" a="1"/>
  <c r="BL287" i="68" s="1"/>
  <c r="AM287" i="68" a="1"/>
  <c r="AM287" i="68" s="1"/>
  <c r="AN311" i="68" s="1" a="1"/>
  <c r="AN311" i="68" s="1"/>
  <c r="BL286" i="68" a="1"/>
  <c r="BL286" i="68" s="1"/>
  <c r="AM286" i="68" a="1"/>
  <c r="AM286" i="68" s="1"/>
  <c r="AN310" i="68" s="1" a="1"/>
  <c r="AN310" i="68" s="1"/>
  <c r="BL285" i="68" a="1"/>
  <c r="BL285" i="68" s="1"/>
  <c r="AM285" i="68" a="1"/>
  <c r="AM285" i="68" s="1"/>
  <c r="AN309" i="68" s="1" a="1"/>
  <c r="AN309" i="68" s="1"/>
  <c r="BL284" i="68" a="1"/>
  <c r="BL284" i="68" s="1"/>
  <c r="AM284" i="68" a="1"/>
  <c r="AM284" i="68" s="1"/>
  <c r="AN308" i="68" s="1" a="1"/>
  <c r="AN308" i="68" s="1"/>
  <c r="BL283" i="68" a="1"/>
  <c r="BL283" i="68" s="1"/>
  <c r="AM283" i="68" a="1"/>
  <c r="AM283" i="68" s="1"/>
  <c r="AN307" i="68" s="1" a="1"/>
  <c r="AN307" i="68" s="1"/>
  <c r="BL282" i="68" a="1"/>
  <c r="BL282" i="68" s="1"/>
  <c r="AM282" i="68" a="1"/>
  <c r="AM282" i="68" s="1"/>
  <c r="AN306" i="68" s="1" a="1"/>
  <c r="AN306" i="68" s="1"/>
  <c r="BL281" i="68" a="1"/>
  <c r="BL281" i="68" s="1"/>
  <c r="AM281" i="68" a="1"/>
  <c r="AM281" i="68" s="1"/>
  <c r="AN305" i="68" s="1" a="1"/>
  <c r="AN305" i="68" s="1"/>
  <c r="BL280" i="68" a="1"/>
  <c r="BL280" i="68" s="1"/>
  <c r="AM280" i="68" a="1"/>
  <c r="AM280" i="68" s="1"/>
  <c r="AN304" i="68" s="1" a="1"/>
  <c r="AN304" i="68" s="1"/>
  <c r="BL279" i="68" a="1"/>
  <c r="BL279" i="68" s="1"/>
  <c r="AM279" i="68" a="1"/>
  <c r="AM279" i="68" s="1"/>
  <c r="AN303" i="68" s="1" a="1"/>
  <c r="AN303" i="68" s="1"/>
  <c r="BL278" i="68" a="1"/>
  <c r="BL278" i="68" s="1"/>
  <c r="AM278" i="68" a="1"/>
  <c r="AM278" i="68" s="1"/>
  <c r="AN302" i="68" s="1" a="1"/>
  <c r="AN302" i="68" s="1"/>
  <c r="BL277" i="68" a="1"/>
  <c r="BL277" i="68" s="1"/>
  <c r="AM277" i="68" a="1"/>
  <c r="AM277" i="68" s="1"/>
  <c r="AN301" i="68" s="1" a="1"/>
  <c r="AN301" i="68" s="1"/>
  <c r="BL276" i="68" a="1"/>
  <c r="BL276" i="68" s="1"/>
  <c r="AM276" i="68" a="1"/>
  <c r="AM276" i="68" s="1"/>
  <c r="AN300" i="68" s="1" a="1"/>
  <c r="AN300" i="68" s="1"/>
  <c r="BL275" i="68" a="1"/>
  <c r="BL275" i="68" s="1"/>
  <c r="AM275" i="68" a="1"/>
  <c r="AM275" i="68" s="1"/>
  <c r="AN299" i="68" s="1" a="1"/>
  <c r="AN299" i="68" s="1"/>
  <c r="BL274" i="68" a="1"/>
  <c r="BL274" i="68" s="1"/>
  <c r="AM274" i="68" a="1"/>
  <c r="AM274" i="68" s="1"/>
  <c r="AN298" i="68" s="1" a="1"/>
  <c r="AN298" i="68" s="1"/>
  <c r="BL273" i="68" a="1"/>
  <c r="BL273" i="68" s="1"/>
  <c r="AM273" i="68" a="1"/>
  <c r="AM273" i="68" s="1"/>
  <c r="AN297" i="68" s="1" a="1"/>
  <c r="AN297" i="68" s="1"/>
  <c r="BL272" i="68" a="1"/>
  <c r="BL272" i="68" s="1"/>
  <c r="AM272" i="68" a="1"/>
  <c r="AM272" i="68" s="1"/>
  <c r="AN296" i="68" s="1" a="1"/>
  <c r="AN296" i="68" s="1"/>
  <c r="BL271" i="68" a="1"/>
  <c r="BL271" i="68" s="1"/>
  <c r="AM271" i="68" a="1"/>
  <c r="AM271" i="68" s="1"/>
  <c r="AN295" i="68" s="1" a="1"/>
  <c r="AN295" i="68" s="1"/>
  <c r="BL270" i="68" a="1"/>
  <c r="BL270" i="68" s="1"/>
  <c r="AM270" i="68" a="1"/>
  <c r="AM270" i="68" s="1"/>
  <c r="AN294" i="68" s="1" a="1"/>
  <c r="AN294" i="68" s="1"/>
  <c r="BL269" i="68" a="1"/>
  <c r="BL269" i="68" s="1"/>
  <c r="AM269" i="68" a="1"/>
  <c r="AM269" i="68" s="1"/>
  <c r="AN293" i="68" s="1" a="1"/>
  <c r="AN293" i="68" s="1"/>
  <c r="E235" i="64" a="1"/>
  <c r="E235" i="64" s="1"/>
  <c r="E155" i="64" a="1"/>
  <c r="E155" i="64" s="1"/>
  <c r="E215" i="64" a="1"/>
  <c r="E215" i="64" s="1"/>
  <c r="E156" i="64" a="1"/>
  <c r="E156" i="64" s="1"/>
  <c r="C256" i="64"/>
  <c r="E255" i="64" a="1"/>
  <c r="E255" i="64" s="1"/>
  <c r="C196" i="64"/>
  <c r="E195" i="64" a="1"/>
  <c r="E195" i="64" s="1"/>
  <c r="E275" i="64" a="1"/>
  <c r="E275" i="64" s="1"/>
  <c r="E175" i="64" a="1"/>
  <c r="E175" i="64" s="1"/>
  <c r="C176" i="64"/>
  <c r="C276" i="64"/>
  <c r="C216" i="64"/>
  <c r="C157" i="64"/>
  <c r="C236" i="64"/>
  <c r="C12" i="64"/>
  <c r="AN232" i="68" l="1" a="1"/>
  <c r="AN232" i="68" s="1"/>
  <c r="BO232" i="68" s="1" a="1"/>
  <c r="BO232" i="68" s="1"/>
  <c r="AN233" i="68" a="1"/>
  <c r="AN233" i="68" s="1"/>
  <c r="BO233" i="68" s="1" a="1"/>
  <c r="BO233" i="68" s="1"/>
  <c r="AN234" i="68" a="1"/>
  <c r="AN234" i="68" s="1"/>
  <c r="BO234" i="68" s="1" a="1"/>
  <c r="BO234" i="68" s="1"/>
  <c r="AN235" i="68" a="1"/>
  <c r="AN235" i="68" s="1"/>
  <c r="BO235" i="68" s="1" a="1"/>
  <c r="BO235" i="68" s="1"/>
  <c r="AN236" i="68" a="1"/>
  <c r="AN236" i="68" s="1"/>
  <c r="BO236" i="68" s="1" a="1"/>
  <c r="BO236" i="68" s="1"/>
  <c r="AN237" i="68" a="1"/>
  <c r="AN237" i="68" s="1"/>
  <c r="BO237" i="68" s="1" a="1"/>
  <c r="BO237" i="68" s="1"/>
  <c r="AN238" i="68" a="1"/>
  <c r="AN238" i="68" s="1"/>
  <c r="BO238" i="68" s="1" a="1"/>
  <c r="BO238" i="68" s="1"/>
  <c r="AN239" i="68" a="1"/>
  <c r="AN239" i="68" s="1"/>
  <c r="BO239" i="68" s="1" a="1"/>
  <c r="BO239" i="68" s="1"/>
  <c r="AN240" i="68" a="1"/>
  <c r="AN240" i="68" s="1"/>
  <c r="BO240" i="68" s="1" a="1"/>
  <c r="BO240" i="68" s="1"/>
  <c r="AN241" i="68" a="1"/>
  <c r="AN241" i="68" s="1"/>
  <c r="BO241" i="68" s="1" a="1"/>
  <c r="BO241" i="68" s="1"/>
  <c r="AN242" i="68" a="1"/>
  <c r="AN242" i="68" s="1"/>
  <c r="BO242" i="68" s="1" a="1"/>
  <c r="BO242" i="68" s="1"/>
  <c r="AN243" i="68" a="1"/>
  <c r="AN243" i="68" s="1"/>
  <c r="BO243" i="68" s="1" a="1"/>
  <c r="BO243" i="68" s="1"/>
  <c r="AN244" i="68" a="1"/>
  <c r="AN244" i="68" s="1"/>
  <c r="BO244" i="68" s="1" a="1"/>
  <c r="BO244" i="68" s="1"/>
  <c r="AN245" i="68" a="1"/>
  <c r="AN245" i="68" s="1"/>
  <c r="BO245" i="68" s="1" a="1"/>
  <c r="BO245" i="68" s="1"/>
  <c r="AN246" i="68" a="1"/>
  <c r="AN246" i="68" s="1"/>
  <c r="BO246" i="68" s="1" a="1"/>
  <c r="BO246" i="68" s="1"/>
  <c r="AN247" i="68" a="1"/>
  <c r="AN247" i="68" s="1"/>
  <c r="BO247" i="68" s="1" a="1"/>
  <c r="BO247" i="68" s="1"/>
  <c r="AN248" i="68" a="1"/>
  <c r="AN248" i="68" s="1"/>
  <c r="BO248" i="68" s="1" a="1"/>
  <c r="BO248" i="68" s="1"/>
  <c r="AN249" i="68" a="1"/>
  <c r="AN249" i="68" s="1"/>
  <c r="BO249" i="68" s="1" a="1"/>
  <c r="BO249" i="68" s="1"/>
  <c r="AN250" i="68" a="1"/>
  <c r="AN250" i="68" s="1"/>
  <c r="BO250" i="68" s="1" a="1"/>
  <c r="BO250" i="68" s="1"/>
  <c r="BN231" i="68" a="1"/>
  <c r="BN231" i="68" s="1"/>
  <c r="AN231" i="68" a="1"/>
  <c r="AN231" i="68" s="1"/>
  <c r="BM288" i="68" a="1"/>
  <c r="BM288" i="68" s="1"/>
  <c r="AN288" i="68" a="1"/>
  <c r="AN288" i="68" s="1"/>
  <c r="AO312" i="68" s="1" a="1"/>
  <c r="AO312" i="68" s="1"/>
  <c r="BM287" i="68" a="1"/>
  <c r="BM287" i="68" s="1"/>
  <c r="AN287" i="68" a="1"/>
  <c r="AN287" i="68" s="1"/>
  <c r="AO311" i="68" s="1" a="1"/>
  <c r="AO311" i="68" s="1"/>
  <c r="BM286" i="68" a="1"/>
  <c r="BM286" i="68" s="1"/>
  <c r="AN286" i="68" a="1"/>
  <c r="AN286" i="68" s="1"/>
  <c r="AO310" i="68" s="1" a="1"/>
  <c r="AO310" i="68" s="1"/>
  <c r="BM285" i="68" a="1"/>
  <c r="BM285" i="68" s="1"/>
  <c r="AN285" i="68" a="1"/>
  <c r="AN285" i="68" s="1"/>
  <c r="AO309" i="68" s="1" a="1"/>
  <c r="AO309" i="68" s="1"/>
  <c r="BM284" i="68" a="1"/>
  <c r="BM284" i="68" s="1"/>
  <c r="AN284" i="68" a="1"/>
  <c r="AN284" i="68" s="1"/>
  <c r="AO308" i="68" s="1" a="1"/>
  <c r="AO308" i="68" s="1"/>
  <c r="BM283" i="68" a="1"/>
  <c r="BM283" i="68" s="1"/>
  <c r="AN283" i="68" a="1"/>
  <c r="AN283" i="68" s="1"/>
  <c r="AO307" i="68" s="1" a="1"/>
  <c r="AO307" i="68" s="1"/>
  <c r="BM282" i="68" a="1"/>
  <c r="BM282" i="68" s="1"/>
  <c r="AN282" i="68" a="1"/>
  <c r="AN282" i="68" s="1"/>
  <c r="AO306" i="68" s="1" a="1"/>
  <c r="AO306" i="68" s="1"/>
  <c r="BM281" i="68" a="1"/>
  <c r="BM281" i="68" s="1"/>
  <c r="AN281" i="68" a="1"/>
  <c r="AN281" i="68" s="1"/>
  <c r="AO305" i="68" s="1" a="1"/>
  <c r="AO305" i="68" s="1"/>
  <c r="BM280" i="68" a="1"/>
  <c r="BM280" i="68" s="1"/>
  <c r="AN280" i="68" a="1"/>
  <c r="AN280" i="68" s="1"/>
  <c r="AO304" i="68" s="1" a="1"/>
  <c r="AO304" i="68" s="1"/>
  <c r="BM279" i="68" a="1"/>
  <c r="BM279" i="68" s="1"/>
  <c r="AN279" i="68" a="1"/>
  <c r="AN279" i="68" s="1"/>
  <c r="AO303" i="68" s="1" a="1"/>
  <c r="AO303" i="68" s="1"/>
  <c r="BM278" i="68" a="1"/>
  <c r="BM278" i="68" s="1"/>
  <c r="AN278" i="68" a="1"/>
  <c r="AN278" i="68" s="1"/>
  <c r="AO302" i="68" s="1" a="1"/>
  <c r="AO302" i="68" s="1"/>
  <c r="BM277" i="68" a="1"/>
  <c r="BM277" i="68" s="1"/>
  <c r="AN277" i="68" a="1"/>
  <c r="AN277" i="68" s="1"/>
  <c r="AO301" i="68" s="1" a="1"/>
  <c r="AO301" i="68" s="1"/>
  <c r="BM276" i="68" a="1"/>
  <c r="BM276" i="68" s="1"/>
  <c r="AN276" i="68" a="1"/>
  <c r="AN276" i="68" s="1"/>
  <c r="AO300" i="68" s="1" a="1"/>
  <c r="AO300" i="68" s="1"/>
  <c r="BM275" i="68" a="1"/>
  <c r="BM275" i="68" s="1"/>
  <c r="AN275" i="68" a="1"/>
  <c r="AN275" i="68" s="1"/>
  <c r="AO299" i="68" s="1" a="1"/>
  <c r="AO299" i="68" s="1"/>
  <c r="BM274" i="68" a="1"/>
  <c r="BM274" i="68" s="1"/>
  <c r="AN274" i="68" a="1"/>
  <c r="AN274" i="68" s="1"/>
  <c r="AO298" i="68" s="1" a="1"/>
  <c r="AO298" i="68" s="1"/>
  <c r="BM273" i="68" a="1"/>
  <c r="BM273" i="68" s="1"/>
  <c r="AN273" i="68" a="1"/>
  <c r="AN273" i="68" s="1"/>
  <c r="AO297" i="68" s="1" a="1"/>
  <c r="AO297" i="68" s="1"/>
  <c r="BM272" i="68" a="1"/>
  <c r="BM272" i="68" s="1"/>
  <c r="AN272" i="68" a="1"/>
  <c r="AN272" i="68" s="1"/>
  <c r="AO296" i="68" s="1" a="1"/>
  <c r="AO296" i="68" s="1"/>
  <c r="BM271" i="68" a="1"/>
  <c r="BM271" i="68" s="1"/>
  <c r="AN271" i="68" a="1"/>
  <c r="AN271" i="68" s="1"/>
  <c r="AO295" i="68" s="1" a="1"/>
  <c r="AO295" i="68" s="1"/>
  <c r="BM270" i="68" a="1"/>
  <c r="BM270" i="68" s="1"/>
  <c r="AN270" i="68" a="1"/>
  <c r="AN270" i="68" s="1"/>
  <c r="AO294" i="68" s="1" a="1"/>
  <c r="AO294" i="68" s="1"/>
  <c r="BM269" i="68" a="1"/>
  <c r="BM269" i="68" s="1"/>
  <c r="AN269" i="68" a="1"/>
  <c r="AN269" i="68" s="1"/>
  <c r="C197" i="64"/>
  <c r="E276" i="64" a="1"/>
  <c r="E276" i="64" s="1"/>
  <c r="E197" i="64" a="1"/>
  <c r="E197" i="64" s="1"/>
  <c r="E196" i="64" a="1"/>
  <c r="E196" i="64" s="1"/>
  <c r="E236" i="64" a="1"/>
  <c r="E236" i="64" s="1"/>
  <c r="E176" i="64" a="1"/>
  <c r="E176" i="64" s="1"/>
  <c r="C177" i="64"/>
  <c r="E157" i="64" a="1"/>
  <c r="E157" i="64" s="1"/>
  <c r="E256" i="64" a="1"/>
  <c r="E256" i="64" s="1"/>
  <c r="C257" i="64"/>
  <c r="E216" i="64" a="1"/>
  <c r="E216" i="64" s="1"/>
  <c r="C277" i="64"/>
  <c r="C158" i="64"/>
  <c r="C13" i="64"/>
  <c r="C198" i="64"/>
  <c r="C217" i="64"/>
  <c r="C237" i="64"/>
  <c r="AO293" i="68" l="1" a="1"/>
  <c r="AO293" i="68" s="1"/>
  <c r="AO232" i="68" a="1"/>
  <c r="AO232" i="68" s="1"/>
  <c r="BP232" i="68" s="1" a="1"/>
  <c r="BP232" i="68" s="1"/>
  <c r="AO233" i="68" a="1"/>
  <c r="AO233" i="68" s="1"/>
  <c r="BP233" i="68" s="1" a="1"/>
  <c r="BP233" i="68" s="1"/>
  <c r="AO234" i="68" a="1"/>
  <c r="AO234" i="68" s="1"/>
  <c r="BP234" i="68" s="1" a="1"/>
  <c r="BP234" i="68" s="1"/>
  <c r="AO235" i="68" a="1"/>
  <c r="AO235" i="68" s="1"/>
  <c r="BP235" i="68" s="1" a="1"/>
  <c r="BP235" i="68" s="1"/>
  <c r="AO236" i="68" a="1"/>
  <c r="AO236" i="68" s="1"/>
  <c r="BP236" i="68" s="1" a="1"/>
  <c r="BP236" i="68" s="1"/>
  <c r="AO237" i="68" a="1"/>
  <c r="AO237" i="68" s="1"/>
  <c r="BP237" i="68" s="1" a="1"/>
  <c r="BP237" i="68" s="1"/>
  <c r="AO238" i="68" a="1"/>
  <c r="AO238" i="68" s="1"/>
  <c r="BP238" i="68" s="1" a="1"/>
  <c r="BP238" i="68" s="1"/>
  <c r="AO239" i="68" a="1"/>
  <c r="AO239" i="68" s="1"/>
  <c r="BP239" i="68" s="1" a="1"/>
  <c r="BP239" i="68" s="1"/>
  <c r="AO240" i="68" a="1"/>
  <c r="AO240" i="68" s="1"/>
  <c r="BP240" i="68" s="1" a="1"/>
  <c r="BP240" i="68" s="1"/>
  <c r="AO241" i="68" a="1"/>
  <c r="AO241" i="68" s="1"/>
  <c r="BP241" i="68" s="1" a="1"/>
  <c r="BP241" i="68" s="1"/>
  <c r="AO242" i="68" a="1"/>
  <c r="AO242" i="68" s="1"/>
  <c r="BP242" i="68" s="1" a="1"/>
  <c r="BP242" i="68" s="1"/>
  <c r="AO243" i="68" a="1"/>
  <c r="AO243" i="68" s="1"/>
  <c r="BP243" i="68" s="1" a="1"/>
  <c r="BP243" i="68" s="1"/>
  <c r="AO244" i="68" a="1"/>
  <c r="AO244" i="68" s="1"/>
  <c r="BP244" i="68" s="1" a="1"/>
  <c r="BP244" i="68" s="1"/>
  <c r="AO245" i="68" a="1"/>
  <c r="AO245" i="68" s="1"/>
  <c r="BP245" i="68" s="1" a="1"/>
  <c r="BP245" i="68" s="1"/>
  <c r="AO246" i="68" a="1"/>
  <c r="AO246" i="68" s="1"/>
  <c r="BP246" i="68" s="1" a="1"/>
  <c r="BP246" i="68" s="1"/>
  <c r="AO247" i="68" a="1"/>
  <c r="AO247" i="68" s="1"/>
  <c r="BP247" i="68" s="1" a="1"/>
  <c r="BP247" i="68" s="1"/>
  <c r="AO248" i="68" a="1"/>
  <c r="AO248" i="68" s="1"/>
  <c r="BP248" i="68" s="1" a="1"/>
  <c r="BP248" i="68" s="1"/>
  <c r="AO249" i="68" a="1"/>
  <c r="AO249" i="68" s="1"/>
  <c r="BP249" i="68" s="1" a="1"/>
  <c r="BP249" i="68" s="1"/>
  <c r="AO250" i="68" a="1"/>
  <c r="AO250" i="68" s="1"/>
  <c r="BP250" i="68" s="1" a="1"/>
  <c r="BP250" i="68" s="1"/>
  <c r="BO231" i="68" a="1"/>
  <c r="BO231" i="68" s="1"/>
  <c r="AO231" i="68" a="1"/>
  <c r="AO231" i="68" s="1"/>
  <c r="BN288" i="68" a="1"/>
  <c r="BN288" i="68" s="1"/>
  <c r="AO288" i="68" a="1"/>
  <c r="AO288" i="68" s="1"/>
  <c r="AP312" i="68" s="1" a="1"/>
  <c r="AP312" i="68" s="1"/>
  <c r="BN287" i="68" a="1"/>
  <c r="BN287" i="68" s="1"/>
  <c r="AO287" i="68" a="1"/>
  <c r="AO287" i="68" s="1"/>
  <c r="AP311" i="68" s="1" a="1"/>
  <c r="AP311" i="68" s="1"/>
  <c r="BN286" i="68" a="1"/>
  <c r="BN286" i="68" s="1"/>
  <c r="AO286" i="68" a="1"/>
  <c r="AO286" i="68" s="1"/>
  <c r="AP310" i="68" s="1" a="1"/>
  <c r="AP310" i="68" s="1"/>
  <c r="BN285" i="68" a="1"/>
  <c r="BN285" i="68" s="1"/>
  <c r="AO285" i="68" a="1"/>
  <c r="AO285" i="68" s="1"/>
  <c r="AP309" i="68" s="1" a="1"/>
  <c r="AP309" i="68" s="1"/>
  <c r="BN284" i="68" a="1"/>
  <c r="BN284" i="68" s="1"/>
  <c r="AO284" i="68" a="1"/>
  <c r="AO284" i="68" s="1"/>
  <c r="AP308" i="68" s="1" a="1"/>
  <c r="AP308" i="68" s="1"/>
  <c r="BN283" i="68" a="1"/>
  <c r="BN283" i="68" s="1"/>
  <c r="AO283" i="68" a="1"/>
  <c r="AO283" i="68" s="1"/>
  <c r="AP307" i="68" s="1" a="1"/>
  <c r="AP307" i="68" s="1"/>
  <c r="BN282" i="68" a="1"/>
  <c r="BN282" i="68" s="1"/>
  <c r="AO282" i="68" a="1"/>
  <c r="AO282" i="68" s="1"/>
  <c r="AP306" i="68" s="1" a="1"/>
  <c r="AP306" i="68" s="1"/>
  <c r="BN281" i="68" a="1"/>
  <c r="BN281" i="68" s="1"/>
  <c r="AO281" i="68" a="1"/>
  <c r="AO281" i="68" s="1"/>
  <c r="AP305" i="68" s="1" a="1"/>
  <c r="AP305" i="68" s="1"/>
  <c r="BN280" i="68" a="1"/>
  <c r="BN280" i="68" s="1"/>
  <c r="AO280" i="68" a="1"/>
  <c r="AO280" i="68" s="1"/>
  <c r="AP304" i="68" s="1" a="1"/>
  <c r="AP304" i="68" s="1"/>
  <c r="BN279" i="68" a="1"/>
  <c r="BN279" i="68" s="1"/>
  <c r="AO279" i="68" a="1"/>
  <c r="AO279" i="68" s="1"/>
  <c r="AP303" i="68" s="1" a="1"/>
  <c r="AP303" i="68" s="1"/>
  <c r="BN278" i="68" a="1"/>
  <c r="BN278" i="68" s="1"/>
  <c r="AO278" i="68" a="1"/>
  <c r="AO278" i="68" s="1"/>
  <c r="AP302" i="68" s="1" a="1"/>
  <c r="AP302" i="68" s="1"/>
  <c r="BN277" i="68" a="1"/>
  <c r="BN277" i="68" s="1"/>
  <c r="AO277" i="68" a="1"/>
  <c r="AO277" i="68" s="1"/>
  <c r="AP301" i="68" s="1" a="1"/>
  <c r="AP301" i="68" s="1"/>
  <c r="BN276" i="68" a="1"/>
  <c r="BN276" i="68" s="1"/>
  <c r="AO276" i="68" a="1"/>
  <c r="AO276" i="68" s="1"/>
  <c r="AP300" i="68" s="1" a="1"/>
  <c r="AP300" i="68" s="1"/>
  <c r="BN275" i="68" a="1"/>
  <c r="BN275" i="68" s="1"/>
  <c r="AO275" i="68" a="1"/>
  <c r="AO275" i="68" s="1"/>
  <c r="AP299" i="68" s="1" a="1"/>
  <c r="AP299" i="68" s="1"/>
  <c r="BN274" i="68" a="1"/>
  <c r="BN274" i="68" s="1"/>
  <c r="AO274" i="68" a="1"/>
  <c r="AO274" i="68" s="1"/>
  <c r="AP298" i="68" s="1" a="1"/>
  <c r="AP298" i="68" s="1"/>
  <c r="BN273" i="68" a="1"/>
  <c r="BN273" i="68" s="1"/>
  <c r="AO273" i="68" a="1"/>
  <c r="AO273" i="68" s="1"/>
  <c r="AP297" i="68" s="1" a="1"/>
  <c r="AP297" i="68" s="1"/>
  <c r="BN272" i="68" a="1"/>
  <c r="BN272" i="68" s="1"/>
  <c r="AO272" i="68" a="1"/>
  <c r="AO272" i="68" s="1"/>
  <c r="AP296" i="68" s="1" a="1"/>
  <c r="AP296" i="68" s="1"/>
  <c r="BN271" i="68" a="1"/>
  <c r="BN271" i="68" s="1"/>
  <c r="AO271" i="68" a="1"/>
  <c r="AO271" i="68" s="1"/>
  <c r="AP295" i="68" s="1" a="1"/>
  <c r="AP295" i="68" s="1"/>
  <c r="BN270" i="68" a="1"/>
  <c r="BN270" i="68" s="1"/>
  <c r="AO270" i="68" a="1"/>
  <c r="AO270" i="68" s="1"/>
  <c r="AP294" i="68" s="1" a="1"/>
  <c r="AP294" i="68" s="1"/>
  <c r="BN269" i="68" a="1"/>
  <c r="BN269" i="68" s="1"/>
  <c r="AO269" i="68" a="1"/>
  <c r="AO269" i="68" s="1"/>
  <c r="AP293" i="68" s="1" a="1"/>
  <c r="AP293" i="68" s="1"/>
  <c r="E277" i="64" a="1"/>
  <c r="E277" i="64" s="1"/>
  <c r="E237" i="64" a="1"/>
  <c r="E237" i="64" s="1"/>
  <c r="E217" i="64" a="1"/>
  <c r="E217" i="64" s="1"/>
  <c r="E198" i="64" a="1"/>
  <c r="E198" i="64" s="1"/>
  <c r="E177" i="64" a="1"/>
  <c r="E177" i="64" s="1"/>
  <c r="C178" i="64"/>
  <c r="E158" i="64" a="1"/>
  <c r="E158" i="64" s="1"/>
  <c r="E257" i="64" a="1"/>
  <c r="E257" i="64" s="1"/>
  <c r="C258" i="64"/>
  <c r="C278" i="64"/>
  <c r="C159" i="64"/>
  <c r="C199" i="64"/>
  <c r="C238" i="64"/>
  <c r="C218" i="64"/>
  <c r="C14" i="64"/>
  <c r="AP232" i="68" l="1" a="1"/>
  <c r="AP232" i="68" s="1"/>
  <c r="BQ232" i="68" s="1" a="1"/>
  <c r="BQ232" i="68" s="1"/>
  <c r="AP233" i="68" a="1"/>
  <c r="AP233" i="68" s="1"/>
  <c r="BQ233" i="68" s="1" a="1"/>
  <c r="BQ233" i="68" s="1"/>
  <c r="AP234" i="68" a="1"/>
  <c r="AP234" i="68" s="1"/>
  <c r="BQ234" i="68" s="1" a="1"/>
  <c r="BQ234" i="68" s="1"/>
  <c r="AP235" i="68" a="1"/>
  <c r="AP235" i="68" s="1"/>
  <c r="BQ235" i="68" s="1" a="1"/>
  <c r="BQ235" i="68" s="1"/>
  <c r="AP236" i="68" a="1"/>
  <c r="AP236" i="68" s="1"/>
  <c r="BQ236" i="68" s="1" a="1"/>
  <c r="BQ236" i="68" s="1"/>
  <c r="AP237" i="68" a="1"/>
  <c r="AP237" i="68" s="1"/>
  <c r="BQ237" i="68" s="1" a="1"/>
  <c r="BQ237" i="68" s="1"/>
  <c r="AP238" i="68" a="1"/>
  <c r="AP238" i="68" s="1"/>
  <c r="BQ238" i="68" s="1" a="1"/>
  <c r="BQ238" i="68" s="1"/>
  <c r="AP239" i="68" a="1"/>
  <c r="AP239" i="68" s="1"/>
  <c r="BQ239" i="68" s="1" a="1"/>
  <c r="BQ239" i="68" s="1"/>
  <c r="AP240" i="68" a="1"/>
  <c r="AP240" i="68" s="1"/>
  <c r="BQ240" i="68" s="1" a="1"/>
  <c r="BQ240" i="68" s="1"/>
  <c r="AP241" i="68" a="1"/>
  <c r="AP241" i="68" s="1"/>
  <c r="BQ241" i="68" s="1" a="1"/>
  <c r="BQ241" i="68" s="1"/>
  <c r="AP242" i="68" a="1"/>
  <c r="AP242" i="68" s="1"/>
  <c r="BQ242" i="68" s="1" a="1"/>
  <c r="BQ242" i="68" s="1"/>
  <c r="AP243" i="68" a="1"/>
  <c r="AP243" i="68" s="1"/>
  <c r="BQ243" i="68" s="1" a="1"/>
  <c r="BQ243" i="68" s="1"/>
  <c r="AP244" i="68" a="1"/>
  <c r="AP244" i="68" s="1"/>
  <c r="BQ244" i="68" s="1" a="1"/>
  <c r="BQ244" i="68" s="1"/>
  <c r="AP245" i="68" a="1"/>
  <c r="AP245" i="68" s="1"/>
  <c r="BQ245" i="68" s="1" a="1"/>
  <c r="BQ245" i="68" s="1"/>
  <c r="AP246" i="68" a="1"/>
  <c r="AP246" i="68" s="1"/>
  <c r="BQ246" i="68" s="1" a="1"/>
  <c r="BQ246" i="68" s="1"/>
  <c r="AP247" i="68" a="1"/>
  <c r="AP247" i="68" s="1"/>
  <c r="BQ247" i="68" s="1" a="1"/>
  <c r="BQ247" i="68" s="1"/>
  <c r="AP248" i="68" a="1"/>
  <c r="AP248" i="68" s="1"/>
  <c r="BQ248" i="68" s="1" a="1"/>
  <c r="BQ248" i="68" s="1"/>
  <c r="AP249" i="68" a="1"/>
  <c r="AP249" i="68" s="1"/>
  <c r="BQ249" i="68" s="1" a="1"/>
  <c r="BQ249" i="68" s="1"/>
  <c r="AP250" i="68" a="1"/>
  <c r="AP250" i="68" s="1"/>
  <c r="BQ250" i="68" s="1" a="1"/>
  <c r="BQ250" i="68" s="1"/>
  <c r="BP231" i="68" a="1"/>
  <c r="BP231" i="68" s="1"/>
  <c r="AP231" i="68" a="1"/>
  <c r="AP231" i="68" s="1"/>
  <c r="BO288" i="68" a="1"/>
  <c r="BO288" i="68" s="1"/>
  <c r="AP288" i="68" a="1"/>
  <c r="AP288" i="68" s="1"/>
  <c r="AQ312" i="68" s="1" a="1"/>
  <c r="AQ312" i="68" s="1"/>
  <c r="BO287" i="68" a="1"/>
  <c r="BO287" i="68" s="1"/>
  <c r="AP287" i="68" a="1"/>
  <c r="AP287" i="68" s="1"/>
  <c r="AQ311" i="68" s="1" a="1"/>
  <c r="AQ311" i="68" s="1"/>
  <c r="BO286" i="68" a="1"/>
  <c r="BO286" i="68" s="1"/>
  <c r="AP286" i="68" a="1"/>
  <c r="AP286" i="68" s="1"/>
  <c r="AQ310" i="68" s="1" a="1"/>
  <c r="AQ310" i="68" s="1"/>
  <c r="BO285" i="68" a="1"/>
  <c r="BO285" i="68" s="1"/>
  <c r="AP285" i="68" a="1"/>
  <c r="AP285" i="68" s="1"/>
  <c r="AQ309" i="68" s="1" a="1"/>
  <c r="AQ309" i="68" s="1"/>
  <c r="BO284" i="68" a="1"/>
  <c r="BO284" i="68" s="1"/>
  <c r="AP284" i="68" a="1"/>
  <c r="AP284" i="68" s="1"/>
  <c r="AQ308" i="68" s="1" a="1"/>
  <c r="AQ308" i="68" s="1"/>
  <c r="BO283" i="68" a="1"/>
  <c r="BO283" i="68" s="1"/>
  <c r="AP283" i="68" a="1"/>
  <c r="AP283" i="68" s="1"/>
  <c r="AQ307" i="68" s="1" a="1"/>
  <c r="AQ307" i="68" s="1"/>
  <c r="BO282" i="68" a="1"/>
  <c r="BO282" i="68" s="1"/>
  <c r="AP282" i="68" a="1"/>
  <c r="AP282" i="68" s="1"/>
  <c r="AQ306" i="68" s="1" a="1"/>
  <c r="AQ306" i="68" s="1"/>
  <c r="BO281" i="68" a="1"/>
  <c r="BO281" i="68" s="1"/>
  <c r="AP281" i="68" a="1"/>
  <c r="AP281" i="68" s="1"/>
  <c r="AQ305" i="68" s="1" a="1"/>
  <c r="AQ305" i="68" s="1"/>
  <c r="BO280" i="68" a="1"/>
  <c r="BO280" i="68" s="1"/>
  <c r="AP280" i="68" a="1"/>
  <c r="AP280" i="68" s="1"/>
  <c r="AQ304" i="68" s="1" a="1"/>
  <c r="AQ304" i="68" s="1"/>
  <c r="BO279" i="68" a="1"/>
  <c r="BO279" i="68" s="1"/>
  <c r="AP279" i="68" a="1"/>
  <c r="AP279" i="68" s="1"/>
  <c r="AQ303" i="68" s="1" a="1"/>
  <c r="AQ303" i="68" s="1"/>
  <c r="BO278" i="68" a="1"/>
  <c r="BO278" i="68" s="1"/>
  <c r="AP278" i="68" a="1"/>
  <c r="AP278" i="68" s="1"/>
  <c r="AQ302" i="68" s="1" a="1"/>
  <c r="AQ302" i="68" s="1"/>
  <c r="BO277" i="68" a="1"/>
  <c r="BO277" i="68" s="1"/>
  <c r="AP277" i="68" a="1"/>
  <c r="AP277" i="68" s="1"/>
  <c r="AQ301" i="68" s="1" a="1"/>
  <c r="AQ301" i="68" s="1"/>
  <c r="BO276" i="68" a="1"/>
  <c r="BO276" i="68" s="1"/>
  <c r="AP276" i="68" a="1"/>
  <c r="AP276" i="68" s="1"/>
  <c r="AQ300" i="68" s="1" a="1"/>
  <c r="AQ300" i="68" s="1"/>
  <c r="BO275" i="68" a="1"/>
  <c r="BO275" i="68" s="1"/>
  <c r="AP275" i="68" a="1"/>
  <c r="AP275" i="68" s="1"/>
  <c r="AQ299" i="68" s="1" a="1"/>
  <c r="AQ299" i="68" s="1"/>
  <c r="BO274" i="68" a="1"/>
  <c r="BO274" i="68" s="1"/>
  <c r="AP274" i="68" a="1"/>
  <c r="AP274" i="68" s="1"/>
  <c r="AQ298" i="68" s="1" a="1"/>
  <c r="AQ298" i="68" s="1"/>
  <c r="BO273" i="68" a="1"/>
  <c r="BO273" i="68" s="1"/>
  <c r="AP273" i="68" a="1"/>
  <c r="AP273" i="68" s="1"/>
  <c r="AQ297" i="68" s="1" a="1"/>
  <c r="AQ297" i="68" s="1"/>
  <c r="BO272" i="68" a="1"/>
  <c r="BO272" i="68" s="1"/>
  <c r="AP272" i="68" a="1"/>
  <c r="AP272" i="68" s="1"/>
  <c r="AQ296" i="68" s="1" a="1"/>
  <c r="AQ296" i="68" s="1"/>
  <c r="BO271" i="68" a="1"/>
  <c r="BO271" i="68" s="1"/>
  <c r="AP271" i="68" a="1"/>
  <c r="AP271" i="68" s="1"/>
  <c r="AQ295" i="68" s="1" a="1"/>
  <c r="AQ295" i="68" s="1"/>
  <c r="BO270" i="68" a="1"/>
  <c r="BO270" i="68" s="1"/>
  <c r="AP270" i="68" a="1"/>
  <c r="AP270" i="68" s="1"/>
  <c r="AQ294" i="68" s="1" a="1"/>
  <c r="AQ294" i="68" s="1"/>
  <c r="BO269" i="68" a="1"/>
  <c r="BO269" i="68" s="1"/>
  <c r="AP269" i="68" a="1"/>
  <c r="AP269" i="68" s="1"/>
  <c r="E278" i="64" a="1"/>
  <c r="E278" i="64" s="1"/>
  <c r="E199" i="64" a="1"/>
  <c r="E199" i="64" s="1"/>
  <c r="E159" i="64" a="1"/>
  <c r="E159" i="64" s="1"/>
  <c r="E178" i="64" a="1"/>
  <c r="E178" i="64" s="1"/>
  <c r="C179" i="64"/>
  <c r="E218" i="64" a="1"/>
  <c r="E218" i="64" s="1"/>
  <c r="E238" i="64" a="1"/>
  <c r="E238" i="64" s="1"/>
  <c r="E258" i="64" a="1"/>
  <c r="E258" i="64" s="1"/>
  <c r="C259" i="64"/>
  <c r="C279" i="64"/>
  <c r="C239" i="64"/>
  <c r="C15" i="64"/>
  <c r="C200" i="64"/>
  <c r="C219" i="64"/>
  <c r="C160" i="64"/>
  <c r="AQ293" i="68" l="1" a="1"/>
  <c r="AQ293" i="68" s="1"/>
  <c r="AQ232" i="68" a="1"/>
  <c r="AQ232" i="68" s="1"/>
  <c r="BR232" i="68" s="1" a="1"/>
  <c r="BR232" i="68" s="1"/>
  <c r="AQ233" i="68" a="1"/>
  <c r="AQ233" i="68" s="1"/>
  <c r="BR233" i="68" s="1" a="1"/>
  <c r="BR233" i="68" s="1"/>
  <c r="AQ234" i="68" a="1"/>
  <c r="AQ234" i="68" s="1"/>
  <c r="BR234" i="68" s="1" a="1"/>
  <c r="BR234" i="68" s="1"/>
  <c r="AQ235" i="68" a="1"/>
  <c r="AQ235" i="68" s="1"/>
  <c r="BR235" i="68" s="1" a="1"/>
  <c r="BR235" i="68" s="1"/>
  <c r="AQ236" i="68" a="1"/>
  <c r="AQ236" i="68" s="1"/>
  <c r="BR236" i="68" s="1" a="1"/>
  <c r="BR236" i="68" s="1"/>
  <c r="AQ237" i="68" a="1"/>
  <c r="AQ237" i="68" s="1"/>
  <c r="BR237" i="68" s="1" a="1"/>
  <c r="BR237" i="68" s="1"/>
  <c r="AQ238" i="68" a="1"/>
  <c r="AQ238" i="68" s="1"/>
  <c r="BR238" i="68" s="1" a="1"/>
  <c r="BR238" i="68" s="1"/>
  <c r="AQ239" i="68" a="1"/>
  <c r="AQ239" i="68" s="1"/>
  <c r="BR239" i="68" s="1" a="1"/>
  <c r="BR239" i="68" s="1"/>
  <c r="AQ240" i="68" a="1"/>
  <c r="AQ240" i="68" s="1"/>
  <c r="BR240" i="68" s="1" a="1"/>
  <c r="BR240" i="68" s="1"/>
  <c r="AQ241" i="68" a="1"/>
  <c r="AQ241" i="68" s="1"/>
  <c r="BR241" i="68" s="1" a="1"/>
  <c r="BR241" i="68" s="1"/>
  <c r="AQ242" i="68" a="1"/>
  <c r="AQ242" i="68" s="1"/>
  <c r="BR242" i="68" s="1" a="1"/>
  <c r="BR242" i="68" s="1"/>
  <c r="AQ243" i="68" a="1"/>
  <c r="AQ243" i="68" s="1"/>
  <c r="BR243" i="68" s="1" a="1"/>
  <c r="BR243" i="68" s="1"/>
  <c r="AQ244" i="68" a="1"/>
  <c r="AQ244" i="68" s="1"/>
  <c r="BR244" i="68" s="1" a="1"/>
  <c r="BR244" i="68" s="1"/>
  <c r="AQ245" i="68" a="1"/>
  <c r="AQ245" i="68" s="1"/>
  <c r="BR245" i="68" s="1" a="1"/>
  <c r="BR245" i="68" s="1"/>
  <c r="AQ246" i="68" a="1"/>
  <c r="AQ246" i="68" s="1"/>
  <c r="BR246" i="68" s="1" a="1"/>
  <c r="BR246" i="68" s="1"/>
  <c r="AQ247" i="68" a="1"/>
  <c r="AQ247" i="68" s="1"/>
  <c r="BR247" i="68" s="1" a="1"/>
  <c r="BR247" i="68" s="1"/>
  <c r="AQ248" i="68" a="1"/>
  <c r="AQ248" i="68" s="1"/>
  <c r="BR248" i="68" s="1" a="1"/>
  <c r="BR248" i="68" s="1"/>
  <c r="AQ249" i="68" a="1"/>
  <c r="AQ249" i="68" s="1"/>
  <c r="BR249" i="68" s="1" a="1"/>
  <c r="BR249" i="68" s="1"/>
  <c r="AQ250" i="68" a="1"/>
  <c r="AQ250" i="68" s="1"/>
  <c r="BR250" i="68" s="1" a="1"/>
  <c r="BR250" i="68" s="1"/>
  <c r="AQ231" i="68" a="1"/>
  <c r="AQ231" i="68" s="1"/>
  <c r="BQ231" i="68" a="1"/>
  <c r="BQ231" i="68" s="1"/>
  <c r="BP288" i="68" a="1"/>
  <c r="BP288" i="68" s="1"/>
  <c r="AQ288" i="68" a="1"/>
  <c r="AQ288" i="68" s="1"/>
  <c r="AR312" i="68" s="1" a="1"/>
  <c r="AR312" i="68" s="1"/>
  <c r="BP287" i="68" a="1"/>
  <c r="BP287" i="68" s="1"/>
  <c r="AQ287" i="68" a="1"/>
  <c r="AQ287" i="68" s="1"/>
  <c r="AR311" i="68" s="1" a="1"/>
  <c r="AR311" i="68" s="1"/>
  <c r="BP286" i="68" a="1"/>
  <c r="BP286" i="68" s="1"/>
  <c r="AQ286" i="68" a="1"/>
  <c r="AQ286" i="68" s="1"/>
  <c r="AR310" i="68" s="1" a="1"/>
  <c r="AR310" i="68" s="1"/>
  <c r="BP285" i="68" a="1"/>
  <c r="BP285" i="68" s="1"/>
  <c r="AQ285" i="68" a="1"/>
  <c r="AQ285" i="68" s="1"/>
  <c r="AR309" i="68" s="1" a="1"/>
  <c r="AR309" i="68" s="1"/>
  <c r="BP284" i="68" a="1"/>
  <c r="BP284" i="68" s="1"/>
  <c r="AQ284" i="68" a="1"/>
  <c r="AQ284" i="68" s="1"/>
  <c r="AR308" i="68" s="1" a="1"/>
  <c r="AR308" i="68" s="1"/>
  <c r="BP283" i="68" a="1"/>
  <c r="BP283" i="68" s="1"/>
  <c r="AQ283" i="68" a="1"/>
  <c r="AQ283" i="68" s="1"/>
  <c r="AR307" i="68" s="1" a="1"/>
  <c r="AR307" i="68" s="1"/>
  <c r="BP282" i="68" a="1"/>
  <c r="BP282" i="68" s="1"/>
  <c r="AQ282" i="68" a="1"/>
  <c r="AQ282" i="68" s="1"/>
  <c r="AR306" i="68" s="1" a="1"/>
  <c r="AR306" i="68" s="1"/>
  <c r="BP281" i="68" a="1"/>
  <c r="BP281" i="68" s="1"/>
  <c r="AQ281" i="68" a="1"/>
  <c r="AQ281" i="68" s="1"/>
  <c r="AR305" i="68" s="1" a="1"/>
  <c r="AR305" i="68" s="1"/>
  <c r="BP280" i="68" a="1"/>
  <c r="BP280" i="68" s="1"/>
  <c r="AQ280" i="68" a="1"/>
  <c r="AQ280" i="68" s="1"/>
  <c r="AR304" i="68" s="1" a="1"/>
  <c r="AR304" i="68" s="1"/>
  <c r="BP279" i="68" a="1"/>
  <c r="BP279" i="68" s="1"/>
  <c r="AQ279" i="68" a="1"/>
  <c r="AQ279" i="68" s="1"/>
  <c r="AR303" i="68" s="1" a="1"/>
  <c r="AR303" i="68" s="1"/>
  <c r="BP278" i="68" a="1"/>
  <c r="BP278" i="68" s="1"/>
  <c r="AQ278" i="68" a="1"/>
  <c r="AQ278" i="68" s="1"/>
  <c r="AR302" i="68" s="1" a="1"/>
  <c r="AR302" i="68" s="1"/>
  <c r="BP277" i="68" a="1"/>
  <c r="BP277" i="68" s="1"/>
  <c r="AQ277" i="68" a="1"/>
  <c r="AQ277" i="68" s="1"/>
  <c r="AR301" i="68" s="1" a="1"/>
  <c r="AR301" i="68" s="1"/>
  <c r="BP276" i="68" a="1"/>
  <c r="BP276" i="68" s="1"/>
  <c r="AQ276" i="68" a="1"/>
  <c r="AQ276" i="68" s="1"/>
  <c r="AR300" i="68" s="1" a="1"/>
  <c r="AR300" i="68" s="1"/>
  <c r="BP275" i="68" a="1"/>
  <c r="BP275" i="68" s="1"/>
  <c r="AQ275" i="68" a="1"/>
  <c r="AQ275" i="68" s="1"/>
  <c r="AR299" i="68" s="1" a="1"/>
  <c r="AR299" i="68" s="1"/>
  <c r="BP274" i="68" a="1"/>
  <c r="BP274" i="68" s="1"/>
  <c r="AQ274" i="68" a="1"/>
  <c r="AQ274" i="68" s="1"/>
  <c r="AR298" i="68" s="1" a="1"/>
  <c r="AR298" i="68" s="1"/>
  <c r="BP273" i="68" a="1"/>
  <c r="BP273" i="68" s="1"/>
  <c r="AQ273" i="68" a="1"/>
  <c r="AQ273" i="68" s="1"/>
  <c r="AR297" i="68" s="1" a="1"/>
  <c r="AR297" i="68" s="1"/>
  <c r="BP272" i="68" a="1"/>
  <c r="BP272" i="68" s="1"/>
  <c r="AQ272" i="68" a="1"/>
  <c r="AQ272" i="68" s="1"/>
  <c r="AR296" i="68" s="1" a="1"/>
  <c r="AR296" i="68" s="1"/>
  <c r="BP271" i="68" a="1"/>
  <c r="BP271" i="68" s="1"/>
  <c r="AQ271" i="68" a="1"/>
  <c r="AQ271" i="68" s="1"/>
  <c r="AR295" i="68" s="1" a="1"/>
  <c r="AR295" i="68" s="1"/>
  <c r="BP270" i="68" a="1"/>
  <c r="BP270" i="68" s="1"/>
  <c r="AQ270" i="68" a="1"/>
  <c r="AQ270" i="68" s="1"/>
  <c r="AR294" i="68" s="1" a="1"/>
  <c r="AR294" i="68" s="1"/>
  <c r="BP269" i="68" a="1"/>
  <c r="BP269" i="68" s="1"/>
  <c r="AQ269" i="68" a="1"/>
  <c r="AQ269" i="68" s="1"/>
  <c r="AR293" i="68" s="1" a="1"/>
  <c r="AR293" i="68" s="1"/>
  <c r="E259" i="64" a="1"/>
  <c r="E259" i="64" s="1"/>
  <c r="C260" i="64"/>
  <c r="E200" i="64" a="1"/>
  <c r="E200" i="64" s="1"/>
  <c r="E239" i="64" a="1"/>
  <c r="E239" i="64" s="1"/>
  <c r="E160" i="64" a="1"/>
  <c r="E160" i="64" s="1"/>
  <c r="E279" i="64" a="1"/>
  <c r="E279" i="64" s="1"/>
  <c r="E219" i="64" a="1"/>
  <c r="E219" i="64" s="1"/>
  <c r="E179" i="64" a="1"/>
  <c r="E179" i="64" s="1"/>
  <c r="C180" i="64"/>
  <c r="C280" i="64"/>
  <c r="C16" i="64"/>
  <c r="C220" i="64"/>
  <c r="C201" i="64"/>
  <c r="C161" i="64"/>
  <c r="C240" i="64"/>
  <c r="AR232" i="68" l="1" a="1"/>
  <c r="AR232" i="68" s="1"/>
  <c r="BS232" i="68" s="1" a="1"/>
  <c r="BS232" i="68" s="1"/>
  <c r="AR233" i="68" a="1"/>
  <c r="AR233" i="68" s="1"/>
  <c r="BS233" i="68" s="1" a="1"/>
  <c r="BS233" i="68" s="1"/>
  <c r="AR234" i="68" a="1"/>
  <c r="AR234" i="68" s="1"/>
  <c r="BS234" i="68" s="1" a="1"/>
  <c r="BS234" i="68" s="1"/>
  <c r="AR235" i="68" a="1"/>
  <c r="AR235" i="68" s="1"/>
  <c r="BS235" i="68" s="1" a="1"/>
  <c r="BS235" i="68" s="1"/>
  <c r="AR236" i="68" a="1"/>
  <c r="AR236" i="68" s="1"/>
  <c r="BS236" i="68" s="1" a="1"/>
  <c r="BS236" i="68" s="1"/>
  <c r="AR237" i="68" a="1"/>
  <c r="AR237" i="68" s="1"/>
  <c r="BS237" i="68" s="1" a="1"/>
  <c r="BS237" i="68" s="1"/>
  <c r="AR238" i="68" a="1"/>
  <c r="AR238" i="68" s="1"/>
  <c r="BS238" i="68" s="1" a="1"/>
  <c r="BS238" i="68" s="1"/>
  <c r="AR239" i="68" a="1"/>
  <c r="AR239" i="68" s="1"/>
  <c r="BS239" i="68" s="1" a="1"/>
  <c r="BS239" i="68" s="1"/>
  <c r="AR240" i="68" a="1"/>
  <c r="AR240" i="68" s="1"/>
  <c r="BS240" i="68" s="1" a="1"/>
  <c r="BS240" i="68" s="1"/>
  <c r="AR241" i="68" a="1"/>
  <c r="AR241" i="68" s="1"/>
  <c r="BS241" i="68" s="1" a="1"/>
  <c r="BS241" i="68" s="1"/>
  <c r="AR242" i="68" a="1"/>
  <c r="AR242" i="68" s="1"/>
  <c r="BS242" i="68" s="1" a="1"/>
  <c r="BS242" i="68" s="1"/>
  <c r="AR243" i="68" a="1"/>
  <c r="AR243" i="68" s="1"/>
  <c r="BS243" i="68" s="1" a="1"/>
  <c r="BS243" i="68" s="1"/>
  <c r="AR244" i="68" a="1"/>
  <c r="AR244" i="68" s="1"/>
  <c r="BS244" i="68" s="1" a="1"/>
  <c r="BS244" i="68" s="1"/>
  <c r="AR245" i="68" a="1"/>
  <c r="AR245" i="68" s="1"/>
  <c r="BS245" i="68" s="1" a="1"/>
  <c r="BS245" i="68" s="1"/>
  <c r="AR246" i="68" a="1"/>
  <c r="AR246" i="68" s="1"/>
  <c r="BS246" i="68" s="1" a="1"/>
  <c r="BS246" i="68" s="1"/>
  <c r="AR247" i="68" a="1"/>
  <c r="AR247" i="68" s="1"/>
  <c r="BS247" i="68" s="1" a="1"/>
  <c r="BS247" i="68" s="1"/>
  <c r="AR248" i="68" a="1"/>
  <c r="AR248" i="68" s="1"/>
  <c r="BS248" i="68" s="1" a="1"/>
  <c r="BS248" i="68" s="1"/>
  <c r="AR249" i="68" a="1"/>
  <c r="AR249" i="68" s="1"/>
  <c r="BS249" i="68" s="1" a="1"/>
  <c r="BS249" i="68" s="1"/>
  <c r="AR250" i="68" a="1"/>
  <c r="AR250" i="68" s="1"/>
  <c r="BS250" i="68" s="1" a="1"/>
  <c r="BS250" i="68" s="1"/>
  <c r="BR231" i="68" a="1"/>
  <c r="BR231" i="68" s="1"/>
  <c r="AR231" i="68" a="1"/>
  <c r="AR231" i="68" s="1"/>
  <c r="BQ288" i="68" a="1"/>
  <c r="BQ288" i="68" s="1"/>
  <c r="AR288" i="68" a="1"/>
  <c r="AR288" i="68" s="1"/>
  <c r="AS312" i="68" s="1" a="1"/>
  <c r="AS312" i="68" s="1"/>
  <c r="BQ287" i="68" a="1"/>
  <c r="BQ287" i="68" s="1"/>
  <c r="AR287" i="68" a="1"/>
  <c r="AR287" i="68" s="1"/>
  <c r="AS311" i="68" s="1" a="1"/>
  <c r="AS311" i="68" s="1"/>
  <c r="BQ286" i="68" a="1"/>
  <c r="BQ286" i="68" s="1"/>
  <c r="AR286" i="68" a="1"/>
  <c r="AR286" i="68" s="1"/>
  <c r="AS310" i="68" s="1" a="1"/>
  <c r="AS310" i="68" s="1"/>
  <c r="BQ285" i="68" a="1"/>
  <c r="BQ285" i="68" s="1"/>
  <c r="AR285" i="68" a="1"/>
  <c r="AR285" i="68" s="1"/>
  <c r="AS309" i="68" s="1" a="1"/>
  <c r="AS309" i="68" s="1"/>
  <c r="BQ284" i="68" a="1"/>
  <c r="BQ284" i="68" s="1"/>
  <c r="AR284" i="68" a="1"/>
  <c r="AR284" i="68" s="1"/>
  <c r="AS308" i="68" s="1" a="1"/>
  <c r="AS308" i="68" s="1"/>
  <c r="BQ283" i="68" a="1"/>
  <c r="BQ283" i="68" s="1"/>
  <c r="AR283" i="68" a="1"/>
  <c r="AR283" i="68" s="1"/>
  <c r="AS307" i="68" s="1" a="1"/>
  <c r="AS307" i="68" s="1"/>
  <c r="BQ282" i="68" a="1"/>
  <c r="BQ282" i="68" s="1"/>
  <c r="AR282" i="68" a="1"/>
  <c r="AR282" i="68" s="1"/>
  <c r="AS306" i="68" s="1" a="1"/>
  <c r="AS306" i="68" s="1"/>
  <c r="BQ281" i="68" a="1"/>
  <c r="BQ281" i="68" s="1"/>
  <c r="AR281" i="68" a="1"/>
  <c r="AR281" i="68" s="1"/>
  <c r="AS305" i="68" s="1" a="1"/>
  <c r="AS305" i="68" s="1"/>
  <c r="BQ280" i="68" a="1"/>
  <c r="BQ280" i="68" s="1"/>
  <c r="AR280" i="68" a="1"/>
  <c r="AR280" i="68" s="1"/>
  <c r="AS304" i="68" s="1" a="1"/>
  <c r="AS304" i="68" s="1"/>
  <c r="BQ279" i="68" a="1"/>
  <c r="BQ279" i="68" s="1"/>
  <c r="AR279" i="68" a="1"/>
  <c r="AR279" i="68" s="1"/>
  <c r="AS303" i="68" s="1" a="1"/>
  <c r="AS303" i="68" s="1"/>
  <c r="BQ278" i="68" a="1"/>
  <c r="BQ278" i="68" s="1"/>
  <c r="AR278" i="68" a="1"/>
  <c r="AR278" i="68" s="1"/>
  <c r="AS302" i="68" s="1" a="1"/>
  <c r="AS302" i="68" s="1"/>
  <c r="BQ277" i="68" a="1"/>
  <c r="BQ277" i="68" s="1"/>
  <c r="AR277" i="68" a="1"/>
  <c r="AR277" i="68" s="1"/>
  <c r="AS301" i="68" s="1" a="1"/>
  <c r="AS301" i="68" s="1"/>
  <c r="BQ276" i="68" a="1"/>
  <c r="BQ276" i="68" s="1"/>
  <c r="AR276" i="68" a="1"/>
  <c r="AR276" i="68" s="1"/>
  <c r="AS300" i="68" s="1" a="1"/>
  <c r="AS300" i="68" s="1"/>
  <c r="BQ275" i="68" a="1"/>
  <c r="BQ275" i="68" s="1"/>
  <c r="AR275" i="68" a="1"/>
  <c r="AR275" i="68" s="1"/>
  <c r="AS299" i="68" s="1" a="1"/>
  <c r="AS299" i="68" s="1"/>
  <c r="BQ274" i="68" a="1"/>
  <c r="BQ274" i="68" s="1"/>
  <c r="AR274" i="68" a="1"/>
  <c r="AR274" i="68" s="1"/>
  <c r="AS298" i="68" s="1" a="1"/>
  <c r="AS298" i="68" s="1"/>
  <c r="BQ273" i="68" a="1"/>
  <c r="BQ273" i="68" s="1"/>
  <c r="AR273" i="68" a="1"/>
  <c r="AR273" i="68" s="1"/>
  <c r="AS297" i="68" s="1" a="1"/>
  <c r="AS297" i="68" s="1"/>
  <c r="BQ272" i="68" a="1"/>
  <c r="BQ272" i="68" s="1"/>
  <c r="AR272" i="68" a="1"/>
  <c r="AR272" i="68" s="1"/>
  <c r="AS296" i="68" s="1" a="1"/>
  <c r="AS296" i="68" s="1"/>
  <c r="BQ271" i="68" a="1"/>
  <c r="BQ271" i="68" s="1"/>
  <c r="AR271" i="68" a="1"/>
  <c r="AR271" i="68" s="1"/>
  <c r="AS295" i="68" s="1" a="1"/>
  <c r="AS295" i="68" s="1"/>
  <c r="BQ270" i="68" a="1"/>
  <c r="BQ270" i="68" s="1"/>
  <c r="AR270" i="68" a="1"/>
  <c r="AR270" i="68" s="1"/>
  <c r="AS294" i="68" s="1" a="1"/>
  <c r="AS294" i="68" s="1"/>
  <c r="BQ269" i="68" a="1"/>
  <c r="BQ269" i="68" s="1"/>
  <c r="AR269" i="68" a="1"/>
  <c r="AR269" i="68" s="1"/>
  <c r="E240" i="64" a="1"/>
  <c r="E240" i="64" s="1"/>
  <c r="E260" i="64" a="1"/>
  <c r="E260" i="64" s="1"/>
  <c r="C261" i="64"/>
  <c r="E161" i="64" a="1"/>
  <c r="E161" i="64" s="1"/>
  <c r="E220" i="64" a="1"/>
  <c r="E220" i="64" s="1"/>
  <c r="E201" i="64" a="1"/>
  <c r="E201" i="64" s="1"/>
  <c r="E280" i="64" a="1"/>
  <c r="E280" i="64" s="1"/>
  <c r="E180" i="64" a="1"/>
  <c r="E180" i="64" s="1"/>
  <c r="C181" i="64"/>
  <c r="C281" i="64"/>
  <c r="C241" i="64"/>
  <c r="C221" i="64"/>
  <c r="C162" i="64"/>
  <c r="C202" i="64"/>
  <c r="C17" i="64"/>
  <c r="AS293" i="68" l="1" a="1"/>
  <c r="AS293" i="68" s="1"/>
  <c r="AS232" i="68" a="1"/>
  <c r="AS232" i="68" s="1"/>
  <c r="BT232" i="68" s="1" a="1"/>
  <c r="BT232" i="68" s="1"/>
  <c r="AS233" i="68" a="1"/>
  <c r="AS233" i="68" s="1"/>
  <c r="BT233" i="68" s="1" a="1"/>
  <c r="BT233" i="68" s="1"/>
  <c r="AS234" i="68" a="1"/>
  <c r="AS234" i="68" s="1"/>
  <c r="BT234" i="68" s="1" a="1"/>
  <c r="BT234" i="68" s="1"/>
  <c r="AS235" i="68" a="1"/>
  <c r="AS235" i="68" s="1"/>
  <c r="BT235" i="68" s="1" a="1"/>
  <c r="BT235" i="68" s="1"/>
  <c r="AS236" i="68" a="1"/>
  <c r="AS236" i="68" s="1"/>
  <c r="BT236" i="68" s="1" a="1"/>
  <c r="BT236" i="68" s="1"/>
  <c r="AS237" i="68" a="1"/>
  <c r="AS237" i="68" s="1"/>
  <c r="BT237" i="68" s="1" a="1"/>
  <c r="BT237" i="68" s="1"/>
  <c r="AS238" i="68" a="1"/>
  <c r="AS238" i="68" s="1"/>
  <c r="BT238" i="68" s="1" a="1"/>
  <c r="BT238" i="68" s="1"/>
  <c r="AS239" i="68" a="1"/>
  <c r="AS239" i="68" s="1"/>
  <c r="BT239" i="68" s="1" a="1"/>
  <c r="BT239" i="68" s="1"/>
  <c r="AS240" i="68" a="1"/>
  <c r="AS240" i="68" s="1"/>
  <c r="BT240" i="68" s="1" a="1"/>
  <c r="BT240" i="68" s="1"/>
  <c r="AS241" i="68" a="1"/>
  <c r="AS241" i="68" s="1"/>
  <c r="BT241" i="68" s="1" a="1"/>
  <c r="BT241" i="68" s="1"/>
  <c r="AS242" i="68" a="1"/>
  <c r="AS242" i="68" s="1"/>
  <c r="BT242" i="68" s="1" a="1"/>
  <c r="BT242" i="68" s="1"/>
  <c r="AS243" i="68" a="1"/>
  <c r="AS243" i="68" s="1"/>
  <c r="BT243" i="68" s="1" a="1"/>
  <c r="BT243" i="68" s="1"/>
  <c r="AS244" i="68" a="1"/>
  <c r="AS244" i="68" s="1"/>
  <c r="BT244" i="68" s="1" a="1"/>
  <c r="BT244" i="68" s="1"/>
  <c r="AS245" i="68" a="1"/>
  <c r="AS245" i="68" s="1"/>
  <c r="BT245" i="68" s="1" a="1"/>
  <c r="BT245" i="68" s="1"/>
  <c r="AS246" i="68" a="1"/>
  <c r="AS246" i="68" s="1"/>
  <c r="BT246" i="68" s="1" a="1"/>
  <c r="BT246" i="68" s="1"/>
  <c r="AS247" i="68" a="1"/>
  <c r="AS247" i="68" s="1"/>
  <c r="BT247" i="68" s="1" a="1"/>
  <c r="BT247" i="68" s="1"/>
  <c r="AS248" i="68" a="1"/>
  <c r="AS248" i="68" s="1"/>
  <c r="BT248" i="68" s="1" a="1"/>
  <c r="BT248" i="68" s="1"/>
  <c r="AS249" i="68" a="1"/>
  <c r="AS249" i="68" s="1"/>
  <c r="BT249" i="68" s="1" a="1"/>
  <c r="BT249" i="68" s="1"/>
  <c r="AS250" i="68" a="1"/>
  <c r="AS250" i="68" s="1"/>
  <c r="BT250" i="68" s="1" a="1"/>
  <c r="BT250" i="68" s="1"/>
  <c r="BS231" i="68" a="1"/>
  <c r="BS231" i="68" s="1"/>
  <c r="AS231" i="68" a="1"/>
  <c r="AS231" i="68" s="1"/>
  <c r="BR288" i="68" a="1"/>
  <c r="BR288" i="68" s="1"/>
  <c r="AS288" i="68" a="1"/>
  <c r="AS288" i="68" s="1"/>
  <c r="AT312" i="68" s="1" a="1"/>
  <c r="AT312" i="68" s="1"/>
  <c r="BR287" i="68" a="1"/>
  <c r="BR287" i="68" s="1"/>
  <c r="AS287" i="68" a="1"/>
  <c r="AS287" i="68" s="1"/>
  <c r="AT311" i="68" s="1" a="1"/>
  <c r="AT311" i="68" s="1"/>
  <c r="BR286" i="68" a="1"/>
  <c r="BR286" i="68" s="1"/>
  <c r="AS286" i="68" a="1"/>
  <c r="AS286" i="68" s="1"/>
  <c r="AT310" i="68" s="1" a="1"/>
  <c r="AT310" i="68" s="1"/>
  <c r="BR285" i="68" a="1"/>
  <c r="BR285" i="68" s="1"/>
  <c r="AS285" i="68" a="1"/>
  <c r="AS285" i="68" s="1"/>
  <c r="AT309" i="68" s="1" a="1"/>
  <c r="AT309" i="68" s="1"/>
  <c r="BR284" i="68" a="1"/>
  <c r="BR284" i="68" s="1"/>
  <c r="AS284" i="68" a="1"/>
  <c r="AS284" i="68" s="1"/>
  <c r="AT308" i="68" s="1" a="1"/>
  <c r="AT308" i="68" s="1"/>
  <c r="BR283" i="68" a="1"/>
  <c r="BR283" i="68" s="1"/>
  <c r="AS283" i="68" a="1"/>
  <c r="AS283" i="68" s="1"/>
  <c r="AT307" i="68" s="1" a="1"/>
  <c r="AT307" i="68" s="1"/>
  <c r="BR282" i="68" a="1"/>
  <c r="BR282" i="68" s="1"/>
  <c r="AS282" i="68" a="1"/>
  <c r="AS282" i="68" s="1"/>
  <c r="AT306" i="68" s="1" a="1"/>
  <c r="AT306" i="68" s="1"/>
  <c r="BR281" i="68" a="1"/>
  <c r="BR281" i="68" s="1"/>
  <c r="AS281" i="68" a="1"/>
  <c r="AS281" i="68" s="1"/>
  <c r="AT305" i="68" s="1" a="1"/>
  <c r="AT305" i="68" s="1"/>
  <c r="BR280" i="68" a="1"/>
  <c r="BR280" i="68" s="1"/>
  <c r="AS280" i="68" a="1"/>
  <c r="AS280" i="68" s="1"/>
  <c r="AT304" i="68" s="1" a="1"/>
  <c r="AT304" i="68" s="1"/>
  <c r="BR279" i="68" a="1"/>
  <c r="BR279" i="68" s="1"/>
  <c r="AS279" i="68" a="1"/>
  <c r="AS279" i="68" s="1"/>
  <c r="AT303" i="68" s="1" a="1"/>
  <c r="AT303" i="68" s="1"/>
  <c r="BR278" i="68" a="1"/>
  <c r="BR278" i="68" s="1"/>
  <c r="AS278" i="68" a="1"/>
  <c r="AS278" i="68" s="1"/>
  <c r="AT302" i="68" s="1" a="1"/>
  <c r="AT302" i="68" s="1"/>
  <c r="BR277" i="68" a="1"/>
  <c r="BR277" i="68" s="1"/>
  <c r="AS277" i="68" a="1"/>
  <c r="AS277" i="68" s="1"/>
  <c r="AT301" i="68" s="1" a="1"/>
  <c r="AT301" i="68" s="1"/>
  <c r="BR276" i="68" a="1"/>
  <c r="BR276" i="68" s="1"/>
  <c r="AS276" i="68" a="1"/>
  <c r="AS276" i="68" s="1"/>
  <c r="AT300" i="68" s="1" a="1"/>
  <c r="AT300" i="68" s="1"/>
  <c r="BR275" i="68" a="1"/>
  <c r="BR275" i="68" s="1"/>
  <c r="AS275" i="68" a="1"/>
  <c r="AS275" i="68" s="1"/>
  <c r="AT299" i="68" s="1" a="1"/>
  <c r="AT299" i="68" s="1"/>
  <c r="BR274" i="68" a="1"/>
  <c r="BR274" i="68" s="1"/>
  <c r="AS274" i="68" a="1"/>
  <c r="AS274" i="68" s="1"/>
  <c r="AT298" i="68" s="1" a="1"/>
  <c r="AT298" i="68" s="1"/>
  <c r="BR273" i="68" a="1"/>
  <c r="BR273" i="68" s="1"/>
  <c r="AS273" i="68" a="1"/>
  <c r="AS273" i="68" s="1"/>
  <c r="AT297" i="68" s="1" a="1"/>
  <c r="AT297" i="68" s="1"/>
  <c r="BR272" i="68" a="1"/>
  <c r="BR272" i="68" s="1"/>
  <c r="AS272" i="68" a="1"/>
  <c r="AS272" i="68" s="1"/>
  <c r="AT296" i="68" s="1" a="1"/>
  <c r="AT296" i="68" s="1"/>
  <c r="BR271" i="68" a="1"/>
  <c r="BR271" i="68" s="1"/>
  <c r="AS271" i="68" a="1"/>
  <c r="AS271" i="68" s="1"/>
  <c r="AT295" i="68" s="1" a="1"/>
  <c r="AT295" i="68" s="1"/>
  <c r="BR270" i="68" a="1"/>
  <c r="BR270" i="68" s="1"/>
  <c r="AS270" i="68" a="1"/>
  <c r="AS270" i="68" s="1"/>
  <c r="AT294" i="68" s="1" a="1"/>
  <c r="AT294" i="68" s="1"/>
  <c r="BR269" i="68" a="1"/>
  <c r="BR269" i="68" s="1"/>
  <c r="AS269" i="68" a="1"/>
  <c r="AS269" i="68" s="1"/>
  <c r="AT293" i="68" s="1" a="1"/>
  <c r="AT293" i="68" s="1"/>
  <c r="E281" i="64" a="1"/>
  <c r="E281" i="64" s="1"/>
  <c r="E261" i="64" a="1"/>
  <c r="E261" i="64" s="1"/>
  <c r="C262" i="64"/>
  <c r="E221" i="64" a="1"/>
  <c r="E221" i="64" s="1"/>
  <c r="E181" i="64" a="1"/>
  <c r="E181" i="64" s="1"/>
  <c r="C182" i="64"/>
  <c r="E202" i="64" a="1"/>
  <c r="E202" i="64" s="1"/>
  <c r="E162" i="64" a="1"/>
  <c r="E162" i="64" s="1"/>
  <c r="E241" i="64" a="1"/>
  <c r="E241" i="64" s="1"/>
  <c r="C282" i="64"/>
  <c r="C18" i="64"/>
  <c r="C222" i="64"/>
  <c r="C242" i="64"/>
  <c r="C203" i="64"/>
  <c r="C163" i="64"/>
  <c r="AT232" i="68" l="1" a="1"/>
  <c r="AT232" i="68" s="1"/>
  <c r="BU232" i="68" s="1" a="1"/>
  <c r="BU232" i="68" s="1"/>
  <c r="AT233" i="68" a="1"/>
  <c r="AT233" i="68" s="1"/>
  <c r="BU233" i="68" s="1" a="1"/>
  <c r="BU233" i="68" s="1"/>
  <c r="AT234" i="68" a="1"/>
  <c r="AT234" i="68" s="1"/>
  <c r="BU234" i="68" s="1" a="1"/>
  <c r="BU234" i="68" s="1"/>
  <c r="AT235" i="68" a="1"/>
  <c r="AT235" i="68" s="1"/>
  <c r="BU235" i="68" s="1" a="1"/>
  <c r="BU235" i="68" s="1"/>
  <c r="AT236" i="68" a="1"/>
  <c r="AT236" i="68" s="1"/>
  <c r="BU236" i="68" s="1" a="1"/>
  <c r="BU236" i="68" s="1"/>
  <c r="AT237" i="68" a="1"/>
  <c r="AT237" i="68" s="1"/>
  <c r="BU237" i="68" s="1" a="1"/>
  <c r="BU237" i="68" s="1"/>
  <c r="AT238" i="68" a="1"/>
  <c r="AT238" i="68" s="1"/>
  <c r="BU238" i="68" s="1" a="1"/>
  <c r="BU238" i="68" s="1"/>
  <c r="AT239" i="68" a="1"/>
  <c r="AT239" i="68" s="1"/>
  <c r="BU239" i="68" s="1" a="1"/>
  <c r="BU239" i="68" s="1"/>
  <c r="AT240" i="68" a="1"/>
  <c r="AT240" i="68" s="1"/>
  <c r="BU240" i="68" s="1" a="1"/>
  <c r="BU240" i="68" s="1"/>
  <c r="AT241" i="68" a="1"/>
  <c r="AT241" i="68" s="1"/>
  <c r="BU241" i="68" s="1" a="1"/>
  <c r="BU241" i="68" s="1"/>
  <c r="AT242" i="68" a="1"/>
  <c r="AT242" i="68" s="1"/>
  <c r="BU242" i="68" s="1" a="1"/>
  <c r="BU242" i="68" s="1"/>
  <c r="AT243" i="68" a="1"/>
  <c r="AT243" i="68" s="1"/>
  <c r="BU243" i="68" s="1" a="1"/>
  <c r="BU243" i="68" s="1"/>
  <c r="AT244" i="68" a="1"/>
  <c r="AT244" i="68" s="1"/>
  <c r="BU244" i="68" s="1" a="1"/>
  <c r="BU244" i="68" s="1"/>
  <c r="AT245" i="68" a="1"/>
  <c r="AT245" i="68" s="1"/>
  <c r="BU245" i="68" s="1" a="1"/>
  <c r="BU245" i="68" s="1"/>
  <c r="AT246" i="68" a="1"/>
  <c r="AT246" i="68" s="1"/>
  <c r="BU246" i="68" s="1" a="1"/>
  <c r="BU246" i="68" s="1"/>
  <c r="AT247" i="68" a="1"/>
  <c r="AT247" i="68" s="1"/>
  <c r="BU247" i="68" s="1" a="1"/>
  <c r="BU247" i="68" s="1"/>
  <c r="AT248" i="68" a="1"/>
  <c r="AT248" i="68" s="1"/>
  <c r="BU248" i="68" s="1" a="1"/>
  <c r="BU248" i="68" s="1"/>
  <c r="AT249" i="68" a="1"/>
  <c r="AT249" i="68" s="1"/>
  <c r="BU249" i="68" s="1" a="1"/>
  <c r="BU249" i="68" s="1"/>
  <c r="AT250" i="68" a="1"/>
  <c r="AT250" i="68" s="1"/>
  <c r="BU250" i="68" s="1" a="1"/>
  <c r="BU250" i="68" s="1"/>
  <c r="BT231" i="68" a="1"/>
  <c r="BT231" i="68" s="1"/>
  <c r="AT231" i="68" a="1"/>
  <c r="AT231" i="68" s="1"/>
  <c r="BS288" i="68" a="1"/>
  <c r="BS288" i="68" s="1"/>
  <c r="AT288" i="68" a="1"/>
  <c r="AT288" i="68" s="1"/>
  <c r="AU312" i="68" s="1" a="1"/>
  <c r="AU312" i="68" s="1"/>
  <c r="BS287" i="68" a="1"/>
  <c r="BS287" i="68" s="1"/>
  <c r="AT287" i="68" a="1"/>
  <c r="AT287" i="68" s="1"/>
  <c r="AU311" i="68" s="1" a="1"/>
  <c r="AU311" i="68" s="1"/>
  <c r="BS286" i="68" a="1"/>
  <c r="BS286" i="68" s="1"/>
  <c r="AT286" i="68" a="1"/>
  <c r="AT286" i="68" s="1"/>
  <c r="AU310" i="68" s="1" a="1"/>
  <c r="AU310" i="68" s="1"/>
  <c r="BS285" i="68" a="1"/>
  <c r="BS285" i="68" s="1"/>
  <c r="AT285" i="68" a="1"/>
  <c r="AT285" i="68" s="1"/>
  <c r="AU309" i="68" s="1" a="1"/>
  <c r="AU309" i="68" s="1"/>
  <c r="BS284" i="68" a="1"/>
  <c r="BS284" i="68" s="1"/>
  <c r="AT284" i="68" a="1"/>
  <c r="AT284" i="68" s="1"/>
  <c r="AU308" i="68" s="1" a="1"/>
  <c r="AU308" i="68" s="1"/>
  <c r="BS283" i="68" a="1"/>
  <c r="BS283" i="68" s="1"/>
  <c r="AT283" i="68" a="1"/>
  <c r="AT283" i="68" s="1"/>
  <c r="AU307" i="68" s="1" a="1"/>
  <c r="AU307" i="68" s="1"/>
  <c r="BS282" i="68" a="1"/>
  <c r="BS282" i="68" s="1"/>
  <c r="AT282" i="68" a="1"/>
  <c r="AT282" i="68" s="1"/>
  <c r="AU306" i="68" s="1" a="1"/>
  <c r="AU306" i="68" s="1"/>
  <c r="BS281" i="68" a="1"/>
  <c r="BS281" i="68" s="1"/>
  <c r="AT281" i="68" a="1"/>
  <c r="AT281" i="68" s="1"/>
  <c r="AU305" i="68" s="1" a="1"/>
  <c r="AU305" i="68" s="1"/>
  <c r="BS280" i="68" a="1"/>
  <c r="BS280" i="68" s="1"/>
  <c r="AT280" i="68" a="1"/>
  <c r="AT280" i="68" s="1"/>
  <c r="AU304" i="68" s="1" a="1"/>
  <c r="AU304" i="68" s="1"/>
  <c r="BS279" i="68" a="1"/>
  <c r="BS279" i="68" s="1"/>
  <c r="AT279" i="68" a="1"/>
  <c r="AT279" i="68" s="1"/>
  <c r="AU303" i="68" s="1" a="1"/>
  <c r="AU303" i="68" s="1"/>
  <c r="BS278" i="68" a="1"/>
  <c r="BS278" i="68" s="1"/>
  <c r="AT278" i="68" a="1"/>
  <c r="AT278" i="68" s="1"/>
  <c r="AU302" i="68" s="1" a="1"/>
  <c r="AU302" i="68" s="1"/>
  <c r="BS277" i="68" a="1"/>
  <c r="BS277" i="68" s="1"/>
  <c r="AT277" i="68" a="1"/>
  <c r="AT277" i="68" s="1"/>
  <c r="AU301" i="68" s="1" a="1"/>
  <c r="AU301" i="68" s="1"/>
  <c r="BS276" i="68" a="1"/>
  <c r="BS276" i="68" s="1"/>
  <c r="AT276" i="68" a="1"/>
  <c r="AT276" i="68" s="1"/>
  <c r="AU300" i="68" s="1" a="1"/>
  <c r="AU300" i="68" s="1"/>
  <c r="BS275" i="68" a="1"/>
  <c r="BS275" i="68" s="1"/>
  <c r="AT275" i="68" a="1"/>
  <c r="AT275" i="68" s="1"/>
  <c r="AU299" i="68" s="1" a="1"/>
  <c r="AU299" i="68" s="1"/>
  <c r="BS274" i="68" a="1"/>
  <c r="BS274" i="68" s="1"/>
  <c r="AT274" i="68" a="1"/>
  <c r="AT274" i="68" s="1"/>
  <c r="AU298" i="68" s="1" a="1"/>
  <c r="AU298" i="68" s="1"/>
  <c r="BS273" i="68" a="1"/>
  <c r="BS273" i="68" s="1"/>
  <c r="AT273" i="68" a="1"/>
  <c r="AT273" i="68" s="1"/>
  <c r="AU297" i="68" s="1" a="1"/>
  <c r="AU297" i="68" s="1"/>
  <c r="BS272" i="68" a="1"/>
  <c r="BS272" i="68" s="1"/>
  <c r="AT272" i="68" a="1"/>
  <c r="AT272" i="68" s="1"/>
  <c r="AU296" i="68" s="1" a="1"/>
  <c r="AU296" i="68" s="1"/>
  <c r="BS271" i="68" a="1"/>
  <c r="BS271" i="68" s="1"/>
  <c r="AT271" i="68" a="1"/>
  <c r="AT271" i="68" s="1"/>
  <c r="AU295" i="68" s="1" a="1"/>
  <c r="AU295" i="68" s="1"/>
  <c r="BS270" i="68" a="1"/>
  <c r="BS270" i="68" s="1"/>
  <c r="AT270" i="68" a="1"/>
  <c r="AT270" i="68" s="1"/>
  <c r="AU294" i="68" s="1" a="1"/>
  <c r="AU294" i="68" s="1"/>
  <c r="BS269" i="68" a="1"/>
  <c r="BS269" i="68" s="1"/>
  <c r="AT269" i="68" a="1"/>
  <c r="AT269" i="68" s="1"/>
  <c r="E163" i="64" a="1"/>
  <c r="E163" i="64" s="1"/>
  <c r="E262" i="64" a="1"/>
  <c r="E262" i="64" s="1"/>
  <c r="C263" i="64"/>
  <c r="E282" i="64" a="1"/>
  <c r="E282" i="64" s="1"/>
  <c r="E203" i="64" a="1"/>
  <c r="E203" i="64" s="1"/>
  <c r="E242" i="64" a="1"/>
  <c r="E242" i="64" s="1"/>
  <c r="E222" i="64" a="1"/>
  <c r="E222" i="64" s="1"/>
  <c r="E182" i="64" a="1"/>
  <c r="E182" i="64" s="1"/>
  <c r="C183" i="64"/>
  <c r="C283" i="64"/>
  <c r="C223" i="64"/>
  <c r="C164" i="64"/>
  <c r="C204" i="64"/>
  <c r="C243" i="64"/>
  <c r="C19" i="64"/>
  <c r="AU293" i="68" l="1" a="1"/>
  <c r="AU293" i="68" s="1"/>
  <c r="AU232" i="68" a="1"/>
  <c r="AU232" i="68" s="1"/>
  <c r="BV232" i="68" s="1" a="1"/>
  <c r="BV232" i="68" s="1"/>
  <c r="AU233" i="68" a="1"/>
  <c r="AU233" i="68" s="1"/>
  <c r="BV233" i="68" s="1" a="1"/>
  <c r="BV233" i="68" s="1"/>
  <c r="AU234" i="68" a="1"/>
  <c r="AU234" i="68" s="1"/>
  <c r="BV234" i="68" s="1" a="1"/>
  <c r="BV234" i="68" s="1"/>
  <c r="AU235" i="68" a="1"/>
  <c r="AU235" i="68" s="1"/>
  <c r="BV235" i="68" s="1" a="1"/>
  <c r="BV235" i="68" s="1"/>
  <c r="AU236" i="68" a="1"/>
  <c r="AU236" i="68" s="1"/>
  <c r="BV236" i="68" s="1" a="1"/>
  <c r="BV236" i="68" s="1"/>
  <c r="AU237" i="68" a="1"/>
  <c r="AU237" i="68" s="1"/>
  <c r="BV237" i="68" s="1" a="1"/>
  <c r="BV237" i="68" s="1"/>
  <c r="AU238" i="68" a="1"/>
  <c r="AU238" i="68" s="1"/>
  <c r="BV238" i="68" s="1" a="1"/>
  <c r="BV238" i="68" s="1"/>
  <c r="AU239" i="68" a="1"/>
  <c r="AU239" i="68" s="1"/>
  <c r="BV239" i="68" s="1" a="1"/>
  <c r="BV239" i="68" s="1"/>
  <c r="AU240" i="68" a="1"/>
  <c r="AU240" i="68" s="1"/>
  <c r="BV240" i="68" s="1" a="1"/>
  <c r="BV240" i="68" s="1"/>
  <c r="AU241" i="68" a="1"/>
  <c r="AU241" i="68" s="1"/>
  <c r="BV241" i="68" s="1" a="1"/>
  <c r="BV241" i="68" s="1"/>
  <c r="AU242" i="68" a="1"/>
  <c r="AU242" i="68" s="1"/>
  <c r="BV242" i="68" s="1" a="1"/>
  <c r="BV242" i="68" s="1"/>
  <c r="AU243" i="68" a="1"/>
  <c r="AU243" i="68" s="1"/>
  <c r="BV243" i="68" s="1" a="1"/>
  <c r="BV243" i="68" s="1"/>
  <c r="AU244" i="68" a="1"/>
  <c r="AU244" i="68" s="1"/>
  <c r="BV244" i="68" s="1" a="1"/>
  <c r="BV244" i="68" s="1"/>
  <c r="AU245" i="68" a="1"/>
  <c r="AU245" i="68" s="1"/>
  <c r="BV245" i="68" s="1" a="1"/>
  <c r="BV245" i="68" s="1"/>
  <c r="AU246" i="68" a="1"/>
  <c r="AU246" i="68" s="1"/>
  <c r="BV246" i="68" s="1" a="1"/>
  <c r="BV246" i="68" s="1"/>
  <c r="AU247" i="68" a="1"/>
  <c r="AU247" i="68" s="1"/>
  <c r="BV247" i="68" s="1" a="1"/>
  <c r="BV247" i="68" s="1"/>
  <c r="AU248" i="68" a="1"/>
  <c r="AU248" i="68" s="1"/>
  <c r="BV248" i="68" s="1" a="1"/>
  <c r="BV248" i="68" s="1"/>
  <c r="AU249" i="68" a="1"/>
  <c r="AU249" i="68" s="1"/>
  <c r="BV249" i="68" s="1" a="1"/>
  <c r="BV249" i="68" s="1"/>
  <c r="AU250" i="68" a="1"/>
  <c r="AU250" i="68" s="1"/>
  <c r="BV250" i="68" s="1" a="1"/>
  <c r="BV250" i="68" s="1"/>
  <c r="BU231" i="68" a="1"/>
  <c r="BU231" i="68" s="1"/>
  <c r="AU231" i="68" a="1"/>
  <c r="AU231" i="68" s="1"/>
  <c r="BT288" i="68" a="1"/>
  <c r="BT288" i="68" s="1"/>
  <c r="AU288" i="68" a="1"/>
  <c r="AU288" i="68" s="1"/>
  <c r="AV312" i="68" s="1" a="1"/>
  <c r="AV312" i="68" s="1"/>
  <c r="BT287" i="68" a="1"/>
  <c r="BT287" i="68" s="1"/>
  <c r="AU287" i="68" a="1"/>
  <c r="AU287" i="68" s="1"/>
  <c r="AV311" i="68" s="1" a="1"/>
  <c r="AV311" i="68" s="1"/>
  <c r="BT286" i="68" a="1"/>
  <c r="BT286" i="68" s="1"/>
  <c r="AU286" i="68" a="1"/>
  <c r="AU286" i="68" s="1"/>
  <c r="AV310" i="68" s="1" a="1"/>
  <c r="AV310" i="68" s="1"/>
  <c r="BT285" i="68" a="1"/>
  <c r="BT285" i="68" s="1"/>
  <c r="AU285" i="68" a="1"/>
  <c r="AU285" i="68" s="1"/>
  <c r="AV309" i="68" s="1" a="1"/>
  <c r="AV309" i="68" s="1"/>
  <c r="BT284" i="68" a="1"/>
  <c r="BT284" i="68" s="1"/>
  <c r="AU284" i="68" a="1"/>
  <c r="AU284" i="68" s="1"/>
  <c r="AV308" i="68" s="1" a="1"/>
  <c r="AV308" i="68" s="1"/>
  <c r="BT283" i="68" a="1"/>
  <c r="BT283" i="68" s="1"/>
  <c r="AU283" i="68" a="1"/>
  <c r="AU283" i="68" s="1"/>
  <c r="AV307" i="68" s="1" a="1"/>
  <c r="AV307" i="68" s="1"/>
  <c r="BT282" i="68" a="1"/>
  <c r="BT282" i="68" s="1"/>
  <c r="AU282" i="68" a="1"/>
  <c r="AU282" i="68" s="1"/>
  <c r="AV306" i="68" s="1" a="1"/>
  <c r="AV306" i="68" s="1"/>
  <c r="BT281" i="68" a="1"/>
  <c r="BT281" i="68" s="1"/>
  <c r="AU281" i="68" a="1"/>
  <c r="AU281" i="68" s="1"/>
  <c r="AV305" i="68" s="1" a="1"/>
  <c r="AV305" i="68" s="1"/>
  <c r="BT280" i="68" a="1"/>
  <c r="BT280" i="68" s="1"/>
  <c r="AU280" i="68" a="1"/>
  <c r="AU280" i="68" s="1"/>
  <c r="AV304" i="68" s="1" a="1"/>
  <c r="AV304" i="68" s="1"/>
  <c r="BT279" i="68" a="1"/>
  <c r="BT279" i="68" s="1"/>
  <c r="AU279" i="68" a="1"/>
  <c r="AU279" i="68" s="1"/>
  <c r="AV303" i="68" s="1" a="1"/>
  <c r="AV303" i="68" s="1"/>
  <c r="BT278" i="68" a="1"/>
  <c r="BT278" i="68" s="1"/>
  <c r="AU278" i="68" a="1"/>
  <c r="AU278" i="68" s="1"/>
  <c r="AV302" i="68" s="1" a="1"/>
  <c r="AV302" i="68" s="1"/>
  <c r="BT277" i="68" a="1"/>
  <c r="BT277" i="68" s="1"/>
  <c r="AU277" i="68" a="1"/>
  <c r="AU277" i="68" s="1"/>
  <c r="AV301" i="68" s="1" a="1"/>
  <c r="AV301" i="68" s="1"/>
  <c r="BT276" i="68" a="1"/>
  <c r="BT276" i="68" s="1"/>
  <c r="AU276" i="68" a="1"/>
  <c r="AU276" i="68" s="1"/>
  <c r="AV300" i="68" s="1" a="1"/>
  <c r="AV300" i="68" s="1"/>
  <c r="BT275" i="68" a="1"/>
  <c r="BT275" i="68" s="1"/>
  <c r="AU275" i="68" a="1"/>
  <c r="AU275" i="68" s="1"/>
  <c r="AV299" i="68" s="1" a="1"/>
  <c r="AV299" i="68" s="1"/>
  <c r="BT274" i="68" a="1"/>
  <c r="BT274" i="68" s="1"/>
  <c r="AU274" i="68" a="1"/>
  <c r="AU274" i="68" s="1"/>
  <c r="AV298" i="68" s="1" a="1"/>
  <c r="AV298" i="68" s="1"/>
  <c r="BT273" i="68" a="1"/>
  <c r="BT273" i="68" s="1"/>
  <c r="AU273" i="68" a="1"/>
  <c r="AU273" i="68" s="1"/>
  <c r="AV297" i="68" s="1" a="1"/>
  <c r="AV297" i="68" s="1"/>
  <c r="BT272" i="68" a="1"/>
  <c r="BT272" i="68" s="1"/>
  <c r="AU272" i="68" a="1"/>
  <c r="AU272" i="68" s="1"/>
  <c r="AV296" i="68" s="1" a="1"/>
  <c r="AV296" i="68" s="1"/>
  <c r="BT271" i="68" a="1"/>
  <c r="BT271" i="68" s="1"/>
  <c r="AU271" i="68" a="1"/>
  <c r="AU271" i="68" s="1"/>
  <c r="AV295" i="68" s="1" a="1"/>
  <c r="AV295" i="68" s="1"/>
  <c r="BT270" i="68" a="1"/>
  <c r="BT270" i="68" s="1"/>
  <c r="AU270" i="68" a="1"/>
  <c r="AU270" i="68" s="1"/>
  <c r="AV294" i="68" s="1" a="1"/>
  <c r="AV294" i="68" s="1"/>
  <c r="BT269" i="68" a="1"/>
  <c r="BT269" i="68" s="1"/>
  <c r="AU269" i="68" a="1"/>
  <c r="AU269" i="68" s="1"/>
  <c r="AV293" i="68" s="1" a="1"/>
  <c r="AV293" i="68" s="1"/>
  <c r="E204" i="64" a="1"/>
  <c r="E204" i="64" s="1"/>
  <c r="E164" i="64" a="1"/>
  <c r="E164" i="64" s="1"/>
  <c r="E223" i="64" a="1"/>
  <c r="E223" i="64" s="1"/>
  <c r="E183" i="64" a="1"/>
  <c r="E183" i="64" s="1"/>
  <c r="C184" i="64"/>
  <c r="E283" i="64" a="1"/>
  <c r="E283" i="64" s="1"/>
  <c r="E263" i="64" a="1"/>
  <c r="E263" i="64" s="1"/>
  <c r="C264" i="64"/>
  <c r="E243" i="64" a="1"/>
  <c r="E243" i="64" s="1"/>
  <c r="C284" i="64"/>
  <c r="C244" i="64"/>
  <c r="C165" i="64"/>
  <c r="C20" i="64"/>
  <c r="C205" i="64"/>
  <c r="C224" i="64"/>
  <c r="AV232" i="68" l="1" a="1"/>
  <c r="AV232" i="68" s="1"/>
  <c r="BW232" i="68" s="1" a="1"/>
  <c r="BW232" i="68" s="1"/>
  <c r="AV233" i="68" a="1"/>
  <c r="AV233" i="68" s="1"/>
  <c r="BW233" i="68" s="1" a="1"/>
  <c r="BW233" i="68" s="1"/>
  <c r="AV234" i="68" a="1"/>
  <c r="AV234" i="68" s="1"/>
  <c r="BW234" i="68" s="1" a="1"/>
  <c r="BW234" i="68" s="1"/>
  <c r="AV235" i="68" a="1"/>
  <c r="AV235" i="68" s="1"/>
  <c r="BW235" i="68" s="1" a="1"/>
  <c r="BW235" i="68" s="1"/>
  <c r="AV236" i="68" a="1"/>
  <c r="AV236" i="68" s="1"/>
  <c r="BW236" i="68" s="1" a="1"/>
  <c r="BW236" i="68" s="1"/>
  <c r="AV237" i="68" a="1"/>
  <c r="AV237" i="68" s="1"/>
  <c r="BW237" i="68" s="1" a="1"/>
  <c r="BW237" i="68" s="1"/>
  <c r="AV238" i="68" a="1"/>
  <c r="AV238" i="68" s="1"/>
  <c r="BW238" i="68" s="1" a="1"/>
  <c r="BW238" i="68" s="1"/>
  <c r="AV239" i="68" a="1"/>
  <c r="AV239" i="68" s="1"/>
  <c r="BW239" i="68" s="1" a="1"/>
  <c r="BW239" i="68" s="1"/>
  <c r="AV240" i="68" a="1"/>
  <c r="AV240" i="68" s="1"/>
  <c r="BW240" i="68" s="1" a="1"/>
  <c r="BW240" i="68" s="1"/>
  <c r="AV241" i="68" a="1"/>
  <c r="AV241" i="68" s="1"/>
  <c r="BW241" i="68" s="1" a="1"/>
  <c r="BW241" i="68" s="1"/>
  <c r="AV242" i="68" a="1"/>
  <c r="AV242" i="68" s="1"/>
  <c r="BW242" i="68" s="1" a="1"/>
  <c r="BW242" i="68" s="1"/>
  <c r="AV243" i="68" a="1"/>
  <c r="AV243" i="68" s="1"/>
  <c r="BW243" i="68" s="1" a="1"/>
  <c r="BW243" i="68" s="1"/>
  <c r="AV244" i="68" a="1"/>
  <c r="AV244" i="68" s="1"/>
  <c r="BW244" i="68" s="1" a="1"/>
  <c r="BW244" i="68" s="1"/>
  <c r="AV245" i="68" a="1"/>
  <c r="AV245" i="68" s="1"/>
  <c r="BW245" i="68" s="1" a="1"/>
  <c r="BW245" i="68" s="1"/>
  <c r="AV246" i="68" a="1"/>
  <c r="AV246" i="68" s="1"/>
  <c r="BW246" i="68" s="1" a="1"/>
  <c r="BW246" i="68" s="1"/>
  <c r="AV247" i="68" a="1"/>
  <c r="AV247" i="68" s="1"/>
  <c r="BW247" i="68" s="1" a="1"/>
  <c r="BW247" i="68" s="1"/>
  <c r="AV248" i="68" a="1"/>
  <c r="AV248" i="68" s="1"/>
  <c r="BW248" i="68" s="1" a="1"/>
  <c r="BW248" i="68" s="1"/>
  <c r="AV249" i="68" a="1"/>
  <c r="AV249" i="68" s="1"/>
  <c r="BW249" i="68" s="1" a="1"/>
  <c r="BW249" i="68" s="1"/>
  <c r="AV250" i="68" a="1"/>
  <c r="AV250" i="68" s="1"/>
  <c r="BW250" i="68" s="1" a="1"/>
  <c r="BW250" i="68" s="1"/>
  <c r="BV231" i="68" a="1"/>
  <c r="BV231" i="68" s="1"/>
  <c r="AV231" i="68" a="1"/>
  <c r="AV231" i="68" s="1"/>
  <c r="BU288" i="68" a="1"/>
  <c r="BU288" i="68" s="1"/>
  <c r="AV288" i="68" a="1"/>
  <c r="AV288" i="68" s="1"/>
  <c r="AW312" i="68" s="1" a="1"/>
  <c r="AW312" i="68" s="1"/>
  <c r="BU287" i="68" a="1"/>
  <c r="BU287" i="68" s="1"/>
  <c r="AV287" i="68" a="1"/>
  <c r="AV287" i="68" s="1"/>
  <c r="AW311" i="68" s="1" a="1"/>
  <c r="AW311" i="68" s="1"/>
  <c r="BU286" i="68" a="1"/>
  <c r="BU286" i="68" s="1"/>
  <c r="AV286" i="68" a="1"/>
  <c r="AV286" i="68" s="1"/>
  <c r="AW310" i="68" s="1" a="1"/>
  <c r="AW310" i="68" s="1"/>
  <c r="BU285" i="68" a="1"/>
  <c r="BU285" i="68" s="1"/>
  <c r="AV285" i="68" a="1"/>
  <c r="AV285" i="68" s="1"/>
  <c r="AW309" i="68" s="1" a="1"/>
  <c r="AW309" i="68" s="1"/>
  <c r="BU284" i="68" a="1"/>
  <c r="BU284" i="68" s="1"/>
  <c r="AV284" i="68" a="1"/>
  <c r="AV284" i="68" s="1"/>
  <c r="AW308" i="68" s="1" a="1"/>
  <c r="AW308" i="68" s="1"/>
  <c r="BU283" i="68" a="1"/>
  <c r="BU283" i="68" s="1"/>
  <c r="AV283" i="68" a="1"/>
  <c r="AV283" i="68" s="1"/>
  <c r="AW307" i="68" s="1" a="1"/>
  <c r="AW307" i="68" s="1"/>
  <c r="BU282" i="68" a="1"/>
  <c r="BU282" i="68" s="1"/>
  <c r="AV282" i="68" a="1"/>
  <c r="AV282" i="68" s="1"/>
  <c r="AW306" i="68" s="1" a="1"/>
  <c r="AW306" i="68" s="1"/>
  <c r="BU281" i="68" a="1"/>
  <c r="BU281" i="68" s="1"/>
  <c r="AV281" i="68" a="1"/>
  <c r="AV281" i="68" s="1"/>
  <c r="AW305" i="68" s="1" a="1"/>
  <c r="AW305" i="68" s="1"/>
  <c r="BU280" i="68" a="1"/>
  <c r="BU280" i="68" s="1"/>
  <c r="AV280" i="68" a="1"/>
  <c r="AV280" i="68" s="1"/>
  <c r="AW304" i="68" s="1" a="1"/>
  <c r="AW304" i="68" s="1"/>
  <c r="BU279" i="68" a="1"/>
  <c r="BU279" i="68" s="1"/>
  <c r="AV279" i="68" a="1"/>
  <c r="AV279" i="68" s="1"/>
  <c r="AW303" i="68" s="1" a="1"/>
  <c r="AW303" i="68" s="1"/>
  <c r="BU278" i="68" a="1"/>
  <c r="BU278" i="68" s="1"/>
  <c r="AV278" i="68" a="1"/>
  <c r="AV278" i="68" s="1"/>
  <c r="AW302" i="68" s="1" a="1"/>
  <c r="AW302" i="68" s="1"/>
  <c r="BU277" i="68" a="1"/>
  <c r="BU277" i="68" s="1"/>
  <c r="AV277" i="68" a="1"/>
  <c r="AV277" i="68" s="1"/>
  <c r="AW301" i="68" s="1" a="1"/>
  <c r="AW301" i="68" s="1"/>
  <c r="BU276" i="68" a="1"/>
  <c r="BU276" i="68" s="1"/>
  <c r="AV276" i="68" a="1"/>
  <c r="AV276" i="68" s="1"/>
  <c r="AW300" i="68" s="1" a="1"/>
  <c r="AW300" i="68" s="1"/>
  <c r="BU275" i="68" a="1"/>
  <c r="BU275" i="68" s="1"/>
  <c r="AV275" i="68" a="1"/>
  <c r="AV275" i="68" s="1"/>
  <c r="AW299" i="68" s="1" a="1"/>
  <c r="AW299" i="68" s="1"/>
  <c r="BU274" i="68" a="1"/>
  <c r="BU274" i="68" s="1"/>
  <c r="AV274" i="68" a="1"/>
  <c r="AV274" i="68" s="1"/>
  <c r="AW298" i="68" s="1" a="1"/>
  <c r="AW298" i="68" s="1"/>
  <c r="BU273" i="68" a="1"/>
  <c r="BU273" i="68" s="1"/>
  <c r="AV273" i="68" a="1"/>
  <c r="AV273" i="68" s="1"/>
  <c r="AW297" i="68" s="1" a="1"/>
  <c r="AW297" i="68" s="1"/>
  <c r="BU272" i="68" a="1"/>
  <c r="BU272" i="68" s="1"/>
  <c r="AV272" i="68" a="1"/>
  <c r="AV272" i="68" s="1"/>
  <c r="AW296" i="68" s="1" a="1"/>
  <c r="AW296" i="68" s="1"/>
  <c r="BU271" i="68" a="1"/>
  <c r="BU271" i="68" s="1"/>
  <c r="AV271" i="68" a="1"/>
  <c r="AV271" i="68" s="1"/>
  <c r="AW295" i="68" s="1" a="1"/>
  <c r="AW295" i="68" s="1"/>
  <c r="BU270" i="68" a="1"/>
  <c r="BU270" i="68" s="1"/>
  <c r="AV270" i="68" a="1"/>
  <c r="AV270" i="68" s="1"/>
  <c r="AW294" i="68" s="1" a="1"/>
  <c r="AW294" i="68" s="1"/>
  <c r="BU269" i="68" a="1"/>
  <c r="BU269" i="68" s="1"/>
  <c r="CH269" i="68" s="1"/>
  <c r="AV269" i="68" a="1"/>
  <c r="AV269" i="68" s="1"/>
  <c r="E284" i="64" a="1"/>
  <c r="E284" i="64" s="1"/>
  <c r="E224" i="64" a="1"/>
  <c r="E224" i="64" s="1"/>
  <c r="E264" i="64" a="1"/>
  <c r="E264" i="64" s="1"/>
  <c r="C265" i="64"/>
  <c r="E205" i="64" a="1"/>
  <c r="E205" i="64" s="1"/>
  <c r="E165" i="64" a="1"/>
  <c r="E165" i="64" s="1"/>
  <c r="E244" i="64" a="1"/>
  <c r="E244" i="64" s="1"/>
  <c r="E184" i="64" a="1"/>
  <c r="E184" i="64" s="1"/>
  <c r="C185" i="64"/>
  <c r="C285" i="64"/>
  <c r="C225" i="64"/>
  <c r="C206" i="64"/>
  <c r="C21" i="64"/>
  <c r="C245" i="64"/>
  <c r="C166" i="64"/>
  <c r="AW293" i="68" l="1" a="1"/>
  <c r="AW293" i="68" s="1"/>
  <c r="AW232" i="68" a="1"/>
  <c r="AW232" i="68" s="1"/>
  <c r="BX232" i="68" s="1" a="1"/>
  <c r="BX232" i="68" s="1"/>
  <c r="AW233" i="68" a="1"/>
  <c r="AW233" i="68" s="1"/>
  <c r="BX233" i="68" s="1" a="1"/>
  <c r="BX233" i="68" s="1"/>
  <c r="AW234" i="68" a="1"/>
  <c r="AW234" i="68" s="1"/>
  <c r="BX234" i="68" s="1" a="1"/>
  <c r="BX234" i="68" s="1"/>
  <c r="AW235" i="68" a="1"/>
  <c r="AW235" i="68" s="1"/>
  <c r="BX235" i="68" s="1" a="1"/>
  <c r="BX235" i="68" s="1"/>
  <c r="AW236" i="68" a="1"/>
  <c r="AW236" i="68" s="1"/>
  <c r="BX236" i="68" s="1" a="1"/>
  <c r="BX236" i="68" s="1"/>
  <c r="AW237" i="68" a="1"/>
  <c r="AW237" i="68" s="1"/>
  <c r="BX237" i="68" s="1" a="1"/>
  <c r="BX237" i="68" s="1"/>
  <c r="AW238" i="68" a="1"/>
  <c r="AW238" i="68" s="1"/>
  <c r="BX238" i="68" s="1" a="1"/>
  <c r="BX238" i="68" s="1"/>
  <c r="AW239" i="68" a="1"/>
  <c r="AW239" i="68" s="1"/>
  <c r="BX239" i="68" s="1" a="1"/>
  <c r="BX239" i="68" s="1"/>
  <c r="AW240" i="68" a="1"/>
  <c r="AW240" i="68" s="1"/>
  <c r="BX240" i="68" s="1" a="1"/>
  <c r="BX240" i="68" s="1"/>
  <c r="AW241" i="68" a="1"/>
  <c r="AW241" i="68" s="1"/>
  <c r="BX241" i="68" s="1" a="1"/>
  <c r="BX241" i="68" s="1"/>
  <c r="AW242" i="68" a="1"/>
  <c r="AW242" i="68" s="1"/>
  <c r="BX242" i="68" s="1" a="1"/>
  <c r="BX242" i="68" s="1"/>
  <c r="AW243" i="68" a="1"/>
  <c r="AW243" i="68" s="1"/>
  <c r="BX243" i="68" s="1" a="1"/>
  <c r="BX243" i="68" s="1"/>
  <c r="AW244" i="68" a="1"/>
  <c r="AW244" i="68" s="1"/>
  <c r="BX244" i="68" s="1" a="1"/>
  <c r="BX244" i="68" s="1"/>
  <c r="AW245" i="68" a="1"/>
  <c r="AW245" i="68" s="1"/>
  <c r="BX245" i="68" s="1" a="1"/>
  <c r="BX245" i="68" s="1"/>
  <c r="AW246" i="68" a="1"/>
  <c r="AW246" i="68" s="1"/>
  <c r="BX246" i="68" s="1" a="1"/>
  <c r="BX246" i="68" s="1"/>
  <c r="AW247" i="68" a="1"/>
  <c r="AW247" i="68" s="1"/>
  <c r="BX247" i="68" s="1" a="1"/>
  <c r="BX247" i="68" s="1"/>
  <c r="AW248" i="68" a="1"/>
  <c r="AW248" i="68" s="1"/>
  <c r="BX248" i="68" s="1" a="1"/>
  <c r="BX248" i="68" s="1"/>
  <c r="AW249" i="68" a="1"/>
  <c r="AW249" i="68" s="1"/>
  <c r="BX249" i="68" s="1" a="1"/>
  <c r="BX249" i="68" s="1"/>
  <c r="AW250" i="68" a="1"/>
  <c r="AW250" i="68" s="1"/>
  <c r="BX250" i="68" s="1" a="1"/>
  <c r="BX250" i="68" s="1"/>
  <c r="BW231" i="68" a="1"/>
  <c r="BW231" i="68" s="1"/>
  <c r="AW231" i="68" a="1"/>
  <c r="AW231" i="68" s="1"/>
  <c r="BV288" i="68" a="1"/>
  <c r="BV288" i="68" s="1"/>
  <c r="AW288" i="68" a="1"/>
  <c r="AW288" i="68" s="1"/>
  <c r="AX312" i="68" s="1" a="1"/>
  <c r="AX312" i="68" s="1"/>
  <c r="BV287" i="68" a="1"/>
  <c r="BV287" i="68" s="1"/>
  <c r="AW287" i="68" a="1"/>
  <c r="AW287" i="68" s="1"/>
  <c r="AX311" i="68" s="1" a="1"/>
  <c r="AX311" i="68" s="1"/>
  <c r="BV286" i="68" a="1"/>
  <c r="BV286" i="68" s="1"/>
  <c r="AW286" i="68" a="1"/>
  <c r="AW286" i="68" s="1"/>
  <c r="AX310" i="68" s="1" a="1"/>
  <c r="AX310" i="68" s="1"/>
  <c r="BV285" i="68" a="1"/>
  <c r="BV285" i="68" s="1"/>
  <c r="AW285" i="68" a="1"/>
  <c r="AW285" i="68" s="1"/>
  <c r="AX309" i="68" s="1" a="1"/>
  <c r="AX309" i="68" s="1"/>
  <c r="BV284" i="68" a="1"/>
  <c r="BV284" i="68" s="1"/>
  <c r="AW284" i="68" a="1"/>
  <c r="AW284" i="68" s="1"/>
  <c r="AX308" i="68" s="1" a="1"/>
  <c r="AX308" i="68" s="1"/>
  <c r="BV283" i="68" a="1"/>
  <c r="BV283" i="68" s="1"/>
  <c r="AW283" i="68" a="1"/>
  <c r="AW283" i="68" s="1"/>
  <c r="AX307" i="68" s="1" a="1"/>
  <c r="AX307" i="68" s="1"/>
  <c r="BV282" i="68" a="1"/>
  <c r="BV282" i="68" s="1"/>
  <c r="AW282" i="68" a="1"/>
  <c r="AW282" i="68" s="1"/>
  <c r="AX306" i="68" s="1" a="1"/>
  <c r="AX306" i="68" s="1"/>
  <c r="BV281" i="68" a="1"/>
  <c r="BV281" i="68" s="1"/>
  <c r="AW281" i="68" a="1"/>
  <c r="AW281" i="68" s="1"/>
  <c r="AX305" i="68" s="1" a="1"/>
  <c r="AX305" i="68" s="1"/>
  <c r="BV280" i="68" a="1"/>
  <c r="BV280" i="68" s="1"/>
  <c r="AW280" i="68" a="1"/>
  <c r="AW280" i="68" s="1"/>
  <c r="AX304" i="68" s="1" a="1"/>
  <c r="AX304" i="68" s="1"/>
  <c r="BV279" i="68" a="1"/>
  <c r="BV279" i="68" s="1"/>
  <c r="AW279" i="68" a="1"/>
  <c r="AW279" i="68" s="1"/>
  <c r="AX303" i="68" s="1" a="1"/>
  <c r="AX303" i="68" s="1"/>
  <c r="BV278" i="68" a="1"/>
  <c r="BV278" i="68" s="1"/>
  <c r="AW278" i="68" a="1"/>
  <c r="AW278" i="68" s="1"/>
  <c r="AX302" i="68" s="1" a="1"/>
  <c r="AX302" i="68" s="1"/>
  <c r="BV277" i="68" a="1"/>
  <c r="BV277" i="68" s="1"/>
  <c r="AW277" i="68" a="1"/>
  <c r="AW277" i="68" s="1"/>
  <c r="AX301" i="68" s="1" a="1"/>
  <c r="AX301" i="68" s="1"/>
  <c r="BV276" i="68" a="1"/>
  <c r="BV276" i="68" s="1"/>
  <c r="AW276" i="68" a="1"/>
  <c r="AW276" i="68" s="1"/>
  <c r="AX300" i="68" s="1" a="1"/>
  <c r="AX300" i="68" s="1"/>
  <c r="BV275" i="68" a="1"/>
  <c r="BV275" i="68" s="1"/>
  <c r="AW275" i="68" a="1"/>
  <c r="AW275" i="68" s="1"/>
  <c r="AX299" i="68" s="1" a="1"/>
  <c r="AX299" i="68" s="1"/>
  <c r="BV274" i="68" a="1"/>
  <c r="BV274" i="68" s="1"/>
  <c r="AW274" i="68" a="1"/>
  <c r="AW274" i="68" s="1"/>
  <c r="AX298" i="68" s="1" a="1"/>
  <c r="AX298" i="68" s="1"/>
  <c r="BV273" i="68" a="1"/>
  <c r="BV273" i="68" s="1"/>
  <c r="AW273" i="68" a="1"/>
  <c r="AW273" i="68" s="1"/>
  <c r="AX297" i="68" s="1" a="1"/>
  <c r="AX297" i="68" s="1"/>
  <c r="BV272" i="68" a="1"/>
  <c r="BV272" i="68" s="1"/>
  <c r="AW272" i="68" a="1"/>
  <c r="AW272" i="68" s="1"/>
  <c r="AX296" i="68" s="1" a="1"/>
  <c r="AX296" i="68" s="1"/>
  <c r="BV271" i="68" a="1"/>
  <c r="BV271" i="68" s="1"/>
  <c r="AW271" i="68" a="1"/>
  <c r="AW271" i="68" s="1"/>
  <c r="AX295" i="68" s="1" a="1"/>
  <c r="AX295" i="68" s="1"/>
  <c r="BV270" i="68" a="1"/>
  <c r="BV270" i="68" s="1"/>
  <c r="AW270" i="68" a="1"/>
  <c r="AW270" i="68" s="1"/>
  <c r="AX294" i="68" s="1" a="1"/>
  <c r="AX294" i="68" s="1"/>
  <c r="BV269" i="68" a="1"/>
  <c r="BV269" i="68" s="1"/>
  <c r="AW269" i="68" a="1"/>
  <c r="AW269" i="68" s="1"/>
  <c r="AX293" i="68" s="1" a="1"/>
  <c r="AX293" i="68" s="1"/>
  <c r="E185" i="64" a="1"/>
  <c r="E185" i="64" s="1"/>
  <c r="C186" i="64"/>
  <c r="E206" i="64" a="1"/>
  <c r="E206" i="64" s="1"/>
  <c r="E225" i="64" a="1"/>
  <c r="E225" i="64" s="1"/>
  <c r="E285" i="64" a="1"/>
  <c r="E285" i="64" s="1"/>
  <c r="E265" i="64" a="1"/>
  <c r="E265" i="64" s="1"/>
  <c r="C266" i="64"/>
  <c r="E166" i="64" a="1"/>
  <c r="E166" i="64" s="1"/>
  <c r="E245" i="64" a="1"/>
  <c r="E245" i="64" s="1"/>
  <c r="C286" i="64"/>
  <c r="C167" i="64"/>
  <c r="C22" i="64"/>
  <c r="C246" i="64"/>
  <c r="C207" i="64"/>
  <c r="C226" i="64"/>
  <c r="AX232" i="68" l="1" a="1"/>
  <c r="AX232" i="68" s="1"/>
  <c r="BY232" i="68" s="1" a="1"/>
  <c r="BY232" i="68" s="1"/>
  <c r="AX233" i="68" a="1"/>
  <c r="AX233" i="68" s="1"/>
  <c r="BY233" i="68" s="1" a="1"/>
  <c r="BY233" i="68" s="1"/>
  <c r="AX234" i="68" a="1"/>
  <c r="AX234" i="68" s="1"/>
  <c r="BY234" i="68" s="1" a="1"/>
  <c r="BY234" i="68" s="1"/>
  <c r="AX235" i="68" a="1"/>
  <c r="AX235" i="68" s="1"/>
  <c r="BY235" i="68" s="1" a="1"/>
  <c r="BY235" i="68" s="1"/>
  <c r="AX236" i="68" a="1"/>
  <c r="AX236" i="68" s="1"/>
  <c r="BY236" i="68" s="1" a="1"/>
  <c r="BY236" i="68" s="1"/>
  <c r="AX237" i="68" a="1"/>
  <c r="AX237" i="68" s="1"/>
  <c r="BY237" i="68" s="1" a="1"/>
  <c r="BY237" i="68" s="1"/>
  <c r="AX238" i="68" a="1"/>
  <c r="AX238" i="68" s="1"/>
  <c r="BY238" i="68" s="1" a="1"/>
  <c r="BY238" i="68" s="1"/>
  <c r="AX239" i="68" a="1"/>
  <c r="AX239" i="68" s="1"/>
  <c r="BY239" i="68" s="1" a="1"/>
  <c r="BY239" i="68" s="1"/>
  <c r="AX240" i="68" a="1"/>
  <c r="AX240" i="68" s="1"/>
  <c r="BY240" i="68" s="1" a="1"/>
  <c r="BY240" i="68" s="1"/>
  <c r="AX241" i="68" a="1"/>
  <c r="AX241" i="68" s="1"/>
  <c r="BY241" i="68" s="1" a="1"/>
  <c r="BY241" i="68" s="1"/>
  <c r="AX242" i="68" a="1"/>
  <c r="AX242" i="68" s="1"/>
  <c r="BY242" i="68" s="1" a="1"/>
  <c r="BY242" i="68" s="1"/>
  <c r="AX243" i="68" a="1"/>
  <c r="AX243" i="68" s="1"/>
  <c r="BY243" i="68" s="1" a="1"/>
  <c r="BY243" i="68" s="1"/>
  <c r="AX244" i="68" a="1"/>
  <c r="AX244" i="68" s="1"/>
  <c r="BY244" i="68" s="1" a="1"/>
  <c r="BY244" i="68" s="1"/>
  <c r="AX245" i="68" a="1"/>
  <c r="AX245" i="68" s="1"/>
  <c r="BY245" i="68" s="1" a="1"/>
  <c r="BY245" i="68" s="1"/>
  <c r="AX246" i="68" a="1"/>
  <c r="AX246" i="68" s="1"/>
  <c r="BY246" i="68" s="1" a="1"/>
  <c r="BY246" i="68" s="1"/>
  <c r="AX247" i="68" a="1"/>
  <c r="AX247" i="68" s="1"/>
  <c r="BY247" i="68" s="1" a="1"/>
  <c r="BY247" i="68" s="1"/>
  <c r="AX248" i="68" a="1"/>
  <c r="AX248" i="68" s="1"/>
  <c r="BY248" i="68" s="1" a="1"/>
  <c r="BY248" i="68" s="1"/>
  <c r="AX249" i="68" a="1"/>
  <c r="AX249" i="68" s="1"/>
  <c r="BY249" i="68" s="1" a="1"/>
  <c r="BY249" i="68" s="1"/>
  <c r="AX250" i="68" a="1"/>
  <c r="AX250" i="68" s="1"/>
  <c r="BY250" i="68" s="1" a="1"/>
  <c r="BY250" i="68" s="1"/>
  <c r="BX231" i="68" a="1"/>
  <c r="BX231" i="68" s="1"/>
  <c r="AX231" i="68" a="1"/>
  <c r="AX231" i="68" s="1"/>
  <c r="BW288" i="68" a="1"/>
  <c r="BW288" i="68" s="1"/>
  <c r="AX288" i="68" a="1"/>
  <c r="AX288" i="68" s="1"/>
  <c r="AY312" i="68" s="1" a="1"/>
  <c r="AY312" i="68" s="1"/>
  <c r="BW287" i="68" a="1"/>
  <c r="BW287" i="68" s="1"/>
  <c r="AX287" i="68" a="1"/>
  <c r="AX287" i="68" s="1"/>
  <c r="AY311" i="68" s="1" a="1"/>
  <c r="AY311" i="68" s="1"/>
  <c r="BW286" i="68" a="1"/>
  <c r="BW286" i="68" s="1"/>
  <c r="AX286" i="68" a="1"/>
  <c r="AX286" i="68" s="1"/>
  <c r="AY310" i="68" s="1" a="1"/>
  <c r="AY310" i="68" s="1"/>
  <c r="BW285" i="68" a="1"/>
  <c r="BW285" i="68" s="1"/>
  <c r="AX285" i="68" a="1"/>
  <c r="AX285" i="68" s="1"/>
  <c r="AY309" i="68" s="1" a="1"/>
  <c r="AY309" i="68" s="1"/>
  <c r="BW284" i="68" a="1"/>
  <c r="BW284" i="68" s="1"/>
  <c r="AX284" i="68" a="1"/>
  <c r="AX284" i="68" s="1"/>
  <c r="AY308" i="68" s="1" a="1"/>
  <c r="AY308" i="68" s="1"/>
  <c r="BW283" i="68" a="1"/>
  <c r="BW283" i="68" s="1"/>
  <c r="AX283" i="68" a="1"/>
  <c r="AX283" i="68" s="1"/>
  <c r="AY307" i="68" s="1" a="1"/>
  <c r="AY307" i="68" s="1"/>
  <c r="BW282" i="68" a="1"/>
  <c r="BW282" i="68" s="1"/>
  <c r="AX282" i="68" a="1"/>
  <c r="AX282" i="68" s="1"/>
  <c r="AY306" i="68" s="1" a="1"/>
  <c r="AY306" i="68" s="1"/>
  <c r="BW281" i="68" a="1"/>
  <c r="BW281" i="68" s="1"/>
  <c r="AX281" i="68" a="1"/>
  <c r="AX281" i="68" s="1"/>
  <c r="AY305" i="68" s="1" a="1"/>
  <c r="AY305" i="68" s="1"/>
  <c r="BW280" i="68" a="1"/>
  <c r="BW280" i="68" s="1"/>
  <c r="AX280" i="68" a="1"/>
  <c r="AX280" i="68" s="1"/>
  <c r="AY304" i="68" s="1" a="1"/>
  <c r="AY304" i="68" s="1"/>
  <c r="BW279" i="68" a="1"/>
  <c r="BW279" i="68" s="1"/>
  <c r="AX279" i="68" a="1"/>
  <c r="AX279" i="68" s="1"/>
  <c r="AY303" i="68" s="1" a="1"/>
  <c r="AY303" i="68" s="1"/>
  <c r="BW278" i="68" a="1"/>
  <c r="BW278" i="68" s="1"/>
  <c r="AX278" i="68" a="1"/>
  <c r="AX278" i="68" s="1"/>
  <c r="AY302" i="68" s="1" a="1"/>
  <c r="AY302" i="68" s="1"/>
  <c r="BW277" i="68" a="1"/>
  <c r="BW277" i="68" s="1"/>
  <c r="AX277" i="68" a="1"/>
  <c r="AX277" i="68" s="1"/>
  <c r="AY301" i="68" s="1" a="1"/>
  <c r="AY301" i="68" s="1"/>
  <c r="BW276" i="68" a="1"/>
  <c r="BW276" i="68" s="1"/>
  <c r="AX276" i="68" a="1"/>
  <c r="AX276" i="68" s="1"/>
  <c r="AY300" i="68" s="1" a="1"/>
  <c r="AY300" i="68" s="1"/>
  <c r="BW275" i="68" a="1"/>
  <c r="BW275" i="68" s="1"/>
  <c r="AX275" i="68" a="1"/>
  <c r="AX275" i="68" s="1"/>
  <c r="AY299" i="68" s="1" a="1"/>
  <c r="AY299" i="68" s="1"/>
  <c r="BW274" i="68" a="1"/>
  <c r="BW274" i="68" s="1"/>
  <c r="AX274" i="68" a="1"/>
  <c r="AX274" i="68" s="1"/>
  <c r="AY298" i="68" s="1" a="1"/>
  <c r="AY298" i="68" s="1"/>
  <c r="BW273" i="68" a="1"/>
  <c r="BW273" i="68" s="1"/>
  <c r="AX273" i="68" a="1"/>
  <c r="AX273" i="68" s="1"/>
  <c r="AY297" i="68" s="1" a="1"/>
  <c r="AY297" i="68" s="1"/>
  <c r="BW272" i="68" a="1"/>
  <c r="BW272" i="68" s="1"/>
  <c r="AX272" i="68" a="1"/>
  <c r="AX272" i="68" s="1"/>
  <c r="AY296" i="68" s="1" a="1"/>
  <c r="AY296" i="68" s="1"/>
  <c r="BW271" i="68" a="1"/>
  <c r="BW271" i="68" s="1"/>
  <c r="AX271" i="68" a="1"/>
  <c r="AX271" i="68" s="1"/>
  <c r="AY295" i="68" s="1" a="1"/>
  <c r="AY295" i="68" s="1"/>
  <c r="BW270" i="68" a="1"/>
  <c r="BW270" i="68" s="1"/>
  <c r="AX270" i="68" a="1"/>
  <c r="AX270" i="68" s="1"/>
  <c r="AY294" i="68" s="1" a="1"/>
  <c r="AY294" i="68" s="1"/>
  <c r="BW269" i="68" a="1"/>
  <c r="BW269" i="68" s="1"/>
  <c r="AX269" i="68" a="1"/>
  <c r="AX269" i="68" s="1"/>
  <c r="E167" i="64" a="1"/>
  <c r="E167" i="64" s="1"/>
  <c r="E226" i="64" a="1"/>
  <c r="E226" i="64" s="1"/>
  <c r="E286" i="64" a="1"/>
  <c r="E286" i="64" s="1"/>
  <c r="E207" i="64" a="1"/>
  <c r="E207" i="64" s="1"/>
  <c r="E246" i="64" a="1"/>
  <c r="E246" i="64" s="1"/>
  <c r="E266" i="64" a="1"/>
  <c r="E266" i="64" s="1"/>
  <c r="C267" i="64"/>
  <c r="E186" i="64" a="1"/>
  <c r="E186" i="64" s="1"/>
  <c r="C187" i="64"/>
  <c r="C287" i="64"/>
  <c r="C227" i="64"/>
  <c r="C168" i="64"/>
  <c r="C247" i="64"/>
  <c r="C208" i="64"/>
  <c r="C23" i="64"/>
  <c r="AY293" i="68" l="1" a="1"/>
  <c r="AY293" i="68" s="1"/>
  <c r="AY232" i="68" a="1"/>
  <c r="AY232" i="68" s="1"/>
  <c r="BZ232" i="68" s="1" a="1"/>
  <c r="BZ232" i="68" s="1"/>
  <c r="AY233" i="68" a="1"/>
  <c r="AY233" i="68" s="1"/>
  <c r="BZ233" i="68" s="1" a="1"/>
  <c r="BZ233" i="68" s="1"/>
  <c r="AY234" i="68" a="1"/>
  <c r="AY234" i="68" s="1"/>
  <c r="BZ234" i="68" s="1" a="1"/>
  <c r="BZ234" i="68" s="1"/>
  <c r="AY235" i="68" a="1"/>
  <c r="AY235" i="68" s="1"/>
  <c r="BZ235" i="68" s="1" a="1"/>
  <c r="BZ235" i="68" s="1"/>
  <c r="AY236" i="68" a="1"/>
  <c r="AY236" i="68" s="1"/>
  <c r="BZ236" i="68" s="1" a="1"/>
  <c r="BZ236" i="68" s="1"/>
  <c r="AY237" i="68" a="1"/>
  <c r="AY237" i="68" s="1"/>
  <c r="BZ237" i="68" s="1" a="1"/>
  <c r="BZ237" i="68" s="1"/>
  <c r="AY238" i="68" a="1"/>
  <c r="AY238" i="68" s="1"/>
  <c r="BZ238" i="68" s="1" a="1"/>
  <c r="BZ238" i="68" s="1"/>
  <c r="AY239" i="68" a="1"/>
  <c r="AY239" i="68" s="1"/>
  <c r="BZ239" i="68" s="1" a="1"/>
  <c r="BZ239" i="68" s="1"/>
  <c r="AY240" i="68" a="1"/>
  <c r="AY240" i="68" s="1"/>
  <c r="BZ240" i="68" s="1" a="1"/>
  <c r="BZ240" i="68" s="1"/>
  <c r="AY241" i="68" a="1"/>
  <c r="AY241" i="68" s="1"/>
  <c r="BZ241" i="68" s="1" a="1"/>
  <c r="BZ241" i="68" s="1"/>
  <c r="AY242" i="68" a="1"/>
  <c r="AY242" i="68" s="1"/>
  <c r="BZ242" i="68" s="1" a="1"/>
  <c r="BZ242" i="68" s="1"/>
  <c r="AY243" i="68" a="1"/>
  <c r="AY243" i="68" s="1"/>
  <c r="BZ243" i="68" s="1" a="1"/>
  <c r="BZ243" i="68" s="1"/>
  <c r="AY244" i="68" a="1"/>
  <c r="AY244" i="68" s="1"/>
  <c r="BZ244" i="68" s="1" a="1"/>
  <c r="BZ244" i="68" s="1"/>
  <c r="AY245" i="68" a="1"/>
  <c r="AY245" i="68" s="1"/>
  <c r="BZ245" i="68" s="1" a="1"/>
  <c r="BZ245" i="68" s="1"/>
  <c r="AY246" i="68" a="1"/>
  <c r="AY246" i="68" s="1"/>
  <c r="BZ246" i="68" s="1" a="1"/>
  <c r="BZ246" i="68" s="1"/>
  <c r="AY247" i="68" a="1"/>
  <c r="AY247" i="68" s="1"/>
  <c r="BZ247" i="68" s="1" a="1"/>
  <c r="BZ247" i="68" s="1"/>
  <c r="AY248" i="68" a="1"/>
  <c r="AY248" i="68" s="1"/>
  <c r="BZ248" i="68" s="1" a="1"/>
  <c r="BZ248" i="68" s="1"/>
  <c r="AY249" i="68" a="1"/>
  <c r="AY249" i="68" s="1"/>
  <c r="BZ249" i="68" s="1" a="1"/>
  <c r="BZ249" i="68" s="1"/>
  <c r="AY250" i="68" a="1"/>
  <c r="AY250" i="68" s="1"/>
  <c r="BZ250" i="68" s="1" a="1"/>
  <c r="BZ250" i="68" s="1"/>
  <c r="BY231" i="68" a="1"/>
  <c r="BY231" i="68" s="1"/>
  <c r="AY231" i="68" a="1"/>
  <c r="AY231" i="68" s="1"/>
  <c r="BX288" i="68" a="1"/>
  <c r="BX288" i="68" s="1"/>
  <c r="AY288" i="68" a="1"/>
  <c r="AY288" i="68" s="1"/>
  <c r="AZ312" i="68" s="1" a="1"/>
  <c r="AZ312" i="68" s="1"/>
  <c r="BX287" i="68" a="1"/>
  <c r="BX287" i="68" s="1"/>
  <c r="AY287" i="68" a="1"/>
  <c r="AY287" i="68" s="1"/>
  <c r="AZ311" i="68" s="1" a="1"/>
  <c r="AZ311" i="68" s="1"/>
  <c r="BX286" i="68" a="1"/>
  <c r="BX286" i="68" s="1"/>
  <c r="AY286" i="68" a="1"/>
  <c r="AY286" i="68" s="1"/>
  <c r="AZ310" i="68" s="1" a="1"/>
  <c r="AZ310" i="68" s="1"/>
  <c r="BX285" i="68" a="1"/>
  <c r="BX285" i="68" s="1"/>
  <c r="AY285" i="68" a="1"/>
  <c r="AY285" i="68" s="1"/>
  <c r="AZ309" i="68" s="1" a="1"/>
  <c r="AZ309" i="68" s="1"/>
  <c r="BX284" i="68" a="1"/>
  <c r="BX284" i="68" s="1"/>
  <c r="AY284" i="68" a="1"/>
  <c r="AY284" i="68" s="1"/>
  <c r="AZ308" i="68" s="1" a="1"/>
  <c r="AZ308" i="68" s="1"/>
  <c r="BX283" i="68" a="1"/>
  <c r="BX283" i="68" s="1"/>
  <c r="AY283" i="68" a="1"/>
  <c r="AY283" i="68" s="1"/>
  <c r="AZ307" i="68" s="1" a="1"/>
  <c r="AZ307" i="68" s="1"/>
  <c r="BX282" i="68" a="1"/>
  <c r="BX282" i="68" s="1"/>
  <c r="AY282" i="68" a="1"/>
  <c r="AY282" i="68" s="1"/>
  <c r="AZ306" i="68" s="1" a="1"/>
  <c r="AZ306" i="68" s="1"/>
  <c r="BX281" i="68" a="1"/>
  <c r="BX281" i="68" s="1"/>
  <c r="AY281" i="68" a="1"/>
  <c r="AY281" i="68" s="1"/>
  <c r="AZ305" i="68" s="1" a="1"/>
  <c r="AZ305" i="68" s="1"/>
  <c r="BX280" i="68" a="1"/>
  <c r="BX280" i="68" s="1"/>
  <c r="AY280" i="68" a="1"/>
  <c r="AY280" i="68" s="1"/>
  <c r="AZ304" i="68" s="1" a="1"/>
  <c r="AZ304" i="68" s="1"/>
  <c r="BX279" i="68" a="1"/>
  <c r="BX279" i="68" s="1"/>
  <c r="AY279" i="68" a="1"/>
  <c r="AY279" i="68" s="1"/>
  <c r="AZ303" i="68" s="1" a="1"/>
  <c r="AZ303" i="68" s="1"/>
  <c r="BX278" i="68" a="1"/>
  <c r="BX278" i="68" s="1"/>
  <c r="AY278" i="68" a="1"/>
  <c r="AY278" i="68" s="1"/>
  <c r="AZ302" i="68" s="1" a="1"/>
  <c r="AZ302" i="68" s="1"/>
  <c r="BX277" i="68" a="1"/>
  <c r="BX277" i="68" s="1"/>
  <c r="AY277" i="68" a="1"/>
  <c r="AY277" i="68" s="1"/>
  <c r="AZ301" i="68" s="1" a="1"/>
  <c r="AZ301" i="68" s="1"/>
  <c r="BX276" i="68" a="1"/>
  <c r="BX276" i="68" s="1"/>
  <c r="AY276" i="68" a="1"/>
  <c r="AY276" i="68" s="1"/>
  <c r="AZ300" i="68" s="1" a="1"/>
  <c r="AZ300" i="68" s="1"/>
  <c r="BX275" i="68" a="1"/>
  <c r="BX275" i="68" s="1"/>
  <c r="AY275" i="68" a="1"/>
  <c r="AY275" i="68" s="1"/>
  <c r="AZ299" i="68" s="1" a="1"/>
  <c r="AZ299" i="68" s="1"/>
  <c r="BX274" i="68" a="1"/>
  <c r="BX274" i="68" s="1"/>
  <c r="AY274" i="68" a="1"/>
  <c r="AY274" i="68" s="1"/>
  <c r="AZ298" i="68" s="1" a="1"/>
  <c r="AZ298" i="68" s="1"/>
  <c r="BX273" i="68" a="1"/>
  <c r="BX273" i="68" s="1"/>
  <c r="AY273" i="68" a="1"/>
  <c r="AY273" i="68" s="1"/>
  <c r="AZ297" i="68" s="1" a="1"/>
  <c r="AZ297" i="68" s="1"/>
  <c r="BX272" i="68" a="1"/>
  <c r="BX272" i="68" s="1"/>
  <c r="AY272" i="68" a="1"/>
  <c r="AY272" i="68" s="1"/>
  <c r="AZ296" i="68" s="1" a="1"/>
  <c r="AZ296" i="68" s="1"/>
  <c r="BX271" i="68" a="1"/>
  <c r="BX271" i="68" s="1"/>
  <c r="AY271" i="68" a="1"/>
  <c r="AY271" i="68" s="1"/>
  <c r="AZ295" i="68" s="1" a="1"/>
  <c r="AZ295" i="68" s="1"/>
  <c r="BX270" i="68" a="1"/>
  <c r="BX270" i="68" s="1"/>
  <c r="AY270" i="68" a="1"/>
  <c r="AY270" i="68" s="1"/>
  <c r="AZ294" i="68" s="1" a="1"/>
  <c r="AZ294" i="68" s="1"/>
  <c r="BX269" i="68" a="1"/>
  <c r="BX269" i="68" s="1"/>
  <c r="AY269" i="68" a="1"/>
  <c r="AY269" i="68" s="1"/>
  <c r="AZ293" i="68" s="1" a="1"/>
  <c r="AZ293" i="68" s="1"/>
  <c r="E227" i="64" a="1"/>
  <c r="E227" i="64" s="1"/>
  <c r="E187" i="64" a="1"/>
  <c r="E187" i="64" s="1"/>
  <c r="C188" i="64"/>
  <c r="E287" i="64" a="1"/>
  <c r="E287" i="64" s="1"/>
  <c r="E267" i="64" a="1"/>
  <c r="E267" i="64" s="1"/>
  <c r="C268" i="64"/>
  <c r="E208" i="64" a="1"/>
  <c r="E208" i="64" s="1"/>
  <c r="E247" i="64" a="1"/>
  <c r="E247" i="64" s="1"/>
  <c r="E168" i="64" a="1"/>
  <c r="E168" i="64" s="1"/>
  <c r="C288" i="64"/>
  <c r="C248" i="64"/>
  <c r="C169" i="64"/>
  <c r="C24" i="64"/>
  <c r="C209" i="64"/>
  <c r="C228" i="64"/>
  <c r="AZ232" i="68" l="1" a="1"/>
  <c r="AZ232" i="68" s="1"/>
  <c r="CA232" i="68" s="1" a="1"/>
  <c r="CA232" i="68" s="1"/>
  <c r="AZ233" i="68" a="1"/>
  <c r="AZ233" i="68" s="1"/>
  <c r="CA233" i="68" s="1" a="1"/>
  <c r="CA233" i="68" s="1"/>
  <c r="AZ234" i="68" a="1"/>
  <c r="AZ234" i="68" s="1"/>
  <c r="CA234" i="68" s="1" a="1"/>
  <c r="CA234" i="68" s="1"/>
  <c r="AZ235" i="68" a="1"/>
  <c r="AZ235" i="68" s="1"/>
  <c r="CA235" i="68" s="1" a="1"/>
  <c r="CA235" i="68" s="1"/>
  <c r="AZ236" i="68" a="1"/>
  <c r="AZ236" i="68" s="1"/>
  <c r="CA236" i="68" s="1" a="1"/>
  <c r="CA236" i="68" s="1"/>
  <c r="AZ237" i="68" a="1"/>
  <c r="AZ237" i="68" s="1"/>
  <c r="CA237" i="68" s="1" a="1"/>
  <c r="CA237" i="68" s="1"/>
  <c r="AZ238" i="68" a="1"/>
  <c r="AZ238" i="68" s="1"/>
  <c r="CA238" i="68" s="1" a="1"/>
  <c r="CA238" i="68" s="1"/>
  <c r="AZ239" i="68" a="1"/>
  <c r="AZ239" i="68" s="1"/>
  <c r="CA239" i="68" s="1" a="1"/>
  <c r="CA239" i="68" s="1"/>
  <c r="AZ240" i="68" a="1"/>
  <c r="AZ240" i="68" s="1"/>
  <c r="CA240" i="68" s="1" a="1"/>
  <c r="CA240" i="68" s="1"/>
  <c r="AZ241" i="68" a="1"/>
  <c r="AZ241" i="68" s="1"/>
  <c r="CA241" i="68" s="1" a="1"/>
  <c r="CA241" i="68" s="1"/>
  <c r="AZ242" i="68" a="1"/>
  <c r="AZ242" i="68" s="1"/>
  <c r="CA242" i="68" s="1" a="1"/>
  <c r="CA242" i="68" s="1"/>
  <c r="AZ243" i="68" a="1"/>
  <c r="AZ243" i="68" s="1"/>
  <c r="CA243" i="68" s="1" a="1"/>
  <c r="CA243" i="68" s="1"/>
  <c r="AZ244" i="68" a="1"/>
  <c r="AZ244" i="68" s="1"/>
  <c r="CA244" i="68" s="1" a="1"/>
  <c r="CA244" i="68" s="1"/>
  <c r="AZ245" i="68" a="1"/>
  <c r="AZ245" i="68" s="1"/>
  <c r="CA245" i="68" s="1" a="1"/>
  <c r="CA245" i="68" s="1"/>
  <c r="AZ246" i="68" a="1"/>
  <c r="AZ246" i="68" s="1"/>
  <c r="CA246" i="68" s="1" a="1"/>
  <c r="CA246" i="68" s="1"/>
  <c r="AZ247" i="68" a="1"/>
  <c r="AZ247" i="68" s="1"/>
  <c r="CA247" i="68" s="1" a="1"/>
  <c r="CA247" i="68" s="1"/>
  <c r="AZ248" i="68" a="1"/>
  <c r="AZ248" i="68" s="1"/>
  <c r="CA248" i="68" s="1" a="1"/>
  <c r="CA248" i="68" s="1"/>
  <c r="AZ249" i="68" a="1"/>
  <c r="AZ249" i="68" s="1"/>
  <c r="CA249" i="68" s="1" a="1"/>
  <c r="CA249" i="68" s="1"/>
  <c r="AZ250" i="68" a="1"/>
  <c r="AZ250" i="68" s="1"/>
  <c r="CA250" i="68" s="1" a="1"/>
  <c r="CA250" i="68" s="1"/>
  <c r="BZ231" i="68" a="1"/>
  <c r="BZ231" i="68" s="1"/>
  <c r="AZ231" i="68" a="1"/>
  <c r="AZ231" i="68" s="1"/>
  <c r="BY288" i="68" a="1"/>
  <c r="BY288" i="68" s="1"/>
  <c r="AZ288" i="68" a="1"/>
  <c r="AZ288" i="68" s="1"/>
  <c r="BA312" i="68" s="1" a="1"/>
  <c r="BA312" i="68" s="1"/>
  <c r="BY287" i="68" a="1"/>
  <c r="BY287" i="68" s="1"/>
  <c r="AZ287" i="68" a="1"/>
  <c r="AZ287" i="68" s="1"/>
  <c r="BA311" i="68" s="1" a="1"/>
  <c r="BA311" i="68" s="1"/>
  <c r="BY286" i="68" a="1"/>
  <c r="BY286" i="68" s="1"/>
  <c r="AZ286" i="68" a="1"/>
  <c r="AZ286" i="68" s="1"/>
  <c r="BA310" i="68" s="1" a="1"/>
  <c r="BA310" i="68" s="1"/>
  <c r="BY285" i="68" a="1"/>
  <c r="BY285" i="68" s="1"/>
  <c r="AZ285" i="68" a="1"/>
  <c r="AZ285" i="68" s="1"/>
  <c r="BA309" i="68" s="1" a="1"/>
  <c r="BA309" i="68" s="1"/>
  <c r="BY284" i="68" a="1"/>
  <c r="BY284" i="68" s="1"/>
  <c r="AZ284" i="68" a="1"/>
  <c r="AZ284" i="68" s="1"/>
  <c r="BA308" i="68" s="1" a="1"/>
  <c r="BA308" i="68" s="1"/>
  <c r="BY283" i="68" a="1"/>
  <c r="BY283" i="68" s="1"/>
  <c r="AZ283" i="68" a="1"/>
  <c r="AZ283" i="68" s="1"/>
  <c r="BA307" i="68" s="1" a="1"/>
  <c r="BA307" i="68" s="1"/>
  <c r="BY282" i="68" a="1"/>
  <c r="BY282" i="68" s="1"/>
  <c r="AZ282" i="68" a="1"/>
  <c r="AZ282" i="68" s="1"/>
  <c r="BA306" i="68" s="1" a="1"/>
  <c r="BA306" i="68" s="1"/>
  <c r="BY281" i="68" a="1"/>
  <c r="BY281" i="68" s="1"/>
  <c r="AZ281" i="68" a="1"/>
  <c r="AZ281" i="68" s="1"/>
  <c r="BA305" i="68" s="1" a="1"/>
  <c r="BA305" i="68" s="1"/>
  <c r="BY280" i="68" a="1"/>
  <c r="BY280" i="68" s="1"/>
  <c r="AZ280" i="68" a="1"/>
  <c r="AZ280" i="68" s="1"/>
  <c r="BA304" i="68" s="1" a="1"/>
  <c r="BA304" i="68" s="1"/>
  <c r="BY279" i="68" a="1"/>
  <c r="BY279" i="68" s="1"/>
  <c r="AZ279" i="68" a="1"/>
  <c r="AZ279" i="68" s="1"/>
  <c r="BA303" i="68" s="1" a="1"/>
  <c r="BA303" i="68" s="1"/>
  <c r="BY278" i="68" a="1"/>
  <c r="BY278" i="68" s="1"/>
  <c r="AZ278" i="68" a="1"/>
  <c r="AZ278" i="68" s="1"/>
  <c r="BA302" i="68" s="1" a="1"/>
  <c r="BA302" i="68" s="1"/>
  <c r="BY277" i="68" a="1"/>
  <c r="BY277" i="68" s="1"/>
  <c r="AZ277" i="68" a="1"/>
  <c r="AZ277" i="68" s="1"/>
  <c r="BA301" i="68" s="1" a="1"/>
  <c r="BA301" i="68" s="1"/>
  <c r="BY276" i="68" a="1"/>
  <c r="BY276" i="68" s="1"/>
  <c r="AZ276" i="68" a="1"/>
  <c r="AZ276" i="68" s="1"/>
  <c r="BA300" i="68" s="1" a="1"/>
  <c r="BA300" i="68" s="1"/>
  <c r="BY275" i="68" a="1"/>
  <c r="BY275" i="68" s="1"/>
  <c r="AZ275" i="68" a="1"/>
  <c r="AZ275" i="68" s="1"/>
  <c r="BA299" i="68" s="1" a="1"/>
  <c r="BA299" i="68" s="1"/>
  <c r="BY274" i="68" a="1"/>
  <c r="BY274" i="68" s="1"/>
  <c r="AZ274" i="68" a="1"/>
  <c r="AZ274" i="68" s="1"/>
  <c r="BA298" i="68" s="1" a="1"/>
  <c r="BA298" i="68" s="1"/>
  <c r="BY273" i="68" a="1"/>
  <c r="BY273" i="68" s="1"/>
  <c r="AZ273" i="68" a="1"/>
  <c r="AZ273" i="68" s="1"/>
  <c r="BA297" i="68" s="1" a="1"/>
  <c r="BA297" i="68" s="1"/>
  <c r="BY272" i="68" a="1"/>
  <c r="BY272" i="68" s="1"/>
  <c r="AZ272" i="68" a="1"/>
  <c r="AZ272" i="68" s="1"/>
  <c r="BA296" i="68" s="1" a="1"/>
  <c r="BA296" i="68" s="1"/>
  <c r="BY271" i="68" a="1"/>
  <c r="BY271" i="68" s="1"/>
  <c r="AZ271" i="68" a="1"/>
  <c r="AZ271" i="68" s="1"/>
  <c r="BA295" i="68" s="1" a="1"/>
  <c r="BA295" i="68" s="1"/>
  <c r="BY270" i="68" a="1"/>
  <c r="BY270" i="68" s="1"/>
  <c r="AZ270" i="68" a="1"/>
  <c r="AZ270" i="68" s="1"/>
  <c r="BA294" i="68" s="1" a="1"/>
  <c r="BA294" i="68" s="1"/>
  <c r="BY269" i="68" a="1"/>
  <c r="BY269" i="68" s="1"/>
  <c r="AZ269" i="68" a="1"/>
  <c r="AZ269" i="68" s="1"/>
  <c r="E228" i="64" a="1"/>
  <c r="E228" i="64" s="1"/>
  <c r="E248" i="64" a="1"/>
  <c r="E248" i="64" s="1"/>
  <c r="E209" i="64" a="1"/>
  <c r="E209" i="64" s="1"/>
  <c r="E188" i="64" a="1"/>
  <c r="E188" i="64" s="1"/>
  <c r="C189" i="64"/>
  <c r="E169" i="64" a="1"/>
  <c r="E169" i="64" s="1"/>
  <c r="E268" i="64" a="1"/>
  <c r="E268" i="64" s="1"/>
  <c r="C269" i="64"/>
  <c r="E288" i="64" a="1"/>
  <c r="E288" i="64" s="1"/>
  <c r="C289" i="64"/>
  <c r="C229" i="64"/>
  <c r="C210" i="64"/>
  <c r="C25" i="64"/>
  <c r="C170" i="64"/>
  <c r="C249" i="64"/>
  <c r="B221" i="54"/>
  <c r="B222" i="54" s="1"/>
  <c r="B223" i="54" s="1"/>
  <c r="B224" i="54" s="1"/>
  <c r="B225" i="54" s="1"/>
  <c r="B226" i="54" s="1"/>
  <c r="B227" i="54" s="1"/>
  <c r="B228" i="54" s="1"/>
  <c r="B229" i="54" s="1"/>
  <c r="B230" i="54" s="1"/>
  <c r="B231" i="54" s="1"/>
  <c r="B232" i="54" s="1"/>
  <c r="B233" i="54" s="1"/>
  <c r="B234" i="54" s="1"/>
  <c r="B235" i="54" s="1"/>
  <c r="B236" i="54" s="1"/>
  <c r="B237" i="54" s="1"/>
  <c r="B238" i="54" s="1"/>
  <c r="B239" i="54" s="1"/>
  <c r="B189" i="54"/>
  <c r="B190" i="54" s="1"/>
  <c r="B191" i="54" s="1"/>
  <c r="B192" i="54" s="1"/>
  <c r="B193" i="54" s="1"/>
  <c r="B194" i="54" s="1"/>
  <c r="B195" i="54" s="1"/>
  <c r="B196" i="54" s="1"/>
  <c r="B197" i="54" s="1"/>
  <c r="B198" i="54" s="1"/>
  <c r="B199" i="54" s="1"/>
  <c r="B200" i="54" s="1"/>
  <c r="B201" i="54" s="1"/>
  <c r="B202" i="54" s="1"/>
  <c r="B203" i="54" s="1"/>
  <c r="B204" i="54" s="1"/>
  <c r="B205" i="54" s="1"/>
  <c r="B206" i="54" s="1"/>
  <c r="B207" i="54" s="1"/>
  <c r="B158" i="54"/>
  <c r="B159" i="54" s="1"/>
  <c r="B160" i="54" s="1"/>
  <c r="B161" i="54" s="1"/>
  <c r="B162" i="54" s="1"/>
  <c r="B163" i="54" s="1"/>
  <c r="B164" i="54" s="1"/>
  <c r="B165" i="54" s="1"/>
  <c r="B166" i="54" s="1"/>
  <c r="B167" i="54" s="1"/>
  <c r="B168" i="54" s="1"/>
  <c r="B169" i="54" s="1"/>
  <c r="B170" i="54" s="1"/>
  <c r="B171" i="54" s="1"/>
  <c r="B172" i="54" s="1"/>
  <c r="B173" i="54" s="1"/>
  <c r="B174" i="54" s="1"/>
  <c r="B175" i="54" s="1"/>
  <c r="B176" i="54" s="1"/>
  <c r="B127" i="54"/>
  <c r="B128" i="54" s="1"/>
  <c r="B129" i="54" s="1"/>
  <c r="B130" i="54" s="1"/>
  <c r="B131" i="54" s="1"/>
  <c r="B132" i="54" s="1"/>
  <c r="B133" i="54" s="1"/>
  <c r="B134" i="54" s="1"/>
  <c r="B135" i="54" s="1"/>
  <c r="B136" i="54" s="1"/>
  <c r="B137" i="54" s="1"/>
  <c r="B138" i="54" s="1"/>
  <c r="B139" i="54" s="1"/>
  <c r="B140" i="54" s="1"/>
  <c r="B141" i="54" s="1"/>
  <c r="B142" i="54" s="1"/>
  <c r="B143" i="54" s="1"/>
  <c r="B144" i="54" s="1"/>
  <c r="B145" i="54" s="1"/>
  <c r="B96" i="54"/>
  <c r="B97" i="54" s="1"/>
  <c r="B98" i="54" s="1"/>
  <c r="B99" i="54" s="1"/>
  <c r="B100" i="54" s="1"/>
  <c r="B101" i="54" s="1"/>
  <c r="B102" i="54" s="1"/>
  <c r="B103" i="54" s="1"/>
  <c r="B104" i="54" s="1"/>
  <c r="B105" i="54" s="1"/>
  <c r="B106" i="54" s="1"/>
  <c r="B107" i="54" s="1"/>
  <c r="B108" i="54" s="1"/>
  <c r="B109" i="54" s="1"/>
  <c r="B110" i="54" s="1"/>
  <c r="B111" i="54" s="1"/>
  <c r="B112" i="54" s="1"/>
  <c r="B113" i="54" s="1"/>
  <c r="B114" i="54" s="1"/>
  <c r="B65" i="54"/>
  <c r="B66" i="54" s="1"/>
  <c r="B67" i="54" s="1"/>
  <c r="B68" i="54" s="1"/>
  <c r="B69" i="54" s="1"/>
  <c r="B70" i="54" s="1"/>
  <c r="B71" i="54" s="1"/>
  <c r="B72" i="54" s="1"/>
  <c r="B73" i="54" s="1"/>
  <c r="B74" i="54" s="1"/>
  <c r="B75" i="54" s="1"/>
  <c r="B76" i="54" s="1"/>
  <c r="B77" i="54" s="1"/>
  <c r="B78" i="54" s="1"/>
  <c r="B79" i="54" s="1"/>
  <c r="B80" i="54" s="1"/>
  <c r="B81" i="54" s="1"/>
  <c r="B82" i="54" s="1"/>
  <c r="B83" i="54" s="1"/>
  <c r="B44" i="54"/>
  <c r="BA293" i="68" l="1" a="1"/>
  <c r="BA293" i="68" s="1"/>
  <c r="BA232" i="68" a="1"/>
  <c r="BA232" i="68" s="1"/>
  <c r="CB232" i="68" s="1" a="1"/>
  <c r="CB232" i="68" s="1"/>
  <c r="BA233" i="68" a="1"/>
  <c r="BA233" i="68" s="1"/>
  <c r="CB233" i="68" s="1" a="1"/>
  <c r="CB233" i="68" s="1"/>
  <c r="BA234" i="68" a="1"/>
  <c r="BA234" i="68" s="1"/>
  <c r="CB234" i="68" s="1" a="1"/>
  <c r="CB234" i="68" s="1"/>
  <c r="BA235" i="68" a="1"/>
  <c r="BA235" i="68" s="1"/>
  <c r="CB235" i="68" s="1" a="1"/>
  <c r="CB235" i="68" s="1"/>
  <c r="BA236" i="68" a="1"/>
  <c r="BA236" i="68" s="1"/>
  <c r="CB236" i="68" s="1" a="1"/>
  <c r="CB236" i="68" s="1"/>
  <c r="BA237" i="68" a="1"/>
  <c r="BA237" i="68" s="1"/>
  <c r="CB237" i="68" s="1" a="1"/>
  <c r="CB237" i="68" s="1"/>
  <c r="BA238" i="68" a="1"/>
  <c r="BA238" i="68" s="1"/>
  <c r="CB238" i="68" s="1" a="1"/>
  <c r="CB238" i="68" s="1"/>
  <c r="BA239" i="68" a="1"/>
  <c r="BA239" i="68" s="1"/>
  <c r="CB239" i="68" s="1" a="1"/>
  <c r="CB239" i="68" s="1"/>
  <c r="BA240" i="68" a="1"/>
  <c r="BA240" i="68" s="1"/>
  <c r="CB240" i="68" s="1" a="1"/>
  <c r="CB240" i="68" s="1"/>
  <c r="BA241" i="68" a="1"/>
  <c r="BA241" i="68" s="1"/>
  <c r="CB241" i="68" s="1" a="1"/>
  <c r="CB241" i="68" s="1"/>
  <c r="BA242" i="68" a="1"/>
  <c r="BA242" i="68" s="1"/>
  <c r="CB242" i="68" s="1" a="1"/>
  <c r="CB242" i="68" s="1"/>
  <c r="BA243" i="68" a="1"/>
  <c r="BA243" i="68" s="1"/>
  <c r="CB243" i="68" s="1" a="1"/>
  <c r="CB243" i="68" s="1"/>
  <c r="BA244" i="68" a="1"/>
  <c r="BA244" i="68" s="1"/>
  <c r="CB244" i="68" s="1" a="1"/>
  <c r="CB244" i="68" s="1"/>
  <c r="BA245" i="68" a="1"/>
  <c r="BA245" i="68" s="1"/>
  <c r="CB245" i="68" s="1" a="1"/>
  <c r="CB245" i="68" s="1"/>
  <c r="BA246" i="68" a="1"/>
  <c r="BA246" i="68" s="1"/>
  <c r="CB246" i="68" s="1" a="1"/>
  <c r="CB246" i="68" s="1"/>
  <c r="BA247" i="68" a="1"/>
  <c r="BA247" i="68" s="1"/>
  <c r="CB247" i="68" s="1" a="1"/>
  <c r="CB247" i="68" s="1"/>
  <c r="BA248" i="68" a="1"/>
  <c r="BA248" i="68" s="1"/>
  <c r="CB248" i="68" s="1" a="1"/>
  <c r="CB248" i="68" s="1"/>
  <c r="BA249" i="68" a="1"/>
  <c r="BA249" i="68" s="1"/>
  <c r="CB249" i="68" s="1" a="1"/>
  <c r="CB249" i="68" s="1"/>
  <c r="BA250" i="68" a="1"/>
  <c r="BA250" i="68" s="1"/>
  <c r="CB250" i="68" s="1" a="1"/>
  <c r="CB250" i="68" s="1"/>
  <c r="BA231" i="68" a="1"/>
  <c r="BA231" i="68" s="1"/>
  <c r="CA231" i="68" a="1"/>
  <c r="CA231" i="68" s="1"/>
  <c r="BZ288" i="68" a="1"/>
  <c r="BZ288" i="68" s="1"/>
  <c r="BA288" i="68" a="1"/>
  <c r="BA288" i="68" s="1"/>
  <c r="BB312" i="68" s="1" a="1"/>
  <c r="BB312" i="68" s="1"/>
  <c r="BZ287" i="68" a="1"/>
  <c r="BZ287" i="68" s="1"/>
  <c r="BA287" i="68" a="1"/>
  <c r="BA287" i="68" s="1"/>
  <c r="BB311" i="68" s="1" a="1"/>
  <c r="BB311" i="68" s="1"/>
  <c r="BZ286" i="68" a="1"/>
  <c r="BZ286" i="68" s="1"/>
  <c r="BA286" i="68" a="1"/>
  <c r="BA286" i="68" s="1"/>
  <c r="BB310" i="68" s="1" a="1"/>
  <c r="BB310" i="68" s="1"/>
  <c r="BZ285" i="68" a="1"/>
  <c r="BZ285" i="68" s="1"/>
  <c r="BA285" i="68" a="1"/>
  <c r="BA285" i="68" s="1"/>
  <c r="BB309" i="68" s="1" a="1"/>
  <c r="BB309" i="68" s="1"/>
  <c r="BZ284" i="68" a="1"/>
  <c r="BZ284" i="68" s="1"/>
  <c r="BA284" i="68" a="1"/>
  <c r="BA284" i="68" s="1"/>
  <c r="BB308" i="68" s="1" a="1"/>
  <c r="BB308" i="68" s="1"/>
  <c r="BZ283" i="68" a="1"/>
  <c r="BZ283" i="68" s="1"/>
  <c r="BA283" i="68" a="1"/>
  <c r="BA283" i="68" s="1"/>
  <c r="BB307" i="68" s="1" a="1"/>
  <c r="BB307" i="68" s="1"/>
  <c r="BZ282" i="68" a="1"/>
  <c r="BZ282" i="68" s="1"/>
  <c r="BA282" i="68" a="1"/>
  <c r="BA282" i="68" s="1"/>
  <c r="BB306" i="68" s="1" a="1"/>
  <c r="BB306" i="68" s="1"/>
  <c r="BZ281" i="68" a="1"/>
  <c r="BZ281" i="68" s="1"/>
  <c r="BA281" i="68" a="1"/>
  <c r="BA281" i="68" s="1"/>
  <c r="BB305" i="68" s="1" a="1"/>
  <c r="BB305" i="68" s="1"/>
  <c r="BZ280" i="68" a="1"/>
  <c r="BZ280" i="68" s="1"/>
  <c r="BA280" i="68" a="1"/>
  <c r="BA280" i="68" s="1"/>
  <c r="BB304" i="68" s="1" a="1"/>
  <c r="BB304" i="68" s="1"/>
  <c r="BZ279" i="68" a="1"/>
  <c r="BZ279" i="68" s="1"/>
  <c r="BA279" i="68" a="1"/>
  <c r="BA279" i="68" s="1"/>
  <c r="BB303" i="68" s="1" a="1"/>
  <c r="BB303" i="68" s="1"/>
  <c r="BZ278" i="68" a="1"/>
  <c r="BZ278" i="68" s="1"/>
  <c r="BA278" i="68" a="1"/>
  <c r="BA278" i="68" s="1"/>
  <c r="BB302" i="68" s="1" a="1"/>
  <c r="BB302" i="68" s="1"/>
  <c r="BZ277" i="68" a="1"/>
  <c r="BZ277" i="68" s="1"/>
  <c r="BA277" i="68" a="1"/>
  <c r="BA277" i="68" s="1"/>
  <c r="BB301" i="68" s="1" a="1"/>
  <c r="BB301" i="68" s="1"/>
  <c r="BZ276" i="68" a="1"/>
  <c r="BZ276" i="68" s="1"/>
  <c r="BA276" i="68" a="1"/>
  <c r="BA276" i="68" s="1"/>
  <c r="BB300" i="68" s="1" a="1"/>
  <c r="BB300" i="68" s="1"/>
  <c r="BZ275" i="68" a="1"/>
  <c r="BZ275" i="68" s="1"/>
  <c r="BA275" i="68" a="1"/>
  <c r="BA275" i="68" s="1"/>
  <c r="BB299" i="68" s="1" a="1"/>
  <c r="BB299" i="68" s="1"/>
  <c r="BZ274" i="68" a="1"/>
  <c r="BZ274" i="68" s="1"/>
  <c r="BA274" i="68" a="1"/>
  <c r="BA274" i="68" s="1"/>
  <c r="BB298" i="68" s="1" a="1"/>
  <c r="BB298" i="68" s="1"/>
  <c r="BZ273" i="68" a="1"/>
  <c r="BZ273" i="68" s="1"/>
  <c r="BA273" i="68" a="1"/>
  <c r="BA273" i="68" s="1"/>
  <c r="BB297" i="68" s="1" a="1"/>
  <c r="BB297" i="68" s="1"/>
  <c r="BZ272" i="68" a="1"/>
  <c r="BZ272" i="68" s="1"/>
  <c r="BA272" i="68" a="1"/>
  <c r="BA272" i="68" s="1"/>
  <c r="BB296" i="68" s="1" a="1"/>
  <c r="BB296" i="68" s="1"/>
  <c r="BZ271" i="68" a="1"/>
  <c r="BZ271" i="68" s="1"/>
  <c r="BA271" i="68" a="1"/>
  <c r="BA271" i="68" s="1"/>
  <c r="BB295" i="68" s="1" a="1"/>
  <c r="BB295" i="68" s="1"/>
  <c r="BZ270" i="68" a="1"/>
  <c r="BZ270" i="68" s="1"/>
  <c r="BA270" i="68" a="1"/>
  <c r="BA270" i="68" s="1"/>
  <c r="BB294" i="68" s="1" a="1"/>
  <c r="BB294" i="68" s="1"/>
  <c r="BZ269" i="68" a="1"/>
  <c r="BZ269" i="68" s="1"/>
  <c r="BA269" i="68" a="1"/>
  <c r="BA269" i="68" s="1"/>
  <c r="BB293" i="68" s="1" a="1"/>
  <c r="BB293" i="68" s="1"/>
  <c r="B45" i="54"/>
  <c r="B46" i="54" s="1"/>
  <c r="B47" i="54" s="1"/>
  <c r="B48" i="54" s="1"/>
  <c r="B49" i="54" s="1"/>
  <c r="B50" i="54" s="1"/>
  <c r="B51" i="54" s="1"/>
  <c r="B52" i="54" s="1"/>
  <c r="E9" i="64" a="1"/>
  <c r="E9" i="64" s="1"/>
  <c r="E11" i="64" a="1"/>
  <c r="E11" i="64" s="1"/>
  <c r="E12" i="64" a="1"/>
  <c r="E12" i="64" s="1"/>
  <c r="E13" i="64" a="1"/>
  <c r="E13" i="64" s="1"/>
  <c r="E14" i="64" a="1"/>
  <c r="E14" i="64" s="1"/>
  <c r="E16" i="64" a="1"/>
  <c r="E16" i="64" s="1"/>
  <c r="E17" i="64" a="1"/>
  <c r="E17" i="64" s="1"/>
  <c r="E18" i="64" a="1"/>
  <c r="E18" i="64" s="1"/>
  <c r="E20" i="64" a="1"/>
  <c r="E20" i="64" s="1"/>
  <c r="E21" i="64" a="1"/>
  <c r="E21" i="64" s="1"/>
  <c r="E22" i="64" a="1"/>
  <c r="E22" i="64" s="1"/>
  <c r="E23" i="64" a="1"/>
  <c r="E23" i="64" s="1"/>
  <c r="E269" i="64" a="1"/>
  <c r="E269" i="64" s="1"/>
  <c r="C270" i="64"/>
  <c r="E289" i="64" a="1"/>
  <c r="E289" i="64" s="1"/>
  <c r="E249" i="64" a="1"/>
  <c r="E249" i="64" s="1"/>
  <c r="E170" i="64" a="1"/>
  <c r="E170" i="64" s="1"/>
  <c r="E25" i="64" a="1"/>
  <c r="E25" i="64" s="1"/>
  <c r="E189" i="64" a="1"/>
  <c r="E189" i="64" s="1"/>
  <c r="C190" i="64"/>
  <c r="E210" i="64" a="1"/>
  <c r="E210" i="64" s="1"/>
  <c r="E229" i="64" a="1"/>
  <c r="E229" i="64" s="1"/>
  <c r="C290" i="64"/>
  <c r="C26" i="64"/>
  <c r="C250" i="64"/>
  <c r="C211" i="64"/>
  <c r="C171" i="64"/>
  <c r="C230" i="64"/>
  <c r="BB232" i="68" l="1" a="1"/>
  <c r="BB232" i="68" s="1"/>
  <c r="CC232" i="68" s="1" a="1"/>
  <c r="CC232" i="68" s="1"/>
  <c r="BB233" i="68" a="1"/>
  <c r="BB233" i="68" s="1"/>
  <c r="CC233" i="68" s="1" a="1"/>
  <c r="CC233" i="68" s="1"/>
  <c r="BB234" i="68" a="1"/>
  <c r="BB234" i="68" s="1"/>
  <c r="CC234" i="68" s="1" a="1"/>
  <c r="CC234" i="68" s="1"/>
  <c r="BB235" i="68" a="1"/>
  <c r="BB235" i="68" s="1"/>
  <c r="CC235" i="68" s="1" a="1"/>
  <c r="CC235" i="68" s="1"/>
  <c r="BB236" i="68" a="1"/>
  <c r="BB236" i="68" s="1"/>
  <c r="CC236" i="68" s="1" a="1"/>
  <c r="CC236" i="68" s="1"/>
  <c r="BB237" i="68" a="1"/>
  <c r="BB237" i="68" s="1"/>
  <c r="CC237" i="68" s="1" a="1"/>
  <c r="CC237" i="68" s="1"/>
  <c r="BB238" i="68" a="1"/>
  <c r="BB238" i="68" s="1"/>
  <c r="CC238" i="68" s="1" a="1"/>
  <c r="CC238" i="68" s="1"/>
  <c r="BB239" i="68" a="1"/>
  <c r="BB239" i="68" s="1"/>
  <c r="CC239" i="68" s="1" a="1"/>
  <c r="CC239" i="68" s="1"/>
  <c r="BB240" i="68" a="1"/>
  <c r="BB240" i="68" s="1"/>
  <c r="CC240" i="68" s="1" a="1"/>
  <c r="CC240" i="68" s="1"/>
  <c r="BB241" i="68" a="1"/>
  <c r="BB241" i="68" s="1"/>
  <c r="CC241" i="68" s="1" a="1"/>
  <c r="CC241" i="68" s="1"/>
  <c r="BB242" i="68" a="1"/>
  <c r="BB242" i="68" s="1"/>
  <c r="CC242" i="68" s="1" a="1"/>
  <c r="CC242" i="68" s="1"/>
  <c r="BB243" i="68" a="1"/>
  <c r="BB243" i="68" s="1"/>
  <c r="CC243" i="68" s="1" a="1"/>
  <c r="CC243" i="68" s="1"/>
  <c r="BB244" i="68" a="1"/>
  <c r="BB244" i="68" s="1"/>
  <c r="CC244" i="68" s="1" a="1"/>
  <c r="CC244" i="68" s="1"/>
  <c r="BB245" i="68" a="1"/>
  <c r="BB245" i="68" s="1"/>
  <c r="CC245" i="68" s="1" a="1"/>
  <c r="CC245" i="68" s="1"/>
  <c r="BB246" i="68" a="1"/>
  <c r="BB246" i="68" s="1"/>
  <c r="CC246" i="68" s="1" a="1"/>
  <c r="CC246" i="68" s="1"/>
  <c r="BB247" i="68" a="1"/>
  <c r="BB247" i="68" s="1"/>
  <c r="CC247" i="68" s="1" a="1"/>
  <c r="CC247" i="68" s="1"/>
  <c r="BB248" i="68" a="1"/>
  <c r="BB248" i="68" s="1"/>
  <c r="CC248" i="68" s="1" a="1"/>
  <c r="CC248" i="68" s="1"/>
  <c r="BB249" i="68" a="1"/>
  <c r="BB249" i="68" s="1"/>
  <c r="CC249" i="68" s="1" a="1"/>
  <c r="CC249" i="68" s="1"/>
  <c r="BB250" i="68" a="1"/>
  <c r="BB250" i="68" s="1"/>
  <c r="CC250" i="68" s="1" a="1"/>
  <c r="CC250" i="68" s="1"/>
  <c r="CB231" i="68" a="1"/>
  <c r="CB231" i="68" s="1"/>
  <c r="BB231" i="68" a="1"/>
  <c r="BB231" i="68" s="1"/>
  <c r="CA288" i="68" a="1"/>
  <c r="CA288" i="68" s="1"/>
  <c r="BB288" i="68" a="1"/>
  <c r="BB288" i="68" s="1"/>
  <c r="BC312" i="68" s="1" a="1"/>
  <c r="BC312" i="68" s="1"/>
  <c r="CA287" i="68" a="1"/>
  <c r="CA287" i="68" s="1"/>
  <c r="BB287" i="68" a="1"/>
  <c r="BB287" i="68" s="1"/>
  <c r="BC311" i="68" s="1" a="1"/>
  <c r="BC311" i="68" s="1"/>
  <c r="CA286" i="68" a="1"/>
  <c r="CA286" i="68" s="1"/>
  <c r="BB286" i="68" a="1"/>
  <c r="BB286" i="68" s="1"/>
  <c r="BC310" i="68" s="1" a="1"/>
  <c r="BC310" i="68" s="1"/>
  <c r="CA285" i="68" a="1"/>
  <c r="CA285" i="68" s="1"/>
  <c r="BB285" i="68" a="1"/>
  <c r="BB285" i="68" s="1"/>
  <c r="BC309" i="68" s="1" a="1"/>
  <c r="BC309" i="68" s="1"/>
  <c r="CA284" i="68" a="1"/>
  <c r="CA284" i="68" s="1"/>
  <c r="BB284" i="68" a="1"/>
  <c r="BB284" i="68" s="1"/>
  <c r="BC308" i="68" s="1" a="1"/>
  <c r="BC308" i="68" s="1"/>
  <c r="CA283" i="68" a="1"/>
  <c r="CA283" i="68" s="1"/>
  <c r="BB283" i="68" a="1"/>
  <c r="BB283" i="68" s="1"/>
  <c r="BC307" i="68" s="1" a="1"/>
  <c r="BC307" i="68" s="1"/>
  <c r="CA282" i="68" a="1"/>
  <c r="CA282" i="68" s="1"/>
  <c r="BB282" i="68" a="1"/>
  <c r="BB282" i="68" s="1"/>
  <c r="BC306" i="68" s="1" a="1"/>
  <c r="BC306" i="68" s="1"/>
  <c r="CA281" i="68" a="1"/>
  <c r="CA281" i="68" s="1"/>
  <c r="BB281" i="68" a="1"/>
  <c r="BB281" i="68" s="1"/>
  <c r="BC305" i="68" s="1" a="1"/>
  <c r="BC305" i="68" s="1"/>
  <c r="CA280" i="68" a="1"/>
  <c r="CA280" i="68" s="1"/>
  <c r="BB280" i="68" a="1"/>
  <c r="BB280" i="68" s="1"/>
  <c r="BC304" i="68" s="1" a="1"/>
  <c r="BC304" i="68" s="1"/>
  <c r="CA279" i="68" a="1"/>
  <c r="CA279" i="68" s="1"/>
  <c r="BB279" i="68" a="1"/>
  <c r="BB279" i="68" s="1"/>
  <c r="BC303" i="68" s="1" a="1"/>
  <c r="BC303" i="68" s="1"/>
  <c r="CA278" i="68" a="1"/>
  <c r="CA278" i="68" s="1"/>
  <c r="BB278" i="68" a="1"/>
  <c r="BB278" i="68" s="1"/>
  <c r="BC302" i="68" s="1" a="1"/>
  <c r="BC302" i="68" s="1"/>
  <c r="CA277" i="68" a="1"/>
  <c r="CA277" i="68" s="1"/>
  <c r="BB277" i="68" a="1"/>
  <c r="BB277" i="68" s="1"/>
  <c r="BC301" i="68" s="1" a="1"/>
  <c r="BC301" i="68" s="1"/>
  <c r="CA276" i="68" a="1"/>
  <c r="CA276" i="68" s="1"/>
  <c r="BB276" i="68" a="1"/>
  <c r="BB276" i="68" s="1"/>
  <c r="BC300" i="68" s="1" a="1"/>
  <c r="BC300" i="68" s="1"/>
  <c r="CA275" i="68" a="1"/>
  <c r="CA275" i="68" s="1"/>
  <c r="BB275" i="68" a="1"/>
  <c r="BB275" i="68" s="1"/>
  <c r="BC299" i="68" s="1" a="1"/>
  <c r="BC299" i="68" s="1"/>
  <c r="CA274" i="68" a="1"/>
  <c r="CA274" i="68" s="1"/>
  <c r="BB274" i="68" a="1"/>
  <c r="BB274" i="68" s="1"/>
  <c r="BC298" i="68" s="1" a="1"/>
  <c r="BC298" i="68" s="1"/>
  <c r="CA273" i="68" a="1"/>
  <c r="CA273" i="68" s="1"/>
  <c r="BB273" i="68" a="1"/>
  <c r="BB273" i="68" s="1"/>
  <c r="BC297" i="68" s="1" a="1"/>
  <c r="BC297" i="68" s="1"/>
  <c r="CA272" i="68" a="1"/>
  <c r="CA272" i="68" s="1"/>
  <c r="BB272" i="68" a="1"/>
  <c r="BB272" i="68" s="1"/>
  <c r="BC296" i="68" s="1" a="1"/>
  <c r="BC296" i="68" s="1"/>
  <c r="CA271" i="68" a="1"/>
  <c r="CA271" i="68" s="1"/>
  <c r="BB271" i="68" a="1"/>
  <c r="BB271" i="68" s="1"/>
  <c r="BC295" i="68" s="1" a="1"/>
  <c r="BC295" i="68" s="1"/>
  <c r="CA270" i="68" a="1"/>
  <c r="CA270" i="68" s="1"/>
  <c r="BB270" i="68" a="1"/>
  <c r="BB270" i="68" s="1"/>
  <c r="BC294" i="68" s="1" a="1"/>
  <c r="BC294" i="68" s="1"/>
  <c r="CA269" i="68" a="1"/>
  <c r="CA269" i="68" s="1"/>
  <c r="BB269" i="68" a="1"/>
  <c r="BB269" i="68" s="1"/>
  <c r="E19" i="64" a="1"/>
  <c r="E19" i="64" s="1"/>
  <c r="E15" i="64" a="1"/>
  <c r="E15" i="64" s="1"/>
  <c r="E10" i="64" a="1"/>
  <c r="E10" i="64" s="1"/>
  <c r="E24" i="64" a="1"/>
  <c r="E24" i="64" s="1"/>
  <c r="E211" i="64" a="1"/>
  <c r="E211" i="64" s="1"/>
  <c r="E250" i="64" a="1"/>
  <c r="E250" i="64" s="1"/>
  <c r="E190" i="64" a="1"/>
  <c r="E190" i="64" s="1"/>
  <c r="C191" i="64"/>
  <c r="E26" i="64" a="1"/>
  <c r="E26" i="64" s="1"/>
  <c r="E290" i="64" a="1"/>
  <c r="E290" i="64" s="1"/>
  <c r="E270" i="64" a="1"/>
  <c r="E270" i="64" s="1"/>
  <c r="C271" i="64"/>
  <c r="E230" i="64" a="1"/>
  <c r="E230" i="64" s="1"/>
  <c r="E171" i="64" a="1"/>
  <c r="E171" i="64" s="1"/>
  <c r="C291" i="64"/>
  <c r="C251" i="64"/>
  <c r="C172" i="64"/>
  <c r="C212" i="64"/>
  <c r="C231" i="64"/>
  <c r="C27" i="64"/>
  <c r="BC293" i="68" l="1" a="1"/>
  <c r="BC293" i="68" s="1"/>
  <c r="BC232" i="68" a="1"/>
  <c r="BC232" i="68" s="1"/>
  <c r="CD232" i="68" s="1" a="1"/>
  <c r="CD232" i="68" s="1"/>
  <c r="BC233" i="68" a="1"/>
  <c r="BC233" i="68" s="1"/>
  <c r="CD233" i="68" s="1" a="1"/>
  <c r="CD233" i="68" s="1"/>
  <c r="BC234" i="68" a="1"/>
  <c r="BC234" i="68" s="1"/>
  <c r="CD234" i="68" s="1" a="1"/>
  <c r="CD234" i="68" s="1"/>
  <c r="BC235" i="68" a="1"/>
  <c r="BC235" i="68" s="1"/>
  <c r="CD235" i="68" s="1" a="1"/>
  <c r="CD235" i="68" s="1"/>
  <c r="BC236" i="68" a="1"/>
  <c r="BC236" i="68" s="1"/>
  <c r="CD236" i="68" s="1" a="1"/>
  <c r="CD236" i="68" s="1"/>
  <c r="BC237" i="68" a="1"/>
  <c r="BC237" i="68" s="1"/>
  <c r="CD237" i="68" s="1" a="1"/>
  <c r="CD237" i="68" s="1"/>
  <c r="BC238" i="68" a="1"/>
  <c r="BC238" i="68" s="1"/>
  <c r="CD238" i="68" s="1" a="1"/>
  <c r="CD238" i="68" s="1"/>
  <c r="BC239" i="68" a="1"/>
  <c r="BC239" i="68" s="1"/>
  <c r="CD239" i="68" s="1" a="1"/>
  <c r="CD239" i="68" s="1"/>
  <c r="BC240" i="68" a="1"/>
  <c r="BC240" i="68" s="1"/>
  <c r="CD240" i="68" s="1" a="1"/>
  <c r="CD240" i="68" s="1"/>
  <c r="BC241" i="68" a="1"/>
  <c r="BC241" i="68" s="1"/>
  <c r="CD241" i="68" s="1" a="1"/>
  <c r="CD241" i="68" s="1"/>
  <c r="BC242" i="68" a="1"/>
  <c r="BC242" i="68" s="1"/>
  <c r="CD242" i="68" s="1" a="1"/>
  <c r="CD242" i="68" s="1"/>
  <c r="BC243" i="68" a="1"/>
  <c r="BC243" i="68" s="1"/>
  <c r="CD243" i="68" s="1" a="1"/>
  <c r="CD243" i="68" s="1"/>
  <c r="BC244" i="68" a="1"/>
  <c r="BC244" i="68" s="1"/>
  <c r="CD244" i="68" s="1" a="1"/>
  <c r="CD244" i="68" s="1"/>
  <c r="BC245" i="68" a="1"/>
  <c r="BC245" i="68" s="1"/>
  <c r="CD245" i="68" s="1" a="1"/>
  <c r="CD245" i="68" s="1"/>
  <c r="BC246" i="68" a="1"/>
  <c r="BC246" i="68" s="1"/>
  <c r="CD246" i="68" s="1" a="1"/>
  <c r="CD246" i="68" s="1"/>
  <c r="BC247" i="68" a="1"/>
  <c r="BC247" i="68" s="1"/>
  <c r="CD247" i="68" s="1" a="1"/>
  <c r="CD247" i="68" s="1"/>
  <c r="BC248" i="68" a="1"/>
  <c r="BC248" i="68" s="1"/>
  <c r="CD248" i="68" s="1" a="1"/>
  <c r="CD248" i="68" s="1"/>
  <c r="BC249" i="68" a="1"/>
  <c r="BC249" i="68" s="1"/>
  <c r="CD249" i="68" s="1" a="1"/>
  <c r="CD249" i="68" s="1"/>
  <c r="BC250" i="68" a="1"/>
  <c r="BC250" i="68" s="1"/>
  <c r="CD250" i="68" s="1" a="1"/>
  <c r="CD250" i="68" s="1"/>
  <c r="BC231" i="68" a="1"/>
  <c r="BC231" i="68" s="1"/>
  <c r="CC231" i="68" a="1"/>
  <c r="CC231" i="68" s="1"/>
  <c r="CB288" i="68" a="1"/>
  <c r="CB288" i="68" s="1"/>
  <c r="BC288" i="68" a="1"/>
  <c r="BC288" i="68" s="1"/>
  <c r="BD312" i="68" s="1" a="1"/>
  <c r="BD312" i="68" s="1"/>
  <c r="CB287" i="68" a="1"/>
  <c r="CB287" i="68" s="1"/>
  <c r="BC287" i="68" a="1"/>
  <c r="BC287" i="68" s="1"/>
  <c r="BD311" i="68" s="1" a="1"/>
  <c r="BD311" i="68" s="1"/>
  <c r="CB286" i="68" a="1"/>
  <c r="CB286" i="68" s="1"/>
  <c r="BC286" i="68" a="1"/>
  <c r="BC286" i="68" s="1"/>
  <c r="BD310" i="68" s="1" a="1"/>
  <c r="BD310" i="68" s="1"/>
  <c r="CB285" i="68" a="1"/>
  <c r="CB285" i="68" s="1"/>
  <c r="BC285" i="68" a="1"/>
  <c r="BC285" i="68" s="1"/>
  <c r="BD309" i="68" s="1" a="1"/>
  <c r="BD309" i="68" s="1"/>
  <c r="CB284" i="68" a="1"/>
  <c r="CB284" i="68" s="1"/>
  <c r="BC284" i="68" a="1"/>
  <c r="BC284" i="68" s="1"/>
  <c r="BD308" i="68" s="1" a="1"/>
  <c r="BD308" i="68" s="1"/>
  <c r="CB283" i="68" a="1"/>
  <c r="CB283" i="68" s="1"/>
  <c r="BC283" i="68" a="1"/>
  <c r="BC283" i="68" s="1"/>
  <c r="BD307" i="68" s="1" a="1"/>
  <c r="BD307" i="68" s="1"/>
  <c r="CB282" i="68" a="1"/>
  <c r="CB282" i="68" s="1"/>
  <c r="BC282" i="68" a="1"/>
  <c r="BC282" i="68" s="1"/>
  <c r="BD306" i="68" s="1" a="1"/>
  <c r="BD306" i="68" s="1"/>
  <c r="CB281" i="68" a="1"/>
  <c r="CB281" i="68" s="1"/>
  <c r="BC281" i="68" a="1"/>
  <c r="BC281" i="68" s="1"/>
  <c r="BD305" i="68" s="1" a="1"/>
  <c r="BD305" i="68" s="1"/>
  <c r="CB280" i="68" a="1"/>
  <c r="CB280" i="68" s="1"/>
  <c r="BC280" i="68" a="1"/>
  <c r="BC280" i="68" s="1"/>
  <c r="BD304" i="68" s="1" a="1"/>
  <c r="BD304" i="68" s="1"/>
  <c r="CB279" i="68" a="1"/>
  <c r="CB279" i="68" s="1"/>
  <c r="BC279" i="68" a="1"/>
  <c r="BC279" i="68" s="1"/>
  <c r="BD303" i="68" s="1" a="1"/>
  <c r="BD303" i="68" s="1"/>
  <c r="CB278" i="68" a="1"/>
  <c r="CB278" i="68" s="1"/>
  <c r="BC278" i="68" a="1"/>
  <c r="BC278" i="68" s="1"/>
  <c r="BD302" i="68" s="1" a="1"/>
  <c r="BD302" i="68" s="1"/>
  <c r="CB277" i="68" a="1"/>
  <c r="CB277" i="68" s="1"/>
  <c r="BC277" i="68" a="1"/>
  <c r="BC277" i="68" s="1"/>
  <c r="BD301" i="68" s="1" a="1"/>
  <c r="BD301" i="68" s="1"/>
  <c r="CB276" i="68" a="1"/>
  <c r="CB276" i="68" s="1"/>
  <c r="BC276" i="68" a="1"/>
  <c r="BC276" i="68" s="1"/>
  <c r="BD300" i="68" s="1" a="1"/>
  <c r="BD300" i="68" s="1"/>
  <c r="CB275" i="68" a="1"/>
  <c r="CB275" i="68" s="1"/>
  <c r="BC275" i="68" a="1"/>
  <c r="BC275" i="68" s="1"/>
  <c r="BD299" i="68" s="1" a="1"/>
  <c r="BD299" i="68" s="1"/>
  <c r="CB274" i="68" a="1"/>
  <c r="CB274" i="68" s="1"/>
  <c r="BC274" i="68" a="1"/>
  <c r="BC274" i="68" s="1"/>
  <c r="BD298" i="68" s="1" a="1"/>
  <c r="BD298" i="68" s="1"/>
  <c r="CB273" i="68" a="1"/>
  <c r="CB273" i="68" s="1"/>
  <c r="BC273" i="68" a="1"/>
  <c r="BC273" i="68" s="1"/>
  <c r="BD297" i="68" s="1" a="1"/>
  <c r="BD297" i="68" s="1"/>
  <c r="CB272" i="68" a="1"/>
  <c r="CB272" i="68" s="1"/>
  <c r="BC272" i="68" a="1"/>
  <c r="BC272" i="68" s="1"/>
  <c r="BD296" i="68" s="1" a="1"/>
  <c r="BD296" i="68" s="1"/>
  <c r="CB271" i="68" a="1"/>
  <c r="CB271" i="68" s="1"/>
  <c r="BC271" i="68" a="1"/>
  <c r="BC271" i="68" s="1"/>
  <c r="BD295" i="68" s="1" a="1"/>
  <c r="BD295" i="68" s="1"/>
  <c r="CB270" i="68" a="1"/>
  <c r="CB270" i="68" s="1"/>
  <c r="BC270" i="68" a="1"/>
  <c r="BC270" i="68" s="1"/>
  <c r="BD294" i="68" s="1" a="1"/>
  <c r="BD294" i="68" s="1"/>
  <c r="CB269" i="68" a="1"/>
  <c r="CB269" i="68" s="1"/>
  <c r="BC269" i="68" a="1"/>
  <c r="BC269" i="68" s="1"/>
  <c r="BD293" i="68" s="1" a="1"/>
  <c r="BD293" i="68" s="1"/>
  <c r="E172" i="64" a="1"/>
  <c r="E172" i="64" s="1"/>
  <c r="E251" i="64" a="1"/>
  <c r="E251" i="64" s="1"/>
  <c r="E191" i="64" a="1"/>
  <c r="E191" i="64" s="1"/>
  <c r="C192" i="64"/>
  <c r="E291" i="64" a="1"/>
  <c r="E291" i="64" s="1"/>
  <c r="E271" i="64" a="1"/>
  <c r="E271" i="64" s="1"/>
  <c r="C272" i="64"/>
  <c r="E27" i="64" a="1"/>
  <c r="E27" i="64" s="1"/>
  <c r="C28" i="64"/>
  <c r="E231" i="64" a="1"/>
  <c r="E231" i="64" s="1"/>
  <c r="E212" i="64" a="1"/>
  <c r="E212" i="64" s="1"/>
  <c r="C292" i="64"/>
  <c r="C232" i="64"/>
  <c r="C252" i="64"/>
  <c r="BD232" i="68" l="1" a="1"/>
  <c r="BD232" i="68" s="1"/>
  <c r="BD233" i="68" a="1"/>
  <c r="BD233" i="68" s="1"/>
  <c r="BD234" i="68" a="1"/>
  <c r="BD234" i="68" s="1"/>
  <c r="BD235" i="68" a="1"/>
  <c r="BD235" i="68" s="1"/>
  <c r="BD236" i="68" a="1"/>
  <c r="BD236" i="68" s="1"/>
  <c r="BD237" i="68" a="1"/>
  <c r="BD237" i="68" s="1"/>
  <c r="BD238" i="68" a="1"/>
  <c r="BD238" i="68" s="1"/>
  <c r="BD239" i="68" a="1"/>
  <c r="BD239" i="68" s="1"/>
  <c r="BD240" i="68" a="1"/>
  <c r="BD240" i="68" s="1"/>
  <c r="BD241" i="68" a="1"/>
  <c r="BD241" i="68" s="1"/>
  <c r="BD242" i="68" a="1"/>
  <c r="BD242" i="68" s="1"/>
  <c r="BD243" i="68" a="1"/>
  <c r="BD243" i="68" s="1"/>
  <c r="BD244" i="68" a="1"/>
  <c r="BD244" i="68" s="1"/>
  <c r="BD245" i="68" a="1"/>
  <c r="BD245" i="68" s="1"/>
  <c r="BD246" i="68" a="1"/>
  <c r="BD246" i="68" s="1"/>
  <c r="BD247" i="68" a="1"/>
  <c r="BD247" i="68" s="1"/>
  <c r="BD248" i="68" a="1"/>
  <c r="BD248" i="68" s="1"/>
  <c r="BD249" i="68" a="1"/>
  <c r="BD249" i="68" s="1"/>
  <c r="BD250" i="68" a="1"/>
  <c r="BD250" i="68" s="1"/>
  <c r="BD231" i="68" a="1"/>
  <c r="BD231" i="68" s="1"/>
  <c r="CD231" i="68" a="1"/>
  <c r="CD231" i="68" s="1"/>
  <c r="CC288" i="68" a="1"/>
  <c r="CC288" i="68" s="1"/>
  <c r="BD288" i="68" a="1"/>
  <c r="BD288" i="68" s="1"/>
  <c r="BE312" i="68" s="1" a="1"/>
  <c r="BE312" i="68" s="1"/>
  <c r="CC287" i="68" a="1"/>
  <c r="CC287" i="68" s="1"/>
  <c r="BD287" i="68" a="1"/>
  <c r="BD287" i="68" s="1"/>
  <c r="BE311" i="68" s="1" a="1"/>
  <c r="BE311" i="68" s="1"/>
  <c r="CC286" i="68" a="1"/>
  <c r="CC286" i="68" s="1"/>
  <c r="BD286" i="68" a="1"/>
  <c r="BD286" i="68" s="1"/>
  <c r="BE310" i="68" s="1" a="1"/>
  <c r="BE310" i="68" s="1"/>
  <c r="CC285" i="68" a="1"/>
  <c r="CC285" i="68" s="1"/>
  <c r="BD285" i="68" a="1"/>
  <c r="BD285" i="68" s="1"/>
  <c r="BE309" i="68" s="1" a="1"/>
  <c r="BE309" i="68" s="1"/>
  <c r="CC284" i="68" a="1"/>
  <c r="CC284" i="68" s="1"/>
  <c r="BD284" i="68" a="1"/>
  <c r="BD284" i="68" s="1"/>
  <c r="BE308" i="68" s="1" a="1"/>
  <c r="BE308" i="68" s="1"/>
  <c r="CC283" i="68" a="1"/>
  <c r="CC283" i="68" s="1"/>
  <c r="BD283" i="68" a="1"/>
  <c r="BD283" i="68" s="1"/>
  <c r="BE307" i="68" s="1" a="1"/>
  <c r="BE307" i="68" s="1"/>
  <c r="CC282" i="68" a="1"/>
  <c r="CC282" i="68" s="1"/>
  <c r="BD282" i="68" a="1"/>
  <c r="BD282" i="68" s="1"/>
  <c r="BE306" i="68" s="1" a="1"/>
  <c r="BE306" i="68" s="1"/>
  <c r="CC281" i="68" a="1"/>
  <c r="CC281" i="68" s="1"/>
  <c r="BD281" i="68" a="1"/>
  <c r="BD281" i="68" s="1"/>
  <c r="BE305" i="68" s="1" a="1"/>
  <c r="BE305" i="68" s="1"/>
  <c r="CC280" i="68" a="1"/>
  <c r="CC280" i="68" s="1"/>
  <c r="BD280" i="68" a="1"/>
  <c r="BD280" i="68" s="1"/>
  <c r="BE304" i="68" s="1" a="1"/>
  <c r="BE304" i="68" s="1"/>
  <c r="CC279" i="68" a="1"/>
  <c r="CC279" i="68" s="1"/>
  <c r="BD279" i="68" a="1"/>
  <c r="BD279" i="68" s="1"/>
  <c r="BE303" i="68" s="1" a="1"/>
  <c r="BE303" i="68" s="1"/>
  <c r="CC278" i="68" a="1"/>
  <c r="CC278" i="68" s="1"/>
  <c r="BD278" i="68" a="1"/>
  <c r="BD278" i="68" s="1"/>
  <c r="BE302" i="68" s="1" a="1"/>
  <c r="BE302" i="68" s="1"/>
  <c r="CC277" i="68" a="1"/>
  <c r="CC277" i="68" s="1"/>
  <c r="BD277" i="68" a="1"/>
  <c r="BD277" i="68" s="1"/>
  <c r="BE301" i="68" s="1" a="1"/>
  <c r="BE301" i="68" s="1"/>
  <c r="CC276" i="68" a="1"/>
  <c r="CC276" i="68" s="1"/>
  <c r="BD276" i="68" a="1"/>
  <c r="BD276" i="68" s="1"/>
  <c r="BE300" i="68" s="1" a="1"/>
  <c r="BE300" i="68" s="1"/>
  <c r="CC275" i="68" a="1"/>
  <c r="CC275" i="68" s="1"/>
  <c r="BD275" i="68" a="1"/>
  <c r="BD275" i="68" s="1"/>
  <c r="BE299" i="68" s="1" a="1"/>
  <c r="BE299" i="68" s="1"/>
  <c r="CC274" i="68" a="1"/>
  <c r="CC274" i="68" s="1"/>
  <c r="BD274" i="68" a="1"/>
  <c r="BD274" i="68" s="1"/>
  <c r="BE298" i="68" s="1" a="1"/>
  <c r="BE298" i="68" s="1"/>
  <c r="CC273" i="68" a="1"/>
  <c r="CC273" i="68" s="1"/>
  <c r="BD273" i="68" a="1"/>
  <c r="BD273" i="68" s="1"/>
  <c r="BE297" i="68" s="1" a="1"/>
  <c r="BE297" i="68" s="1"/>
  <c r="CC272" i="68" a="1"/>
  <c r="CC272" i="68" s="1"/>
  <c r="BD272" i="68" a="1"/>
  <c r="BD272" i="68" s="1"/>
  <c r="BE296" i="68" s="1" a="1"/>
  <c r="BE296" i="68" s="1"/>
  <c r="CC271" i="68" a="1"/>
  <c r="CC271" i="68" s="1"/>
  <c r="BD271" i="68" a="1"/>
  <c r="BD271" i="68" s="1"/>
  <c r="BE295" i="68" s="1" a="1"/>
  <c r="BE295" i="68" s="1"/>
  <c r="CC270" i="68" a="1"/>
  <c r="CC270" i="68" s="1"/>
  <c r="BD270" i="68" a="1"/>
  <c r="BD270" i="68" s="1"/>
  <c r="BE294" i="68" s="1" a="1"/>
  <c r="BE294" i="68" s="1"/>
  <c r="CC269" i="68" a="1"/>
  <c r="CC269" i="68" s="1"/>
  <c r="BD269" i="68" a="1"/>
  <c r="BD269" i="68" s="1"/>
  <c r="E292" i="64" a="1"/>
  <c r="E292" i="64" s="1"/>
  <c r="E192" i="64" a="1"/>
  <c r="E192" i="64" s="1"/>
  <c r="E232" i="64" a="1"/>
  <c r="E232" i="64" s="1"/>
  <c r="E28" i="64" a="1"/>
  <c r="E28" i="64" s="1"/>
  <c r="C29" i="64"/>
  <c r="E252" i="64" a="1"/>
  <c r="E252" i="64" s="1"/>
  <c r="E272" i="64" a="1"/>
  <c r="E272" i="64" s="1"/>
  <c r="CD269" i="68" l="1" a="1"/>
  <c r="CD269" i="68" s="1"/>
  <c r="BE293" i="68" a="1"/>
  <c r="BE293" i="68" s="1"/>
  <c r="BE232" i="68" a="1"/>
  <c r="BE232" i="68" s="1"/>
  <c r="CE232" i="68" a="1"/>
  <c r="CE232" i="68" s="1"/>
  <c r="BE233" i="68" a="1"/>
  <c r="BE233" i="68" s="1"/>
  <c r="CE233" i="68" a="1"/>
  <c r="CE233" i="68" s="1"/>
  <c r="BE234" i="68" a="1"/>
  <c r="BE234" i="68" s="1"/>
  <c r="CE234" i="68" a="1"/>
  <c r="CE234" i="68" s="1"/>
  <c r="BE235" i="68" a="1"/>
  <c r="BE235" i="68" s="1"/>
  <c r="CE235" i="68" a="1"/>
  <c r="CE235" i="68" s="1"/>
  <c r="BE236" i="68" a="1"/>
  <c r="BE236" i="68" s="1"/>
  <c r="CE236" i="68" a="1"/>
  <c r="CE236" i="68" s="1"/>
  <c r="BE237" i="68" a="1"/>
  <c r="BE237" i="68" s="1"/>
  <c r="CE237" i="68" a="1"/>
  <c r="CE237" i="68" s="1"/>
  <c r="BE238" i="68" a="1"/>
  <c r="BE238" i="68" s="1"/>
  <c r="CE238" i="68" a="1"/>
  <c r="CE238" i="68" s="1"/>
  <c r="BE239" i="68" a="1"/>
  <c r="BE239" i="68" s="1"/>
  <c r="CE239" i="68" a="1"/>
  <c r="CE239" i="68" s="1"/>
  <c r="BE240" i="68" a="1"/>
  <c r="BE240" i="68" s="1"/>
  <c r="CE240" i="68" a="1"/>
  <c r="CE240" i="68" s="1"/>
  <c r="BE241" i="68" a="1"/>
  <c r="BE241" i="68" s="1"/>
  <c r="CE241" i="68" a="1"/>
  <c r="CE241" i="68" s="1"/>
  <c r="BE242" i="68" a="1"/>
  <c r="BE242" i="68" s="1"/>
  <c r="CE242" i="68" a="1"/>
  <c r="CE242" i="68" s="1"/>
  <c r="BE243" i="68" a="1"/>
  <c r="BE243" i="68" s="1"/>
  <c r="CE243" i="68" a="1"/>
  <c r="CE243" i="68" s="1"/>
  <c r="BE244" i="68" a="1"/>
  <c r="BE244" i="68" s="1"/>
  <c r="CE244" i="68" a="1"/>
  <c r="CE244" i="68" s="1"/>
  <c r="BE245" i="68" a="1"/>
  <c r="BE245" i="68" s="1"/>
  <c r="CE245" i="68" a="1"/>
  <c r="CE245" i="68" s="1"/>
  <c r="BE246" i="68" a="1"/>
  <c r="BE246" i="68" s="1"/>
  <c r="CE246" i="68" a="1"/>
  <c r="CE246" i="68" s="1"/>
  <c r="BE247" i="68" a="1"/>
  <c r="BE247" i="68" s="1"/>
  <c r="CE247" i="68" a="1"/>
  <c r="CE247" i="68" s="1"/>
  <c r="BE248" i="68" a="1"/>
  <c r="BE248" i="68" s="1"/>
  <c r="CE248" i="68" a="1"/>
  <c r="CE248" i="68" s="1"/>
  <c r="BE249" i="68" a="1"/>
  <c r="BE249" i="68" s="1"/>
  <c r="CE249" i="68" a="1"/>
  <c r="CE249" i="68" s="1"/>
  <c r="BE250" i="68" a="1"/>
  <c r="BE250" i="68" s="1"/>
  <c r="CE250" i="68" a="1"/>
  <c r="CE250" i="68" s="1"/>
  <c r="BE231" i="68" a="1"/>
  <c r="BE231" i="68" s="1"/>
  <c r="CE231" i="68" a="1"/>
  <c r="CE231" i="68" s="1"/>
  <c r="CD288" i="68" a="1"/>
  <c r="CD288" i="68" s="1"/>
  <c r="BE288" i="68" a="1"/>
  <c r="BE288" i="68" s="1"/>
  <c r="BF312" i="68" s="1" a="1"/>
  <c r="BF312" i="68" s="1"/>
  <c r="CD287" i="68" a="1"/>
  <c r="CD287" i="68" s="1"/>
  <c r="BE287" i="68" a="1"/>
  <c r="BE287" i="68" s="1"/>
  <c r="BF311" i="68" s="1" a="1"/>
  <c r="BF311" i="68" s="1"/>
  <c r="CD286" i="68" a="1"/>
  <c r="CD286" i="68" s="1"/>
  <c r="BE286" i="68" a="1"/>
  <c r="BE286" i="68" s="1"/>
  <c r="BF310" i="68" s="1" a="1"/>
  <c r="BF310" i="68" s="1"/>
  <c r="CD285" i="68" a="1"/>
  <c r="CD285" i="68" s="1"/>
  <c r="BE285" i="68" a="1"/>
  <c r="BE285" i="68" s="1"/>
  <c r="BF309" i="68" s="1" a="1"/>
  <c r="BF309" i="68" s="1"/>
  <c r="CD284" i="68" a="1"/>
  <c r="CD284" i="68" s="1"/>
  <c r="BE284" i="68" a="1"/>
  <c r="BE284" i="68" s="1"/>
  <c r="BF308" i="68" s="1" a="1"/>
  <c r="BF308" i="68" s="1"/>
  <c r="CD283" i="68" a="1"/>
  <c r="CD283" i="68" s="1"/>
  <c r="BE283" i="68" a="1"/>
  <c r="BE283" i="68" s="1"/>
  <c r="BF307" i="68" s="1" a="1"/>
  <c r="BF307" i="68" s="1"/>
  <c r="CD282" i="68" a="1"/>
  <c r="CD282" i="68" s="1"/>
  <c r="BE282" i="68" a="1"/>
  <c r="BE282" i="68" s="1"/>
  <c r="BF306" i="68" s="1" a="1"/>
  <c r="BF306" i="68" s="1"/>
  <c r="CD281" i="68" a="1"/>
  <c r="CD281" i="68" s="1"/>
  <c r="BE281" i="68" a="1"/>
  <c r="BE281" i="68" s="1"/>
  <c r="BF305" i="68" s="1" a="1"/>
  <c r="BF305" i="68" s="1"/>
  <c r="CD280" i="68" a="1"/>
  <c r="CD280" i="68" s="1"/>
  <c r="BE280" i="68" a="1"/>
  <c r="BE280" i="68" s="1"/>
  <c r="BF304" i="68" s="1" a="1"/>
  <c r="BF304" i="68" s="1"/>
  <c r="CD279" i="68" a="1"/>
  <c r="CD279" i="68" s="1"/>
  <c r="BE279" i="68" a="1"/>
  <c r="BE279" i="68" s="1"/>
  <c r="BF303" i="68" s="1" a="1"/>
  <c r="BF303" i="68" s="1"/>
  <c r="CD278" i="68" a="1"/>
  <c r="CD278" i="68" s="1"/>
  <c r="BE278" i="68" a="1"/>
  <c r="BE278" i="68" s="1"/>
  <c r="BF302" i="68" s="1" a="1"/>
  <c r="BF302" i="68" s="1"/>
  <c r="CD277" i="68" a="1"/>
  <c r="CD277" i="68" s="1"/>
  <c r="BE277" i="68" a="1"/>
  <c r="BE277" i="68" s="1"/>
  <c r="BF301" i="68" s="1" a="1"/>
  <c r="BF301" i="68" s="1"/>
  <c r="CD276" i="68" a="1"/>
  <c r="CD276" i="68" s="1"/>
  <c r="BE276" i="68" a="1"/>
  <c r="BE276" i="68" s="1"/>
  <c r="BF300" i="68" s="1" a="1"/>
  <c r="BF300" i="68" s="1"/>
  <c r="CD275" i="68" a="1"/>
  <c r="CD275" i="68" s="1"/>
  <c r="BE275" i="68" a="1"/>
  <c r="BE275" i="68" s="1"/>
  <c r="BF299" i="68" s="1" a="1"/>
  <c r="BF299" i="68" s="1"/>
  <c r="CD274" i="68" a="1"/>
  <c r="CD274" i="68" s="1"/>
  <c r="BE274" i="68" a="1"/>
  <c r="BE274" i="68" s="1"/>
  <c r="BF298" i="68" s="1" a="1"/>
  <c r="BF298" i="68" s="1"/>
  <c r="CD273" i="68" a="1"/>
  <c r="CD273" i="68" s="1"/>
  <c r="BE273" i="68" a="1"/>
  <c r="BE273" i="68" s="1"/>
  <c r="BF297" i="68" s="1" a="1"/>
  <c r="BF297" i="68" s="1"/>
  <c r="CD272" i="68" a="1"/>
  <c r="CD272" i="68" s="1"/>
  <c r="BE272" i="68" a="1"/>
  <c r="BE272" i="68" s="1"/>
  <c r="BF296" i="68" s="1" a="1"/>
  <c r="BF296" i="68" s="1"/>
  <c r="CD271" i="68" a="1"/>
  <c r="CD271" i="68" s="1"/>
  <c r="BE271" i="68" a="1"/>
  <c r="BE271" i="68" s="1"/>
  <c r="BF295" i="68" s="1" a="1"/>
  <c r="BF295" i="68" s="1"/>
  <c r="CD270" i="68" a="1"/>
  <c r="CD270" i="68" s="1"/>
  <c r="BE270" i="68" a="1"/>
  <c r="BE270" i="68" s="1"/>
  <c r="BF294" i="68" s="1" a="1"/>
  <c r="BF294" i="68" s="1"/>
  <c r="BE269" i="68" a="1"/>
  <c r="BE269" i="68" s="1"/>
  <c r="BF293" i="68" s="1" a="1"/>
  <c r="BF293" i="68" s="1"/>
  <c r="C30" i="64"/>
  <c r="E29" i="64" a="1"/>
  <c r="E29" i="64" s="1"/>
  <c r="CF232" i="68" l="1" a="1"/>
  <c r="CF232" i="68" s="1"/>
  <c r="BF232" i="68" a="1"/>
  <c r="BF232" i="68" s="1"/>
  <c r="CF233" i="68" a="1"/>
  <c r="CF233" i="68" s="1"/>
  <c r="BF233" i="68" a="1"/>
  <c r="BF233" i="68" s="1"/>
  <c r="CF234" i="68" a="1"/>
  <c r="CF234" i="68" s="1"/>
  <c r="BF234" i="68" a="1"/>
  <c r="BF234" i="68" s="1"/>
  <c r="CF235" i="68" a="1"/>
  <c r="CF235" i="68" s="1"/>
  <c r="BF235" i="68" a="1"/>
  <c r="BF235" i="68" s="1"/>
  <c r="CF236" i="68" a="1"/>
  <c r="CF236" i="68" s="1"/>
  <c r="BF236" i="68" a="1"/>
  <c r="BF236" i="68" s="1"/>
  <c r="CF237" i="68" a="1"/>
  <c r="CF237" i="68" s="1"/>
  <c r="BF237" i="68" a="1"/>
  <c r="BF237" i="68" s="1"/>
  <c r="CF238" i="68" a="1"/>
  <c r="CF238" i="68" s="1"/>
  <c r="BF238" i="68" a="1"/>
  <c r="BF238" i="68" s="1"/>
  <c r="CF239" i="68" a="1"/>
  <c r="CF239" i="68" s="1"/>
  <c r="BF239" i="68" a="1"/>
  <c r="BF239" i="68" s="1"/>
  <c r="CF240" i="68" a="1"/>
  <c r="CF240" i="68" s="1"/>
  <c r="BF240" i="68" a="1"/>
  <c r="BF240" i="68" s="1"/>
  <c r="CF241" i="68" a="1"/>
  <c r="CF241" i="68" s="1"/>
  <c r="BF241" i="68" a="1"/>
  <c r="BF241" i="68" s="1"/>
  <c r="CF242" i="68" a="1"/>
  <c r="CF242" i="68" s="1"/>
  <c r="BF242" i="68" a="1"/>
  <c r="BF242" i="68" s="1"/>
  <c r="CF243" i="68" a="1"/>
  <c r="CF243" i="68" s="1"/>
  <c r="BF243" i="68" a="1"/>
  <c r="BF243" i="68" s="1"/>
  <c r="CF244" i="68" a="1"/>
  <c r="CF244" i="68" s="1"/>
  <c r="BF244" i="68" a="1"/>
  <c r="BF244" i="68" s="1"/>
  <c r="CF245" i="68" a="1"/>
  <c r="CF245" i="68" s="1"/>
  <c r="BF245" i="68" a="1"/>
  <c r="BF245" i="68" s="1"/>
  <c r="CF246" i="68" a="1"/>
  <c r="CF246" i="68" s="1"/>
  <c r="BF246" i="68" a="1"/>
  <c r="BF246" i="68" s="1"/>
  <c r="CF247" i="68" a="1"/>
  <c r="CF247" i="68" s="1"/>
  <c r="BF247" i="68" a="1"/>
  <c r="BF247" i="68" s="1"/>
  <c r="CF248" i="68" a="1"/>
  <c r="CF248" i="68" s="1"/>
  <c r="BF248" i="68" a="1"/>
  <c r="BF248" i="68" s="1"/>
  <c r="CF249" i="68" a="1"/>
  <c r="CF249" i="68" s="1"/>
  <c r="BF249" i="68" a="1"/>
  <c r="BF249" i="68" s="1"/>
  <c r="CF250" i="68" a="1"/>
  <c r="CF250" i="68" s="1"/>
  <c r="BF250" i="68" a="1"/>
  <c r="BF250" i="68" s="1"/>
  <c r="CF231" i="68" a="1"/>
  <c r="CF231" i="68" s="1"/>
  <c r="BF231" i="68" a="1"/>
  <c r="BF231" i="68" s="1"/>
  <c r="CE288" i="68" a="1"/>
  <c r="CE288" i="68" s="1"/>
  <c r="BF288" i="68" a="1"/>
  <c r="BF288" i="68" s="1"/>
  <c r="CE287" i="68" a="1"/>
  <c r="CE287" i="68" s="1"/>
  <c r="BF287" i="68" a="1"/>
  <c r="BF287" i="68" s="1"/>
  <c r="CE286" i="68" a="1"/>
  <c r="CE286" i="68" s="1"/>
  <c r="BF286" i="68" a="1"/>
  <c r="BF286" i="68" s="1"/>
  <c r="CE285" i="68" a="1"/>
  <c r="CE285" i="68" s="1"/>
  <c r="BF285" i="68" a="1"/>
  <c r="BF285" i="68" s="1"/>
  <c r="CE284" i="68" a="1"/>
  <c r="CE284" i="68" s="1"/>
  <c r="BF284" i="68" a="1"/>
  <c r="BF284" i="68" s="1"/>
  <c r="CE283" i="68" a="1"/>
  <c r="CE283" i="68" s="1"/>
  <c r="BF283" i="68" a="1"/>
  <c r="BF283" i="68" s="1"/>
  <c r="CE282" i="68" a="1"/>
  <c r="CE282" i="68" s="1"/>
  <c r="BF282" i="68" a="1"/>
  <c r="BF282" i="68" s="1"/>
  <c r="CE281" i="68" a="1"/>
  <c r="CE281" i="68" s="1"/>
  <c r="BF281" i="68" a="1"/>
  <c r="BF281" i="68" s="1"/>
  <c r="CE280" i="68" a="1"/>
  <c r="CE280" i="68" s="1"/>
  <c r="BF280" i="68" a="1"/>
  <c r="BF280" i="68" s="1"/>
  <c r="CE279" i="68" a="1"/>
  <c r="CE279" i="68" s="1"/>
  <c r="BF279" i="68" a="1"/>
  <c r="BF279" i="68" s="1"/>
  <c r="CE278" i="68" a="1"/>
  <c r="CE278" i="68" s="1"/>
  <c r="BF278" i="68" a="1"/>
  <c r="BF278" i="68" s="1"/>
  <c r="CE277" i="68" a="1"/>
  <c r="CE277" i="68" s="1"/>
  <c r="BF277" i="68" a="1"/>
  <c r="BF277" i="68" s="1"/>
  <c r="CE276" i="68" a="1"/>
  <c r="CE276" i="68" s="1"/>
  <c r="BF276" i="68" a="1"/>
  <c r="BF276" i="68" s="1"/>
  <c r="CE275" i="68" a="1"/>
  <c r="CE275" i="68" s="1"/>
  <c r="BF275" i="68" a="1"/>
  <c r="BF275" i="68" s="1"/>
  <c r="CE274" i="68" a="1"/>
  <c r="CE274" i="68" s="1"/>
  <c r="BF274" i="68" a="1"/>
  <c r="BF274" i="68" s="1"/>
  <c r="CE273" i="68" a="1"/>
  <c r="CE273" i="68" s="1"/>
  <c r="BF273" i="68" a="1"/>
  <c r="BF273" i="68" s="1"/>
  <c r="CE272" i="68" a="1"/>
  <c r="CE272" i="68" s="1"/>
  <c r="BF272" i="68" a="1"/>
  <c r="BF272" i="68" s="1"/>
  <c r="CE271" i="68" a="1"/>
  <c r="CE271" i="68" s="1"/>
  <c r="BF271" i="68" a="1"/>
  <c r="BF271" i="68" s="1"/>
  <c r="CE270" i="68" a="1"/>
  <c r="CE270" i="68" s="1"/>
  <c r="BF270" i="68" a="1"/>
  <c r="BF270" i="68" s="1"/>
  <c r="CE269" i="68" a="1"/>
  <c r="CE269" i="68" s="1"/>
  <c r="BF269" i="68" a="1"/>
  <c r="BF269" i="68" s="1"/>
  <c r="BH293" i="68" s="1" a="1"/>
  <c r="E30" i="64" a="1"/>
  <c r="E30" i="64" s="1"/>
  <c r="C31" i="64"/>
  <c r="BH293" i="68" l="1"/>
  <c r="BK291" i="68" s="1"/>
  <c r="CF288" i="68" a="1"/>
  <c r="CF288" i="68" s="1"/>
  <c r="CF287" i="68" a="1"/>
  <c r="CF287" i="68" s="1"/>
  <c r="CF286" i="68" a="1"/>
  <c r="CF286" i="68" s="1"/>
  <c r="CF285" i="68" a="1"/>
  <c r="CF285" i="68" s="1"/>
  <c r="CF284" i="68" a="1"/>
  <c r="CF284" i="68" s="1"/>
  <c r="CF283" i="68" a="1"/>
  <c r="CF283" i="68" s="1"/>
  <c r="CF282" i="68" a="1"/>
  <c r="CF282" i="68" s="1"/>
  <c r="CF281" i="68" a="1"/>
  <c r="CF281" i="68" s="1"/>
  <c r="CF280" i="68" a="1"/>
  <c r="CF280" i="68" s="1"/>
  <c r="CF279" i="68" a="1"/>
  <c r="CF279" i="68" s="1"/>
  <c r="CF278" i="68" a="1"/>
  <c r="CF278" i="68" s="1"/>
  <c r="CF277" i="68" a="1"/>
  <c r="CF277" i="68" s="1"/>
  <c r="CF276" i="68" a="1"/>
  <c r="CF276" i="68" s="1"/>
  <c r="CF275" i="68" a="1"/>
  <c r="CF275" i="68" s="1"/>
  <c r="CF274" i="68" a="1"/>
  <c r="CF274" i="68" s="1"/>
  <c r="CF273" i="68" a="1"/>
  <c r="CF273" i="68" s="1"/>
  <c r="CF272" i="68" a="1"/>
  <c r="CF272" i="68" s="1"/>
  <c r="CF271" i="68" a="1"/>
  <c r="CF271" i="68" s="1"/>
  <c r="CF270" i="68" a="1"/>
  <c r="CF270" i="68" s="1"/>
  <c r="CF269" i="68" a="1"/>
  <c r="CF269" i="68" s="1"/>
  <c r="CK231" i="68" a="1"/>
  <c r="CK231" i="68" s="1"/>
  <c r="CN229" i="68" s="1"/>
  <c r="E231" i="68" a="1"/>
  <c r="C32" i="64"/>
  <c r="E31" i="64" a="1"/>
  <c r="E31" i="64" s="1"/>
  <c r="E29" i="68" l="1"/>
  <c r="D152" i="64" s="1"/>
  <c r="D261" i="64"/>
  <c r="D256" i="64"/>
  <c r="D268" i="64"/>
  <c r="D271" i="64"/>
  <c r="D259" i="64"/>
  <c r="D257" i="64"/>
  <c r="D262" i="64"/>
  <c r="D263" i="64"/>
  <c r="D265" i="64"/>
  <c r="D266" i="64"/>
  <c r="E231" i="68"/>
  <c r="D253" i="64" s="1"/>
  <c r="D260" i="64"/>
  <c r="D269" i="64"/>
  <c r="D254" i="64"/>
  <c r="D272" i="64"/>
  <c r="D267" i="64"/>
  <c r="D264" i="64"/>
  <c r="D270" i="64"/>
  <c r="D255" i="64"/>
  <c r="D258" i="64"/>
  <c r="C33" i="64"/>
  <c r="E32" i="64" a="1"/>
  <c r="E32" i="64" s="1"/>
  <c r="E33" i="64" l="1" a="1"/>
  <c r="E33" i="64" s="1"/>
  <c r="C34" i="64"/>
  <c r="C35" i="64" l="1"/>
  <c r="E34" i="64" a="1"/>
  <c r="E34" i="64" s="1"/>
  <c r="C36" i="64" l="1"/>
  <c r="E35" i="64" a="1"/>
  <c r="E35" i="64" s="1"/>
  <c r="E36" i="64" l="1" a="1"/>
  <c r="E36" i="64" s="1"/>
  <c r="C37" i="64"/>
  <c r="C38" i="64" l="1"/>
  <c r="E37" i="64" a="1"/>
  <c r="E37" i="64" s="1"/>
  <c r="C39" i="64" l="1"/>
  <c r="E38" i="64" a="1"/>
  <c r="E38" i="64" s="1"/>
  <c r="C40" i="64" l="1"/>
  <c r="E39" i="64" a="1"/>
  <c r="E39" i="64" s="1"/>
  <c r="C41" i="64" l="1"/>
  <c r="E40" i="64" a="1"/>
  <c r="E40" i="64" s="1"/>
  <c r="E41" i="64" l="1" a="1"/>
  <c r="E41" i="64" s="1"/>
  <c r="C42" i="64"/>
  <c r="C43" i="64" l="1"/>
  <c r="E42" i="64" a="1"/>
  <c r="E42" i="64" s="1"/>
  <c r="C44" i="64" l="1"/>
  <c r="E43" i="64" a="1"/>
  <c r="E43" i="64" s="1"/>
  <c r="E44" i="64" l="1" a="1"/>
  <c r="E44" i="64" s="1"/>
  <c r="C45" i="64"/>
  <c r="E20" i="54" a="1"/>
  <c r="E20" i="54" s="1"/>
  <c r="C46" i="64" l="1"/>
  <c r="E45" i="64" a="1"/>
  <c r="E45" i="64" s="1"/>
  <c r="C47" i="64" l="1"/>
  <c r="E46" i="64" a="1"/>
  <c r="E46" i="64" s="1"/>
  <c r="C48" i="64" l="1"/>
  <c r="E47" i="64" a="1"/>
  <c r="E47" i="64" s="1"/>
  <c r="C49" i="64" l="1"/>
  <c r="E48" i="64" a="1"/>
  <c r="E48" i="64" s="1"/>
  <c r="E49" i="64" l="1" a="1"/>
  <c r="E49" i="64" s="1"/>
  <c r="C50" i="64"/>
  <c r="C51" i="64" l="1"/>
  <c r="E50" i="64" a="1"/>
  <c r="E50" i="64" s="1"/>
  <c r="C52" i="64" l="1"/>
  <c r="E51" i="64" a="1"/>
  <c r="E51" i="64" s="1"/>
  <c r="E52" i="64" l="1" a="1"/>
  <c r="E52" i="64" s="1"/>
  <c r="C53" i="64"/>
  <c r="C54" i="64" l="1"/>
  <c r="E53" i="64" a="1"/>
  <c r="E53" i="64" s="1"/>
  <c r="E54" i="64" l="1" a="1"/>
  <c r="E54" i="64" s="1"/>
  <c r="C55" i="64"/>
  <c r="C56" i="64" l="1"/>
  <c r="E55" i="64" a="1"/>
  <c r="E55" i="64" s="1"/>
  <c r="C57" i="64" l="1"/>
  <c r="E56" i="64" a="1"/>
  <c r="E56" i="64" s="1"/>
  <c r="C58" i="64" l="1"/>
  <c r="E57" i="64" a="1"/>
  <c r="E57" i="64" s="1"/>
  <c r="E58" i="64" l="1" a="1"/>
  <c r="E58" i="64" s="1"/>
  <c r="C59" i="64"/>
  <c r="E59" i="64" l="1" a="1"/>
  <c r="E59" i="64" s="1"/>
  <c r="C60" i="64"/>
  <c r="C61" i="64" l="1"/>
  <c r="E60" i="64" a="1"/>
  <c r="E60" i="64" s="1"/>
  <c r="C62" i="64" l="1"/>
  <c r="E61" i="64" a="1"/>
  <c r="E61" i="64" s="1"/>
  <c r="E62" i="64" l="1" a="1"/>
  <c r="E62" i="64" s="1"/>
  <c r="C63" i="64"/>
  <c r="C64" i="64" l="1"/>
  <c r="E63" i="64" a="1"/>
  <c r="E63" i="64" s="1"/>
  <c r="C65" i="64" l="1"/>
  <c r="E64" i="64" a="1"/>
  <c r="E64" i="64" s="1"/>
  <c r="C66" i="64" l="1"/>
  <c r="E65" i="64" a="1"/>
  <c r="E65" i="64" s="1"/>
  <c r="E66" i="64" l="1" a="1"/>
  <c r="E66" i="64" s="1"/>
  <c r="C67" i="64"/>
  <c r="E67" i="64" l="1" a="1"/>
  <c r="E67" i="64" s="1"/>
  <c r="C68" i="64"/>
  <c r="C69" i="64" l="1"/>
  <c r="E68" i="64" a="1"/>
  <c r="E68" i="64" s="1"/>
  <c r="C70" i="64" l="1"/>
  <c r="E69" i="64" a="1"/>
  <c r="E69" i="64" s="1"/>
  <c r="E70" i="64" l="1" a="1"/>
  <c r="E70" i="64" s="1"/>
  <c r="C71" i="64"/>
  <c r="C72" i="64" l="1"/>
  <c r="E71" i="64" a="1"/>
  <c r="E71" i="64" s="1"/>
  <c r="C73" i="64" l="1"/>
  <c r="E72" i="64" a="1"/>
  <c r="E72" i="64" s="1"/>
  <c r="C74" i="64" l="1"/>
  <c r="E73" i="64" a="1"/>
  <c r="E73" i="64" s="1"/>
  <c r="E74" i="64" l="1" a="1"/>
  <c r="E74" i="64" s="1"/>
  <c r="C75" i="64"/>
  <c r="E75" i="64" l="1" a="1"/>
  <c r="E75" i="64" s="1"/>
  <c r="C76" i="64"/>
  <c r="C77" i="64" l="1"/>
  <c r="E76" i="64" a="1"/>
  <c r="E76" i="64" s="1"/>
  <c r="C78" i="64" l="1"/>
  <c r="E77" i="64" a="1"/>
  <c r="E77" i="64" s="1"/>
  <c r="E78" i="64" l="1" a="1"/>
  <c r="E78" i="64" s="1"/>
  <c r="C79" i="64"/>
  <c r="C80" i="64" l="1"/>
  <c r="E79" i="64" a="1"/>
  <c r="E79" i="64" s="1"/>
  <c r="C81" i="64" l="1"/>
  <c r="E80" i="64" a="1"/>
  <c r="E80" i="64" s="1"/>
  <c r="C82" i="64" l="1"/>
  <c r="E81" i="64" a="1"/>
  <c r="E81" i="64" s="1"/>
  <c r="E82" i="64" l="1" a="1"/>
  <c r="E82" i="64" s="1"/>
  <c r="C83" i="64"/>
  <c r="E83" i="64" l="1" a="1"/>
  <c r="E83" i="64" s="1"/>
  <c r="C84" i="64"/>
  <c r="C85" i="64" l="1"/>
  <c r="E84" i="64" a="1"/>
  <c r="E84" i="64" s="1"/>
  <c r="C86" i="64" l="1"/>
  <c r="E85" i="64" a="1"/>
  <c r="E85" i="64" s="1"/>
  <c r="E86" i="64" l="1" a="1"/>
  <c r="E86" i="64" s="1"/>
  <c r="C87" i="64"/>
  <c r="E87" i="64" l="1" a="1"/>
  <c r="E87" i="64" s="1"/>
  <c r="C88" i="64"/>
  <c r="C89" i="64" l="1"/>
  <c r="E88" i="64" a="1"/>
  <c r="E88" i="64" s="1"/>
  <c r="C90" i="64" l="1"/>
  <c r="E89" i="64" a="1"/>
  <c r="E89" i="64" s="1"/>
  <c r="E90" i="64" l="1" a="1"/>
  <c r="E90" i="64" s="1"/>
  <c r="C91" i="64"/>
  <c r="E91" i="64" l="1" a="1"/>
  <c r="E91" i="64" s="1"/>
  <c r="C92" i="64"/>
  <c r="C93" i="64" l="1"/>
  <c r="E92" i="64" a="1"/>
  <c r="E92" i="64" s="1"/>
  <c r="E93" i="64" l="1" a="1"/>
  <c r="E93" i="64" s="1"/>
  <c r="C94" i="64"/>
  <c r="E94" i="64" l="1" a="1"/>
  <c r="E94" i="64" s="1"/>
  <c r="C95" i="64"/>
  <c r="C96" i="64" l="1"/>
  <c r="E95" i="64" a="1"/>
  <c r="E95" i="64" s="1"/>
  <c r="C97" i="64" l="1"/>
  <c r="E96" i="64" a="1"/>
  <c r="E96" i="64" s="1"/>
  <c r="C98" i="64" l="1"/>
  <c r="E97" i="64" a="1"/>
  <c r="E97" i="64" s="1"/>
  <c r="E98" i="64" l="1" a="1"/>
  <c r="E98" i="64" s="1"/>
  <c r="C99" i="64"/>
  <c r="E99" i="64" l="1" a="1"/>
  <c r="E99" i="64" s="1"/>
  <c r="C100" i="64"/>
  <c r="C101" i="64" l="1"/>
  <c r="E100" i="64" a="1"/>
  <c r="E100" i="64" s="1"/>
  <c r="C102" i="64" l="1"/>
  <c r="E101" i="64" a="1"/>
  <c r="E101" i="64" s="1"/>
  <c r="E102" i="64" l="1" a="1"/>
  <c r="E102" i="64" s="1"/>
  <c r="C103" i="64"/>
  <c r="C104" i="64" l="1"/>
  <c r="E103" i="64" a="1"/>
  <c r="E103" i="64" s="1"/>
  <c r="C105" i="64" l="1"/>
  <c r="E104" i="64" a="1"/>
  <c r="E104" i="64" s="1"/>
  <c r="C106" i="64" l="1"/>
  <c r="E105" i="64" a="1"/>
  <c r="E105" i="64" s="1"/>
  <c r="E106" i="64" l="1" a="1"/>
  <c r="E106" i="64" s="1"/>
  <c r="C107" i="64"/>
  <c r="E107" i="64" l="1" a="1"/>
  <c r="E107" i="64" s="1"/>
  <c r="C108" i="64"/>
  <c r="C109" i="64" l="1"/>
  <c r="E108" i="64" a="1"/>
  <c r="E108" i="64" s="1"/>
  <c r="C110" i="64" l="1"/>
  <c r="E109" i="64" a="1"/>
  <c r="E109" i="64" s="1"/>
  <c r="E110" i="64" l="1" a="1"/>
  <c r="E110" i="64" s="1"/>
  <c r="C111" i="64"/>
  <c r="C112" i="64" l="1"/>
  <c r="E111" i="64" a="1"/>
  <c r="E111" i="64" s="1"/>
  <c r="C113" i="64" l="1"/>
  <c r="E112" i="64" a="1"/>
  <c r="E112" i="64" s="1"/>
  <c r="C114" i="64" l="1"/>
  <c r="E113" i="64" a="1"/>
  <c r="E113" i="64" s="1"/>
  <c r="E114" i="64" l="1" a="1"/>
  <c r="E114" i="64" s="1"/>
  <c r="C115" i="64"/>
  <c r="E115" i="64" l="1" a="1"/>
  <c r="E115" i="64" s="1"/>
  <c r="C116" i="64"/>
  <c r="E116" i="64" l="1" a="1"/>
  <c r="E116" i="64" s="1"/>
  <c r="C117" i="64"/>
  <c r="E117" i="64" l="1" a="1"/>
  <c r="E117" i="64" s="1"/>
  <c r="C118" i="64"/>
  <c r="E118" i="64" l="1" a="1"/>
  <c r="E118" i="64" s="1"/>
  <c r="C119" i="64"/>
  <c r="C120" i="64" l="1"/>
  <c r="E119" i="64" a="1"/>
  <c r="E119" i="64" s="1"/>
  <c r="C121" i="64" l="1"/>
  <c r="E120" i="64" a="1"/>
  <c r="E120" i="64" s="1"/>
  <c r="C122" i="64" l="1"/>
  <c r="E121" i="64" a="1"/>
  <c r="E121" i="64" s="1"/>
  <c r="E122" i="64" l="1" a="1"/>
  <c r="E122" i="64" s="1"/>
  <c r="C123" i="64"/>
  <c r="E123" i="64" l="1" a="1"/>
  <c r="E123" i="64" s="1"/>
  <c r="C124" i="64"/>
  <c r="E124" i="64" l="1" a="1"/>
  <c r="E124" i="64" s="1"/>
  <c r="C125" i="64"/>
  <c r="E125" i="64" l="1" a="1"/>
  <c r="E125" i="64" s="1"/>
  <c r="C126" i="64"/>
  <c r="E126" i="64" l="1" a="1"/>
  <c r="E126" i="64" s="1"/>
  <c r="C127" i="64"/>
  <c r="C128" i="64" l="1"/>
  <c r="E127" i="64" a="1"/>
  <c r="E127" i="64" s="1"/>
  <c r="C129" i="64" l="1"/>
  <c r="E128" i="64" a="1"/>
  <c r="E128" i="64" s="1"/>
  <c r="C130" i="64" l="1"/>
  <c r="E129" i="64" a="1"/>
  <c r="E129" i="64" s="1"/>
  <c r="E130" i="64" l="1" a="1"/>
  <c r="E130" i="64" s="1"/>
  <c r="C131" i="64"/>
  <c r="E131" i="64" l="1" a="1"/>
  <c r="E131" i="64" s="1"/>
  <c r="C132" i="64"/>
  <c r="C133" i="64" l="1"/>
  <c r="E132" i="64" a="1"/>
  <c r="E132" i="64" s="1"/>
  <c r="C134" i="64" l="1"/>
  <c r="E133" i="64" a="1"/>
  <c r="E133" i="64" s="1"/>
  <c r="E134" i="64" l="1" a="1"/>
  <c r="E134" i="64" s="1"/>
  <c r="C135" i="64"/>
  <c r="C136" i="64" l="1"/>
  <c r="E135" i="64" a="1"/>
  <c r="E135" i="64" s="1"/>
  <c r="C137" i="64" l="1"/>
  <c r="E136" i="64" a="1"/>
  <c r="E136" i="64" s="1"/>
  <c r="E137" i="64" l="1" a="1"/>
  <c r="E137" i="64" s="1"/>
  <c r="B36" i="59" a="1"/>
  <c r="B36" i="59" s="1"/>
  <c r="B1423" i="59" a="1"/>
  <c r="B1423" i="59" s="1"/>
  <c r="B1424" i="59" a="1"/>
  <c r="B1424" i="59" s="1"/>
  <c r="B1432" i="59" a="1"/>
  <c r="B1432" i="59" s="1"/>
  <c r="B1478" i="59" a="1"/>
  <c r="B1478" i="59" s="1"/>
  <c r="B1479" i="59" a="1"/>
  <c r="B1479" i="59" s="1"/>
  <c r="B2032" i="59" a="1"/>
  <c r="B2032" i="59" s="1"/>
  <c r="B2151" i="59" a="1"/>
  <c r="B2151" i="59" s="1"/>
  <c r="B2643" i="59" a="1"/>
  <c r="B2643" i="59" s="1"/>
  <c r="B2781" i="59" a="1"/>
  <c r="B2781" i="59" s="1"/>
  <c r="B663" i="59" a="1"/>
  <c r="B663" i="59" s="1"/>
  <c r="B3660" i="59" a="1"/>
  <c r="B3660" i="59" s="1"/>
  <c r="B584" i="59" a="1"/>
  <c r="B584" i="59" s="1"/>
  <c r="B4121" i="59" a="1"/>
  <c r="B4121" i="59" s="1"/>
  <c r="B258" i="59" a="1"/>
  <c r="B258" i="59" s="1"/>
  <c r="B545" i="59" a="1"/>
  <c r="B545" i="59" s="1"/>
  <c r="B730" i="59" a="1"/>
  <c r="B730" i="59" s="1"/>
  <c r="B105" i="59" a="1"/>
  <c r="B105" i="59" s="1"/>
  <c r="B282" i="59" a="1"/>
  <c r="B282" i="59" s="1"/>
  <c r="B4847" i="59" a="1"/>
  <c r="B4847" i="59" s="1"/>
  <c r="B5365" i="59" a="1"/>
  <c r="B5365" i="59" s="1"/>
  <c r="B1107" i="59" a="1"/>
  <c r="B1107" i="59" s="1"/>
  <c r="B1959" i="59" a="1"/>
  <c r="B1959" i="59" s="1"/>
  <c r="B473" i="59" a="1"/>
  <c r="B473" i="59" s="1"/>
  <c r="B476" i="59" a="1"/>
  <c r="B476" i="59" s="1"/>
  <c r="B1406" i="59" a="1"/>
  <c r="B1406" i="59" s="1"/>
  <c r="B3784" i="59" a="1"/>
  <c r="B3784" i="59" s="1"/>
  <c r="B4735" i="59" a="1"/>
  <c r="B4735" i="59" s="1"/>
  <c r="B5707" i="59" a="1"/>
  <c r="B5707" i="59" s="1"/>
  <c r="B2873" i="59" a="1"/>
  <c r="B2873" i="59" s="1"/>
  <c r="B41" i="59" a="1"/>
  <c r="B41" i="59" s="1"/>
  <c r="S31" i="60" a="1"/>
  <c r="S31" i="60" s="1"/>
  <c r="T31" i="60" s="1" a="1"/>
  <c r="B1282" i="59" a="1"/>
  <c r="B1282" i="59" s="1"/>
  <c r="B1202" i="59" a="1"/>
  <c r="B1202" i="59" s="1"/>
  <c r="B3957" i="59" a="1"/>
  <c r="B3957" i="59" s="1"/>
  <c r="B949" i="59" a="1"/>
  <c r="B949" i="59" s="1"/>
  <c r="B2693" i="59" a="1"/>
  <c r="B2693" i="59" s="1"/>
  <c r="B2907" i="59" a="1"/>
  <c r="B2907" i="59" s="1"/>
  <c r="B3137" i="59" a="1"/>
  <c r="B3137" i="59" s="1"/>
  <c r="B794" i="59" a="1"/>
  <c r="B794" i="59" s="1"/>
  <c r="B3284" i="59" a="1"/>
  <c r="B3284" i="59" s="1"/>
  <c r="B4430" i="59" a="1"/>
  <c r="B4430" i="59" s="1"/>
  <c r="B4683" i="59" a="1"/>
  <c r="B4683" i="59" s="1"/>
  <c r="B2491" i="59" a="1"/>
  <c r="B2491" i="59" s="1"/>
  <c r="B3076" i="59" a="1"/>
  <c r="B3076" i="59" s="1"/>
  <c r="B3047" i="59" a="1"/>
  <c r="B3047" i="59" s="1"/>
  <c r="B5318" i="59" a="1"/>
  <c r="B5318" i="59" s="1"/>
  <c r="B5568" i="59" a="1"/>
  <c r="B5568" i="59" s="1"/>
  <c r="B3786" i="59" a="1"/>
  <c r="B3786" i="59" s="1"/>
  <c r="B2975" i="59" a="1"/>
  <c r="B2975" i="59" s="1"/>
  <c r="B4065" i="59" a="1"/>
  <c r="B4065" i="59" s="1"/>
  <c r="B1134" i="59" a="1"/>
  <c r="B1134" i="59" s="1"/>
  <c r="B2464" i="59" a="1"/>
  <c r="B2464" i="59" s="1"/>
  <c r="B2321" i="59" a="1"/>
  <c r="B2321" i="59" s="1"/>
  <c r="B2313" i="59" a="1"/>
  <c r="B2313" i="59" s="1"/>
  <c r="B1060" i="59" a="1"/>
  <c r="B1060" i="59" s="1"/>
  <c r="B3788" i="59" a="1"/>
  <c r="B3788" i="59" s="1"/>
  <c r="B849" i="59" a="1"/>
  <c r="B849" i="59" s="1"/>
  <c r="B4015" i="59" a="1"/>
  <c r="B4015" i="59" s="1"/>
  <c r="B2625" i="59" a="1"/>
  <c r="B2625" i="59" s="1"/>
  <c r="B959" i="59" a="1"/>
  <c r="B959" i="59" s="1"/>
  <c r="B1761" i="59" a="1"/>
  <c r="B1761" i="59" s="1"/>
  <c r="B2971" i="59" a="1"/>
  <c r="B2971" i="59" s="1"/>
  <c r="B2086" i="59" a="1"/>
  <c r="B2086" i="59" s="1"/>
  <c r="B3810" i="59" a="1"/>
  <c r="B3810" i="59" s="1"/>
  <c r="B5703" i="59" a="1"/>
  <c r="B5703" i="59" s="1"/>
  <c r="B785" i="59" a="1"/>
  <c r="B785" i="59" s="1"/>
  <c r="B1784" i="59" a="1"/>
  <c r="B1784" i="59" s="1"/>
  <c r="B2509" i="59" a="1"/>
  <c r="B2509" i="59" s="1"/>
  <c r="B3674" i="59" a="1"/>
  <c r="B3674" i="59" s="1"/>
  <c r="B4990" i="59" a="1"/>
  <c r="B4990" i="59" s="1"/>
  <c r="B195" i="59" a="1"/>
  <c r="B195" i="59" s="1"/>
  <c r="B2546" i="59" a="1"/>
  <c r="B2546" i="59" s="1"/>
  <c r="B951" i="59" a="1"/>
  <c r="B951" i="59" s="1"/>
  <c r="B825" i="59" a="1"/>
  <c r="B825" i="59" s="1"/>
  <c r="B112" i="59" a="1"/>
  <c r="B112" i="59" s="1"/>
  <c r="B400" i="59" a="1"/>
  <c r="B400" i="59" s="1"/>
  <c r="B361" i="59" a="1"/>
  <c r="B361" i="59" s="1"/>
  <c r="B362" i="59" a="1"/>
  <c r="B362" i="59" s="1"/>
  <c r="B371" i="59" a="1"/>
  <c r="B371" i="59" s="1"/>
  <c r="B2336" i="59" a="1"/>
  <c r="B2336" i="59" s="1"/>
  <c r="B1455" i="59" a="1"/>
  <c r="B1455" i="59" s="1"/>
  <c r="B374" i="59" a="1"/>
  <c r="B374" i="59" s="1"/>
  <c r="B3749" i="59" a="1"/>
  <c r="B3749" i="59" s="1"/>
  <c r="B5655" i="59" a="1"/>
  <c r="B5655" i="59" s="1"/>
  <c r="B1148" i="59" a="1"/>
  <c r="B1148" i="59" s="1"/>
  <c r="B3706" i="59" a="1"/>
  <c r="B3706" i="59" s="1"/>
  <c r="B4566" i="59" a="1"/>
  <c r="B4566" i="59" s="1"/>
  <c r="B5063" i="59" a="1"/>
  <c r="B5063" i="59" s="1"/>
  <c r="B1910" i="59" a="1"/>
  <c r="B1910" i="59" s="1"/>
  <c r="B2663" i="59" a="1"/>
  <c r="B2663" i="59" s="1"/>
  <c r="B4128" i="59" a="1"/>
  <c r="B4128" i="59" s="1"/>
  <c r="B4274" i="59" a="1"/>
  <c r="B4274" i="59" s="1"/>
  <c r="B5493" i="59" a="1"/>
  <c r="B5493" i="59"/>
  <c r="B582" i="59" a="1"/>
  <c r="B582" i="59"/>
  <c r="B1255" i="59" a="1"/>
  <c r="B1255" i="59"/>
  <c r="B3595" i="59" a="1"/>
  <c r="B3595" i="59"/>
  <c r="B3522" i="59" a="1"/>
  <c r="B3522" i="59"/>
  <c r="B4856" i="59" a="1"/>
  <c r="B4856" i="59"/>
  <c r="B5508" i="59" a="1"/>
  <c r="B5508" i="59"/>
  <c r="B4948" i="59" a="1"/>
  <c r="B4948" i="59"/>
  <c r="B5682" i="59" a="1"/>
  <c r="B5682" i="59"/>
  <c r="B4623" i="59" a="1"/>
  <c r="B4623" i="59"/>
  <c r="B3771" i="59" a="1"/>
  <c r="B3771" i="59"/>
  <c r="B4341" i="59" a="1"/>
  <c r="B4341" i="59"/>
  <c r="B2647" i="59" a="1"/>
  <c r="B2647" i="59"/>
  <c r="B3623" i="59" a="1"/>
  <c r="B3623" i="59"/>
  <c r="B4884" i="59" a="1"/>
  <c r="B4884" i="59"/>
  <c r="B4639" i="59" a="1"/>
  <c r="B4639" i="59"/>
  <c r="B312" i="59" a="1"/>
  <c r="B312" i="59"/>
  <c r="B3346" i="59" a="1"/>
  <c r="B3346" i="59"/>
  <c r="B2168" i="59" a="1"/>
  <c r="B2168" i="59"/>
  <c r="B2171" i="59" a="1"/>
  <c r="B2171" i="59"/>
  <c r="B2220" i="59" a="1"/>
  <c r="B2220" i="59"/>
  <c r="B2372" i="59" a="1"/>
  <c r="B2372" i="59"/>
  <c r="B2400" i="59" a="1"/>
  <c r="B2400" i="59"/>
  <c r="B2445" i="59" a="1"/>
  <c r="B2445" i="59"/>
  <c r="B1708" i="59" a="1"/>
  <c r="B1708" i="59"/>
  <c r="B1745" i="59" a="1"/>
  <c r="B1745" i="59"/>
  <c r="B1751" i="59" a="1"/>
  <c r="B1751" i="59"/>
  <c r="B1826" i="59" a="1"/>
  <c r="B1826" i="59"/>
  <c r="B1891" i="59" a="1"/>
  <c r="B1891" i="59"/>
  <c r="B1898" i="59" a="1"/>
  <c r="B1898" i="59" s="1"/>
  <c r="B1916" i="59" a="1"/>
  <c r="B1916" i="59" s="1"/>
  <c r="B3599" i="59" a="1"/>
  <c r="B3599" i="59"/>
  <c r="B1173" i="59" a="1"/>
  <c r="B1173" i="59"/>
  <c r="B3065" i="59" a="1"/>
  <c r="B3065" i="59"/>
  <c r="B3122" i="59" a="1"/>
  <c r="B3122" i="59"/>
  <c r="B522" i="59" a="1"/>
  <c r="B522" i="59"/>
  <c r="B2798" i="59" a="1"/>
  <c r="B2798" i="59"/>
  <c r="B4309" i="59" a="1"/>
  <c r="B4309" i="59"/>
  <c r="B5469" i="59" a="1"/>
  <c r="B5469" i="59"/>
  <c r="B5151" i="59" a="1"/>
  <c r="B5151" i="59"/>
  <c r="B5067" i="59" a="1"/>
  <c r="B5067" i="59"/>
  <c r="B4630" i="59" a="1"/>
  <c r="B4630" i="59"/>
  <c r="B626" i="59" a="1"/>
  <c r="B626" i="59"/>
  <c r="B1174" i="59" a="1"/>
  <c r="B1174" i="59"/>
  <c r="B4795" i="59" a="1"/>
  <c r="B4795" i="59"/>
  <c r="B3668" i="59" a="1"/>
  <c r="B3668" i="59"/>
  <c r="B4640" i="59" a="1"/>
  <c r="B4640" i="59"/>
  <c r="B1996" i="59" a="1"/>
  <c r="B1996" i="59" s="1"/>
  <c r="B1535" i="59" a="1"/>
  <c r="B1535" i="59" s="1"/>
  <c r="B5168" i="59" a="1"/>
  <c r="B5168" i="59" s="1"/>
  <c r="B483" i="59" a="1"/>
  <c r="B483" i="59" s="1"/>
  <c r="B410" i="59" a="1"/>
  <c r="B410" i="59" s="1"/>
  <c r="B2635" i="59" a="1"/>
  <c r="B2635" i="59" s="1"/>
  <c r="B3347" i="59" a="1"/>
  <c r="B3347" i="59" s="1"/>
  <c r="B3492" i="59" a="1"/>
  <c r="B3492" i="59" s="1"/>
  <c r="B3677" i="59" a="1"/>
  <c r="B3677" i="59" s="1"/>
  <c r="B4802" i="59" a="1"/>
  <c r="B4802" i="59" s="1"/>
  <c r="B4489" i="59" a="1"/>
  <c r="B4489" i="59" s="1"/>
  <c r="B1856" i="59" a="1"/>
  <c r="B1856" i="59" s="1"/>
  <c r="B1880" i="59" a="1"/>
  <c r="B1880" i="59" s="1"/>
  <c r="B423" i="59" a="1"/>
  <c r="B423" i="59" s="1"/>
  <c r="B4890" i="59" a="1"/>
  <c r="B4890" i="59" s="1"/>
  <c r="B5441" i="59" a="1"/>
  <c r="B5441" i="59" s="1"/>
  <c r="B2957" i="59" a="1"/>
  <c r="B2957" i="59" s="1"/>
  <c r="B3716" i="59" a="1"/>
  <c r="B3716" i="59" s="1"/>
  <c r="B3853" i="59" a="1"/>
  <c r="B3853" i="59" s="1"/>
  <c r="B5758" i="59" a="1"/>
  <c r="B5758" i="59" s="1"/>
  <c r="B5277" i="59" a="1"/>
  <c r="B5277" i="59" s="1"/>
  <c r="B5374" i="59" a="1"/>
  <c r="B5374" i="59" s="1"/>
  <c r="B5645" i="59" a="1"/>
  <c r="B5645" i="59" s="1"/>
  <c r="B5409" i="59" a="1"/>
  <c r="B5409" i="59" s="1"/>
  <c r="B154" i="59" a="1"/>
  <c r="B154" i="59" s="1"/>
  <c r="B5114" i="59" a="1"/>
  <c r="B5114" i="59" s="1"/>
  <c r="B2678" i="59" a="1"/>
  <c r="B2678" i="59" s="1"/>
  <c r="B1572" i="59" a="1"/>
  <c r="B1572" i="59" s="1"/>
  <c r="B678" i="59" a="1"/>
  <c r="B678" i="59" s="1"/>
  <c r="B3720" i="59" a="1"/>
  <c r="B3720" i="59" s="1"/>
  <c r="B1912" i="59" a="1"/>
  <c r="B1912" i="59" s="1"/>
  <c r="B49" i="59" a="1"/>
  <c r="B49" i="59" s="1"/>
  <c r="B2008" i="59" a="1"/>
  <c r="B2008" i="59" s="1"/>
  <c r="B4327" i="59" a="1"/>
  <c r="B4327" i="59" s="1"/>
  <c r="B5490" i="59" a="1"/>
  <c r="B5490" i="59" s="1"/>
  <c r="B2574" i="59" a="1"/>
  <c r="B2574" i="59" s="1"/>
  <c r="B2071" i="59" a="1"/>
  <c r="B2071" i="59" s="1"/>
  <c r="B1341" i="59" a="1"/>
  <c r="B1341" i="59" s="1"/>
  <c r="B846" i="59" a="1"/>
  <c r="B846" i="59" s="1"/>
  <c r="B5503" i="59" a="1"/>
  <c r="B5503" i="59" s="1"/>
  <c r="B4049" i="59" a="1"/>
  <c r="B4049" i="59" s="1"/>
  <c r="B4658" i="59" a="1"/>
  <c r="B4658" i="59" s="1"/>
  <c r="B555" i="59" a="1"/>
  <c r="B555" i="59" s="1"/>
  <c r="B2231" i="59" a="1"/>
  <c r="B2231" i="59" s="1"/>
  <c r="B510" i="59" a="1"/>
  <c r="B510" i="59" s="1"/>
  <c r="B428" i="59" a="1"/>
  <c r="B428" i="59" s="1"/>
  <c r="B518" i="59" a="1"/>
  <c r="B518" i="59" s="1"/>
  <c r="B2550" i="59" a="1"/>
  <c r="B2550" i="59" s="1"/>
  <c r="B3809" i="59" a="1"/>
  <c r="B3809" i="59" s="1"/>
  <c r="B642" i="59" a="1"/>
  <c r="B642" i="59" s="1"/>
  <c r="B4427" i="59" a="1"/>
  <c r="B4427" i="59" s="1"/>
  <c r="B514" i="59" a="1"/>
  <c r="B514" i="59" s="1"/>
  <c r="B1628" i="59" a="1"/>
  <c r="B1628" i="59" s="1"/>
  <c r="B1071" i="59" a="1"/>
  <c r="B1071" i="59" s="1"/>
  <c r="B3217" i="59" a="1"/>
  <c r="B3217" i="59" s="1"/>
  <c r="B952" i="59" a="1"/>
  <c r="B952" i="59" s="1"/>
  <c r="B4320" i="59" a="1"/>
  <c r="B4320" i="59" s="1"/>
  <c r="B5472" i="59" a="1"/>
  <c r="B5472" i="59" s="1"/>
  <c r="B890" i="59" a="1"/>
  <c r="B890" i="59" s="1"/>
  <c r="B4247" i="59" a="1"/>
  <c r="B4247" i="59" s="1"/>
  <c r="B506" i="59" a="1"/>
  <c r="B506" i="59" s="1"/>
  <c r="B980" i="59" a="1"/>
  <c r="B980" i="59" s="1"/>
  <c r="B4204" i="59" a="1"/>
  <c r="B4204" i="59" s="1"/>
  <c r="B4056" i="59" a="1"/>
  <c r="B4056" i="59" s="1"/>
  <c r="B5068" i="59" a="1"/>
  <c r="B5068" i="59" s="1"/>
  <c r="B2683" i="59" a="1"/>
  <c r="B2683" i="59" s="1"/>
  <c r="B4330" i="59" a="1"/>
  <c r="B4330" i="59" s="1"/>
  <c r="B1156" i="59" a="1"/>
  <c r="B1156" i="59" s="1"/>
  <c r="B4999" i="59" a="1"/>
  <c r="B4999" i="59" s="1"/>
  <c r="B5334" i="59" a="1"/>
  <c r="B5334" i="59" s="1"/>
  <c r="B4979" i="59" a="1"/>
  <c r="B4979" i="59" s="1"/>
  <c r="B353" i="59" a="1"/>
  <c r="B353" i="59" s="1"/>
  <c r="B4254" i="59" a="1"/>
  <c r="B4254" i="59" s="1"/>
  <c r="B2889" i="59" a="1"/>
  <c r="B2889" i="59" s="1"/>
  <c r="B1350" i="59" a="1"/>
  <c r="B1350" i="59" s="1"/>
  <c r="B1375" i="59" a="1"/>
  <c r="B1375" i="59" s="1"/>
  <c r="B2141" i="59" a="1"/>
  <c r="B2141" i="59" s="1"/>
  <c r="B2148" i="59" a="1"/>
  <c r="B2148" i="59" s="1"/>
  <c r="B3783" i="59" a="1"/>
  <c r="B3783" i="59" s="1"/>
  <c r="B2829" i="59" a="1"/>
  <c r="B2829" i="59" s="1"/>
  <c r="B3269" i="59" a="1"/>
  <c r="B3269" i="59" s="1"/>
  <c r="B1367" i="59" a="1"/>
  <c r="B1367" i="59" s="1"/>
  <c r="B3781" i="59" a="1"/>
  <c r="B3781" i="59" s="1"/>
  <c r="B249" i="59" a="1"/>
  <c r="B249" i="59" s="1"/>
  <c r="B3406" i="59" a="1"/>
  <c r="B3406" i="59"/>
  <c r="B4596" i="59" a="1"/>
  <c r="B4596" i="59"/>
  <c r="B4755" i="59" a="1"/>
  <c r="B4755" i="59"/>
  <c r="B4906" i="59" a="1"/>
  <c r="B4906" i="59"/>
  <c r="B5187" i="59" a="1"/>
  <c r="B5187" i="59"/>
  <c r="B2355" i="59" a="1"/>
  <c r="B2355" i="59"/>
  <c r="B2542" i="59" a="1"/>
  <c r="B2542" i="59"/>
  <c r="B1001" i="59" a="1"/>
  <c r="B1001" i="59"/>
  <c r="B4982" i="59" a="1"/>
  <c r="B4982" i="59" s="1"/>
  <c r="B2786" i="59" a="1"/>
  <c r="B2786" i="59" s="1"/>
  <c r="B4258" i="59" a="1"/>
  <c r="B4258" i="59"/>
  <c r="B4555" i="59" a="1"/>
  <c r="B4555" i="59"/>
  <c r="B252" i="59" a="1"/>
  <c r="B252" i="59" s="1"/>
  <c r="B4520" i="59" a="1"/>
  <c r="B4520" i="59" s="1"/>
  <c r="B5321" i="59" a="1"/>
  <c r="B5321" i="59"/>
  <c r="B1620" i="59" a="1"/>
  <c r="B1620" i="59" s="1"/>
  <c r="B5223" i="59" a="1"/>
  <c r="B5223" i="59" s="1"/>
  <c r="B4772" i="59" a="1"/>
  <c r="B4772" i="59" s="1"/>
  <c r="B1559" i="59" a="1"/>
  <c r="B1559" i="59" s="1"/>
  <c r="B2101" i="59" a="1"/>
  <c r="B2101" i="59"/>
  <c r="B3659" i="59" a="1"/>
  <c r="B3659" i="59" s="1"/>
  <c r="B990" i="59" a="1"/>
  <c r="B990" i="59" s="1"/>
  <c r="B1105" i="59" a="1"/>
  <c r="B1105" i="59"/>
  <c r="B3450" i="59" a="1"/>
  <c r="B3450" i="59" s="1"/>
  <c r="B3919" i="59" a="1"/>
  <c r="B3919" i="59" s="1"/>
  <c r="B4518" i="59" a="1"/>
  <c r="B4518" i="59" s="1"/>
  <c r="B4732" i="59" a="1"/>
  <c r="B4732" i="59" s="1"/>
  <c r="B5006" i="59" a="1"/>
  <c r="B5006" i="59" s="1"/>
  <c r="B2983" i="59" a="1"/>
  <c r="B2983" i="59" s="1"/>
  <c r="B2553" i="59" a="1"/>
  <c r="B2553" i="59" s="1"/>
  <c r="B4595" i="59" a="1"/>
  <c r="B4595" i="59" s="1"/>
  <c r="B4901" i="59" a="1"/>
  <c r="B4901" i="59" s="1"/>
  <c r="B2535" i="59" a="1"/>
  <c r="B2535" i="59" s="1"/>
  <c r="B1102" i="59" a="1"/>
  <c r="B1102" i="59" s="1"/>
  <c r="B1284" i="59" a="1"/>
  <c r="B1284" i="59" s="1"/>
  <c r="B1512" i="59" a="1"/>
  <c r="B1512" i="59" s="1"/>
  <c r="B2267" i="59" a="1"/>
  <c r="B2267" i="59" s="1"/>
  <c r="B2379" i="59" a="1"/>
  <c r="B2379" i="59" s="1"/>
  <c r="B5216" i="59" a="1"/>
  <c r="B5216" i="59" s="1"/>
  <c r="B251" i="59" a="1"/>
  <c r="B251" i="59" s="1"/>
  <c r="B2138" i="59" a="1"/>
  <c r="B2138" i="59" s="1"/>
  <c r="B2276" i="59" a="1"/>
  <c r="B2276" i="59" s="1"/>
  <c r="B305" i="59" a="1"/>
  <c r="B305" i="59" s="1"/>
  <c r="B3621" i="59" a="1"/>
  <c r="B3621" i="59" s="1"/>
  <c r="B3691" i="59" a="1"/>
  <c r="B3691" i="59" s="1"/>
  <c r="B4084" i="59" a="1"/>
  <c r="B4084" i="59" s="1"/>
  <c r="B3162" i="59" a="1"/>
  <c r="B3162" i="59" s="1"/>
  <c r="B962" i="59" a="1"/>
  <c r="B962" i="59" s="1"/>
  <c r="B3235" i="59" a="1"/>
  <c r="B3235" i="59" s="1"/>
  <c r="B372" i="59" a="1"/>
  <c r="B372" i="59" s="1"/>
  <c r="B1762" i="59" a="1"/>
  <c r="B1762" i="59" s="1"/>
  <c r="B2325" i="59" a="1"/>
  <c r="B2325" i="59" s="1"/>
  <c r="B2330" i="59" a="1"/>
  <c r="B2330" i="59" s="1"/>
  <c r="B2483" i="59" a="1"/>
  <c r="B2483" i="59" s="1"/>
  <c r="B4360" i="59" a="1"/>
  <c r="B4360" i="59" s="1"/>
  <c r="B3375" i="59" a="1"/>
  <c r="B3375" i="59" s="1"/>
  <c r="B4209" i="59" a="1"/>
  <c r="B4209" i="59" s="1"/>
  <c r="B4368" i="59" a="1"/>
  <c r="B4368" i="59" s="1"/>
  <c r="B2079" i="59" a="1"/>
  <c r="B2079" i="59" s="1"/>
  <c r="B2417" i="59" a="1"/>
  <c r="B2417" i="59" s="1"/>
  <c r="B3343" i="59" a="1"/>
  <c r="B3343" i="59" s="1"/>
  <c r="B4306" i="59" a="1"/>
  <c r="B4306" i="59" s="1"/>
  <c r="B5271" i="59" a="1"/>
  <c r="B5271" i="59" s="1"/>
  <c r="B2527" i="59" a="1"/>
  <c r="B2527" i="59"/>
  <c r="B2246" i="59" a="1"/>
  <c r="B2246" i="59"/>
  <c r="B4003" i="59" a="1"/>
  <c r="B4003" i="59"/>
  <c r="B3341" i="59" a="1"/>
  <c r="B3341" i="59"/>
  <c r="B4893" i="59" a="1"/>
  <c r="B4893" i="59"/>
  <c r="B5208" i="59" a="1"/>
  <c r="B5208" i="59"/>
  <c r="B920" i="59" a="1"/>
  <c r="B920" i="59"/>
  <c r="B429" i="59" a="1"/>
  <c r="B429" i="59" s="1"/>
  <c r="B3899" i="59" a="1"/>
  <c r="B3899" i="59" s="1"/>
  <c r="B5112" i="59" a="1"/>
  <c r="B5112" i="59" s="1"/>
  <c r="B1756" i="59" a="1"/>
  <c r="B1756" i="59" s="1"/>
  <c r="B4715" i="59" a="1"/>
  <c r="B4715" i="59"/>
  <c r="B3500" i="59" a="1"/>
  <c r="B3500" i="59" s="1"/>
  <c r="B3846" i="59" a="1"/>
  <c r="B4638" i="59" a="1"/>
  <c r="B4638" i="59" s="1"/>
  <c r="B2348" i="59" a="1"/>
  <c r="B2348" i="59" s="1"/>
  <c r="B3878" i="59" a="1"/>
  <c r="B3878" i="59" s="1"/>
  <c r="B1296" i="59" a="1"/>
  <c r="B1296" i="59" s="1"/>
  <c r="B72" i="59" a="1"/>
  <c r="B72" i="59" s="1"/>
  <c r="B5325" i="59" a="1"/>
  <c r="B5325" i="59" s="1"/>
  <c r="B5479" i="59" a="1"/>
  <c r="B5479" i="59" s="1"/>
  <c r="B2749" i="59" a="1"/>
  <c r="B2749" i="59" s="1"/>
  <c r="B5622" i="59" a="1"/>
  <c r="B5622" i="59" s="1"/>
  <c r="B1519" i="59" a="1"/>
  <c r="B1519" i="59" s="1"/>
  <c r="B1008" i="59" a="1"/>
  <c r="B1008" i="59" s="1"/>
  <c r="B5771" i="59" a="1"/>
  <c r="B5771" i="59" s="1"/>
  <c r="B839" i="59" a="1"/>
  <c r="B839" i="59" s="1"/>
  <c r="B3477" i="59" a="1"/>
  <c r="B3477" i="59" s="1"/>
  <c r="B3390" i="59" a="1"/>
  <c r="B3390" i="59" s="1"/>
  <c r="B4365" i="59" a="1"/>
  <c r="B4365" i="59" s="1"/>
  <c r="B745" i="59" a="1"/>
  <c r="B745" i="59" s="1"/>
  <c r="B3151" i="59" a="1"/>
  <c r="B3151" i="59" s="1"/>
  <c r="B4964" i="59" a="1"/>
  <c r="B4964" i="59" s="1"/>
  <c r="B3010" i="59" a="1"/>
  <c r="B3010" i="59" s="1"/>
  <c r="B4546" i="59" a="1"/>
  <c r="B4546" i="59" s="1"/>
  <c r="B4597" i="59" a="1"/>
  <c r="B4597" i="59" s="1"/>
  <c r="B3768" i="59" a="1"/>
  <c r="B3768" i="59" s="1"/>
  <c r="B3513" i="59" a="1"/>
  <c r="B3513" i="59" s="1"/>
  <c r="B2929" i="59" a="1"/>
  <c r="B2929" i="59" s="1"/>
  <c r="B4376" i="59" a="1"/>
  <c r="B4376" i="59" s="1"/>
  <c r="B4865" i="59" a="1"/>
  <c r="B4865" i="59" s="1"/>
  <c r="B4974" i="59" a="1"/>
  <c r="B4974" i="59" s="1"/>
  <c r="B1108" i="59" a="1"/>
  <c r="B1108" i="59" s="1"/>
  <c r="B3966" i="59" a="1"/>
  <c r="B3966" i="59" s="1"/>
  <c r="B5265" i="59" a="1"/>
  <c r="B5265" i="59" s="1"/>
  <c r="B3138" i="59" a="1"/>
  <c r="B3138" i="59" s="1"/>
  <c r="B4075" i="59" a="1"/>
  <c r="B4075" i="59" s="1"/>
  <c r="B5355" i="59" a="1"/>
  <c r="B5355" i="59" s="1"/>
  <c r="B2154" i="59" a="1"/>
  <c r="B2154" i="59" s="1"/>
  <c r="B4149" i="59" a="1"/>
  <c r="B4149" i="59" s="1"/>
  <c r="B1639" i="59" a="1"/>
  <c r="B1639" i="59" s="1"/>
  <c r="B5436" i="59" a="1"/>
  <c r="B5436" i="59" s="1"/>
  <c r="B486" i="59" a="1"/>
  <c r="B486" i="59" s="1"/>
  <c r="B3588" i="59" a="1"/>
  <c r="B3588" i="59" s="1"/>
  <c r="B4694" i="59" a="1"/>
  <c r="B4694" i="59" s="1"/>
  <c r="B907" i="59" a="1"/>
  <c r="B2531" i="59" a="1"/>
  <c r="B3947" i="59" a="1"/>
  <c r="B3947" i="59" s="1"/>
  <c r="B4782" i="59" a="1"/>
  <c r="B2382" i="59" a="1"/>
  <c r="B2382" i="59" s="1"/>
  <c r="B200" i="59" a="1"/>
  <c r="B200" i="59" s="1"/>
  <c r="B4393" i="59" a="1"/>
  <c r="B4393" i="59" s="1"/>
  <c r="B1537" i="59" a="1"/>
  <c r="B1537" i="59" s="1"/>
  <c r="B2192" i="59" a="1"/>
  <c r="B2192" i="59" s="1"/>
  <c r="B2214" i="59" a="1"/>
  <c r="B2214" i="59" s="1"/>
  <c r="B4587" i="59" a="1"/>
  <c r="B4587" i="59" s="1"/>
  <c r="B991" i="59" a="1"/>
  <c r="B991" i="59" s="1"/>
  <c r="B3507" i="59" a="1"/>
  <c r="B3507" i="59" s="1"/>
  <c r="B2124" i="59" a="1"/>
  <c r="B2124" i="59" s="1"/>
  <c r="B4348" i="59" a="1"/>
  <c r="B4348" i="59" s="1"/>
  <c r="B225" i="59" a="1"/>
  <c r="B225" i="59" s="1"/>
  <c r="B2408" i="59" a="1"/>
  <c r="B2408" i="59" s="1"/>
  <c r="B1956" i="59" a="1"/>
  <c r="B1956" i="59" s="1"/>
  <c r="B1902" i="59" a="1"/>
  <c r="B1902" i="59" s="1"/>
  <c r="B5205" i="59" a="1"/>
  <c r="B5205" i="59" s="1"/>
  <c r="B4714" i="59" a="1"/>
  <c r="B4714" i="59" s="1"/>
  <c r="B2710" i="59" a="1"/>
  <c r="B2710" i="59" s="1"/>
  <c r="B2900" i="59" a="1"/>
  <c r="B2900" i="59" s="1"/>
  <c r="B3197" i="59" a="1"/>
  <c r="B3197" i="59" s="1"/>
  <c r="B3635" i="59" a="1"/>
  <c r="B3635" i="59" s="1"/>
  <c r="B3807" i="59" a="1"/>
  <c r="B3807" i="59" s="1"/>
  <c r="B2416" i="59" a="1"/>
  <c r="B2416" i="59" s="1"/>
  <c r="B2768" i="59" a="1"/>
  <c r="B2768" i="59" s="1"/>
  <c r="B1742" i="59" a="1"/>
  <c r="B1742" i="59" s="1"/>
  <c r="B2614" i="59" a="1"/>
  <c r="B2614" i="59" s="1"/>
  <c r="B3226" i="59" a="1"/>
  <c r="B3226" i="59" s="1"/>
  <c r="B4328" i="59" a="1"/>
  <c r="B4328" i="59" s="1"/>
  <c r="B3032" i="59" a="1"/>
  <c r="B3032" i="59" s="1"/>
  <c r="B204" i="59" a="1"/>
  <c r="B204" i="59" s="1"/>
  <c r="B2801" i="59" a="1"/>
  <c r="B2801" i="59" s="1"/>
  <c r="B4374" i="59" a="1"/>
  <c r="B4374" i="59" s="1"/>
  <c r="B2317" i="59" a="1"/>
  <c r="B2317" i="59" s="1"/>
  <c r="B3835" i="59" a="1"/>
  <c r="B3835" i="59" s="1"/>
  <c r="B2978" i="59" a="1"/>
  <c r="B2978" i="59" s="1"/>
  <c r="B2601" i="59" a="1"/>
  <c r="B2601" i="59" s="1"/>
  <c r="B2991" i="59" a="1"/>
  <c r="B1408" i="59" a="1"/>
  <c r="B1408" i="59" s="1"/>
  <c r="B1637" i="59" a="1"/>
  <c r="B1637" i="59" s="1"/>
  <c r="B4842" i="59" a="1"/>
  <c r="B4842" i="59" s="1"/>
  <c r="B3384" i="59" a="1"/>
  <c r="B3384" i="59" s="1"/>
  <c r="B3533" i="59" a="1"/>
  <c r="B2378" i="59" a="1"/>
  <c r="B2378" i="59" s="1"/>
  <c r="B2294" i="59" a="1"/>
  <c r="B2294" i="59" s="1"/>
  <c r="B4008" i="59" a="1"/>
  <c r="B4008" i="59" s="1"/>
  <c r="B4127" i="59" a="1"/>
  <c r="B4127" i="59" s="1"/>
  <c r="B2169" i="59" a="1"/>
  <c r="B2169" i="59" s="1"/>
  <c r="B300" i="59" a="1"/>
  <c r="B300" i="59" s="1"/>
  <c r="B2426" i="59" a="1"/>
  <c r="B2426" i="59" s="1"/>
  <c r="B679" i="59" a="1"/>
  <c r="B679" i="59" s="1"/>
  <c r="B1416" i="59" a="1"/>
  <c r="B1416" i="59" s="1"/>
  <c r="B2159" i="59" a="1"/>
  <c r="B2159" i="59" s="1"/>
  <c r="B5593" i="59" a="1"/>
  <c r="B5593" i="59" s="1"/>
  <c r="B3683" i="59" a="1"/>
  <c r="B3683" i="59" s="1"/>
  <c r="B2592" i="59" a="1"/>
  <c r="B2592" i="59" s="1"/>
  <c r="B4644" i="59" a="1"/>
  <c r="B4644" i="59" s="1"/>
  <c r="B348" i="59" a="1"/>
  <c r="B348" i="59" s="1"/>
  <c r="B1162" i="59" a="1"/>
  <c r="B1162" i="59" s="1"/>
  <c r="B485" i="59" a="1"/>
  <c r="B485" i="59" s="1"/>
  <c r="B2060" i="59" a="1"/>
  <c r="B2060" i="59" s="1"/>
  <c r="B1436" i="59" a="1"/>
  <c r="B1436" i="59" s="1"/>
  <c r="B3626" i="59" a="1"/>
  <c r="B3626" i="59" s="1"/>
  <c r="B4773" i="59" a="1"/>
  <c r="B4773" i="59" s="1"/>
  <c r="B617" i="59" a="1"/>
  <c r="B617" i="59" s="1"/>
  <c r="B1097" i="59" a="1"/>
  <c r="B1097" i="59" s="1"/>
  <c r="B1065" i="59" a="1"/>
  <c r="B1065" i="59" s="1"/>
  <c r="B1555" i="59" a="1"/>
  <c r="B1555" i="59" s="1"/>
  <c r="B5723" i="59" a="1"/>
  <c r="B5723" i="59" s="1"/>
  <c r="B904" i="59" a="1"/>
  <c r="B904" i="59" s="1"/>
  <c r="B1039" i="59" a="1"/>
  <c r="B1039" i="59" s="1"/>
  <c r="B4435" i="59" a="1"/>
  <c r="B4435" i="59" s="1"/>
  <c r="B1177" i="59" a="1"/>
  <c r="B1177" i="59" s="1"/>
  <c r="B4636" i="59" a="1"/>
  <c r="B4636" i="59" s="1"/>
  <c r="B4663" i="59" a="1"/>
  <c r="B4663" i="59" s="1"/>
  <c r="B1677" i="59" a="1"/>
  <c r="B1677" i="59" s="1"/>
  <c r="B973" i="59" a="1"/>
  <c r="B973" i="59" s="1"/>
  <c r="B4396" i="59" a="1"/>
  <c r="B4396" i="59" s="1"/>
  <c r="B4689" i="59" a="1"/>
  <c r="B4689" i="59" s="1"/>
  <c r="B5249" i="59" a="1"/>
  <c r="B5249" i="59" s="1"/>
  <c r="B1971" i="59" a="1"/>
  <c r="B1971" i="59" s="1"/>
  <c r="B1682" i="59" a="1"/>
  <c r="B1682" i="59" s="1"/>
  <c r="B2242" i="59" a="1"/>
  <c r="B2242" i="59" s="1"/>
  <c r="B1387" i="59" a="1"/>
  <c r="B1387" i="59" s="1"/>
  <c r="B5074" i="59" a="1"/>
  <c r="B5074" i="59" s="1"/>
  <c r="B2383" i="59" a="1"/>
  <c r="B2383" i="59" s="1"/>
  <c r="B3391" i="59" a="1"/>
  <c r="B3391" i="59" s="1"/>
  <c r="B3730" i="59" a="1"/>
  <c r="B3730" i="59" s="1"/>
  <c r="B4690" i="59" a="1"/>
  <c r="B4690" i="59" s="1"/>
  <c r="B1561" i="59" a="1"/>
  <c r="B1561" i="59" s="1"/>
  <c r="B1737" i="59" a="1"/>
  <c r="B1737" i="59" s="1"/>
  <c r="B303" i="59" a="1"/>
  <c r="B303" i="59" s="1"/>
  <c r="B5289" i="59" a="1"/>
  <c r="B5289" i="59" s="1"/>
  <c r="B1718" i="59" a="1"/>
  <c r="B1718" i="59" s="1"/>
  <c r="B1850" i="59" a="1"/>
  <c r="B1850" i="59" s="1"/>
  <c r="B430" i="59" a="1"/>
  <c r="B430" i="59" s="1"/>
  <c r="B5148" i="59" a="1"/>
  <c r="B5148" i="59" s="1"/>
  <c r="B1831" i="59" a="1"/>
  <c r="B1831" i="59" s="1"/>
  <c r="B3639" i="59" a="1"/>
  <c r="B3639" i="59" s="1"/>
  <c r="B3016" i="59" a="1"/>
  <c r="B3016" i="59" s="1"/>
  <c r="B3017" i="59" a="1"/>
  <c r="B3017" i="59" s="1"/>
  <c r="B4811" i="59" a="1"/>
  <c r="B4811" i="59" s="1"/>
  <c r="B2350" i="59" a="1"/>
  <c r="B2350" i="59" s="1"/>
  <c r="B2810" i="59" a="1"/>
  <c r="B2810" i="59" s="1"/>
  <c r="B2293" i="59" a="1"/>
  <c r="B2293" i="59" s="1"/>
  <c r="B3241" i="59" a="1"/>
  <c r="B3241" i="59" s="1"/>
  <c r="B3189" i="59" a="1"/>
  <c r="B3189" i="59" s="1"/>
  <c r="B3774" i="59" a="1"/>
  <c r="B3774" i="59" s="1"/>
  <c r="B3989" i="59" a="1"/>
  <c r="B3989" i="59" s="1"/>
  <c r="B4488" i="59" a="1"/>
  <c r="B4488" i="59" s="1"/>
  <c r="B986" i="59" a="1"/>
  <c r="B986" i="59" s="1"/>
  <c r="B192" i="59" a="1"/>
  <c r="B192" i="59" s="1"/>
  <c r="B4774" i="59" a="1"/>
  <c r="B4774" i="59" s="1"/>
  <c r="B1553" i="59" a="1"/>
  <c r="B1553" i="59" s="1"/>
  <c r="B4231" i="59" a="1"/>
  <c r="B4231" i="59" s="1"/>
  <c r="B3585" i="59" a="1"/>
  <c r="B3585" i="59" s="1"/>
  <c r="B3553" i="59" a="1"/>
  <c r="B3553" i="59" s="1"/>
  <c r="B5434" i="59" a="1"/>
  <c r="B5434" i="59" s="1"/>
  <c r="B5454" i="59" a="1"/>
  <c r="B5454" i="59" s="1"/>
  <c r="B5595" i="59" a="1"/>
  <c r="B5595" i="59" s="1"/>
  <c r="B1569" i="59" a="1"/>
  <c r="B1569" i="59" s="1"/>
  <c r="B1613" i="59" a="1"/>
  <c r="B1613" i="59" s="1"/>
  <c r="B953" i="59" a="1"/>
  <c r="B953" i="59" s="1"/>
  <c r="B827" i="59" a="1"/>
  <c r="B827" i="59" s="1"/>
  <c r="B2942" i="59" a="1"/>
  <c r="B2942" i="59" s="1"/>
  <c r="B148" i="59" a="1"/>
  <c r="B148" i="59" s="1"/>
  <c r="B5392" i="59" a="1"/>
  <c r="B5392" i="59" s="1"/>
  <c r="B379" i="59" a="1"/>
  <c r="B379" i="59" s="1"/>
  <c r="B1640" i="59" a="1"/>
  <c r="B1640" i="59"/>
  <c r="B1323" i="59" a="1"/>
  <c r="B1323" i="59"/>
  <c r="B339" i="59" a="1"/>
  <c r="B339" i="59"/>
  <c r="B3444" i="59" a="1"/>
  <c r="B3444" i="59"/>
  <c r="B144" i="59" a="1"/>
  <c r="B144" i="59"/>
  <c r="B1274" i="59" a="1"/>
  <c r="B1274" i="59" s="1"/>
  <c r="B4178" i="59" a="1"/>
  <c r="B4178" i="59"/>
  <c r="B5381" i="59" a="1"/>
  <c r="B5381" i="59"/>
  <c r="B4487" i="59" a="1"/>
  <c r="B4487" i="59"/>
  <c r="B5554" i="59" a="1"/>
  <c r="B5554" i="59"/>
  <c r="B296" i="59" a="1"/>
  <c r="B296" i="59"/>
  <c r="B4243" i="59" a="1"/>
  <c r="B4243" i="59"/>
  <c r="B3231" i="59" a="1"/>
  <c r="B3231" i="59"/>
  <c r="B4562" i="59" a="1"/>
  <c r="B4562" i="59"/>
  <c r="B2945" i="59" a="1"/>
  <c r="B2945" i="59"/>
  <c r="B2466" i="59" a="1"/>
  <c r="B2466" i="59"/>
  <c r="B3359" i="59" a="1"/>
  <c r="B3359" i="59"/>
  <c r="B65" i="59" a="1"/>
  <c r="B65" i="59"/>
  <c r="B3679" i="59" a="1"/>
  <c r="B3679" i="59"/>
  <c r="B443" i="59" a="1"/>
  <c r="B443" i="59"/>
  <c r="B1355" i="59" a="1"/>
  <c r="B1355" i="59"/>
  <c r="B1665" i="59" a="1"/>
  <c r="B1665" i="59"/>
  <c r="B615" i="59" a="1"/>
  <c r="B615" i="59" s="1"/>
  <c r="B5007" i="59" a="1"/>
  <c r="B5007" i="59" s="1"/>
  <c r="B292" i="59" a="1"/>
  <c r="B292" i="59" s="1"/>
  <c r="B538" i="59" a="1"/>
  <c r="B538" i="59" s="1"/>
  <c r="B1474" i="59" a="1"/>
  <c r="B1474" i="59" s="1"/>
  <c r="B3854" i="59" a="1"/>
  <c r="B3854" i="59" s="1"/>
  <c r="B3325" i="59" a="1"/>
  <c r="B3325" i="59"/>
  <c r="B3997" i="59" a="1"/>
  <c r="B3997" i="59" s="1"/>
  <c r="B500" i="59" a="1"/>
  <c r="B500" i="59" s="1"/>
  <c r="B1965" i="59" a="1"/>
  <c r="B1965" i="59" s="1"/>
  <c r="B2255" i="59" a="1"/>
  <c r="B2255" i="59"/>
  <c r="B5302" i="59" a="1"/>
  <c r="B5302" i="59" s="1"/>
  <c r="B1591" i="59" a="1"/>
  <c r="B1591" i="59" s="1"/>
  <c r="B2973" i="59" a="1"/>
  <c r="B2973" i="59" s="1"/>
  <c r="B2862" i="59" a="1"/>
  <c r="B2862" i="59" s="1"/>
  <c r="B1536" i="59" a="1"/>
  <c r="B1536" i="59" s="1"/>
  <c r="B874" i="59" a="1"/>
  <c r="B874" i="59" s="1"/>
  <c r="B1678" i="59" a="1"/>
  <c r="B1678" i="59" s="1"/>
  <c r="B1325" i="59" a="1"/>
  <c r="B1325" i="59" s="1"/>
  <c r="B822" i="59" a="1"/>
  <c r="B822" i="59" s="1"/>
  <c r="B152" i="59" a="1"/>
  <c r="B152" i="59" s="1"/>
  <c r="B4142" i="59" a="1"/>
  <c r="B4142" i="59" s="1"/>
  <c r="B5011" i="59" a="1"/>
  <c r="B5011" i="59" s="1"/>
  <c r="B416" i="59" a="1"/>
  <c r="B416" i="59" s="1"/>
  <c r="B4367" i="59" a="1"/>
  <c r="B4367" i="59" s="1"/>
  <c r="B5033" i="59" a="1"/>
  <c r="B5033" i="59" s="1"/>
  <c r="B1704" i="59" a="1"/>
  <c r="B1704" i="59" s="1"/>
  <c r="B1503" i="59" a="1"/>
  <c r="B1503" i="59" s="1"/>
  <c r="B2751" i="59" a="1"/>
  <c r="B2751" i="59" s="1"/>
  <c r="B1431" i="59" a="1"/>
  <c r="B1431" i="59" s="1"/>
  <c r="B42" i="59" a="1"/>
  <c r="B42" i="59" s="1"/>
  <c r="B4034" i="59" a="1"/>
  <c r="B4034" i="59" s="1"/>
  <c r="B2657" i="59" a="1"/>
  <c r="B2657" i="59" s="1"/>
  <c r="B5633" i="59" a="1"/>
  <c r="B5633" i="59" s="1"/>
  <c r="B1533" i="59" a="1"/>
  <c r="B1533" i="59" s="1"/>
  <c r="B237" i="59" a="1"/>
  <c r="B237" i="59" s="1"/>
  <c r="B1650" i="59" a="1"/>
  <c r="B1650" i="59" s="1"/>
  <c r="B2424" i="59" a="1"/>
  <c r="B2424" i="59" s="1"/>
  <c r="B2490" i="59" a="1"/>
  <c r="B2490" i="59" s="1"/>
  <c r="B2880" i="59" a="1"/>
  <c r="B2880" i="59" s="1"/>
  <c r="B3003" i="59" a="1"/>
  <c r="B3003" i="59" s="1"/>
  <c r="B3468" i="59" a="1"/>
  <c r="B3468" i="59" s="1"/>
  <c r="B2579" i="59" a="1"/>
  <c r="B2579" i="59" s="1"/>
  <c r="B5049" i="59" a="1"/>
  <c r="B5049" i="59" s="1"/>
  <c r="B5393" i="59" a="1"/>
  <c r="B5393" i="59" s="1"/>
  <c r="B5375" i="59" a="1"/>
  <c r="B5375" i="59" s="1"/>
  <c r="B3954" i="59" a="1"/>
  <c r="B3954" i="59" s="1"/>
  <c r="B277" i="59" a="1"/>
  <c r="B277" i="59"/>
  <c r="B757" i="59" a="1"/>
  <c r="B757" i="59" s="1"/>
  <c r="B1524" i="59" a="1"/>
  <c r="B1524" i="59" s="1"/>
  <c r="B838" i="59" a="1"/>
  <c r="B838" i="59" s="1"/>
  <c r="B1529" i="59" a="1"/>
  <c r="B1529" i="59" s="1"/>
  <c r="B4063" i="59" a="1"/>
  <c r="B4063" i="59" s="1"/>
  <c r="B4069" i="59" a="1"/>
  <c r="B4069" i="59" s="1"/>
  <c r="B149" i="59" a="1"/>
  <c r="B149" i="59" s="1"/>
  <c r="B4952" i="59" a="1"/>
  <c r="B4952" i="59" s="1"/>
  <c r="B5445" i="59" a="1"/>
  <c r="B5445" i="59" s="1"/>
  <c r="B4377" i="59" a="1"/>
  <c r="B4377" i="59" s="1"/>
  <c r="B3714" i="59" a="1"/>
  <c r="B3714" i="59" s="1"/>
  <c r="B3746" i="59" a="1"/>
  <c r="B3746" i="59" s="1"/>
  <c r="B5606" i="59" a="1"/>
  <c r="B5606" i="59" s="1"/>
  <c r="B2285" i="59" a="1"/>
  <c r="B2285" i="59" s="1"/>
  <c r="B1031" i="59" a="1"/>
  <c r="B1031" i="59" s="1"/>
  <c r="B2836" i="59" a="1"/>
  <c r="B2836" i="59" s="1"/>
  <c r="B2243" i="59" a="1"/>
  <c r="B2243" i="59" s="1"/>
  <c r="B1187" i="59" a="1"/>
  <c r="B1187" i="59" s="1"/>
  <c r="B859" i="59" a="1"/>
  <c r="B859" i="59" s="1"/>
  <c r="B1252" i="59" a="1"/>
  <c r="B1252" i="59" s="1"/>
  <c r="B2940" i="59" a="1"/>
  <c r="B2940" i="59" s="1"/>
  <c r="B5641" i="59" a="1"/>
  <c r="B5641" i="59" s="1"/>
  <c r="B3750" i="59" a="1"/>
  <c r="B3750" i="59" s="1"/>
  <c r="B4855" i="59" a="1"/>
  <c r="B4855" i="59" s="1"/>
  <c r="B2666" i="59" a="1"/>
  <c r="B2666" i="59" s="1"/>
  <c r="B1221" i="59" a="1"/>
  <c r="B1221" i="59" s="1"/>
  <c r="B3125" i="59" a="1"/>
  <c r="B3125" i="59" s="1"/>
  <c r="B1232" i="59" a="1"/>
  <c r="B1232" i="59" s="1"/>
  <c r="B5155" i="59" a="1"/>
  <c r="B5155" i="59" s="1"/>
  <c r="B1213" i="59" a="1"/>
  <c r="B1213" i="59" s="1"/>
  <c r="B3816" i="59" a="1"/>
  <c r="B3816" i="59" s="1"/>
  <c r="B1543" i="59" a="1"/>
  <c r="B1543" i="59" s="1"/>
  <c r="B950" i="59" a="1"/>
  <c r="B950" i="59" s="1"/>
  <c r="B799" i="59" a="1"/>
  <c r="B799" i="59" s="1"/>
  <c r="B4275" i="59" a="1"/>
  <c r="B4275" i="59" s="1"/>
  <c r="B2100" i="59" a="1"/>
  <c r="B2100" i="59" s="1"/>
  <c r="B1194" i="59" a="1"/>
  <c r="B1194" i="59" s="1"/>
  <c r="B2328" i="59" a="1"/>
  <c r="B2328" i="59" s="1"/>
  <c r="B3316" i="59" a="1"/>
  <c r="B3316" i="59" s="1"/>
  <c r="B2194" i="59" a="1"/>
  <c r="B2194" i="59" s="1"/>
  <c r="B1299" i="59" a="1"/>
  <c r="B1299" i="59" s="1"/>
  <c r="B994" i="59" a="1"/>
  <c r="B994" i="59" s="1"/>
  <c r="B5088" i="59" a="1"/>
  <c r="B5088" i="59" s="1"/>
  <c r="B710" i="59" a="1"/>
  <c r="B710" i="59" s="1"/>
  <c r="B2602" i="59" a="1"/>
  <c r="B2602" i="59" s="1"/>
  <c r="B1610" i="59" a="1"/>
  <c r="B1610" i="59" s="1"/>
  <c r="B3912" i="59" a="1"/>
  <c r="B3912" i="59" s="1"/>
  <c r="B2858" i="59" a="1"/>
  <c r="B2858" i="59" s="1"/>
  <c r="B2127" i="59" a="1"/>
  <c r="B2127" i="59" s="1"/>
  <c r="B1414" i="59" a="1"/>
  <c r="B1414" i="59" s="1"/>
  <c r="B705" i="59" a="1"/>
  <c r="B705" i="59" s="1"/>
  <c r="B4241" i="59" a="1"/>
  <c r="B4241" i="59" s="1"/>
  <c r="B2506" i="59" a="1"/>
  <c r="B2506" i="59" s="1"/>
  <c r="B5014" i="59" a="1"/>
  <c r="B5014" i="59" s="1"/>
  <c r="B5484" i="59" a="1"/>
  <c r="B5484" i="59" s="1"/>
  <c r="B4578" i="59" a="1"/>
  <c r="B4578" i="59" s="1"/>
  <c r="B5113" i="59" a="1"/>
  <c r="B5113" i="59" s="1"/>
  <c r="B4708" i="59" a="1"/>
  <c r="B4708" i="59" s="1"/>
  <c r="B5294" i="59" a="1"/>
  <c r="B5294" i="59" s="1"/>
  <c r="B4727" i="59" a="1"/>
  <c r="B4727" i="59" s="1"/>
  <c r="B3564" i="59" a="1"/>
  <c r="B3564" i="59" s="1"/>
  <c r="B3152" i="59" a="1"/>
  <c r="B3152" i="59" s="1"/>
  <c r="B4081" i="59" a="1"/>
  <c r="B4081" i="59" s="1"/>
  <c r="B3142" i="59" a="1"/>
  <c r="B3142" i="59" s="1"/>
  <c r="B479" i="59" a="1"/>
  <c r="B479" i="59" s="1"/>
  <c r="B5082" i="59" a="1"/>
  <c r="B5082" i="59" s="1"/>
  <c r="B4152" i="59" a="1"/>
  <c r="B4152" i="59" s="1"/>
  <c r="B162" i="59" a="1"/>
  <c r="B162" i="59" s="1"/>
  <c r="B987" i="59" a="1"/>
  <c r="B987" i="59" s="1"/>
  <c r="B2018" i="59" a="1"/>
  <c r="B2018" i="59" s="1"/>
  <c r="B4925" i="59" a="1"/>
  <c r="B4925" i="59" s="1"/>
  <c r="B5746" i="59" a="1"/>
  <c r="B5746" i="59" s="1"/>
  <c r="B2787" i="59" a="1"/>
  <c r="B2787" i="59" s="1"/>
  <c r="B2393" i="59" a="1"/>
  <c r="B2393" i="59" s="1"/>
  <c r="B5652" i="59" a="1"/>
  <c r="B5652" i="59" s="1"/>
  <c r="B1504" i="59" a="1"/>
  <c r="B1504" i="59" s="1"/>
  <c r="B2456" i="59" a="1"/>
  <c r="B2456" i="59" s="1"/>
  <c r="B472" i="59" a="1"/>
  <c r="B472" i="59" s="1"/>
  <c r="B2011" i="59" a="1"/>
  <c r="B2011" i="59" s="1"/>
  <c r="B5396" i="59" a="1"/>
  <c r="B5396" i="59" s="1"/>
  <c r="B2795" i="59" a="1"/>
  <c r="B2795" i="59" s="1"/>
  <c r="B5429" i="59" a="1"/>
  <c r="B5429" i="59" s="1"/>
  <c r="B5102" i="59" a="1"/>
  <c r="B5102" i="59" s="1"/>
  <c r="B4661" i="59" a="1"/>
  <c r="B4661" i="59" s="1"/>
  <c r="B3304" i="59" a="1"/>
  <c r="B3304" i="59" s="1"/>
  <c r="B5030" i="59" a="1"/>
  <c r="B5030" i="59" s="1"/>
  <c r="B4252" i="59" a="1"/>
  <c r="B4252" i="59" s="1"/>
  <c r="B3753" i="59" a="1"/>
  <c r="B3753" i="59" s="1"/>
  <c r="B923" i="59" a="1"/>
  <c r="B923" i="59" s="1"/>
  <c r="D28" i="60"/>
  <c r="D140" i="64" s="1"/>
  <c r="B902" i="59" a="1"/>
  <c r="B902" i="59" s="1"/>
  <c r="B4179" i="59" a="1"/>
  <c r="B4179" i="59" s="1"/>
  <c r="B1458" i="59" a="1"/>
  <c r="B1458" i="59" s="1"/>
  <c r="B562" i="59" a="1"/>
  <c r="B562" i="59" s="1"/>
  <c r="B5640" i="59" a="1"/>
  <c r="B5640" i="59" s="1"/>
  <c r="B5753" i="59" a="1"/>
  <c r="B5753" i="59" s="1"/>
  <c r="B2897" i="59" a="1"/>
  <c r="B2897" i="59" s="1"/>
  <c r="B403" i="59" a="1"/>
  <c r="B403" i="59" s="1"/>
  <c r="B4843" i="59" a="1"/>
  <c r="B4843" i="59" s="1"/>
  <c r="B1907" i="59" a="1"/>
  <c r="B1907" i="59" s="1"/>
  <c r="B2854" i="59" a="1"/>
  <c r="B2854" i="59" s="1"/>
  <c r="B2717" i="59" a="1"/>
  <c r="B2717" i="59" s="1"/>
  <c r="B3255" i="59" a="1"/>
  <c r="B3255" i="59" s="1"/>
  <c r="B4910" i="59" a="1"/>
  <c r="B4910" i="59" s="1"/>
  <c r="B4961" i="59" a="1"/>
  <c r="B4961" i="59" s="1"/>
  <c r="B1852" i="59" a="1"/>
  <c r="B1852" i="59" s="1"/>
  <c r="B3127" i="59" a="1"/>
  <c r="B3127" i="59" s="1"/>
  <c r="B2404" i="59" a="1"/>
  <c r="B2404" i="59" s="1"/>
  <c r="B2477" i="59" a="1"/>
  <c r="B2477" i="59" s="1"/>
  <c r="B4419" i="59" a="1"/>
  <c r="B4419" i="59" s="1"/>
  <c r="B1397" i="59" a="1"/>
  <c r="B1397" i="59" s="1"/>
  <c r="B650" i="59" a="1"/>
  <c r="B650" i="59" s="1"/>
  <c r="B5241" i="59" a="1"/>
  <c r="B5241" i="59" s="1"/>
  <c r="B4633" i="59" a="1"/>
  <c r="B4633" i="59" s="1"/>
  <c r="B335" i="59" a="1"/>
  <c r="B335" i="59" s="1"/>
  <c r="B398" i="59" a="1"/>
  <c r="B398" i="59" s="1"/>
  <c r="B3403" i="59" a="1"/>
  <c r="B3403" i="59" s="1"/>
  <c r="B1589" i="59" a="1"/>
  <c r="B1589" i="59" s="1"/>
  <c r="B118" i="59" a="1"/>
  <c r="B118" i="59" s="1"/>
  <c r="B3570" i="59" a="1"/>
  <c r="B3570" i="59" s="1"/>
  <c r="B3846" i="59"/>
  <c r="B3482" i="59" a="1"/>
  <c r="B3482" i="59" s="1"/>
  <c r="B5167" i="59" a="1"/>
  <c r="B5167" i="59" s="1"/>
  <c r="B861" i="59" a="1"/>
  <c r="B861" i="59" s="1"/>
  <c r="B4511" i="59" a="1"/>
  <c r="B4511" i="59" s="1"/>
  <c r="B3643" i="59" a="1"/>
  <c r="B3643" i="59" s="1"/>
  <c r="B2039" i="59" a="1"/>
  <c r="B2039" i="59" s="1"/>
  <c r="B2585" i="59" a="1"/>
  <c r="B2585" i="59" s="1"/>
  <c r="B3499" i="59" a="1"/>
  <c r="B3499" i="59" s="1"/>
  <c r="B5446" i="59" a="1"/>
  <c r="B5446" i="59" s="1"/>
  <c r="B3174" i="59" a="1"/>
  <c r="B3174" i="59" s="1"/>
  <c r="B5043" i="59" a="1"/>
  <c r="B5043" i="59" s="1"/>
  <c r="B727" i="59" a="1"/>
  <c r="B727" i="59" s="1"/>
  <c r="B1779" i="59" a="1"/>
  <c r="B1779" i="59" s="1"/>
  <c r="B5726" i="59" a="1"/>
  <c r="B5726" i="59" s="1"/>
  <c r="B907" i="59"/>
  <c r="B2531" i="59"/>
  <c r="B4782" i="59"/>
  <c r="B2991" i="59"/>
  <c r="B3533" i="59"/>
  <c r="D40" i="60" l="1" a="1"/>
  <c r="D40" i="60" s="1"/>
  <c r="D144" i="64" s="1"/>
  <c r="T31" i="60"/>
  <c r="T30" i="60" l="1"/>
  <c r="D31" i="60"/>
  <c r="D141" i="64" s="1"/>
  <c r="CH284" i="68"/>
  <c r="CH272" i="68"/>
  <c r="CH279" i="68"/>
  <c r="CH277" i="68"/>
  <c r="CH283" i="68"/>
  <c r="CH274" i="68"/>
  <c r="CH282" i="68"/>
  <c r="CH275" i="68"/>
  <c r="CH287" i="68"/>
  <c r="CH271" i="68"/>
  <c r="CH278" i="68"/>
  <c r="CH280" i="68"/>
  <c r="CH276" i="68"/>
  <c r="CH270" i="68"/>
  <c r="CH288" i="68"/>
  <c r="CH281" i="68"/>
  <c r="CH285" i="68"/>
  <c r="CH273" i="68"/>
  <c r="CH286" i="68"/>
  <c r="E269" i="68" l="1" a="1"/>
  <c r="D284" i="64" l="1"/>
  <c r="D285" i="64"/>
  <c r="D281" i="64"/>
  <c r="D275" i="64"/>
  <c r="E269" i="68"/>
  <c r="D273" i="64" s="1"/>
  <c r="D274" i="64"/>
  <c r="D287" i="64"/>
  <c r="D276" i="64"/>
  <c r="D278" i="64"/>
  <c r="D291" i="64"/>
  <c r="D290" i="64"/>
  <c r="D286" i="64"/>
  <c r="D282" i="64"/>
  <c r="D277" i="64"/>
  <c r="D289" i="64"/>
  <c r="D279" i="64"/>
  <c r="D280" i="64"/>
  <c r="D292" i="64"/>
  <c r="D283" i="64"/>
  <c r="D288" i="6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<sst xmlns="http://schemas.openxmlformats.org/spreadsheetml/2006/main" count="38477" uniqueCount="547">
  <si>
    <t>Questions</t>
  </si>
  <si>
    <t>Level 1</t>
  </si>
  <si>
    <t>Level</t>
  </si>
  <si>
    <t>Points</t>
  </si>
  <si>
    <t>Answer</t>
  </si>
  <si>
    <t>Level 2</t>
  </si>
  <si>
    <t>Level 3</t>
  </si>
  <si>
    <t>Level 4</t>
  </si>
  <si>
    <t>Level 5</t>
  </si>
  <si>
    <t>Game</t>
  </si>
  <si>
    <t>Bonus 1</t>
  </si>
  <si>
    <t>Bonus 2</t>
  </si>
  <si>
    <t>Easy</t>
  </si>
  <si>
    <t>F</t>
  </si>
  <si>
    <t>R</t>
  </si>
  <si>
    <t>N11</t>
  </si>
  <si>
    <t>S12</t>
  </si>
  <si>
    <t>W12</t>
  </si>
  <si>
    <t>X13</t>
  </si>
  <si>
    <t>N15</t>
  </si>
  <si>
    <t>Q15</t>
  </si>
  <si>
    <t>V15</t>
  </si>
  <si>
    <t>K17</t>
  </si>
  <si>
    <t>X17</t>
  </si>
  <si>
    <t>W18</t>
  </si>
  <si>
    <t>M19</t>
  </si>
  <si>
    <t>J20</t>
  </si>
  <si>
    <t>R20</t>
  </si>
  <si>
    <t>Q21</t>
  </si>
  <si>
    <t>O22</t>
  </si>
  <si>
    <t>L25</t>
  </si>
  <si>
    <t>AB17</t>
  </si>
  <si>
    <t>Z20</t>
  </si>
  <si>
    <t>AA24</t>
  </si>
  <si>
    <t>Gameplay</t>
  </si>
  <si>
    <t>Example1</t>
  </si>
  <si>
    <t>Example2</t>
  </si>
  <si>
    <t>Example3</t>
  </si>
  <si>
    <t>Example4</t>
  </si>
  <si>
    <t>Example5</t>
  </si>
  <si>
    <t>Relates to Level #</t>
  </si>
  <si>
    <t>Plays</t>
  </si>
  <si>
    <t>Play</t>
  </si>
  <si>
    <t>Moderately Easy</t>
  </si>
  <si>
    <t>In bounds</t>
  </si>
  <si>
    <t>Out of bounds</t>
  </si>
  <si>
    <t>Areas</t>
  </si>
  <si>
    <t>Color</t>
  </si>
  <si>
    <t>Start</t>
  </si>
  <si>
    <t>AE11</t>
  </si>
  <si>
    <t>↗6</t>
  </si>
  <si>
    <t>↙8</t>
  </si>
  <si>
    <t>↗8</t>
  </si>
  <si>
    <t>↖7</t>
  </si>
  <si>
    <t>↘5</t>
  </si>
  <si>
    <t>↙7</t>
  </si>
  <si>
    <t>↘6</t>
  </si>
  <si>
    <t>↗1</t>
  </si>
  <si>
    <t>↘3</t>
  </si>
  <si>
    <t>↖5</t>
  </si>
  <si>
    <t>↙6</t>
  </si>
  <si>
    <t>↗9</t>
  </si>
  <si>
    <t>↘7</t>
  </si>
  <si>
    <t>AF15</t>
  </si>
  <si>
    <t>↖6</t>
  </si>
  <si>
    <t>↙4</t>
  </si>
  <si>
    <t>↘4</t>
  </si>
  <si>
    <t>↖2</t>
  </si>
  <si>
    <t>↓2</t>
  </si>
  <si>
    <t>↑7</t>
  </si>
  <si>
    <t>↙9</t>
  </si>
  <si>
    <t>↖4</t>
  </si>
  <si>
    <t>↗4</t>
  </si>
  <si>
    <t>↗3</t>
  </si>
  <si>
    <t>Hard</t>
  </si>
  <si>
    <t>↘8</t>
  </si>
  <si>
    <t>←3</t>
  </si>
  <si>
    <t>↓4</t>
  </si>
  <si>
    <t>↘2</t>
  </si>
  <si>
    <t>↓1</t>
  </si>
  <si>
    <t>↑9</t>
  </si>
  <si>
    <t>→4</t>
  </si>
  <si>
    <t>→8</t>
  </si>
  <si>
    <t>→9</t>
  </si>
  <si>
    <t>←7</t>
  </si>
  <si>
    <t>↓5</t>
  </si>
  <si>
    <t>→2</t>
  </si>
  <si>
    <t>↗2</t>
  </si>
  <si>
    <t>↑5</t>
  </si>
  <si>
    <t>↑3</t>
  </si>
  <si>
    <t>→6</t>
  </si>
  <si>
    <t>→1</t>
  </si>
  <si>
    <t>→5</t>
  </si>
  <si>
    <t>↖3</t>
  </si>
  <si>
    <t>→7</t>
  </si>
  <si>
    <t>↓6</t>
  </si>
  <si>
    <t>←9</t>
  </si>
  <si>
    <t>↓7</t>
  </si>
  <si>
    <t>↑2</t>
  </si>
  <si>
    <t>↙3</t>
  </si>
  <si>
    <t>↑1</t>
  </si>
  <si>
    <t>↑8</t>
  </si>
  <si>
    <t>←8</t>
  </si>
  <si>
    <t>↙2</t>
  </si>
  <si>
    <t>↓3</t>
  </si>
  <si>
    <t>AV9</t>
  </si>
  <si>
    <t>←6</t>
  </si>
  <si>
    <t>↓8</t>
  </si>
  <si>
    <t>↘1</t>
  </si>
  <si>
    <t>AD18</t>
  </si>
  <si>
    <t>↗7</t>
  </si>
  <si>
    <t>↘9</t>
  </si>
  <si>
    <t>↗5</t>
  </si>
  <si>
    <t>↖9</t>
  </si>
  <si>
    <t>↑6</t>
  </si>
  <si>
    <t>→3</t>
  </si>
  <si>
    <t>↖8</t>
  </si>
  <si>
    <t>←1</t>
  </si>
  <si>
    <t>AJ18</t>
  </si>
  <si>
    <t>↙1</t>
  </si>
  <si>
    <t>←4</t>
  </si>
  <si>
    <t>↑4</t>
  </si>
  <si>
    <t>↙5</t>
  </si>
  <si>
    <t>←5</t>
  </si>
  <si>
    <t>↖1</t>
  </si>
  <si>
    <t>←2</t>
  </si>
  <si>
    <t>AC22</t>
  </si>
  <si>
    <t>↓9</t>
  </si>
  <si>
    <t>Q13</t>
  </si>
  <si>
    <t>Z12</t>
  </si>
  <si>
    <t>AC18</t>
  </si>
  <si>
    <t>AG19</t>
  </si>
  <si>
    <t>For each play, arrows indicate the direction of movement and numbers indicate the # of cells moved.</t>
  </si>
  <si>
    <t>Plays cannot go out-of-bounds. If out-of-bounds restricts movement in one direction, it does not restrict movement in the other direction.</t>
  </si>
  <si>
    <t>For example, if a play starts in cell K12 and the play calls for a move 6 cells up and right, the play ends in cell Q8 (4 cells up and 6 cells right).</t>
  </si>
  <si>
    <t>First touchdown?</t>
  </si>
  <si>
    <t>Determine the first play that is a touchdown for each game.</t>
  </si>
  <si>
    <t>AR23</t>
  </si>
  <si>
    <t>AG22</t>
  </si>
  <si>
    <t>AP14</t>
  </si>
  <si>
    <t>AF20</t>
  </si>
  <si>
    <t>AH24</t>
  </si>
  <si>
    <t>BB22</t>
  </si>
  <si>
    <t>BA15</t>
  </si>
  <si>
    <t>AE17</t>
  </si>
  <si>
    <t>AT22</t>
  </si>
  <si>
    <t>AJ14</t>
  </si>
  <si>
    <t>T19</t>
  </si>
  <si>
    <t>AX12</t>
  </si>
  <si>
    <t>AN15</t>
  </si>
  <si>
    <t>Game 121: Answer is between 5 and 15</t>
  </si>
  <si>
    <t>Game 122: Answer is between 16 and 25</t>
  </si>
  <si>
    <t>A touchdown occurs when a play ends within either "end zone."</t>
  </si>
  <si>
    <t>Movement is allowed within "in bounds" and both "end zones."</t>
  </si>
  <si>
    <t>B</t>
  </si>
  <si>
    <t>C</t>
  </si>
  <si>
    <t>D</t>
  </si>
  <si>
    <t>E</t>
  </si>
  <si>
    <t>G</t>
  </si>
  <si>
    <t>H</t>
  </si>
  <si>
    <t>I</t>
  </si>
  <si>
    <t>J</t>
  </si>
  <si>
    <t>K</t>
  </si>
  <si>
    <t>L</t>
  </si>
  <si>
    <t>M</t>
  </si>
  <si>
    <t>N</t>
  </si>
  <si>
    <t>O</t>
  </si>
  <si>
    <t>P</t>
  </si>
  <si>
    <t>Q</t>
  </si>
  <si>
    <t>S</t>
  </si>
  <si>
    <t>T</t>
  </si>
  <si>
    <t>U</t>
  </si>
  <si>
    <t>V</t>
  </si>
  <si>
    <t>W</t>
  </si>
  <si>
    <t>X</t>
  </si>
  <si>
    <t>Y</t>
  </si>
  <si>
    <t>Z</t>
  </si>
  <si>
    <t>AA</t>
  </si>
  <si>
    <t>AB</t>
  </si>
  <si>
    <t>AC</t>
  </si>
  <si>
    <t>AD</t>
  </si>
  <si>
    <t>AE</t>
  </si>
  <si>
    <t>AF</t>
  </si>
  <si>
    <t>AG</t>
  </si>
  <si>
    <t>AH</t>
  </si>
  <si>
    <t>AI</t>
  </si>
  <si>
    <t>AJ</t>
  </si>
  <si>
    <t>AK</t>
  </si>
  <si>
    <t>AL</t>
  </si>
  <si>
    <t>AM</t>
  </si>
  <si>
    <t>AN</t>
  </si>
  <si>
    <t>AO</t>
  </si>
  <si>
    <t>AP</t>
  </si>
  <si>
    <t>AQ</t>
  </si>
  <si>
    <t>AR</t>
  </si>
  <si>
    <t>AS</t>
  </si>
  <si>
    <t>AT</t>
  </si>
  <si>
    <t>AU</t>
  </si>
  <si>
    <t>AV</t>
  </si>
  <si>
    <t>AW</t>
  </si>
  <si>
    <t>AX</t>
  </si>
  <si>
    <t>AY</t>
  </si>
  <si>
    <t>AZ</t>
  </si>
  <si>
    <t>BA</t>
  </si>
  <si>
    <t>BB</t>
  </si>
  <si>
    <t>BC</t>
  </si>
  <si>
    <t>BD</t>
  </si>
  <si>
    <t>BE</t>
  </si>
  <si>
    <t>BF</t>
  </si>
  <si>
    <t>BG</t>
  </si>
  <si>
    <t>BH</t>
  </si>
  <si>
    <t>BI</t>
  </si>
  <si>
    <t>BJ</t>
  </si>
  <si>
    <t>BK</t>
  </si>
  <si>
    <t>BL</t>
  </si>
  <si>
    <t>BM</t>
  </si>
  <si>
    <t>BN</t>
  </si>
  <si>
    <t>BO</t>
  </si>
  <si>
    <t>AW13</t>
  </si>
  <si>
    <t>AO8</t>
  </si>
  <si>
    <t>←</t>
  </si>
  <si>
    <t>↙</t>
  </si>
  <si>
    <t>↘</t>
  </si>
  <si>
    <t>→</t>
  </si>
  <si>
    <t>↖</t>
  </si>
  <si>
    <t>↓</t>
  </si>
  <si>
    <t>↗</t>
  </si>
  <si>
    <t>↑</t>
  </si>
  <si>
    <t>Movement to the left is fully in-bounds for the play. We move 8 columns left from AW (column 49) to AO (column 41). Play ends in cell AO8.</t>
  </si>
  <si>
    <t/>
  </si>
  <si>
    <t>Across all plays, movement rightward totals 60 (14 plays). Movement leftward totals 24 (5 plays).</t>
  </si>
  <si>
    <t>In what cell within the "Field" are we after one play?</t>
  </si>
  <si>
    <t>Level 6</t>
  </si>
  <si>
    <t>Example6</t>
  </si>
  <si>
    <t>AP24</t>
  </si>
  <si>
    <t>BG20</t>
  </si>
  <si>
    <t>J15</t>
  </si>
  <si>
    <t>BE19</t>
  </si>
  <si>
    <t>L11</t>
  </si>
  <si>
    <t>In what cell within the "Field" are we after 5 plays?</t>
  </si>
  <si>
    <t>BB17</t>
  </si>
  <si>
    <t>What is the net amount of side-to-side movement (net leftward or rightward) across all plays.</t>
  </si>
  <si>
    <t>See the "Field" in the worksheet named "Field".</t>
  </si>
  <si>
    <t>Moderate</t>
  </si>
  <si>
    <t>You are the star player of your football team (American football as in Chicago Bears or New York Giants).</t>
  </si>
  <si>
    <t>Across all plays, total movement is 121 cells.</t>
  </si>
  <si>
    <t>For each play, arrows indicate the direction of movement and numbers indicate the number of cells moved.</t>
  </si>
  <si>
    <t>Count a numeric value of 1 as 1 cell movement regardless of the direction of movement. Thus, a diagonal movement that moves 2 cells upward and 2 cells rightward still counts as movement of 2 cells.</t>
  </si>
  <si>
    <t>How many cells on the football field ("Field" tab) are in an End Zone (i.e., the yellow colored cells)?</t>
  </si>
  <si>
    <t>Bonus 3</t>
  </si>
  <si>
    <t>Bonus 4</t>
  </si>
  <si>
    <t>Bonus 5</t>
  </si>
  <si>
    <t>6 &amp; 7</t>
  </si>
  <si>
    <t>N/A</t>
  </si>
  <si>
    <t>Level 7</t>
  </si>
  <si>
    <t>General Instructions</t>
  </si>
  <si>
    <t>Scoring</t>
  </si>
  <si>
    <t>To make the game more exciting, we have created 5 bonus questions for you. Bonus questions 1-4 are unrelated in terms of calculations while Bonus 5 is aided by solving Level 7 first.</t>
  </si>
  <si>
    <t>Which food has the highest straight average cost, for 1 quantity of the food, across all four districts?</t>
  </si>
  <si>
    <t>Which food had the most quantity ordered across all 1,000 orders?</t>
  </si>
  <si>
    <t>What is the overall average cost per order?</t>
  </si>
  <si>
    <t>Which student spent the most in the Highland District?</t>
  </si>
  <si>
    <t>Which student spent the most if all orders were in the Historic district?</t>
  </si>
  <si>
    <t>Very Easy</t>
  </si>
  <si>
    <t>Given a food, what is the the cost for 1 quantity of the food in the Historic district?</t>
  </si>
  <si>
    <t>Example Support: The cost for 1 quantity of Apples (row 3) in the Historic district (column B) is $12.26.</t>
  </si>
  <si>
    <t>Food</t>
  </si>
  <si>
    <t>Apple</t>
  </si>
  <si>
    <t>Cheese</t>
  </si>
  <si>
    <t>Popcorn</t>
  </si>
  <si>
    <t>Ribs</t>
  </si>
  <si>
    <t>Fried Rice</t>
  </si>
  <si>
    <t>Tomato Soup</t>
  </si>
  <si>
    <t>Hamburger</t>
  </si>
  <si>
    <t>Mac And Cheese</t>
  </si>
  <si>
    <t>Shrimp</t>
  </si>
  <si>
    <t>Bagel</t>
  </si>
  <si>
    <t>Smoothie</t>
  </si>
  <si>
    <t>Given a food and a district, what is the cost for 1 quantity of that food?</t>
  </si>
  <si>
    <t>Example Support: The cost for 1 quantity of Apples (row 3) in the North district (column E) is $13.78.</t>
  </si>
  <si>
    <t>District</t>
  </si>
  <si>
    <t>North</t>
  </si>
  <si>
    <t>Cereal</t>
  </si>
  <si>
    <t>Highland</t>
  </si>
  <si>
    <t>Tacos</t>
  </si>
  <si>
    <t>Pretzels</t>
  </si>
  <si>
    <t>Salsa</t>
  </si>
  <si>
    <t>Historic</t>
  </si>
  <si>
    <t>Protein Bar</t>
  </si>
  <si>
    <t>Lettuce</t>
  </si>
  <si>
    <t>Global</t>
  </si>
  <si>
    <t>Carrot</t>
  </si>
  <si>
    <t>Gyros</t>
  </si>
  <si>
    <t>Sandwich</t>
  </si>
  <si>
    <t>Eggs</t>
  </si>
  <si>
    <t>French Fries</t>
  </si>
  <si>
    <t>Spaghetti</t>
  </si>
  <si>
    <t>Sushi</t>
  </si>
  <si>
    <t>Chicken Nuggets</t>
  </si>
  <si>
    <t>Broccoli</t>
  </si>
  <si>
    <t>Peanut Butter</t>
  </si>
  <si>
    <t>Clam Chowder</t>
  </si>
  <si>
    <t>Hummus</t>
  </si>
  <si>
    <t>Lasagna</t>
  </si>
  <si>
    <t>Baked Potatoes</t>
  </si>
  <si>
    <t>Medium</t>
  </si>
  <si>
    <t>Given a food, how much of it was ordered across all 1,000 orders?</t>
  </si>
  <si>
    <t>Example Support: An apple is part of orders 101, 170, 225, 332, 439, 487, 495, 500, 520, 703, 720, 748, 908, and 938. Across those orders, there are 151 Apples.</t>
  </si>
  <si>
    <t>Ramen Noodles</t>
  </si>
  <si>
    <t>Hash Browns</t>
  </si>
  <si>
    <t>Orange</t>
  </si>
  <si>
    <t>Waffles</t>
  </si>
  <si>
    <t>Yogurt</t>
  </si>
  <si>
    <t>Water</t>
  </si>
  <si>
    <t>Ice Cream</t>
  </si>
  <si>
    <t>Given an order number, what was the cost for that order?</t>
  </si>
  <si>
    <t>Example Support: Order 6 is 5 Milk in the North District. Milk is $3.90 per quantity in the North district for a total cost of $19.50 ($3.90 * 5 = $19.50).</t>
  </si>
  <si>
    <t>Order</t>
  </si>
  <si>
    <t>Medium-Hard</t>
  </si>
  <si>
    <t>Given a food, what is the total cost that was ordered across all 1,000 orders?</t>
  </si>
  <si>
    <t>Example Support: An apple is part of orders 101, 170, 225, 332, 439, 487, 495, 500, 520, 703, 720, 748, 908, and 938. Across those orders, the total cost is $1,932.67.</t>
  </si>
  <si>
    <t>Milk</t>
  </si>
  <si>
    <t>Spinach</t>
  </si>
  <si>
    <t>Celery</t>
  </si>
  <si>
    <t>Crackers</t>
  </si>
  <si>
    <t>Given a student and a district, what was the total cost of all their orders in that district?</t>
  </si>
  <si>
    <t>Example Support: The order numbers for Amanda Beard in the Highland district are 27, 69, 115, 305, 453, 577, 628, 668, 673, 848, 858, and 879. Across those orders, the total cost is $1,242.36.</t>
  </si>
  <si>
    <t>Student</t>
  </si>
  <si>
    <t>Amanda Beard</t>
  </si>
  <si>
    <t>Jim Click</t>
  </si>
  <si>
    <t>Bob Baffert</t>
  </si>
  <si>
    <t>Nick Johnson</t>
  </si>
  <si>
    <t>Richard Jefferson</t>
  </si>
  <si>
    <t>Garry Shandling</t>
  </si>
  <si>
    <t>David Foster</t>
  </si>
  <si>
    <t>Jerry Bruckheimer</t>
  </si>
  <si>
    <t>Lute Olson</t>
  </si>
  <si>
    <t>Amy Davidson</t>
  </si>
  <si>
    <t>John Hughes</t>
  </si>
  <si>
    <t>Sean Elliott</t>
  </si>
  <si>
    <t>Steve Kerr</t>
  </si>
  <si>
    <t>Jordin Sparks</t>
  </si>
  <si>
    <t>Kristen Wiig</t>
  </si>
  <si>
    <t>Mike Bibby</t>
  </si>
  <si>
    <t>Linda Ronstadt</t>
  </si>
  <si>
    <t>Kate Walsh</t>
  </si>
  <si>
    <t>Nick Foles</t>
  </si>
  <si>
    <t>Bob Elliott</t>
  </si>
  <si>
    <t>Rob Gronkowski</t>
  </si>
  <si>
    <t>Given a student and a district, what would the total cost of all their orders have been if they all occurred in the given district?</t>
  </si>
  <si>
    <t>Example Support: Amanda Beard has orders 2, 27, 45, 69, 70, 71, 113, 115, 224, 279, 305, 378, 408, 415, 453, 457, 518, 577, 614, 628, 637, 641, 668, 673, 678, 767, 786, 817, 821, 848, 858, 879, 882, and 985.</t>
  </si>
  <si>
    <t>If all those orders would have occurred in the Highland district, the total cost would have been $3,238.10. As an example, order 2 would have been $7.76.</t>
  </si>
  <si>
    <t>Example7</t>
  </si>
  <si>
    <t>Bob Dole</t>
  </si>
  <si>
    <t>Greg Kinnear</t>
  </si>
  <si>
    <t>Geraldo Rivera</t>
  </si>
  <si>
    <t>Barry Goldwater</t>
  </si>
  <si>
    <t>Food Cost by District</t>
  </si>
  <si>
    <t>Banana</t>
  </si>
  <si>
    <t>Biryani</t>
  </si>
  <si>
    <t>Cookie</t>
  </si>
  <si>
    <t>Granola</t>
  </si>
  <si>
    <t>Hot Dog</t>
  </si>
  <si>
    <t>Pancakes</t>
  </si>
  <si>
    <t>Pepper</t>
  </si>
  <si>
    <t>Pizza</t>
  </si>
  <si>
    <t>Order Number</t>
  </si>
  <si>
    <t>Quantity</t>
  </si>
  <si>
    <t>Select your answer from dropdown selections provided in the Green Answer cells.</t>
  </si>
  <si>
    <t>List</t>
  </si>
  <si>
    <t>Question #</t>
  </si>
  <si>
    <t>Your Answer</t>
  </si>
  <si>
    <t>Team Name</t>
  </si>
  <si>
    <t>Arena Name</t>
  </si>
  <si>
    <t>Arena Location</t>
  </si>
  <si>
    <t>Capacity</t>
  </si>
  <si>
    <t>Opening Year</t>
  </si>
  <si>
    <t>Price</t>
  </si>
  <si>
    <t>Arizona Cardinals</t>
  </si>
  <si>
    <t>State Farm Stadium</t>
  </si>
  <si>
    <t>Glendale, Arizona</t>
  </si>
  <si>
    <t>Atlanta Falcons</t>
  </si>
  <si>
    <t>Mercedes-Benz Stadium</t>
  </si>
  <si>
    <t>Atlanta, Georgia</t>
  </si>
  <si>
    <t>Baltimore Ravens</t>
  </si>
  <si>
    <t>M&amp;T Bank Stadium</t>
  </si>
  <si>
    <t>Baltimore, Maryland</t>
  </si>
  <si>
    <t>Buffalo Bills</t>
  </si>
  <si>
    <t>Highmark Stadium</t>
  </si>
  <si>
    <t>Orchard Park, New York</t>
  </si>
  <si>
    <t>Carolina Panthers</t>
  </si>
  <si>
    <t>Bank of America Stadium</t>
  </si>
  <si>
    <t>Charlotte, North Carolina</t>
  </si>
  <si>
    <t>Chicago Bears</t>
  </si>
  <si>
    <t>Soldier Field</t>
  </si>
  <si>
    <t>Chicago, Illinois</t>
  </si>
  <si>
    <t>Cincinnati Bengals</t>
  </si>
  <si>
    <t>Paycor Stadium</t>
  </si>
  <si>
    <t>Cincinnati, Ohio</t>
  </si>
  <si>
    <t>Cleveland Browns</t>
  </si>
  <si>
    <t>Cleveland Browns Stadium</t>
  </si>
  <si>
    <t>Cleveland, Ohio</t>
  </si>
  <si>
    <t>Dallas Cowboys</t>
  </si>
  <si>
    <t>AT&amp;T Stadium</t>
  </si>
  <si>
    <t>Arlington, Texas</t>
  </si>
  <si>
    <t>Denver Broncos</t>
  </si>
  <si>
    <t>Empower Field at Mile High</t>
  </si>
  <si>
    <t>Denver, Colorado</t>
  </si>
  <si>
    <t>Detroit Lions</t>
  </si>
  <si>
    <t>Ford Field</t>
  </si>
  <si>
    <t>Detroit, Michigan</t>
  </si>
  <si>
    <t>Green Bay Packers</t>
  </si>
  <si>
    <t>Lambeau Field</t>
  </si>
  <si>
    <t>Green Bay, Wisconsin</t>
  </si>
  <si>
    <t>Houston Texans</t>
  </si>
  <si>
    <t>NRG Stadium</t>
  </si>
  <si>
    <t>Houston, Texas</t>
  </si>
  <si>
    <t>Indianapolis Colts</t>
  </si>
  <si>
    <t>Lucas Oil Stadium</t>
  </si>
  <si>
    <t>Indianapolis, Indiana</t>
  </si>
  <si>
    <t>Jacksonville Jaguars</t>
  </si>
  <si>
    <t>TIAA Bank Field</t>
  </si>
  <si>
    <t>Jacksonville, Florida</t>
  </si>
  <si>
    <t>Kansas City Chiefs</t>
  </si>
  <si>
    <t>GEHA Field at Arrowhead Stadium</t>
  </si>
  <si>
    <t>Kansas City, Missouri</t>
  </si>
  <si>
    <t>Las Vegas Raiders</t>
  </si>
  <si>
    <t>Allegiant Stadium</t>
  </si>
  <si>
    <t>Paradise, Nevada</t>
  </si>
  <si>
    <t>Los Angeles Chargers</t>
  </si>
  <si>
    <t>SoFi Stadium</t>
  </si>
  <si>
    <t>Inglewood, California</t>
  </si>
  <si>
    <t>Los Angeles Rams</t>
  </si>
  <si>
    <t>Miami Dolphins</t>
  </si>
  <si>
    <t>Hard Rock Stadium</t>
  </si>
  <si>
    <t>Miami Gardens, Florida</t>
  </si>
  <si>
    <t>Minnesota Vikings</t>
  </si>
  <si>
    <t>U.S. Bank Stadium</t>
  </si>
  <si>
    <t>Minneapolis, Minnesota</t>
  </si>
  <si>
    <t>New England Patriots</t>
  </si>
  <si>
    <t>Gillette Stadium</t>
  </si>
  <si>
    <t>Foxborough, Massachusetts</t>
  </si>
  <si>
    <t>New Orleans Saints</t>
  </si>
  <si>
    <t>Caesars Superdome</t>
  </si>
  <si>
    <t>New Orleans, Louisiana</t>
  </si>
  <si>
    <t>New York Giants</t>
  </si>
  <si>
    <t>MetLife Stadium</t>
  </si>
  <si>
    <t>East Rutherford, New Jersey</t>
  </si>
  <si>
    <t>New York Jets</t>
  </si>
  <si>
    <t>Philadelphia Eagles</t>
  </si>
  <si>
    <t>Lincoln Financial Field</t>
  </si>
  <si>
    <t>Philadelphia, Pennsylvania</t>
  </si>
  <si>
    <t>Pittsburgh Steelers</t>
  </si>
  <si>
    <t>Acrisure Stadium</t>
  </si>
  <si>
    <t>Pittsburgh, Pennsylvania</t>
  </si>
  <si>
    <t>San Francisco 49ers</t>
  </si>
  <si>
    <t>Levi's Stadium</t>
  </si>
  <si>
    <t>Santa Clara, California</t>
  </si>
  <si>
    <t>Seattle Seahawks</t>
  </si>
  <si>
    <t>Lumen Field</t>
  </si>
  <si>
    <t>Seattle, Washington</t>
  </si>
  <si>
    <t>Tampa Bay Buccaneers</t>
  </si>
  <si>
    <t>Raymond James Stadium</t>
  </si>
  <si>
    <t>Tampa, Florida</t>
  </si>
  <si>
    <t>Tennessee Titans</t>
  </si>
  <si>
    <t>Nissan Stadium</t>
  </si>
  <si>
    <t>Nashville, Tennessee</t>
  </si>
  <si>
    <t>Washington Commanders</t>
  </si>
  <si>
    <t>Commanders Field</t>
  </si>
  <si>
    <t>Landover, Maryland</t>
  </si>
  <si>
    <t>Game #</t>
  </si>
  <si>
    <t>Case</t>
  </si>
  <si>
    <t>Kickoff</t>
  </si>
  <si>
    <t>What is the most expensive food item in the data? Return the value of "Food" associated with the highest value in the column "Price."</t>
  </si>
  <si>
    <t>Which arena opened first? Return the value of "Arena Name" associated with the lowest value of "Opening Year."</t>
  </si>
  <si>
    <t>What is the total capacity of all arenas? Include each arena's capacity only once.</t>
  </si>
  <si>
    <t>How many different types of food are sold? Count the distinct values  in the "Food" column.</t>
  </si>
  <si>
    <t>Which food item appears most often in the transactions?</t>
  </si>
  <si>
    <t>How many transactions are reported in Kansas City, Missouri?</t>
  </si>
  <si>
    <t>How many transactions occurred in California? Note that state names follow the commas in the "Arena Location" column.</t>
  </si>
  <si>
    <t>2024 Online Round 1</t>
  </si>
  <si>
    <t>Entering Answers</t>
  </si>
  <si>
    <t>What is the number of plays that move only leftward minus the number of plays that move only rightward across all plays</t>
  </si>
  <si>
    <t xml:space="preserve"> in Level 1? Exclude the example.</t>
  </si>
  <si>
    <t>Which number appears most often across all the plays in Level 2, excluding the example?</t>
  </si>
  <si>
    <t>60 (Z20, AR23, and X17 give 20 + 23 + 17 = 60).</t>
  </si>
  <si>
    <t xml:space="preserve">For example, in row 44 the "Team Name" associated with "Inglewood, California" could be either the Los Angeles Rams or Los Angeles Chargers, and both teams play in SoFi Stadium. As a result, the correct "Team Name" for row 44 cannot be identified. </t>
  </si>
  <si>
    <t>The number of plays that move only leftward minus the number of plays that move only rightward is -4 (=1 - 5).</t>
  </si>
  <si>
    <t>What is the number of plays that move only leftward minus the number of plays that move only rightward across 25 plays?</t>
  </si>
  <si>
    <t>Only leftward movement is represented by the left arrow (←) and only rightward movement is represented by the right arrow (→).</t>
  </si>
  <si>
    <r>
      <t xml:space="preserve">Example2 </t>
    </r>
    <r>
      <rPr>
        <sz val="11"/>
        <rFont val="Roboto"/>
      </rPr>
      <t>- Play 1 moves leftward 8 cells. Play 2 moves 1 cell (both rightward and upward, but only count this as 1 cell). Play 3 moves upward 8 cells. Total movement after Play 3 is 17 cells.</t>
    </r>
  </si>
  <si>
    <t>Side-to-side movement includes left, right, and diagonal arrows (different from Level 1).</t>
  </si>
  <si>
    <t>On how many plays in Levels 6 &amp; 7 (excluding examples) is movement limited by out-of-bounds?</t>
  </si>
  <si>
    <t>What is the total amount of movement across all 25 plays?</t>
  </si>
  <si>
    <t>Net side-to-side movement is 36 (=abs(24 - 60)).</t>
  </si>
  <si>
    <r>
      <t xml:space="preserve">Example3 </t>
    </r>
    <r>
      <rPr>
        <sz val="11"/>
        <rFont val="Roboto"/>
      </rPr>
      <t>- Play 1 moves leftward 8 places. Play 2 moves 1 space rightward. Play 3 has 0 side-to-side movement. Net side-to-side movement after Play 3 is 7 places.</t>
    </r>
  </si>
  <si>
    <r>
      <t xml:space="preserve">Example4 </t>
    </r>
    <r>
      <rPr>
        <sz val="11"/>
        <rFont val="Roboto"/>
      </rPr>
      <t>- The play starts in cell AW13. The play calls for a diagonal move 8 cells up and to the left. However, 5 rows up, we hit out-of-bounds and therefore move no more rows.</t>
    </r>
  </si>
  <si>
    <r>
      <t xml:space="preserve">Example5 </t>
    </r>
    <r>
      <rPr>
        <sz val="11"/>
        <rFont val="Roboto"/>
      </rPr>
      <t>- The game starts in cell AW13. The 5 plays end in cells AO8, AP8, AP8, AS8, and BB17, giving an answer of BB17.</t>
    </r>
  </si>
  <si>
    <r>
      <t xml:space="preserve">Example6 </t>
    </r>
    <r>
      <rPr>
        <sz val="11"/>
        <rFont val="Roboto"/>
      </rPr>
      <t>- The game starts in cell AE11. The first 5 plays end in cells AE15, AM8, AE16, AG18, and AA18. The 25th play ends in cell AV9.</t>
    </r>
  </si>
  <si>
    <t>Hints:</t>
  </si>
  <si>
    <r>
      <t xml:space="preserve">Example 7 </t>
    </r>
    <r>
      <rPr>
        <sz val="11"/>
        <rFont val="Roboto"/>
      </rPr>
      <t>- The game starts in cell AW13. The first 6 plays end in cells AO8, AP8, AP8, AS8, BB17, and BI17. As BI17 is part of an End Zone, that is the first touchdown and the answer is 6.</t>
    </r>
  </si>
  <si>
    <t>The rules for movement are the same as in Levels 4, 5, and 6.</t>
  </si>
  <si>
    <t>The rules for movement are the same as in Levels 4 and 5.</t>
  </si>
  <si>
    <t>The rules for movement are the same as in Level 4.</t>
  </si>
  <si>
    <t>Meal Plan</t>
  </si>
  <si>
    <t>Data Mix Up</t>
  </si>
  <si>
    <t>Your Answers</t>
  </si>
  <si>
    <t xml:space="preserve">The points for each question are given on the answer tabs. A total of 2,000 points are available across all three cases. There are no time bonuses in this round. Students who submit their models after two hours will lose 40 points for each minute of excess time. Models submitted later than two hours and fifteen minutes after the starting time will be disqualified and will receive zero points. </t>
  </si>
  <si>
    <r>
      <t xml:space="preserve">Example1 </t>
    </r>
    <r>
      <rPr>
        <sz val="11"/>
        <rFont val="Roboto"/>
      </rPr>
      <t>- Plays 4, 6, 10, 17, and 20 move rightward only (→). Play 19 is the sole play moving leftward only (←).</t>
    </r>
  </si>
  <si>
    <t xml:space="preserve">What is the sum of all the starting row numbers in Level 4? For example, the sum of the rows for games 41, 42, and 43 is </t>
  </si>
  <si>
    <t>In what cell within the "Field" are we after 25 plays?</t>
  </si>
  <si>
    <t>Possible Movements</t>
  </si>
  <si>
    <t>Track the movements of the ball across plays and around the field. How many touchdowns will your team score?</t>
  </si>
  <si>
    <t>This will not impact any answers, so either "Team Name" can be used to fill in the data. While the data in this case is related to the other two cases, the cases can all be solved independently.</t>
  </si>
  <si>
    <t>The meal plan case and the football data got mixed up! Analyze the transaction data below to answer the questions on the "Data Mix Up Case Answers" tab. You can answer the first six questions with the data in its current condition.</t>
  </si>
  <si>
    <t>What is the total amount spent on food across all transactions? The amount spent on food for each transaction is the price.</t>
  </si>
  <si>
    <r>
      <t xml:space="preserve">This file contains </t>
    </r>
    <r>
      <rPr>
        <u/>
        <sz val="12"/>
        <color theme="1"/>
        <rFont val="Calibri (Body)"/>
      </rPr>
      <t>three cases</t>
    </r>
    <r>
      <rPr>
        <sz val="12"/>
        <color theme="1"/>
        <rFont val="Calibri"/>
        <family val="2"/>
        <scheme val="minor"/>
      </rPr>
      <t>, each represented by different colored tabs to the right. Read the instructions carefully and build your models to answer the questions. For the Kickoff and Meal Plan Cases, use the example answers for each level to check your work. For the Data Mix Up Case, use the answer tab for guidance as each question is multiple choice (choices are provided in the dropdown lists) with up to 10 potential answers. When you are finished, you must submit your model on the ExPrep platform. Only submit the model you downloaded (i.e., do not share models with others) and be sure to submit by the end of your two-hour window (see "Scoring" section below for late penalties). Good luck!</t>
    </r>
  </si>
  <si>
    <t>You were searching through the University of Arizona archives and stumbled across meal plan information for some of the University's most famous alums.</t>
  </si>
  <si>
    <t xml:space="preserve">Instead of selling this information to the tabloids, you decided to sort, review, and analyze what you found. (Good choice!) The information you found has been </t>
  </si>
  <si>
    <t>summarized onto two tabs, "Food Prices" and "Food Data." The "Food Prices" tab contains the cost for 50 food items for each of the University's four districts</t>
  </si>
  <si>
    <t xml:space="preserve">(Historic, Global, Highland, North). The "Food Data" tab contains 1,000 food orders. Each order contains the student who ordered, the food they ordered, </t>
  </si>
  <si>
    <t xml:space="preserve">the district where the order occurred, and the quantity they ordered. Get to work on your analyses and hopefully you don't regret your choice to not sell </t>
  </si>
  <si>
    <t>this information to the tabloids!</t>
  </si>
  <si>
    <r>
      <t xml:space="preserve">For the Kickoff and Meal Plan Cases, enter your answers in the </t>
    </r>
    <r>
      <rPr>
        <b/>
        <sz val="12"/>
        <color rgb="FF00B050"/>
        <rFont val="Calibri (Body)"/>
      </rPr>
      <t>GREEN</t>
    </r>
    <r>
      <rPr>
        <sz val="12"/>
        <color theme="1"/>
        <rFont val="Calibri"/>
        <family val="2"/>
        <scheme val="minor"/>
      </rPr>
      <t xml:space="preserve"> answer cells on the case tab. For the Data Mix Up Case, the "Data Mix Up Case Answers" tab contains the questions along with </t>
    </r>
    <r>
      <rPr>
        <b/>
        <sz val="12"/>
        <color rgb="FF00B050"/>
        <rFont val="Calibri (Body)"/>
      </rPr>
      <t>GREEN</t>
    </r>
    <r>
      <rPr>
        <sz val="12"/>
        <color theme="1"/>
        <rFont val="Calibri"/>
        <family val="2"/>
        <scheme val="minor"/>
      </rPr>
      <t xml:space="preserve"> answer cells that contain dropdown lists of up to 10 potential answers. Select your answer from among the options provided. Wrong answers due to guessing are not penalized, but the organizers reserve the right to disqualify participants if their submitted models show signs of cheating such as, but not limited to, not providing evidence of producing their submitted answers, producing evidence of cheating, or showing evidence of collaboration with third parties or other students. Answers provided outside of the defined answer cells will not be graded.</t>
    </r>
  </si>
  <si>
    <t>End zone</t>
  </si>
  <si>
    <t xml:space="preserve">To answer the last three questions you will need to fill in the missing data. Note that each "Team Name" is associated with only one "Arena Name" and one "Arena Location." However, there are two arenas that are home to multiple teams. </t>
  </si>
  <si>
    <t>*Remember to fill in the missing data before answering the last three questions.</t>
  </si>
  <si>
    <t>How many team names are missing from the transactions data? Count the missing observations from row 22 to 5871 in the "Team Name" column.</t>
  </si>
  <si>
    <r>
      <t xml:space="preserve">What is the total value of transactions in the Global district of Paycor Stadium? Sum the values of "Price" for which both "District" equals "Global" </t>
    </r>
    <r>
      <rPr>
        <b/>
        <i/>
        <sz val="12"/>
        <color theme="7" tint="-0.499984740745262"/>
        <rFont val="Roboto"/>
      </rPr>
      <t>and</t>
    </r>
    <r>
      <rPr>
        <b/>
        <sz val="12"/>
        <color theme="7" tint="-0.499984740745262"/>
        <rFont val="Roboto"/>
      </rPr>
      <t xml:space="preserve"> "Arena Name" equals "Paycor Stadium."</t>
    </r>
  </si>
  <si>
    <t>Each order conatins only one product!</t>
  </si>
  <si>
    <t>Total Price</t>
  </si>
  <si>
    <t>MAX Price</t>
  </si>
  <si>
    <t>MAX</t>
  </si>
  <si>
    <t>Helper</t>
  </si>
  <si>
    <t>Direction</t>
  </si>
  <si>
    <t>Left</t>
  </si>
  <si>
    <t>Right</t>
  </si>
  <si>
    <t>Row</t>
  </si>
  <si>
    <t>Column</t>
  </si>
  <si>
    <t>Direction Row</t>
  </si>
  <si>
    <t>Direction Column</t>
  </si>
  <si>
    <t>Cell References</t>
  </si>
  <si>
    <t>Is Touchdown?</t>
  </si>
  <si>
    <t>First Touchdown</t>
  </si>
  <si>
    <t>Bonus 6 &amp; 7</t>
  </si>
  <si>
    <t>Out of bounds limited movements</t>
  </si>
  <si>
    <t>Out of bounds movements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</si>
</sst>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quot;$&quot;#,##0.00_);[Red]\(&quot;$&quot;#,##0.00\)"/>
    <numFmt numFmtId="166" formatCode="&quot;$&quot;#,##0.00"/>
  </numFmts>
  <fonts count="42">
    <font>
      <sz val="20"/>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Roboto"/>
    </font>
    <font>
      <sz val="11"/>
      <name val="Roboto"/>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sz val="14"/>
      <color theme="1"/>
      <name val="Calibri"/>
      <family val="2"/>
      <scheme val="minor"/>
    </font>
    <font>
      <b/>
      <sz val="12"/>
      <color theme="1"/>
      <name val="Calibri"/>
      <family val="2"/>
      <scheme val="minor"/>
    </font>
    <font>
      <sz val="12"/>
      <color theme="1"/>
      <name val="Roboto"/>
    </font>
    <font>
      <b/>
      <sz val="11"/>
      <color theme="1"/>
      <name val="Calibri"/>
      <family val="2"/>
      <scheme val="minor"/>
    </font>
    <font>
      <b/>
      <sz val="12"/>
      <color theme="0"/>
      <name val="Roboto"/>
    </font>
    <font>
      <i/>
      <sz val="11"/>
      <color theme="1"/>
      <name val="Roboto"/>
    </font>
    <font>
      <i/>
      <sz val="11"/>
      <name val="Roboto"/>
    </font>
    <font>
      <b/>
      <i/>
      <sz val="20"/>
      <color theme="0"/>
      <name val="Roboto"/>
    </font>
    <font>
      <sz val="10"/>
      <name val="Calibri"/>
      <family val="2"/>
      <scheme val="minor"/>
    </font>
    <font>
      <b/>
      <sz val="16"/>
      <color theme="1"/>
      <name val="Roboto"/>
    </font>
    <font>
      <sz val="12"/>
      <name val="Roboto"/>
    </font>
    <font>
      <b/>
      <sz val="22"/>
      <color theme="0"/>
      <name val="Agency FB"/>
      <family val="2"/>
    </font>
    <font>
      <b/>
      <sz val="36"/>
      <color theme="0"/>
      <name val="Agency FB"/>
      <family val="2"/>
    </font>
    <font>
      <u/>
      <sz val="12"/>
      <color theme="1"/>
      <name val="Calibri (Body)"/>
    </font>
    <font>
      <b/>
      <sz val="12"/>
      <color rgb="FF00B050"/>
      <name val="Calibri (Body)"/>
    </font>
    <font>
      <sz val="20"/>
      <color theme="1"/>
      <name val="Calibri"/>
      <family val="2"/>
      <scheme val="minor"/>
    </font>
    <font>
      <b/>
      <i/>
      <sz val="12"/>
      <color theme="7" tint="-0.499984740745262"/>
      <name val="Roboto"/>
    </font>
    <font>
      <sz val="12"/>
      <color rgb="FFFFFFFF"/>
      <name val="Arial"/>
      <family val="2"/>
      <charset val="238"/>
    </font>
    <font>
      <b/>
      <sz val="11"/>
      <color rgb="FFFF0000"/>
      <name val="Roboto"/>
    </font>
    <font>
      <sz val="11"/>
      <color theme="1"/>
      <name val="Roboto"/>
    </font>
    <font>
      <sz val="11"/>
      <name val="Roboto"/>
    </font>
  </fonts>
  <fills count="17">
    <fill>
      <patternFill patternType="none"/>
    </fill>
    <fill>
      <patternFill patternType="gray125"/>
    </fill>
    <fill>
      <patternFill patternType="solid">
        <fgColor theme="0"/>
        <bgColor indexed="64"/>
      </patternFill>
    </fill>
    <fill>
      <patternFill patternType="solid">
        <fgColor rgb="FF228AB8"/>
        <bgColor indexed="64"/>
      </patternFill>
    </fill>
    <fill>
      <patternFill patternType="solid">
        <fgColor rgb="FF006837"/>
        <bgColor indexed="64"/>
      </patternFill>
    </fill>
    <fill>
      <patternFill patternType="solid">
        <fgColor theme="9" tint="0.59996337778862885"/>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rgb="FFF6C6CD"/>
        <bgColor indexed="64"/>
      </patternFill>
    </fill>
    <fill>
      <patternFill patternType="solid">
        <fgColor rgb="FF001838"/>
        <bgColor auto="1"/>
      </patternFill>
    </fill>
    <fill>
      <patternFill patternType="solid">
        <fgColor rgb="FF9E1B32"/>
        <bgColor auto="1"/>
      </patternFill>
    </fill>
    <fill>
      <patternFill patternType="solid">
        <fgColor rgb="FF9E1B32"/>
        <bgColor indexed="64"/>
      </patternFill>
    </fill>
    <fill>
      <patternFill patternType="solid">
        <fgColor rgb="FFED203F"/>
        <bgColor indexed="64"/>
      </patternFill>
    </fill>
    <fill>
      <patternFill patternType="solid">
        <fgColor rgb="FFED203F"/>
        <bgColor auto="1"/>
      </patternFill>
    </fill>
    <fill>
      <patternFill patternType="solid">
        <fgColor theme="5" tint="0.59999389629810485"/>
        <bgColor indexed="64"/>
      </patternFill>
    </fill>
    <fill>
      <patternFill patternType="solid">
        <fgColor rgb="FFFFFF00"/>
        <bgColor indexed="64"/>
      </patternFill>
    </fill>
  </fills>
  <borders count="64">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top style="medium">
        <color indexed="64"/>
      </top>
      <bottom/>
      <diagonal/>
    </border>
    <border>
      <left/>
      <right style="medium">
        <color indexed="64"/>
      </right>
      <top style="medium">
        <color indexed="64"/>
      </top>
      <bottom/>
      <diagonal/>
    </border>
    <border>
      <left/>
      <right style="thin">
        <color theme="0" tint="-0.24994659260841701"/>
      </right>
      <top/>
      <bottom style="thin">
        <color theme="0" tint="-0.24994659260841701"/>
      </bottom>
      <diagonal/>
    </border>
    <border>
      <left style="medium">
        <color indexed="64"/>
      </left>
      <right/>
      <top/>
      <bottom/>
      <diagonal/>
    </border>
    <border>
      <left/>
      <right/>
      <top/>
      <bottom style="thin">
        <color theme="0" tint="-0.24994659260841701"/>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style="medium">
        <color indexed="64"/>
      </top>
      <bottom/>
      <diagonal/>
    </border>
    <border>
      <left style="thin">
        <color theme="0" tint="-0.499984740745262"/>
      </left>
      <right style="thin">
        <color theme="0"/>
      </right>
      <top style="medium">
        <color indexed="64"/>
      </top>
      <bottom/>
      <diagonal/>
    </border>
    <border>
      <left style="thin">
        <color theme="0" tint="-0.499984740745262"/>
      </left>
      <right style="thin">
        <color theme="0"/>
      </right>
      <top/>
      <bottom style="thin">
        <color theme="0"/>
      </bottom>
      <diagonal/>
    </border>
    <border>
      <left style="thin">
        <color theme="0" tint="-0.499984740745262"/>
      </left>
      <right style="thin">
        <color theme="0"/>
      </right>
      <top style="thin">
        <color theme="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style="thin">
        <color theme="0" tint="-0.24994659260841701"/>
      </bottom>
      <diagonal/>
    </border>
    <border>
      <left style="thin">
        <color theme="0" tint="-0.24994659260841701"/>
      </left>
      <right/>
      <top/>
      <bottom/>
      <diagonal/>
    </border>
    <border>
      <left/>
      <right style="thin">
        <color theme="0" tint="-0.24994659260841701"/>
      </right>
      <top/>
      <bottom/>
      <diagonal/>
    </border>
    <border>
      <left/>
      <right style="thin">
        <color theme="0" tint="-0.249977111117893"/>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ck">
        <color indexed="64"/>
      </left>
      <right style="thick">
        <color indexed="64"/>
      </right>
      <top style="thick">
        <color indexed="64"/>
      </top>
      <bottom style="thick">
        <color indexed="64"/>
      </bottom>
      <diagonal/>
    </border>
    <border>
      <left style="thin">
        <color theme="0" tint="-0.499984740745262"/>
      </left>
      <right style="thin">
        <color theme="0" tint="-0.499984740745262"/>
      </right>
      <top style="thin">
        <color indexed="64"/>
      </top>
      <bottom style="thin">
        <color theme="0" tint="-0.499984740745262"/>
      </bottom>
      <diagonal/>
    </border>
    <border>
      <left style="thin">
        <color theme="0" tint="-0.499984740745262"/>
      </left>
      <right/>
      <top style="thin">
        <color indexed="64"/>
      </top>
      <bottom style="thin">
        <color theme="0" tint="-0.499984740745262"/>
      </bottom>
      <diagonal/>
    </border>
    <border>
      <left style="thin">
        <color theme="0" tint="-0.499984740745262"/>
      </left>
      <right/>
      <top/>
      <bottom style="thin">
        <color theme="0" tint="-0.499984740745262"/>
      </bottom>
      <diagonal/>
    </border>
    <border>
      <left style="medium">
        <color indexed="64"/>
      </left>
      <right style="medium">
        <color indexed="64"/>
      </right>
      <top style="medium">
        <color indexed="64"/>
      </top>
      <bottom/>
      <diagonal/>
    </border>
    <border>
      <left style="thin">
        <color theme="0" tint="-0.499984740745262"/>
      </left>
      <right/>
      <top style="medium">
        <color indexed="64"/>
      </top>
      <bottom/>
      <diagonal/>
    </border>
    <border>
      <left style="thin">
        <color theme="0" tint="-0.499984740745262"/>
      </left>
      <right/>
      <top style="thin">
        <color theme="0" tint="-0.499984740745262"/>
      </top>
      <bottom/>
      <diagonal/>
    </border>
    <border>
      <left/>
      <right style="thin">
        <color theme="0"/>
      </right>
      <top style="thin">
        <color indexed="64"/>
      </top>
      <bottom style="thin">
        <color theme="0"/>
      </bottom>
      <diagonal/>
    </border>
    <border>
      <left/>
      <right style="thin">
        <color theme="0"/>
      </right>
      <top style="thin">
        <color theme="0"/>
      </top>
      <bottom style="thin">
        <color theme="0"/>
      </bottom>
      <diagonal/>
    </border>
    <border>
      <left style="medium">
        <color indexed="64"/>
      </left>
      <right style="medium">
        <color indexed="64"/>
      </right>
      <top/>
      <bottom style="medium">
        <color indexed="64"/>
      </bottom>
      <diagonal/>
    </border>
    <border>
      <left style="thin">
        <color theme="0" tint="-0.249977111117893"/>
      </left>
      <right style="thin">
        <color theme="0" tint="-0.249977111117893"/>
      </right>
      <top style="thin">
        <color theme="0" tint="-0.249977111117893"/>
      </top>
      <bottom/>
      <diagonal/>
    </border>
    <border>
      <left/>
      <right/>
      <top style="thin">
        <color theme="4" tint="0.39997558519241921"/>
      </top>
      <bottom/>
      <diagonal/>
    </border>
    <border>
      <left style="thin">
        <color theme="0" tint="-0.249977111117893"/>
      </left>
      <right/>
      <top style="medium">
        <color indexed="64"/>
      </top>
      <bottom style="thin">
        <color theme="0" tint="-0.249977111117893"/>
      </bottom>
      <diagonal/>
    </border>
    <border>
      <left/>
      <right/>
      <top style="medium">
        <color indexed="64"/>
      </top>
      <bottom style="thin">
        <color theme="0" tint="-0.249977111117893"/>
      </bottom>
      <diagonal/>
    </border>
    <border>
      <left/>
      <right style="thin">
        <color theme="0" tint="-0.249977111117893"/>
      </right>
      <top style="medium">
        <color indexed="64"/>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medium">
        <color indexed="64"/>
      </top>
      <bottom style="thin">
        <color theme="0" tint="-0.249977111117893"/>
      </bottom>
      <diagonal/>
    </border>
  </borders>
  <cellStyleXfs count="4">
    <xf numFmtId="0" fontId="0" fillId="0" borderId="0"/>
    <xf numFmtId="0" fontId="5" fillId="0" borderId="0"/>
    <xf numFmtId="0" fontId="9" fillId="0" borderId="0" applyNumberFormat="0" applyFill="0" applyBorder="0" applyAlignment="0" applyProtection="0"/>
    <xf numFmtId="0" fontId="5" fillId="0" borderId="0"/>
  </cellStyleXfs>
  <cellXfs count="253">
    <xf numFmtId="0" fontId="0" fillId="0" borderId="0" xfId="0"/>
    <xf numFmtId="0" fontId="6" fillId="2" borderId="0" xfId="1" applyFont="1" applyFill="1"/>
    <xf numFmtId="0" fontId="6" fillId="2" borderId="0" xfId="1" applyFont="1" applyFill="1" applyAlignment="1">
      <alignment vertical="top" wrapText="1"/>
    </xf>
    <xf numFmtId="0" fontId="7" fillId="2" borderId="0" xfId="1" applyFont="1" applyFill="1" applyAlignment="1">
      <alignment vertical="top" wrapText="1"/>
    </xf>
    <xf numFmtId="0" fontId="7" fillId="2" borderId="0" xfId="1" applyFont="1" applyFill="1"/>
    <xf numFmtId="0" fontId="6" fillId="2" borderId="0" xfId="1" applyFont="1" applyFill="1" applyAlignment="1">
      <alignment horizontal="center"/>
    </xf>
    <xf numFmtId="0" fontId="8" fillId="2" borderId="0" xfId="1" applyFont="1" applyFill="1" applyAlignment="1">
      <alignment horizontal="center"/>
    </xf>
    <xf numFmtId="0" fontId="6" fillId="2" borderId="0" xfId="1" applyFont="1" applyFill="1" applyAlignment="1">
      <alignment horizontal="left"/>
    </xf>
    <xf numFmtId="0" fontId="10" fillId="2" borderId="0" xfId="1" applyFont="1" applyFill="1"/>
    <xf numFmtId="0" fontId="11" fillId="2" borderId="0" xfId="1" applyFont="1" applyFill="1" applyAlignment="1">
      <alignment horizontal="left"/>
    </xf>
    <xf numFmtId="0" fontId="8" fillId="2" borderId="0" xfId="1" applyFont="1" applyFill="1" applyAlignment="1">
      <alignment horizontal="left"/>
    </xf>
    <xf numFmtId="0" fontId="13" fillId="2" borderId="1" xfId="1" applyFont="1" applyFill="1" applyBorder="1" applyAlignment="1">
      <alignment horizontal="center" vertical="center" wrapText="1"/>
    </xf>
    <xf numFmtId="0" fontId="14" fillId="2" borderId="1" xfId="1" applyFont="1" applyFill="1" applyBorder="1" applyAlignment="1">
      <alignment horizontal="center" vertical="center" wrapText="1"/>
    </xf>
    <xf numFmtId="3" fontId="16" fillId="4" borderId="2" xfId="1" applyNumberFormat="1" applyFont="1" applyFill="1" applyBorder="1" applyAlignment="1">
      <alignment horizontal="center" vertical="center"/>
    </xf>
    <xf numFmtId="0" fontId="14" fillId="0" borderId="1" xfId="1" applyFont="1" applyBorder="1" applyAlignment="1">
      <alignment horizontal="center" vertical="center" wrapText="1"/>
    </xf>
    <xf numFmtId="3" fontId="17" fillId="0" borderId="3" xfId="1" applyNumberFormat="1" applyFont="1" applyBorder="1" applyAlignment="1">
      <alignment horizontal="center" vertical="center" wrapText="1"/>
    </xf>
    <xf numFmtId="0" fontId="7" fillId="2" borderId="0" xfId="1" applyFont="1" applyFill="1" applyAlignment="1">
      <alignment horizontal="center"/>
    </xf>
    <xf numFmtId="3" fontId="6" fillId="2" borderId="0" xfId="1" applyNumberFormat="1" applyFont="1" applyFill="1"/>
    <xf numFmtId="0" fontId="11" fillId="2" borderId="0" xfId="1" applyFont="1" applyFill="1" applyAlignment="1">
      <alignment horizontal="right"/>
    </xf>
    <xf numFmtId="0" fontId="12" fillId="3" borderId="9" xfId="1" applyFont="1" applyFill="1" applyBorder="1" applyAlignment="1">
      <alignment horizontal="center" vertical="center"/>
    </xf>
    <xf numFmtId="0" fontId="6" fillId="2" borderId="0" xfId="0" applyFont="1" applyFill="1" applyAlignment="1">
      <alignment horizontal="center"/>
    </xf>
    <xf numFmtId="0" fontId="16" fillId="4" borderId="2" xfId="1" applyFont="1" applyFill="1" applyBorder="1" applyAlignment="1">
      <alignment horizontal="center" vertical="center"/>
    </xf>
    <xf numFmtId="164" fontId="6" fillId="2" borderId="0" xfId="1" applyNumberFormat="1" applyFont="1" applyFill="1" applyAlignment="1">
      <alignment horizontal="center"/>
    </xf>
    <xf numFmtId="0" fontId="16" fillId="4" borderId="14" xfId="0" applyFont="1" applyFill="1" applyBorder="1" applyAlignment="1">
      <alignment horizontal="center" vertical="center"/>
    </xf>
    <xf numFmtId="0" fontId="20" fillId="2" borderId="0" xfId="1" applyFont="1" applyFill="1" applyAlignment="1">
      <alignment horizontal="left" vertical="center"/>
    </xf>
    <xf numFmtId="14" fontId="6" fillId="2" borderId="0" xfId="1" applyNumberFormat="1" applyFont="1" applyFill="1" applyAlignment="1">
      <alignment horizontal="center"/>
    </xf>
    <xf numFmtId="165" fontId="6" fillId="2" borderId="0" xfId="1" applyNumberFormat="1" applyFont="1" applyFill="1" applyAlignment="1">
      <alignment horizontal="center"/>
    </xf>
    <xf numFmtId="0" fontId="6" fillId="2" borderId="0" xfId="1" applyFont="1" applyFill="1" applyAlignment="1">
      <alignment horizontal="left" indent="1"/>
    </xf>
    <xf numFmtId="0" fontId="7" fillId="2" borderId="0" xfId="1" applyFont="1" applyFill="1" applyAlignment="1">
      <alignment horizontal="left" indent="1"/>
    </xf>
    <xf numFmtId="0" fontId="19" fillId="5" borderId="9" xfId="0" applyFont="1" applyFill="1" applyBorder="1" applyAlignment="1">
      <alignment horizontal="center" vertical="center"/>
    </xf>
    <xf numFmtId="0" fontId="19" fillId="6" borderId="9" xfId="0" applyFont="1" applyFill="1" applyBorder="1" applyAlignment="1">
      <alignment horizontal="center" vertical="center"/>
    </xf>
    <xf numFmtId="0" fontId="11" fillId="2" borderId="4" xfId="1" applyFont="1" applyFill="1" applyBorder="1" applyAlignment="1">
      <alignment horizontal="left"/>
    </xf>
    <xf numFmtId="0" fontId="6" fillId="2" borderId="15" xfId="1" applyFont="1" applyFill="1" applyBorder="1" applyAlignment="1">
      <alignment horizontal="left"/>
    </xf>
    <xf numFmtId="0" fontId="6" fillId="2" borderId="15" xfId="1" applyFont="1" applyFill="1" applyBorder="1" applyAlignment="1">
      <alignment horizontal="center"/>
    </xf>
    <xf numFmtId="0" fontId="7" fillId="2" borderId="15" xfId="1" applyFont="1" applyFill="1" applyBorder="1"/>
    <xf numFmtId="0" fontId="6" fillId="2" borderId="16" xfId="1" applyFont="1" applyFill="1" applyBorder="1"/>
    <xf numFmtId="0" fontId="7" fillId="2" borderId="18" xfId="1" applyFont="1" applyFill="1" applyBorder="1" applyAlignment="1">
      <alignment horizontal="left"/>
    </xf>
    <xf numFmtId="0" fontId="6" fillId="2" borderId="5" xfId="1" applyFont="1" applyFill="1" applyBorder="1"/>
    <xf numFmtId="0" fontId="7" fillId="2" borderId="6" xfId="1" applyFont="1" applyFill="1" applyBorder="1" applyAlignment="1">
      <alignment horizontal="left"/>
    </xf>
    <xf numFmtId="0" fontId="6" fillId="2" borderId="7" xfId="1" applyFont="1" applyFill="1" applyBorder="1" applyAlignment="1">
      <alignment horizontal="left"/>
    </xf>
    <xf numFmtId="0" fontId="6" fillId="2" borderId="7" xfId="1" applyFont="1" applyFill="1" applyBorder="1" applyAlignment="1">
      <alignment horizontal="center"/>
    </xf>
    <xf numFmtId="0" fontId="7" fillId="2" borderId="7" xfId="1" applyFont="1" applyFill="1" applyBorder="1"/>
    <xf numFmtId="0" fontId="6" fillId="2" borderId="8" xfId="1" applyFont="1" applyFill="1" applyBorder="1"/>
    <xf numFmtId="0" fontId="14" fillId="2" borderId="25" xfId="0" quotePrefix="1" applyFont="1" applyFill="1" applyBorder="1" applyAlignment="1">
      <alignment vertical="center"/>
    </xf>
    <xf numFmtId="0" fontId="14" fillId="2" borderId="26" xfId="0" quotePrefix="1" applyFont="1" applyFill="1" applyBorder="1" applyAlignment="1">
      <alignment vertical="center"/>
    </xf>
    <xf numFmtId="0" fontId="14" fillId="2" borderId="27" xfId="0" quotePrefix="1" applyFont="1" applyFill="1" applyBorder="1" applyAlignment="1">
      <alignment vertical="center"/>
    </xf>
    <xf numFmtId="0" fontId="14" fillId="2" borderId="19" xfId="0" quotePrefix="1" applyFont="1" applyFill="1" applyBorder="1" applyAlignment="1">
      <alignment vertical="center"/>
    </xf>
    <xf numFmtId="0" fontId="14" fillId="2" borderId="17" xfId="0" quotePrefix="1" applyFont="1" applyFill="1" applyBorder="1" applyAlignment="1">
      <alignment vertical="center"/>
    </xf>
    <xf numFmtId="0" fontId="14" fillId="2" borderId="19" xfId="0" quotePrefix="1" applyFont="1" applyFill="1" applyBorder="1" applyAlignment="1">
      <alignment vertical="center" wrapText="1"/>
    </xf>
    <xf numFmtId="0" fontId="14" fillId="2" borderId="17" xfId="0" quotePrefix="1" applyFont="1" applyFill="1" applyBorder="1" applyAlignment="1">
      <alignment vertical="center" wrapText="1"/>
    </xf>
    <xf numFmtId="0" fontId="11" fillId="2" borderId="0" xfId="1" applyFont="1" applyFill="1" applyAlignment="1">
      <alignment horizontal="left" indent="1"/>
    </xf>
    <xf numFmtId="0" fontId="14" fillId="2" borderId="28" xfId="0" quotePrefix="1" applyFont="1" applyFill="1" applyBorder="1" applyAlignment="1">
      <alignment vertical="center"/>
    </xf>
    <xf numFmtId="0" fontId="14" fillId="2" borderId="0" xfId="0" quotePrefix="1" applyFont="1" applyFill="1" applyAlignment="1">
      <alignment vertical="center"/>
    </xf>
    <xf numFmtId="0" fontId="14" fillId="2" borderId="29" xfId="0" quotePrefix="1" applyFont="1" applyFill="1" applyBorder="1" applyAlignment="1">
      <alignment vertical="center"/>
    </xf>
    <xf numFmtId="1" fontId="16" fillId="4" borderId="2" xfId="1" applyNumberFormat="1" applyFont="1" applyFill="1" applyBorder="1" applyAlignment="1">
      <alignment horizontal="center" vertical="center"/>
    </xf>
    <xf numFmtId="1" fontId="6" fillId="2" borderId="0" xfId="1" applyNumberFormat="1" applyFont="1" applyFill="1"/>
    <xf numFmtId="3" fontId="16" fillId="4" borderId="2" xfId="1" quotePrefix="1" applyNumberFormat="1" applyFont="1" applyFill="1" applyBorder="1" applyAlignment="1">
      <alignment horizontal="center" vertical="center"/>
    </xf>
    <xf numFmtId="0" fontId="0" fillId="2" borderId="0" xfId="0" applyFill="1"/>
    <xf numFmtId="38" fontId="16" fillId="4" borderId="2" xfId="1" applyNumberFormat="1" applyFont="1" applyFill="1" applyBorder="1" applyAlignment="1">
      <alignment horizontal="center" vertical="center"/>
    </xf>
    <xf numFmtId="38" fontId="6" fillId="2" borderId="0" xfId="1" applyNumberFormat="1" applyFont="1" applyFill="1"/>
    <xf numFmtId="0" fontId="7" fillId="2" borderId="0" xfId="1" quotePrefix="1" applyFont="1" applyFill="1" applyAlignment="1">
      <alignment horizontal="left" indent="2"/>
    </xf>
    <xf numFmtId="0" fontId="0" fillId="6" borderId="0" xfId="0" applyFill="1"/>
    <xf numFmtId="0" fontId="0" fillId="7" borderId="0" xfId="0" applyFill="1"/>
    <xf numFmtId="0" fontId="0" fillId="8" borderId="0" xfId="0" applyFill="1"/>
    <xf numFmtId="0" fontId="8" fillId="2" borderId="0" xfId="1" applyFont="1" applyFill="1" applyAlignment="1">
      <alignment horizontal="left" indent="1"/>
    </xf>
    <xf numFmtId="0" fontId="12" fillId="2" borderId="0" xfId="1" applyFont="1" applyFill="1" applyAlignment="1">
      <alignment vertical="center"/>
    </xf>
    <xf numFmtId="0" fontId="7" fillId="2" borderId="0" xfId="1" applyFont="1" applyFill="1" applyAlignment="1">
      <alignment horizontal="left"/>
    </xf>
    <xf numFmtId="0" fontId="6" fillId="2" borderId="30" xfId="1" applyFont="1" applyFill="1" applyBorder="1" applyAlignment="1">
      <alignment horizontal="center"/>
    </xf>
    <xf numFmtId="3" fontId="14" fillId="2" borderId="0" xfId="1" applyNumberFormat="1" applyFont="1" applyFill="1" applyAlignment="1">
      <alignment horizontal="centerContinuous" vertical="center" wrapText="1"/>
    </xf>
    <xf numFmtId="0" fontId="12" fillId="2" borderId="0" xfId="0" applyFont="1" applyFill="1" applyAlignment="1">
      <alignment horizontal="left" vertical="center"/>
    </xf>
    <xf numFmtId="0" fontId="12" fillId="2" borderId="0" xfId="0" applyFont="1" applyFill="1" applyAlignment="1">
      <alignment horizontal="centerContinuous" vertical="center"/>
    </xf>
    <xf numFmtId="0" fontId="13" fillId="2" borderId="0" xfId="0" applyFont="1" applyFill="1" applyAlignment="1">
      <alignment vertical="center"/>
    </xf>
    <xf numFmtId="0" fontId="13" fillId="2" borderId="0" xfId="0" applyFont="1" applyFill="1" applyAlignment="1">
      <alignment horizontal="left" vertical="center"/>
    </xf>
    <xf numFmtId="0" fontId="13" fillId="2" borderId="0" xfId="0" applyFont="1" applyFill="1" applyAlignment="1">
      <alignment horizontal="centerContinuous" vertical="center"/>
    </xf>
    <xf numFmtId="3" fontId="13" fillId="2" borderId="0" xfId="0" applyNumberFormat="1" applyFont="1" applyFill="1" applyAlignment="1">
      <alignment horizontal="centerContinuous" vertical="center"/>
    </xf>
    <xf numFmtId="0" fontId="11" fillId="2" borderId="0" xfId="1" applyFont="1" applyFill="1"/>
    <xf numFmtId="0" fontId="21" fillId="6" borderId="35" xfId="0" applyFont="1" applyFill="1" applyBorder="1"/>
    <xf numFmtId="0" fontId="21" fillId="7" borderId="35" xfId="0" applyFont="1" applyFill="1" applyBorder="1"/>
    <xf numFmtId="0" fontId="21" fillId="8" borderId="38" xfId="0" applyFont="1" applyFill="1" applyBorder="1"/>
    <xf numFmtId="0" fontId="21" fillId="2" borderId="0" xfId="0" applyFont="1" applyFill="1"/>
    <xf numFmtId="0" fontId="14" fillId="2" borderId="0" xfId="0" quotePrefix="1" applyFont="1" applyFill="1" applyAlignment="1">
      <alignment vertical="center" wrapText="1"/>
    </xf>
    <xf numFmtId="0" fontId="13" fillId="2" borderId="0" xfId="0" applyFont="1" applyFill="1" applyAlignment="1">
      <alignment horizontal="center" vertical="center" wrapText="1"/>
    </xf>
    <xf numFmtId="0" fontId="14" fillId="2" borderId="0" xfId="0" applyFont="1" applyFill="1" applyAlignment="1">
      <alignment horizontal="center" vertical="center" wrapText="1"/>
    </xf>
    <xf numFmtId="0" fontId="15" fillId="2" borderId="0" xfId="0" applyFont="1" applyFill="1" applyAlignment="1">
      <alignment horizontal="center" vertical="center"/>
    </xf>
    <xf numFmtId="0" fontId="16" fillId="2" borderId="0" xfId="0" applyFont="1" applyFill="1" applyAlignment="1">
      <alignment horizontal="center" vertical="center"/>
    </xf>
    <xf numFmtId="0" fontId="13" fillId="2" borderId="13" xfId="0" applyFont="1" applyFill="1" applyBorder="1" applyAlignment="1">
      <alignment horizontal="center" vertical="center" wrapText="1"/>
    </xf>
    <xf numFmtId="0" fontId="14" fillId="2" borderId="13" xfId="0" applyFont="1" applyFill="1" applyBorder="1" applyAlignment="1">
      <alignment horizontal="center" vertical="center" wrapText="1"/>
    </xf>
    <xf numFmtId="0" fontId="4" fillId="2" borderId="0" xfId="0" applyFont="1" applyFill="1"/>
    <xf numFmtId="0" fontId="23" fillId="2" borderId="0" xfId="1" applyFont="1" applyFill="1" applyAlignment="1">
      <alignment horizontal="center"/>
    </xf>
    <xf numFmtId="0" fontId="5" fillId="2" borderId="0" xfId="1" applyFill="1" applyProtection="1">
      <protection locked="0"/>
    </xf>
    <xf numFmtId="0" fontId="24" fillId="2" borderId="0" xfId="1" applyFont="1" applyFill="1" applyProtection="1">
      <protection locked="0"/>
    </xf>
    <xf numFmtId="0" fontId="7" fillId="2" borderId="4" xfId="1" applyFont="1" applyFill="1" applyBorder="1" applyAlignment="1">
      <alignment horizontal="left"/>
    </xf>
    <xf numFmtId="0" fontId="13" fillId="2" borderId="1" xfId="0" applyFont="1" applyFill="1" applyBorder="1" applyAlignment="1">
      <alignment horizontal="center" vertical="center" wrapText="1"/>
    </xf>
    <xf numFmtId="0" fontId="14" fillId="2" borderId="1" xfId="0" applyFont="1" applyFill="1" applyBorder="1" applyAlignment="1">
      <alignment horizontal="center" vertical="center" wrapText="1"/>
    </xf>
    <xf numFmtId="3" fontId="16" fillId="4" borderId="2" xfId="0" applyNumberFormat="1" applyFont="1" applyFill="1" applyBorder="1" applyAlignment="1">
      <alignment horizontal="center" vertical="center"/>
    </xf>
    <xf numFmtId="166" fontId="16" fillId="4" borderId="2" xfId="0" applyNumberFormat="1" applyFont="1" applyFill="1" applyBorder="1" applyAlignment="1">
      <alignment horizontal="center" vertical="center" wrapText="1"/>
    </xf>
    <xf numFmtId="0" fontId="14" fillId="2" borderId="1" xfId="0" quotePrefix="1" applyFont="1" applyFill="1" applyBorder="1" applyAlignment="1">
      <alignment horizontal="center" vertical="center" wrapText="1"/>
    </xf>
    <xf numFmtId="0" fontId="19" fillId="9" borderId="9" xfId="0" applyFont="1" applyFill="1" applyBorder="1" applyAlignment="1">
      <alignment horizontal="center" vertical="center"/>
    </xf>
    <xf numFmtId="166" fontId="16" fillId="4" borderId="2" xfId="1" applyNumberFormat="1" applyFont="1" applyFill="1" applyBorder="1" applyAlignment="1">
      <alignment horizontal="center" vertical="center"/>
    </xf>
    <xf numFmtId="166" fontId="6" fillId="2" borderId="0" xfId="1" applyNumberFormat="1" applyFont="1" applyFill="1"/>
    <xf numFmtId="3" fontId="17" fillId="0" borderId="3" xfId="1" applyNumberFormat="1" applyFont="1" applyBorder="1" applyAlignment="1">
      <alignment horizontal="center" vertical="center"/>
    </xf>
    <xf numFmtId="0" fontId="4" fillId="0" borderId="0" xfId="0" applyFont="1"/>
    <xf numFmtId="4" fontId="22" fillId="0" borderId="31" xfId="0" applyNumberFormat="1" applyFont="1" applyBorder="1" applyAlignment="1">
      <alignment horizontal="centerContinuous"/>
    </xf>
    <xf numFmtId="4" fontId="4" fillId="0" borderId="32" xfId="0" applyNumberFormat="1" applyFont="1" applyBorder="1" applyAlignment="1">
      <alignment horizontal="centerContinuous"/>
    </xf>
    <xf numFmtId="4" fontId="4" fillId="0" borderId="33" xfId="0" applyNumberFormat="1" applyFont="1" applyBorder="1" applyAlignment="1">
      <alignment horizontal="centerContinuous"/>
    </xf>
    <xf numFmtId="0" fontId="22" fillId="0" borderId="0" xfId="0" applyFont="1" applyAlignment="1">
      <alignment horizontal="center"/>
    </xf>
    <xf numFmtId="4" fontId="4" fillId="0" borderId="34" xfId="0" applyNumberFormat="1" applyFont="1" applyBorder="1" applyAlignment="1">
      <alignment horizontal="center"/>
    </xf>
    <xf numFmtId="4" fontId="4" fillId="0" borderId="0" xfId="0" applyNumberFormat="1" applyFont="1" applyAlignment="1">
      <alignment horizontal="center"/>
    </xf>
    <xf numFmtId="0" fontId="4" fillId="0" borderId="0" xfId="0" applyFont="1" applyAlignment="1">
      <alignment horizontal="center"/>
    </xf>
    <xf numFmtId="0" fontId="4" fillId="0" borderId="34" xfId="0" applyFont="1" applyBorder="1" applyAlignment="1">
      <alignment horizontal="left"/>
    </xf>
    <xf numFmtId="0" fontId="4" fillId="0" borderId="0" xfId="0" applyFont="1" applyAlignment="1">
      <alignment horizontal="left"/>
    </xf>
    <xf numFmtId="0" fontId="4" fillId="0" borderId="35" xfId="0" applyFont="1" applyBorder="1" applyAlignment="1">
      <alignment horizontal="left"/>
    </xf>
    <xf numFmtId="3" fontId="4" fillId="0" borderId="0" xfId="0" applyNumberFormat="1" applyFont="1" applyAlignment="1">
      <alignment horizontal="center"/>
    </xf>
    <xf numFmtId="0" fontId="0" fillId="0" borderId="0" xfId="0" applyAlignment="1">
      <alignment horizontal="center"/>
    </xf>
    <xf numFmtId="0" fontId="4" fillId="0" borderId="0" xfId="1" applyFont="1"/>
    <xf numFmtId="0" fontId="6" fillId="2" borderId="0" xfId="0" applyFont="1" applyFill="1"/>
    <xf numFmtId="0" fontId="4" fillId="0" borderId="0" xfId="1" applyFont="1" applyAlignment="1">
      <alignment horizontal="center"/>
    </xf>
    <xf numFmtId="0" fontId="22" fillId="0" borderId="0" xfId="1" applyFont="1" applyAlignment="1">
      <alignment horizontal="center"/>
    </xf>
    <xf numFmtId="0" fontId="14" fillId="0" borderId="46" xfId="1" applyFont="1" applyBorder="1" applyAlignment="1">
      <alignment horizontal="center" vertical="center" wrapText="1"/>
    </xf>
    <xf numFmtId="0" fontId="14" fillId="0" borderId="47" xfId="1" applyFont="1" applyBorder="1" applyAlignment="1">
      <alignment horizontal="center" vertical="center" wrapText="1"/>
    </xf>
    <xf numFmtId="1" fontId="4" fillId="0" borderId="0" xfId="1" applyNumberFormat="1" applyFont="1" applyAlignment="1">
      <alignment horizontal="center"/>
    </xf>
    <xf numFmtId="0" fontId="14" fillId="0" borderId="42" xfId="1" applyFont="1" applyBorder="1" applyAlignment="1">
      <alignment horizontal="center" vertical="center" wrapText="1"/>
    </xf>
    <xf numFmtId="3" fontId="4" fillId="0" borderId="0" xfId="1" applyNumberFormat="1" applyFont="1" applyAlignment="1">
      <alignment horizontal="center"/>
    </xf>
    <xf numFmtId="0" fontId="14" fillId="0" borderId="0" xfId="1" applyFont="1" applyAlignment="1">
      <alignment horizontal="center" vertical="center" wrapText="1"/>
    </xf>
    <xf numFmtId="0" fontId="26" fillId="2" borderId="0" xfId="1" applyFont="1" applyFill="1"/>
    <xf numFmtId="0" fontId="27" fillId="2" borderId="15" xfId="1" applyFont="1" applyFill="1" applyBorder="1"/>
    <xf numFmtId="0" fontId="27" fillId="2" borderId="0" xfId="1" applyFont="1" applyFill="1"/>
    <xf numFmtId="0" fontId="27" fillId="2" borderId="7" xfId="1" applyFont="1" applyFill="1" applyBorder="1"/>
    <xf numFmtId="0" fontId="28" fillId="2" borderId="0" xfId="1" applyFont="1" applyFill="1"/>
    <xf numFmtId="0" fontId="17" fillId="0" borderId="3" xfId="1" applyFont="1" applyBorder="1" applyAlignment="1">
      <alignment horizontal="center" vertical="center"/>
    </xf>
    <xf numFmtId="165" fontId="17" fillId="0" borderId="3" xfId="1" applyNumberFormat="1" applyFont="1" applyBorder="1" applyAlignment="1">
      <alignment horizontal="center" vertical="center" wrapText="1"/>
    </xf>
    <xf numFmtId="165" fontId="8" fillId="2" borderId="0" xfId="1" applyNumberFormat="1" applyFont="1" applyFill="1" applyAlignment="1">
      <alignment horizontal="left"/>
    </xf>
    <xf numFmtId="0" fontId="8" fillId="2" borderId="0" xfId="1" applyFont="1" applyFill="1"/>
    <xf numFmtId="3" fontId="12" fillId="3" borderId="9" xfId="1" applyNumberFormat="1" applyFont="1" applyFill="1" applyBorder="1" applyAlignment="1">
      <alignment horizontal="center" vertical="center"/>
    </xf>
    <xf numFmtId="0" fontId="13" fillId="2" borderId="13" xfId="1" applyFont="1" applyFill="1" applyBorder="1" applyAlignment="1">
      <alignment horizontal="center" vertical="center" wrapText="1"/>
    </xf>
    <xf numFmtId="0" fontId="5" fillId="0" borderId="0" xfId="3" applyAlignment="1">
      <alignment horizontal="left"/>
    </xf>
    <xf numFmtId="3" fontId="6" fillId="2" borderId="0" xfId="1" applyNumberFormat="1" applyFont="1" applyFill="1" applyAlignment="1">
      <alignment horizontal="center"/>
    </xf>
    <xf numFmtId="0" fontId="16" fillId="4" borderId="14" xfId="1" applyFont="1" applyFill="1" applyBorder="1" applyAlignment="1">
      <alignment horizontal="center" vertical="center"/>
    </xf>
    <xf numFmtId="1" fontId="4" fillId="0" borderId="0" xfId="1" applyNumberFormat="1" applyFont="1"/>
    <xf numFmtId="3" fontId="4" fillId="0" borderId="0" xfId="1" applyNumberFormat="1" applyFont="1"/>
    <xf numFmtId="165" fontId="4" fillId="0" borderId="0" xfId="1" applyNumberFormat="1" applyFont="1"/>
    <xf numFmtId="1" fontId="6" fillId="2" borderId="0" xfId="1" applyNumberFormat="1" applyFont="1" applyFill="1" applyAlignment="1">
      <alignment horizontal="center"/>
    </xf>
    <xf numFmtId="0" fontId="30" fillId="2" borderId="0" xfId="1" applyFont="1" applyFill="1"/>
    <xf numFmtId="0" fontId="11" fillId="2" borderId="0" xfId="1" applyFont="1" applyFill="1" applyAlignment="1">
      <alignment horizontal="left" vertical="center" indent="1"/>
    </xf>
    <xf numFmtId="0" fontId="11" fillId="2" borderId="0" xfId="1" applyFont="1" applyFill="1" applyAlignment="1">
      <alignment vertical="center"/>
    </xf>
    <xf numFmtId="0" fontId="11" fillId="2" borderId="0" xfId="1" applyFont="1" applyFill="1" applyAlignment="1">
      <alignment horizontal="center"/>
    </xf>
    <xf numFmtId="3" fontId="31" fillId="2" borderId="0" xfId="1" applyNumberFormat="1" applyFont="1" applyFill="1" applyAlignment="1">
      <alignment horizontal="left" vertical="center"/>
    </xf>
    <xf numFmtId="0" fontId="12" fillId="12" borderId="10" xfId="0" applyFont="1" applyFill="1" applyBorder="1" applyAlignment="1">
      <alignment horizontal="center" vertical="center"/>
    </xf>
    <xf numFmtId="0" fontId="12" fillId="12" borderId="9" xfId="0" applyFont="1" applyFill="1" applyBorder="1" applyAlignment="1">
      <alignment horizontal="center" vertical="center" wrapText="1"/>
    </xf>
    <xf numFmtId="0" fontId="12" fillId="12" borderId="12" xfId="0" applyFont="1" applyFill="1" applyBorder="1" applyAlignment="1">
      <alignment horizontal="center" vertical="center"/>
    </xf>
    <xf numFmtId="3" fontId="12" fillId="12" borderId="9" xfId="0" applyNumberFormat="1" applyFont="1" applyFill="1" applyBorder="1" applyAlignment="1">
      <alignment horizontal="center" vertical="center"/>
    </xf>
    <xf numFmtId="0" fontId="12" fillId="12" borderId="10" xfId="0" applyFont="1" applyFill="1" applyBorder="1" applyAlignment="1">
      <alignment horizontal="centerContinuous" vertical="center"/>
    </xf>
    <xf numFmtId="0" fontId="12" fillId="12" borderId="12" xfId="0" applyFont="1" applyFill="1" applyBorder="1" applyAlignment="1">
      <alignment horizontal="centerContinuous" vertical="center"/>
    </xf>
    <xf numFmtId="0" fontId="12" fillId="12" borderId="11" xfId="0" applyFont="1" applyFill="1" applyBorder="1" applyAlignment="1">
      <alignment horizontal="centerContinuous" vertical="center"/>
    </xf>
    <xf numFmtId="0" fontId="12" fillId="12" borderId="10" xfId="1" applyFont="1" applyFill="1" applyBorder="1" applyAlignment="1">
      <alignment horizontal="center" vertical="center"/>
    </xf>
    <xf numFmtId="0" fontId="12" fillId="12" borderId="9" xfId="1" applyFont="1" applyFill="1" applyBorder="1" applyAlignment="1">
      <alignment horizontal="center" vertical="center"/>
    </xf>
    <xf numFmtId="0" fontId="12" fillId="12" borderId="12" xfId="1" applyFont="1" applyFill="1" applyBorder="1" applyAlignment="1">
      <alignment horizontal="center" vertical="center"/>
    </xf>
    <xf numFmtId="0" fontId="12" fillId="12" borderId="10" xfId="1" applyFont="1" applyFill="1" applyBorder="1" applyAlignment="1">
      <alignment horizontal="center" vertical="center" wrapText="1"/>
    </xf>
    <xf numFmtId="0" fontId="15" fillId="2" borderId="48" xfId="0" applyFont="1" applyFill="1" applyBorder="1" applyAlignment="1">
      <alignment horizontal="center" vertical="center"/>
    </xf>
    <xf numFmtId="0" fontId="15" fillId="2" borderId="42" xfId="0" applyFont="1" applyFill="1" applyBorder="1" applyAlignment="1">
      <alignment horizontal="center" vertical="center"/>
    </xf>
    <xf numFmtId="3" fontId="12" fillId="12" borderId="49" xfId="0" applyNumberFormat="1" applyFont="1" applyFill="1" applyBorder="1" applyAlignment="1">
      <alignment horizontal="center" vertical="center"/>
    </xf>
    <xf numFmtId="0" fontId="15" fillId="2" borderId="42" xfId="1" applyFont="1" applyFill="1" applyBorder="1" applyAlignment="1">
      <alignment horizontal="center" vertical="center"/>
    </xf>
    <xf numFmtId="0" fontId="18" fillId="13" borderId="10" xfId="0" applyFont="1" applyFill="1" applyBorder="1" applyAlignment="1">
      <alignment horizontal="center" vertical="center"/>
    </xf>
    <xf numFmtId="0" fontId="25" fillId="12" borderId="45" xfId="1" applyFont="1" applyFill="1" applyBorder="1" applyAlignment="1">
      <alignment horizontal="center" vertical="center"/>
    </xf>
    <xf numFmtId="0" fontId="12" fillId="12" borderId="12" xfId="0" applyFont="1" applyFill="1" applyBorder="1" applyAlignment="1">
      <alignment vertical="center"/>
    </xf>
    <xf numFmtId="0" fontId="12" fillId="12" borderId="10" xfId="0" applyFont="1" applyFill="1" applyBorder="1" applyAlignment="1">
      <alignment horizontal="left" vertical="center" indent="1"/>
    </xf>
    <xf numFmtId="0" fontId="12" fillId="12" borderId="11" xfId="0" applyFont="1" applyFill="1" applyBorder="1" applyAlignment="1">
      <alignment vertical="center"/>
    </xf>
    <xf numFmtId="0" fontId="12" fillId="12" borderId="9" xfId="1" applyFont="1" applyFill="1" applyBorder="1" applyAlignment="1">
      <alignment horizontal="centerContinuous" vertical="center"/>
    </xf>
    <xf numFmtId="0" fontId="12" fillId="12" borderId="10" xfId="1" applyFont="1" applyFill="1" applyBorder="1" applyAlignment="1">
      <alignment horizontal="centerContinuous" vertical="center"/>
    </xf>
    <xf numFmtId="0" fontId="12" fillId="12" borderId="12" xfId="1" applyFont="1" applyFill="1" applyBorder="1" applyAlignment="1">
      <alignment horizontal="centerContinuous" vertical="center"/>
    </xf>
    <xf numFmtId="0" fontId="12" fillId="12" borderId="11" xfId="1" applyFont="1" applyFill="1" applyBorder="1" applyAlignment="1">
      <alignment horizontal="centerContinuous" vertical="center"/>
    </xf>
    <xf numFmtId="0" fontId="18" fillId="14" borderId="10" xfId="0" applyFont="1" applyFill="1" applyBorder="1" applyAlignment="1">
      <alignment horizontal="center" vertical="center"/>
    </xf>
    <xf numFmtId="0" fontId="19" fillId="15" borderId="9" xfId="0" applyFont="1" applyFill="1" applyBorder="1" applyAlignment="1">
      <alignment horizontal="center" vertical="center"/>
    </xf>
    <xf numFmtId="0" fontId="20" fillId="0" borderId="0" xfId="1" applyFont="1"/>
    <xf numFmtId="3" fontId="25" fillId="4" borderId="53" xfId="1" applyNumberFormat="1" applyFont="1" applyFill="1" applyBorder="1" applyAlignment="1">
      <alignment horizontal="center" vertical="center"/>
    </xf>
    <xf numFmtId="4" fontId="25" fillId="4" borderId="53" xfId="1" applyNumberFormat="1" applyFont="1" applyFill="1" applyBorder="1" applyAlignment="1">
      <alignment horizontal="center" vertical="center"/>
    </xf>
    <xf numFmtId="165" fontId="25" fillId="4" borderId="52" xfId="1" applyNumberFormat="1" applyFont="1" applyFill="1" applyBorder="1" applyAlignment="1">
      <alignment horizontal="center" vertical="center"/>
    </xf>
    <xf numFmtId="165" fontId="25" fillId="4" borderId="53" xfId="1" applyNumberFormat="1" applyFont="1" applyFill="1" applyBorder="1" applyAlignment="1">
      <alignment horizontal="center" vertical="center"/>
    </xf>
    <xf numFmtId="0" fontId="21" fillId="0" borderId="34" xfId="0" applyFont="1" applyBorder="1" applyAlignment="1">
      <alignment horizontal="centerContinuous"/>
    </xf>
    <xf numFmtId="0" fontId="21" fillId="0" borderId="0" xfId="0" applyFont="1" applyAlignment="1">
      <alignment horizontal="centerContinuous"/>
    </xf>
    <xf numFmtId="0" fontId="21" fillId="0" borderId="36" xfId="0" applyFont="1" applyBorder="1" applyAlignment="1">
      <alignment horizontal="centerContinuous"/>
    </xf>
    <xf numFmtId="0" fontId="21" fillId="0" borderId="37" xfId="0" applyFont="1" applyBorder="1" applyAlignment="1">
      <alignment horizontal="centerContinuous"/>
    </xf>
    <xf numFmtId="0" fontId="10" fillId="12" borderId="9" xfId="1" applyFont="1" applyFill="1" applyBorder="1" applyAlignment="1">
      <alignment horizontal="centerContinuous" vertical="center"/>
    </xf>
    <xf numFmtId="0" fontId="36" fillId="0" borderId="34" xfId="0" applyFont="1" applyBorder="1" applyAlignment="1">
      <alignment horizontal="centerContinuous"/>
    </xf>
    <xf numFmtId="0" fontId="36" fillId="0" borderId="0" xfId="0" applyFont="1" applyAlignment="1">
      <alignment horizontal="centerContinuous"/>
    </xf>
    <xf numFmtId="0" fontId="36" fillId="6" borderId="35" xfId="0" applyFont="1" applyFill="1" applyBorder="1"/>
    <xf numFmtId="0" fontId="36" fillId="7" borderId="35" xfId="0" applyFont="1" applyFill="1" applyBorder="1"/>
    <xf numFmtId="0" fontId="36" fillId="0" borderId="36" xfId="0" applyFont="1" applyBorder="1" applyAlignment="1">
      <alignment horizontal="centerContinuous"/>
    </xf>
    <xf numFmtId="0" fontId="36" fillId="0" borderId="37" xfId="0" applyFont="1" applyBorder="1" applyAlignment="1">
      <alignment horizontal="centerContinuous"/>
    </xf>
    <xf numFmtId="0" fontId="36" fillId="8" borderId="38" xfId="0" applyFont="1" applyFill="1" applyBorder="1"/>
    <xf numFmtId="0" fontId="22" fillId="0" borderId="0" xfId="1" applyFont="1"/>
    <xf numFmtId="0" fontId="38" fillId="0" borderId="0" xfId="0" applyFont="1"/>
    <xf numFmtId="0" fontId="22" fillId="0" borderId="37" xfId="0" applyFont="1" applyBorder="1" applyAlignment="1">
      <alignment horizontal="center"/>
    </xf>
    <xf numFmtId="4" fontId="22" fillId="0" borderId="36" xfId="0" applyNumberFormat="1" applyFont="1" applyBorder="1" applyAlignment="1">
      <alignment horizontal="center"/>
    </xf>
    <xf numFmtId="4" fontId="22" fillId="0" borderId="37" xfId="0" applyNumberFormat="1" applyFont="1" applyBorder="1" applyAlignment="1">
      <alignment horizontal="center"/>
    </xf>
    <xf numFmtId="3" fontId="22" fillId="0" borderId="0" xfId="0" applyNumberFormat="1" applyFont="1" applyAlignment="1">
      <alignment horizontal="center"/>
    </xf>
    <xf numFmtId="0" fontId="22" fillId="0" borderId="34" xfId="0" applyFont="1" applyBorder="1" applyAlignment="1">
      <alignment horizontal="center"/>
    </xf>
    <xf numFmtId="0" fontId="22" fillId="0" borderId="35" xfId="0" applyFont="1" applyBorder="1" applyAlignment="1">
      <alignment horizontal="center"/>
    </xf>
    <xf numFmtId="0" fontId="39" fillId="2" borderId="0" xfId="1" applyFont="1" applyFill="1"/>
    <xf numFmtId="0" fontId="1" fillId="0" borderId="0" xfId="0" applyFont="1" applyAlignment="1">
      <alignment horizontal="center"/>
    </xf>
    <xf numFmtId="0" fontId="18" fillId="12" borderId="54" xfId="1" applyFont="1" applyFill="1" applyBorder="1" applyAlignment="1">
      <alignment horizontal="center" vertical="center"/>
    </xf>
    <xf numFmtId="3" fontId="17" fillId="0" borderId="55" xfId="1" applyNumberFormat="1" applyFont="1" applyBorder="1" applyAlignment="1">
      <alignment horizontal="center" vertical="center"/>
    </xf>
    <xf numFmtId="0" fontId="17" fillId="0" borderId="55" xfId="1" applyFont="1" applyBorder="1" applyAlignment="1">
      <alignment horizontal="center" vertical="center"/>
    </xf>
    <xf numFmtId="3" fontId="17" fillId="0" borderId="55" xfId="1" applyNumberFormat="1" applyFont="1" applyBorder="1" applyAlignment="1">
      <alignment horizontal="center" vertical="center" wrapText="1"/>
    </xf>
    <xf numFmtId="165" fontId="17" fillId="0" borderId="55" xfId="1" applyNumberFormat="1" applyFont="1" applyBorder="1" applyAlignment="1">
      <alignment horizontal="center" vertical="center" wrapText="1"/>
    </xf>
    <xf numFmtId="0" fontId="40" fillId="2" borderId="56" xfId="1" applyFont="1" applyFill="1" applyBorder="1" applyAlignment="1">
      <alignment horizontal="left"/>
    </xf>
    <xf numFmtId="0" fontId="41" fillId="2" borderId="56" xfId="1" applyFont="1" applyFill="1" applyBorder="1" applyAlignment="1">
      <alignment horizontal="left"/>
    </xf>
    <xf numFmtId="0" fontId="39" fillId="2" borderId="0" xfId="1" applyFont="1" applyFill="1" applyAlignment="1">
      <alignment horizontal="center"/>
    </xf>
    <xf numFmtId="3" fontId="17" fillId="16" borderId="3" xfId="1" applyNumberFormat="1" applyFont="1" applyFill="1" applyBorder="1" applyAlignment="1">
      <alignment horizontal="center" vertical="center"/>
    </xf>
    <xf numFmtId="3" fontId="17" fillId="0" borderId="57" xfId="1" applyNumberFormat="1" applyFont="1" applyBorder="1" applyAlignment="1">
      <alignment wrapText="1"/>
    </xf>
    <xf numFmtId="3" fontId="17" fillId="0" borderId="60" xfId="1" applyNumberFormat="1" applyFont="1" applyBorder="1" applyAlignment="1">
      <alignment wrapText="1"/>
    </xf>
    <xf numFmtId="0" fontId="12" fillId="12" borderId="9" xfId="1" applyFont="1" applyFill="1" applyBorder="1"/>
    <xf numFmtId="3" fontId="17" fillId="0" borderId="63" xfId="1" applyNumberFormat="1" applyFont="1" applyBorder="1" applyAlignment="1">
      <alignment wrapText="1"/>
    </xf>
    <xf numFmtId="3" fontId="17" fillId="0" borderId="3" xfId="1" applyNumberFormat="1" applyFont="1" applyBorder="1" applyAlignment="1">
      <alignment wrapText="1"/>
    </xf>
    <xf numFmtId="0" fontId="12" fillId="12" borderId="0" xfId="1" applyFont="1" applyFill="1" applyAlignment="1">
      <alignment horizontal="centerContinuous" vertical="center"/>
    </xf>
    <xf numFmtId="0" fontId="7" fillId="2" borderId="0" xfId="1" applyFont="1" applyFill="1" applyAlignment="1">
      <alignment horizontal="center" vertical="center"/>
    </xf>
    <xf numFmtId="0" fontId="32" fillId="11" borderId="0" xfId="0" applyFont="1" applyFill="1" applyAlignment="1">
      <alignment horizontal="center" vertical="center"/>
    </xf>
    <xf numFmtId="0" fontId="3" fillId="2" borderId="0" xfId="1" applyFont="1" applyFill="1" applyAlignment="1" applyProtection="1">
      <alignment horizontal="left" wrapText="1"/>
      <protection locked="0"/>
    </xf>
    <xf numFmtId="0" fontId="3" fillId="2" borderId="0" xfId="1" applyFont="1" applyFill="1" applyAlignment="1" applyProtection="1">
      <alignment horizontal="left"/>
      <protection locked="0"/>
    </xf>
    <xf numFmtId="0" fontId="33" fillId="10" borderId="0" xfId="0" applyFont="1" applyFill="1" applyAlignment="1">
      <alignment horizontal="center" vertical="center"/>
    </xf>
    <xf numFmtId="0" fontId="2" fillId="2" borderId="0" xfId="1" applyFont="1" applyFill="1" applyAlignment="1" applyProtection="1">
      <alignment horizontal="left" wrapText="1"/>
      <protection locked="0"/>
    </xf>
    <xf numFmtId="0" fontId="14" fillId="2" borderId="39" xfId="0" quotePrefix="1" applyFont="1" applyFill="1" applyBorder="1" applyAlignment="1">
      <alignment horizontal="left" vertical="center" wrapText="1"/>
    </xf>
    <xf numFmtId="0" fontId="14" fillId="2" borderId="40" xfId="0" quotePrefix="1" applyFont="1" applyFill="1" applyBorder="1" applyAlignment="1">
      <alignment horizontal="left" vertical="center" wrapText="1"/>
    </xf>
    <xf numFmtId="0" fontId="14" fillId="2" borderId="41" xfId="0" quotePrefix="1" applyFont="1" applyFill="1" applyBorder="1" applyAlignment="1">
      <alignment horizontal="left" vertical="center" wrapText="1"/>
    </xf>
    <xf numFmtId="2" fontId="14" fillId="2" borderId="42" xfId="0" quotePrefix="1" applyNumberFormat="1" applyFont="1" applyFill="1" applyBorder="1" applyAlignment="1">
      <alignment horizontal="left" vertical="center" wrapText="1"/>
    </xf>
    <xf numFmtId="2" fontId="14" fillId="2" borderId="43" xfId="0" quotePrefix="1" applyNumberFormat="1" applyFont="1" applyFill="1" applyBorder="1" applyAlignment="1">
      <alignment horizontal="left" vertical="center" wrapText="1"/>
    </xf>
    <xf numFmtId="2" fontId="14" fillId="2" borderId="44" xfId="0" quotePrefix="1" applyNumberFormat="1" applyFont="1" applyFill="1" applyBorder="1" applyAlignment="1">
      <alignment horizontal="left" vertical="center" wrapText="1"/>
    </xf>
    <xf numFmtId="0" fontId="14" fillId="2" borderId="42" xfId="0" quotePrefix="1" applyFont="1" applyFill="1" applyBorder="1" applyAlignment="1">
      <alignment horizontal="left" vertical="center" wrapText="1"/>
    </xf>
    <xf numFmtId="0" fontId="14" fillId="2" borderId="43" xfId="0" quotePrefix="1" applyFont="1" applyFill="1" applyBorder="1" applyAlignment="1">
      <alignment horizontal="left" vertical="center" wrapText="1"/>
    </xf>
    <xf numFmtId="0" fontId="14" fillId="2" borderId="44" xfId="0" quotePrefix="1" applyFont="1" applyFill="1" applyBorder="1" applyAlignment="1">
      <alignment horizontal="left" vertical="center" wrapText="1"/>
    </xf>
    <xf numFmtId="0" fontId="15" fillId="0" borderId="0" xfId="1" applyFont="1" applyAlignment="1">
      <alignment horizontal="left" vertical="center" wrapText="1"/>
    </xf>
    <xf numFmtId="0" fontId="14" fillId="2" borderId="20" xfId="0" applyFont="1" applyFill="1" applyBorder="1" applyAlignment="1">
      <alignment horizontal="center" vertical="center" wrapText="1"/>
    </xf>
    <xf numFmtId="0" fontId="14" fillId="2" borderId="13" xfId="0" applyFont="1" applyFill="1" applyBorder="1" applyAlignment="1">
      <alignment horizontal="center" vertical="center" wrapText="1"/>
    </xf>
    <xf numFmtId="0" fontId="15" fillId="2" borderId="51" xfId="0" applyFont="1" applyFill="1" applyBorder="1" applyAlignment="1">
      <alignment horizontal="center" vertical="center"/>
    </xf>
    <xf numFmtId="0" fontId="15" fillId="2" borderId="48" xfId="0" applyFont="1" applyFill="1" applyBorder="1" applyAlignment="1">
      <alignment horizontal="center" vertical="center"/>
    </xf>
    <xf numFmtId="3" fontId="16" fillId="4" borderId="24" xfId="0" applyNumberFormat="1" applyFont="1" applyFill="1" applyBorder="1" applyAlignment="1">
      <alignment horizontal="center" vertical="center"/>
    </xf>
    <xf numFmtId="0" fontId="16" fillId="4" borderId="23" xfId="0" applyFont="1" applyFill="1" applyBorder="1" applyAlignment="1">
      <alignment horizontal="center" vertical="center"/>
    </xf>
    <xf numFmtId="0" fontId="13" fillId="2" borderId="20" xfId="0" applyFont="1" applyFill="1" applyBorder="1" applyAlignment="1">
      <alignment horizontal="center" vertical="center" wrapText="1"/>
    </xf>
    <xf numFmtId="0" fontId="13" fillId="2" borderId="13" xfId="0" applyFont="1" applyFill="1" applyBorder="1" applyAlignment="1">
      <alignment horizontal="center" vertical="center" wrapText="1"/>
    </xf>
    <xf numFmtId="0" fontId="14" fillId="2" borderId="20" xfId="0" quotePrefix="1" applyFont="1" applyFill="1" applyBorder="1" applyAlignment="1">
      <alignment horizontal="center" vertical="center" wrapText="1"/>
    </xf>
    <xf numFmtId="0" fontId="14" fillId="2" borderId="13" xfId="0" quotePrefix="1" applyFont="1" applyFill="1" applyBorder="1" applyAlignment="1">
      <alignment horizontal="center" vertical="center" wrapText="1"/>
    </xf>
    <xf numFmtId="0" fontId="16" fillId="4" borderId="24" xfId="0" quotePrefix="1" applyFont="1" applyFill="1" applyBorder="1" applyAlignment="1">
      <alignment horizontal="center" vertical="center"/>
    </xf>
    <xf numFmtId="3" fontId="17" fillId="0" borderId="60" xfId="1" applyNumberFormat="1" applyFont="1" applyBorder="1" applyAlignment="1">
      <alignment horizontal="center" vertical="center" wrapText="1"/>
    </xf>
    <xf numFmtId="3" fontId="17" fillId="0" borderId="61" xfId="1" applyNumberFormat="1" applyFont="1" applyBorder="1" applyAlignment="1">
      <alignment horizontal="center" vertical="center" wrapText="1"/>
    </xf>
    <xf numFmtId="3" fontId="17" fillId="0" borderId="62" xfId="1" applyNumberFormat="1" applyFont="1" applyBorder="1" applyAlignment="1">
      <alignment horizontal="center" vertical="center" wrapText="1"/>
    </xf>
    <xf numFmtId="0" fontId="13" fillId="2" borderId="21" xfId="0" applyFont="1" applyFill="1" applyBorder="1" applyAlignment="1">
      <alignment horizontal="center" vertical="center" wrapText="1"/>
    </xf>
    <xf numFmtId="0" fontId="14" fillId="2" borderId="21" xfId="0" applyFont="1" applyFill="1" applyBorder="1" applyAlignment="1">
      <alignment horizontal="center" vertical="center" wrapText="1"/>
    </xf>
    <xf numFmtId="0" fontId="15" fillId="2" borderId="50" xfId="0" applyFont="1" applyFill="1" applyBorder="1" applyAlignment="1">
      <alignment horizontal="center" vertical="center"/>
    </xf>
    <xf numFmtId="1" fontId="16" fillId="4" borderId="22" xfId="0" applyNumberFormat="1" applyFont="1" applyFill="1" applyBorder="1" applyAlignment="1">
      <alignment horizontal="center" vertical="center"/>
    </xf>
    <xf numFmtId="0" fontId="16" fillId="4" borderId="24" xfId="0" applyFont="1" applyFill="1" applyBorder="1" applyAlignment="1">
      <alignment horizontal="center" vertical="center"/>
    </xf>
    <xf numFmtId="3" fontId="17" fillId="0" borderId="57" xfId="1" applyNumberFormat="1" applyFont="1" applyBorder="1" applyAlignment="1">
      <alignment horizontal="center" vertical="center" wrapText="1"/>
    </xf>
    <xf numFmtId="3" fontId="17" fillId="0" borderId="58" xfId="1" applyNumberFormat="1" applyFont="1" applyBorder="1" applyAlignment="1">
      <alignment horizontal="center" vertical="center" wrapText="1"/>
    </xf>
    <xf numFmtId="3" fontId="17" fillId="0" borderId="59" xfId="1" applyNumberFormat="1" applyFont="1" applyBorder="1" applyAlignment="1">
      <alignment horizontal="center" vertical="center" wrapText="1"/>
    </xf>
  </cellXfs>
  <cellStyles count="4">
    <cellStyle name="Hyperlink 2" xfId="2" xr:uid="{0FF13BA6-6DD6-4112-A86D-713263B18256}"/>
    <cellStyle name="Normal 3" xfId="1" xr:uid="{9305513A-68B4-405A-BD04-11A009C3A3EC}"/>
    <cellStyle name="Normal 3 2" xfId="3" xr:uid="{9743FC7A-78B7-4F24-ABA9-9DBDAB93F38E}"/>
    <cellStyle name="Normalny" xfId="0" builtinId="0"/>
  </cellStyles>
  <dxfs count="34">
    <dxf>
      <font>
        <b val="0"/>
        <i val="0"/>
        <strike val="0"/>
        <condense val="0"/>
        <extend val="0"/>
        <outline val="0"/>
        <shadow val="0"/>
        <u val="none"/>
        <vertAlign val="baseline"/>
        <sz val="11"/>
        <color theme="1"/>
        <name val="Roboto"/>
        <charset val="238"/>
        <scheme val="none"/>
      </font>
      <numFmt numFmtId="0" formatCode="General"/>
      <fill>
        <patternFill patternType="solid">
          <fgColor indexed="64"/>
          <bgColor theme="0"/>
        </patternFill>
      </fill>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boto"/>
        <charset val="238"/>
        <scheme val="none"/>
      </font>
      <numFmt numFmtId="0" formatCode="General"/>
      <fill>
        <patternFill patternType="solid">
          <fgColor indexed="64"/>
          <bgColor theme="0"/>
        </patternFill>
      </fill>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boto"/>
        <charset val="238"/>
        <scheme val="none"/>
      </font>
      <numFmt numFmtId="0" formatCode="General"/>
      <fill>
        <patternFill patternType="solid">
          <fgColor indexed="64"/>
          <bgColor theme="0"/>
        </patternFill>
      </fill>
      <alignment horizontal="left"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boto"/>
        <charset val="238"/>
        <scheme val="none"/>
      </font>
      <fill>
        <patternFill patternType="solid">
          <fgColor indexed="64"/>
          <bgColor theme="0"/>
        </patternFill>
      </fill>
      <alignment horizontal="left" vertical="bottom" textRotation="0" wrapText="0" indent="0" justifyLastLine="0" shrinkToFit="0" readingOrder="0"/>
    </dxf>
    <dxf>
      <font>
        <b/>
        <i val="0"/>
        <strike val="0"/>
        <condense val="0"/>
        <extend val="0"/>
        <outline val="0"/>
        <shadow val="0"/>
        <u val="none"/>
        <vertAlign val="baseline"/>
        <sz val="11"/>
        <color theme="1"/>
        <name val="Roboto"/>
        <scheme val="none"/>
      </font>
      <numFmt numFmtId="0" formatCode="General"/>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4"/>
        <color theme="7" tint="-0.499984740745262"/>
        <name val="Roboto"/>
        <scheme val="none"/>
      </font>
      <numFmt numFmtId="165" formatCode="&quot;$&quot;#,##0.00_);[Red]\(&quot;$&quot;#,##0.00\)"/>
      <alignment horizontal="center" vertical="center" textRotation="0" wrapText="1"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1"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border outline="0">
        <top style="thin">
          <color theme="0" tint="-0.249977111117893"/>
        </top>
      </border>
    </dxf>
    <dxf>
      <border outline="0">
        <top style="medium">
          <color indexed="64"/>
        </top>
        <bottom style="thin">
          <color theme="0" tint="-0.249977111117893"/>
        </bottom>
      </border>
    </dxf>
    <dxf>
      <border outline="0">
        <bottom style="medium">
          <color indexed="64"/>
        </bottom>
      </border>
    </dxf>
    <dxf>
      <font>
        <b/>
        <i val="0"/>
        <strike val="0"/>
        <condense val="0"/>
        <extend val="0"/>
        <outline val="0"/>
        <shadow val="0"/>
        <u val="none"/>
        <vertAlign val="baseline"/>
        <sz val="14"/>
        <color theme="0"/>
        <name val="Roboto"/>
        <scheme val="none"/>
      </font>
      <fill>
        <patternFill patternType="solid">
          <fgColor indexed="64"/>
          <bgColor rgb="FF9E1B32"/>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border diagonalUp="0" diagonalDown="0">
        <left style="thin">
          <color auto="1"/>
        </left>
        <right/>
        <top/>
        <bottom/>
        <vertical/>
        <horizontal/>
      </border>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border outline="0">
        <left style="thin">
          <color auto="1"/>
        </left>
        <right style="thin">
          <color auto="1"/>
        </right>
        <top style="thin">
          <color auto="1"/>
        </top>
        <bottom style="thin">
          <color auto="1"/>
        </bottom>
      </border>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4"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4"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4"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4" formatCode="#,##0.00"/>
      <alignment horizontal="center" vertical="bottom" textRotation="0" wrapText="0" indent="0" justifyLastLine="0" shrinkToFit="0" readingOrder="0"/>
      <border diagonalUp="0" diagonalDown="0">
        <left style="thin">
          <color auto="1"/>
        </left>
        <right/>
        <top/>
        <bottom/>
        <vertical/>
        <horizontal/>
      </border>
    </dxf>
    <dxf>
      <font>
        <b val="0"/>
        <i val="0"/>
        <strike val="0"/>
        <condense val="0"/>
        <extend val="0"/>
        <outline val="0"/>
        <shadow val="0"/>
        <u val="none"/>
        <vertAlign val="baseline"/>
        <sz val="12"/>
        <color theme="1"/>
        <name val="Calibri"/>
        <family val="2"/>
        <scheme val="minor"/>
      </font>
    </dxf>
    <dxf>
      <border outline="0">
        <left style="thin">
          <color auto="1"/>
        </left>
        <right style="thin">
          <color auto="1"/>
        </right>
        <top style="thin">
          <color indexed="64"/>
        </top>
        <bottom style="thin">
          <color auto="1"/>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1"/>
        <name val="Calibri"/>
        <family val="2"/>
        <scheme val="minor"/>
      </font>
      <numFmt numFmtId="4" formatCode="#,##0.00"/>
      <alignment horizontal="center" vertical="bottom" textRotation="0" wrapText="0" indent="0" justifyLastLine="0" shrinkToFit="0" readingOrder="0"/>
    </dxf>
  </dxfs>
  <tableStyles count="0" defaultTableStyle="TableStyleMedium2" defaultPivotStyle="PivotStyleLight16"/>
  <colors>
    <mruColors>
      <color rgb="FF9E1B32"/>
      <color rgb="FF016837"/>
      <color rgb="FF007B00"/>
      <color rgb="FFB5FD8E"/>
      <color rgb="FF001838"/>
      <color rgb="FFED203F"/>
      <color rgb="FF218AB8"/>
      <color rgb="FF003366"/>
      <color rgb="FFBF1F36"/>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fmworldcup.com/" TargetMode="External"/><Relationship Id="rId2" Type="http://schemas.openxmlformats.org/officeDocument/2006/relationships/image" Target="../media/image1.png"/><Relationship Id="rId1" Type="http://schemas.openxmlformats.org/officeDocument/2006/relationships/hyperlink" Target="https://eller.arizona.edu/" TargetMode="External"/><Relationship Id="rId6" Type="http://schemas.openxmlformats.org/officeDocument/2006/relationships/image" Target="../media/image3.png"/><Relationship Id="rId5" Type="http://schemas.openxmlformats.org/officeDocument/2006/relationships/hyperlink" Target="https://mecc.college/"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371614</xdr:colOff>
      <xdr:row>21</xdr:row>
      <xdr:rowOff>50800</xdr:rowOff>
    </xdr:from>
    <xdr:to>
      <xdr:col>1</xdr:col>
      <xdr:colOff>1724765</xdr:colOff>
      <xdr:row>24</xdr:row>
      <xdr:rowOff>17682</xdr:rowOff>
    </xdr:to>
    <xdr:pic>
      <xdr:nvPicPr>
        <xdr:cNvPr id="2" name="Picture 1">
          <a:hlinkClick xmlns:r="http://schemas.openxmlformats.org/officeDocument/2006/relationships" r:id="rId1"/>
          <a:extLst>
            <a:ext uri="{FF2B5EF4-FFF2-40B4-BE49-F238E27FC236}">
              <a16:creationId xmlns:a16="http://schemas.microsoft.com/office/drawing/2014/main" id="{B8CAD7DE-30B6-40D4-B8B4-627600B580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1614" y="6997700"/>
          <a:ext cx="1772251" cy="500282"/>
        </a:xfrm>
        <a:prstGeom prst="rect">
          <a:avLst/>
        </a:prstGeom>
      </xdr:spPr>
    </xdr:pic>
    <xdr:clientData/>
  </xdr:twoCellAnchor>
  <xdr:twoCellAnchor editAs="oneCell">
    <xdr:from>
      <xdr:col>5</xdr:col>
      <xdr:colOff>341490</xdr:colOff>
      <xdr:row>20</xdr:row>
      <xdr:rowOff>152399</xdr:rowOff>
    </xdr:from>
    <xdr:to>
      <xdr:col>5</xdr:col>
      <xdr:colOff>2431771</xdr:colOff>
      <xdr:row>23</xdr:row>
      <xdr:rowOff>140334</xdr:rowOff>
    </xdr:to>
    <xdr:pic>
      <xdr:nvPicPr>
        <xdr:cNvPr id="3" name="Picture 2">
          <a:hlinkClick xmlns:r="http://schemas.openxmlformats.org/officeDocument/2006/relationships" r:id="rId3"/>
          <a:extLst>
            <a:ext uri="{FF2B5EF4-FFF2-40B4-BE49-F238E27FC236}">
              <a16:creationId xmlns:a16="http://schemas.microsoft.com/office/drawing/2014/main" id="{94DFEAA0-BD29-43C7-B2CF-247BFAB62F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29890" y="6908799"/>
          <a:ext cx="2090281" cy="534035"/>
        </a:xfrm>
        <a:prstGeom prst="rect">
          <a:avLst/>
        </a:prstGeom>
      </xdr:spPr>
    </xdr:pic>
    <xdr:clientData/>
  </xdr:twoCellAnchor>
  <xdr:twoCellAnchor editAs="oneCell">
    <xdr:from>
      <xdr:col>2</xdr:col>
      <xdr:colOff>1104900</xdr:colOff>
      <xdr:row>0</xdr:row>
      <xdr:rowOff>0</xdr:rowOff>
    </xdr:from>
    <xdr:to>
      <xdr:col>4</xdr:col>
      <xdr:colOff>1663700</xdr:colOff>
      <xdr:row>7</xdr:row>
      <xdr:rowOff>22402</xdr:rowOff>
    </xdr:to>
    <xdr:pic>
      <xdr:nvPicPr>
        <xdr:cNvPr id="5" name="Picture 4">
          <a:hlinkClick xmlns:r="http://schemas.openxmlformats.org/officeDocument/2006/relationships" r:id="rId5"/>
          <a:extLst>
            <a:ext uri="{FF2B5EF4-FFF2-40B4-BE49-F238E27FC236}">
              <a16:creationId xmlns:a16="http://schemas.microsoft.com/office/drawing/2014/main" id="{027AF52F-E6AE-876D-CB36-006C667E8FB8}"/>
            </a:ext>
          </a:extLst>
        </xdr:cNvPr>
        <xdr:cNvPicPr>
          <a:picLocks noChangeAspect="1"/>
        </xdr:cNvPicPr>
      </xdr:nvPicPr>
      <xdr:blipFill>
        <a:blip xmlns:r="http://schemas.openxmlformats.org/officeDocument/2006/relationships" r:embed="rId6"/>
        <a:stretch>
          <a:fillRect/>
        </a:stretch>
      </xdr:blipFill>
      <xdr:spPr>
        <a:xfrm>
          <a:off x="4191000" y="0"/>
          <a:ext cx="3644900" cy="13559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xdr:colOff>
      <xdr:row>11</xdr:row>
      <xdr:rowOff>0</xdr:rowOff>
    </xdr:from>
    <xdr:to>
      <xdr:col>12</xdr:col>
      <xdr:colOff>0</xdr:colOff>
      <xdr:row>11</xdr:row>
      <xdr:rowOff>336177</xdr:rowOff>
    </xdr:to>
    <xdr:sp macro="" textlink="">
      <xdr:nvSpPr>
        <xdr:cNvPr id="2" name="Rectangle 1">
          <a:extLst>
            <a:ext uri="{FF2B5EF4-FFF2-40B4-BE49-F238E27FC236}">
              <a16:creationId xmlns:a16="http://schemas.microsoft.com/office/drawing/2014/main" id="{D31A41B2-E6AF-454E-823A-CEF3825E2A99}"/>
            </a:ext>
          </a:extLst>
        </xdr:cNvPr>
        <xdr:cNvSpPr/>
      </xdr:nvSpPr>
      <xdr:spPr>
        <a:xfrm>
          <a:off x="228601" y="3213100"/>
          <a:ext cx="10261599" cy="336177"/>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Instructions</a:t>
          </a:r>
          <a:endParaRPr lang="en-US" sz="1800" b="0">
            <a:latin typeface="AgencyFB" panose="02000806040000020003" pitchFamily="2" charset="0"/>
          </a:endParaRPr>
        </a:p>
      </xdr:txBody>
    </xdr:sp>
    <xdr:clientData/>
  </xdr:twoCellAnchor>
  <xdr:twoCellAnchor>
    <xdr:from>
      <xdr:col>1</xdr:col>
      <xdr:colOff>1</xdr:colOff>
      <xdr:row>1</xdr:row>
      <xdr:rowOff>8032</xdr:rowOff>
    </xdr:from>
    <xdr:to>
      <xdr:col>12</xdr:col>
      <xdr:colOff>0</xdr:colOff>
      <xdr:row>2</xdr:row>
      <xdr:rowOff>12700</xdr:rowOff>
    </xdr:to>
    <xdr:sp macro="" textlink="">
      <xdr:nvSpPr>
        <xdr:cNvPr id="3" name="Rectangle 2">
          <a:extLst>
            <a:ext uri="{FF2B5EF4-FFF2-40B4-BE49-F238E27FC236}">
              <a16:creationId xmlns:a16="http://schemas.microsoft.com/office/drawing/2014/main" id="{FE707F3C-99D2-4648-9BC3-E27B7CC13061}"/>
            </a:ext>
          </a:extLst>
        </xdr:cNvPr>
        <xdr:cNvSpPr/>
      </xdr:nvSpPr>
      <xdr:spPr>
        <a:xfrm>
          <a:off x="228601" y="192182"/>
          <a:ext cx="10296524"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0">
              <a:latin typeface="AgencyFB" panose="02000806040000020003" pitchFamily="2" charset="0"/>
            </a:rPr>
            <a:t>Microsoft</a:t>
          </a:r>
          <a:r>
            <a:rPr lang="en-US" sz="2400" b="0" baseline="0">
              <a:latin typeface="AgencyFB" panose="02000806040000020003" pitchFamily="2" charset="0"/>
            </a:rPr>
            <a:t> Excel Collegiate Challenge 2024</a:t>
          </a:r>
          <a:endParaRPr lang="en-US" sz="2000" b="0">
            <a:latin typeface="AgencyFB" panose="02000806040000020003" pitchFamily="2" charset="0"/>
          </a:endParaRPr>
        </a:p>
      </xdr:txBody>
    </xdr:sp>
    <xdr:clientData/>
  </xdr:twoCellAnchor>
  <xdr:twoCellAnchor>
    <xdr:from>
      <xdr:col>1</xdr:col>
      <xdr:colOff>1</xdr:colOff>
      <xdr:row>19</xdr:row>
      <xdr:rowOff>8032</xdr:rowOff>
    </xdr:from>
    <xdr:to>
      <xdr:col>12</xdr:col>
      <xdr:colOff>0</xdr:colOff>
      <xdr:row>20</xdr:row>
      <xdr:rowOff>3190</xdr:rowOff>
    </xdr:to>
    <xdr:sp macro="" textlink="">
      <xdr:nvSpPr>
        <xdr:cNvPr id="7" name="Rectangle 6">
          <a:extLst>
            <a:ext uri="{FF2B5EF4-FFF2-40B4-BE49-F238E27FC236}">
              <a16:creationId xmlns:a16="http://schemas.microsoft.com/office/drawing/2014/main" id="{7904A43C-3341-4520-B6EA-6EE8396B9123}"/>
            </a:ext>
          </a:extLst>
        </xdr:cNvPr>
        <xdr:cNvSpPr/>
      </xdr:nvSpPr>
      <xdr:spPr>
        <a:xfrm>
          <a:off x="223427" y="4958680"/>
          <a:ext cx="10277592" cy="33617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Bonus</a:t>
          </a:r>
          <a:r>
            <a:rPr lang="en-US" sz="2000" b="0" baseline="0">
              <a:latin typeface="AgencyFB" panose="02000806040000020003" pitchFamily="2" charset="0"/>
            </a:rPr>
            <a:t> Questions</a:t>
          </a:r>
          <a:endParaRPr lang="en-US" sz="1800" b="0">
            <a:latin typeface="AgencyFB" panose="02000806040000020003" pitchFamily="2" charset="0"/>
          </a:endParaRPr>
        </a:p>
      </xdr:txBody>
    </xdr:sp>
    <xdr:clientData/>
  </xdr:twoCellAnchor>
  <xdr:twoCellAnchor editAs="oneCell">
    <xdr:from>
      <xdr:col>9</xdr:col>
      <xdr:colOff>88900</xdr:colOff>
      <xdr:row>4</xdr:row>
      <xdr:rowOff>1</xdr:rowOff>
    </xdr:from>
    <xdr:to>
      <xdr:col>11</xdr:col>
      <xdr:colOff>381584</xdr:colOff>
      <xdr:row>9</xdr:row>
      <xdr:rowOff>103745</xdr:rowOff>
    </xdr:to>
    <xdr:pic>
      <xdr:nvPicPr>
        <xdr:cNvPr id="9" name="Image 2">
          <a:extLst>
            <a:ext uri="{FF2B5EF4-FFF2-40B4-BE49-F238E27FC236}">
              <a16:creationId xmlns:a16="http://schemas.microsoft.com/office/drawing/2014/main" id="{3E989A6A-AC53-44A0-9E1D-A55A134F93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64600" y="1181101"/>
          <a:ext cx="1626184" cy="1538844"/>
        </a:xfrm>
        <a:prstGeom prst="rect">
          <a:avLst/>
        </a:prstGeom>
      </xdr:spPr>
    </xdr:pic>
    <xdr:clientData/>
  </xdr:twoCellAnchor>
  <xdr:twoCellAnchor>
    <xdr:from>
      <xdr:col>1</xdr:col>
      <xdr:colOff>1</xdr:colOff>
      <xdr:row>31</xdr:row>
      <xdr:rowOff>8032</xdr:rowOff>
    </xdr:from>
    <xdr:to>
      <xdr:col>12</xdr:col>
      <xdr:colOff>0</xdr:colOff>
      <xdr:row>32</xdr:row>
      <xdr:rowOff>3190</xdr:rowOff>
    </xdr:to>
    <xdr:sp macro="" textlink="">
      <xdr:nvSpPr>
        <xdr:cNvPr id="10" name="Rectangle 9">
          <a:extLst>
            <a:ext uri="{FF2B5EF4-FFF2-40B4-BE49-F238E27FC236}">
              <a16:creationId xmlns:a16="http://schemas.microsoft.com/office/drawing/2014/main" id="{B31C931C-EA76-4C01-88BF-8B86B6B7461E}"/>
            </a:ext>
          </a:extLst>
        </xdr:cNvPr>
        <xdr:cNvSpPr/>
      </xdr:nvSpPr>
      <xdr:spPr>
        <a:xfrm>
          <a:off x="223427" y="8768680"/>
          <a:ext cx="10277592" cy="33617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baseline="0">
              <a:latin typeface="AgencyFB" panose="02000806040000020003" pitchFamily="2" charset="0"/>
            </a:rPr>
            <a:t>Levels</a:t>
          </a:r>
          <a:endParaRPr lang="en-US" sz="1800" b="0">
            <a:latin typeface="AgencyFB" panose="02000806040000020003" pitchFamily="2" charset="0"/>
          </a:endParaRPr>
        </a:p>
      </xdr:txBody>
    </xdr:sp>
    <xdr:clientData/>
  </xdr:twoCellAnchor>
  <xdr:twoCellAnchor>
    <xdr:from>
      <xdr:col>0</xdr:col>
      <xdr:colOff>215901</xdr:colOff>
      <xdr:row>3</xdr:row>
      <xdr:rowOff>25400</xdr:rowOff>
    </xdr:from>
    <xdr:to>
      <xdr:col>7</xdr:col>
      <xdr:colOff>658519</xdr:colOff>
      <xdr:row>4</xdr:row>
      <xdr:rowOff>18677</xdr:rowOff>
    </xdr:to>
    <xdr:sp macro="" textlink="">
      <xdr:nvSpPr>
        <xdr:cNvPr id="11" name="Rectangle 10">
          <a:extLst>
            <a:ext uri="{FF2B5EF4-FFF2-40B4-BE49-F238E27FC236}">
              <a16:creationId xmlns:a16="http://schemas.microsoft.com/office/drawing/2014/main" id="{AC41131C-EDA3-F644-8FAC-E2A3AB68E4CA}"/>
            </a:ext>
          </a:extLst>
        </xdr:cNvPr>
        <xdr:cNvSpPr/>
      </xdr:nvSpPr>
      <xdr:spPr>
        <a:xfrm>
          <a:off x="215901" y="860307"/>
          <a:ext cx="7086599" cy="334296"/>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Meal Plan Review</a:t>
          </a:r>
          <a:endParaRPr lang="en-US" sz="1800" b="0">
            <a:latin typeface="AgencyFB" panose="02000806040000020003" pitchFamily="2" charset="0"/>
          </a:endParaRPr>
        </a:p>
      </xdr:txBody>
    </xdr:sp>
    <xdr:clientData/>
  </xdr:twoCellAnchor>
  <xdr:twoCellAnchor>
    <xdr:from>
      <xdr:col>9</xdr:col>
      <xdr:colOff>88297</xdr:colOff>
      <xdr:row>3</xdr:row>
      <xdr:rowOff>34068</xdr:rowOff>
    </xdr:from>
    <xdr:to>
      <xdr:col>11</xdr:col>
      <xdr:colOff>570897</xdr:colOff>
      <xdr:row>4</xdr:row>
      <xdr:rowOff>27345</xdr:rowOff>
    </xdr:to>
    <xdr:sp macro="" textlink="">
      <xdr:nvSpPr>
        <xdr:cNvPr id="12" name="Rectangle 11">
          <a:extLst>
            <a:ext uri="{FF2B5EF4-FFF2-40B4-BE49-F238E27FC236}">
              <a16:creationId xmlns:a16="http://schemas.microsoft.com/office/drawing/2014/main" id="{AD1D59A9-1221-374A-919A-2C35E2E7858E}"/>
            </a:ext>
          </a:extLst>
        </xdr:cNvPr>
        <xdr:cNvSpPr/>
      </xdr:nvSpPr>
      <xdr:spPr>
        <a:xfrm>
          <a:off x="8865408" y="872671"/>
          <a:ext cx="1627616" cy="335976"/>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Case</a:t>
          </a:r>
          <a:r>
            <a:rPr lang="en-US" sz="2000" b="0" baseline="0">
              <a:latin typeface="AgencyFB" panose="02000806040000020003" pitchFamily="2" charset="0"/>
            </a:rPr>
            <a:t> Author</a:t>
          </a:r>
          <a:endParaRPr lang="en-US" sz="1800" b="0">
            <a:latin typeface="AgencyFB" panose="02000806040000020003" pitchFamily="2" charset="0"/>
          </a:endParaRPr>
        </a:p>
      </xdr:txBody>
    </xdr:sp>
    <xdr:clientData/>
  </xdr:twoCellAnchor>
  <xdr:twoCellAnchor>
    <xdr:from>
      <xdr:col>9</xdr:col>
      <xdr:colOff>88901</xdr:colOff>
      <xdr:row>9</xdr:row>
      <xdr:rowOff>38100</xdr:rowOff>
    </xdr:from>
    <xdr:to>
      <xdr:col>12</xdr:col>
      <xdr:colOff>1</xdr:colOff>
      <xdr:row>10</xdr:row>
      <xdr:rowOff>31377</xdr:rowOff>
    </xdr:to>
    <xdr:sp macro="" textlink="">
      <xdr:nvSpPr>
        <xdr:cNvPr id="13" name="Rectangle 12">
          <a:extLst>
            <a:ext uri="{FF2B5EF4-FFF2-40B4-BE49-F238E27FC236}">
              <a16:creationId xmlns:a16="http://schemas.microsoft.com/office/drawing/2014/main" id="{00D01C31-43FE-6147-8AE1-452E780AB814}"/>
            </a:ext>
          </a:extLst>
        </xdr:cNvPr>
        <xdr:cNvSpPr/>
      </xdr:nvSpPr>
      <xdr:spPr>
        <a:xfrm>
          <a:off x="8864601" y="2654300"/>
          <a:ext cx="1625600" cy="336177"/>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Peter Scharl</a:t>
          </a:r>
          <a:endParaRPr lang="en-US" sz="1800" b="0">
            <a:latin typeface="AgencyFB" panose="02000806040000020003" pitchFamily="2" charset="0"/>
          </a:endParaRPr>
        </a:p>
      </xdr:txBody>
    </xdr:sp>
    <xdr:clientData/>
  </xdr:twoCellAnchor>
  <xdr:twoCellAnchor>
    <xdr:from>
      <xdr:col>0</xdr:col>
      <xdr:colOff>209549</xdr:colOff>
      <xdr:row>4</xdr:row>
      <xdr:rowOff>25400</xdr:rowOff>
    </xdr:from>
    <xdr:to>
      <xdr:col>7</xdr:col>
      <xdr:colOff>658890</xdr:colOff>
      <xdr:row>9</xdr:row>
      <xdr:rowOff>336550</xdr:rowOff>
    </xdr:to>
    <xdr:pic>
      <xdr:nvPicPr>
        <xdr:cNvPr id="4" name="Picture 3">
          <a:extLst>
            <a:ext uri="{FF2B5EF4-FFF2-40B4-BE49-F238E27FC236}">
              <a16:creationId xmlns:a16="http://schemas.microsoft.com/office/drawing/2014/main" id="{CE4AED61-7317-A7B1-E07E-C1DEA72B6DD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49" y="1212850"/>
          <a:ext cx="7104141" cy="177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666770</xdr:colOff>
      <xdr:row>3</xdr:row>
      <xdr:rowOff>205440</xdr:rowOff>
    </xdr:from>
    <xdr:to>
      <xdr:col>9</xdr:col>
      <xdr:colOff>4220</xdr:colOff>
      <xdr:row>9</xdr:row>
      <xdr:rowOff>301430</xdr:rowOff>
    </xdr:to>
    <xdr:pic>
      <xdr:nvPicPr>
        <xdr:cNvPr id="12" name="Picture 11">
          <a:extLst>
            <a:ext uri="{FF2B5EF4-FFF2-40B4-BE49-F238E27FC236}">
              <a16:creationId xmlns:a16="http://schemas.microsoft.com/office/drawing/2014/main" id="{534C4D86-615A-A4C8-2EA9-1C21AE8446A8}"/>
            </a:ext>
          </a:extLst>
        </xdr:cNvPr>
        <xdr:cNvPicPr>
          <a:picLocks noChangeAspect="1"/>
        </xdr:cNvPicPr>
      </xdr:nvPicPr>
      <xdr:blipFill rotWithShape="1">
        <a:blip xmlns:r="http://schemas.openxmlformats.org/officeDocument/2006/relationships" r:embed="rId1"/>
        <a:srcRect l="-1582" t="4423" r="2609" b="31102"/>
        <a:stretch/>
      </xdr:blipFill>
      <xdr:spPr>
        <a:xfrm>
          <a:off x="14370070" y="1043640"/>
          <a:ext cx="1922694" cy="1873990"/>
        </a:xfrm>
        <a:prstGeom prst="rect">
          <a:avLst/>
        </a:prstGeom>
      </xdr:spPr>
    </xdr:pic>
    <xdr:clientData/>
  </xdr:twoCellAnchor>
  <xdr:twoCellAnchor>
    <xdr:from>
      <xdr:col>1</xdr:col>
      <xdr:colOff>1</xdr:colOff>
      <xdr:row>11</xdr:row>
      <xdr:rowOff>0</xdr:rowOff>
    </xdr:from>
    <xdr:to>
      <xdr:col>9</xdr:col>
      <xdr:colOff>0</xdr:colOff>
      <xdr:row>11</xdr:row>
      <xdr:rowOff>336177</xdr:rowOff>
    </xdr:to>
    <xdr:sp macro="" textlink="">
      <xdr:nvSpPr>
        <xdr:cNvPr id="2" name="Rectangle 1">
          <a:extLst>
            <a:ext uri="{FF2B5EF4-FFF2-40B4-BE49-F238E27FC236}">
              <a16:creationId xmlns:a16="http://schemas.microsoft.com/office/drawing/2014/main" id="{3C358E17-E23D-4B73-B833-F2332E8E983F}"/>
            </a:ext>
          </a:extLst>
        </xdr:cNvPr>
        <xdr:cNvSpPr/>
      </xdr:nvSpPr>
      <xdr:spPr>
        <a:xfrm>
          <a:off x="228601" y="3257550"/>
          <a:ext cx="10296524" cy="333002"/>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Instructions</a:t>
          </a:r>
          <a:endParaRPr lang="en-US" sz="1800" b="0">
            <a:latin typeface="AgencyFB" panose="02000806040000020003" pitchFamily="2" charset="0"/>
          </a:endParaRPr>
        </a:p>
      </xdr:txBody>
    </xdr:sp>
    <xdr:clientData/>
  </xdr:twoCellAnchor>
  <xdr:twoCellAnchor>
    <xdr:from>
      <xdr:col>1</xdr:col>
      <xdr:colOff>1</xdr:colOff>
      <xdr:row>1</xdr:row>
      <xdr:rowOff>8032</xdr:rowOff>
    </xdr:from>
    <xdr:to>
      <xdr:col>9</xdr:col>
      <xdr:colOff>0</xdr:colOff>
      <xdr:row>2</xdr:row>
      <xdr:rowOff>12700</xdr:rowOff>
    </xdr:to>
    <xdr:sp macro="" textlink="">
      <xdr:nvSpPr>
        <xdr:cNvPr id="3" name="Rectangle 2">
          <a:extLst>
            <a:ext uri="{FF2B5EF4-FFF2-40B4-BE49-F238E27FC236}">
              <a16:creationId xmlns:a16="http://schemas.microsoft.com/office/drawing/2014/main" id="{B9434F3C-C571-44D4-9E83-E352A1A7C8E8}"/>
            </a:ext>
          </a:extLst>
        </xdr:cNvPr>
        <xdr:cNvSpPr/>
      </xdr:nvSpPr>
      <xdr:spPr>
        <a:xfrm>
          <a:off x="228601" y="198532"/>
          <a:ext cx="16065499"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0">
              <a:latin typeface="AgencyFB" panose="02000806040000020003" pitchFamily="2" charset="0"/>
            </a:rPr>
            <a:t>Microsoft</a:t>
          </a:r>
          <a:r>
            <a:rPr lang="en-US" sz="2400" b="0" baseline="0">
              <a:latin typeface="AgencyFB" panose="02000806040000020003" pitchFamily="2" charset="0"/>
            </a:rPr>
            <a:t> Excel Collegiate Challenge 2024</a:t>
          </a:r>
          <a:endParaRPr lang="en-US" sz="2000" b="0">
            <a:latin typeface="AgencyFB" panose="02000806040000020003" pitchFamily="2" charset="0"/>
          </a:endParaRPr>
        </a:p>
      </xdr:txBody>
    </xdr:sp>
    <xdr:clientData/>
  </xdr:twoCellAnchor>
  <xdr:twoCellAnchor>
    <xdr:from>
      <xdr:col>1</xdr:col>
      <xdr:colOff>1</xdr:colOff>
      <xdr:row>18</xdr:row>
      <xdr:rowOff>8032</xdr:rowOff>
    </xdr:from>
    <xdr:to>
      <xdr:col>9</xdr:col>
      <xdr:colOff>0</xdr:colOff>
      <xdr:row>18</xdr:row>
      <xdr:rowOff>344209</xdr:rowOff>
    </xdr:to>
    <xdr:sp macro="" textlink="">
      <xdr:nvSpPr>
        <xdr:cNvPr id="10" name="Rectangle 9">
          <a:extLst>
            <a:ext uri="{FF2B5EF4-FFF2-40B4-BE49-F238E27FC236}">
              <a16:creationId xmlns:a16="http://schemas.microsoft.com/office/drawing/2014/main" id="{C5506F1B-82E3-4CBE-80B7-200239DFD130}"/>
            </a:ext>
          </a:extLst>
        </xdr:cNvPr>
        <xdr:cNvSpPr/>
      </xdr:nvSpPr>
      <xdr:spPr>
        <a:xfrm>
          <a:off x="235325" y="4949826"/>
          <a:ext cx="16887263" cy="33617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baseline="0">
              <a:latin typeface="AgencyFB" panose="02000806040000020003" pitchFamily="2" charset="0"/>
            </a:rPr>
            <a:t>Data</a:t>
          </a:r>
        </a:p>
      </xdr:txBody>
    </xdr:sp>
    <xdr:clientData/>
  </xdr:twoCellAnchor>
  <xdr:twoCellAnchor>
    <xdr:from>
      <xdr:col>7</xdr:col>
      <xdr:colOff>704780</xdr:colOff>
      <xdr:row>9</xdr:row>
      <xdr:rowOff>145676</xdr:rowOff>
    </xdr:from>
    <xdr:to>
      <xdr:col>9</xdr:col>
      <xdr:colOff>2242</xdr:colOff>
      <xdr:row>10</xdr:row>
      <xdr:rowOff>154104</xdr:rowOff>
    </xdr:to>
    <xdr:sp macro="" textlink="">
      <xdr:nvSpPr>
        <xdr:cNvPr id="9" name="Rectangle 8">
          <a:extLst>
            <a:ext uri="{FF2B5EF4-FFF2-40B4-BE49-F238E27FC236}">
              <a16:creationId xmlns:a16="http://schemas.microsoft.com/office/drawing/2014/main" id="{1EBBD2BB-89EB-9C45-B16D-C02F0FCEF783}"/>
            </a:ext>
          </a:extLst>
        </xdr:cNvPr>
        <xdr:cNvSpPr/>
      </xdr:nvSpPr>
      <xdr:spPr>
        <a:xfrm>
          <a:off x="14409615" y="2748478"/>
          <a:ext cx="1893286" cy="350351"/>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David</a:t>
          </a:r>
          <a:r>
            <a:rPr lang="en-US" sz="2000" b="0" baseline="0">
              <a:latin typeface="AgencyFB" panose="02000806040000020003" pitchFamily="2" charset="0"/>
            </a:rPr>
            <a:t> Brown</a:t>
          </a:r>
          <a:endParaRPr lang="en-US" sz="1800" b="0">
            <a:latin typeface="AgencyFB" panose="02000806040000020003" pitchFamily="2" charset="0"/>
          </a:endParaRPr>
        </a:p>
      </xdr:txBody>
    </xdr:sp>
    <xdr:clientData/>
  </xdr:twoCellAnchor>
  <xdr:twoCellAnchor>
    <xdr:from>
      <xdr:col>7</xdr:col>
      <xdr:colOff>697802</xdr:colOff>
      <xdr:row>2</xdr:row>
      <xdr:rowOff>127000</xdr:rowOff>
    </xdr:from>
    <xdr:to>
      <xdr:col>8</xdr:col>
      <xdr:colOff>1297912</xdr:colOff>
      <xdr:row>3</xdr:row>
      <xdr:rowOff>211628</xdr:rowOff>
    </xdr:to>
    <xdr:sp macro="" textlink="">
      <xdr:nvSpPr>
        <xdr:cNvPr id="11" name="Rectangle 10">
          <a:extLst>
            <a:ext uri="{FF2B5EF4-FFF2-40B4-BE49-F238E27FC236}">
              <a16:creationId xmlns:a16="http://schemas.microsoft.com/office/drawing/2014/main" id="{F19C2D23-226D-164F-B497-33E6C000E353}"/>
            </a:ext>
          </a:extLst>
        </xdr:cNvPr>
        <xdr:cNvSpPr/>
      </xdr:nvSpPr>
      <xdr:spPr>
        <a:xfrm>
          <a:off x="14402637" y="706176"/>
          <a:ext cx="1898022" cy="335837"/>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Case</a:t>
          </a:r>
          <a:r>
            <a:rPr lang="en-US" sz="2000" b="0" baseline="0">
              <a:latin typeface="AgencyFB" panose="02000806040000020003" pitchFamily="2" charset="0"/>
            </a:rPr>
            <a:t> Author</a:t>
          </a:r>
          <a:endParaRPr lang="en-US" sz="1800" b="0">
            <a:latin typeface="AgencyFB" panose="02000806040000020003" pitchFamily="2" charset="0"/>
          </a:endParaRPr>
        </a:p>
      </xdr:txBody>
    </xdr:sp>
    <xdr:clientData/>
  </xdr:twoCellAnchor>
  <xdr:twoCellAnchor>
    <xdr:from>
      <xdr:col>1</xdr:col>
      <xdr:colOff>0</xdr:colOff>
      <xdr:row>3</xdr:row>
      <xdr:rowOff>12700</xdr:rowOff>
    </xdr:from>
    <xdr:to>
      <xdr:col>3</xdr:col>
      <xdr:colOff>1473200</xdr:colOff>
      <xdr:row>4</xdr:row>
      <xdr:rowOff>8428</xdr:rowOff>
    </xdr:to>
    <xdr:sp macro="" textlink="">
      <xdr:nvSpPr>
        <xdr:cNvPr id="13" name="Rectangle 12">
          <a:extLst>
            <a:ext uri="{FF2B5EF4-FFF2-40B4-BE49-F238E27FC236}">
              <a16:creationId xmlns:a16="http://schemas.microsoft.com/office/drawing/2014/main" id="{4414C2C8-F3AF-B74F-9E85-862FFDA679D5}"/>
            </a:ext>
          </a:extLst>
        </xdr:cNvPr>
        <xdr:cNvSpPr/>
      </xdr:nvSpPr>
      <xdr:spPr>
        <a:xfrm>
          <a:off x="228600" y="850900"/>
          <a:ext cx="7772400" cy="338628"/>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Data Mix Up</a:t>
          </a:r>
          <a:endParaRPr lang="en-US" sz="1800" b="0">
            <a:latin typeface="AgencyFB" panose="02000806040000020003" pitchFamily="2" charset="0"/>
          </a:endParaRPr>
        </a:p>
      </xdr:txBody>
    </xdr:sp>
    <xdr:clientData/>
  </xdr:twoCellAnchor>
  <xdr:twoCellAnchor>
    <xdr:from>
      <xdr:col>0</xdr:col>
      <xdr:colOff>222250</xdr:colOff>
      <xdr:row>4</xdr:row>
      <xdr:rowOff>12699</xdr:rowOff>
    </xdr:from>
    <xdr:to>
      <xdr:col>3</xdr:col>
      <xdr:colOff>1479550</xdr:colOff>
      <xdr:row>10</xdr:row>
      <xdr:rowOff>150768</xdr:rowOff>
    </xdr:to>
    <xdr:pic>
      <xdr:nvPicPr>
        <xdr:cNvPr id="4" name="Picture 3">
          <a:extLst>
            <a:ext uri="{FF2B5EF4-FFF2-40B4-BE49-F238E27FC236}">
              <a16:creationId xmlns:a16="http://schemas.microsoft.com/office/drawing/2014/main" id="{200ECAB5-DD99-40A0-BF00-446EF99D5E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2250" y="1200149"/>
          <a:ext cx="7785100" cy="19414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xdr:colOff>
      <xdr:row>1</xdr:row>
      <xdr:rowOff>8032</xdr:rowOff>
    </xdr:from>
    <xdr:to>
      <xdr:col>4</xdr:col>
      <xdr:colOff>0</xdr:colOff>
      <xdr:row>2</xdr:row>
      <xdr:rowOff>6350</xdr:rowOff>
    </xdr:to>
    <xdr:sp macro="" textlink="">
      <xdr:nvSpPr>
        <xdr:cNvPr id="4" name="Rectangle 3">
          <a:extLst>
            <a:ext uri="{FF2B5EF4-FFF2-40B4-BE49-F238E27FC236}">
              <a16:creationId xmlns:a16="http://schemas.microsoft.com/office/drawing/2014/main" id="{3087DE66-74BC-4365-86BC-4F068FDF8592}"/>
            </a:ext>
          </a:extLst>
        </xdr:cNvPr>
        <xdr:cNvSpPr/>
      </xdr:nvSpPr>
      <xdr:spPr>
        <a:xfrm>
          <a:off x="1114426" y="344582"/>
          <a:ext cx="3343274"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0">
              <a:latin typeface="AgencyFB" panose="02000806040000020003" pitchFamily="2" charset="0"/>
            </a:rPr>
            <a:t>Microsoft</a:t>
          </a:r>
          <a:r>
            <a:rPr lang="en-US" sz="2400" b="0" baseline="0">
              <a:latin typeface="AgencyFB" panose="02000806040000020003" pitchFamily="2" charset="0"/>
            </a:rPr>
            <a:t> Excel Collegiate Challenge 2024</a:t>
          </a:r>
          <a:endParaRPr lang="en-US" sz="2000" b="0">
            <a:latin typeface="AgencyFB" panose="02000806040000020003" pitchFamily="2" charset="0"/>
          </a:endParaRPr>
        </a:p>
      </xdr:txBody>
    </xdr:sp>
    <xdr:clientData/>
  </xdr:twoCellAnchor>
  <xdr:twoCellAnchor>
    <xdr:from>
      <xdr:col>1</xdr:col>
      <xdr:colOff>1</xdr:colOff>
      <xdr:row>3</xdr:row>
      <xdr:rowOff>8032</xdr:rowOff>
    </xdr:from>
    <xdr:to>
      <xdr:col>4</xdr:col>
      <xdr:colOff>0</xdr:colOff>
      <xdr:row>4</xdr:row>
      <xdr:rowOff>0</xdr:rowOff>
    </xdr:to>
    <xdr:sp macro="" textlink="">
      <xdr:nvSpPr>
        <xdr:cNvPr id="6" name="Rectangle 5">
          <a:extLst>
            <a:ext uri="{FF2B5EF4-FFF2-40B4-BE49-F238E27FC236}">
              <a16:creationId xmlns:a16="http://schemas.microsoft.com/office/drawing/2014/main" id="{DEC09F4D-7500-497C-9ACB-03765DCE35DA}"/>
            </a:ext>
          </a:extLst>
        </xdr:cNvPr>
        <xdr:cNvSpPr/>
      </xdr:nvSpPr>
      <xdr:spPr>
        <a:xfrm>
          <a:off x="1114426" y="1078007"/>
          <a:ext cx="3343274" cy="331693"/>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800" b="1">
              <a:latin typeface="AgencyFB" panose="02000806040000020003" pitchFamily="2" charset="0"/>
            </a:rPr>
            <a:t>Data Mix Up</a:t>
          </a:r>
        </a:p>
      </xdr:txBody>
    </xdr:sp>
    <xdr:clientData/>
  </xdr:twoCellAnchor>
  <xdr:twoCellAnchor>
    <xdr:from>
      <xdr:col>1</xdr:col>
      <xdr:colOff>1</xdr:colOff>
      <xdr:row>14</xdr:row>
      <xdr:rowOff>0</xdr:rowOff>
    </xdr:from>
    <xdr:to>
      <xdr:col>4</xdr:col>
      <xdr:colOff>0</xdr:colOff>
      <xdr:row>14</xdr:row>
      <xdr:rowOff>336177</xdr:rowOff>
    </xdr:to>
    <xdr:sp macro="" textlink="">
      <xdr:nvSpPr>
        <xdr:cNvPr id="7" name="Rectangle 6">
          <a:extLst>
            <a:ext uri="{FF2B5EF4-FFF2-40B4-BE49-F238E27FC236}">
              <a16:creationId xmlns:a16="http://schemas.microsoft.com/office/drawing/2014/main" id="{313E60EE-E7CD-4334-B283-F00735FA274B}"/>
            </a:ext>
          </a:extLst>
        </xdr:cNvPr>
        <xdr:cNvSpPr/>
      </xdr:nvSpPr>
      <xdr:spPr>
        <a:xfrm>
          <a:off x="1114426" y="1743075"/>
          <a:ext cx="3343274" cy="333002"/>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AgencyFB" panose="02000806040000020003" pitchFamily="2" charset="0"/>
            </a:rPr>
            <a:t>Your</a:t>
          </a:r>
          <a:r>
            <a:rPr lang="en-US" sz="2000" b="1"/>
            <a:t> </a:t>
          </a:r>
          <a:r>
            <a:rPr lang="en-US" sz="2000" b="1">
              <a:latin typeface="AgencyFB" panose="02000806040000020003" pitchFamily="2" charset="0"/>
            </a:rPr>
            <a:t>Answers</a:t>
          </a:r>
          <a:endParaRPr lang="en-US" sz="1800" b="1">
            <a:latin typeface="AgencyFB" panose="02000806040000020003" pitchFamily="2" charset="0"/>
          </a:endParaRPr>
        </a:p>
      </xdr:txBody>
    </xdr:sp>
    <xdr:clientData/>
  </xdr:twoCellAnchor>
  <xdr:twoCellAnchor>
    <xdr:from>
      <xdr:col>1</xdr:col>
      <xdr:colOff>3</xdr:colOff>
      <xdr:row>4</xdr:row>
      <xdr:rowOff>5523</xdr:rowOff>
    </xdr:from>
    <xdr:to>
      <xdr:col>4</xdr:col>
      <xdr:colOff>5523</xdr:colOff>
      <xdr:row>11</xdr:row>
      <xdr:rowOff>170083</xdr:rowOff>
    </xdr:to>
    <xdr:pic>
      <xdr:nvPicPr>
        <xdr:cNvPr id="2" name="Picture 1">
          <a:extLst>
            <a:ext uri="{FF2B5EF4-FFF2-40B4-BE49-F238E27FC236}">
              <a16:creationId xmlns:a16="http://schemas.microsoft.com/office/drawing/2014/main" id="{6D2BD93D-BD22-4DD8-9815-80679BA84A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5394" y="1143001"/>
          <a:ext cx="6239564" cy="15560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xdr:colOff>
      <xdr:row>11</xdr:row>
      <xdr:rowOff>0</xdr:rowOff>
    </xdr:from>
    <xdr:to>
      <xdr:col>12</xdr:col>
      <xdr:colOff>0</xdr:colOff>
      <xdr:row>11</xdr:row>
      <xdr:rowOff>336177</xdr:rowOff>
    </xdr:to>
    <xdr:sp macro="" textlink="">
      <xdr:nvSpPr>
        <xdr:cNvPr id="2" name="Rectangle 1">
          <a:extLst>
            <a:ext uri="{FF2B5EF4-FFF2-40B4-BE49-F238E27FC236}">
              <a16:creationId xmlns:a16="http://schemas.microsoft.com/office/drawing/2014/main" id="{B6F4C389-586B-4F0C-B6CD-5CB32DA4B9FF}"/>
            </a:ext>
          </a:extLst>
        </xdr:cNvPr>
        <xdr:cNvSpPr/>
      </xdr:nvSpPr>
      <xdr:spPr>
        <a:xfrm>
          <a:off x="228601" y="3257550"/>
          <a:ext cx="9191624" cy="333002"/>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Instructions</a:t>
          </a:r>
          <a:endParaRPr lang="en-US" sz="1800" b="0">
            <a:latin typeface="AgencyFB" panose="02000806040000020003" pitchFamily="2" charset="0"/>
          </a:endParaRPr>
        </a:p>
      </xdr:txBody>
    </xdr:sp>
    <xdr:clientData/>
  </xdr:twoCellAnchor>
  <xdr:twoCellAnchor>
    <xdr:from>
      <xdr:col>1</xdr:col>
      <xdr:colOff>1</xdr:colOff>
      <xdr:row>1</xdr:row>
      <xdr:rowOff>8032</xdr:rowOff>
    </xdr:from>
    <xdr:to>
      <xdr:col>12</xdr:col>
      <xdr:colOff>0</xdr:colOff>
      <xdr:row>2</xdr:row>
      <xdr:rowOff>12700</xdr:rowOff>
    </xdr:to>
    <xdr:sp macro="" textlink="">
      <xdr:nvSpPr>
        <xdr:cNvPr id="3" name="Rectangle 2">
          <a:extLst>
            <a:ext uri="{FF2B5EF4-FFF2-40B4-BE49-F238E27FC236}">
              <a16:creationId xmlns:a16="http://schemas.microsoft.com/office/drawing/2014/main" id="{46253050-E3DE-4BFF-9AE9-4DFEDECF00E6}"/>
            </a:ext>
          </a:extLst>
        </xdr:cNvPr>
        <xdr:cNvSpPr/>
      </xdr:nvSpPr>
      <xdr:spPr>
        <a:xfrm>
          <a:off x="228601" y="192182"/>
          <a:ext cx="9191624"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0">
              <a:latin typeface="AgencyFB" panose="02000806040000020003" pitchFamily="2" charset="0"/>
            </a:rPr>
            <a:t>Microsoft</a:t>
          </a:r>
          <a:r>
            <a:rPr lang="en-US" sz="2400" b="0" baseline="0">
              <a:latin typeface="AgencyFB" panose="02000806040000020003" pitchFamily="2" charset="0"/>
            </a:rPr>
            <a:t> Excel Collegiate Challenge 2024</a:t>
          </a:r>
          <a:endParaRPr lang="en-US" sz="2000" b="0">
            <a:latin typeface="AgencyFB" panose="02000806040000020003" pitchFamily="2" charset="0"/>
          </a:endParaRPr>
        </a:p>
      </xdr:txBody>
    </xdr:sp>
    <xdr:clientData/>
  </xdr:twoCellAnchor>
  <xdr:twoCellAnchor>
    <xdr:from>
      <xdr:col>1</xdr:col>
      <xdr:colOff>1</xdr:colOff>
      <xdr:row>17</xdr:row>
      <xdr:rowOff>8032</xdr:rowOff>
    </xdr:from>
    <xdr:to>
      <xdr:col>12</xdr:col>
      <xdr:colOff>0</xdr:colOff>
      <xdr:row>17</xdr:row>
      <xdr:rowOff>344209</xdr:rowOff>
    </xdr:to>
    <xdr:sp macro="" textlink="">
      <xdr:nvSpPr>
        <xdr:cNvPr id="7" name="Rectangle 6">
          <a:extLst>
            <a:ext uri="{FF2B5EF4-FFF2-40B4-BE49-F238E27FC236}">
              <a16:creationId xmlns:a16="http://schemas.microsoft.com/office/drawing/2014/main" id="{A4E78DE8-D7D4-4355-8F48-FB982AF6F271}"/>
            </a:ext>
          </a:extLst>
        </xdr:cNvPr>
        <xdr:cNvSpPr/>
      </xdr:nvSpPr>
      <xdr:spPr>
        <a:xfrm>
          <a:off x="228601" y="4954682"/>
          <a:ext cx="9191624" cy="333002"/>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Bonus</a:t>
          </a:r>
          <a:r>
            <a:rPr lang="en-US" sz="2000" b="0" baseline="0">
              <a:latin typeface="AgencyFB" panose="02000806040000020003" pitchFamily="2" charset="0"/>
            </a:rPr>
            <a:t> Questions</a:t>
          </a:r>
          <a:endParaRPr lang="en-US" sz="1800" b="0">
            <a:latin typeface="AgencyFB" panose="02000806040000020003" pitchFamily="2" charset="0"/>
          </a:endParaRPr>
        </a:p>
      </xdr:txBody>
    </xdr:sp>
    <xdr:clientData/>
  </xdr:twoCellAnchor>
  <xdr:twoCellAnchor>
    <xdr:from>
      <xdr:col>1</xdr:col>
      <xdr:colOff>1</xdr:colOff>
      <xdr:row>32</xdr:row>
      <xdr:rowOff>8032</xdr:rowOff>
    </xdr:from>
    <xdr:to>
      <xdr:col>12</xdr:col>
      <xdr:colOff>0</xdr:colOff>
      <xdr:row>32</xdr:row>
      <xdr:rowOff>344209</xdr:rowOff>
    </xdr:to>
    <xdr:sp macro="" textlink="">
      <xdr:nvSpPr>
        <xdr:cNvPr id="8" name="Rectangle 7">
          <a:extLst>
            <a:ext uri="{FF2B5EF4-FFF2-40B4-BE49-F238E27FC236}">
              <a16:creationId xmlns:a16="http://schemas.microsoft.com/office/drawing/2014/main" id="{8B3691A5-4812-4AE9-A93E-6B98423BCD37}"/>
            </a:ext>
          </a:extLst>
        </xdr:cNvPr>
        <xdr:cNvSpPr/>
      </xdr:nvSpPr>
      <xdr:spPr>
        <a:xfrm>
          <a:off x="228601" y="8764682"/>
          <a:ext cx="9191624" cy="333002"/>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baseline="0">
              <a:latin typeface="AgencyFB" panose="02000806040000020003" pitchFamily="2" charset="0"/>
            </a:rPr>
            <a:t>Levels</a:t>
          </a:r>
          <a:endParaRPr lang="en-US" sz="1800" b="0">
            <a:latin typeface="AgencyFB" panose="02000806040000020003" pitchFamily="2" charset="0"/>
          </a:endParaRPr>
        </a:p>
      </xdr:txBody>
    </xdr:sp>
    <xdr:clientData/>
  </xdr:twoCellAnchor>
  <xdr:twoCellAnchor editAs="oneCell">
    <xdr:from>
      <xdr:col>9</xdr:col>
      <xdr:colOff>53975</xdr:colOff>
      <xdr:row>4</xdr:row>
      <xdr:rowOff>85725</xdr:rowOff>
    </xdr:from>
    <xdr:to>
      <xdr:col>11</xdr:col>
      <xdr:colOff>551602</xdr:colOff>
      <xdr:row>8</xdr:row>
      <xdr:rowOff>295275</xdr:rowOff>
    </xdr:to>
    <xdr:pic>
      <xdr:nvPicPr>
        <xdr:cNvPr id="10" name="Picture 9">
          <a:extLst>
            <a:ext uri="{FF2B5EF4-FFF2-40B4-BE49-F238E27FC236}">
              <a16:creationId xmlns:a16="http://schemas.microsoft.com/office/drawing/2014/main" id="{ADC10056-344E-47E5-95BC-0AD2A161CB36}"/>
            </a:ext>
          </a:extLst>
        </xdr:cNvPr>
        <xdr:cNvPicPr>
          <a:picLocks noChangeAspect="1"/>
        </xdr:cNvPicPr>
      </xdr:nvPicPr>
      <xdr:blipFill>
        <a:blip xmlns:r="http://schemas.openxmlformats.org/officeDocument/2006/relationships" r:embed="rId1"/>
        <a:stretch>
          <a:fillRect/>
        </a:stretch>
      </xdr:blipFill>
      <xdr:spPr>
        <a:xfrm>
          <a:off x="7731125" y="1266825"/>
          <a:ext cx="1659677" cy="1314450"/>
        </a:xfrm>
        <a:prstGeom prst="rect">
          <a:avLst/>
        </a:prstGeom>
      </xdr:spPr>
    </xdr:pic>
    <xdr:clientData/>
  </xdr:twoCellAnchor>
  <xdr:twoCellAnchor>
    <xdr:from>
      <xdr:col>1</xdr:col>
      <xdr:colOff>25401</xdr:colOff>
      <xdr:row>3</xdr:row>
      <xdr:rowOff>57150</xdr:rowOff>
    </xdr:from>
    <xdr:to>
      <xdr:col>7</xdr:col>
      <xdr:colOff>114300</xdr:colOff>
      <xdr:row>4</xdr:row>
      <xdr:rowOff>50427</xdr:rowOff>
    </xdr:to>
    <xdr:sp macro="" textlink="">
      <xdr:nvSpPr>
        <xdr:cNvPr id="13" name="Rectangle 12">
          <a:extLst>
            <a:ext uri="{FF2B5EF4-FFF2-40B4-BE49-F238E27FC236}">
              <a16:creationId xmlns:a16="http://schemas.microsoft.com/office/drawing/2014/main" id="{C77B0BDB-D623-B04B-AB70-E6E58E6187A9}"/>
            </a:ext>
          </a:extLst>
        </xdr:cNvPr>
        <xdr:cNvSpPr/>
      </xdr:nvSpPr>
      <xdr:spPr>
        <a:xfrm>
          <a:off x="254001" y="895350"/>
          <a:ext cx="6235699" cy="336177"/>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Kickoff!!!</a:t>
          </a:r>
          <a:endParaRPr lang="en-US" sz="1800" b="0">
            <a:latin typeface="AgencyFB" panose="02000806040000020003" pitchFamily="2" charset="0"/>
          </a:endParaRPr>
        </a:p>
      </xdr:txBody>
    </xdr:sp>
    <xdr:clientData/>
  </xdr:twoCellAnchor>
  <xdr:twoCellAnchor>
    <xdr:from>
      <xdr:col>9</xdr:col>
      <xdr:colOff>57727</xdr:colOff>
      <xdr:row>3</xdr:row>
      <xdr:rowOff>95250</xdr:rowOff>
    </xdr:from>
    <xdr:to>
      <xdr:col>11</xdr:col>
      <xdr:colOff>545785</xdr:colOff>
      <xdr:row>4</xdr:row>
      <xdr:rowOff>88527</xdr:rowOff>
    </xdr:to>
    <xdr:sp macro="" textlink="">
      <xdr:nvSpPr>
        <xdr:cNvPr id="14" name="Rectangle 13">
          <a:extLst>
            <a:ext uri="{FF2B5EF4-FFF2-40B4-BE49-F238E27FC236}">
              <a16:creationId xmlns:a16="http://schemas.microsoft.com/office/drawing/2014/main" id="{30400310-C570-CA4F-900A-54694C01CEA1}"/>
            </a:ext>
          </a:extLst>
        </xdr:cNvPr>
        <xdr:cNvSpPr/>
      </xdr:nvSpPr>
      <xdr:spPr>
        <a:xfrm>
          <a:off x="7703967" y="929671"/>
          <a:ext cx="1632107" cy="334393"/>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Case Author</a:t>
          </a:r>
          <a:endParaRPr lang="en-US" sz="1800" b="0">
            <a:latin typeface="AgencyFB" panose="02000806040000020003" pitchFamily="2" charset="0"/>
          </a:endParaRPr>
        </a:p>
      </xdr:txBody>
    </xdr:sp>
    <xdr:clientData/>
  </xdr:twoCellAnchor>
  <xdr:twoCellAnchor>
    <xdr:from>
      <xdr:col>9</xdr:col>
      <xdr:colOff>57727</xdr:colOff>
      <xdr:row>8</xdr:row>
      <xdr:rowOff>285750</xdr:rowOff>
    </xdr:from>
    <xdr:to>
      <xdr:col>11</xdr:col>
      <xdr:colOff>545785</xdr:colOff>
      <xdr:row>9</xdr:row>
      <xdr:rowOff>253627</xdr:rowOff>
    </xdr:to>
    <xdr:sp macro="" textlink="">
      <xdr:nvSpPr>
        <xdr:cNvPr id="15" name="Rectangle 14">
          <a:extLst>
            <a:ext uri="{FF2B5EF4-FFF2-40B4-BE49-F238E27FC236}">
              <a16:creationId xmlns:a16="http://schemas.microsoft.com/office/drawing/2014/main" id="{9627AED1-778E-6A41-851D-4A78915709B5}"/>
            </a:ext>
          </a:extLst>
        </xdr:cNvPr>
        <xdr:cNvSpPr/>
      </xdr:nvSpPr>
      <xdr:spPr>
        <a:xfrm>
          <a:off x="7703967" y="2531866"/>
          <a:ext cx="1632107" cy="335232"/>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Chris McNeil</a:t>
          </a:r>
          <a:endParaRPr lang="en-US" sz="1800" b="0">
            <a:latin typeface="AgencyFB" panose="02000806040000020003" pitchFamily="2" charset="0"/>
          </a:endParaRPr>
        </a:p>
      </xdr:txBody>
    </xdr:sp>
    <xdr:clientData/>
  </xdr:twoCellAnchor>
  <xdr:twoCellAnchor>
    <xdr:from>
      <xdr:col>1</xdr:col>
      <xdr:colOff>14941</xdr:colOff>
      <xdr:row>4</xdr:row>
      <xdr:rowOff>59766</xdr:rowOff>
    </xdr:from>
    <xdr:to>
      <xdr:col>7</xdr:col>
      <xdr:colOff>119529</xdr:colOff>
      <xdr:row>9</xdr:row>
      <xdr:rowOff>178498</xdr:rowOff>
    </xdr:to>
    <xdr:pic>
      <xdr:nvPicPr>
        <xdr:cNvPr id="5" name="Picture 4">
          <a:extLst>
            <a:ext uri="{FF2B5EF4-FFF2-40B4-BE49-F238E27FC236}">
              <a16:creationId xmlns:a16="http://schemas.microsoft.com/office/drawing/2014/main" id="{407B13FA-3AE4-4F53-B300-EC62E5A95A0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6529" y="1255060"/>
          <a:ext cx="6260353" cy="15904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9DAA7E-0530-442F-A1FD-602A8429B5C9}" name="tblFPrices" displayName="tblFPrices" ref="A2:E52" totalsRowShown="0" headerRowDxfId="33" dataDxfId="31" headerRowBorderDxfId="32" tableBorderDxfId="30">
  <autoFilter ref="A2:E52" xr:uid="{4A9DAA7E-0530-442F-A1FD-602A8429B5C9}"/>
  <tableColumns count="5">
    <tableColumn id="1" xr3:uid="{0EF52643-A60F-4EE7-BC50-CB045B5033E3}" name="Food" dataDxfId="29"/>
    <tableColumn id="2" xr3:uid="{65EEAD21-EEFE-43FA-8E9E-6E1374C5169B}" name="Historic" dataDxfId="28"/>
    <tableColumn id="3" xr3:uid="{A7C57CDF-9CBC-4E46-9B88-EB0F03350DB3}" name="Global" dataDxfId="27"/>
    <tableColumn id="4" xr3:uid="{CFB4508D-9E0B-4283-A3A6-54262AED73DF}" name="Highland" dataDxfId="26"/>
    <tableColumn id="5" xr3:uid="{EA68D46B-4EB4-45FC-A67B-1FA666E02096}" name="North" dataDxfId="2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0B515E-8C14-4558-A9F9-360A2552C95C}" name="tblFSales" displayName="tblFSales" ref="A1:E1001" totalsRowShown="0" headerRowDxfId="24" tableBorderDxfId="23">
  <autoFilter ref="A1:E1001" xr:uid="{920B515E-8C14-4558-A9F9-360A2552C95C}"/>
  <tableColumns count="5">
    <tableColumn id="1" xr3:uid="{C34C5E31-49E7-45AC-8A6A-E5437AB01783}" name="Order Number" dataDxfId="22"/>
    <tableColumn id="2" xr3:uid="{A3799B95-239F-421E-8A9F-BA9FBA086D60}" name="Student" dataDxfId="21"/>
    <tableColumn id="3" xr3:uid="{259F871F-02CE-4682-91C4-555CD0B8CD13}" name="Food" dataDxfId="20"/>
    <tableColumn id="4" xr3:uid="{1BEE613B-7357-4005-94E3-379D8FE774F5}" name="District" dataDxfId="19"/>
    <tableColumn id="5" xr3:uid="{CC41DD90-C198-4391-993D-2CE0B1BD48A6}" name="Quantity" dataDxfId="18"/>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9DC1EA-826E-4246-82C8-EB1A1943D32A}" name="tblMix" displayName="tblMix" ref="B21:J5781" totalsRowShown="0" headerRowDxfId="17" headerRowBorderDxfId="16" tableBorderDxfId="15" totalsRowBorderDxfId="14" headerRowCellStyle="Normal 3">
  <tableColumns count="9">
    <tableColumn id="1" xr3:uid="{FFD68FF0-687D-4403-934D-1B5907B79701}" name="Team Name" dataDxfId="13" dataCellStyle="Normal 3"/>
    <tableColumn id="2" xr3:uid="{D02D48BC-1660-4735-B30F-8235936CB4D1}" name="Arena Name" dataDxfId="12" dataCellStyle="Normal 3"/>
    <tableColumn id="3" xr3:uid="{20AA3CD0-656E-4E4D-B854-72F81B98202A}" name="Arena Location" dataDxfId="11" dataCellStyle="Normal 3"/>
    <tableColumn id="4" xr3:uid="{E8ECFED0-8A5F-4DD4-BA1B-031CD12CC2CE}" name="Capacity" dataDxfId="10" dataCellStyle="Normal 3"/>
    <tableColumn id="5" xr3:uid="{394E8084-66A3-470C-9E72-0BD81F6BD69F}" name="Opening Year" dataDxfId="9" dataCellStyle="Normal 3"/>
    <tableColumn id="6" xr3:uid="{1FB8EF58-49C3-4742-A52F-8913ECBE40F5}" name="Food" dataDxfId="8" dataCellStyle="Normal 3"/>
    <tableColumn id="7" xr3:uid="{4E50A0E6-63DF-4CB1-9DD6-537DFBBD9EC6}" name="District" dataDxfId="7" dataCellStyle="Normal 3"/>
    <tableColumn id="8" xr3:uid="{43FEB0AF-3B48-451A-976C-29F38822063A}" name="Price" dataDxfId="6" dataCellStyle="Normal 3"/>
    <tableColumn id="9" xr3:uid="{69F3433D-8B0C-43C8-8790-8F413B0163B7}" name="Helper" dataDxfId="5" dataCellStyle="Normal 3">
      <calculatedColumnFormula>1</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BF05038-8646-4EC5-8876-7B63C954BE66}" name="tblLookup" displayName="tblLookup" ref="L20:N2537" totalsRowShown="0" dataDxfId="4" tableBorderDxfId="3" dataCellStyle="Normal 3">
  <autoFilter ref="L20:N2537" xr:uid="{9BF05038-8646-4EC5-8876-7B63C954BE66}"/>
  <tableColumns count="3">
    <tableColumn id="1" xr3:uid="{62D9ECCA-D680-40C9-B1BB-C06CA605927F}" name="Team Name" dataDxfId="2" dataCellStyle="Normal 3"/>
    <tableColumn id="2" xr3:uid="{81893BA4-DE21-47F4-99D5-BA2965B07AB9}" name="Arena Name" dataDxfId="1" dataCellStyle="Normal 3"/>
    <tableColumn id="3" xr3:uid="{038EC404-CD09-4243-9828-12DBCAC0BF41}" name="Arena Location" dataDxfId="0" dataCellStyle="Normal 3"/>
  </tableColumns>
  <tableStyleInfo showFirstColumn="0" showLastColumn="0" showRowStripes="1" showColumnStripes="0"/>
</table>
</file>

<file path=xl/theme/theme1.xml><?xml version="1.0" encoding="utf-8"?>
<a:theme xmlns:a="http://schemas.openxmlformats.org/drawingml/2006/main" name="Motyw pakietu Office 2013–2022">
  <a:themeElements>
    <a:clrScheme name="Pakiet Office 2013–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2013–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2013–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35514-4A48-4A75-8D32-8B8ECC03C70C}">
  <sheetPr codeName="Sheet10">
    <tabColor theme="1"/>
  </sheetPr>
  <dimension ref="A1:XX1000"/>
  <sheetViews>
    <sheetView zoomScaleNormal="100" workbookViewId="0">
      <selection activeCell="C25" sqref="C25"/>
    </sheetView>
  </sheetViews>
  <sheetFormatPr defaultColWidth="0" defaultRowHeight="14.45" customHeight="1" zeroHeight="1"/>
  <cols>
    <col min="1" max="1" width="3.28515625" style="89" customWidth="1"/>
    <col min="2" max="3" width="21" style="89" customWidth="1"/>
    <col min="4" max="4" width="3.28515625" style="89" customWidth="1"/>
    <col min="5" max="6" width="20.5703125" style="89" customWidth="1"/>
    <col min="7" max="7" width="4.78515625" style="89" customWidth="1"/>
    <col min="8" max="16384" width="4.78515625" style="89" hidden="1"/>
  </cols>
  <sheetData>
    <row r="1" spans="1:6" ht="15"/>
    <row r="2" spans="1:6" ht="15"/>
    <row r="3" spans="1:6" ht="15"/>
    <row r="4" spans="1:6" ht="15"/>
    <row r="5" spans="1:6" ht="15"/>
    <row r="6" spans="1:6" ht="15"/>
    <row r="7" spans="1:6" ht="15"/>
    <row r="8" spans="1:6" ht="48.95" customHeight="1">
      <c r="B8" s="219" t="s">
        <v>480</v>
      </c>
      <c r="C8" s="219"/>
      <c r="D8" s="219"/>
      <c r="E8" s="219"/>
      <c r="F8" s="219"/>
    </row>
    <row r="9" spans="1:6" ht="15" customHeight="1"/>
    <row r="10" spans="1:6" ht="30" customHeight="1">
      <c r="B10" s="216" t="s">
        <v>255</v>
      </c>
      <c r="C10" s="216"/>
      <c r="D10" s="216"/>
      <c r="E10" s="216"/>
      <c r="F10" s="216"/>
    </row>
    <row r="11" spans="1:6" ht="15" customHeight="1"/>
    <row r="12" spans="1:6" ht="86.1" customHeight="1">
      <c r="A12" s="90"/>
      <c r="B12" s="217" t="s">
        <v>516</v>
      </c>
      <c r="C12" s="218"/>
      <c r="D12" s="218"/>
      <c r="E12" s="218"/>
      <c r="F12" s="218"/>
    </row>
    <row r="13" spans="1:6" ht="15">
      <c r="A13" s="90"/>
    </row>
    <row r="14" spans="1:6" ht="30" customHeight="1">
      <c r="B14" s="216" t="s">
        <v>481</v>
      </c>
      <c r="C14" s="216"/>
      <c r="D14" s="216"/>
      <c r="E14" s="216"/>
      <c r="F14" s="216"/>
    </row>
    <row r="15" spans="1:6" ht="15" customHeight="1"/>
    <row r="16" spans="1:6" ht="78.95" customHeight="1">
      <c r="A16" s="90"/>
      <c r="B16" s="220" t="s">
        <v>523</v>
      </c>
      <c r="C16" s="218"/>
      <c r="D16" s="218"/>
      <c r="E16" s="218"/>
      <c r="F16" s="218"/>
    </row>
    <row r="17" spans="1:6" ht="15">
      <c r="A17" s="90"/>
    </row>
    <row r="18" spans="1:6" ht="30" customHeight="1">
      <c r="B18" s="216" t="s">
        <v>256</v>
      </c>
      <c r="C18" s="216"/>
      <c r="D18" s="216"/>
      <c r="E18" s="216"/>
      <c r="F18" s="216"/>
    </row>
    <row r="19" spans="1:6" ht="15" customHeight="1"/>
    <row r="20" spans="1:6" ht="48" customHeight="1">
      <c r="A20" s="90"/>
      <c r="B20" s="217" t="s">
        <v>507</v>
      </c>
      <c r="C20" s="218"/>
      <c r="D20" s="218"/>
      <c r="E20" s="218"/>
      <c r="F20" s="218"/>
    </row>
    <row r="21" spans="1:6" ht="15" customHeight="1"/>
    <row r="22" spans="1:6" ht="14.45" customHeight="1"/>
    <row r="23" spans="1:6" ht="14.45" customHeight="1"/>
    <row r="24" spans="1:6" ht="14.45" customHeight="1"/>
    <row r="25" spans="1:6" ht="14.45" customHeight="1"/>
    <row r="26" spans="1:6" ht="14.45" customHeight="1"/>
    <row r="27" spans="1:6" ht="14.45" customHeight="1"/>
    <row r="28" spans="1:6" ht="14.45" customHeight="1"/>
    <row r="29" spans="1:6" ht="14.45" customHeight="1"/>
    <row r="30" spans="1:6" ht="14.45" customHeight="1"/>
    <row r="31" spans="1:6" ht="14.45" customHeight="1"/>
    <row r="32" spans="1:6" ht="14.45" customHeight="1"/>
    <row r="33" ht="14.45" customHeight="1"/>
    <row r="34" ht="14.45" customHeight="1"/>
    <row r="35" ht="14.45" customHeight="1"/>
    <row r="36" ht="14.45" customHeight="1"/>
    <row r="37" ht="14.45" customHeight="1"/>
    <row r="38" ht="14.45" customHeight="1"/>
    <row r="39" ht="14.45" customHeight="1"/>
    <row r="40" ht="14.45" customHeight="1"/>
    <row r="41" ht="14.45" customHeight="1"/>
    <row r="42" ht="14.45" customHeight="1"/>
    <row r="43" ht="14.45" customHeight="1"/>
    <row r="44" ht="14.45" customHeight="1"/>
    <row r="45" ht="14.45" customHeight="1"/>
    <row r="46" ht="14.45" customHeight="1"/>
    <row r="47" ht="14.45" customHeight="1"/>
    <row r="48" ht="14.45" customHeight="1"/>
    <row r="49" ht="14.45" customHeight="1"/>
    <row r="50" ht="14.45" customHeight="1"/>
    <row r="51" ht="14.45" customHeight="1"/>
    <row r="52" ht="14.45" customHeight="1"/>
    <row r="53" ht="14.45" customHeight="1"/>
    <row r="54" ht="14.45" customHeight="1"/>
    <row r="55" ht="14.45" customHeight="1"/>
    <row r="56" ht="14.45" customHeight="1"/>
    <row r="57" ht="14.45" customHeight="1"/>
    <row r="58" ht="14.45" customHeight="1"/>
    <row r="59" ht="14.45" customHeight="1"/>
    <row r="60" ht="14.45" customHeight="1"/>
    <row r="61" ht="14.45" customHeight="1"/>
    <row r="62" ht="14.45" customHeight="1"/>
    <row r="63" ht="14.45" customHeight="1"/>
    <row r="64" ht="14.45" customHeight="1"/>
    <row r="65" ht="14.45" customHeight="1"/>
    <row r="66" ht="14.45" customHeight="1"/>
    <row r="67" ht="14.45" customHeight="1"/>
    <row r="68" ht="14.45" customHeight="1"/>
    <row r="69" ht="14.45" customHeight="1"/>
    <row r="70" ht="14.45" customHeight="1"/>
    <row r="71" ht="14.45" customHeight="1"/>
    <row r="72" ht="14.45" customHeight="1"/>
    <row r="73" ht="14.45" customHeight="1"/>
    <row r="74" ht="14.45" customHeight="1"/>
    <row r="75" ht="14.45" customHeight="1"/>
    <row r="76" ht="14.45" customHeight="1"/>
    <row r="77" ht="14.45" customHeight="1"/>
    <row r="1000" spans="648:648" ht="15.75">
      <c r="XX1000" s="191">
        <v>125713</v>
      </c>
    </row>
  </sheetData>
  <mergeCells count="7">
    <mergeCell ref="B18:F18"/>
    <mergeCell ref="B20:F20"/>
    <mergeCell ref="B8:F8"/>
    <mergeCell ref="B10:F10"/>
    <mergeCell ref="B12:F12"/>
    <mergeCell ref="B14:F14"/>
    <mergeCell ref="B16:F1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9EB3D-A3D7-4C70-B68A-C2CE9401EEAB}">
  <sheetPr codeName="Sheet3">
    <tabColor rgb="FF92D050"/>
  </sheetPr>
  <dimension ref="A1:CNN1000"/>
  <sheetViews>
    <sheetView topLeftCell="A209" zoomScaleNormal="100" zoomScaleSheetLayoutView="100" workbookViewId="0">
      <selection activeCell="E30" sqref="E30"/>
    </sheetView>
  </sheetViews>
  <sheetFormatPr defaultColWidth="4.7109375" defaultRowHeight="15"/>
  <cols>
    <col min="1" max="1" width="1.78515625" style="1" customWidth="1"/>
    <col min="2" max="4" width="6.5703125" style="5" customWidth="1"/>
    <col min="5" max="5" width="16.2109375" style="5" customWidth="1"/>
    <col min="6" max="6" width="2.42578125" style="5" customWidth="1"/>
    <col min="7" max="8" width="12.2109375" style="5" customWidth="1"/>
    <col min="9" max="9" width="4.5" style="5" customWidth="1"/>
    <col min="10" max="10" width="6.140625" style="1" customWidth="1"/>
    <col min="11" max="24" width="4.5" style="1" customWidth="1"/>
    <col min="25" max="25" width="12.35546875" style="1" customWidth="1"/>
    <col min="26" max="26" width="4.5" style="1" customWidth="1"/>
    <col min="27" max="27" width="11.42578125" style="1" bestFit="1" customWidth="1"/>
    <col min="28" max="28" width="6.140625" style="1" bestFit="1" customWidth="1"/>
    <col min="29" max="104" width="4.5" style="1" customWidth="1"/>
    <col min="105" max="122" width="5.5" style="1" customWidth="1"/>
    <col min="123" max="136" width="5.5" style="4" customWidth="1"/>
    <col min="137" max="2403" width="4.7109375" style="4"/>
    <col min="2404" max="2404" width="5.7109375" style="4" customWidth="1"/>
    <col min="2405" max="2405" width="4.7109375" style="4"/>
    <col min="2406" max="2406" width="6.2109375" style="4" customWidth="1"/>
    <col min="2407" max="2407" width="5.7109375" style="4" customWidth="1"/>
    <col min="2408" max="16384" width="4.7109375" style="4"/>
  </cols>
  <sheetData>
    <row r="1" spans="2:122" ht="15" customHeight="1">
      <c r="B1" s="1"/>
      <c r="C1" s="1"/>
      <c r="D1" s="1"/>
      <c r="E1" s="1"/>
      <c r="F1" s="1"/>
      <c r="G1" s="1"/>
      <c r="H1" s="1"/>
      <c r="I1" s="1"/>
      <c r="AC1" s="2"/>
      <c r="AD1" s="2"/>
      <c r="AE1" s="2"/>
      <c r="AF1" s="3"/>
      <c r="AG1" s="3"/>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row>
    <row r="2" spans="2:122" ht="31.5" customHeight="1">
      <c r="B2" s="1"/>
      <c r="C2" s="1"/>
      <c r="D2" s="1"/>
      <c r="E2" s="1"/>
      <c r="F2" s="1"/>
      <c r="G2" s="1"/>
      <c r="H2" s="1"/>
      <c r="I2" s="1"/>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row>
    <row r="3" spans="2:122" ht="20.25" customHeight="1">
      <c r="B3" s="1"/>
      <c r="C3" s="1"/>
      <c r="D3" s="1"/>
      <c r="E3" s="1"/>
      <c r="F3" s="1"/>
      <c r="G3" s="1"/>
      <c r="H3" s="1"/>
      <c r="I3" s="1"/>
      <c r="P3" s="6"/>
      <c r="Q3" s="5"/>
      <c r="R3" s="5"/>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row>
    <row r="4" spans="2:122" ht="27" customHeight="1">
      <c r="B4" s="1"/>
      <c r="C4" s="1"/>
      <c r="D4" s="1"/>
      <c r="E4" s="1"/>
      <c r="F4" s="1"/>
      <c r="G4" s="1"/>
      <c r="H4" s="1"/>
      <c r="I4" s="1"/>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row>
    <row r="5" spans="2:122" ht="21.75" customHeight="1">
      <c r="B5" s="1"/>
      <c r="C5" s="1"/>
      <c r="D5" s="1"/>
      <c r="E5" s="1"/>
      <c r="F5" s="1"/>
      <c r="G5" s="1"/>
      <c r="H5" s="1"/>
      <c r="I5" s="1"/>
      <c r="P5" s="6"/>
      <c r="Q5" s="5"/>
      <c r="R5" s="5"/>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row>
    <row r="6" spans="2:122" ht="21.75" customHeight="1">
      <c r="B6" s="1"/>
      <c r="C6" s="1"/>
      <c r="D6" s="1"/>
      <c r="E6" s="1"/>
      <c r="F6" s="1"/>
      <c r="G6" s="1"/>
      <c r="H6" s="1"/>
      <c r="I6" s="1"/>
      <c r="P6" s="6"/>
      <c r="Q6" s="5"/>
      <c r="R6" s="5"/>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row>
    <row r="7" spans="2:122" ht="21.75" customHeight="1">
      <c r="B7" s="1"/>
      <c r="C7" s="1"/>
      <c r="D7" s="1"/>
      <c r="E7" s="1"/>
      <c r="F7" s="1"/>
      <c r="G7" s="1"/>
      <c r="H7" s="1"/>
      <c r="I7" s="1"/>
      <c r="P7" s="6"/>
      <c r="Q7" s="5"/>
      <c r="R7" s="5"/>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row>
    <row r="8" spans="2:122" ht="21.75" customHeight="1">
      <c r="B8" s="1"/>
      <c r="C8" s="1"/>
      <c r="D8" s="1"/>
      <c r="E8" s="1"/>
      <c r="F8" s="1"/>
      <c r="G8" s="1"/>
      <c r="H8" s="1"/>
      <c r="I8" s="1"/>
      <c r="P8" s="6"/>
      <c r="Q8" s="5"/>
      <c r="R8" s="5"/>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row>
    <row r="9" spans="2:122" ht="29.25" customHeight="1">
      <c r="B9" s="1"/>
      <c r="C9" s="1"/>
      <c r="D9" s="1"/>
      <c r="E9" s="1"/>
      <c r="F9" s="1"/>
      <c r="G9" s="1"/>
      <c r="H9" s="1"/>
      <c r="I9" s="1"/>
      <c r="P9" s="6"/>
      <c r="Q9" s="5"/>
      <c r="R9" s="5"/>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row>
    <row r="10" spans="2:122" ht="27" customHeight="1">
      <c r="B10" s="1"/>
      <c r="C10" s="1"/>
      <c r="D10" s="1"/>
      <c r="E10" s="1"/>
      <c r="F10" s="1"/>
      <c r="G10" s="1"/>
      <c r="H10" s="1"/>
      <c r="I10" s="1"/>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row>
    <row r="11" spans="2:122" ht="20.25" customHeight="1">
      <c r="B11" s="1"/>
      <c r="C11" s="1"/>
      <c r="D11" s="1"/>
      <c r="E11" s="1"/>
      <c r="F11" s="1"/>
      <c r="G11" s="1"/>
      <c r="H11" s="1"/>
      <c r="I11" s="1"/>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row>
    <row r="12" spans="2:122" ht="27" customHeight="1" thickBot="1">
      <c r="B12" s="1"/>
      <c r="C12" s="1"/>
      <c r="D12" s="1"/>
      <c r="E12" s="1"/>
      <c r="F12" s="1"/>
      <c r="G12" s="1"/>
      <c r="H12" s="1"/>
      <c r="I12" s="1"/>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row>
    <row r="13" spans="2:122" ht="15" customHeight="1">
      <c r="B13" s="91" t="s">
        <v>517</v>
      </c>
      <c r="C13" s="32"/>
      <c r="D13" s="33"/>
      <c r="E13" s="33"/>
      <c r="F13" s="33"/>
      <c r="G13" s="33"/>
      <c r="H13" s="34"/>
      <c r="I13" s="34"/>
      <c r="J13" s="34"/>
      <c r="K13" s="34"/>
      <c r="L13" s="35"/>
      <c r="M13" s="4"/>
      <c r="N13" s="4"/>
      <c r="O13" s="4"/>
      <c r="P13" s="4"/>
      <c r="Q13" s="4"/>
      <c r="R13" s="5"/>
      <c r="S13" s="5"/>
      <c r="T13" s="5"/>
      <c r="U13" s="5"/>
      <c r="V13" s="5"/>
      <c r="W13" s="5"/>
      <c r="X13" s="5"/>
      <c r="Y13" s="5"/>
      <c r="Z13" s="5"/>
      <c r="AA13" s="5"/>
      <c r="AB13" s="4"/>
      <c r="AC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row>
    <row r="14" spans="2:122" ht="15" customHeight="1">
      <c r="B14" s="36" t="s">
        <v>518</v>
      </c>
      <c r="C14" s="7"/>
      <c r="H14" s="4"/>
      <c r="I14" s="4"/>
      <c r="J14" s="4"/>
      <c r="K14" s="4"/>
      <c r="L14" s="37"/>
      <c r="M14" s="4"/>
      <c r="N14" s="4"/>
      <c r="O14" s="4"/>
      <c r="P14" s="4"/>
      <c r="Q14" s="4"/>
      <c r="R14" s="5"/>
      <c r="S14" s="5"/>
      <c r="T14" s="5"/>
      <c r="U14" s="5"/>
      <c r="V14" s="5"/>
      <c r="W14" s="5"/>
      <c r="X14" s="5"/>
      <c r="Y14" s="5"/>
      <c r="Z14" s="5"/>
      <c r="AA14" s="5"/>
      <c r="AB14" s="4"/>
      <c r="AC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row>
    <row r="15" spans="2:122" ht="15" customHeight="1">
      <c r="B15" s="36" t="s">
        <v>519</v>
      </c>
      <c r="C15" s="7"/>
      <c r="H15" s="4"/>
      <c r="I15" s="4"/>
      <c r="J15" s="4"/>
      <c r="K15" s="4"/>
      <c r="L15" s="37"/>
      <c r="M15" s="4"/>
      <c r="N15" s="4"/>
      <c r="O15" s="4"/>
      <c r="P15" s="4"/>
      <c r="Q15" s="4"/>
      <c r="R15" s="5"/>
      <c r="S15" s="5"/>
      <c r="T15" s="5"/>
      <c r="U15" s="5"/>
      <c r="V15" s="5"/>
      <c r="W15" s="5"/>
      <c r="X15" s="5"/>
      <c r="Y15" s="5"/>
      <c r="Z15" s="5"/>
      <c r="AA15" s="5"/>
      <c r="AB15" s="4"/>
      <c r="AC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row>
    <row r="16" spans="2:122" ht="15" customHeight="1">
      <c r="B16" s="36" t="s">
        <v>520</v>
      </c>
      <c r="C16" s="7"/>
      <c r="H16" s="4"/>
      <c r="I16" s="4"/>
      <c r="J16" s="4"/>
      <c r="K16" s="4"/>
      <c r="L16" s="37"/>
      <c r="M16" s="4"/>
      <c r="N16" s="4"/>
      <c r="O16" s="4"/>
      <c r="P16" s="4"/>
      <c r="Q16" s="4"/>
      <c r="R16" s="5"/>
      <c r="S16" s="5"/>
      <c r="T16" s="5"/>
      <c r="U16" s="5"/>
      <c r="V16" s="5"/>
      <c r="W16" s="5"/>
      <c r="X16" s="5"/>
      <c r="Y16" s="5"/>
      <c r="Z16" s="5"/>
      <c r="AA16" s="5"/>
      <c r="AB16" s="4"/>
      <c r="AC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row>
    <row r="17" spans="2:122" ht="15" customHeight="1">
      <c r="B17" s="36" t="s">
        <v>521</v>
      </c>
      <c r="C17" s="7"/>
      <c r="H17" s="4"/>
      <c r="I17" s="4"/>
      <c r="J17" s="4"/>
      <c r="K17" s="4"/>
      <c r="L17" s="37"/>
      <c r="M17" s="4"/>
      <c r="N17" s="4"/>
      <c r="O17" s="4"/>
      <c r="P17" s="4"/>
      <c r="Q17" s="4"/>
      <c r="R17" s="5"/>
      <c r="S17" s="5"/>
      <c r="T17" s="5"/>
      <c r="U17" s="5"/>
      <c r="V17" s="5"/>
      <c r="W17" s="5"/>
      <c r="X17" s="5"/>
      <c r="Y17" s="5"/>
      <c r="Z17" s="5"/>
      <c r="AA17" s="5"/>
      <c r="AB17" s="4"/>
      <c r="AC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row>
    <row r="18" spans="2:122" ht="15" customHeight="1" thickBot="1">
      <c r="B18" s="38" t="s">
        <v>522</v>
      </c>
      <c r="C18" s="39"/>
      <c r="D18" s="40"/>
      <c r="E18" s="40"/>
      <c r="F18" s="40"/>
      <c r="G18" s="40"/>
      <c r="H18" s="41"/>
      <c r="I18" s="41"/>
      <c r="J18" s="41"/>
      <c r="K18" s="41"/>
      <c r="L18" s="42"/>
      <c r="M18" s="4"/>
      <c r="N18" s="4"/>
      <c r="O18" s="4"/>
      <c r="P18" s="4"/>
      <c r="Q18" s="4"/>
      <c r="R18" s="5"/>
      <c r="S18" s="5"/>
      <c r="T18" s="5"/>
      <c r="U18" s="5"/>
      <c r="V18" s="5"/>
      <c r="W18" s="5"/>
      <c r="X18" s="5"/>
      <c r="Y18" s="5"/>
      <c r="Z18" s="5"/>
      <c r="AA18" s="5"/>
      <c r="AB18" s="4"/>
      <c r="AC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row>
    <row r="19" spans="2:122" ht="20.25" customHeight="1">
      <c r="B19" s="7"/>
      <c r="C19" s="1"/>
      <c r="D19" s="1"/>
      <c r="E19" s="1"/>
      <c r="F19" s="1"/>
      <c r="G19" s="1"/>
      <c r="H19" s="1"/>
      <c r="I19" s="1"/>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row>
    <row r="20" spans="2:122" ht="27" customHeight="1">
      <c r="B20" s="1"/>
      <c r="C20" s="1"/>
      <c r="D20" s="1"/>
      <c r="E20" s="1" t="str" cm="1">
        <f t="array" ref="E20">_xlfn.LET(_xlpm.foods,'Food Prices'!$A$3:$A$52,
_xlpm.avg,_xlfn.BYROW('Food Prices'!$B$3:$E$52,_xlfn.LAMBDA(_xlpm.x,AVERAGE(_xlpm.x))),
_xlpm.srt_foods,_xlfn.SORTBY(_xlpm.foods,_xlpm.avg,-1),
_xlpm.output,_xlfn.CHOOSEROWS(_xlpm.srt_foods,1),
_xlpm.output)</f>
        <v>Yogurt</v>
      </c>
      <c r="F20" s="1"/>
      <c r="G20" s="1"/>
      <c r="H20" s="1"/>
      <c r="I20" s="1"/>
      <c r="S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row>
    <row r="21" spans="2:122" ht="14.85" customHeight="1">
      <c r="B21" s="9"/>
      <c r="M21" s="4"/>
      <c r="N21" s="4"/>
      <c r="O21" s="4"/>
      <c r="S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row>
    <row r="22" spans="2:122" ht="14.85" customHeight="1">
      <c r="B22" s="9" t="s">
        <v>257</v>
      </c>
      <c r="M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row>
    <row r="23" spans="2:122" ht="14.85" customHeight="1" thickBot="1">
      <c r="B23" s="9"/>
      <c r="G23" s="10"/>
      <c r="H23" s="10"/>
      <c r="M23" s="4"/>
      <c r="Y23" s="1" t="s">
        <v>532</v>
      </c>
      <c r="AA23" s="6"/>
      <c r="AC23" s="6"/>
      <c r="AE23" s="6"/>
      <c r="AG23" s="6"/>
      <c r="AI23" s="6"/>
      <c r="AJ23" s="4"/>
      <c r="AK23" s="4"/>
      <c r="AL23" s="4"/>
      <c r="AM23" s="4"/>
      <c r="AO23" s="6"/>
      <c r="AQ23" s="6"/>
      <c r="AS23" s="6"/>
      <c r="AU23" s="6"/>
      <c r="AW23" s="6"/>
      <c r="AY23" s="6"/>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row>
    <row r="24" spans="2:122" ht="28.5" customHeight="1" thickBot="1">
      <c r="B24" s="147" t="s">
        <v>9</v>
      </c>
      <c r="C24" s="148" t="s">
        <v>40</v>
      </c>
      <c r="D24" s="149" t="s">
        <v>3</v>
      </c>
      <c r="E24" s="160" t="s">
        <v>4</v>
      </c>
      <c r="F24" s="20"/>
      <c r="G24" s="151" t="s">
        <v>0</v>
      </c>
      <c r="H24" s="152"/>
      <c r="I24" s="152"/>
      <c r="J24" s="152"/>
      <c r="K24" s="152"/>
      <c r="L24" s="152"/>
      <c r="M24" s="152"/>
      <c r="N24" s="152"/>
      <c r="O24" s="152"/>
      <c r="P24" s="152"/>
      <c r="Q24" s="153"/>
      <c r="Y24" s="99">
        <f>MAX(Y26:Y45)</f>
        <v>4729.74</v>
      </c>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row>
    <row r="25" spans="2:122" ht="33.75" customHeight="1">
      <c r="B25" s="85" t="s">
        <v>10</v>
      </c>
      <c r="C25" s="86" t="s">
        <v>253</v>
      </c>
      <c r="D25" s="158">
        <v>20</v>
      </c>
      <c r="E25" s="23" t="str" cm="1">
        <f t="array" ref="E25">INDEX(tblFPrices[Food],_xlfn.XMATCH(MAX(_xlfn.ANCHORARRAY('Food Prices'!G3)),_xlfn.ANCHORARRAY('Food Prices'!G3),0,1),1)</f>
        <v>Yogurt</v>
      </c>
      <c r="F25" s="20"/>
      <c r="G25" s="221" t="s">
        <v>258</v>
      </c>
      <c r="H25" s="222"/>
      <c r="I25" s="222"/>
      <c r="J25" s="222"/>
      <c r="K25" s="222"/>
      <c r="L25" s="222"/>
      <c r="M25" s="222"/>
      <c r="N25" s="222"/>
      <c r="O25" s="222"/>
      <c r="P25" s="222"/>
      <c r="Q25" s="223"/>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row>
    <row r="26" spans="2:122" ht="33.75" customHeight="1">
      <c r="B26" s="92" t="s">
        <v>11</v>
      </c>
      <c r="C26" s="93" t="s">
        <v>253</v>
      </c>
      <c r="D26" s="159">
        <v>20</v>
      </c>
      <c r="E26" s="94" t="str" cm="1">
        <f t="array" ref="E26">_xlfn.TAKE(_xlfn.GROUPBY(tblFSales[Food],tblFSales[Quantity],_xleta.SUM,0,0,0-2),1,1)</f>
        <v>Ramen Noodles</v>
      </c>
      <c r="F26" s="20"/>
      <c r="G26" s="224" t="s">
        <v>259</v>
      </c>
      <c r="H26" s="225"/>
      <c r="I26" s="225"/>
      <c r="J26" s="225"/>
      <c r="K26" s="225"/>
      <c r="L26" s="225"/>
      <c r="M26" s="225"/>
      <c r="N26" s="225"/>
      <c r="O26" s="225"/>
      <c r="P26" s="225"/>
      <c r="Q26" s="226"/>
      <c r="T26" s="1" t="str" cm="1">
        <f t="array" ref="T26:U75">_xlfn.GROUPBY(tblFSales[Food],tblFSales[Quantity],_xleta.SUM,0,0,0-2)</f>
        <v>Ramen Noodles</v>
      </c>
      <c r="U26" s="1">
        <v>284</v>
      </c>
      <c r="Y26" s="98" cm="1">
        <f t="array" ref="Y26">SUM(_xlfn.XLOOKUP(_xlfn._xlws.FILTER(tblFSales[Food], tblFSales[Student] = AA26),tblFPrices[Food], _xlfn.XLOOKUP(AB26,tblFPrices[[#Headers],[Historic]:[North]],tblFPrices[[Historic]:[North]], NA(), 0, 1), NA(), 0, 1) * _xlfn._xlws.FILTER(tblFSales[Quantity], tblFSales[Student] = AA26))</f>
        <v>2786.54</v>
      </c>
      <c r="Z26" s="5"/>
      <c r="AA26" s="15" t="s">
        <v>332</v>
      </c>
      <c r="AB26" s="15" t="s">
        <v>287</v>
      </c>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row>
    <row r="27" spans="2:122" ht="33.75" customHeight="1">
      <c r="B27" s="92" t="s">
        <v>249</v>
      </c>
      <c r="C27" s="93" t="s">
        <v>253</v>
      </c>
      <c r="D27" s="159">
        <v>20</v>
      </c>
      <c r="E27" s="95">
        <f>SUM(_xlfn.ANCHORARRAY('Food Data'!G2)) / 1000</f>
        <v>90.472039999999993</v>
      </c>
      <c r="F27" s="20"/>
      <c r="G27" s="227" t="s">
        <v>260</v>
      </c>
      <c r="H27" s="228"/>
      <c r="I27" s="228"/>
      <c r="J27" s="228"/>
      <c r="K27" s="228"/>
      <c r="L27" s="228"/>
      <c r="M27" s="228"/>
      <c r="N27" s="228"/>
      <c r="O27" s="228"/>
      <c r="P27" s="228"/>
      <c r="Q27" s="229"/>
      <c r="T27" s="1" t="str">
        <v>Spaghetti</v>
      </c>
      <c r="U27" s="1">
        <v>280</v>
      </c>
      <c r="Y27" s="98" cm="1">
        <f t="array" ref="Y27">SUM(_xlfn.XLOOKUP(_xlfn._xlws.FILTER(tblFSales[Food], tblFSales[Student] = AA27),tblFPrices[Food], _xlfn.XLOOKUP(AB27,tblFPrices[[#Headers],[Historic]:[North]],tblFPrices[[Historic]:[North]], NA(), 0, 1), NA(), 0, 1) * _xlfn._xlws.FILTER(tblFSales[Quantity], tblFSales[Student] = AA27))</f>
        <v>3300.7200000000007</v>
      </c>
      <c r="Z27" s="5"/>
      <c r="AA27" s="15" t="s">
        <v>342</v>
      </c>
      <c r="AB27" s="15" t="s">
        <v>287</v>
      </c>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row>
    <row r="28" spans="2:122" ht="33.75" customHeight="1">
      <c r="B28" s="92" t="s">
        <v>250</v>
      </c>
      <c r="C28" s="96" t="s">
        <v>253</v>
      </c>
      <c r="D28" s="159">
        <v>30</v>
      </c>
      <c r="E28" s="94" t="str" cm="1">
        <f t="array" ref="E28">INDEX(_xlfn.GROUPBY(_xlfn.CHOOSECOLS( _xlfn._xlws.FILTER(_xlfn.HSTACK(tblFSales[],_xlfn.ANCHORARRAY( 'Food Data'!G2)), tblFSales[District] = "Highland"), 2), _xlfn.CHOOSECOLS(_xlfn._xlws.FILTER(_xlfn.HSTACK(tblFSales[],_xlfn.ANCHORARRAY( 'Food Data'!G2)), tblFSales[District] = "Highland"),-1),_xleta.SUM,0,0,-2),1,1)</f>
        <v>Amy Davidson</v>
      </c>
      <c r="F28" s="20"/>
      <c r="G28" s="227" t="s">
        <v>261</v>
      </c>
      <c r="H28" s="228"/>
      <c r="I28" s="228"/>
      <c r="J28" s="228"/>
      <c r="K28" s="228"/>
      <c r="L28" s="228"/>
      <c r="M28" s="228"/>
      <c r="N28" s="228"/>
      <c r="O28" s="228"/>
      <c r="P28" s="228"/>
      <c r="Q28" s="229"/>
      <c r="T28" s="1" t="str">
        <v>Waffles</v>
      </c>
      <c r="U28" s="1">
        <v>275</v>
      </c>
      <c r="Y28" s="98" cm="1">
        <f t="array" ref="Y28">SUM(_xlfn.XLOOKUP(_xlfn._xlws.FILTER(tblFSales[Food], tblFSales[Student] = AA28),tblFPrices[Food], _xlfn.XLOOKUP(AB28,tblFPrices[[#Headers],[Historic]:[North]],tblFPrices[[Historic]:[North]], NA(), 0, 1), NA(), 0, 1) * _xlfn._xlws.FILTER(tblFSales[Quantity], tblFSales[Student] = AA28))</f>
        <v>2095.6500000000005</v>
      </c>
      <c r="Z28" s="5"/>
      <c r="AA28" s="15" t="s">
        <v>353</v>
      </c>
      <c r="AB28" s="15" t="s">
        <v>287</v>
      </c>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row>
    <row r="29" spans="2:122" ht="33.75" customHeight="1">
      <c r="B29" s="92" t="s">
        <v>251</v>
      </c>
      <c r="C29" s="96">
        <v>7</v>
      </c>
      <c r="D29" s="159">
        <v>60</v>
      </c>
      <c r="E29" s="94" t="str" cm="1">
        <f t="array" ref="E29">INDEX(AA26:AA45,_xlfn.XMATCH(Y24,Y26:Y45, 0,1),1)</f>
        <v>Steve Kerr</v>
      </c>
      <c r="F29" s="20"/>
      <c r="G29" s="227" t="s">
        <v>262</v>
      </c>
      <c r="H29" s="228"/>
      <c r="I29" s="228"/>
      <c r="J29" s="228"/>
      <c r="K29" s="228"/>
      <c r="L29" s="228"/>
      <c r="M29" s="228"/>
      <c r="N29" s="228"/>
      <c r="O29" s="228"/>
      <c r="P29" s="228"/>
      <c r="Q29" s="229"/>
      <c r="T29" s="1" t="str">
        <v>Pepper</v>
      </c>
      <c r="U29" s="1">
        <v>271</v>
      </c>
      <c r="Y29" s="98" cm="1">
        <f t="array" ref="Y29">SUM(_xlfn.XLOOKUP(_xlfn._xlws.FILTER(tblFSales[Food], tblFSales[Student] = AA29),tblFPrices[Food], _xlfn.XLOOKUP(AB29,tblFPrices[[#Headers],[Historic]:[North]],tblFPrices[[Historic]:[North]], NA(), 0, 1), NA(), 0, 1) * _xlfn._xlws.FILTER(tblFSales[Quantity], tblFSales[Student] = AA29))</f>
        <v>3819.3</v>
      </c>
      <c r="Z29" s="5"/>
      <c r="AA29" s="15" t="s">
        <v>337</v>
      </c>
      <c r="AB29" s="15" t="s">
        <v>287</v>
      </c>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row>
    <row r="30" spans="2:122" ht="23.25" customHeight="1">
      <c r="B30" s="7"/>
      <c r="C30" s="1"/>
      <c r="D30" s="1"/>
      <c r="E30" s="1"/>
      <c r="F30" s="1"/>
      <c r="G30" s="1"/>
      <c r="H30" s="1"/>
      <c r="I30" s="1"/>
      <c r="T30" s="1" t="str">
        <v>Smoothie</v>
      </c>
      <c r="U30" s="1">
        <v>254</v>
      </c>
      <c r="Y30" s="98" cm="1">
        <f t="array" ref="Y30">SUM(_xlfn.XLOOKUP(_xlfn._xlws.FILTER(tblFSales[Food], tblFSales[Student] = AA30),tblFPrices[Food], _xlfn.XLOOKUP(AB30,tblFPrices[[#Headers],[Historic]:[North]],tblFPrices[[Historic]:[North]], NA(), 0, 1), NA(), 0, 1) * _xlfn._xlws.FILTER(tblFSales[Quantity], tblFSales[Student] = AA30))</f>
        <v>3965.4099999999994</v>
      </c>
      <c r="Z30" s="5"/>
      <c r="AA30" s="15" t="s">
        <v>345</v>
      </c>
      <c r="AB30" s="15" t="s">
        <v>287</v>
      </c>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row>
    <row r="31" spans="2:122" ht="14.85" customHeight="1">
      <c r="B31" s="7"/>
      <c r="C31" s="1"/>
      <c r="D31" s="1"/>
      <c r="E31" s="1"/>
      <c r="F31" s="1"/>
      <c r="G31" s="1"/>
      <c r="H31" s="1"/>
      <c r="I31" s="1"/>
      <c r="T31" s="1" t="str">
        <v>Gyros</v>
      </c>
      <c r="U31" s="1">
        <v>253</v>
      </c>
      <c r="Y31" s="98" cm="1">
        <f t="array" ref="Y31">SUM(_xlfn.XLOOKUP(_xlfn._xlws.FILTER(tblFSales[Food], tblFSales[Student] = AA31),tblFPrices[Food], _xlfn.XLOOKUP(AB31,tblFPrices[[#Headers],[Historic]:[North]],tblFPrices[[Historic]:[North]], NA(), 0, 1), NA(), 0, 1) * _xlfn._xlws.FILTER(tblFSales[Quantity], tblFSales[Student] = AA31))</f>
        <v>3829.8199999999997</v>
      </c>
      <c r="Z31" s="5"/>
      <c r="AA31" s="15" t="s">
        <v>338</v>
      </c>
      <c r="AB31" s="15" t="s">
        <v>287</v>
      </c>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row>
    <row r="32" spans="2:122" ht="27" customHeight="1">
      <c r="B32" s="1"/>
      <c r="C32" s="1"/>
      <c r="D32" s="1"/>
      <c r="E32" s="1"/>
      <c r="F32" s="1"/>
      <c r="G32" s="1"/>
      <c r="H32" s="1"/>
      <c r="I32" s="1"/>
      <c r="T32" s="1" t="str">
        <v>Hamburger</v>
      </c>
      <c r="U32" s="1">
        <v>253</v>
      </c>
      <c r="Y32" s="98" cm="1">
        <f t="array" ref="Y32">SUM(_xlfn.XLOOKUP(_xlfn._xlws.FILTER(tblFSales[Food], tblFSales[Student] = AA32),tblFPrices[Food], _xlfn.XLOOKUP(AB32,tblFPrices[[#Headers],[Historic]:[North]],tblFPrices[[Historic]:[North]], NA(), 0, 1), NA(), 0, 1) * _xlfn._xlws.FILTER(tblFSales[Quantity], tblFSales[Student] = AA32))</f>
        <v>4729.74</v>
      </c>
      <c r="Z32" s="5"/>
      <c r="AA32" s="15" t="s">
        <v>340</v>
      </c>
      <c r="AB32" s="15" t="s">
        <v>287</v>
      </c>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row>
    <row r="33" spans="2:122" ht="15" customHeight="1" thickBot="1">
      <c r="B33" s="8"/>
      <c r="C33" s="8"/>
      <c r="D33" s="8"/>
      <c r="E33" s="8"/>
      <c r="F33" s="8"/>
      <c r="G33" s="8"/>
      <c r="H33" s="8"/>
      <c r="I33" s="8"/>
      <c r="J33" s="8"/>
      <c r="K33" s="8"/>
      <c r="L33" s="8"/>
      <c r="M33" s="8"/>
      <c r="N33" s="8"/>
      <c r="O33" s="8"/>
      <c r="P33" s="8"/>
      <c r="Q33" s="8"/>
      <c r="T33" s="1" t="str">
        <v>Ribs</v>
      </c>
      <c r="U33" s="1">
        <v>250</v>
      </c>
      <c r="Y33" s="98" cm="1">
        <f t="array" ref="Y33">SUM(_xlfn.XLOOKUP(_xlfn._xlws.FILTER(tblFSales[Food], tblFSales[Student] = AA33),tblFPrices[Food], _xlfn.XLOOKUP(AB33,tblFPrices[[#Headers],[Historic]:[North]],tblFPrices[[Historic]:[North]], NA(), 0, 1), NA(), 0, 1) * _xlfn._xlws.FILTER(tblFSales[Quantity], tblFSales[Student] = AA33))</f>
        <v>3449.48</v>
      </c>
      <c r="Z33" s="5"/>
      <c r="AA33" s="15" t="s">
        <v>354</v>
      </c>
      <c r="AB33" s="15" t="s">
        <v>287</v>
      </c>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row>
    <row r="34" spans="2:122" ht="20.100000000000001" customHeight="1" thickBot="1">
      <c r="B34" s="162" t="s">
        <v>1</v>
      </c>
      <c r="C34" s="30" t="s">
        <v>263</v>
      </c>
      <c r="D34" s="24"/>
      <c r="N34" s="4"/>
      <c r="T34" s="1" t="str">
        <v>Hash Browns</v>
      </c>
      <c r="U34" s="1">
        <v>246</v>
      </c>
      <c r="Y34" s="98" cm="1">
        <f t="array" ref="Y34">SUM(_xlfn.XLOOKUP(_xlfn._xlws.FILTER(tblFSales[Food], tblFSales[Student] = AA34),tblFPrices[Food], _xlfn.XLOOKUP(AB34,tblFPrices[[#Headers],[Historic]:[North]],tblFPrices[[Historic]:[North]], NA(), 0, 1), NA(), 0, 1) * _xlfn._xlws.FILTER(tblFSales[Quantity], tblFSales[Student] = AA34))</f>
        <v>3819.4299999999994</v>
      </c>
      <c r="Z34" s="5"/>
      <c r="AA34" s="15" t="s">
        <v>339</v>
      </c>
      <c r="AB34" s="15" t="s">
        <v>287</v>
      </c>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row>
    <row r="35" spans="2:122" ht="15" customHeight="1">
      <c r="N35" s="4"/>
      <c r="T35" s="1" t="str">
        <v>Sandwich</v>
      </c>
      <c r="U35" s="1">
        <v>240</v>
      </c>
      <c r="Y35" s="98" cm="1">
        <f t="array" ref="Y35">SUM(_xlfn.XLOOKUP(_xlfn._xlws.FILTER(tblFSales[Food], tblFSales[Student] = AA35),tblFPrices[Food], _xlfn.XLOOKUP(AB35,tblFPrices[[#Headers],[Historic]:[North]],tblFPrices[[Historic]:[North]], NA(), 0, 1), NA(), 0, 1) * _xlfn._xlws.FILTER(tblFSales[Quantity], tblFSales[Student] = AA35))</f>
        <v>3519.6599999999989</v>
      </c>
      <c r="Z35" s="5"/>
      <c r="AA35" s="15" t="s">
        <v>336</v>
      </c>
      <c r="AB35" s="15" t="s">
        <v>287</v>
      </c>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row>
    <row r="36" spans="2:122" ht="15" customHeight="1">
      <c r="B36" s="9" t="s">
        <v>264</v>
      </c>
      <c r="C36" s="7"/>
      <c r="M36" s="4"/>
      <c r="N36" s="4"/>
      <c r="O36" s="5"/>
      <c r="P36" s="5"/>
      <c r="Q36" s="5"/>
      <c r="R36" s="5"/>
      <c r="S36" s="5"/>
      <c r="T36" s="5" t="str">
        <v>Cheese</v>
      </c>
      <c r="U36" s="5">
        <v>237</v>
      </c>
      <c r="V36" s="5"/>
      <c r="W36" s="5"/>
      <c r="X36" s="5"/>
      <c r="Y36" s="98" cm="1">
        <f t="array" ref="Y36">SUM(_xlfn.XLOOKUP(_xlfn._xlws.FILTER(tblFSales[Food], tblFSales[Student] = AA36),tblFPrices[Food], _xlfn.XLOOKUP(AB36,tblFPrices[[#Headers],[Historic]:[North]],tblFPrices[[Historic]:[North]], NA(), 0, 1), NA(), 0, 1) * _xlfn._xlws.FILTER(tblFSales[Quantity], tblFSales[Student] = AA36))</f>
        <v>3167.3499999999995</v>
      </c>
      <c r="Z36" s="5"/>
      <c r="AA36" s="15" t="s">
        <v>355</v>
      </c>
      <c r="AB36" s="15" t="s">
        <v>287</v>
      </c>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row>
    <row r="37" spans="2:122" ht="14.85" customHeight="1">
      <c r="B37" s="66" t="s">
        <v>265</v>
      </c>
      <c r="C37" s="7"/>
      <c r="M37" s="4"/>
      <c r="N37" s="4"/>
      <c r="O37" s="5"/>
      <c r="P37" s="5"/>
      <c r="Q37" s="5"/>
      <c r="R37" s="5"/>
      <c r="S37" s="5"/>
      <c r="T37" s="5" t="str">
        <v>Celery</v>
      </c>
      <c r="U37" s="5">
        <v>234</v>
      </c>
      <c r="V37" s="5"/>
      <c r="W37" s="5"/>
      <c r="X37" s="5"/>
      <c r="Y37" s="98" cm="1">
        <f t="array" ref="Y37">SUM(_xlfn.XLOOKUP(_xlfn._xlws.FILTER(tblFSales[Food], tblFSales[Student] = AA37),tblFPrices[Food], _xlfn.XLOOKUP(AB37,tblFPrices[[#Headers],[Historic]:[North]],tblFPrices[[Historic]:[North]], NA(), 0, 1), NA(), 0, 1) * _xlfn._xlws.FILTER(tblFSales[Quantity], tblFSales[Student] = AA37))</f>
        <v>4704.2000000000007</v>
      </c>
      <c r="Z37" s="5"/>
      <c r="AA37" s="15" t="s">
        <v>335</v>
      </c>
      <c r="AB37" s="15" t="s">
        <v>287</v>
      </c>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row>
    <row r="38" spans="2:122" ht="24" thickBot="1">
      <c r="B38" s="4"/>
      <c r="C38" s="4"/>
      <c r="D38" s="4"/>
      <c r="E38" s="4"/>
      <c r="F38" s="4"/>
      <c r="G38" s="4"/>
      <c r="H38" s="4"/>
      <c r="I38" s="4"/>
      <c r="J38" s="4"/>
      <c r="K38" s="4"/>
      <c r="L38" s="4"/>
      <c r="M38" s="4"/>
      <c r="N38" s="4"/>
      <c r="T38" s="1" t="str">
        <v>Ice Cream</v>
      </c>
      <c r="U38" s="1">
        <v>232</v>
      </c>
      <c r="Y38" s="98" cm="1">
        <f t="array" ref="Y38">SUM(_xlfn.XLOOKUP(_xlfn._xlws.FILTER(tblFSales[Food], tblFSales[Student] = AA38),tblFPrices[Food], _xlfn.XLOOKUP(AB38,tblFPrices[[#Headers],[Historic]:[North]],tblFPrices[[Historic]:[North]], NA(), 0, 1), NA(), 0, 1) * _xlfn._xlws.FILTER(tblFSales[Quantity], tblFSales[Student] = AA38))</f>
        <v>2440.0599999999995</v>
      </c>
      <c r="Z38" s="5"/>
      <c r="AA38" s="15" t="s">
        <v>348</v>
      </c>
      <c r="AB38" s="15" t="s">
        <v>287</v>
      </c>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row>
    <row r="39" spans="2:122" ht="24" thickBot="1">
      <c r="B39" s="154" t="s">
        <v>9</v>
      </c>
      <c r="C39" s="155" t="s">
        <v>2</v>
      </c>
      <c r="D39" s="156" t="s">
        <v>3</v>
      </c>
      <c r="E39" s="155" t="s">
        <v>4</v>
      </c>
      <c r="G39" s="155" t="s">
        <v>266</v>
      </c>
      <c r="H39" s="1"/>
      <c r="I39" s="1"/>
      <c r="T39" s="1" t="str">
        <v>Fried Rice</v>
      </c>
      <c r="U39" s="1">
        <v>231</v>
      </c>
      <c r="W39" s="6"/>
      <c r="X39" s="6"/>
      <c r="Y39" s="98" cm="1">
        <f t="array" ref="Y39">SUM(_xlfn.XLOOKUP(_xlfn._xlws.FILTER(tblFSales[Food], tblFSales[Student] = AA39),tblFPrices[Food], _xlfn.XLOOKUP(AB39,tblFPrices[[#Headers],[Historic]:[North]],tblFPrices[[Historic]:[North]], NA(), 0, 1), NA(), 0, 1) * _xlfn._xlws.FILTER(tblFSales[Quantity], tblFSales[Student] = AA39))</f>
        <v>4285.95</v>
      </c>
      <c r="Z39" s="5"/>
      <c r="AA39" s="15" t="s">
        <v>341</v>
      </c>
      <c r="AB39" s="15" t="s">
        <v>287</v>
      </c>
      <c r="AC39" s="6"/>
      <c r="AD39" s="6"/>
      <c r="AE39" s="6"/>
      <c r="AF39" s="4"/>
      <c r="AG39" s="4"/>
      <c r="AH39" s="4"/>
      <c r="AI39" s="4"/>
      <c r="AJ39" s="6"/>
      <c r="AK39" s="6"/>
      <c r="AL39" s="6"/>
      <c r="AM39" s="6"/>
      <c r="AN39" s="6"/>
      <c r="AO39" s="6"/>
      <c r="AP39" s="6"/>
      <c r="AQ39" s="6"/>
      <c r="AR39" s="6"/>
      <c r="AS39" s="6"/>
      <c r="AT39" s="6"/>
      <c r="AU39" s="6"/>
      <c r="AV39" s="6"/>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row>
    <row r="40" spans="2:122" ht="23.25">
      <c r="B40" s="1"/>
      <c r="C40" s="1"/>
      <c r="D40" s="1"/>
      <c r="E40" s="1"/>
      <c r="G40" s="4"/>
      <c r="H40" s="1"/>
      <c r="I40" s="1"/>
      <c r="T40" s="1" t="str">
        <v>Banana</v>
      </c>
      <c r="U40" s="1">
        <v>222</v>
      </c>
      <c r="W40" s="6"/>
      <c r="X40" s="6"/>
      <c r="Y40" s="98" cm="1">
        <f t="array" ref="Y40">SUM(_xlfn.XLOOKUP(_xlfn._xlws.FILTER(tblFSales[Food], tblFSales[Student] = AA40),tblFPrices[Food], _xlfn.XLOOKUP(AB40,tblFPrices[[#Headers],[Historic]:[North]],tblFPrices[[Historic]:[North]], NA(), 0, 1), NA(), 0, 1) * _xlfn._xlws.FILTER(tblFSales[Quantity], tblFSales[Student] = AA40))</f>
        <v>3635.7999999999993</v>
      </c>
      <c r="Z40" s="5"/>
      <c r="AA40" s="15" t="s">
        <v>356</v>
      </c>
      <c r="AB40" s="15" t="s">
        <v>287</v>
      </c>
      <c r="AC40" s="6"/>
      <c r="AD40" s="6"/>
      <c r="AE40" s="6"/>
      <c r="AF40" s="4"/>
      <c r="AG40" s="4"/>
      <c r="AH40" s="4"/>
      <c r="AI40" s="4"/>
      <c r="AJ40" s="6"/>
      <c r="AK40" s="6"/>
      <c r="AL40" s="6"/>
      <c r="AM40" s="6"/>
      <c r="AN40" s="6"/>
      <c r="AO40" s="6"/>
      <c r="AP40" s="6"/>
      <c r="AQ40" s="6"/>
      <c r="AR40" s="6"/>
      <c r="AS40" s="6"/>
      <c r="AT40" s="6"/>
      <c r="AU40" s="6"/>
      <c r="AV40" s="6"/>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row>
    <row r="41" spans="2:122" ht="24" customHeight="1">
      <c r="B41" s="11" t="s">
        <v>35</v>
      </c>
      <c r="C41" s="12">
        <v>1</v>
      </c>
      <c r="D41" s="161">
        <v>0</v>
      </c>
      <c r="E41" s="98">
        <v>12.26</v>
      </c>
      <c r="G41" s="15" t="s">
        <v>267</v>
      </c>
      <c r="J41" s="5"/>
      <c r="K41" s="5"/>
      <c r="L41" s="5"/>
      <c r="M41" s="4"/>
      <c r="T41" s="1" t="str">
        <v>Orange</v>
      </c>
      <c r="U41" s="1">
        <v>222</v>
      </c>
      <c r="W41" s="6"/>
      <c r="X41" s="6"/>
      <c r="Y41" s="98" cm="1">
        <f t="array" ref="Y41">SUM(_xlfn.XLOOKUP(_xlfn._xlws.FILTER(tblFSales[Food], tblFSales[Student] = AA41),tblFPrices[Food], _xlfn.XLOOKUP(AB41,tblFPrices[[#Headers],[Historic]:[North]],tblFPrices[[Historic]:[North]], NA(), 0, 1), NA(), 0, 1) * _xlfn._xlws.FILTER(tblFSales[Quantity], tblFSales[Student] = AA41))</f>
        <v>2873.7799999999997</v>
      </c>
      <c r="Z41" s="5"/>
      <c r="AA41" s="15" t="s">
        <v>344</v>
      </c>
      <c r="AB41" s="15" t="s">
        <v>287</v>
      </c>
      <c r="AC41" s="6"/>
      <c r="AD41" s="6"/>
      <c r="AE41" s="6"/>
      <c r="AF41" s="4"/>
      <c r="AG41" s="4"/>
      <c r="AH41" s="4"/>
      <c r="AI41" s="4"/>
      <c r="AJ41" s="6"/>
      <c r="AK41" s="6"/>
      <c r="AL41" s="6"/>
      <c r="AM41" s="6"/>
      <c r="AN41" s="6"/>
      <c r="AO41" s="6"/>
      <c r="AP41" s="6"/>
      <c r="AQ41" s="6"/>
      <c r="AR41" s="6"/>
      <c r="AS41" s="6"/>
      <c r="AT41" s="6"/>
      <c r="AU41" s="6"/>
      <c r="AV41" s="6"/>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row>
    <row r="42" spans="2:122" ht="23.25">
      <c r="B42" s="1"/>
      <c r="C42" s="1"/>
      <c r="D42" s="1"/>
      <c r="E42" s="99"/>
      <c r="J42" s="5"/>
      <c r="K42" s="5"/>
      <c r="L42" s="5"/>
      <c r="M42" s="4"/>
      <c r="T42" s="1" t="str">
        <v>Crackers</v>
      </c>
      <c r="U42" s="1">
        <v>218</v>
      </c>
      <c r="W42" s="6"/>
      <c r="X42" s="6"/>
      <c r="Y42" s="98" cm="1">
        <f t="array" ref="Y42">SUM(_xlfn.XLOOKUP(_xlfn._xlws.FILTER(tblFSales[Food], tblFSales[Student] = AA42),tblFPrices[Food], _xlfn.XLOOKUP(AB42,tblFPrices[[#Headers],[Historic]:[North]],tblFPrices[[Historic]:[North]], NA(), 0, 1), NA(), 0, 1) * _xlfn._xlws.FILTER(tblFSales[Quantity], tblFSales[Student] = AA42))</f>
        <v>4304.4799999999996</v>
      </c>
      <c r="Z42" s="5"/>
      <c r="AA42" s="15" t="s">
        <v>333</v>
      </c>
      <c r="AB42" s="15" t="s">
        <v>287</v>
      </c>
      <c r="AC42" s="6"/>
      <c r="AD42" s="6"/>
      <c r="AE42" s="6"/>
      <c r="AF42" s="4"/>
      <c r="AG42" s="4"/>
      <c r="AH42" s="4"/>
      <c r="AI42" s="4"/>
      <c r="AJ42" s="6"/>
      <c r="AK42" s="6"/>
      <c r="AL42" s="6"/>
      <c r="AM42" s="6"/>
      <c r="AN42" s="6"/>
      <c r="AO42" s="6"/>
      <c r="AP42" s="6"/>
      <c r="AQ42" s="6"/>
      <c r="AR42" s="6"/>
      <c r="AS42" s="6"/>
      <c r="AT42" s="6"/>
      <c r="AU42" s="6"/>
      <c r="AV42" s="6"/>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row>
    <row r="43" spans="2:122" ht="23.25" customHeight="1">
      <c r="B43" s="14">
        <v>1</v>
      </c>
      <c r="C43" s="14">
        <v>1</v>
      </c>
      <c r="D43" s="161">
        <v>1</v>
      </c>
      <c r="E43" s="98" cm="1">
        <f t="array" ref="E43:E52">_xlfn.XLOOKUP(G43:G52, tblFPrices[Food], _xlfn.XLOOKUP("Historic", tblFPrices[[#Headers], [Historic]:[North]], tblFPrices[[Historic]:[North]], NA(), 0), NA(), 0)</f>
        <v>5.65</v>
      </c>
      <c r="G43" s="100" t="s">
        <v>268</v>
      </c>
      <c r="J43" s="5"/>
      <c r="K43" s="5"/>
      <c r="L43" s="5"/>
      <c r="M43" s="4"/>
      <c r="T43" s="1" t="str">
        <v>Milk</v>
      </c>
      <c r="U43" s="1">
        <v>218</v>
      </c>
      <c r="W43" s="6"/>
      <c r="X43" s="6"/>
      <c r="Y43" s="98" cm="1">
        <f t="array" ref="Y43">SUM(_xlfn.XLOOKUP(_xlfn._xlws.FILTER(tblFSales[Food], tblFSales[Student] = AA43),tblFPrices[Food], _xlfn.XLOOKUP(AB43,tblFPrices[[#Headers],[Historic]:[North]],tblFPrices[[Historic]:[North]], NA(), 0, 1), NA(), 0, 1) * _xlfn._xlws.FILTER(tblFSales[Quantity], tblFSales[Student] = AA43))</f>
        <v>3133.5899999999997</v>
      </c>
      <c r="Z43" s="5"/>
      <c r="AA43" s="15" t="s">
        <v>328</v>
      </c>
      <c r="AB43" s="15" t="s">
        <v>287</v>
      </c>
      <c r="AC43" s="6"/>
      <c r="AD43" s="6"/>
      <c r="AE43" s="6"/>
      <c r="AF43" s="4"/>
      <c r="AG43" s="4"/>
      <c r="AH43" s="4"/>
      <c r="AI43" s="4"/>
      <c r="AJ43" s="6"/>
      <c r="AK43" s="6"/>
      <c r="AL43" s="6"/>
      <c r="AM43" s="6"/>
      <c r="AN43" s="6"/>
      <c r="AO43" s="6"/>
      <c r="AP43" s="6"/>
      <c r="AQ43" s="6"/>
      <c r="AR43" s="6"/>
      <c r="AS43" s="6"/>
      <c r="AT43" s="6"/>
      <c r="AU43" s="6"/>
      <c r="AV43" s="6"/>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row>
    <row r="44" spans="2:122" ht="23.25" customHeight="1">
      <c r="B44" s="14">
        <f>B43+1</f>
        <v>2</v>
      </c>
      <c r="C44" s="14">
        <v>1</v>
      </c>
      <c r="D44" s="161">
        <v>1</v>
      </c>
      <c r="E44" s="98">
        <v>10.07</v>
      </c>
      <c r="G44" s="100" t="s">
        <v>269</v>
      </c>
      <c r="J44" s="5"/>
      <c r="K44" s="5"/>
      <c r="L44" s="5"/>
      <c r="M44" s="4"/>
      <c r="T44" s="1" t="str">
        <v>Mac And Cheese</v>
      </c>
      <c r="U44" s="1">
        <v>214</v>
      </c>
      <c r="W44" s="6"/>
      <c r="X44" s="6"/>
      <c r="Y44" s="98" cm="1">
        <f t="array" ref="Y44">SUM(_xlfn.XLOOKUP(_xlfn._xlws.FILTER(tblFSales[Food], tblFSales[Student] = AA44),tblFPrices[Food], _xlfn.XLOOKUP(AB44,tblFPrices[[#Headers],[Historic]:[North]],tblFPrices[[Historic]:[North]], NA(), 0, 1), NA(), 0, 1) * _xlfn._xlws.FILTER(tblFSales[Quantity], tblFSales[Student] = AA44))</f>
        <v>2998.6500000000005</v>
      </c>
      <c r="Z44" s="5"/>
      <c r="AA44" s="15" t="s">
        <v>346</v>
      </c>
      <c r="AB44" s="15" t="s">
        <v>287</v>
      </c>
      <c r="AC44" s="6"/>
      <c r="AD44" s="6"/>
      <c r="AE44" s="6"/>
      <c r="AF44" s="4"/>
      <c r="AG44" s="4"/>
      <c r="AH44" s="4"/>
      <c r="AI44" s="4"/>
      <c r="AJ44" s="6"/>
      <c r="AK44" s="6"/>
      <c r="AL44" s="6"/>
      <c r="AM44" s="6"/>
      <c r="AN44" s="6"/>
      <c r="AO44" s="6"/>
      <c r="AP44" s="6"/>
      <c r="AQ44" s="6"/>
      <c r="AR44" s="6"/>
      <c r="AS44" s="6"/>
      <c r="AT44" s="6"/>
      <c r="AU44" s="6"/>
      <c r="AV44" s="6"/>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row>
    <row r="45" spans="2:122" ht="23.25" customHeight="1">
      <c r="B45" s="14">
        <f>B44+1</f>
        <v>3</v>
      </c>
      <c r="C45" s="14">
        <v>1</v>
      </c>
      <c r="D45" s="161">
        <v>1</v>
      </c>
      <c r="E45" s="98">
        <v>7.8</v>
      </c>
      <c r="G45" s="100" t="s">
        <v>270</v>
      </c>
      <c r="J45" s="5"/>
      <c r="K45" s="5"/>
      <c r="L45" s="5"/>
      <c r="M45" s="4"/>
      <c r="T45" s="1" t="str">
        <v>Clam Chowder</v>
      </c>
      <c r="U45" s="1">
        <v>207</v>
      </c>
      <c r="W45" s="6"/>
      <c r="X45" s="6"/>
      <c r="Y45" s="98" cm="1">
        <f t="array" ref="Y45">SUM(_xlfn.XLOOKUP(_xlfn._xlws.FILTER(tblFSales[Food], tblFSales[Student] = AA45),tblFPrices[Food], _xlfn.XLOOKUP(AB45,tblFPrices[[#Headers],[Historic]:[North]],tblFPrices[[Historic]:[North]], NA(), 0, 1), NA(), 0, 1) * _xlfn._xlws.FILTER(tblFSales[Quantity], tblFSales[Student] = AA45))</f>
        <v>3773.9500000000007</v>
      </c>
      <c r="Z45" s="5"/>
      <c r="AA45" s="15" t="s">
        <v>330</v>
      </c>
      <c r="AB45" s="15" t="s">
        <v>287</v>
      </c>
      <c r="AC45" s="6"/>
      <c r="AD45" s="6"/>
      <c r="AE45" s="6"/>
      <c r="AF45" s="4"/>
      <c r="AG45" s="4"/>
      <c r="AH45" s="4"/>
      <c r="AI45" s="4"/>
      <c r="AJ45" s="6"/>
      <c r="AK45" s="6"/>
      <c r="AL45" s="6"/>
      <c r="AM45" s="6"/>
      <c r="AN45" s="6"/>
      <c r="AO45" s="6"/>
      <c r="AP45" s="6"/>
      <c r="AQ45" s="6"/>
      <c r="AR45" s="6"/>
      <c r="AS45" s="6"/>
      <c r="AT45" s="6"/>
      <c r="AU45" s="6"/>
      <c r="AV45" s="6"/>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row>
    <row r="46" spans="2:122" ht="23.25" customHeight="1">
      <c r="B46" s="14">
        <f t="shared" ref="B46:B52" si="0">B45+1</f>
        <v>4</v>
      </c>
      <c r="C46" s="14">
        <v>1</v>
      </c>
      <c r="D46" s="161">
        <v>1</v>
      </c>
      <c r="E46" s="98">
        <v>9.98</v>
      </c>
      <c r="G46" s="100" t="s">
        <v>271</v>
      </c>
      <c r="J46" s="5"/>
      <c r="K46" s="5"/>
      <c r="L46" s="5"/>
      <c r="M46" s="4"/>
      <c r="T46" s="1" t="str">
        <v>Tacos</v>
      </c>
      <c r="U46" s="1">
        <v>207</v>
      </c>
      <c r="W46" s="6"/>
      <c r="X46" s="6"/>
      <c r="Y46" s="6"/>
      <c r="Z46" s="6"/>
      <c r="AA46" s="6"/>
      <c r="AB46" s="6"/>
      <c r="AC46" s="6"/>
      <c r="AD46" s="6"/>
      <c r="AE46" s="6"/>
      <c r="AF46" s="4"/>
      <c r="AG46" s="4"/>
      <c r="AH46" s="4"/>
      <c r="AI46" s="4"/>
      <c r="AJ46" s="6"/>
      <c r="AK46" s="6"/>
      <c r="AL46" s="6"/>
      <c r="AM46" s="6"/>
      <c r="AN46" s="6"/>
      <c r="AO46" s="6"/>
      <c r="AP46" s="6"/>
      <c r="AQ46" s="6"/>
      <c r="AR46" s="6"/>
      <c r="AS46" s="6"/>
      <c r="AT46" s="6"/>
      <c r="AU46" s="6"/>
      <c r="AV46" s="6"/>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row>
    <row r="47" spans="2:122" ht="23.25" customHeight="1">
      <c r="B47" s="14">
        <f t="shared" si="0"/>
        <v>5</v>
      </c>
      <c r="C47" s="14">
        <v>1</v>
      </c>
      <c r="D47" s="161">
        <v>1</v>
      </c>
      <c r="E47" s="98">
        <v>14.36</v>
      </c>
      <c r="G47" s="100" t="s">
        <v>272</v>
      </c>
      <c r="J47" s="5"/>
      <c r="K47" s="5"/>
      <c r="L47" s="5"/>
      <c r="M47" s="4"/>
      <c r="T47" s="1" t="str">
        <v>Broccoli</v>
      </c>
      <c r="U47" s="1">
        <v>204</v>
      </c>
      <c r="W47" s="6"/>
      <c r="X47" s="6"/>
      <c r="Y47" s="6"/>
      <c r="Z47" s="6"/>
      <c r="AA47" s="6"/>
      <c r="AB47" s="6"/>
      <c r="AC47" s="6"/>
      <c r="AD47" s="6"/>
      <c r="AE47" s="6"/>
      <c r="AF47" s="4"/>
      <c r="AG47" s="4"/>
      <c r="AH47" s="4"/>
      <c r="AI47" s="4"/>
      <c r="AJ47" s="6"/>
      <c r="AK47" s="6"/>
      <c r="AL47" s="6"/>
      <c r="AM47" s="6"/>
      <c r="AN47" s="6"/>
      <c r="AO47" s="6"/>
      <c r="AP47" s="6"/>
      <c r="AQ47" s="6"/>
      <c r="AR47" s="6"/>
      <c r="AS47" s="6"/>
      <c r="AT47" s="6"/>
      <c r="AU47" s="6"/>
      <c r="AV47" s="6"/>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row>
    <row r="48" spans="2:122" ht="23.25" customHeight="1">
      <c r="B48" s="14">
        <f t="shared" si="0"/>
        <v>6</v>
      </c>
      <c r="C48" s="14">
        <v>1</v>
      </c>
      <c r="D48" s="161">
        <v>1</v>
      </c>
      <c r="E48" s="98">
        <v>5.25</v>
      </c>
      <c r="G48" s="100" t="s">
        <v>273</v>
      </c>
      <c r="J48" s="5"/>
      <c r="K48" s="5"/>
      <c r="L48" s="5"/>
      <c r="M48" s="4"/>
      <c r="T48" s="1" t="str">
        <v>Popcorn</v>
      </c>
      <c r="U48" s="1">
        <v>201</v>
      </c>
      <c r="W48" s="6"/>
      <c r="X48" s="6"/>
      <c r="Y48" s="6"/>
      <c r="Z48" s="6"/>
      <c r="AA48" s="6"/>
      <c r="AB48" s="6"/>
      <c r="AC48" s="6"/>
      <c r="AD48" s="6"/>
      <c r="AE48" s="6"/>
      <c r="AF48" s="4"/>
      <c r="AG48" s="4"/>
      <c r="AH48" s="4"/>
      <c r="AI48" s="4"/>
      <c r="AJ48" s="6"/>
      <c r="AK48" s="6"/>
      <c r="AL48" s="6"/>
      <c r="AM48" s="6"/>
      <c r="AN48" s="6"/>
      <c r="AO48" s="6"/>
      <c r="AP48" s="6"/>
      <c r="AQ48" s="6"/>
      <c r="AR48" s="6"/>
      <c r="AS48" s="6"/>
      <c r="AT48" s="6"/>
      <c r="AU48" s="6"/>
      <c r="AV48" s="6"/>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row>
    <row r="49" spans="2:122" ht="23.25" customHeight="1">
      <c r="B49" s="14">
        <f t="shared" si="0"/>
        <v>7</v>
      </c>
      <c r="C49" s="14">
        <v>1</v>
      </c>
      <c r="D49" s="161">
        <v>1</v>
      </c>
      <c r="E49" s="98">
        <v>7.91</v>
      </c>
      <c r="G49" s="100" t="s">
        <v>274</v>
      </c>
      <c r="J49" s="5"/>
      <c r="K49" s="5"/>
      <c r="L49" s="5"/>
      <c r="M49" s="4"/>
      <c r="T49" s="1" t="str">
        <v>Baked Potatoes</v>
      </c>
      <c r="U49" s="1">
        <v>200</v>
      </c>
      <c r="W49" s="6"/>
      <c r="X49" s="6"/>
      <c r="Y49" s="6"/>
      <c r="Z49" s="6"/>
      <c r="AA49" s="6"/>
      <c r="AB49" s="6"/>
      <c r="AC49" s="6"/>
      <c r="AD49" s="6"/>
      <c r="AE49" s="6"/>
      <c r="AF49" s="4"/>
      <c r="AG49" s="4"/>
      <c r="AH49" s="4"/>
      <c r="AI49" s="4"/>
      <c r="AJ49" s="6"/>
      <c r="AK49" s="6"/>
      <c r="AL49" s="6"/>
      <c r="AM49" s="6"/>
      <c r="AN49" s="6"/>
      <c r="AO49" s="6"/>
      <c r="AP49" s="6"/>
      <c r="AQ49" s="6"/>
      <c r="AR49" s="6"/>
      <c r="AS49" s="6"/>
      <c r="AT49" s="6"/>
      <c r="AU49" s="6"/>
      <c r="AV49" s="6"/>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row>
    <row r="50" spans="2:122" ht="23.25" customHeight="1">
      <c r="B50" s="14">
        <f t="shared" si="0"/>
        <v>8</v>
      </c>
      <c r="C50" s="14">
        <v>1</v>
      </c>
      <c r="D50" s="161">
        <v>1</v>
      </c>
      <c r="E50" s="98">
        <v>14.64</v>
      </c>
      <c r="G50" s="100" t="s">
        <v>275</v>
      </c>
      <c r="J50" s="5"/>
      <c r="K50" s="5"/>
      <c r="L50" s="5"/>
      <c r="M50" s="4"/>
      <c r="T50" s="1" t="str">
        <v>Hot Dog</v>
      </c>
      <c r="U50" s="1">
        <v>200</v>
      </c>
      <c r="W50" s="6"/>
      <c r="X50" s="6"/>
      <c r="Y50" s="6"/>
      <c r="Z50" s="6"/>
      <c r="AA50" s="6"/>
      <c r="AB50" s="6"/>
      <c r="AC50" s="6"/>
      <c r="AD50" s="6"/>
      <c r="AE50" s="6"/>
      <c r="AF50" s="4"/>
      <c r="AG50" s="4"/>
      <c r="AH50" s="4"/>
      <c r="AI50" s="4"/>
      <c r="AJ50" s="6"/>
      <c r="AK50" s="6"/>
      <c r="AL50" s="6"/>
      <c r="AM50" s="6"/>
      <c r="AN50" s="6"/>
      <c r="AO50" s="6"/>
      <c r="AP50" s="6"/>
      <c r="AQ50" s="6"/>
      <c r="AR50" s="6"/>
      <c r="AS50" s="6"/>
      <c r="AT50" s="6"/>
      <c r="AU50" s="6"/>
      <c r="AV50" s="6"/>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row>
    <row r="51" spans="2:122" ht="23.25" customHeight="1">
      <c r="B51" s="14">
        <f t="shared" si="0"/>
        <v>9</v>
      </c>
      <c r="C51" s="14">
        <v>1</v>
      </c>
      <c r="D51" s="161">
        <v>1</v>
      </c>
      <c r="E51" s="98">
        <v>5.3</v>
      </c>
      <c r="G51" s="100" t="s">
        <v>276</v>
      </c>
      <c r="J51" s="5"/>
      <c r="K51" s="5"/>
      <c r="L51" s="5"/>
      <c r="M51" s="4"/>
      <c r="T51" s="1" t="str">
        <v>Protein Bar</v>
      </c>
      <c r="U51" s="1">
        <v>200</v>
      </c>
      <c r="W51" s="6"/>
      <c r="X51" s="6"/>
      <c r="Y51" s="6"/>
      <c r="Z51" s="6"/>
      <c r="AA51" s="6"/>
      <c r="AB51" s="6"/>
      <c r="AC51" s="6"/>
      <c r="AD51" s="6"/>
      <c r="AE51" s="6"/>
      <c r="AF51" s="4"/>
      <c r="AG51" s="4"/>
      <c r="AH51" s="4"/>
      <c r="AI51" s="4"/>
      <c r="AJ51" s="6"/>
      <c r="AK51" s="6"/>
      <c r="AL51" s="6"/>
      <c r="AM51" s="6"/>
      <c r="AN51" s="6"/>
      <c r="AO51" s="6"/>
      <c r="AP51" s="6"/>
      <c r="AQ51" s="6"/>
      <c r="AR51" s="6"/>
      <c r="AS51" s="6"/>
      <c r="AT51" s="6"/>
      <c r="AU51" s="6"/>
      <c r="AV51" s="6"/>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row>
    <row r="52" spans="2:122" ht="23.25" customHeight="1">
      <c r="B52" s="14">
        <f t="shared" si="0"/>
        <v>10</v>
      </c>
      <c r="C52" s="14">
        <v>1</v>
      </c>
      <c r="D52" s="161">
        <v>1</v>
      </c>
      <c r="E52" s="98">
        <v>7.24</v>
      </c>
      <c r="G52" s="100" t="s">
        <v>277</v>
      </c>
      <c r="J52" s="5"/>
      <c r="K52" s="5"/>
      <c r="L52" s="5"/>
      <c r="M52" s="4"/>
      <c r="T52" s="1" t="str">
        <v>Carrot</v>
      </c>
      <c r="U52" s="1">
        <v>197</v>
      </c>
      <c r="W52" s="6"/>
      <c r="X52" s="6"/>
      <c r="Y52" s="6"/>
      <c r="Z52" s="6"/>
      <c r="AA52" s="6"/>
      <c r="AB52" s="6"/>
      <c r="AC52" s="6"/>
      <c r="AD52" s="6"/>
      <c r="AE52" s="6"/>
      <c r="AF52" s="6"/>
      <c r="AG52" s="4"/>
      <c r="AH52" s="6"/>
      <c r="AI52" s="4"/>
      <c r="AJ52" s="6"/>
      <c r="AK52" s="6"/>
      <c r="AL52" s="6"/>
      <c r="AM52" s="6"/>
      <c r="AN52" s="6"/>
      <c r="AO52" s="6"/>
      <c r="AP52" s="6"/>
      <c r="AQ52" s="6"/>
      <c r="AR52" s="6"/>
      <c r="AS52" s="6"/>
      <c r="AT52" s="6"/>
      <c r="AU52" s="6"/>
      <c r="AV52" s="6"/>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row>
    <row r="53" spans="2:122" ht="15" customHeight="1">
      <c r="T53" s="4" t="str">
        <v>Cereal</v>
      </c>
      <c r="U53" s="4">
        <v>196</v>
      </c>
      <c r="V53" s="4"/>
      <c r="AA53" s="6"/>
      <c r="AB53" s="6"/>
      <c r="AC53" s="6"/>
      <c r="AD53" s="6"/>
      <c r="AE53" s="6"/>
      <c r="AF53" s="6"/>
      <c r="AG53" s="6"/>
      <c r="AH53" s="6"/>
      <c r="AI53" s="6"/>
      <c r="AJ53" s="6"/>
      <c r="AK53" s="4"/>
      <c r="AL53" s="6"/>
      <c r="AM53" s="4"/>
      <c r="AN53" s="6"/>
      <c r="AO53" s="6"/>
      <c r="AP53" s="6"/>
      <c r="AQ53" s="6"/>
      <c r="AR53" s="6"/>
      <c r="AS53" s="6"/>
      <c r="AT53" s="6"/>
      <c r="AU53" s="6"/>
      <c r="AV53" s="6"/>
      <c r="AW53" s="6"/>
      <c r="AX53" s="6"/>
      <c r="AY53" s="6"/>
      <c r="AZ53" s="6"/>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row>
    <row r="54" spans="2:122" ht="15" customHeight="1" thickBot="1">
      <c r="M54" s="4"/>
      <c r="T54" s="4" t="str">
        <v>Pretzels</v>
      </c>
      <c r="U54" s="4">
        <v>196</v>
      </c>
      <c r="V54" s="4"/>
      <c r="AJ54" s="6"/>
      <c r="AK54" s="4"/>
      <c r="AL54" s="6"/>
      <c r="AM54" s="4"/>
    </row>
    <row r="55" spans="2:122" ht="20.100000000000001" customHeight="1" thickBot="1">
      <c r="B55" s="162" t="s">
        <v>5</v>
      </c>
      <c r="C55" s="30" t="s">
        <v>12</v>
      </c>
      <c r="D55" s="24"/>
      <c r="N55" s="4"/>
      <c r="T55" s="1" t="str">
        <v>Granola</v>
      </c>
      <c r="U55" s="1">
        <v>193</v>
      </c>
      <c r="Y55" s="4"/>
      <c r="Z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row>
    <row r="56" spans="2:122" ht="15" customHeight="1">
      <c r="N56" s="4"/>
      <c r="T56" s="1" t="str">
        <v>French Fries</v>
      </c>
      <c r="U56" s="1">
        <v>192</v>
      </c>
      <c r="Y56" s="4"/>
      <c r="Z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row>
    <row r="57" spans="2:122" ht="14.85" customHeight="1">
      <c r="B57" s="9" t="s">
        <v>278</v>
      </c>
      <c r="M57" s="4"/>
      <c r="N57" s="4"/>
      <c r="O57" s="5"/>
      <c r="P57" s="5"/>
      <c r="Q57" s="5"/>
      <c r="R57" s="5"/>
      <c r="S57" s="5"/>
      <c r="T57" s="5" t="str">
        <v>Pizza</v>
      </c>
      <c r="U57" s="5">
        <v>190</v>
      </c>
      <c r="V57" s="5"/>
      <c r="W57" s="5"/>
      <c r="X57" s="5"/>
      <c r="Y57" s="4"/>
      <c r="Z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row>
    <row r="58" spans="2:122" ht="14.85" customHeight="1">
      <c r="B58" s="66" t="s">
        <v>279</v>
      </c>
      <c r="C58" s="7"/>
      <c r="M58" s="4"/>
      <c r="N58" s="4"/>
      <c r="O58" s="5"/>
      <c r="P58" s="5"/>
      <c r="Q58" s="5"/>
      <c r="R58" s="5"/>
      <c r="S58" s="5"/>
      <c r="T58" s="5" t="str">
        <v>Lasagna</v>
      </c>
      <c r="U58" s="5">
        <v>188</v>
      </c>
      <c r="V58" s="5"/>
      <c r="W58" s="5"/>
      <c r="X58" s="5"/>
      <c r="Y58" s="4"/>
      <c r="Z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row>
    <row r="59" spans="2:122" ht="14.85" customHeight="1" thickBot="1">
      <c r="B59" s="4"/>
      <c r="C59" s="4"/>
      <c r="D59" s="4"/>
      <c r="E59" s="4"/>
      <c r="F59" s="4"/>
      <c r="G59" s="4"/>
      <c r="H59" s="4"/>
      <c r="I59" s="4"/>
      <c r="J59" s="4"/>
      <c r="K59" s="4"/>
      <c r="L59" s="4"/>
      <c r="M59" s="4"/>
      <c r="N59" s="4"/>
      <c r="T59" s="1" t="str">
        <v>Sushi</v>
      </c>
      <c r="U59" s="1">
        <v>186</v>
      </c>
      <c r="Y59" s="4"/>
      <c r="Z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row>
    <row r="60" spans="2:122" ht="15.75" thickBot="1">
      <c r="B60" s="154" t="s">
        <v>9</v>
      </c>
      <c r="C60" s="155" t="s">
        <v>2</v>
      </c>
      <c r="D60" s="156" t="s">
        <v>3</v>
      </c>
      <c r="E60" s="155" t="s">
        <v>4</v>
      </c>
      <c r="G60" s="155" t="s">
        <v>266</v>
      </c>
      <c r="H60" s="155" t="s">
        <v>280</v>
      </c>
      <c r="I60" s="1"/>
      <c r="K60" s="6"/>
      <c r="L60" s="6"/>
      <c r="M60" s="6"/>
      <c r="N60" s="6"/>
      <c r="O60" s="6"/>
      <c r="P60" s="6"/>
      <c r="Q60" s="4"/>
      <c r="R60" s="4"/>
      <c r="S60" s="4"/>
      <c r="T60" s="4" t="str">
        <v>Biryani</v>
      </c>
      <c r="U60" s="6">
        <v>184</v>
      </c>
      <c r="V60" s="6"/>
      <c r="W60" s="6"/>
      <c r="X60" s="6"/>
      <c r="Y60" s="6"/>
      <c r="Z60" s="6"/>
      <c r="AA60" s="6"/>
      <c r="AB60" s="6"/>
      <c r="AC60" s="6"/>
      <c r="AD60" s="6"/>
      <c r="AE60" s="6"/>
      <c r="AF60" s="6"/>
      <c r="AG60" s="6"/>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row>
    <row r="61" spans="2:122">
      <c r="B61" s="1"/>
      <c r="C61" s="1"/>
      <c r="D61" s="1"/>
      <c r="E61" s="1"/>
      <c r="G61" s="1"/>
      <c r="H61" s="4"/>
      <c r="I61" s="1"/>
      <c r="K61" s="6"/>
      <c r="L61" s="6"/>
      <c r="M61" s="6"/>
      <c r="N61" s="6"/>
      <c r="O61" s="6"/>
      <c r="P61" s="6"/>
      <c r="Q61" s="4"/>
      <c r="R61" s="4"/>
      <c r="S61" s="4"/>
      <c r="T61" s="4" t="str">
        <v>Shrimp</v>
      </c>
      <c r="U61" s="6">
        <v>183</v>
      </c>
      <c r="V61" s="6"/>
      <c r="W61" s="6"/>
      <c r="X61" s="6"/>
      <c r="Y61" s="6"/>
      <c r="Z61" s="6"/>
      <c r="AA61" s="6"/>
      <c r="AB61" s="6"/>
      <c r="AC61" s="6"/>
      <c r="AD61" s="6"/>
      <c r="AE61" s="6"/>
      <c r="AF61" s="6"/>
      <c r="AG61" s="6"/>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row>
    <row r="62" spans="2:122" ht="24" customHeight="1">
      <c r="B62" s="11" t="s">
        <v>36</v>
      </c>
      <c r="C62" s="12">
        <v>2</v>
      </c>
      <c r="D62" s="161">
        <v>0</v>
      </c>
      <c r="E62" s="98">
        <v>13.78</v>
      </c>
      <c r="G62" s="100" t="s">
        <v>267</v>
      </c>
      <c r="H62" s="15" t="s">
        <v>281</v>
      </c>
      <c r="J62" s="5"/>
      <c r="K62" s="6"/>
      <c r="L62" s="6"/>
      <c r="M62" s="6"/>
      <c r="N62" s="6"/>
      <c r="O62" s="6"/>
      <c r="P62" s="6"/>
      <c r="Q62" s="16"/>
      <c r="R62" s="16"/>
      <c r="S62" s="16"/>
      <c r="T62" s="16" t="str">
        <v>Yogurt</v>
      </c>
      <c r="U62" s="6">
        <v>179</v>
      </c>
      <c r="V62" s="6"/>
      <c r="W62" s="6"/>
      <c r="X62" s="6"/>
      <c r="Y62" s="6"/>
      <c r="Z62" s="6"/>
      <c r="AA62" s="6"/>
      <c r="AB62" s="6"/>
      <c r="AC62" s="6"/>
      <c r="AD62" s="6"/>
      <c r="AE62" s="6"/>
      <c r="AF62" s="6"/>
      <c r="AG62" s="6"/>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row>
    <row r="63" spans="2:122">
      <c r="B63" s="1"/>
      <c r="C63" s="1"/>
      <c r="D63" s="1"/>
      <c r="E63" s="99"/>
      <c r="J63" s="5"/>
      <c r="K63" s="6"/>
      <c r="L63" s="6"/>
      <c r="M63" s="6"/>
      <c r="N63" s="6"/>
      <c r="O63" s="6"/>
      <c r="P63" s="6"/>
      <c r="Q63" s="16"/>
      <c r="R63" s="16"/>
      <c r="S63" s="16"/>
      <c r="T63" s="16" t="str">
        <v>Pancakes</v>
      </c>
      <c r="U63" s="6">
        <v>178</v>
      </c>
      <c r="V63" s="6"/>
      <c r="W63" s="6"/>
      <c r="X63" s="6"/>
      <c r="Y63" s="6"/>
      <c r="Z63" s="6"/>
      <c r="AA63" s="6"/>
      <c r="AB63" s="6"/>
      <c r="AC63" s="6"/>
      <c r="AD63" s="6"/>
      <c r="AE63" s="6"/>
      <c r="AF63" s="6"/>
      <c r="AG63" s="6"/>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row>
    <row r="64" spans="2:122" ht="23.25" customHeight="1">
      <c r="B64" s="14">
        <v>11</v>
      </c>
      <c r="C64" s="14">
        <v>2</v>
      </c>
      <c r="D64" s="161">
        <v>2</v>
      </c>
      <c r="E64" s="98" cm="1">
        <f t="array" ref="E64:E83">INDEX(tblFPrices[[Historic]:[North]], _xlfn.XMATCH('Meal Plan Case'!G64:G83, tblFPrices[Food], 0, 1), _xlfn.XMATCH( 'Meal Plan Case'!H64:H83, tblFPrices[[#Headers],[Historic]:[North]], 0, 1))</f>
        <v>5.7</v>
      </c>
      <c r="G64" s="100" t="s">
        <v>282</v>
      </c>
      <c r="H64" s="15" t="s">
        <v>283</v>
      </c>
      <c r="J64" s="5"/>
      <c r="K64" s="6"/>
      <c r="L64" s="6"/>
      <c r="M64" s="6"/>
      <c r="N64" s="6"/>
      <c r="O64" s="6"/>
      <c r="P64" s="6"/>
      <c r="Q64" s="16"/>
      <c r="R64" s="16"/>
      <c r="S64" s="16"/>
      <c r="T64" s="16" t="str">
        <v>Peanut Butter</v>
      </c>
      <c r="U64" s="6">
        <v>178</v>
      </c>
      <c r="V64" s="6"/>
      <c r="W64" s="6"/>
      <c r="X64" s="6"/>
      <c r="Y64" s="6"/>
      <c r="Z64" s="6"/>
      <c r="AA64" s="6"/>
      <c r="AB64" s="6"/>
      <c r="AC64" s="6"/>
      <c r="AD64" s="6"/>
      <c r="AE64" s="6"/>
      <c r="AF64" s="6"/>
      <c r="AG64" s="6"/>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row>
    <row r="65" spans="2:122" ht="23.25" customHeight="1">
      <c r="B65" s="14">
        <f>B64+1</f>
        <v>12</v>
      </c>
      <c r="C65" s="14">
        <v>2</v>
      </c>
      <c r="D65" s="161">
        <v>2</v>
      </c>
      <c r="E65" s="98">
        <v>10.210000000000001</v>
      </c>
      <c r="G65" s="100" t="s">
        <v>284</v>
      </c>
      <c r="H65" s="15" t="s">
        <v>281</v>
      </c>
      <c r="J65" s="5"/>
      <c r="K65" s="6"/>
      <c r="L65" s="6"/>
      <c r="M65" s="6"/>
      <c r="N65" s="6"/>
      <c r="O65" s="6"/>
      <c r="P65" s="6"/>
      <c r="Q65" s="16"/>
      <c r="R65" s="16"/>
      <c r="S65" s="16"/>
      <c r="T65" s="16" t="str">
        <v>Tomato Soup</v>
      </c>
      <c r="U65" s="6">
        <v>178</v>
      </c>
      <c r="V65" s="6"/>
      <c r="W65" s="6"/>
      <c r="X65" s="6"/>
      <c r="Y65" s="6"/>
      <c r="Z65" s="6"/>
      <c r="AA65" s="6"/>
      <c r="AB65" s="6"/>
      <c r="AC65" s="6"/>
      <c r="AD65" s="6"/>
      <c r="AE65" s="6"/>
      <c r="AF65" s="6"/>
      <c r="AG65" s="6"/>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row>
    <row r="66" spans="2:122" ht="23.25" customHeight="1">
      <c r="B66" s="14">
        <f>B65+1</f>
        <v>13</v>
      </c>
      <c r="C66" s="14">
        <v>2</v>
      </c>
      <c r="D66" s="161">
        <v>2</v>
      </c>
      <c r="E66" s="98">
        <v>12.71</v>
      </c>
      <c r="G66" s="100" t="s">
        <v>285</v>
      </c>
      <c r="H66" s="15" t="s">
        <v>283</v>
      </c>
      <c r="J66" s="5"/>
      <c r="K66" s="6"/>
      <c r="L66" s="6"/>
      <c r="M66" s="6"/>
      <c r="N66" s="6"/>
      <c r="O66" s="6"/>
      <c r="P66" s="6"/>
      <c r="Q66" s="16"/>
      <c r="R66" s="16"/>
      <c r="S66" s="16"/>
      <c r="T66" s="16" t="str">
        <v>Chicken Nuggets</v>
      </c>
      <c r="U66" s="6">
        <v>168</v>
      </c>
      <c r="V66" s="6"/>
      <c r="W66" s="6"/>
      <c r="X66" s="6"/>
      <c r="Y66" s="6"/>
      <c r="Z66" s="6"/>
      <c r="AA66" s="6"/>
      <c r="AB66" s="6"/>
      <c r="AC66" s="6"/>
      <c r="AD66" s="6"/>
      <c r="AE66" s="6"/>
      <c r="AF66" s="6"/>
      <c r="AG66" s="6"/>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row>
    <row r="67" spans="2:122" ht="23.25" customHeight="1">
      <c r="B67" s="14">
        <f t="shared" ref="B67:B83" si="1">B66+1</f>
        <v>14</v>
      </c>
      <c r="C67" s="14">
        <v>2</v>
      </c>
      <c r="D67" s="161">
        <v>2</v>
      </c>
      <c r="E67" s="98">
        <v>8.4600000000000009</v>
      </c>
      <c r="G67" s="100" t="s">
        <v>286</v>
      </c>
      <c r="H67" s="15" t="s">
        <v>287</v>
      </c>
      <c r="J67" s="5"/>
      <c r="K67" s="6"/>
      <c r="L67" s="6"/>
      <c r="M67" s="6"/>
      <c r="N67" s="6"/>
      <c r="O67" s="6"/>
      <c r="P67" s="6"/>
      <c r="Q67" s="16"/>
      <c r="R67" s="16"/>
      <c r="S67" s="16"/>
      <c r="T67" s="16" t="str">
        <v>Bagel</v>
      </c>
      <c r="U67" s="6">
        <v>164</v>
      </c>
      <c r="V67" s="6"/>
      <c r="W67" s="6"/>
      <c r="X67" s="6"/>
      <c r="Y67" s="6"/>
      <c r="Z67" s="6"/>
      <c r="AA67" s="6"/>
      <c r="AB67" s="6"/>
      <c r="AC67" s="6"/>
      <c r="AD67" s="6"/>
      <c r="AE67" s="6"/>
      <c r="AF67" s="6"/>
      <c r="AG67" s="6"/>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row>
    <row r="68" spans="2:122" ht="23.25" customHeight="1">
      <c r="B68" s="14">
        <f t="shared" si="1"/>
        <v>15</v>
      </c>
      <c r="C68" s="14">
        <v>2</v>
      </c>
      <c r="D68" s="161">
        <v>2</v>
      </c>
      <c r="E68" s="98">
        <v>5.13</v>
      </c>
      <c r="G68" s="100" t="s">
        <v>288</v>
      </c>
      <c r="H68" s="15" t="s">
        <v>283</v>
      </c>
      <c r="J68" s="5"/>
      <c r="K68" s="6"/>
      <c r="L68" s="6"/>
      <c r="M68" s="6"/>
      <c r="N68" s="6"/>
      <c r="O68" s="6"/>
      <c r="P68" s="6"/>
      <c r="Q68" s="16"/>
      <c r="R68" s="16"/>
      <c r="S68" s="16"/>
      <c r="T68" s="16" t="str">
        <v>Eggs</v>
      </c>
      <c r="U68" s="6">
        <v>162</v>
      </c>
      <c r="V68" s="6"/>
      <c r="W68" s="6"/>
      <c r="X68" s="6"/>
      <c r="Y68" s="6"/>
      <c r="Z68" s="6"/>
      <c r="AA68" s="6"/>
      <c r="AB68" s="6"/>
      <c r="AC68" s="6"/>
      <c r="AD68" s="6"/>
      <c r="AE68" s="6"/>
      <c r="AF68" s="6"/>
      <c r="AG68" s="6"/>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row>
    <row r="69" spans="2:122" ht="23.25" customHeight="1">
      <c r="B69" s="14">
        <f t="shared" si="1"/>
        <v>16</v>
      </c>
      <c r="C69" s="14">
        <v>2</v>
      </c>
      <c r="D69" s="161">
        <v>2</v>
      </c>
      <c r="E69" s="98">
        <v>7.46</v>
      </c>
      <c r="G69" s="100" t="s">
        <v>289</v>
      </c>
      <c r="H69" s="15" t="s">
        <v>290</v>
      </c>
      <c r="J69" s="5"/>
      <c r="K69" s="6"/>
      <c r="L69" s="6"/>
      <c r="M69" s="6"/>
      <c r="N69" s="6"/>
      <c r="O69" s="6"/>
      <c r="P69" s="6"/>
      <c r="Q69" s="16"/>
      <c r="R69" s="16"/>
      <c r="S69" s="16"/>
      <c r="T69" s="16" t="str">
        <v>Salsa</v>
      </c>
      <c r="U69" s="6">
        <v>161</v>
      </c>
      <c r="V69" s="6"/>
      <c r="W69" s="6"/>
      <c r="X69" s="6"/>
      <c r="Y69" s="6"/>
      <c r="Z69" s="6"/>
      <c r="AA69" s="6"/>
      <c r="AB69" s="6"/>
      <c r="AC69" s="6"/>
      <c r="AD69" s="6"/>
      <c r="AE69" s="6"/>
      <c r="AF69" s="6"/>
      <c r="AG69" s="6"/>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row>
    <row r="70" spans="2:122" ht="23.25" customHeight="1">
      <c r="B70" s="14">
        <f t="shared" si="1"/>
        <v>17</v>
      </c>
      <c r="C70" s="14">
        <v>2</v>
      </c>
      <c r="D70" s="161">
        <v>2</v>
      </c>
      <c r="E70" s="98">
        <v>9.43</v>
      </c>
      <c r="G70" s="100" t="s">
        <v>291</v>
      </c>
      <c r="H70" s="15" t="s">
        <v>281</v>
      </c>
      <c r="J70" s="5"/>
      <c r="K70" s="6"/>
      <c r="L70" s="6"/>
      <c r="M70" s="6"/>
      <c r="N70" s="6"/>
      <c r="O70" s="6"/>
      <c r="P70" s="6"/>
      <c r="Q70" s="16"/>
      <c r="R70" s="16"/>
      <c r="S70" s="16"/>
      <c r="T70" s="16" t="str">
        <v>Spinach</v>
      </c>
      <c r="U70" s="6">
        <v>158</v>
      </c>
      <c r="V70" s="6"/>
      <c r="W70" s="6"/>
      <c r="X70" s="6"/>
      <c r="Y70" s="6"/>
      <c r="Z70" s="6"/>
      <c r="AA70" s="6"/>
      <c r="AB70" s="6"/>
      <c r="AC70" s="6"/>
      <c r="AD70" s="6"/>
      <c r="AE70" s="6"/>
      <c r="AF70" s="6"/>
      <c r="AG70" s="6"/>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row>
    <row r="71" spans="2:122" ht="23.25" customHeight="1">
      <c r="B71" s="14">
        <f t="shared" si="1"/>
        <v>18</v>
      </c>
      <c r="C71" s="14">
        <v>2</v>
      </c>
      <c r="D71" s="161">
        <v>2</v>
      </c>
      <c r="E71" s="98">
        <v>9.7899999999999991</v>
      </c>
      <c r="G71" s="100" t="s">
        <v>292</v>
      </c>
      <c r="H71" s="15" t="s">
        <v>290</v>
      </c>
      <c r="J71" s="5"/>
      <c r="K71" s="6"/>
      <c r="L71" s="6"/>
      <c r="M71" s="6"/>
      <c r="N71" s="6"/>
      <c r="O71" s="6"/>
      <c r="P71" s="6"/>
      <c r="Q71" s="16"/>
      <c r="R71" s="16"/>
      <c r="S71" s="16"/>
      <c r="T71" s="16" t="str">
        <v>Cookie</v>
      </c>
      <c r="U71" s="6">
        <v>155</v>
      </c>
      <c r="V71" s="6"/>
      <c r="W71" s="6"/>
      <c r="X71" s="6"/>
      <c r="Y71" s="6"/>
      <c r="Z71" s="6"/>
      <c r="AA71" s="6"/>
      <c r="AB71" s="6"/>
      <c r="AC71" s="6"/>
      <c r="AD71" s="6"/>
      <c r="AE71" s="6"/>
      <c r="AF71" s="6"/>
      <c r="AG71" s="6"/>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row>
    <row r="72" spans="2:122" ht="23.25" customHeight="1">
      <c r="B72" s="14">
        <f t="shared" si="1"/>
        <v>19</v>
      </c>
      <c r="C72" s="14">
        <v>2</v>
      </c>
      <c r="D72" s="161">
        <v>2</v>
      </c>
      <c r="E72" s="98">
        <v>5.4</v>
      </c>
      <c r="G72" s="100" t="s">
        <v>293</v>
      </c>
      <c r="H72" s="15" t="s">
        <v>290</v>
      </c>
      <c r="J72" s="5"/>
      <c r="K72" s="6"/>
      <c r="L72" s="6"/>
      <c r="M72" s="6"/>
      <c r="N72" s="6"/>
      <c r="O72" s="6"/>
      <c r="P72" s="6"/>
      <c r="Q72" s="16"/>
      <c r="R72" s="16"/>
      <c r="S72" s="16"/>
      <c r="T72" s="16" t="str">
        <v>Lettuce</v>
      </c>
      <c r="U72" s="6">
        <v>155</v>
      </c>
      <c r="V72" s="6"/>
      <c r="W72" s="6"/>
      <c r="X72" s="6"/>
      <c r="Y72" s="6"/>
      <c r="Z72" s="6"/>
      <c r="AA72" s="6"/>
      <c r="AB72" s="6"/>
      <c r="AC72" s="6"/>
      <c r="AD72" s="6"/>
      <c r="AE72" s="6"/>
      <c r="AF72" s="6"/>
      <c r="AG72" s="6"/>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row>
    <row r="73" spans="2:122" ht="23.25" customHeight="1">
      <c r="B73" s="14">
        <f t="shared" si="1"/>
        <v>20</v>
      </c>
      <c r="C73" s="14">
        <v>2</v>
      </c>
      <c r="D73" s="161">
        <v>2</v>
      </c>
      <c r="E73" s="98">
        <v>3.2</v>
      </c>
      <c r="G73" s="100" t="s">
        <v>294</v>
      </c>
      <c r="H73" s="15" t="s">
        <v>281</v>
      </c>
      <c r="J73" s="5"/>
      <c r="K73" s="6"/>
      <c r="L73" s="6"/>
      <c r="M73" s="6"/>
      <c r="N73" s="6"/>
      <c r="O73" s="6"/>
      <c r="P73" s="6"/>
      <c r="Q73" s="6"/>
      <c r="R73" s="16"/>
      <c r="S73" s="6"/>
      <c r="T73" s="16" t="str">
        <v>Apple</v>
      </c>
      <c r="U73" s="6">
        <v>151</v>
      </c>
      <c r="V73" s="6"/>
      <c r="W73" s="6"/>
      <c r="X73" s="6"/>
      <c r="Y73" s="6"/>
      <c r="Z73" s="6"/>
      <c r="AA73" s="6"/>
      <c r="AB73" s="6"/>
      <c r="AC73" s="6"/>
      <c r="AD73" s="6"/>
      <c r="AE73" s="6"/>
      <c r="AF73" s="6"/>
      <c r="AG73" s="6"/>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row>
    <row r="74" spans="2:122" ht="23.25" customHeight="1">
      <c r="B74" s="14">
        <f t="shared" si="1"/>
        <v>21</v>
      </c>
      <c r="C74" s="14">
        <v>2</v>
      </c>
      <c r="D74" s="161">
        <v>2</v>
      </c>
      <c r="E74" s="98">
        <v>13.92</v>
      </c>
      <c r="G74" s="100" t="s">
        <v>295</v>
      </c>
      <c r="H74" s="15" t="s">
        <v>281</v>
      </c>
      <c r="J74" s="5"/>
      <c r="K74" s="6"/>
      <c r="L74" s="6"/>
      <c r="M74" s="6"/>
      <c r="N74" s="6"/>
      <c r="O74" s="6"/>
      <c r="P74" s="6"/>
      <c r="Q74" s="16"/>
      <c r="R74" s="16"/>
      <c r="S74" s="16"/>
      <c r="T74" s="16" t="str">
        <v>Water</v>
      </c>
      <c r="U74" s="6">
        <v>148</v>
      </c>
      <c r="V74" s="6"/>
      <c r="W74" s="6"/>
      <c r="X74" s="6"/>
      <c r="Y74" s="6"/>
      <c r="Z74" s="6"/>
      <c r="AA74" s="6"/>
      <c r="AB74" s="6"/>
      <c r="AC74" s="6"/>
      <c r="AD74" s="6"/>
      <c r="AE74" s="6"/>
      <c r="AF74" s="6"/>
      <c r="AG74" s="6"/>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row>
    <row r="75" spans="2:122" ht="23.25" customHeight="1">
      <c r="B75" s="14">
        <f t="shared" si="1"/>
        <v>22</v>
      </c>
      <c r="C75" s="14">
        <v>2</v>
      </c>
      <c r="D75" s="161">
        <v>2</v>
      </c>
      <c r="E75" s="98">
        <v>10.47</v>
      </c>
      <c r="G75" s="100" t="s">
        <v>296</v>
      </c>
      <c r="H75" s="15" t="s">
        <v>290</v>
      </c>
      <c r="J75" s="5"/>
      <c r="K75" s="6"/>
      <c r="L75" s="6"/>
      <c r="M75" s="6"/>
      <c r="N75" s="6"/>
      <c r="O75" s="6"/>
      <c r="P75" s="6"/>
      <c r="Q75" s="16"/>
      <c r="R75" s="16"/>
      <c r="S75" s="16"/>
      <c r="T75" s="16" t="str">
        <v>Hummus</v>
      </c>
      <c r="U75" s="6">
        <v>135</v>
      </c>
      <c r="V75" s="6"/>
      <c r="W75" s="6"/>
      <c r="X75" s="6"/>
      <c r="Y75" s="6"/>
      <c r="Z75" s="6"/>
      <c r="AA75" s="6"/>
      <c r="AB75" s="6"/>
      <c r="AC75" s="6"/>
      <c r="AD75" s="6"/>
      <c r="AE75" s="6"/>
      <c r="AF75" s="6"/>
      <c r="AG75" s="6"/>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row>
    <row r="76" spans="2:122" ht="23.25" customHeight="1">
      <c r="B76" s="14">
        <f t="shared" si="1"/>
        <v>23</v>
      </c>
      <c r="C76" s="14">
        <v>2</v>
      </c>
      <c r="D76" s="161">
        <v>2</v>
      </c>
      <c r="E76" s="98">
        <v>15.12</v>
      </c>
      <c r="G76" s="100" t="s">
        <v>297</v>
      </c>
      <c r="H76" s="15" t="s">
        <v>281</v>
      </c>
      <c r="J76" s="5"/>
      <c r="K76" s="6"/>
      <c r="L76" s="6"/>
      <c r="M76" s="6"/>
      <c r="N76" s="6"/>
      <c r="O76" s="6"/>
      <c r="P76" s="6"/>
      <c r="Q76" s="16"/>
      <c r="R76" s="16"/>
      <c r="S76" s="16"/>
      <c r="T76" s="16"/>
      <c r="U76" s="6"/>
      <c r="V76" s="6"/>
      <c r="W76" s="6"/>
      <c r="X76" s="6"/>
      <c r="Y76" s="6"/>
      <c r="Z76" s="6"/>
      <c r="AA76" s="6"/>
      <c r="AB76" s="6"/>
      <c r="AC76" s="6"/>
      <c r="AD76" s="6"/>
      <c r="AE76" s="6"/>
      <c r="AF76" s="6"/>
      <c r="AG76" s="6"/>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row>
    <row r="77" spans="2:122" ht="23.25" customHeight="1">
      <c r="B77" s="14">
        <f t="shared" si="1"/>
        <v>24</v>
      </c>
      <c r="C77" s="14">
        <v>2</v>
      </c>
      <c r="D77" s="161">
        <v>2</v>
      </c>
      <c r="E77" s="98">
        <v>11.76</v>
      </c>
      <c r="G77" s="100" t="s">
        <v>298</v>
      </c>
      <c r="H77" s="15" t="s">
        <v>287</v>
      </c>
      <c r="J77" s="5"/>
      <c r="K77" s="6"/>
      <c r="L77" s="6"/>
      <c r="M77" s="6"/>
      <c r="N77" s="6"/>
      <c r="O77" s="6"/>
      <c r="P77" s="6"/>
      <c r="Q77" s="16"/>
      <c r="R77" s="16"/>
      <c r="S77" s="16"/>
      <c r="T77" s="16"/>
      <c r="U77" s="6"/>
      <c r="V77" s="6"/>
      <c r="W77" s="6"/>
      <c r="X77" s="6"/>
      <c r="Y77" s="6"/>
      <c r="Z77" s="6"/>
      <c r="AA77" s="6"/>
      <c r="AB77" s="6"/>
      <c r="AC77" s="6"/>
      <c r="AD77" s="6"/>
      <c r="AE77" s="6"/>
      <c r="AF77" s="6"/>
      <c r="AG77" s="6"/>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row>
    <row r="78" spans="2:122" ht="23.25" customHeight="1">
      <c r="B78" s="14">
        <f t="shared" si="1"/>
        <v>25</v>
      </c>
      <c r="C78" s="14">
        <v>2</v>
      </c>
      <c r="D78" s="161">
        <v>2</v>
      </c>
      <c r="E78" s="98">
        <v>4.87</v>
      </c>
      <c r="G78" s="100" t="s">
        <v>299</v>
      </c>
      <c r="H78" s="15" t="s">
        <v>290</v>
      </c>
      <c r="J78" s="5"/>
      <c r="K78" s="6"/>
      <c r="L78" s="6"/>
      <c r="M78" s="6"/>
      <c r="N78" s="6"/>
      <c r="O78" s="6"/>
      <c r="P78" s="6"/>
      <c r="Q78" s="16"/>
      <c r="R78" s="16"/>
      <c r="S78" s="16"/>
      <c r="T78" s="16"/>
      <c r="U78" s="6"/>
      <c r="V78" s="6"/>
      <c r="W78" s="6"/>
      <c r="X78" s="6"/>
      <c r="Y78" s="6"/>
      <c r="Z78" s="6"/>
      <c r="AA78" s="6"/>
      <c r="AB78" s="6"/>
      <c r="AC78" s="6"/>
      <c r="AD78" s="6"/>
      <c r="AE78" s="6"/>
      <c r="AF78" s="6"/>
      <c r="AG78" s="6"/>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row>
    <row r="79" spans="2:122" ht="23.25" customHeight="1">
      <c r="B79" s="14">
        <f t="shared" si="1"/>
        <v>26</v>
      </c>
      <c r="C79" s="14">
        <v>2</v>
      </c>
      <c r="D79" s="161">
        <v>2</v>
      </c>
      <c r="E79" s="98">
        <v>8.15</v>
      </c>
      <c r="G79" s="100" t="s">
        <v>300</v>
      </c>
      <c r="H79" s="15" t="s">
        <v>283</v>
      </c>
      <c r="J79" s="5"/>
      <c r="K79" s="6"/>
      <c r="L79" s="6"/>
      <c r="M79" s="6"/>
      <c r="N79" s="6"/>
      <c r="O79" s="6"/>
      <c r="P79" s="6"/>
      <c r="Q79" s="16"/>
      <c r="R79" s="16"/>
      <c r="S79" s="16"/>
      <c r="T79" s="16"/>
      <c r="U79" s="6"/>
      <c r="V79" s="6"/>
      <c r="W79" s="6"/>
      <c r="X79" s="6"/>
      <c r="Y79" s="6"/>
      <c r="Z79" s="6"/>
      <c r="AA79" s="6"/>
      <c r="AB79" s="6"/>
      <c r="AC79" s="6"/>
      <c r="AD79" s="6"/>
      <c r="AE79" s="6"/>
      <c r="AF79" s="6"/>
      <c r="AG79" s="6"/>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row>
    <row r="80" spans="2:122" ht="23.25" customHeight="1">
      <c r="B80" s="14">
        <f t="shared" si="1"/>
        <v>27</v>
      </c>
      <c r="C80" s="14">
        <v>2</v>
      </c>
      <c r="D80" s="161">
        <v>2</v>
      </c>
      <c r="E80" s="98">
        <v>13.67</v>
      </c>
      <c r="G80" s="100" t="s">
        <v>301</v>
      </c>
      <c r="H80" s="15" t="s">
        <v>283</v>
      </c>
      <c r="J80" s="5"/>
      <c r="K80" s="6"/>
      <c r="L80" s="6"/>
      <c r="M80" s="6"/>
      <c r="N80" s="6"/>
      <c r="O80" s="6"/>
      <c r="P80" s="6"/>
      <c r="Q80" s="16"/>
      <c r="R80" s="16"/>
      <c r="S80" s="16"/>
      <c r="T80" s="16"/>
      <c r="U80" s="6"/>
      <c r="V80" s="6"/>
      <c r="W80" s="6"/>
      <c r="X80" s="6"/>
      <c r="Y80" s="6"/>
      <c r="Z80" s="6"/>
      <c r="AA80" s="6"/>
      <c r="AB80" s="6"/>
      <c r="AC80" s="6"/>
      <c r="AD80" s="6"/>
      <c r="AE80" s="6"/>
      <c r="AF80" s="6"/>
      <c r="AG80" s="6"/>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row>
    <row r="81" spans="2:122" ht="23.25" customHeight="1">
      <c r="B81" s="14">
        <f t="shared" si="1"/>
        <v>28</v>
      </c>
      <c r="C81" s="14">
        <v>2</v>
      </c>
      <c r="D81" s="161">
        <v>2</v>
      </c>
      <c r="E81" s="98">
        <v>3.07</v>
      </c>
      <c r="G81" s="100" t="s">
        <v>302</v>
      </c>
      <c r="H81" s="15" t="s">
        <v>287</v>
      </c>
      <c r="J81" s="5"/>
      <c r="K81" s="6"/>
      <c r="L81" s="6"/>
      <c r="M81" s="6"/>
      <c r="N81" s="6"/>
      <c r="O81" s="6"/>
      <c r="P81" s="6"/>
      <c r="Q81" s="16"/>
      <c r="R81" s="16"/>
      <c r="S81" s="16"/>
      <c r="T81" s="16"/>
      <c r="U81" s="6"/>
      <c r="V81" s="6"/>
      <c r="W81" s="6"/>
      <c r="X81" s="6"/>
      <c r="Y81" s="6"/>
      <c r="Z81" s="6"/>
      <c r="AA81" s="6"/>
      <c r="AB81" s="6"/>
      <c r="AC81" s="6"/>
      <c r="AD81" s="6"/>
      <c r="AE81" s="6"/>
      <c r="AF81" s="6"/>
      <c r="AG81" s="6"/>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row>
    <row r="82" spans="2:122" ht="23.25" customHeight="1">
      <c r="B82" s="14">
        <f t="shared" si="1"/>
        <v>29</v>
      </c>
      <c r="C82" s="14">
        <v>2</v>
      </c>
      <c r="D82" s="161">
        <v>2</v>
      </c>
      <c r="E82" s="98">
        <v>12.49</v>
      </c>
      <c r="G82" s="100" t="s">
        <v>303</v>
      </c>
      <c r="H82" s="15" t="s">
        <v>287</v>
      </c>
      <c r="J82" s="5"/>
      <c r="K82" s="6"/>
      <c r="L82" s="6"/>
      <c r="M82" s="6"/>
      <c r="N82" s="6"/>
      <c r="O82" s="6"/>
      <c r="P82" s="6"/>
      <c r="Q82" s="16"/>
      <c r="R82" s="16"/>
      <c r="S82" s="16"/>
      <c r="T82" s="16"/>
      <c r="U82" s="6"/>
      <c r="V82" s="6"/>
      <c r="W82" s="6"/>
      <c r="X82" s="6"/>
      <c r="Y82" s="6"/>
      <c r="Z82" s="6"/>
      <c r="AA82" s="6"/>
      <c r="AB82" s="6"/>
      <c r="AC82" s="6"/>
      <c r="AD82" s="6"/>
      <c r="AE82" s="6"/>
      <c r="AF82" s="6"/>
      <c r="AG82" s="6"/>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row>
    <row r="83" spans="2:122" ht="23.25" customHeight="1">
      <c r="B83" s="14">
        <f t="shared" si="1"/>
        <v>30</v>
      </c>
      <c r="C83" s="14">
        <v>2</v>
      </c>
      <c r="D83" s="161">
        <v>2</v>
      </c>
      <c r="E83" s="98">
        <v>7.1</v>
      </c>
      <c r="G83" s="100" t="s">
        <v>304</v>
      </c>
      <c r="H83" s="15" t="s">
        <v>287</v>
      </c>
      <c r="J83" s="5"/>
      <c r="K83" s="6"/>
      <c r="L83" s="6"/>
      <c r="M83" s="6"/>
      <c r="N83" s="6"/>
      <c r="O83" s="6"/>
      <c r="P83" s="6"/>
      <c r="Q83" s="6"/>
      <c r="R83" s="16"/>
      <c r="S83" s="6"/>
      <c r="T83" s="16"/>
      <c r="U83" s="6"/>
      <c r="V83" s="6"/>
      <c r="W83" s="6"/>
      <c r="X83" s="6"/>
      <c r="Y83" s="6"/>
      <c r="Z83" s="6"/>
      <c r="AA83" s="6"/>
      <c r="AB83" s="6"/>
      <c r="AC83" s="6"/>
      <c r="AD83" s="6"/>
      <c r="AE83" s="6"/>
      <c r="AF83" s="6"/>
      <c r="AG83" s="6"/>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row>
    <row r="84" spans="2:122" ht="15" customHeight="1">
      <c r="M84" s="4"/>
      <c r="T84" s="4"/>
      <c r="U84" s="4"/>
      <c r="V84" s="4"/>
      <c r="AJ84" s="6"/>
      <c r="AK84" s="4"/>
      <c r="AL84" s="6"/>
      <c r="AM84" s="4"/>
    </row>
    <row r="85" spans="2:122" ht="15" customHeight="1" thickBot="1">
      <c r="M85" s="4"/>
      <c r="T85" s="4"/>
      <c r="U85" s="4"/>
      <c r="V85" s="4"/>
      <c r="AJ85" s="6"/>
      <c r="AK85" s="4"/>
      <c r="AL85" s="6"/>
      <c r="AM85" s="4"/>
    </row>
    <row r="86" spans="2:122" ht="19.5" customHeight="1" thickBot="1">
      <c r="B86" s="162" t="s">
        <v>6</v>
      </c>
      <c r="C86" s="172" t="s">
        <v>305</v>
      </c>
      <c r="D86" s="24"/>
      <c r="M86" s="4"/>
      <c r="N86" s="4"/>
      <c r="O86" s="4"/>
      <c r="P86" s="4"/>
      <c r="Q86" s="4"/>
      <c r="R86" s="4"/>
      <c r="S86" s="4"/>
      <c r="T86" s="4"/>
      <c r="U86" s="4"/>
      <c r="V86" s="4"/>
      <c r="AC86" s="4"/>
      <c r="AD86" s="4"/>
      <c r="AE86" s="4"/>
      <c r="AF86" s="4"/>
      <c r="AG86" s="4"/>
      <c r="AH86" s="4"/>
      <c r="AI86" s="4"/>
      <c r="AJ86" s="6"/>
      <c r="AK86" s="4"/>
      <c r="AL86" s="6"/>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row>
    <row r="87" spans="2:122" ht="14.85" customHeight="1">
      <c r="N87" s="4"/>
      <c r="O87" s="4"/>
      <c r="P87" s="4"/>
      <c r="Q87" s="4"/>
      <c r="R87" s="4"/>
      <c r="S87" s="4"/>
      <c r="T87" s="4"/>
      <c r="U87" s="4"/>
      <c r="V87" s="22"/>
      <c r="AC87" s="4"/>
      <c r="AD87" s="4"/>
      <c r="AE87" s="4"/>
      <c r="AF87" s="4"/>
      <c r="AG87" s="4"/>
      <c r="AH87" s="4"/>
      <c r="AI87" s="4"/>
      <c r="AJ87" s="6"/>
      <c r="AK87" s="4"/>
      <c r="AL87" s="6"/>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row>
    <row r="88" spans="2:122" ht="14.85" customHeight="1">
      <c r="B88" s="9" t="s">
        <v>306</v>
      </c>
      <c r="M88" s="4"/>
      <c r="N88" s="4"/>
      <c r="O88" s="4"/>
      <c r="P88" s="4"/>
      <c r="Q88" s="4"/>
      <c r="R88" s="4"/>
      <c r="S88" s="4"/>
      <c r="T88" s="4"/>
      <c r="U88" s="4"/>
      <c r="V88" s="22"/>
      <c r="AC88" s="4"/>
      <c r="AD88" s="4"/>
      <c r="AE88" s="4"/>
      <c r="AF88" s="4"/>
      <c r="AG88" s="4"/>
      <c r="AH88" s="4"/>
      <c r="AI88" s="4"/>
      <c r="AJ88" s="6"/>
      <c r="AK88" s="4"/>
      <c r="AL88" s="6"/>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row>
    <row r="89" spans="2:122" ht="14.85" customHeight="1">
      <c r="B89" s="66" t="s">
        <v>307</v>
      </c>
      <c r="C89" s="7"/>
      <c r="M89" s="4"/>
      <c r="N89" s="4"/>
      <c r="O89" s="4"/>
      <c r="P89" s="4"/>
      <c r="Q89" s="4"/>
      <c r="R89" s="4"/>
      <c r="S89" s="4"/>
      <c r="T89" s="4"/>
      <c r="U89" s="4"/>
      <c r="V89" s="22"/>
      <c r="AC89" s="4"/>
      <c r="AD89" s="4"/>
      <c r="AE89" s="4"/>
      <c r="AF89" s="4"/>
      <c r="AG89" s="4"/>
      <c r="AH89" s="4"/>
      <c r="AI89" s="4"/>
      <c r="AJ89" s="6"/>
      <c r="AK89" s="4"/>
      <c r="AL89" s="6"/>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row>
    <row r="90" spans="2:122" ht="14.85" customHeight="1" thickBot="1">
      <c r="B90" s="9"/>
      <c r="C90" s="7"/>
      <c r="M90" s="4"/>
      <c r="AC90" s="4"/>
      <c r="AD90" s="4"/>
      <c r="AE90" s="4"/>
      <c r="AF90" s="4"/>
      <c r="AG90" s="4"/>
      <c r="AH90" s="4"/>
      <c r="AI90" s="4"/>
      <c r="AJ90" s="6"/>
      <c r="AK90" s="4"/>
      <c r="AL90" s="6"/>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row>
    <row r="91" spans="2:122" ht="15.75" thickBot="1">
      <c r="B91" s="154" t="s">
        <v>9</v>
      </c>
      <c r="C91" s="155" t="s">
        <v>2</v>
      </c>
      <c r="D91" s="156" t="s">
        <v>3</v>
      </c>
      <c r="E91" s="155" t="s">
        <v>4</v>
      </c>
      <c r="G91" s="155" t="s">
        <v>266</v>
      </c>
      <c r="H91" s="4"/>
      <c r="I91" s="1"/>
      <c r="L91" s="6"/>
      <c r="M91" s="6"/>
      <c r="N91" s="6"/>
      <c r="O91" s="6"/>
      <c r="P91" s="6"/>
      <c r="Q91" s="6"/>
      <c r="R91" s="4"/>
      <c r="S91" s="6"/>
      <c r="T91" s="4"/>
      <c r="U91" s="6"/>
      <c r="V91" s="6"/>
      <c r="W91" s="6"/>
      <c r="X91" s="6"/>
      <c r="Y91" s="6"/>
      <c r="Z91" s="6"/>
      <c r="AA91" s="6"/>
      <c r="AB91" s="6"/>
      <c r="AC91" s="6"/>
      <c r="AD91" s="6"/>
      <c r="AE91" s="6"/>
      <c r="AF91" s="6"/>
      <c r="AG91" s="6"/>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row>
    <row r="92" spans="2:122">
      <c r="B92" s="1"/>
      <c r="C92" s="1"/>
      <c r="D92" s="1"/>
      <c r="E92" s="1"/>
      <c r="G92" s="4"/>
      <c r="H92" s="4"/>
      <c r="I92" s="1"/>
      <c r="L92" s="6"/>
      <c r="M92" s="6"/>
      <c r="N92" s="6"/>
      <c r="O92" s="6"/>
      <c r="P92" s="6"/>
      <c r="Q92" s="6"/>
      <c r="R92" s="4"/>
      <c r="S92" s="6"/>
      <c r="T92" s="4"/>
      <c r="U92" s="6"/>
      <c r="V92" s="6"/>
      <c r="W92" s="6"/>
      <c r="X92" s="6"/>
      <c r="Y92" s="6"/>
      <c r="Z92" s="6"/>
      <c r="AA92" s="6"/>
      <c r="AB92" s="6"/>
      <c r="AC92" s="6"/>
      <c r="AD92" s="6"/>
      <c r="AE92" s="6"/>
      <c r="AF92" s="6"/>
      <c r="AG92" s="6"/>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row>
    <row r="93" spans="2:122" ht="23.25" customHeight="1">
      <c r="B93" s="11" t="s">
        <v>37</v>
      </c>
      <c r="C93" s="12">
        <v>3</v>
      </c>
      <c r="D93" s="161">
        <v>0</v>
      </c>
      <c r="E93" s="13">
        <v>151</v>
      </c>
      <c r="G93" s="100" t="s">
        <v>267</v>
      </c>
      <c r="H93" s="4"/>
      <c r="I93" s="198" t="s">
        <v>529</v>
      </c>
      <c r="L93" s="6"/>
      <c r="M93" s="6"/>
      <c r="N93" s="6"/>
      <c r="O93" s="6"/>
      <c r="P93" s="6"/>
      <c r="Q93" s="6"/>
      <c r="R93" s="4"/>
      <c r="S93" s="6"/>
      <c r="T93" s="4"/>
      <c r="U93" s="4"/>
      <c r="V93" s="6"/>
      <c r="W93" s="6"/>
      <c r="X93" s="6"/>
      <c r="Y93" s="6"/>
      <c r="Z93" s="6"/>
      <c r="AA93" s="6"/>
      <c r="AB93" s="6"/>
      <c r="AC93" s="6"/>
      <c r="AD93" s="6"/>
      <c r="AE93" s="6"/>
      <c r="AF93" s="6"/>
      <c r="AG93" s="6"/>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row>
    <row r="94" spans="2:122">
      <c r="B94" s="1"/>
      <c r="C94" s="1"/>
      <c r="D94" s="1"/>
      <c r="E94" s="17"/>
      <c r="H94" s="4"/>
      <c r="I94" s="1"/>
      <c r="L94" s="6"/>
      <c r="M94" s="6"/>
      <c r="N94" s="6"/>
      <c r="O94" s="6"/>
      <c r="P94" s="6"/>
      <c r="Q94" s="6"/>
      <c r="R94" s="4"/>
      <c r="S94" s="6"/>
      <c r="T94" s="4"/>
      <c r="U94" s="6"/>
      <c r="V94" s="6"/>
      <c r="W94" s="6"/>
      <c r="X94" s="6"/>
      <c r="Y94" s="6"/>
      <c r="Z94" s="6"/>
      <c r="AA94" s="6"/>
      <c r="AB94" s="6"/>
      <c r="AC94" s="6"/>
      <c r="AD94" s="6"/>
      <c r="AE94" s="6"/>
      <c r="AF94" s="6"/>
      <c r="AG94" s="6"/>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row>
    <row r="95" spans="2:122" ht="23.25" customHeight="1">
      <c r="B95" s="14">
        <v>31</v>
      </c>
      <c r="C95" s="14">
        <v>3</v>
      </c>
      <c r="D95" s="161">
        <v>2</v>
      </c>
      <c r="E95" s="13" cm="1">
        <f t="array" ref="E95:E114">_xlfn.BYROW(G95:G114,_xlfn.LAMBDA(_xlpm.row,SUM(_xlfn._xlws.FILTER(tblFSales[Quantity],tblFSales[Food]=_xlpm.row,NA()))))</f>
        <v>280</v>
      </c>
      <c r="G95" s="100" t="s">
        <v>296</v>
      </c>
      <c r="H95" s="4"/>
      <c r="I95" s="1"/>
      <c r="L95" s="6"/>
      <c r="M95" s="6"/>
      <c r="N95" s="6"/>
      <c r="O95" s="6"/>
      <c r="P95" s="6"/>
      <c r="Q95" s="6"/>
      <c r="R95" s="4"/>
      <c r="S95" s="6"/>
      <c r="T95" s="4"/>
      <c r="U95" s="6"/>
      <c r="V95" s="6"/>
      <c r="W95" s="6"/>
      <c r="X95" s="6"/>
      <c r="Y95" s="6"/>
      <c r="Z95" s="6"/>
      <c r="AA95" s="6"/>
      <c r="AB95" s="6"/>
      <c r="AC95" s="6"/>
      <c r="AD95" s="6"/>
      <c r="AE95" s="6"/>
      <c r="AF95" s="6"/>
      <c r="AG95" s="6"/>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row>
    <row r="96" spans="2:122" ht="23.25" customHeight="1">
      <c r="B96" s="14">
        <f>B95+1</f>
        <v>32</v>
      </c>
      <c r="C96" s="14">
        <v>3</v>
      </c>
      <c r="D96" s="161">
        <v>2</v>
      </c>
      <c r="E96" s="13">
        <v>254</v>
      </c>
      <c r="G96" s="100" t="s">
        <v>277</v>
      </c>
      <c r="H96" s="4"/>
      <c r="I96" s="1"/>
      <c r="L96" s="6"/>
      <c r="M96" s="6"/>
      <c r="N96" s="6"/>
      <c r="O96" s="6"/>
      <c r="P96" s="6"/>
      <c r="Q96" s="6"/>
      <c r="R96" s="4"/>
      <c r="S96" s="6"/>
      <c r="T96" s="4"/>
      <c r="U96" s="6"/>
      <c r="V96" s="6"/>
      <c r="W96" s="6"/>
      <c r="X96" s="6"/>
      <c r="Y96" s="6"/>
      <c r="Z96" s="6"/>
      <c r="AA96" s="6"/>
      <c r="AB96" s="6"/>
      <c r="AC96" s="6"/>
      <c r="AD96" s="6"/>
      <c r="AE96" s="6"/>
      <c r="AF96" s="6"/>
      <c r="AG96" s="6"/>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row>
    <row r="97" spans="2:122" ht="23.25" customHeight="1">
      <c r="B97" s="14">
        <f>B96+1</f>
        <v>33</v>
      </c>
      <c r="C97" s="14">
        <v>3</v>
      </c>
      <c r="D97" s="161">
        <v>2</v>
      </c>
      <c r="E97" s="13">
        <v>284</v>
      </c>
      <c r="G97" s="100" t="s">
        <v>308</v>
      </c>
      <c r="H97" s="4"/>
      <c r="I97" s="1"/>
      <c r="L97" s="6"/>
      <c r="M97" s="6"/>
      <c r="N97" s="6"/>
      <c r="O97" s="6"/>
      <c r="P97" s="6"/>
      <c r="Q97" s="6"/>
      <c r="R97" s="4"/>
      <c r="S97" s="6"/>
      <c r="T97" s="4"/>
      <c r="U97" s="6"/>
      <c r="V97" s="6"/>
      <c r="W97" s="6"/>
      <c r="X97" s="6"/>
      <c r="Y97" s="6"/>
      <c r="Z97" s="6"/>
      <c r="AA97" s="6"/>
      <c r="AB97" s="6"/>
      <c r="AC97" s="6"/>
      <c r="AD97" s="6"/>
      <c r="AE97" s="6"/>
      <c r="AF97" s="6"/>
      <c r="AG97" s="6"/>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row>
    <row r="98" spans="2:122" ht="23.25" customHeight="1">
      <c r="B98" s="14">
        <f t="shared" ref="B98:B114" si="2">B97+1</f>
        <v>34</v>
      </c>
      <c r="C98" s="14">
        <v>3</v>
      </c>
      <c r="D98" s="161">
        <v>2</v>
      </c>
      <c r="E98" s="13">
        <v>246</v>
      </c>
      <c r="G98" s="100" t="s">
        <v>309</v>
      </c>
      <c r="H98" s="4"/>
      <c r="I98" s="1"/>
      <c r="L98" s="6"/>
      <c r="M98" s="6"/>
      <c r="N98" s="6"/>
      <c r="O98" s="6"/>
      <c r="P98" s="6"/>
      <c r="Q98" s="6"/>
      <c r="R98" s="4"/>
      <c r="S98" s="6"/>
      <c r="T98" s="4"/>
      <c r="U98" s="6"/>
      <c r="V98" s="6"/>
      <c r="W98" s="6"/>
      <c r="X98" s="6"/>
      <c r="Y98" s="6"/>
      <c r="Z98" s="6"/>
      <c r="AA98" s="6"/>
      <c r="AB98" s="6"/>
      <c r="AC98" s="6"/>
      <c r="AD98" s="6"/>
      <c r="AE98" s="6"/>
      <c r="AF98" s="6"/>
      <c r="AG98" s="6"/>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row>
    <row r="99" spans="2:122" ht="23.25" customHeight="1">
      <c r="B99" s="14">
        <f t="shared" si="2"/>
        <v>35</v>
      </c>
      <c r="C99" s="14">
        <v>3</v>
      </c>
      <c r="D99" s="161">
        <v>2</v>
      </c>
      <c r="E99" s="13">
        <v>222</v>
      </c>
      <c r="G99" s="100" t="s">
        <v>310</v>
      </c>
      <c r="H99" s="4"/>
      <c r="I99" s="1"/>
      <c r="L99" s="6"/>
      <c r="M99" s="6"/>
      <c r="N99" s="6"/>
      <c r="O99" s="6"/>
      <c r="P99" s="6"/>
      <c r="Q99" s="6"/>
      <c r="R99" s="4"/>
      <c r="S99" s="6"/>
      <c r="T99" s="4"/>
      <c r="U99" s="6"/>
      <c r="V99" s="6"/>
      <c r="W99" s="6"/>
      <c r="X99" s="6"/>
      <c r="Y99" s="6"/>
      <c r="Z99" s="6"/>
      <c r="AA99" s="6"/>
      <c r="AB99" s="6"/>
      <c r="AC99" s="6"/>
      <c r="AD99" s="6"/>
      <c r="AE99" s="6"/>
      <c r="AF99" s="6"/>
      <c r="AG99" s="6"/>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row>
    <row r="100" spans="2:122" ht="23.25" customHeight="1">
      <c r="B100" s="14">
        <f t="shared" si="2"/>
        <v>36</v>
      </c>
      <c r="C100" s="14">
        <v>3</v>
      </c>
      <c r="D100" s="161">
        <v>2</v>
      </c>
      <c r="E100" s="13">
        <v>231</v>
      </c>
      <c r="G100" s="100" t="s">
        <v>271</v>
      </c>
      <c r="H100" s="4"/>
      <c r="I100" s="1"/>
      <c r="L100" s="6"/>
      <c r="M100" s="6"/>
      <c r="N100" s="6"/>
      <c r="P100" s="6"/>
      <c r="Q100" s="6"/>
      <c r="R100" s="4"/>
      <c r="S100" s="6"/>
      <c r="T100" s="4"/>
      <c r="U100" s="6"/>
      <c r="V100" s="6"/>
      <c r="W100" s="6"/>
      <c r="X100" s="6"/>
      <c r="Y100" s="6"/>
      <c r="Z100" s="6"/>
      <c r="AA100" s="6"/>
      <c r="AB100" s="6"/>
      <c r="AC100" s="6"/>
      <c r="AD100" s="6"/>
      <c r="AE100" s="6"/>
      <c r="AF100" s="6"/>
      <c r="AG100" s="6"/>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row>
    <row r="101" spans="2:122" ht="23.25" customHeight="1">
      <c r="B101" s="14">
        <f t="shared" si="2"/>
        <v>37</v>
      </c>
      <c r="C101" s="14">
        <v>3</v>
      </c>
      <c r="D101" s="161">
        <v>2</v>
      </c>
      <c r="E101" s="13">
        <v>214</v>
      </c>
      <c r="G101" s="100" t="s">
        <v>274</v>
      </c>
      <c r="H101" s="4"/>
      <c r="I101" s="1"/>
      <c r="K101" s="6"/>
      <c r="L101" s="6"/>
      <c r="M101" s="6"/>
      <c r="N101" s="6"/>
      <c r="O101" s="6"/>
      <c r="P101" s="6"/>
      <c r="Q101" s="6"/>
      <c r="R101" s="4"/>
      <c r="S101" s="6"/>
      <c r="T101" s="4"/>
      <c r="U101" s="6"/>
      <c r="V101" s="6"/>
      <c r="W101" s="6"/>
      <c r="X101" s="6"/>
      <c r="Y101" s="6"/>
      <c r="Z101" s="6"/>
      <c r="AA101" s="6"/>
      <c r="AB101" s="6"/>
      <c r="AC101" s="6"/>
      <c r="AD101" s="6"/>
      <c r="AE101" s="6"/>
      <c r="AF101" s="6"/>
      <c r="AG101" s="6"/>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row>
    <row r="102" spans="2:122" ht="23.25" customHeight="1">
      <c r="B102" s="14">
        <f t="shared" si="2"/>
        <v>38</v>
      </c>
      <c r="C102" s="14">
        <v>3</v>
      </c>
      <c r="D102" s="161">
        <v>2</v>
      </c>
      <c r="E102" s="13">
        <v>275</v>
      </c>
      <c r="G102" s="100" t="s">
        <v>311</v>
      </c>
      <c r="H102" s="4"/>
      <c r="I102" s="1"/>
      <c r="K102" s="6"/>
      <c r="L102" s="6"/>
      <c r="M102" s="6"/>
      <c r="N102" s="6"/>
      <c r="O102" s="6"/>
      <c r="P102" s="6"/>
      <c r="Q102" s="6"/>
      <c r="R102" s="4"/>
      <c r="S102" s="6"/>
      <c r="T102" s="4"/>
      <c r="U102" s="6"/>
      <c r="V102" s="6"/>
      <c r="W102" s="6"/>
      <c r="X102" s="6"/>
      <c r="Y102" s="6"/>
      <c r="Z102" s="6"/>
      <c r="AA102" s="6"/>
      <c r="AB102" s="6"/>
      <c r="AC102" s="6"/>
      <c r="AD102" s="6"/>
      <c r="AE102" s="6"/>
      <c r="AF102" s="6"/>
      <c r="AG102" s="6"/>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row>
    <row r="103" spans="2:122" ht="23.25" customHeight="1">
      <c r="B103" s="14">
        <f t="shared" si="2"/>
        <v>39</v>
      </c>
      <c r="C103" s="14">
        <v>3</v>
      </c>
      <c r="D103" s="161">
        <v>2</v>
      </c>
      <c r="E103" s="13">
        <v>179</v>
      </c>
      <c r="G103" s="100" t="s">
        <v>312</v>
      </c>
      <c r="H103" s="4"/>
      <c r="I103" s="1"/>
      <c r="K103" s="6"/>
      <c r="L103" s="6"/>
      <c r="M103" s="6"/>
      <c r="N103" s="6"/>
      <c r="O103" s="6"/>
      <c r="P103" s="6"/>
      <c r="Q103" s="6"/>
      <c r="R103" s="4"/>
      <c r="S103" s="6"/>
      <c r="T103" s="4"/>
      <c r="U103" s="6"/>
      <c r="V103" s="6"/>
      <c r="W103" s="6"/>
      <c r="X103" s="6"/>
      <c r="Y103" s="6"/>
      <c r="Z103" s="6"/>
      <c r="AA103" s="6"/>
      <c r="AB103" s="6"/>
      <c r="AC103" s="6"/>
      <c r="AD103" s="6"/>
      <c r="AE103" s="6"/>
      <c r="AF103" s="6"/>
      <c r="AG103" s="6"/>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row>
    <row r="104" spans="2:122" ht="23.25" customHeight="1">
      <c r="B104" s="14">
        <f t="shared" si="2"/>
        <v>40</v>
      </c>
      <c r="C104" s="14">
        <v>3</v>
      </c>
      <c r="D104" s="161">
        <v>2</v>
      </c>
      <c r="E104" s="13">
        <v>207</v>
      </c>
      <c r="G104" s="100" t="s">
        <v>284</v>
      </c>
      <c r="H104" s="4"/>
      <c r="I104" s="1"/>
      <c r="K104" s="6"/>
      <c r="L104" s="6"/>
      <c r="M104" s="6"/>
      <c r="N104" s="6"/>
      <c r="O104" s="6"/>
      <c r="P104" s="6"/>
      <c r="Q104" s="6"/>
      <c r="R104" s="4"/>
      <c r="S104" s="6"/>
      <c r="T104" s="4"/>
      <c r="U104" s="6"/>
      <c r="V104" s="6"/>
      <c r="W104" s="6"/>
      <c r="X104" s="6"/>
      <c r="Y104" s="6"/>
      <c r="Z104" s="6"/>
      <c r="AA104" s="6"/>
      <c r="AB104" s="6"/>
      <c r="AC104" s="6"/>
      <c r="AD104" s="6"/>
      <c r="AE104" s="6"/>
      <c r="AF104" s="6"/>
      <c r="AG104" s="6"/>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row>
    <row r="105" spans="2:122" ht="23.25" customHeight="1">
      <c r="B105" s="14">
        <f t="shared" si="2"/>
        <v>41</v>
      </c>
      <c r="C105" s="14">
        <v>3</v>
      </c>
      <c r="D105" s="161">
        <v>2</v>
      </c>
      <c r="E105" s="13">
        <v>250</v>
      </c>
      <c r="G105" s="100" t="s">
        <v>270</v>
      </c>
      <c r="H105" s="4"/>
      <c r="I105" s="1"/>
      <c r="K105" s="6"/>
      <c r="L105" s="6"/>
      <c r="M105" s="6"/>
      <c r="Q105" s="6"/>
      <c r="R105" s="4"/>
      <c r="S105" s="6"/>
      <c r="T105" s="4"/>
      <c r="CZ105" s="4"/>
      <c r="DA105" s="4"/>
      <c r="DB105" s="4"/>
      <c r="DC105" s="4"/>
      <c r="DD105" s="4"/>
      <c r="DE105" s="4"/>
      <c r="DF105" s="4"/>
      <c r="DG105" s="4"/>
      <c r="DH105" s="4"/>
      <c r="DI105" s="4"/>
      <c r="DJ105" s="4"/>
      <c r="DK105" s="4"/>
      <c r="DL105" s="4"/>
      <c r="DM105" s="4"/>
      <c r="DN105" s="4"/>
      <c r="DO105" s="4"/>
      <c r="DP105" s="4"/>
      <c r="DQ105" s="4"/>
      <c r="DR105" s="4"/>
    </row>
    <row r="106" spans="2:122" ht="23.25" customHeight="1">
      <c r="B106" s="14">
        <f t="shared" si="2"/>
        <v>42</v>
      </c>
      <c r="C106" s="14">
        <v>3</v>
      </c>
      <c r="D106" s="161">
        <v>2</v>
      </c>
      <c r="E106" s="13">
        <v>148</v>
      </c>
      <c r="G106" s="100" t="s">
        <v>313</v>
      </c>
      <c r="H106" s="4"/>
      <c r="I106" s="1"/>
      <c r="K106" s="6"/>
      <c r="L106" s="6"/>
      <c r="M106" s="6"/>
      <c r="Q106" s="6"/>
      <c r="R106" s="4"/>
      <c r="S106" s="6"/>
      <c r="T106" s="4"/>
      <c r="CZ106" s="4"/>
      <c r="DA106" s="4"/>
      <c r="DB106" s="4"/>
      <c r="DC106" s="4"/>
      <c r="DD106" s="4"/>
      <c r="DE106" s="4"/>
      <c r="DF106" s="4"/>
      <c r="DG106" s="4"/>
      <c r="DH106" s="4"/>
      <c r="DI106" s="4"/>
      <c r="DJ106" s="4"/>
      <c r="DK106" s="4"/>
      <c r="DL106" s="4"/>
      <c r="DM106" s="4"/>
      <c r="DN106" s="4"/>
      <c r="DO106" s="4"/>
      <c r="DP106" s="4"/>
      <c r="DQ106" s="4"/>
      <c r="DR106" s="4"/>
    </row>
    <row r="107" spans="2:122" ht="23.25" customHeight="1">
      <c r="B107" s="14">
        <f t="shared" si="2"/>
        <v>43</v>
      </c>
      <c r="C107" s="14">
        <v>3</v>
      </c>
      <c r="D107" s="161">
        <v>2</v>
      </c>
      <c r="E107" s="13">
        <v>178</v>
      </c>
      <c r="G107" s="100" t="s">
        <v>272</v>
      </c>
      <c r="H107" s="4"/>
      <c r="I107" s="1"/>
      <c r="K107" s="6"/>
      <c r="L107" s="6"/>
      <c r="M107" s="6"/>
      <c r="Q107" s="6"/>
      <c r="R107" s="4"/>
      <c r="S107" s="6"/>
      <c r="T107" s="4"/>
      <c r="CZ107" s="4"/>
      <c r="DA107" s="4"/>
      <c r="DB107" s="4"/>
      <c r="DC107" s="4"/>
      <c r="DD107" s="4"/>
      <c r="DE107" s="4"/>
      <c r="DF107" s="4"/>
      <c r="DG107" s="4"/>
      <c r="DH107" s="4"/>
      <c r="DI107" s="4"/>
      <c r="DJ107" s="4"/>
      <c r="DK107" s="4"/>
      <c r="DL107" s="4"/>
      <c r="DM107" s="4"/>
      <c r="DN107" s="4"/>
      <c r="DO107" s="4"/>
      <c r="DP107" s="4"/>
      <c r="DQ107" s="4"/>
      <c r="DR107" s="4"/>
    </row>
    <row r="108" spans="2:122" ht="23.25" customHeight="1">
      <c r="B108" s="14">
        <f t="shared" si="2"/>
        <v>44</v>
      </c>
      <c r="C108" s="14">
        <v>3</v>
      </c>
      <c r="D108" s="161">
        <v>2</v>
      </c>
      <c r="E108" s="13">
        <v>200</v>
      </c>
      <c r="G108" s="100" t="s">
        <v>288</v>
      </c>
      <c r="H108" s="4"/>
      <c r="I108" s="1"/>
      <c r="K108" s="6"/>
      <c r="L108" s="6"/>
      <c r="M108" s="6"/>
      <c r="Q108" s="6"/>
      <c r="R108" s="4"/>
      <c r="S108" s="6"/>
      <c r="T108" s="4"/>
      <c r="CZ108" s="4"/>
      <c r="DA108" s="4"/>
      <c r="DB108" s="4"/>
      <c r="DC108" s="4"/>
      <c r="DD108" s="4"/>
      <c r="DE108" s="4"/>
      <c r="DF108" s="4"/>
      <c r="DG108" s="4"/>
      <c r="DH108" s="4"/>
      <c r="DI108" s="4"/>
      <c r="DJ108" s="4"/>
      <c r="DK108" s="4"/>
      <c r="DL108" s="4"/>
      <c r="DM108" s="4"/>
      <c r="DN108" s="4"/>
      <c r="DO108" s="4"/>
      <c r="DP108" s="4"/>
      <c r="DQ108" s="4"/>
      <c r="DR108" s="4"/>
    </row>
    <row r="109" spans="2:122" ht="23.25" customHeight="1">
      <c r="B109" s="14">
        <f t="shared" si="2"/>
        <v>45</v>
      </c>
      <c r="C109" s="14">
        <v>3</v>
      </c>
      <c r="D109" s="161">
        <v>2</v>
      </c>
      <c r="E109" s="13">
        <v>164</v>
      </c>
      <c r="G109" s="100" t="s">
        <v>276</v>
      </c>
      <c r="H109" s="4"/>
      <c r="I109" s="1"/>
      <c r="K109" s="6"/>
      <c r="L109" s="6"/>
      <c r="M109" s="6"/>
      <c r="Q109" s="6"/>
      <c r="R109" s="4"/>
      <c r="S109" s="6"/>
      <c r="T109" s="4"/>
      <c r="CZ109" s="4"/>
      <c r="DA109" s="4"/>
      <c r="DB109" s="4"/>
      <c r="DC109" s="4"/>
      <c r="DD109" s="4"/>
      <c r="DE109" s="4"/>
      <c r="DF109" s="4"/>
      <c r="DG109" s="4"/>
      <c r="DH109" s="4"/>
      <c r="DI109" s="4"/>
      <c r="DJ109" s="4"/>
      <c r="DK109" s="4"/>
      <c r="DL109" s="4"/>
      <c r="DM109" s="4"/>
      <c r="DN109" s="4"/>
      <c r="DO109" s="4"/>
      <c r="DP109" s="4"/>
      <c r="DQ109" s="4"/>
      <c r="DR109" s="4"/>
    </row>
    <row r="110" spans="2:122" ht="23.25" customHeight="1">
      <c r="B110" s="14">
        <f t="shared" si="2"/>
        <v>46</v>
      </c>
      <c r="C110" s="14">
        <v>3</v>
      </c>
      <c r="D110" s="161">
        <v>2</v>
      </c>
      <c r="E110" s="13">
        <v>188</v>
      </c>
      <c r="G110" s="100" t="s">
        <v>303</v>
      </c>
      <c r="H110" s="4"/>
      <c r="I110" s="1"/>
      <c r="K110" s="6"/>
      <c r="L110" s="6"/>
      <c r="M110" s="6"/>
      <c r="Q110" s="6"/>
      <c r="R110" s="4"/>
      <c r="S110" s="6"/>
      <c r="T110" s="4"/>
      <c r="CZ110" s="4"/>
      <c r="DA110" s="4"/>
      <c r="DB110" s="4"/>
      <c r="DC110" s="4"/>
      <c r="DD110" s="4"/>
      <c r="DE110" s="4"/>
      <c r="DF110" s="4"/>
      <c r="DG110" s="4"/>
      <c r="DH110" s="4"/>
      <c r="DI110" s="4"/>
      <c r="DJ110" s="4"/>
      <c r="DK110" s="4"/>
      <c r="DL110" s="4"/>
      <c r="DM110" s="4"/>
      <c r="DN110" s="4"/>
      <c r="DO110" s="4"/>
      <c r="DP110" s="4"/>
      <c r="DQ110" s="4"/>
      <c r="DR110" s="4"/>
    </row>
    <row r="111" spans="2:122" ht="23.25" customHeight="1">
      <c r="B111" s="14">
        <f t="shared" si="2"/>
        <v>47</v>
      </c>
      <c r="C111" s="14">
        <v>3</v>
      </c>
      <c r="D111" s="161">
        <v>2</v>
      </c>
      <c r="E111" s="13">
        <v>201</v>
      </c>
      <c r="G111" s="100" t="s">
        <v>269</v>
      </c>
      <c r="H111" s="4"/>
      <c r="I111" s="1"/>
      <c r="K111" s="6"/>
      <c r="L111" s="6"/>
      <c r="M111" s="6"/>
      <c r="Q111" s="6"/>
      <c r="R111" s="4"/>
      <c r="S111" s="6"/>
      <c r="T111" s="4"/>
      <c r="CZ111" s="4"/>
      <c r="DA111" s="4"/>
      <c r="DB111" s="4"/>
      <c r="DC111" s="4"/>
      <c r="DD111" s="4"/>
      <c r="DE111" s="4"/>
      <c r="DF111" s="4"/>
      <c r="DG111" s="4"/>
      <c r="DH111" s="4"/>
      <c r="DI111" s="4"/>
      <c r="DJ111" s="4"/>
      <c r="DK111" s="4"/>
      <c r="DL111" s="4"/>
      <c r="DM111" s="4"/>
      <c r="DN111" s="4"/>
      <c r="DO111" s="4"/>
      <c r="DP111" s="4"/>
      <c r="DQ111" s="4"/>
      <c r="DR111" s="4"/>
    </row>
    <row r="112" spans="2:122" ht="23.25" customHeight="1">
      <c r="B112" s="14">
        <f t="shared" si="2"/>
        <v>48</v>
      </c>
      <c r="C112" s="14">
        <v>3</v>
      </c>
      <c r="D112" s="161">
        <v>2</v>
      </c>
      <c r="E112" s="13">
        <v>232</v>
      </c>
      <c r="G112" s="100" t="s">
        <v>314</v>
      </c>
      <c r="H112" s="4"/>
      <c r="I112" s="1"/>
      <c r="K112" s="6"/>
      <c r="L112" s="6"/>
      <c r="M112" s="6"/>
      <c r="Q112" s="6"/>
      <c r="R112" s="4"/>
      <c r="S112" s="6"/>
      <c r="T112" s="4"/>
      <c r="CZ112" s="4"/>
      <c r="DA112" s="4"/>
      <c r="DB112" s="4"/>
      <c r="DC112" s="4"/>
      <c r="DD112" s="4"/>
      <c r="DE112" s="4"/>
      <c r="DF112" s="4"/>
      <c r="DG112" s="4"/>
      <c r="DH112" s="4"/>
      <c r="DI112" s="4"/>
      <c r="DJ112" s="4"/>
      <c r="DK112" s="4"/>
      <c r="DL112" s="4"/>
      <c r="DM112" s="4"/>
      <c r="DN112" s="4"/>
      <c r="DO112" s="4"/>
      <c r="DP112" s="4"/>
      <c r="DQ112" s="4"/>
      <c r="DR112" s="4"/>
    </row>
    <row r="113" spans="2:122" ht="23.25" customHeight="1">
      <c r="B113" s="14">
        <f t="shared" si="2"/>
        <v>49</v>
      </c>
      <c r="C113" s="14">
        <v>3</v>
      </c>
      <c r="D113" s="161">
        <v>2</v>
      </c>
      <c r="E113" s="13">
        <v>155</v>
      </c>
      <c r="G113" s="100" t="s">
        <v>289</v>
      </c>
      <c r="H113" s="4"/>
      <c r="I113" s="1"/>
      <c r="K113" s="6"/>
      <c r="L113" s="6"/>
      <c r="M113" s="6"/>
      <c r="Q113" s="6"/>
      <c r="R113" s="4"/>
      <c r="S113" s="6"/>
      <c r="T113" s="4"/>
      <c r="CZ113" s="4"/>
      <c r="DA113" s="4"/>
      <c r="DB113" s="4"/>
      <c r="DC113" s="4"/>
      <c r="DD113" s="4"/>
      <c r="DE113" s="4"/>
      <c r="DF113" s="4"/>
      <c r="DG113" s="4"/>
      <c r="DH113" s="4"/>
      <c r="DI113" s="4"/>
      <c r="DJ113" s="4"/>
      <c r="DK113" s="4"/>
      <c r="DL113" s="4"/>
      <c r="DM113" s="4"/>
      <c r="DN113" s="4"/>
      <c r="DO113" s="4"/>
      <c r="DP113" s="4"/>
      <c r="DQ113" s="4"/>
      <c r="DR113" s="4"/>
    </row>
    <row r="114" spans="2:122" ht="23.25" customHeight="1">
      <c r="B114" s="14">
        <f t="shared" si="2"/>
        <v>50</v>
      </c>
      <c r="C114" s="14">
        <v>3</v>
      </c>
      <c r="D114" s="161">
        <v>2</v>
      </c>
      <c r="E114" s="13">
        <v>253</v>
      </c>
      <c r="G114" s="100" t="s">
        <v>292</v>
      </c>
      <c r="H114" s="4"/>
      <c r="I114" s="1"/>
      <c r="K114" s="6"/>
      <c r="L114" s="6"/>
      <c r="M114" s="6"/>
      <c r="Q114" s="6"/>
      <c r="R114" s="4"/>
      <c r="S114" s="6"/>
      <c r="T114" s="4"/>
      <c r="CZ114" s="4"/>
      <c r="DA114" s="4"/>
      <c r="DB114" s="4"/>
      <c r="DC114" s="4"/>
      <c r="DD114" s="4"/>
      <c r="DE114" s="4"/>
      <c r="DF114" s="4"/>
      <c r="DG114" s="4"/>
      <c r="DH114" s="4"/>
      <c r="DI114" s="4"/>
      <c r="DJ114" s="4"/>
      <c r="DK114" s="4"/>
      <c r="DL114" s="4"/>
      <c r="DM114" s="4"/>
      <c r="DN114" s="4"/>
      <c r="DO114" s="4"/>
      <c r="DP114" s="4"/>
      <c r="DQ114" s="4"/>
      <c r="DR114" s="4"/>
    </row>
    <row r="115" spans="2:122" ht="15" customHeight="1">
      <c r="G115" s="10"/>
      <c r="N115" s="5"/>
      <c r="O115" s="5"/>
      <c r="P115" s="5"/>
      <c r="Q115" s="5"/>
      <c r="R115" s="5"/>
      <c r="S115" s="5"/>
      <c r="T115" s="5"/>
      <c r="U115" s="5"/>
      <c r="V115" s="5"/>
      <c r="W115" s="5"/>
      <c r="X115" s="5"/>
      <c r="Y115" s="5"/>
      <c r="Z115" s="5"/>
      <c r="AA115" s="5"/>
      <c r="AB115" s="5"/>
      <c r="AC115" s="5"/>
      <c r="AD115" s="5"/>
      <c r="AJ115" s="6"/>
      <c r="AK115" s="4"/>
      <c r="AL115" s="6"/>
      <c r="AM115" s="4"/>
    </row>
    <row r="116" spans="2:122" ht="15" customHeight="1" thickBot="1">
      <c r="N116" s="5"/>
      <c r="O116" s="5"/>
      <c r="P116" s="5"/>
      <c r="Q116" s="5"/>
      <c r="R116" s="5"/>
      <c r="S116" s="5"/>
      <c r="T116" s="5"/>
      <c r="U116" s="5"/>
      <c r="V116" s="5"/>
      <c r="W116" s="5"/>
      <c r="X116" s="5"/>
      <c r="Y116" s="5"/>
      <c r="Z116" s="5"/>
      <c r="AA116" s="5"/>
      <c r="AB116" s="5"/>
      <c r="AC116" s="5"/>
      <c r="AD116" s="5"/>
      <c r="AJ116" s="6"/>
      <c r="AK116" s="4"/>
      <c r="AL116" s="6"/>
      <c r="AM116" s="4"/>
    </row>
    <row r="117" spans="2:122" ht="19.5" customHeight="1" thickBot="1">
      <c r="B117" s="162" t="s">
        <v>7</v>
      </c>
      <c r="C117" s="172" t="s">
        <v>305</v>
      </c>
      <c r="D117" s="24"/>
      <c r="M117" s="4"/>
      <c r="N117" s="5"/>
      <c r="O117" s="5"/>
      <c r="P117" s="5"/>
      <c r="Q117" s="5"/>
      <c r="R117" s="5"/>
      <c r="S117" s="5"/>
      <c r="T117" s="5"/>
      <c r="U117" s="5"/>
      <c r="V117" s="5"/>
      <c r="W117" s="5"/>
      <c r="X117" s="5"/>
      <c r="Y117" s="5"/>
      <c r="Z117" s="5"/>
      <c r="AA117" s="5"/>
      <c r="AB117" s="5"/>
      <c r="AC117" s="16"/>
      <c r="AD117" s="16"/>
      <c r="AE117" s="4"/>
      <c r="AF117" s="4"/>
      <c r="AG117" s="4"/>
      <c r="AH117" s="4"/>
      <c r="AI117" s="4"/>
      <c r="AJ117" s="6"/>
      <c r="AK117" s="4"/>
      <c r="AL117" s="6"/>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row>
    <row r="118" spans="2:122" ht="14.85" customHeight="1">
      <c r="M118" s="4"/>
      <c r="N118" s="5"/>
      <c r="O118" s="5"/>
      <c r="P118" s="5"/>
      <c r="Q118" s="5"/>
      <c r="R118" s="5"/>
      <c r="S118" s="5"/>
      <c r="T118" s="5"/>
      <c r="U118" s="5"/>
      <c r="V118" s="5"/>
      <c r="W118" s="5"/>
      <c r="X118" s="5"/>
      <c r="Y118" s="5"/>
      <c r="Z118" s="5"/>
      <c r="AA118" s="5"/>
      <c r="AB118" s="5"/>
      <c r="AC118" s="16"/>
      <c r="AD118" s="16"/>
      <c r="AE118" s="4"/>
      <c r="AF118" s="4"/>
      <c r="AG118" s="4"/>
      <c r="AH118" s="4"/>
      <c r="AI118" s="4"/>
      <c r="AJ118" s="6"/>
      <c r="AK118" s="4"/>
      <c r="AL118" s="6"/>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row>
    <row r="119" spans="2:122" ht="14.85" customHeight="1">
      <c r="B119" s="9" t="s">
        <v>315</v>
      </c>
      <c r="M119" s="4"/>
      <c r="N119" s="5"/>
      <c r="O119" s="5"/>
      <c r="P119" s="5"/>
      <c r="Q119" s="5"/>
      <c r="R119" s="5"/>
      <c r="S119" s="5"/>
      <c r="T119" s="5"/>
      <c r="U119" s="5"/>
      <c r="V119" s="5"/>
      <c r="W119" s="5"/>
      <c r="X119" s="5"/>
      <c r="Y119" s="5"/>
      <c r="Z119" s="5"/>
      <c r="AA119" s="5"/>
      <c r="AB119" s="5"/>
      <c r="AC119" s="16"/>
      <c r="AD119" s="16"/>
      <c r="AE119" s="4"/>
      <c r="AF119" s="4"/>
      <c r="AG119" s="4"/>
      <c r="AH119" s="4"/>
      <c r="AI119" s="4"/>
      <c r="AJ119" s="6"/>
      <c r="AK119" s="4"/>
      <c r="AL119" s="6"/>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row>
    <row r="120" spans="2:122" ht="14.85" customHeight="1">
      <c r="B120" s="66" t="s">
        <v>316</v>
      </c>
      <c r="C120" s="7"/>
      <c r="M120" s="4"/>
      <c r="N120" s="4"/>
      <c r="O120" s="4"/>
      <c r="P120" s="4"/>
      <c r="Q120" s="4"/>
      <c r="R120" s="4"/>
      <c r="S120" s="4"/>
      <c r="T120" s="4"/>
      <c r="U120" s="4"/>
      <c r="V120" s="22"/>
      <c r="AC120" s="4"/>
      <c r="AD120" s="4"/>
      <c r="AE120" s="4"/>
      <c r="AF120" s="4"/>
      <c r="AG120" s="4"/>
      <c r="AH120" s="4"/>
      <c r="AI120" s="4"/>
      <c r="AJ120" s="6"/>
      <c r="AK120" s="4"/>
      <c r="AL120" s="6"/>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row>
    <row r="121" spans="2:122" ht="14.85" customHeight="1" thickBot="1">
      <c r="B121" s="9"/>
      <c r="C121" s="7"/>
      <c r="M121" s="4"/>
      <c r="N121" s="4"/>
      <c r="O121" s="4"/>
      <c r="P121" s="4"/>
      <c r="Q121" s="4"/>
      <c r="R121" s="4"/>
      <c r="S121" s="4"/>
      <c r="AC121" s="4"/>
      <c r="AD121" s="4"/>
      <c r="AE121" s="4"/>
      <c r="AF121" s="4"/>
      <c r="AG121" s="4"/>
      <c r="AH121" s="4"/>
      <c r="AI121" s="4"/>
      <c r="AJ121" s="6"/>
      <c r="AK121" s="4"/>
      <c r="AL121" s="6"/>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row>
    <row r="122" spans="2:122" ht="15.75" thickBot="1">
      <c r="B122" s="154" t="s">
        <v>9</v>
      </c>
      <c r="C122" s="155" t="s">
        <v>2</v>
      </c>
      <c r="D122" s="156" t="s">
        <v>3</v>
      </c>
      <c r="E122" s="155" t="s">
        <v>4</v>
      </c>
      <c r="G122" s="155" t="s">
        <v>317</v>
      </c>
      <c r="H122" s="4"/>
      <c r="I122" s="4"/>
      <c r="J122" s="4"/>
      <c r="K122" s="4"/>
      <c r="L122" s="4"/>
      <c r="M122" s="4"/>
      <c r="N122" s="4"/>
      <c r="O122" s="4"/>
      <c r="P122" s="6"/>
      <c r="Q122" s="6"/>
      <c r="R122" s="6"/>
      <c r="S122" s="6"/>
      <c r="T122" s="6"/>
      <c r="U122" s="6"/>
      <c r="V122" s="6"/>
      <c r="W122" s="6"/>
      <c r="X122" s="6"/>
      <c r="Y122" s="6"/>
      <c r="Z122" s="6"/>
      <c r="AA122" s="6"/>
      <c r="AB122" s="6"/>
      <c r="AC122" s="6"/>
      <c r="AD122" s="6"/>
      <c r="AE122" s="4"/>
      <c r="AF122" s="4"/>
      <c r="AG122" s="4"/>
      <c r="AH122" s="4"/>
      <c r="AI122" s="4"/>
      <c r="AJ122" s="4"/>
      <c r="AK122" s="4"/>
      <c r="AL122" s="4"/>
      <c r="AM122" s="4"/>
      <c r="AN122" s="4"/>
      <c r="AO122" s="4"/>
      <c r="AP122" s="4"/>
      <c r="AQ122" s="4"/>
      <c r="AR122" s="4"/>
      <c r="AS122" s="6"/>
      <c r="AT122" s="6"/>
      <c r="AU122" s="6"/>
      <c r="AV122" s="6"/>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row>
    <row r="123" spans="2:122">
      <c r="B123" s="1"/>
      <c r="C123" s="1"/>
      <c r="D123" s="1"/>
      <c r="E123" s="1"/>
      <c r="G123" s="4"/>
      <c r="H123" s="4"/>
      <c r="I123" s="4"/>
      <c r="J123" s="4"/>
      <c r="K123" s="4"/>
      <c r="L123" s="4"/>
      <c r="M123" s="4"/>
      <c r="N123" s="4"/>
      <c r="O123" s="4"/>
      <c r="P123" s="6"/>
      <c r="Q123" s="6"/>
      <c r="R123" s="6"/>
      <c r="S123" s="4"/>
      <c r="T123" s="6"/>
      <c r="U123" s="4"/>
      <c r="V123" s="6"/>
      <c r="W123" s="6"/>
      <c r="X123" s="6"/>
      <c r="Y123" s="6"/>
      <c r="Z123" s="6"/>
      <c r="AA123" s="6"/>
      <c r="AB123" s="6"/>
      <c r="AC123" s="6"/>
      <c r="AD123" s="6"/>
      <c r="AE123" s="4"/>
      <c r="AF123" s="4"/>
      <c r="AG123" s="4"/>
      <c r="AH123" s="4"/>
      <c r="AI123" s="4"/>
      <c r="AJ123" s="4"/>
      <c r="AK123" s="4"/>
      <c r="AL123" s="4"/>
      <c r="AM123" s="4"/>
      <c r="AN123" s="4"/>
      <c r="AO123" s="4"/>
      <c r="AP123" s="4"/>
      <c r="AQ123" s="4"/>
      <c r="AR123" s="4"/>
      <c r="AS123" s="6"/>
      <c r="AT123" s="6"/>
      <c r="AU123" s="6"/>
      <c r="AV123" s="6"/>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row>
    <row r="124" spans="2:122" ht="23.25" customHeight="1">
      <c r="B124" s="11" t="s">
        <v>38</v>
      </c>
      <c r="C124" s="12">
        <v>4</v>
      </c>
      <c r="D124" s="161">
        <v>0</v>
      </c>
      <c r="E124" s="98">
        <v>19.5</v>
      </c>
      <c r="G124" s="15">
        <v>6</v>
      </c>
      <c r="H124" s="4"/>
      <c r="I124" s="4"/>
      <c r="J124" s="4"/>
      <c r="K124" s="4"/>
      <c r="L124" s="4"/>
      <c r="M124" s="4"/>
      <c r="N124" s="4"/>
      <c r="O124" s="4"/>
      <c r="P124" s="6"/>
      <c r="Q124" s="6"/>
      <c r="R124" s="6"/>
      <c r="S124" s="4"/>
      <c r="T124" s="6"/>
      <c r="U124" s="4"/>
      <c r="V124" s="4"/>
      <c r="W124" s="6"/>
      <c r="X124" s="6"/>
      <c r="Y124" s="6"/>
      <c r="Z124" s="6"/>
      <c r="AA124" s="6"/>
      <c r="AB124" s="6"/>
      <c r="AC124" s="6"/>
      <c r="AD124" s="6"/>
      <c r="AE124" s="4"/>
      <c r="AF124" s="4"/>
      <c r="AG124" s="4"/>
      <c r="AH124" s="4"/>
      <c r="AI124" s="4"/>
      <c r="AJ124" s="4"/>
      <c r="AK124" s="4"/>
      <c r="AL124" s="4"/>
      <c r="AM124" s="4"/>
      <c r="AN124" s="4"/>
      <c r="AO124" s="4"/>
      <c r="AP124" s="4"/>
      <c r="AQ124" s="4"/>
      <c r="AR124" s="4"/>
      <c r="AS124" s="6"/>
      <c r="AT124" s="6"/>
      <c r="AU124" s="6"/>
      <c r="AV124" s="6"/>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row>
    <row r="125" spans="2:122">
      <c r="B125" s="1"/>
      <c r="C125" s="1"/>
      <c r="D125" s="1"/>
      <c r="E125" s="99"/>
      <c r="H125" s="4"/>
      <c r="I125" s="4"/>
      <c r="J125" s="4"/>
      <c r="K125" s="4"/>
      <c r="L125" s="4"/>
      <c r="M125" s="4"/>
      <c r="N125" s="4"/>
      <c r="O125" s="4"/>
      <c r="P125" s="6"/>
      <c r="Q125" s="6"/>
      <c r="R125" s="6"/>
      <c r="S125" s="4"/>
      <c r="T125" s="6"/>
      <c r="U125" s="4"/>
      <c r="V125" s="6"/>
      <c r="W125" s="6"/>
      <c r="X125" s="6"/>
      <c r="Y125" s="6"/>
      <c r="Z125" s="6"/>
      <c r="AA125" s="6"/>
      <c r="AB125" s="6"/>
      <c r="AC125" s="6"/>
      <c r="AD125" s="6"/>
      <c r="AE125" s="4"/>
      <c r="AF125" s="4"/>
      <c r="AG125" s="4"/>
      <c r="AH125" s="4"/>
      <c r="AI125" s="4"/>
      <c r="AJ125" s="4"/>
      <c r="AK125" s="4"/>
      <c r="AL125" s="4"/>
      <c r="AM125" s="4"/>
      <c r="AN125" s="4"/>
      <c r="AO125" s="4"/>
      <c r="AP125" s="4"/>
      <c r="AQ125" s="4"/>
      <c r="AR125" s="4"/>
      <c r="AS125" s="6"/>
      <c r="AT125" s="6"/>
      <c r="AU125" s="6"/>
      <c r="AV125" s="6"/>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row>
    <row r="126" spans="2:122" ht="23.25" customHeight="1">
      <c r="B126" s="14">
        <v>51</v>
      </c>
      <c r="C126" s="14">
        <v>4</v>
      </c>
      <c r="D126" s="161">
        <v>3</v>
      </c>
      <c r="E126" s="98" cm="1">
        <f t="array" ref="E126:E145">_xlfn.XLOOKUP(_xlfn.XLOOKUP(G126:G145,tblFSales[Order Number],tblFSales[Food], NA(), 0),tblFPrices[Food], tblFPrices[North], NA(), 0, 1) * _xlfn.XLOOKUP(G126:G145,tblFSales[Order Number],tblFSales[Quantity], NA(), 0)</f>
        <v>65.760000000000005</v>
      </c>
      <c r="G126" s="15">
        <v>995</v>
      </c>
      <c r="H126" s="4"/>
      <c r="I126" s="4"/>
      <c r="J126" s="4"/>
      <c r="K126" s="4"/>
      <c r="L126" s="4"/>
      <c r="M126" s="4"/>
      <c r="N126" s="4"/>
      <c r="O126" s="4"/>
      <c r="P126" s="6"/>
      <c r="Q126" s="6"/>
      <c r="R126" s="6"/>
      <c r="S126" s="4"/>
      <c r="T126" s="6"/>
      <c r="U126" s="4"/>
      <c r="V126" s="6"/>
      <c r="W126" s="6"/>
      <c r="X126" s="6"/>
      <c r="Y126" s="6"/>
      <c r="Z126" s="6"/>
      <c r="AA126" s="6"/>
      <c r="AB126" s="6"/>
      <c r="AC126" s="6"/>
      <c r="AD126" s="6"/>
      <c r="AE126" s="4"/>
      <c r="AF126" s="4"/>
      <c r="AG126" s="4"/>
      <c r="AH126" s="4"/>
      <c r="AI126" s="4"/>
      <c r="AJ126" s="4"/>
      <c r="AK126" s="4"/>
      <c r="AL126" s="4"/>
      <c r="AM126" s="4"/>
      <c r="AN126" s="4"/>
      <c r="AO126" s="4"/>
      <c r="AP126" s="4"/>
      <c r="AQ126" s="4"/>
      <c r="AR126" s="4"/>
      <c r="AS126" s="6"/>
      <c r="AT126" s="6"/>
      <c r="AU126" s="6"/>
      <c r="AV126" s="6"/>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row>
    <row r="127" spans="2:122" ht="23.25" customHeight="1">
      <c r="B127" s="14">
        <f>B126+1</f>
        <v>52</v>
      </c>
      <c r="C127" s="14">
        <v>4</v>
      </c>
      <c r="D127" s="161">
        <v>3</v>
      </c>
      <c r="E127" s="98">
        <v>113.76</v>
      </c>
      <c r="G127" s="15">
        <v>15</v>
      </c>
      <c r="H127" s="4"/>
      <c r="I127" s="4"/>
      <c r="J127" s="4"/>
      <c r="K127" s="4"/>
      <c r="L127" s="4"/>
      <c r="M127" s="4"/>
      <c r="N127" s="4"/>
      <c r="O127" s="4"/>
      <c r="P127" s="6"/>
      <c r="Q127" s="6"/>
      <c r="R127" s="6"/>
      <c r="S127" s="4"/>
      <c r="T127" s="6"/>
      <c r="U127" s="4"/>
      <c r="V127" s="6"/>
      <c r="W127" s="6"/>
      <c r="X127" s="6"/>
      <c r="Y127" s="6"/>
      <c r="Z127" s="6"/>
      <c r="AA127" s="6"/>
      <c r="AB127" s="6"/>
      <c r="AC127" s="6"/>
      <c r="AD127" s="6"/>
      <c r="AE127" s="4"/>
      <c r="AF127" s="4"/>
      <c r="AG127" s="4"/>
      <c r="AH127" s="4"/>
      <c r="AI127" s="4"/>
      <c r="AJ127" s="4"/>
      <c r="AK127" s="4"/>
      <c r="AL127" s="4"/>
      <c r="AM127" s="4"/>
      <c r="AN127" s="4"/>
      <c r="AO127" s="4"/>
      <c r="AP127" s="4"/>
      <c r="AQ127" s="4"/>
      <c r="AR127" s="4"/>
      <c r="AS127" s="6"/>
      <c r="AT127" s="6"/>
      <c r="AU127" s="6"/>
      <c r="AV127" s="6"/>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row>
    <row r="128" spans="2:122" ht="23.25" customHeight="1">
      <c r="B128" s="14">
        <f>B127+1</f>
        <v>53</v>
      </c>
      <c r="C128" s="14">
        <v>4</v>
      </c>
      <c r="D128" s="161">
        <v>3</v>
      </c>
      <c r="E128" s="98">
        <v>37.729999999999997</v>
      </c>
      <c r="G128" s="15">
        <v>243</v>
      </c>
      <c r="H128" s="4"/>
      <c r="I128" s="4"/>
      <c r="J128" s="4"/>
      <c r="K128" s="4"/>
      <c r="L128" s="4"/>
      <c r="M128" s="4"/>
      <c r="N128" s="4"/>
      <c r="O128" s="4"/>
      <c r="P128" s="6"/>
      <c r="Q128" s="6"/>
      <c r="R128" s="6"/>
      <c r="S128" s="6"/>
      <c r="T128" s="6"/>
      <c r="U128" s="6"/>
      <c r="V128" s="6"/>
      <c r="W128" s="6"/>
      <c r="X128" s="6"/>
      <c r="Y128" s="6"/>
      <c r="Z128" s="6"/>
      <c r="AA128" s="6"/>
      <c r="AB128" s="6"/>
      <c r="AC128" s="6"/>
      <c r="AD128" s="6"/>
      <c r="AE128" s="4"/>
      <c r="AF128" s="4"/>
      <c r="AG128" s="4"/>
      <c r="AH128" s="4"/>
      <c r="AI128" s="4"/>
      <c r="AJ128" s="4"/>
      <c r="AK128" s="4"/>
      <c r="AL128" s="4"/>
      <c r="AM128" s="4"/>
      <c r="AN128" s="4"/>
      <c r="AO128" s="4"/>
      <c r="AP128" s="4"/>
      <c r="AQ128" s="4"/>
      <c r="AR128" s="4"/>
      <c r="AS128" s="6"/>
      <c r="AT128" s="6"/>
      <c r="AU128" s="6"/>
      <c r="AV128" s="6"/>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row>
    <row r="129" spans="2:122" ht="23.25" customHeight="1">
      <c r="B129" s="14">
        <f t="shared" ref="B129:B145" si="3">B128+1</f>
        <v>54</v>
      </c>
      <c r="C129" s="14">
        <v>4</v>
      </c>
      <c r="D129" s="161">
        <v>3</v>
      </c>
      <c r="E129" s="98">
        <v>37.229999999999997</v>
      </c>
      <c r="G129" s="15">
        <v>722</v>
      </c>
      <c r="H129" s="4"/>
      <c r="I129" s="4"/>
      <c r="J129" s="4"/>
      <c r="K129" s="4"/>
      <c r="L129" s="4"/>
      <c r="M129" s="4"/>
      <c r="N129" s="4"/>
      <c r="O129" s="4"/>
      <c r="P129" s="6"/>
      <c r="Q129" s="6"/>
      <c r="R129" s="6"/>
      <c r="S129" s="4"/>
      <c r="T129" s="6"/>
      <c r="U129" s="4"/>
      <c r="V129" s="6"/>
      <c r="W129" s="6"/>
      <c r="X129" s="6"/>
      <c r="Y129" s="6"/>
      <c r="Z129" s="6"/>
      <c r="AA129" s="6"/>
      <c r="AB129" s="6"/>
      <c r="AC129" s="6"/>
      <c r="AD129" s="6"/>
      <c r="AE129" s="4"/>
      <c r="AF129" s="4"/>
      <c r="AG129" s="4"/>
      <c r="AH129" s="4"/>
      <c r="AI129" s="4"/>
      <c r="AJ129" s="4"/>
      <c r="AK129" s="4"/>
      <c r="AL129" s="4"/>
      <c r="AM129" s="4"/>
      <c r="AN129" s="4"/>
      <c r="AO129" s="4"/>
      <c r="AP129" s="4"/>
      <c r="AQ129" s="4"/>
      <c r="AR129" s="4"/>
      <c r="AS129" s="6"/>
      <c r="AT129" s="6"/>
      <c r="AU129" s="6"/>
      <c r="AV129" s="6"/>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row>
    <row r="130" spans="2:122" ht="23.25" customHeight="1">
      <c r="B130" s="14">
        <f t="shared" si="3"/>
        <v>55</v>
      </c>
      <c r="C130" s="14">
        <v>4</v>
      </c>
      <c r="D130" s="161">
        <v>3</v>
      </c>
      <c r="E130" s="98">
        <v>222.6</v>
      </c>
      <c r="G130" s="15">
        <v>904</v>
      </c>
      <c r="H130" s="4"/>
      <c r="I130" s="4"/>
      <c r="J130" s="4"/>
      <c r="K130" s="4"/>
      <c r="L130" s="4"/>
      <c r="M130" s="4"/>
      <c r="N130" s="4"/>
      <c r="O130" s="4"/>
      <c r="P130" s="6"/>
      <c r="Q130" s="6"/>
      <c r="R130" s="6"/>
      <c r="S130" s="6"/>
      <c r="T130" s="6"/>
      <c r="U130" s="6"/>
      <c r="V130" s="6"/>
      <c r="W130" s="6"/>
      <c r="X130" s="6"/>
      <c r="Y130" s="6"/>
      <c r="Z130" s="6"/>
      <c r="AA130" s="6"/>
      <c r="AB130" s="6"/>
      <c r="AC130" s="6"/>
      <c r="AD130" s="6"/>
      <c r="AE130" s="4"/>
      <c r="AF130" s="4"/>
      <c r="AG130" s="4"/>
      <c r="AH130" s="4"/>
      <c r="AI130" s="4"/>
      <c r="AJ130" s="4"/>
      <c r="AK130" s="4"/>
      <c r="AL130" s="4"/>
      <c r="AM130" s="4"/>
      <c r="AN130" s="4"/>
      <c r="AO130" s="4"/>
      <c r="AP130" s="4"/>
      <c r="AQ130" s="4"/>
      <c r="AR130" s="4"/>
      <c r="AS130" s="6"/>
      <c r="AT130" s="6"/>
      <c r="AU130" s="6"/>
      <c r="AV130" s="6"/>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row>
    <row r="131" spans="2:122" ht="23.25" customHeight="1">
      <c r="B131" s="14">
        <f t="shared" si="3"/>
        <v>56</v>
      </c>
      <c r="C131" s="14">
        <v>4</v>
      </c>
      <c r="D131" s="161">
        <v>3</v>
      </c>
      <c r="E131" s="98">
        <v>88.56</v>
      </c>
      <c r="G131" s="15">
        <v>907</v>
      </c>
      <c r="H131" s="4"/>
      <c r="I131" s="4"/>
      <c r="J131" s="4"/>
      <c r="K131" s="4"/>
      <c r="L131" s="4"/>
      <c r="M131" s="4"/>
      <c r="N131" s="4"/>
      <c r="O131" s="4"/>
      <c r="P131" s="6"/>
      <c r="Q131" s="6"/>
      <c r="R131" s="6"/>
      <c r="S131" s="6"/>
      <c r="T131" s="6"/>
      <c r="U131" s="6"/>
      <c r="V131" s="6"/>
      <c r="W131" s="6"/>
      <c r="X131" s="6"/>
      <c r="Y131" s="6"/>
      <c r="Z131" s="6"/>
      <c r="AA131" s="6"/>
      <c r="AB131" s="6"/>
      <c r="AC131" s="6"/>
      <c r="AD131" s="6"/>
      <c r="AE131" s="4"/>
      <c r="AF131" s="4"/>
      <c r="AG131" s="4"/>
      <c r="AH131" s="4"/>
      <c r="AI131" s="4"/>
      <c r="AJ131" s="4"/>
      <c r="AK131" s="4"/>
      <c r="AL131" s="4"/>
      <c r="AM131" s="4"/>
      <c r="AN131" s="4"/>
      <c r="AO131" s="4"/>
      <c r="AP131" s="4"/>
      <c r="AQ131" s="4"/>
      <c r="AR131" s="4"/>
      <c r="AS131" s="6"/>
      <c r="AT131" s="6"/>
      <c r="AU131" s="6"/>
      <c r="AV131" s="6"/>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row>
    <row r="132" spans="2:122" ht="23.25" customHeight="1">
      <c r="B132" s="14">
        <f t="shared" si="3"/>
        <v>57</v>
      </c>
      <c r="C132" s="14">
        <v>4</v>
      </c>
      <c r="D132" s="161">
        <v>3</v>
      </c>
      <c r="E132" s="98">
        <v>183.15</v>
      </c>
      <c r="G132" s="15">
        <v>961</v>
      </c>
      <c r="H132" s="4"/>
      <c r="I132" s="4"/>
      <c r="J132" s="4"/>
      <c r="K132" s="4"/>
      <c r="L132" s="4"/>
      <c r="M132" s="4"/>
      <c r="N132" s="4"/>
      <c r="O132" s="4"/>
      <c r="P132" s="6"/>
      <c r="Q132" s="6"/>
      <c r="R132" s="6"/>
      <c r="S132" s="4"/>
      <c r="T132" s="6"/>
      <c r="U132" s="4"/>
      <c r="V132" s="6"/>
      <c r="W132" s="6"/>
      <c r="X132" s="6"/>
      <c r="Y132" s="6"/>
      <c r="Z132" s="6"/>
      <c r="AA132" s="6"/>
      <c r="AB132" s="6"/>
      <c r="AC132" s="6"/>
      <c r="AD132" s="6"/>
      <c r="AE132" s="4"/>
      <c r="AF132" s="4"/>
      <c r="AG132" s="4"/>
      <c r="AH132" s="4"/>
      <c r="AI132" s="4"/>
      <c r="AJ132" s="4"/>
      <c r="AK132" s="4"/>
      <c r="AL132" s="4"/>
      <c r="AM132" s="4"/>
      <c r="AN132" s="4"/>
      <c r="AO132" s="4"/>
      <c r="AP132" s="4"/>
      <c r="AQ132" s="4"/>
      <c r="AR132" s="4"/>
      <c r="AS132" s="6"/>
      <c r="AT132" s="6"/>
      <c r="AU132" s="6"/>
      <c r="AV132" s="6"/>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row>
    <row r="133" spans="2:122" ht="23.25" customHeight="1">
      <c r="B133" s="14">
        <f t="shared" si="3"/>
        <v>58</v>
      </c>
      <c r="C133" s="14">
        <v>4</v>
      </c>
      <c r="D133" s="161">
        <v>3</v>
      </c>
      <c r="E133" s="98">
        <v>220.48</v>
      </c>
      <c r="G133" s="15">
        <v>938</v>
      </c>
      <c r="H133" s="4"/>
      <c r="I133" s="4"/>
      <c r="J133" s="4"/>
      <c r="K133" s="4"/>
      <c r="L133" s="4"/>
      <c r="M133" s="4"/>
      <c r="N133" s="4"/>
      <c r="O133" s="4"/>
      <c r="P133" s="6"/>
      <c r="Q133" s="6"/>
      <c r="R133" s="6"/>
      <c r="S133" s="4"/>
      <c r="T133" s="6"/>
      <c r="U133" s="4"/>
      <c r="V133" s="6"/>
      <c r="W133" s="6"/>
      <c r="X133" s="6"/>
      <c r="Y133" s="6"/>
      <c r="Z133" s="6"/>
      <c r="AA133" s="6"/>
      <c r="AB133" s="6"/>
      <c r="AC133" s="6"/>
      <c r="AD133" s="6"/>
      <c r="AE133" s="4"/>
      <c r="AF133" s="4"/>
      <c r="AG133" s="4"/>
      <c r="AH133" s="4"/>
      <c r="AI133" s="4"/>
      <c r="AJ133" s="4"/>
      <c r="AK133" s="4"/>
      <c r="AL133" s="4"/>
      <c r="AM133" s="4"/>
      <c r="AN133" s="4"/>
      <c r="AO133" s="4"/>
      <c r="AP133" s="4"/>
      <c r="AQ133" s="4"/>
      <c r="AR133" s="4"/>
      <c r="AS133" s="6"/>
      <c r="AT133" s="6"/>
      <c r="AU133" s="6"/>
      <c r="AV133" s="6"/>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row>
    <row r="134" spans="2:122" ht="23.25" customHeight="1">
      <c r="B134" s="14">
        <f t="shared" si="3"/>
        <v>59</v>
      </c>
      <c r="C134" s="14">
        <v>4</v>
      </c>
      <c r="D134" s="161">
        <v>3</v>
      </c>
      <c r="E134" s="98">
        <v>105.16000000000001</v>
      </c>
      <c r="G134" s="15">
        <v>883</v>
      </c>
      <c r="H134" s="4"/>
      <c r="I134" s="4"/>
      <c r="J134" s="4"/>
      <c r="K134" s="4"/>
      <c r="L134" s="4"/>
      <c r="M134" s="4"/>
      <c r="N134" s="4"/>
      <c r="O134" s="4"/>
      <c r="P134" s="6"/>
      <c r="Q134" s="6"/>
      <c r="R134" s="6"/>
      <c r="S134" s="4"/>
      <c r="T134" s="6"/>
      <c r="U134" s="4"/>
      <c r="V134" s="6"/>
      <c r="W134" s="6"/>
      <c r="X134" s="6"/>
      <c r="Y134" s="6"/>
      <c r="Z134" s="6"/>
      <c r="AA134" s="6"/>
      <c r="AB134" s="6"/>
      <c r="AC134" s="6"/>
      <c r="AD134" s="6"/>
      <c r="AE134" s="4"/>
      <c r="AF134" s="4"/>
      <c r="AG134" s="4"/>
      <c r="AH134" s="4"/>
      <c r="AI134" s="4"/>
      <c r="AJ134" s="4"/>
      <c r="AK134" s="4"/>
      <c r="AL134" s="4"/>
      <c r="AM134" s="4"/>
      <c r="AN134" s="4"/>
      <c r="AO134" s="4"/>
      <c r="AP134" s="4"/>
      <c r="AQ134" s="4"/>
      <c r="AR134" s="4"/>
      <c r="AS134" s="6"/>
      <c r="AT134" s="6"/>
      <c r="AU134" s="6"/>
      <c r="AV134" s="6"/>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row>
    <row r="135" spans="2:122" ht="23.25" customHeight="1">
      <c r="B135" s="14">
        <f t="shared" si="3"/>
        <v>60</v>
      </c>
      <c r="C135" s="14">
        <v>4</v>
      </c>
      <c r="D135" s="161">
        <v>3</v>
      </c>
      <c r="E135" s="98">
        <v>61.38</v>
      </c>
      <c r="G135" s="15">
        <v>14</v>
      </c>
      <c r="H135" s="4"/>
      <c r="I135" s="4"/>
      <c r="J135" s="4"/>
      <c r="K135" s="4"/>
      <c r="L135" s="4"/>
      <c r="M135" s="4"/>
      <c r="N135" s="4"/>
      <c r="O135" s="4"/>
      <c r="P135" s="6"/>
      <c r="Q135" s="6"/>
      <c r="R135" s="6"/>
      <c r="S135" s="4"/>
      <c r="T135" s="6"/>
      <c r="U135" s="4"/>
      <c r="V135" s="6"/>
      <c r="W135" s="6"/>
      <c r="X135" s="6"/>
      <c r="Y135" s="6"/>
      <c r="Z135" s="6"/>
      <c r="AA135" s="6"/>
      <c r="AB135" s="6"/>
      <c r="AC135" s="6"/>
      <c r="AD135" s="6"/>
      <c r="AE135" s="4"/>
      <c r="AF135" s="4"/>
      <c r="AG135" s="4"/>
      <c r="AH135" s="4"/>
      <c r="AI135" s="4"/>
      <c r="AJ135" s="4"/>
      <c r="AK135" s="4"/>
      <c r="AL135" s="4"/>
      <c r="AM135" s="4"/>
      <c r="AN135" s="4"/>
      <c r="AO135" s="4"/>
      <c r="AP135" s="4"/>
      <c r="AQ135" s="4"/>
      <c r="AR135" s="4"/>
      <c r="AS135" s="6"/>
      <c r="AT135" s="6"/>
      <c r="AU135" s="6"/>
      <c r="AV135" s="6"/>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row>
    <row r="136" spans="2:122" ht="23.25" customHeight="1">
      <c r="B136" s="14">
        <f t="shared" si="3"/>
        <v>61</v>
      </c>
      <c r="C136" s="14">
        <v>4</v>
      </c>
      <c r="D136" s="161">
        <v>3</v>
      </c>
      <c r="E136" s="98">
        <v>63.7</v>
      </c>
      <c r="G136" s="15">
        <v>523</v>
      </c>
      <c r="H136" s="4"/>
      <c r="I136" s="4"/>
      <c r="J136" s="4"/>
      <c r="K136" s="4"/>
      <c r="L136" s="4"/>
      <c r="M136" s="4"/>
      <c r="N136" s="4"/>
      <c r="O136" s="4"/>
      <c r="R136" s="6"/>
      <c r="S136" s="4"/>
      <c r="T136" s="6"/>
      <c r="U136" s="4"/>
      <c r="AE136" s="4"/>
      <c r="AF136" s="4"/>
      <c r="AG136" s="4"/>
      <c r="AH136" s="4"/>
      <c r="AI136" s="4"/>
      <c r="AJ136" s="4"/>
      <c r="AK136" s="4"/>
      <c r="AL136" s="4"/>
      <c r="AM136" s="4"/>
      <c r="AN136" s="4"/>
      <c r="AO136" s="4"/>
      <c r="AP136" s="4"/>
      <c r="AQ136" s="4"/>
      <c r="AR136" s="4"/>
      <c r="DO136" s="4"/>
      <c r="DP136" s="4"/>
      <c r="DQ136" s="4"/>
      <c r="DR136" s="4"/>
    </row>
    <row r="137" spans="2:122" ht="23.25" customHeight="1">
      <c r="B137" s="14">
        <f t="shared" si="3"/>
        <v>62</v>
      </c>
      <c r="C137" s="14">
        <v>4</v>
      </c>
      <c r="D137" s="161">
        <v>3</v>
      </c>
      <c r="E137" s="98">
        <v>65.88</v>
      </c>
      <c r="G137" s="15">
        <v>39</v>
      </c>
      <c r="H137" s="4"/>
      <c r="I137" s="4"/>
      <c r="J137" s="4"/>
      <c r="K137" s="4"/>
      <c r="L137" s="4"/>
      <c r="M137" s="4"/>
      <c r="N137" s="4"/>
      <c r="O137" s="4"/>
      <c r="R137" s="6"/>
      <c r="S137" s="4"/>
      <c r="T137" s="6"/>
      <c r="U137" s="4"/>
      <c r="AE137" s="4"/>
      <c r="AF137" s="4"/>
      <c r="AG137" s="4"/>
      <c r="AH137" s="4"/>
      <c r="AI137" s="4"/>
      <c r="AJ137" s="4"/>
      <c r="AK137" s="4"/>
      <c r="AL137" s="4"/>
      <c r="AM137" s="4"/>
      <c r="AN137" s="4"/>
      <c r="AO137" s="4"/>
      <c r="AP137" s="4"/>
      <c r="AQ137" s="4"/>
      <c r="AR137" s="4"/>
      <c r="DO137" s="4"/>
      <c r="DP137" s="4"/>
      <c r="DQ137" s="4"/>
      <c r="DR137" s="4"/>
    </row>
    <row r="138" spans="2:122" ht="23.25" customHeight="1">
      <c r="B138" s="14">
        <f t="shared" si="3"/>
        <v>63</v>
      </c>
      <c r="C138" s="14">
        <v>4</v>
      </c>
      <c r="D138" s="161">
        <v>3</v>
      </c>
      <c r="E138" s="98">
        <v>73.59</v>
      </c>
      <c r="G138" s="15">
        <v>294</v>
      </c>
      <c r="H138" s="4"/>
      <c r="I138" s="4"/>
      <c r="J138" s="4"/>
      <c r="K138" s="4"/>
      <c r="L138" s="4"/>
      <c r="M138" s="4"/>
      <c r="N138" s="4"/>
      <c r="O138" s="4"/>
      <c r="R138" s="6"/>
      <c r="S138" s="4"/>
      <c r="T138" s="6"/>
      <c r="U138" s="4"/>
      <c r="AE138" s="4"/>
      <c r="AF138" s="4"/>
      <c r="AG138" s="4"/>
      <c r="AH138" s="4"/>
      <c r="AI138" s="4"/>
      <c r="AJ138" s="4"/>
      <c r="AK138" s="4"/>
      <c r="AL138" s="4"/>
      <c r="AM138" s="4"/>
      <c r="AN138" s="4"/>
      <c r="AO138" s="4"/>
      <c r="AP138" s="4"/>
      <c r="AQ138" s="4"/>
      <c r="AR138" s="4"/>
      <c r="DO138" s="4"/>
      <c r="DP138" s="4"/>
      <c r="DQ138" s="4"/>
      <c r="DR138" s="4"/>
    </row>
    <row r="139" spans="2:122" ht="23.25" customHeight="1">
      <c r="B139" s="14">
        <f t="shared" si="3"/>
        <v>64</v>
      </c>
      <c r="C139" s="14">
        <v>4</v>
      </c>
      <c r="D139" s="161">
        <v>3</v>
      </c>
      <c r="E139" s="98">
        <v>217.98</v>
      </c>
      <c r="G139" s="15">
        <v>947</v>
      </c>
      <c r="H139" s="4"/>
      <c r="I139" s="4"/>
      <c r="J139" s="4"/>
      <c r="K139" s="4"/>
      <c r="L139" s="4"/>
      <c r="M139" s="4"/>
      <c r="N139" s="4"/>
      <c r="O139" s="4"/>
      <c r="R139" s="6"/>
      <c r="S139" s="4"/>
      <c r="T139" s="6"/>
      <c r="U139" s="4"/>
      <c r="AE139" s="4"/>
      <c r="AF139" s="4"/>
      <c r="AG139" s="4"/>
      <c r="AH139" s="4"/>
      <c r="AI139" s="4"/>
      <c r="AJ139" s="4"/>
      <c r="AK139" s="4"/>
      <c r="AL139" s="4"/>
      <c r="AM139" s="4"/>
      <c r="AN139" s="4"/>
      <c r="AO139" s="4"/>
      <c r="AP139" s="4"/>
      <c r="AQ139" s="4"/>
      <c r="AR139" s="4"/>
      <c r="DO139" s="4"/>
      <c r="DP139" s="4"/>
      <c r="DQ139" s="4"/>
      <c r="DR139" s="4"/>
    </row>
    <row r="140" spans="2:122" ht="23.25" customHeight="1">
      <c r="B140" s="14">
        <f t="shared" si="3"/>
        <v>65</v>
      </c>
      <c r="C140" s="14">
        <v>4</v>
      </c>
      <c r="D140" s="161">
        <v>3</v>
      </c>
      <c r="E140" s="98">
        <v>216.45</v>
      </c>
      <c r="G140" s="15">
        <v>345</v>
      </c>
      <c r="H140" s="4"/>
      <c r="I140" s="4"/>
      <c r="J140" s="4"/>
      <c r="K140" s="4"/>
      <c r="L140" s="4"/>
      <c r="M140" s="4"/>
      <c r="N140" s="4"/>
      <c r="O140" s="4"/>
      <c r="R140" s="6"/>
      <c r="S140" s="4"/>
      <c r="T140" s="6"/>
      <c r="U140" s="4"/>
      <c r="AE140" s="4"/>
      <c r="AF140" s="4"/>
      <c r="AG140" s="4"/>
      <c r="AH140" s="4"/>
      <c r="AI140" s="4"/>
      <c r="AJ140" s="4"/>
      <c r="AK140" s="4"/>
      <c r="AL140" s="4"/>
      <c r="AM140" s="4"/>
      <c r="AN140" s="4"/>
      <c r="AO140" s="4"/>
      <c r="AP140" s="4"/>
      <c r="AQ140" s="4"/>
      <c r="AR140" s="4"/>
      <c r="DO140" s="4"/>
      <c r="DP140" s="4"/>
      <c r="DQ140" s="4"/>
      <c r="DR140" s="4"/>
    </row>
    <row r="141" spans="2:122" ht="23.25" customHeight="1">
      <c r="B141" s="14">
        <f t="shared" si="3"/>
        <v>66</v>
      </c>
      <c r="C141" s="14">
        <v>4</v>
      </c>
      <c r="D141" s="161">
        <v>3</v>
      </c>
      <c r="E141" s="98">
        <v>103.32</v>
      </c>
      <c r="G141" s="15">
        <v>233</v>
      </c>
      <c r="H141" s="4"/>
      <c r="I141" s="4"/>
      <c r="J141" s="4"/>
      <c r="K141" s="4"/>
      <c r="L141" s="4"/>
      <c r="M141" s="4"/>
      <c r="N141" s="4"/>
      <c r="O141" s="4"/>
      <c r="R141" s="6"/>
      <c r="S141" s="4"/>
      <c r="T141" s="6"/>
      <c r="U141" s="4"/>
      <c r="AE141" s="4"/>
      <c r="AF141" s="4"/>
      <c r="AG141" s="4"/>
      <c r="AH141" s="4"/>
      <c r="AI141" s="4"/>
      <c r="AJ141" s="4"/>
      <c r="AK141" s="4"/>
      <c r="AL141" s="4"/>
      <c r="AM141" s="4"/>
      <c r="AN141" s="4"/>
      <c r="AO141" s="4"/>
      <c r="AP141" s="4"/>
      <c r="AQ141" s="4"/>
      <c r="AR141" s="4"/>
      <c r="DO141" s="4"/>
      <c r="DP141" s="4"/>
      <c r="DQ141" s="4"/>
      <c r="DR141" s="4"/>
    </row>
    <row r="142" spans="2:122" ht="23.25" customHeight="1">
      <c r="B142" s="14">
        <f t="shared" si="3"/>
        <v>67</v>
      </c>
      <c r="C142" s="14">
        <v>4</v>
      </c>
      <c r="D142" s="161">
        <v>3</v>
      </c>
      <c r="E142" s="98">
        <v>34.1</v>
      </c>
      <c r="G142" s="15">
        <v>430</v>
      </c>
      <c r="H142" s="4"/>
      <c r="I142" s="4"/>
      <c r="J142" s="4"/>
      <c r="K142" s="4"/>
      <c r="L142" s="4"/>
      <c r="M142" s="4"/>
      <c r="N142" s="4"/>
      <c r="O142" s="4"/>
      <c r="R142" s="6"/>
      <c r="S142" s="4"/>
      <c r="T142" s="6"/>
      <c r="U142" s="4"/>
      <c r="AE142" s="4"/>
      <c r="AF142" s="4"/>
      <c r="AG142" s="4"/>
      <c r="AH142" s="4"/>
      <c r="AI142" s="4"/>
      <c r="AJ142" s="4"/>
      <c r="AK142" s="4"/>
      <c r="AL142" s="4"/>
      <c r="AM142" s="4"/>
      <c r="AN142" s="4"/>
      <c r="AO142" s="4"/>
      <c r="AP142" s="4"/>
      <c r="AQ142" s="4"/>
      <c r="AR142" s="4"/>
      <c r="DO142" s="4"/>
      <c r="DP142" s="4"/>
      <c r="DQ142" s="4"/>
      <c r="DR142" s="4"/>
    </row>
    <row r="143" spans="2:122" ht="23.25" customHeight="1">
      <c r="B143" s="14">
        <f t="shared" si="3"/>
        <v>68</v>
      </c>
      <c r="C143" s="14">
        <v>4</v>
      </c>
      <c r="D143" s="161">
        <v>3</v>
      </c>
      <c r="E143" s="98">
        <v>71.91</v>
      </c>
      <c r="G143" s="15">
        <v>379</v>
      </c>
      <c r="H143" s="4"/>
      <c r="I143" s="4"/>
      <c r="J143" s="4"/>
      <c r="K143" s="4"/>
      <c r="L143" s="4"/>
      <c r="M143" s="4"/>
      <c r="N143" s="4"/>
      <c r="O143" s="4"/>
      <c r="R143" s="6"/>
      <c r="S143" s="4"/>
      <c r="T143" s="6"/>
      <c r="U143" s="4"/>
      <c r="AE143" s="4"/>
      <c r="AF143" s="4"/>
      <c r="AG143" s="4"/>
      <c r="AH143" s="4"/>
      <c r="AI143" s="4"/>
      <c r="AJ143" s="4"/>
      <c r="AK143" s="4"/>
      <c r="AL143" s="4"/>
      <c r="AM143" s="4"/>
      <c r="AN143" s="4"/>
      <c r="AO143" s="4"/>
      <c r="AP143" s="4"/>
      <c r="AQ143" s="4"/>
      <c r="AR143" s="4"/>
      <c r="DO143" s="4"/>
      <c r="DP143" s="4"/>
      <c r="DQ143" s="4"/>
      <c r="DR143" s="4"/>
    </row>
    <row r="144" spans="2:122" ht="23.25" customHeight="1">
      <c r="B144" s="14">
        <f t="shared" si="3"/>
        <v>69</v>
      </c>
      <c r="C144" s="14">
        <v>4</v>
      </c>
      <c r="D144" s="161">
        <v>3</v>
      </c>
      <c r="E144" s="98">
        <v>49.76</v>
      </c>
      <c r="G144" s="15">
        <v>997</v>
      </c>
      <c r="H144" s="4"/>
      <c r="I144" s="4"/>
      <c r="J144" s="4"/>
      <c r="K144" s="4"/>
      <c r="L144" s="4"/>
      <c r="M144" s="4"/>
      <c r="N144" s="4"/>
      <c r="O144" s="4"/>
      <c r="R144" s="6"/>
      <c r="S144" s="4"/>
      <c r="T144" s="6"/>
      <c r="U144" s="4"/>
      <c r="AE144" s="4"/>
      <c r="AF144" s="4"/>
      <c r="AG144" s="4"/>
      <c r="AH144" s="4"/>
      <c r="AI144" s="4"/>
      <c r="AJ144" s="4"/>
      <c r="AK144" s="4"/>
      <c r="AL144" s="4"/>
      <c r="AM144" s="4"/>
      <c r="AN144" s="4"/>
      <c r="AO144" s="4"/>
      <c r="AP144" s="4"/>
      <c r="AQ144" s="4"/>
      <c r="AR144" s="4"/>
      <c r="DO144" s="4"/>
      <c r="DP144" s="4"/>
      <c r="DQ144" s="4"/>
      <c r="DR144" s="4"/>
    </row>
    <row r="145" spans="2:122" ht="23.25" customHeight="1">
      <c r="B145" s="14">
        <f t="shared" si="3"/>
        <v>70</v>
      </c>
      <c r="C145" s="14">
        <v>4</v>
      </c>
      <c r="D145" s="161">
        <v>3</v>
      </c>
      <c r="E145" s="98">
        <v>278.39999999999998</v>
      </c>
      <c r="G145" s="15">
        <v>88</v>
      </c>
      <c r="H145" s="4"/>
      <c r="I145" s="4"/>
      <c r="J145" s="4"/>
      <c r="K145" s="4"/>
      <c r="L145" s="4"/>
      <c r="M145" s="4"/>
      <c r="N145" s="4"/>
      <c r="O145" s="4"/>
      <c r="R145" s="6"/>
      <c r="S145" s="4"/>
      <c r="T145" s="6"/>
      <c r="U145" s="4"/>
      <c r="AE145" s="4"/>
      <c r="AF145" s="4"/>
      <c r="AG145" s="4"/>
      <c r="AH145" s="4"/>
      <c r="AI145" s="4"/>
      <c r="AJ145" s="4"/>
      <c r="AK145" s="4"/>
      <c r="AL145" s="4"/>
      <c r="AM145" s="4"/>
      <c r="AN145" s="4"/>
      <c r="AO145" s="4"/>
      <c r="AP145" s="4"/>
      <c r="AQ145" s="4"/>
      <c r="AR145" s="4"/>
      <c r="DO145" s="4"/>
      <c r="DP145" s="4"/>
      <c r="DQ145" s="4"/>
      <c r="DR145" s="4"/>
    </row>
    <row r="146" spans="2:122" ht="15" customHeight="1">
      <c r="G146" s="10"/>
      <c r="H146" s="10"/>
      <c r="K146" s="10"/>
      <c r="M146" s="4"/>
      <c r="AA146" s="6"/>
      <c r="AB146" s="6"/>
      <c r="AC146" s="6"/>
      <c r="AD146" s="6"/>
    </row>
    <row r="147" spans="2:122" ht="15" customHeight="1" thickBot="1">
      <c r="N147" s="5"/>
      <c r="O147" s="5"/>
      <c r="P147" s="5"/>
      <c r="Q147" s="5"/>
      <c r="R147" s="5"/>
      <c r="S147" s="5"/>
      <c r="T147" s="5"/>
      <c r="U147" s="5"/>
      <c r="V147" s="5"/>
      <c r="W147" s="5"/>
      <c r="X147" s="5"/>
      <c r="Y147" s="5"/>
      <c r="Z147" s="5"/>
      <c r="AA147" s="5"/>
      <c r="AB147" s="5"/>
      <c r="AC147" s="5"/>
      <c r="AD147" s="5"/>
      <c r="AJ147" s="6"/>
      <c r="AK147" s="4"/>
      <c r="AL147" s="6"/>
      <c r="AM147" s="4"/>
    </row>
    <row r="148" spans="2:122" ht="19.5" customHeight="1" thickBot="1">
      <c r="B148" s="162" t="s">
        <v>8</v>
      </c>
      <c r="C148" s="97" t="s">
        <v>318</v>
      </c>
      <c r="D148" s="24"/>
      <c r="M148" s="4"/>
      <c r="N148" s="5"/>
      <c r="O148" s="5"/>
      <c r="P148" s="5"/>
      <c r="Q148" s="5"/>
      <c r="R148" s="5"/>
      <c r="S148" s="5"/>
      <c r="T148" s="5"/>
      <c r="U148" s="5"/>
      <c r="V148" s="5"/>
      <c r="W148" s="5"/>
      <c r="X148" s="5"/>
      <c r="Y148" s="5"/>
      <c r="Z148" s="5"/>
      <c r="AA148" s="5"/>
      <c r="AB148" s="5"/>
      <c r="AC148" s="16"/>
      <c r="AD148" s="16"/>
      <c r="AE148" s="4"/>
      <c r="AF148" s="4"/>
      <c r="AG148" s="4"/>
      <c r="AH148" s="4"/>
      <c r="AI148" s="4"/>
      <c r="AJ148" s="6"/>
      <c r="AK148" s="4"/>
      <c r="AL148" s="6"/>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row>
    <row r="149" spans="2:122" ht="14.85" customHeight="1">
      <c r="M149" s="4"/>
      <c r="N149" s="5"/>
      <c r="O149" s="5"/>
      <c r="P149" s="5"/>
      <c r="Q149" s="5"/>
      <c r="R149" s="5"/>
      <c r="S149" s="5"/>
      <c r="T149" s="5"/>
      <c r="U149" s="5"/>
      <c r="V149" s="5"/>
      <c r="W149" s="5"/>
      <c r="X149" s="5"/>
      <c r="Y149" s="5"/>
      <c r="Z149" s="5"/>
      <c r="AA149" s="5"/>
      <c r="AB149" s="5"/>
      <c r="AC149" s="16"/>
      <c r="AD149" s="16"/>
      <c r="AE149" s="4"/>
      <c r="AF149" s="4"/>
      <c r="AG149" s="4"/>
      <c r="AH149" s="4"/>
      <c r="AI149" s="4"/>
      <c r="AJ149" s="6"/>
      <c r="AK149" s="4"/>
      <c r="AL149" s="6"/>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row>
    <row r="150" spans="2:122" ht="14.85" customHeight="1">
      <c r="B150" s="9" t="s">
        <v>319</v>
      </c>
      <c r="M150" s="4"/>
      <c r="N150" s="5"/>
      <c r="O150" s="5"/>
      <c r="P150" s="5"/>
      <c r="Q150" s="5"/>
      <c r="R150" s="5"/>
      <c r="S150" s="5"/>
      <c r="T150" s="5"/>
      <c r="U150" s="5"/>
      <c r="V150" s="5"/>
      <c r="W150" s="5"/>
      <c r="X150" s="5"/>
      <c r="Y150" s="5"/>
      <c r="Z150" s="5"/>
      <c r="AA150" s="5"/>
      <c r="AB150" s="5"/>
      <c r="AC150" s="16"/>
      <c r="AD150" s="16"/>
      <c r="AE150" s="4"/>
      <c r="AF150" s="4"/>
      <c r="AG150" s="4"/>
      <c r="AH150" s="4"/>
      <c r="AI150" s="4"/>
      <c r="AJ150" s="6"/>
      <c r="AK150" s="4"/>
      <c r="AL150" s="6"/>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row>
    <row r="151" spans="2:122" ht="14.85" customHeight="1">
      <c r="B151" s="66" t="s">
        <v>320</v>
      </c>
      <c r="C151" s="7"/>
      <c r="M151" s="4"/>
      <c r="N151" s="4"/>
      <c r="O151" s="4"/>
      <c r="P151" s="4"/>
      <c r="Q151" s="4"/>
      <c r="R151" s="4"/>
      <c r="S151" s="4"/>
      <c r="T151" s="4"/>
      <c r="U151" s="4"/>
      <c r="V151" s="22"/>
      <c r="AC151" s="4"/>
      <c r="AD151" s="4"/>
      <c r="AE151" s="4"/>
      <c r="AF151" s="4"/>
      <c r="AG151" s="4"/>
      <c r="AH151" s="4"/>
      <c r="AI151" s="4"/>
      <c r="AJ151" s="6"/>
      <c r="AK151" s="4"/>
      <c r="AL151" s="6"/>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row>
    <row r="152" spans="2:122" ht="14.85" customHeight="1" thickBot="1">
      <c r="B152" s="9"/>
      <c r="C152" s="7"/>
      <c r="M152" s="4"/>
      <c r="N152" s="4"/>
      <c r="O152" s="4"/>
      <c r="P152" s="4"/>
      <c r="Q152" s="4"/>
      <c r="R152" s="4"/>
      <c r="S152" s="4"/>
      <c r="T152" s="4"/>
      <c r="AC152" s="4"/>
      <c r="AD152" s="4"/>
      <c r="AE152" s="4"/>
      <c r="AF152" s="4"/>
      <c r="AG152" s="4"/>
      <c r="AH152" s="4"/>
      <c r="AI152" s="4"/>
      <c r="AJ152" s="6"/>
      <c r="AK152" s="4"/>
      <c r="AL152" s="6"/>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row>
    <row r="153" spans="2:122" ht="15.75" thickBot="1">
      <c r="B153" s="154" t="s">
        <v>9</v>
      </c>
      <c r="C153" s="155" t="s">
        <v>2</v>
      </c>
      <c r="D153" s="156" t="s">
        <v>3</v>
      </c>
      <c r="E153" s="155" t="s">
        <v>4</v>
      </c>
      <c r="G153" s="155" t="s">
        <v>266</v>
      </c>
      <c r="H153" s="1"/>
      <c r="I153" s="4"/>
      <c r="J153" s="4"/>
      <c r="K153" s="4"/>
      <c r="L153" s="4"/>
      <c r="M153" s="4"/>
      <c r="N153" s="4"/>
      <c r="O153" s="4"/>
      <c r="V153" s="6"/>
      <c r="W153" s="6"/>
      <c r="X153" s="6"/>
      <c r="Y153" s="6"/>
      <c r="Z153" s="6"/>
      <c r="AA153" s="6"/>
      <c r="AB153" s="6"/>
      <c r="AC153" s="6"/>
      <c r="AD153" s="6"/>
      <c r="AE153" s="6"/>
      <c r="AF153" s="4"/>
      <c r="AG153" s="6"/>
      <c r="AH153" s="4"/>
      <c r="AI153" s="6"/>
      <c r="AJ153" s="6"/>
      <c r="AK153" s="6"/>
      <c r="AL153" s="6"/>
      <c r="AM153" s="6"/>
      <c r="AN153" s="6"/>
      <c r="AO153" s="6"/>
      <c r="AP153" s="6"/>
      <c r="AQ153" s="6"/>
      <c r="AR153" s="6"/>
      <c r="AS153" s="6"/>
      <c r="AT153" s="6"/>
      <c r="AU153" s="6"/>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row>
    <row r="154" spans="2:122">
      <c r="B154" s="1"/>
      <c r="C154" s="1"/>
      <c r="D154" s="1"/>
      <c r="E154" s="1"/>
      <c r="H154" s="1"/>
      <c r="I154" s="4"/>
      <c r="J154" s="4"/>
      <c r="K154" s="4"/>
      <c r="L154" s="4"/>
      <c r="M154" s="4"/>
      <c r="N154" s="4"/>
      <c r="O154" s="4"/>
      <c r="V154" s="6"/>
      <c r="W154" s="6"/>
      <c r="X154" s="6"/>
      <c r="Y154" s="6"/>
      <c r="Z154" s="6"/>
      <c r="AA154" s="6"/>
      <c r="AB154" s="6"/>
      <c r="AC154" s="6"/>
      <c r="AD154" s="6"/>
      <c r="AE154" s="6"/>
      <c r="AF154" s="4"/>
      <c r="AG154" s="6"/>
      <c r="AH154" s="4"/>
      <c r="AI154" s="6"/>
      <c r="AJ154" s="6"/>
      <c r="AK154" s="6"/>
      <c r="AL154" s="6"/>
      <c r="AM154" s="6"/>
      <c r="AN154" s="6"/>
      <c r="AO154" s="6"/>
      <c r="AP154" s="6"/>
      <c r="AQ154" s="6"/>
      <c r="AR154" s="6"/>
      <c r="AS154" s="6"/>
      <c r="AT154" s="6"/>
      <c r="AU154" s="6"/>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row>
    <row r="155" spans="2:122" ht="23.25" customHeight="1">
      <c r="B155" s="11" t="s">
        <v>39</v>
      </c>
      <c r="C155" s="12">
        <v>5</v>
      </c>
      <c r="D155" s="161">
        <v>0</v>
      </c>
      <c r="E155" s="98">
        <v>1932.6700000000003</v>
      </c>
      <c r="G155" s="100" t="s">
        <v>267</v>
      </c>
      <c r="H155" s="1"/>
      <c r="I155" s="4"/>
      <c r="J155" s="4"/>
      <c r="K155" s="4"/>
      <c r="L155" s="4"/>
      <c r="M155" s="4"/>
      <c r="N155" s="4"/>
      <c r="O155" s="4"/>
      <c r="V155" s="6"/>
      <c r="W155" s="6"/>
      <c r="X155" s="6"/>
      <c r="Y155" s="6"/>
      <c r="Z155" s="6"/>
      <c r="AA155" s="6"/>
      <c r="AB155" s="6"/>
      <c r="AC155" s="6"/>
      <c r="AD155" s="6"/>
      <c r="AE155" s="6"/>
      <c r="AF155" s="4"/>
      <c r="AG155" s="6"/>
      <c r="AH155" s="4"/>
      <c r="AI155" s="4"/>
      <c r="AJ155" s="6"/>
      <c r="AK155" s="6"/>
      <c r="AL155" s="6"/>
      <c r="AM155" s="6"/>
      <c r="AN155" s="6"/>
      <c r="AO155" s="6"/>
      <c r="AP155" s="6"/>
      <c r="AQ155" s="6"/>
      <c r="AR155" s="6"/>
      <c r="AS155" s="6"/>
      <c r="AT155" s="6"/>
      <c r="AU155" s="6"/>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row>
    <row r="156" spans="2:122">
      <c r="B156" s="1"/>
      <c r="C156" s="1"/>
      <c r="D156" s="1"/>
      <c r="E156" s="99"/>
      <c r="H156" s="1"/>
      <c r="I156" s="4"/>
      <c r="J156" s="4"/>
      <c r="K156" s="4"/>
      <c r="L156" s="4"/>
      <c r="M156" s="4"/>
      <c r="N156" s="4"/>
      <c r="O156" s="4"/>
      <c r="V156" s="6"/>
      <c r="W156" s="6"/>
      <c r="X156" s="6"/>
      <c r="Y156" s="6"/>
      <c r="Z156" s="6"/>
      <c r="AA156" s="6"/>
      <c r="AB156" s="6"/>
      <c r="AC156" s="6"/>
      <c r="AD156" s="6"/>
      <c r="AE156" s="6"/>
      <c r="AF156" s="4"/>
      <c r="AG156" s="6"/>
      <c r="AH156" s="4"/>
      <c r="AI156" s="6"/>
      <c r="AJ156" s="6"/>
      <c r="AK156" s="6"/>
      <c r="AL156" s="6"/>
      <c r="AM156" s="6"/>
      <c r="AN156" s="6"/>
      <c r="AO156" s="6"/>
      <c r="AP156" s="6"/>
      <c r="AQ156" s="6"/>
      <c r="AR156" s="6"/>
      <c r="AS156" s="6"/>
      <c r="AT156" s="6"/>
      <c r="AU156" s="6"/>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row>
    <row r="157" spans="2:122" ht="23.25" customHeight="1">
      <c r="B157" s="14">
        <v>71</v>
      </c>
      <c r="C157" s="14">
        <v>5</v>
      </c>
      <c r="D157" s="161">
        <v>4</v>
      </c>
      <c r="E157" s="98" cm="1">
        <f t="array" ref="E157:E176">_xlfn.BYROW('Meal Plan Case'!G157:G176,_xlfn.LAMBDA(_xlpm.row,SUM(_xlfn._xlws.FILTER(_xlfn.ANCHORARRAY('Food Data'!G2),tblFSales[Food]=_xlpm.row,NA()))))</f>
        <v>2482.7500000000005</v>
      </c>
      <c r="G157" s="100" t="s">
        <v>292</v>
      </c>
      <c r="H157" s="1"/>
      <c r="I157" s="4"/>
      <c r="J157" s="4"/>
      <c r="K157" s="4"/>
      <c r="L157" s="4"/>
      <c r="M157" s="4"/>
      <c r="N157" s="4"/>
      <c r="O157" s="4"/>
      <c r="V157" s="6"/>
      <c r="W157" s="6"/>
      <c r="X157" s="6"/>
      <c r="Y157" s="6"/>
      <c r="Z157" s="6"/>
      <c r="AA157" s="6"/>
      <c r="AB157" s="6"/>
      <c r="AC157" s="6"/>
      <c r="AD157" s="6"/>
      <c r="AE157" s="6"/>
      <c r="AF157" s="4"/>
      <c r="AG157" s="6"/>
      <c r="AH157" s="4"/>
      <c r="AI157" s="6"/>
      <c r="AJ157" s="6"/>
      <c r="AK157" s="6"/>
      <c r="AL157" s="6"/>
      <c r="AM157" s="6"/>
      <c r="AN157" s="6"/>
      <c r="AO157" s="6"/>
      <c r="AP157" s="6"/>
      <c r="AQ157" s="6"/>
      <c r="AR157" s="6"/>
      <c r="AS157" s="6"/>
      <c r="AT157" s="6"/>
      <c r="AU157" s="6"/>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row>
    <row r="158" spans="2:122" ht="23.25" customHeight="1">
      <c r="B158" s="14">
        <f>B157+1</f>
        <v>72</v>
      </c>
      <c r="C158" s="14">
        <v>5</v>
      </c>
      <c r="D158" s="161">
        <v>4</v>
      </c>
      <c r="E158" s="98">
        <v>883.65</v>
      </c>
      <c r="G158" s="100" t="s">
        <v>321</v>
      </c>
      <c r="H158" s="1"/>
      <c r="I158" s="4"/>
      <c r="J158" s="4"/>
      <c r="K158" s="4"/>
      <c r="L158" s="4"/>
      <c r="M158" s="4"/>
      <c r="N158" s="4"/>
      <c r="O158" s="4"/>
      <c r="V158" s="6"/>
      <c r="W158" s="6"/>
      <c r="X158" s="6"/>
      <c r="Y158" s="6"/>
      <c r="Z158" s="6"/>
      <c r="AA158" s="6"/>
      <c r="AB158" s="6"/>
      <c r="AC158" s="6"/>
      <c r="AD158" s="6"/>
      <c r="AE158" s="6"/>
      <c r="AF158" s="4"/>
      <c r="AG158" s="6"/>
      <c r="AH158" s="4"/>
      <c r="AI158" s="6"/>
      <c r="AJ158" s="6"/>
      <c r="AK158" s="6"/>
      <c r="AL158" s="6"/>
      <c r="AM158" s="6"/>
      <c r="AN158" s="6"/>
      <c r="AO158" s="6"/>
      <c r="AP158" s="6"/>
      <c r="AQ158" s="6"/>
      <c r="AR158" s="6"/>
      <c r="AS158" s="6"/>
      <c r="AT158" s="6"/>
      <c r="AU158" s="6"/>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row>
    <row r="159" spans="2:122" ht="23.25" customHeight="1">
      <c r="B159" s="14">
        <f>B158+1</f>
        <v>73</v>
      </c>
      <c r="C159" s="14">
        <v>5</v>
      </c>
      <c r="D159" s="161">
        <v>4</v>
      </c>
      <c r="E159" s="98">
        <v>2738.5699999999993</v>
      </c>
      <c r="G159" s="100" t="s">
        <v>275</v>
      </c>
      <c r="H159" s="1"/>
      <c r="I159" s="4"/>
      <c r="J159" s="4"/>
      <c r="K159" s="4"/>
      <c r="L159" s="4"/>
      <c r="M159" s="4"/>
      <c r="N159" s="4"/>
      <c r="O159" s="4"/>
      <c r="V159" s="6"/>
      <c r="W159" s="6"/>
      <c r="X159" s="6"/>
      <c r="Y159" s="6"/>
      <c r="Z159" s="6"/>
      <c r="AA159" s="6"/>
      <c r="AB159" s="6"/>
      <c r="AC159" s="6"/>
      <c r="AD159" s="6"/>
      <c r="AE159" s="6"/>
      <c r="AF159" s="4"/>
      <c r="AG159" s="6"/>
      <c r="AH159" s="4"/>
      <c r="AI159" s="6"/>
      <c r="AJ159" s="6"/>
      <c r="AK159" s="6"/>
      <c r="AL159" s="6"/>
      <c r="AM159" s="6"/>
      <c r="AN159" s="6"/>
      <c r="AO159" s="6"/>
      <c r="AP159" s="6"/>
      <c r="AQ159" s="6"/>
      <c r="AR159" s="6"/>
      <c r="AS159" s="6"/>
      <c r="AT159" s="6"/>
      <c r="AU159" s="6"/>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row>
    <row r="160" spans="2:122" ht="23.25" customHeight="1">
      <c r="B160" s="14">
        <f t="shared" ref="B160:B176" si="4">B159+1</f>
        <v>74</v>
      </c>
      <c r="C160" s="14">
        <v>5</v>
      </c>
      <c r="D160" s="161">
        <v>4</v>
      </c>
      <c r="E160" s="98">
        <v>1691.0300000000002</v>
      </c>
      <c r="G160" s="100" t="s">
        <v>298</v>
      </c>
      <c r="H160" s="1"/>
      <c r="I160" s="4"/>
      <c r="J160" s="4"/>
      <c r="K160" s="4"/>
      <c r="L160" s="4"/>
      <c r="M160" s="4"/>
      <c r="N160" s="4"/>
      <c r="O160" s="4"/>
      <c r="V160" s="6"/>
      <c r="W160" s="6"/>
      <c r="X160" s="6"/>
      <c r="Y160" s="6"/>
      <c r="Z160" s="6"/>
      <c r="AA160" s="6"/>
      <c r="AB160" s="6"/>
      <c r="AC160" s="6"/>
      <c r="AD160" s="6"/>
      <c r="AE160" s="6"/>
      <c r="AF160" s="4"/>
      <c r="AG160" s="6"/>
      <c r="AH160" s="4"/>
      <c r="AI160" s="6"/>
      <c r="AJ160" s="6"/>
      <c r="AK160" s="6"/>
      <c r="AL160" s="6"/>
      <c r="AM160" s="6"/>
      <c r="AN160" s="6"/>
      <c r="AO160" s="6"/>
      <c r="AP160" s="6"/>
      <c r="AQ160" s="6"/>
      <c r="AR160" s="6"/>
      <c r="AS160" s="6"/>
      <c r="AT160" s="6"/>
      <c r="AU160" s="6"/>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row>
    <row r="161" spans="2:122" ht="23.25" customHeight="1">
      <c r="B161" s="14">
        <f t="shared" si="4"/>
        <v>75</v>
      </c>
      <c r="C161" s="14">
        <v>5</v>
      </c>
      <c r="D161" s="161">
        <v>4</v>
      </c>
      <c r="E161" s="98">
        <v>2480.04</v>
      </c>
      <c r="G161" s="100" t="s">
        <v>285</v>
      </c>
      <c r="H161" s="1"/>
      <c r="I161" s="4"/>
      <c r="J161" s="4"/>
      <c r="K161" s="4"/>
      <c r="L161" s="4"/>
      <c r="M161" s="4"/>
      <c r="N161" s="4"/>
      <c r="O161" s="4"/>
      <c r="V161" s="6"/>
      <c r="W161" s="6"/>
      <c r="X161" s="6"/>
      <c r="Y161" s="6"/>
      <c r="Z161" s="6"/>
      <c r="AA161" s="6"/>
      <c r="AB161" s="6"/>
      <c r="AC161" s="6"/>
      <c r="AD161" s="6"/>
      <c r="AE161" s="6"/>
      <c r="AF161" s="4"/>
      <c r="AG161" s="6"/>
      <c r="AH161" s="4"/>
      <c r="AI161" s="6"/>
      <c r="AJ161" s="6"/>
      <c r="AK161" s="6"/>
      <c r="AL161" s="6"/>
      <c r="AM161" s="6"/>
      <c r="AN161" s="6"/>
      <c r="AO161" s="6"/>
      <c r="AP161" s="6"/>
      <c r="AQ161" s="6"/>
      <c r="AR161" s="6"/>
      <c r="AS161" s="6"/>
      <c r="AT161" s="6"/>
      <c r="AU161" s="6"/>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row>
    <row r="162" spans="2:122" ht="23.25" customHeight="1">
      <c r="B162" s="14">
        <f t="shared" si="4"/>
        <v>76</v>
      </c>
      <c r="C162" s="14">
        <v>5</v>
      </c>
      <c r="D162" s="161">
        <v>4</v>
      </c>
      <c r="E162" s="98">
        <v>1557.2999999999997</v>
      </c>
      <c r="G162" s="100" t="s">
        <v>274</v>
      </c>
      <c r="H162" s="1"/>
      <c r="I162" s="4"/>
      <c r="J162" s="4"/>
      <c r="K162" s="4"/>
      <c r="L162" s="4"/>
      <c r="M162" s="4"/>
      <c r="N162" s="4"/>
      <c r="O162" s="4"/>
      <c r="V162" s="6"/>
      <c r="W162" s="6"/>
      <c r="X162" s="6"/>
      <c r="Y162" s="6"/>
      <c r="Z162" s="6"/>
      <c r="AA162" s="6"/>
      <c r="AB162" s="6"/>
      <c r="AD162" s="6"/>
      <c r="AE162" s="6"/>
      <c r="AF162" s="4"/>
      <c r="AG162" s="6"/>
      <c r="AH162" s="4"/>
      <c r="AI162" s="6"/>
      <c r="AJ162" s="6"/>
      <c r="AK162" s="6"/>
      <c r="AL162" s="6"/>
      <c r="AM162" s="6"/>
      <c r="AN162" s="6"/>
      <c r="AO162" s="6"/>
      <c r="AP162" s="6"/>
      <c r="AQ162" s="6"/>
      <c r="AR162" s="6"/>
      <c r="AS162" s="6"/>
      <c r="AT162" s="6"/>
      <c r="AU162" s="6"/>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row>
    <row r="163" spans="2:122" ht="23.25" customHeight="1">
      <c r="B163" s="14">
        <f t="shared" si="4"/>
        <v>77</v>
      </c>
      <c r="C163" s="14">
        <v>5</v>
      </c>
      <c r="D163" s="161">
        <v>4</v>
      </c>
      <c r="E163" s="98">
        <v>1998.0299999999997</v>
      </c>
      <c r="G163" s="100" t="s">
        <v>277</v>
      </c>
      <c r="H163" s="1"/>
      <c r="I163" s="4"/>
      <c r="J163" s="4"/>
      <c r="K163" s="4"/>
      <c r="L163" s="4"/>
      <c r="M163" s="4"/>
      <c r="N163" s="4"/>
      <c r="O163" s="4"/>
      <c r="V163" s="6"/>
      <c r="W163" s="6"/>
      <c r="X163" s="6"/>
      <c r="Y163" s="6"/>
      <c r="Z163" s="6"/>
      <c r="AA163" s="6"/>
      <c r="AB163" s="6"/>
      <c r="AC163" s="6"/>
      <c r="AD163" s="6"/>
      <c r="AE163" s="6"/>
      <c r="AF163" s="4"/>
      <c r="AG163" s="6"/>
      <c r="AH163" s="4"/>
      <c r="AI163" s="6"/>
      <c r="AJ163" s="6"/>
      <c r="AK163" s="6"/>
      <c r="AL163" s="6"/>
      <c r="AM163" s="6"/>
      <c r="AN163" s="6"/>
      <c r="AO163" s="6"/>
      <c r="AP163" s="6"/>
      <c r="AQ163" s="6"/>
      <c r="AR163" s="6"/>
      <c r="AS163" s="6"/>
      <c r="AT163" s="6"/>
      <c r="AU163" s="6"/>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row>
    <row r="164" spans="2:122" ht="23.25" customHeight="1">
      <c r="B164" s="14">
        <f t="shared" si="4"/>
        <v>78</v>
      </c>
      <c r="C164" s="14">
        <v>5</v>
      </c>
      <c r="D164" s="161">
        <v>4</v>
      </c>
      <c r="E164" s="98">
        <v>3070.3199999999997</v>
      </c>
      <c r="G164" s="100" t="s">
        <v>296</v>
      </c>
      <c r="H164" s="1"/>
      <c r="I164" s="4"/>
      <c r="J164" s="4"/>
      <c r="K164" s="4"/>
      <c r="L164" s="4"/>
      <c r="M164" s="4"/>
      <c r="N164" s="4"/>
      <c r="O164" s="4"/>
      <c r="V164" s="6"/>
      <c r="W164" s="6"/>
      <c r="X164" s="6"/>
      <c r="Y164" s="6"/>
      <c r="Z164" s="6"/>
      <c r="AA164" s="6"/>
      <c r="AB164" s="6"/>
      <c r="AC164" s="6"/>
      <c r="AD164" s="6"/>
      <c r="AE164" s="6"/>
      <c r="AF164" s="4"/>
      <c r="AG164" s="6"/>
      <c r="AH164" s="4"/>
      <c r="AI164" s="6"/>
      <c r="AJ164" s="6"/>
      <c r="AK164" s="6"/>
      <c r="AL164" s="6"/>
      <c r="AM164" s="6"/>
      <c r="AN164" s="6"/>
      <c r="AO164" s="6"/>
      <c r="AP164" s="6"/>
      <c r="AQ164" s="6"/>
      <c r="AR164" s="6"/>
      <c r="AS164" s="6"/>
      <c r="AT164" s="6"/>
      <c r="AU164" s="6"/>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row>
    <row r="165" spans="2:122" ht="23.25" customHeight="1">
      <c r="B165" s="14">
        <f t="shared" si="4"/>
        <v>79</v>
      </c>
      <c r="C165" s="14">
        <v>5</v>
      </c>
      <c r="D165" s="161">
        <v>4</v>
      </c>
      <c r="E165" s="98">
        <v>2195.92</v>
      </c>
      <c r="G165" s="100" t="s">
        <v>284</v>
      </c>
      <c r="H165" s="1"/>
      <c r="I165" s="4"/>
      <c r="J165" s="4"/>
      <c r="K165" s="4"/>
      <c r="L165" s="4"/>
      <c r="M165" s="4"/>
      <c r="N165" s="4"/>
      <c r="O165" s="4"/>
      <c r="V165" s="6"/>
      <c r="W165" s="6"/>
      <c r="X165" s="6"/>
      <c r="Y165" s="6"/>
      <c r="Z165" s="6"/>
      <c r="AA165" s="6"/>
      <c r="AB165" s="6"/>
      <c r="AC165" s="6"/>
      <c r="AD165" s="6"/>
      <c r="AE165" s="6"/>
      <c r="AF165" s="4"/>
      <c r="AG165" s="6"/>
      <c r="AH165" s="4"/>
      <c r="AI165" s="6"/>
      <c r="AJ165" s="6"/>
      <c r="AK165" s="6"/>
      <c r="AL165" s="6"/>
      <c r="AM165" s="6"/>
      <c r="AN165" s="6"/>
      <c r="AO165" s="6"/>
      <c r="AP165" s="6"/>
      <c r="AQ165" s="6"/>
      <c r="AR165" s="6"/>
      <c r="AS165" s="6"/>
      <c r="AT165" s="6"/>
      <c r="AU165" s="6"/>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row>
    <row r="166" spans="2:122" ht="23.25" customHeight="1">
      <c r="B166" s="14">
        <f t="shared" si="4"/>
        <v>80</v>
      </c>
      <c r="C166" s="14">
        <v>5</v>
      </c>
      <c r="D166" s="161">
        <v>4</v>
      </c>
      <c r="E166" s="98">
        <v>2521.6199999999994</v>
      </c>
      <c r="G166" s="100" t="s">
        <v>303</v>
      </c>
      <c r="H166" s="1"/>
      <c r="I166" s="4"/>
      <c r="J166" s="4"/>
      <c r="K166" s="4"/>
      <c r="L166" s="4"/>
      <c r="M166" s="4"/>
      <c r="N166" s="4"/>
      <c r="O166" s="4"/>
      <c r="V166" s="6"/>
      <c r="W166" s="6"/>
      <c r="X166" s="6"/>
      <c r="Y166" s="6"/>
      <c r="Z166" s="6"/>
      <c r="AA166" s="6"/>
      <c r="AB166" s="6"/>
      <c r="AC166" s="6"/>
      <c r="AD166" s="6"/>
      <c r="AE166" s="6"/>
      <c r="AF166" s="4"/>
      <c r="AG166" s="6"/>
      <c r="AH166" s="4"/>
      <c r="AI166" s="6"/>
      <c r="AJ166" s="6"/>
      <c r="AK166" s="6"/>
      <c r="AL166" s="6"/>
      <c r="AM166" s="6"/>
      <c r="AN166" s="6"/>
      <c r="AO166" s="6"/>
      <c r="AP166" s="6"/>
      <c r="AQ166" s="6"/>
      <c r="AR166" s="6"/>
      <c r="AS166" s="6"/>
      <c r="AT166" s="6"/>
      <c r="AU166" s="6"/>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row>
    <row r="167" spans="2:122" ht="23.25" customHeight="1">
      <c r="B167" s="14">
        <f t="shared" si="4"/>
        <v>81</v>
      </c>
      <c r="C167" s="14">
        <v>5</v>
      </c>
      <c r="D167" s="161">
        <v>4</v>
      </c>
      <c r="E167" s="98">
        <v>2647.49</v>
      </c>
      <c r="G167" s="100" t="s">
        <v>314</v>
      </c>
      <c r="H167" s="1"/>
      <c r="I167" s="4"/>
      <c r="J167" s="4"/>
      <c r="K167" s="4"/>
      <c r="L167" s="4"/>
      <c r="M167" s="4"/>
      <c r="N167" s="4"/>
      <c r="O167" s="4"/>
      <c r="V167" s="6"/>
      <c r="W167" s="6"/>
      <c r="X167" s="6"/>
      <c r="Y167" s="6"/>
      <c r="AE167" s="6"/>
      <c r="AF167" s="4"/>
      <c r="AG167" s="6"/>
      <c r="AH167" s="4"/>
      <c r="DN167" s="4"/>
      <c r="DO167" s="4"/>
      <c r="DP167" s="4"/>
      <c r="DQ167" s="4"/>
      <c r="DR167" s="4"/>
    </row>
    <row r="168" spans="2:122" ht="23.25" customHeight="1">
      <c r="B168" s="14">
        <f t="shared" si="4"/>
        <v>82</v>
      </c>
      <c r="C168" s="14">
        <v>5</v>
      </c>
      <c r="D168" s="161">
        <v>4</v>
      </c>
      <c r="E168" s="98">
        <v>759.17000000000019</v>
      </c>
      <c r="G168" s="100" t="s">
        <v>322</v>
      </c>
      <c r="H168" s="1"/>
      <c r="I168" s="4"/>
      <c r="J168" s="4"/>
      <c r="K168" s="4"/>
      <c r="L168" s="4"/>
      <c r="M168" s="4"/>
      <c r="N168" s="4"/>
      <c r="O168" s="4"/>
      <c r="V168" s="6"/>
      <c r="W168" s="6"/>
      <c r="X168" s="6"/>
      <c r="Y168" s="6"/>
      <c r="AE168" s="6"/>
      <c r="AF168" s="4"/>
      <c r="AG168" s="6"/>
      <c r="AH168" s="4"/>
      <c r="DN168" s="4"/>
      <c r="DO168" s="4"/>
      <c r="DP168" s="4"/>
      <c r="DQ168" s="4"/>
      <c r="DR168" s="4"/>
    </row>
    <row r="169" spans="2:122" ht="23.25" customHeight="1">
      <c r="B169" s="14">
        <f t="shared" si="4"/>
        <v>83</v>
      </c>
      <c r="C169" s="14">
        <v>5</v>
      </c>
      <c r="D169" s="161">
        <v>4</v>
      </c>
      <c r="E169" s="98">
        <v>478.8</v>
      </c>
      <c r="G169" s="100" t="s">
        <v>323</v>
      </c>
      <c r="H169" s="1"/>
      <c r="I169" s="4"/>
      <c r="J169" s="4"/>
      <c r="K169" s="4"/>
      <c r="L169" s="4"/>
      <c r="M169" s="4"/>
      <c r="N169" s="4"/>
      <c r="O169" s="4"/>
      <c r="V169" s="6"/>
      <c r="W169" s="6"/>
      <c r="X169" s="6"/>
      <c r="Y169" s="6"/>
      <c r="AE169" s="6"/>
      <c r="AF169" s="4"/>
      <c r="AG169" s="6"/>
      <c r="AH169" s="4"/>
      <c r="DN169" s="4"/>
      <c r="DO169" s="4"/>
      <c r="DP169" s="4"/>
      <c r="DQ169" s="4"/>
      <c r="DR169" s="4"/>
    </row>
    <row r="170" spans="2:122" ht="23.25" customHeight="1">
      <c r="B170" s="14">
        <f t="shared" si="4"/>
        <v>84</v>
      </c>
      <c r="C170" s="14">
        <v>5</v>
      </c>
      <c r="D170" s="161">
        <v>4</v>
      </c>
      <c r="E170" s="98">
        <v>2899.5199999999995</v>
      </c>
      <c r="G170" s="100" t="s">
        <v>324</v>
      </c>
      <c r="H170" s="1"/>
      <c r="I170" s="4"/>
      <c r="J170" s="4"/>
      <c r="K170" s="4"/>
      <c r="L170" s="4"/>
      <c r="M170" s="4"/>
      <c r="N170" s="4"/>
      <c r="O170" s="4"/>
      <c r="V170" s="6"/>
      <c r="W170" s="6"/>
      <c r="X170" s="6"/>
      <c r="Y170" s="6"/>
      <c r="AE170" s="6"/>
      <c r="AF170" s="4"/>
      <c r="AG170" s="6"/>
      <c r="AH170" s="4"/>
      <c r="DN170" s="4"/>
      <c r="DO170" s="4"/>
      <c r="DP170" s="4"/>
      <c r="DQ170" s="4"/>
      <c r="DR170" s="4"/>
    </row>
    <row r="171" spans="2:122" ht="23.25" customHeight="1">
      <c r="B171" s="14">
        <f t="shared" si="4"/>
        <v>85</v>
      </c>
      <c r="C171" s="14">
        <v>5</v>
      </c>
      <c r="D171" s="161">
        <v>4</v>
      </c>
      <c r="E171" s="98">
        <v>1386.4299999999998</v>
      </c>
      <c r="G171" s="100" t="s">
        <v>268</v>
      </c>
      <c r="H171" s="1"/>
      <c r="I171" s="4"/>
      <c r="J171" s="4"/>
      <c r="K171" s="4"/>
      <c r="L171" s="4"/>
      <c r="M171" s="4"/>
      <c r="N171" s="4"/>
      <c r="O171" s="4"/>
      <c r="V171" s="6"/>
      <c r="W171" s="6"/>
      <c r="X171" s="6"/>
      <c r="Y171" s="6"/>
      <c r="AE171" s="6"/>
      <c r="AF171" s="4"/>
      <c r="AG171" s="6"/>
      <c r="AH171" s="4"/>
      <c r="DN171" s="4"/>
      <c r="DO171" s="4"/>
      <c r="DP171" s="4"/>
      <c r="DQ171" s="4"/>
      <c r="DR171" s="4"/>
    </row>
    <row r="172" spans="2:122" ht="23.25" customHeight="1">
      <c r="B172" s="14">
        <f t="shared" si="4"/>
        <v>86</v>
      </c>
      <c r="C172" s="14">
        <v>5</v>
      </c>
      <c r="D172" s="161">
        <v>4</v>
      </c>
      <c r="E172" s="98">
        <v>2254.02</v>
      </c>
      <c r="G172" s="100" t="s">
        <v>271</v>
      </c>
      <c r="H172" s="1"/>
      <c r="I172" s="4"/>
      <c r="J172" s="4"/>
      <c r="K172" s="4"/>
      <c r="L172" s="4"/>
      <c r="M172" s="4"/>
      <c r="N172" s="4"/>
      <c r="O172" s="4"/>
      <c r="V172" s="6"/>
      <c r="W172" s="6"/>
      <c r="X172" s="6"/>
      <c r="Y172" s="6"/>
      <c r="AE172" s="6"/>
      <c r="AF172" s="4"/>
      <c r="AG172" s="6"/>
      <c r="AH172" s="4"/>
      <c r="DN172" s="4"/>
      <c r="DO172" s="4"/>
      <c r="DP172" s="4"/>
      <c r="DQ172" s="4"/>
      <c r="DR172" s="4"/>
    </row>
    <row r="173" spans="2:122" ht="23.25" customHeight="1">
      <c r="B173" s="14">
        <f t="shared" si="4"/>
        <v>87</v>
      </c>
      <c r="C173" s="14">
        <v>5</v>
      </c>
      <c r="D173" s="161">
        <v>4</v>
      </c>
      <c r="E173" s="98">
        <v>2917.8099999999995</v>
      </c>
      <c r="G173" s="100" t="s">
        <v>295</v>
      </c>
      <c r="H173" s="1"/>
      <c r="I173" s="4"/>
      <c r="J173" s="4"/>
      <c r="K173" s="4"/>
      <c r="L173" s="4"/>
      <c r="M173" s="4"/>
      <c r="N173" s="4"/>
      <c r="O173" s="4"/>
      <c r="V173" s="6"/>
      <c r="W173" s="6"/>
      <c r="X173" s="6"/>
      <c r="Y173" s="6"/>
      <c r="AE173" s="6"/>
      <c r="AF173" s="4"/>
      <c r="AG173" s="6"/>
      <c r="AH173" s="4"/>
      <c r="DN173" s="4"/>
      <c r="DO173" s="4"/>
      <c r="DP173" s="4"/>
      <c r="DQ173" s="4"/>
      <c r="DR173" s="4"/>
    </row>
    <row r="174" spans="2:122" ht="23.25" customHeight="1">
      <c r="B174" s="14">
        <f t="shared" si="4"/>
        <v>88</v>
      </c>
      <c r="C174" s="14">
        <v>5</v>
      </c>
      <c r="D174" s="161">
        <v>4</v>
      </c>
      <c r="E174" s="98">
        <v>1147.68</v>
      </c>
      <c r="G174" s="100" t="s">
        <v>282</v>
      </c>
      <c r="H174" s="1"/>
      <c r="I174" s="4"/>
      <c r="J174" s="4"/>
      <c r="K174" s="4"/>
      <c r="L174" s="4"/>
      <c r="M174" s="4"/>
      <c r="N174" s="4"/>
      <c r="O174" s="4"/>
      <c r="V174" s="6"/>
      <c r="W174" s="6"/>
      <c r="X174" s="6"/>
      <c r="Y174" s="6"/>
      <c r="AE174" s="6"/>
      <c r="AF174" s="4"/>
      <c r="AG174" s="6"/>
      <c r="AH174" s="4"/>
      <c r="DN174" s="4"/>
      <c r="DO174" s="4"/>
      <c r="DP174" s="4"/>
      <c r="DQ174" s="4"/>
      <c r="DR174" s="4"/>
    </row>
    <row r="175" spans="2:122" ht="23.25" customHeight="1">
      <c r="B175" s="14">
        <f t="shared" si="4"/>
        <v>89</v>
      </c>
      <c r="C175" s="14">
        <v>5</v>
      </c>
      <c r="D175" s="161">
        <v>4</v>
      </c>
      <c r="E175" s="98">
        <v>1870.2</v>
      </c>
      <c r="G175" s="100" t="s">
        <v>313</v>
      </c>
      <c r="H175" s="1"/>
      <c r="I175" s="4"/>
      <c r="J175" s="4"/>
      <c r="K175" s="4"/>
      <c r="L175" s="4"/>
      <c r="M175" s="4"/>
      <c r="N175" s="4"/>
      <c r="O175" s="4"/>
      <c r="V175" s="6"/>
      <c r="W175" s="6"/>
      <c r="X175" s="6"/>
      <c r="Y175" s="6"/>
      <c r="AE175" s="6"/>
      <c r="AF175" s="4"/>
      <c r="AG175" s="6"/>
      <c r="AH175" s="4"/>
      <c r="DN175" s="4"/>
      <c r="DO175" s="4"/>
      <c r="DP175" s="4"/>
      <c r="DQ175" s="4"/>
      <c r="DR175" s="4"/>
    </row>
    <row r="176" spans="2:122" ht="23.25" customHeight="1">
      <c r="B176" s="14">
        <f t="shared" si="4"/>
        <v>90</v>
      </c>
      <c r="C176" s="14">
        <v>5</v>
      </c>
      <c r="D176" s="161">
        <v>4</v>
      </c>
      <c r="E176" s="98">
        <v>2655.0900000000006</v>
      </c>
      <c r="G176" s="100" t="s">
        <v>272</v>
      </c>
      <c r="H176" s="1"/>
      <c r="I176" s="4"/>
      <c r="J176" s="4"/>
      <c r="K176" s="4"/>
      <c r="L176" s="4"/>
      <c r="M176" s="4"/>
      <c r="N176" s="4"/>
      <c r="O176" s="4"/>
      <c r="V176" s="6"/>
      <c r="W176" s="6"/>
      <c r="X176" s="6"/>
      <c r="Y176" s="6"/>
      <c r="AE176" s="6"/>
      <c r="AF176" s="4"/>
      <c r="AG176" s="6"/>
      <c r="AH176" s="4"/>
      <c r="DN176" s="4"/>
      <c r="DO176" s="4"/>
      <c r="DP176" s="4"/>
      <c r="DQ176" s="4"/>
      <c r="DR176" s="4"/>
    </row>
    <row r="177" spans="2:122" ht="15" customHeight="1">
      <c r="G177" s="10"/>
      <c r="H177" s="10"/>
      <c r="K177" s="10"/>
      <c r="M177" s="4"/>
      <c r="N177" s="4"/>
      <c r="O177" s="4"/>
      <c r="P177" s="4"/>
      <c r="Q177" s="4"/>
      <c r="R177" s="4"/>
      <c r="S177" s="4"/>
      <c r="T177" s="4"/>
      <c r="AA177" s="6"/>
      <c r="AB177" s="6"/>
      <c r="AC177" s="6"/>
      <c r="AD177" s="6"/>
    </row>
    <row r="178" spans="2:122" ht="15" customHeight="1" thickBot="1">
      <c r="O178" s="5"/>
      <c r="P178" s="5"/>
      <c r="Q178" s="16"/>
      <c r="R178" s="5"/>
      <c r="S178" s="5"/>
      <c r="AA178" s="6"/>
      <c r="AE178" s="6"/>
      <c r="AF178" s="6"/>
      <c r="AG178" s="6"/>
    </row>
    <row r="179" spans="2:122" ht="19.5" customHeight="1" thickBot="1">
      <c r="B179" s="162" t="s">
        <v>232</v>
      </c>
      <c r="C179" s="97" t="s">
        <v>74</v>
      </c>
      <c r="D179" s="24"/>
      <c r="F179" s="6"/>
      <c r="O179" s="5"/>
      <c r="P179" s="5"/>
      <c r="Q179" s="16"/>
      <c r="R179" s="5"/>
      <c r="S179" s="5"/>
      <c r="AA179" s="6"/>
      <c r="AD179" s="4"/>
      <c r="AE179" s="6"/>
      <c r="AF179" s="6"/>
      <c r="AG179" s="6"/>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row>
    <row r="180" spans="2:122" ht="14.85" customHeight="1">
      <c r="AA180" s="6"/>
      <c r="AD180" s="4"/>
      <c r="AF180" s="6"/>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row>
    <row r="181" spans="2:122" ht="14.85" customHeight="1">
      <c r="B181" s="9" t="s">
        <v>325</v>
      </c>
      <c r="M181" s="4"/>
      <c r="AA181" s="6"/>
      <c r="AF181" s="6"/>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row>
    <row r="182" spans="2:122" ht="14.85" customHeight="1">
      <c r="B182" s="66" t="s">
        <v>326</v>
      </c>
      <c r="C182" s="7"/>
      <c r="AA182" s="6"/>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row>
    <row r="183" spans="2:122" ht="14.85" customHeight="1" thickBot="1">
      <c r="B183" s="9"/>
      <c r="C183" s="4"/>
      <c r="AA183" s="6"/>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row>
    <row r="184" spans="2:122" ht="15.75" thickBot="1">
      <c r="B184" s="157" t="s">
        <v>9</v>
      </c>
      <c r="C184" s="155" t="s">
        <v>2</v>
      </c>
      <c r="D184" s="156" t="s">
        <v>3</v>
      </c>
      <c r="E184" s="155" t="s">
        <v>4</v>
      </c>
      <c r="G184" s="155" t="s">
        <v>327</v>
      </c>
      <c r="H184" s="155" t="s">
        <v>280</v>
      </c>
      <c r="I184" s="1"/>
      <c r="J184" s="6"/>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row>
    <row r="185" spans="2:122">
      <c r="B185" s="1"/>
      <c r="C185" s="1"/>
      <c r="D185" s="1"/>
      <c r="E185" s="1"/>
      <c r="I185" s="1"/>
      <c r="J185" s="6"/>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row>
    <row r="186" spans="2:122" ht="23.25">
      <c r="B186" s="11" t="s">
        <v>233</v>
      </c>
      <c r="C186" s="12">
        <v>6</v>
      </c>
      <c r="D186" s="161">
        <v>0</v>
      </c>
      <c r="E186" s="98">
        <v>1242.3600000000001</v>
      </c>
      <c r="G186" s="15" t="s">
        <v>328</v>
      </c>
      <c r="H186" s="15" t="s">
        <v>283</v>
      </c>
      <c r="I186" s="1"/>
      <c r="J186" s="6"/>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row>
    <row r="187" spans="2:122">
      <c r="B187" s="1"/>
      <c r="C187" s="1"/>
      <c r="D187" s="1"/>
      <c r="E187" s="99"/>
      <c r="H187" s="1"/>
      <c r="I187" s="1"/>
      <c r="J187" s="6"/>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row>
    <row r="188" spans="2:122" ht="23.25">
      <c r="B188" s="14">
        <v>91</v>
      </c>
      <c r="C188" s="12">
        <v>6</v>
      </c>
      <c r="D188" s="161">
        <v>5</v>
      </c>
      <c r="E188" s="98" cm="1">
        <f t="array" ref="E188:E207">_xlfn.BYROW(G188:H207, _xlfn.LAMBDA(_xlpm.row, SUM(_xlfn._xlws.FILTER(_xlfn.ANCHORARRAY('Food Data'!$G$2),(tblFSales[Student]=_xlfn.CHOOSECOLS(_xlpm.row, 1))*(tblFSales[District]=_xlfn.CHOOSECOLS(_xlpm.row, 2)),NA()))))</f>
        <v>1541.22</v>
      </c>
      <c r="G188" s="15" t="s">
        <v>329</v>
      </c>
      <c r="H188" s="15" t="s">
        <v>290</v>
      </c>
      <c r="I188" s="1"/>
      <c r="J188" s="6"/>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row>
    <row r="189" spans="2:122" ht="23.25">
      <c r="B189" s="14">
        <f>B188+1</f>
        <v>92</v>
      </c>
      <c r="C189" s="12">
        <v>6</v>
      </c>
      <c r="D189" s="161">
        <v>5</v>
      </c>
      <c r="E189" s="98">
        <v>771.45</v>
      </c>
      <c r="G189" s="15" t="s">
        <v>330</v>
      </c>
      <c r="H189" s="15" t="s">
        <v>283</v>
      </c>
      <c r="I189" s="1"/>
      <c r="J189" s="6"/>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row>
    <row r="190" spans="2:122" ht="23.25">
      <c r="B190" s="14">
        <f>B189+1</f>
        <v>93</v>
      </c>
      <c r="C190" s="12">
        <v>6</v>
      </c>
      <c r="D190" s="161">
        <v>5</v>
      </c>
      <c r="E190" s="98">
        <v>928.63</v>
      </c>
      <c r="G190" s="15" t="s">
        <v>331</v>
      </c>
      <c r="H190" s="15" t="s">
        <v>287</v>
      </c>
      <c r="I190" s="1"/>
      <c r="J190" s="6"/>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row>
    <row r="191" spans="2:122" ht="23.25">
      <c r="B191" s="14">
        <f t="shared" ref="B191:B207" si="5">B190+1</f>
        <v>94</v>
      </c>
      <c r="C191" s="12">
        <v>6</v>
      </c>
      <c r="D191" s="161">
        <v>5</v>
      </c>
      <c r="E191" s="98">
        <v>597.16000000000008</v>
      </c>
      <c r="G191" s="15" t="s">
        <v>332</v>
      </c>
      <c r="H191" s="15" t="s">
        <v>290</v>
      </c>
      <c r="I191" s="1"/>
      <c r="J191" s="6"/>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row>
    <row r="192" spans="2:122" ht="23.25">
      <c r="B192" s="14">
        <f t="shared" si="5"/>
        <v>95</v>
      </c>
      <c r="C192" s="12">
        <v>6</v>
      </c>
      <c r="D192" s="161">
        <v>5</v>
      </c>
      <c r="E192" s="98">
        <v>1420.79</v>
      </c>
      <c r="G192" s="15" t="s">
        <v>333</v>
      </c>
      <c r="H192" s="15" t="s">
        <v>281</v>
      </c>
      <c r="I192" s="1"/>
      <c r="J192" s="6"/>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row>
    <row r="193" spans="2:122" ht="23.25">
      <c r="B193" s="14">
        <f t="shared" si="5"/>
        <v>96</v>
      </c>
      <c r="C193" s="12">
        <v>6</v>
      </c>
      <c r="D193" s="161">
        <v>5</v>
      </c>
      <c r="E193" s="98">
        <v>994.30000000000007</v>
      </c>
      <c r="G193" s="15" t="s">
        <v>334</v>
      </c>
      <c r="H193" s="15" t="s">
        <v>281</v>
      </c>
      <c r="I193" s="1"/>
      <c r="J193" s="6"/>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row>
    <row r="194" spans="2:122" ht="23.25">
      <c r="B194" s="14">
        <f t="shared" si="5"/>
        <v>97</v>
      </c>
      <c r="C194" s="12">
        <v>6</v>
      </c>
      <c r="D194" s="161">
        <v>5</v>
      </c>
      <c r="E194" s="98">
        <v>1070.51</v>
      </c>
      <c r="G194" s="15" t="s">
        <v>335</v>
      </c>
      <c r="H194" s="15" t="s">
        <v>287</v>
      </c>
      <c r="I194" s="1"/>
      <c r="J194" s="6"/>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row>
    <row r="195" spans="2:122" ht="23.25">
      <c r="B195" s="14">
        <f t="shared" si="5"/>
        <v>98</v>
      </c>
      <c r="C195" s="12">
        <v>6</v>
      </c>
      <c r="D195" s="161">
        <v>5</v>
      </c>
      <c r="E195" s="98">
        <v>1247.56</v>
      </c>
      <c r="G195" s="15" t="s">
        <v>336</v>
      </c>
      <c r="H195" s="15" t="s">
        <v>287</v>
      </c>
      <c r="I195" s="1"/>
      <c r="J195" s="6"/>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row>
    <row r="196" spans="2:122" ht="23.25">
      <c r="B196" s="14">
        <f t="shared" si="5"/>
        <v>99</v>
      </c>
      <c r="C196" s="12">
        <v>6</v>
      </c>
      <c r="D196" s="161">
        <v>5</v>
      </c>
      <c r="E196" s="98">
        <v>969.74</v>
      </c>
      <c r="G196" s="15" t="s">
        <v>337</v>
      </c>
      <c r="H196" s="15" t="s">
        <v>290</v>
      </c>
      <c r="I196" s="1"/>
      <c r="J196" s="6"/>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row>
    <row r="197" spans="2:122" ht="23.25">
      <c r="B197" s="14">
        <f t="shared" si="5"/>
        <v>100</v>
      </c>
      <c r="C197" s="12">
        <v>6</v>
      </c>
      <c r="D197" s="161">
        <v>5</v>
      </c>
      <c r="E197" s="98">
        <v>866.01</v>
      </c>
      <c r="G197" s="15" t="s">
        <v>338</v>
      </c>
      <c r="H197" s="15" t="s">
        <v>287</v>
      </c>
      <c r="I197" s="1"/>
      <c r="J197" s="6"/>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row>
    <row r="198" spans="2:122" s="1" customFormat="1" ht="23.25">
      <c r="B198" s="14">
        <f t="shared" si="5"/>
        <v>101</v>
      </c>
      <c r="C198" s="12">
        <v>6</v>
      </c>
      <c r="D198" s="161">
        <v>5</v>
      </c>
      <c r="E198" s="98">
        <v>1074.5999999999999</v>
      </c>
      <c r="F198" s="5"/>
      <c r="G198" s="15" t="s">
        <v>339</v>
      </c>
      <c r="H198" s="15" t="s">
        <v>283</v>
      </c>
      <c r="J198" s="6"/>
      <c r="N198" s="4"/>
      <c r="O198" s="4"/>
      <c r="P198" s="4"/>
      <c r="Q198" s="4"/>
      <c r="R198" s="4"/>
      <c r="S198" s="4"/>
      <c r="T198" s="4"/>
      <c r="U198" s="4"/>
      <c r="V198" s="4"/>
      <c r="W198" s="4"/>
      <c r="X198" s="4"/>
      <c r="Y198" s="4"/>
      <c r="Z198" s="4"/>
      <c r="AA198" s="4"/>
      <c r="AB198" s="4"/>
      <c r="AC198" s="4"/>
      <c r="AD198" s="4"/>
      <c r="AE198" s="4"/>
      <c r="AF198" s="4"/>
      <c r="AG198" s="4"/>
      <c r="AH198" s="4"/>
      <c r="AM198" s="4"/>
      <c r="AN198" s="4"/>
    </row>
    <row r="199" spans="2:122" s="1" customFormat="1" ht="23.25">
      <c r="B199" s="14">
        <f t="shared" si="5"/>
        <v>102</v>
      </c>
      <c r="C199" s="12">
        <v>6</v>
      </c>
      <c r="D199" s="161">
        <v>5</v>
      </c>
      <c r="E199" s="98">
        <v>1235.8599999999999</v>
      </c>
      <c r="F199" s="5"/>
      <c r="G199" s="15" t="s">
        <v>340</v>
      </c>
      <c r="H199" s="15" t="s">
        <v>281</v>
      </c>
      <c r="J199" s="6"/>
      <c r="N199" s="4"/>
      <c r="O199" s="4"/>
      <c r="P199" s="4"/>
      <c r="Q199" s="4"/>
      <c r="R199" s="4"/>
      <c r="S199" s="4"/>
      <c r="T199" s="4"/>
      <c r="U199" s="4"/>
      <c r="V199" s="4"/>
      <c r="W199" s="4"/>
      <c r="X199" s="4"/>
      <c r="Y199" s="4"/>
      <c r="Z199" s="4"/>
      <c r="AA199" s="4"/>
      <c r="AB199" s="4"/>
      <c r="AC199" s="4"/>
      <c r="AD199" s="4"/>
      <c r="AE199" s="4"/>
      <c r="AF199" s="4"/>
      <c r="AG199" s="4"/>
      <c r="AH199" s="4"/>
      <c r="AM199" s="4"/>
      <c r="AN199" s="4"/>
    </row>
    <row r="200" spans="2:122" s="1" customFormat="1" ht="23.25">
      <c r="B200" s="14">
        <f t="shared" si="5"/>
        <v>103</v>
      </c>
      <c r="C200" s="12">
        <v>6</v>
      </c>
      <c r="D200" s="161">
        <v>5</v>
      </c>
      <c r="E200" s="98">
        <v>1102.5999999999999</v>
      </c>
      <c r="F200" s="5"/>
      <c r="G200" s="15" t="s">
        <v>341</v>
      </c>
      <c r="H200" s="15" t="s">
        <v>283</v>
      </c>
      <c r="J200" s="6"/>
      <c r="N200" s="4"/>
      <c r="O200" s="4"/>
      <c r="P200" s="4"/>
      <c r="Q200" s="4"/>
      <c r="R200" s="4"/>
      <c r="S200" s="4"/>
      <c r="T200" s="4"/>
      <c r="U200" s="4"/>
      <c r="V200" s="4"/>
      <c r="W200" s="4"/>
      <c r="X200" s="4"/>
      <c r="Y200" s="4"/>
      <c r="Z200" s="4"/>
      <c r="AA200" s="4"/>
      <c r="AB200" s="4"/>
      <c r="AC200" s="4"/>
      <c r="AD200" s="4"/>
      <c r="AE200" s="4"/>
      <c r="AF200" s="4"/>
      <c r="AG200" s="4"/>
      <c r="AH200" s="4"/>
      <c r="AM200" s="4"/>
      <c r="AN200" s="4"/>
    </row>
    <row r="201" spans="2:122" s="1" customFormat="1" ht="23.25">
      <c r="B201" s="14">
        <f t="shared" si="5"/>
        <v>104</v>
      </c>
      <c r="C201" s="12">
        <v>6</v>
      </c>
      <c r="D201" s="161">
        <v>5</v>
      </c>
      <c r="E201" s="98">
        <v>565.67999999999995</v>
      </c>
      <c r="F201" s="5"/>
      <c r="G201" s="15" t="s">
        <v>342</v>
      </c>
      <c r="H201" s="15" t="s">
        <v>290</v>
      </c>
      <c r="J201" s="6"/>
      <c r="N201" s="4"/>
      <c r="O201" s="4"/>
      <c r="P201" s="4"/>
      <c r="Q201" s="4"/>
      <c r="R201" s="4"/>
      <c r="S201" s="4"/>
      <c r="T201" s="4"/>
      <c r="U201" s="4"/>
      <c r="V201" s="4"/>
      <c r="W201" s="4"/>
      <c r="X201" s="4"/>
      <c r="Y201" s="4"/>
      <c r="Z201" s="4"/>
      <c r="AA201" s="4"/>
      <c r="AB201" s="4"/>
      <c r="AC201" s="4"/>
      <c r="AD201" s="4"/>
      <c r="AE201" s="4"/>
      <c r="AF201" s="4"/>
      <c r="AG201" s="4"/>
      <c r="AH201" s="4"/>
      <c r="AM201" s="4"/>
      <c r="AN201" s="4"/>
    </row>
    <row r="202" spans="2:122" s="1" customFormat="1" ht="23.25">
      <c r="B202" s="14">
        <f t="shared" si="5"/>
        <v>105</v>
      </c>
      <c r="C202" s="12">
        <v>6</v>
      </c>
      <c r="D202" s="161">
        <v>5</v>
      </c>
      <c r="E202" s="98">
        <v>524.5</v>
      </c>
      <c r="F202" s="5"/>
      <c r="G202" s="15" t="s">
        <v>343</v>
      </c>
      <c r="H202" s="15" t="s">
        <v>283</v>
      </c>
      <c r="J202" s="6"/>
      <c r="N202" s="4"/>
      <c r="O202" s="4"/>
      <c r="P202" s="4"/>
      <c r="Q202" s="4"/>
      <c r="R202" s="4"/>
      <c r="S202" s="4"/>
      <c r="T202" s="4"/>
      <c r="U202" s="4"/>
      <c r="V202" s="4"/>
      <c r="W202" s="4"/>
      <c r="X202" s="4"/>
      <c r="Y202" s="4"/>
      <c r="Z202" s="4"/>
      <c r="AA202" s="4"/>
      <c r="AB202" s="4"/>
      <c r="AC202" s="4"/>
      <c r="AD202" s="4"/>
      <c r="AE202" s="4"/>
      <c r="AF202" s="4"/>
      <c r="AG202" s="4"/>
      <c r="AH202" s="4"/>
      <c r="AM202" s="4"/>
      <c r="AN202" s="4"/>
    </row>
    <row r="203" spans="2:122" s="1" customFormat="1" ht="23.25">
      <c r="B203" s="14">
        <f t="shared" si="5"/>
        <v>106</v>
      </c>
      <c r="C203" s="12">
        <v>6</v>
      </c>
      <c r="D203" s="161">
        <v>5</v>
      </c>
      <c r="E203" s="98">
        <v>339.03</v>
      </c>
      <c r="F203" s="5"/>
      <c r="G203" s="15" t="s">
        <v>344</v>
      </c>
      <c r="H203" s="15" t="s">
        <v>281</v>
      </c>
      <c r="J203" s="6"/>
      <c r="N203" s="4"/>
      <c r="O203" s="4"/>
      <c r="P203" s="4"/>
      <c r="Q203" s="4"/>
      <c r="R203" s="4"/>
      <c r="S203" s="4"/>
      <c r="T203" s="4"/>
      <c r="U203" s="4"/>
      <c r="V203" s="4"/>
      <c r="W203" s="4"/>
      <c r="X203" s="4"/>
      <c r="Y203" s="4"/>
      <c r="Z203" s="4"/>
      <c r="AA203" s="4"/>
      <c r="AB203" s="4"/>
      <c r="AC203" s="4"/>
      <c r="AD203" s="4"/>
      <c r="AE203" s="4"/>
      <c r="AF203" s="4"/>
      <c r="AG203" s="4"/>
      <c r="AH203" s="4"/>
      <c r="AM203" s="4"/>
      <c r="AN203" s="4"/>
    </row>
    <row r="204" spans="2:122" s="1" customFormat="1" ht="23.25">
      <c r="B204" s="14">
        <f t="shared" si="5"/>
        <v>107</v>
      </c>
      <c r="C204" s="12">
        <v>6</v>
      </c>
      <c r="D204" s="161">
        <v>5</v>
      </c>
      <c r="E204" s="98">
        <v>806.09999999999991</v>
      </c>
      <c r="F204" s="5"/>
      <c r="G204" s="15" t="s">
        <v>345</v>
      </c>
      <c r="H204" s="15" t="s">
        <v>281</v>
      </c>
      <c r="J204" s="6"/>
      <c r="N204" s="4"/>
      <c r="O204" s="4"/>
      <c r="P204" s="4"/>
      <c r="Q204" s="4"/>
      <c r="R204" s="4"/>
      <c r="S204" s="4"/>
      <c r="T204" s="4"/>
      <c r="U204" s="4"/>
      <c r="V204" s="4"/>
      <c r="W204" s="4"/>
      <c r="X204" s="4"/>
      <c r="Y204" s="4"/>
      <c r="Z204" s="4"/>
      <c r="AA204" s="4"/>
      <c r="AB204" s="4"/>
      <c r="AC204" s="4"/>
      <c r="AD204" s="4"/>
      <c r="AE204" s="4"/>
      <c r="AF204" s="4"/>
      <c r="AG204" s="4"/>
      <c r="AH204" s="4"/>
      <c r="AM204" s="4"/>
      <c r="AN204" s="4"/>
    </row>
    <row r="205" spans="2:122" s="1" customFormat="1" ht="23.25">
      <c r="B205" s="14">
        <f t="shared" si="5"/>
        <v>108</v>
      </c>
      <c r="C205" s="12">
        <v>6</v>
      </c>
      <c r="D205" s="161">
        <v>5</v>
      </c>
      <c r="E205" s="98">
        <v>805.54</v>
      </c>
      <c r="F205" s="5"/>
      <c r="G205" s="15" t="s">
        <v>346</v>
      </c>
      <c r="H205" s="15" t="s">
        <v>283</v>
      </c>
      <c r="J205" s="6"/>
      <c r="N205" s="4"/>
      <c r="O205" s="4"/>
      <c r="P205" s="4"/>
      <c r="Q205" s="4"/>
      <c r="R205" s="4"/>
      <c r="S205" s="4"/>
      <c r="T205" s="4"/>
      <c r="U205" s="4"/>
      <c r="V205" s="4"/>
      <c r="W205" s="4"/>
      <c r="X205" s="4"/>
      <c r="Y205" s="4"/>
      <c r="Z205" s="4"/>
      <c r="AA205" s="4"/>
      <c r="AB205" s="4"/>
      <c r="AC205" s="4"/>
      <c r="AD205" s="4"/>
      <c r="AE205" s="4"/>
      <c r="AF205" s="4"/>
      <c r="AG205" s="4"/>
      <c r="AH205" s="4"/>
      <c r="AM205" s="4"/>
      <c r="AN205" s="4"/>
    </row>
    <row r="206" spans="2:122" s="1" customFormat="1" ht="23.25">
      <c r="B206" s="14">
        <f t="shared" si="5"/>
        <v>109</v>
      </c>
      <c r="C206" s="12">
        <v>6</v>
      </c>
      <c r="D206" s="161">
        <v>5</v>
      </c>
      <c r="E206" s="98">
        <v>1296.6200000000001</v>
      </c>
      <c r="F206" s="5"/>
      <c r="G206" s="15" t="s">
        <v>347</v>
      </c>
      <c r="H206" s="15" t="s">
        <v>290</v>
      </c>
      <c r="J206" s="6"/>
      <c r="N206" s="4"/>
      <c r="O206" s="4"/>
      <c r="P206" s="4"/>
      <c r="Q206" s="4"/>
      <c r="R206" s="4"/>
      <c r="S206" s="4"/>
      <c r="T206" s="4"/>
      <c r="U206" s="4"/>
      <c r="V206" s="4"/>
      <c r="W206" s="4"/>
      <c r="X206" s="4"/>
      <c r="Y206" s="4"/>
      <c r="Z206" s="4"/>
      <c r="AA206" s="4"/>
      <c r="AB206" s="4"/>
      <c r="AC206" s="4"/>
      <c r="AD206" s="4"/>
      <c r="AE206" s="4"/>
      <c r="AF206" s="4"/>
      <c r="AG206" s="4"/>
      <c r="AH206" s="4"/>
      <c r="AM206" s="4"/>
      <c r="AN206" s="4"/>
    </row>
    <row r="207" spans="2:122" s="1" customFormat="1" ht="23.25">
      <c r="B207" s="14">
        <f t="shared" si="5"/>
        <v>110</v>
      </c>
      <c r="C207" s="12">
        <v>6</v>
      </c>
      <c r="D207" s="161">
        <v>5</v>
      </c>
      <c r="E207" s="98">
        <v>595.13</v>
      </c>
      <c r="F207" s="5"/>
      <c r="G207" s="15" t="s">
        <v>348</v>
      </c>
      <c r="H207" s="15" t="s">
        <v>287</v>
      </c>
      <c r="J207" s="6"/>
      <c r="N207" s="4"/>
      <c r="O207" s="4"/>
      <c r="P207" s="4"/>
      <c r="Q207" s="4"/>
      <c r="R207" s="4"/>
      <c r="S207" s="4"/>
      <c r="T207" s="4"/>
      <c r="U207" s="4"/>
      <c r="V207" s="4"/>
      <c r="W207" s="4"/>
      <c r="X207" s="4"/>
      <c r="Y207" s="4"/>
      <c r="Z207" s="4"/>
      <c r="AA207" s="4"/>
      <c r="AB207" s="4"/>
      <c r="AC207" s="4"/>
      <c r="AD207" s="4"/>
      <c r="AE207" s="4"/>
      <c r="AF207" s="4"/>
      <c r="AG207" s="4"/>
      <c r="AH207" s="4"/>
      <c r="AM207" s="4"/>
      <c r="AN207" s="4"/>
    </row>
    <row r="208" spans="2:122" s="1" customFormat="1" ht="15" customHeight="1">
      <c r="B208" s="5"/>
      <c r="C208" s="5"/>
      <c r="D208" s="5"/>
      <c r="E208" s="5"/>
      <c r="F208" s="5"/>
      <c r="G208" s="5"/>
      <c r="H208" s="5"/>
      <c r="I208" s="5"/>
      <c r="AA208" s="6"/>
      <c r="AH208" s="4"/>
      <c r="AI208" s="4"/>
      <c r="AJ208" s="4"/>
      <c r="AK208" s="4"/>
      <c r="AL208" s="4"/>
      <c r="AM208" s="4"/>
      <c r="AN208" s="4"/>
      <c r="AO208" s="4"/>
      <c r="AP208" s="4"/>
      <c r="AQ208" s="4"/>
      <c r="AR208" s="4"/>
      <c r="AS208" s="4"/>
      <c r="AT208" s="4"/>
      <c r="AU208" s="4"/>
      <c r="AV208" s="4"/>
      <c r="AW208" s="4"/>
      <c r="AX208" s="4"/>
      <c r="AY208" s="4"/>
      <c r="AZ208" s="4"/>
      <c r="BA208" s="4"/>
      <c r="BB208" s="4"/>
    </row>
    <row r="209" spans="2:122" ht="15" customHeight="1" thickBot="1">
      <c r="O209" s="5"/>
      <c r="P209" s="5"/>
      <c r="Q209" s="16"/>
      <c r="R209" s="5"/>
      <c r="S209" s="5"/>
      <c r="AA209" s="6"/>
      <c r="AH209" s="4"/>
      <c r="AI209" s="4"/>
      <c r="AJ209" s="4"/>
      <c r="AK209" s="4"/>
      <c r="AL209" s="4"/>
      <c r="AM209" s="4"/>
      <c r="AN209" s="4"/>
      <c r="AO209" s="4"/>
      <c r="AP209" s="4"/>
      <c r="AQ209" s="4"/>
      <c r="AR209" s="4"/>
      <c r="AS209" s="4"/>
      <c r="AT209" s="4"/>
      <c r="AU209" s="4"/>
      <c r="AV209" s="4"/>
      <c r="AW209" s="4"/>
      <c r="AX209" s="4"/>
      <c r="AY209" s="4"/>
      <c r="AZ209" s="4"/>
    </row>
    <row r="210" spans="2:122" ht="19.5" customHeight="1" thickBot="1">
      <c r="B210" s="162" t="s">
        <v>254</v>
      </c>
      <c r="C210" s="97" t="s">
        <v>74</v>
      </c>
      <c r="D210" s="24"/>
      <c r="O210" s="5"/>
      <c r="P210" s="5"/>
      <c r="Q210" s="16"/>
      <c r="R210" s="5"/>
      <c r="S210" s="5"/>
      <c r="AA210" s="6"/>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row>
    <row r="211" spans="2:122" ht="14.85" customHeight="1">
      <c r="AA211" s="6"/>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row>
    <row r="212" spans="2:122" ht="14.85" customHeight="1">
      <c r="B212" s="9" t="s">
        <v>349</v>
      </c>
      <c r="M212" s="4"/>
      <c r="AA212" s="6"/>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row>
    <row r="213" spans="2:122" ht="14.85" customHeight="1">
      <c r="B213" s="66" t="s">
        <v>350</v>
      </c>
      <c r="C213" s="7"/>
      <c r="AA213" s="6"/>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row>
    <row r="214" spans="2:122" ht="14.85" customHeight="1">
      <c r="B214" s="66"/>
      <c r="C214" s="7" t="s">
        <v>351</v>
      </c>
      <c r="AA214" s="6"/>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row>
    <row r="215" spans="2:122" ht="14.85" customHeight="1" thickBot="1">
      <c r="B215" s="9"/>
      <c r="C215" s="4"/>
      <c r="AA215" s="6"/>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row>
    <row r="216" spans="2:122" ht="15.75" thickBot="1">
      <c r="B216" s="157" t="s">
        <v>9</v>
      </c>
      <c r="C216" s="155" t="s">
        <v>2</v>
      </c>
      <c r="D216" s="156" t="s">
        <v>3</v>
      </c>
      <c r="E216" s="155" t="s">
        <v>4</v>
      </c>
      <c r="G216" s="155" t="s">
        <v>327</v>
      </c>
      <c r="H216" s="155" t="s">
        <v>280</v>
      </c>
      <c r="I216" s="1"/>
      <c r="K216" s="6"/>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row>
    <row r="217" spans="2:122">
      <c r="B217" s="1"/>
      <c r="C217" s="1"/>
      <c r="D217" s="1"/>
      <c r="E217" s="1"/>
      <c r="I217" s="1"/>
      <c r="K217" s="6"/>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row>
    <row r="218" spans="2:122" ht="23.25">
      <c r="B218" s="11" t="s">
        <v>352</v>
      </c>
      <c r="C218" s="12">
        <v>7</v>
      </c>
      <c r="D218" s="161">
        <v>0</v>
      </c>
      <c r="E218" s="98">
        <v>3238.1000000000004</v>
      </c>
      <c r="G218" s="15" t="s">
        <v>328</v>
      </c>
      <c r="H218" s="15" t="s">
        <v>283</v>
      </c>
      <c r="I218" s="1"/>
      <c r="K218" s="6"/>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row>
    <row r="219" spans="2:122">
      <c r="B219" s="1"/>
      <c r="C219" s="1"/>
      <c r="D219" s="1"/>
      <c r="E219" s="99"/>
      <c r="I219" s="1"/>
      <c r="K219" s="6"/>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row>
    <row r="220" spans="2:122" ht="23.25">
      <c r="B220" s="14">
        <v>111</v>
      </c>
      <c r="C220" s="12">
        <v>7</v>
      </c>
      <c r="D220" s="161">
        <v>6</v>
      </c>
      <c r="E220" s="98" cm="1">
        <f t="array" ref="E220">SUM(_xlfn.XLOOKUP(_xlfn._xlws.FILTER(tblFSales[Food], tblFSales[Student] = G220),tblFPrices[Food], _xlfn.XLOOKUP(H220,tblFPrices[[#Headers],[Historic]:[North]],tblFPrices[[Historic]:[North]], NA(), 0, 1), NA(), 0, 1) * _xlfn._xlws.FILTER(tblFSales[Quantity], tblFSales[Student] = G220))</f>
        <v>2928.2800000000007</v>
      </c>
      <c r="G220" s="15" t="s">
        <v>332</v>
      </c>
      <c r="H220" s="15" t="s">
        <v>281</v>
      </c>
      <c r="I220" s="1"/>
      <c r="K220" s="6"/>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row>
    <row r="221" spans="2:122" ht="23.25">
      <c r="B221" s="14">
        <f>B220+1</f>
        <v>112</v>
      </c>
      <c r="C221" s="12">
        <v>7</v>
      </c>
      <c r="D221" s="161">
        <v>6</v>
      </c>
      <c r="E221" s="98" cm="1">
        <f t="array" ref="E221">SUM(_xlfn.XLOOKUP(_xlfn._xlws.FILTER(tblFSales[Food], tblFSales[Student] = G221),tblFPrices[Food], _xlfn.XLOOKUP(H221,tblFPrices[[#Headers],[Historic]:[North]],tblFPrices[[Historic]:[North]], NA(), 0, 1), NA(), 0, 1) * _xlfn._xlws.FILTER(tblFSales[Quantity], tblFSales[Student] = G221))</f>
        <v>3319.96</v>
      </c>
      <c r="G221" s="15" t="s">
        <v>342</v>
      </c>
      <c r="H221" s="15" t="s">
        <v>283</v>
      </c>
      <c r="I221" s="1"/>
      <c r="K221" s="5"/>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row>
    <row r="222" spans="2:122" ht="23.25">
      <c r="B222" s="14">
        <f>B221+1</f>
        <v>113</v>
      </c>
      <c r="C222" s="12">
        <v>7</v>
      </c>
      <c r="D222" s="161">
        <v>6</v>
      </c>
      <c r="E222" s="98" cm="1">
        <f t="array" ref="E222">SUM(_xlfn.XLOOKUP(_xlfn._xlws.FILTER(tblFSales[Food], tblFSales[Student] = G222),tblFPrices[Food], _xlfn.XLOOKUP(H222,tblFPrices[[#Headers],[Historic]:[North]],tblFPrices[[Historic]:[North]], NA(), 0, 1), NA(), 0, 1) * _xlfn._xlws.FILTER(tblFSales[Quantity], tblFSales[Student] = G222))</f>
        <v>2130.84</v>
      </c>
      <c r="G222" s="15" t="s">
        <v>353</v>
      </c>
      <c r="H222" s="15" t="s">
        <v>290</v>
      </c>
      <c r="I222" s="1"/>
      <c r="K222" s="5"/>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row>
    <row r="223" spans="2:122" ht="23.25">
      <c r="B223" s="14">
        <f t="shared" ref="B223:B239" si="6">B222+1</f>
        <v>114</v>
      </c>
      <c r="C223" s="12">
        <v>7</v>
      </c>
      <c r="D223" s="161">
        <v>6</v>
      </c>
      <c r="E223" s="98" cm="1">
        <f t="array" ref="E223">SUM(_xlfn.XLOOKUP(_xlfn._xlws.FILTER(tblFSales[Food], tblFSales[Student] = G223),tblFPrices[Food], _xlfn.XLOOKUP(H223,tblFPrices[[#Headers],[Historic]:[North]],tblFPrices[[Historic]:[North]], NA(), 0, 1), NA(), 0, 1) * _xlfn._xlws.FILTER(tblFSales[Quantity], tblFSales[Student] = G223))</f>
        <v>3819.3</v>
      </c>
      <c r="G223" s="15" t="s">
        <v>337</v>
      </c>
      <c r="H223" s="15" t="s">
        <v>287</v>
      </c>
      <c r="I223" s="1"/>
      <c r="K223" s="5"/>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row>
    <row r="224" spans="2:122" ht="23.25">
      <c r="B224" s="14">
        <f t="shared" si="6"/>
        <v>115</v>
      </c>
      <c r="C224" s="12">
        <v>7</v>
      </c>
      <c r="D224" s="161">
        <v>6</v>
      </c>
      <c r="E224" s="98" cm="1">
        <f t="array" ref="E224">SUM(_xlfn.XLOOKUP(_xlfn._xlws.FILTER(tblFSales[Food], tblFSales[Student] = G224),tblFPrices[Food], _xlfn.XLOOKUP(H224,tblFPrices[[#Headers],[Historic]:[North]],tblFPrices[[Historic]:[North]], NA(), 0, 1), NA(), 0, 1) * _xlfn._xlws.FILTER(tblFSales[Quantity], tblFSales[Student] = G224))</f>
        <v>3965.4099999999994</v>
      </c>
      <c r="G224" s="15" t="s">
        <v>345</v>
      </c>
      <c r="H224" s="15" t="s">
        <v>287</v>
      </c>
      <c r="I224" s="1"/>
      <c r="K224" s="5"/>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row>
    <row r="225" spans="2:122" ht="23.25">
      <c r="B225" s="14">
        <f t="shared" si="6"/>
        <v>116</v>
      </c>
      <c r="C225" s="12">
        <v>7</v>
      </c>
      <c r="D225" s="161">
        <v>6</v>
      </c>
      <c r="E225" s="98" cm="1">
        <f t="array" ref="E225">SUM(_xlfn.XLOOKUP(_xlfn._xlws.FILTER(tblFSales[Food], tblFSales[Student] = G225),tblFPrices[Food], _xlfn.XLOOKUP(H225,tblFPrices[[#Headers],[Historic]:[North]],tblFPrices[[Historic]:[North]], NA(), 0, 1), NA(), 0, 1) * _xlfn._xlws.FILTER(tblFSales[Quantity], tblFSales[Student] = G225))</f>
        <v>3994.119999999999</v>
      </c>
      <c r="G225" s="15" t="s">
        <v>338</v>
      </c>
      <c r="H225" s="15" t="s">
        <v>281</v>
      </c>
      <c r="I225" s="1"/>
      <c r="K225" s="5"/>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row>
    <row r="226" spans="2:122" ht="23.25">
      <c r="B226" s="14">
        <f t="shared" si="6"/>
        <v>117</v>
      </c>
      <c r="C226" s="12">
        <v>7</v>
      </c>
      <c r="D226" s="161">
        <v>6</v>
      </c>
      <c r="E226" s="98" cm="1">
        <f t="array" ref="E226">SUM(_xlfn.XLOOKUP(_xlfn._xlws.FILTER(tblFSales[Food], tblFSales[Student] = G226),tblFPrices[Food], _xlfn.XLOOKUP(H226,tblFPrices[[#Headers],[Historic]:[North]],tblFPrices[[Historic]:[North]], NA(), 0, 1), NA(), 0, 1) * _xlfn._xlws.FILTER(tblFSales[Quantity], tblFSales[Student] = G226))</f>
        <v>4729.74</v>
      </c>
      <c r="G226" s="15" t="s">
        <v>340</v>
      </c>
      <c r="H226" s="15" t="s">
        <v>287</v>
      </c>
      <c r="I226" s="1"/>
      <c r="K226" s="5"/>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row>
    <row r="227" spans="2:122" ht="23.25">
      <c r="B227" s="14">
        <f t="shared" si="6"/>
        <v>118</v>
      </c>
      <c r="C227" s="12">
        <v>7</v>
      </c>
      <c r="D227" s="161">
        <v>6</v>
      </c>
      <c r="E227" s="98" cm="1">
        <f t="array" ref="E227">SUM(_xlfn.XLOOKUP(_xlfn._xlws.FILTER(tblFSales[Food], tblFSales[Student] = G227),tblFPrices[Food], _xlfn.XLOOKUP(H227,tblFPrices[[#Headers],[Historic]:[North]],tblFPrices[[Historic]:[North]], NA(), 0, 1), NA(), 0, 1) * _xlfn._xlws.FILTER(tblFSales[Quantity], tblFSales[Student] = G227))</f>
        <v>3544.5500000000006</v>
      </c>
      <c r="G227" s="15" t="s">
        <v>354</v>
      </c>
      <c r="H227" s="15" t="s">
        <v>283</v>
      </c>
      <c r="I227" s="1"/>
      <c r="K227" s="5"/>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row>
    <row r="228" spans="2:122" ht="23.25">
      <c r="B228" s="14">
        <f t="shared" si="6"/>
        <v>119</v>
      </c>
      <c r="C228" s="12">
        <v>7</v>
      </c>
      <c r="D228" s="161">
        <v>6</v>
      </c>
      <c r="E228" s="98" cm="1">
        <f t="array" ref="E228">SUM(_xlfn.XLOOKUP(_xlfn._xlws.FILTER(tblFSales[Food], tblFSales[Student] = G228),tblFPrices[Food], _xlfn.XLOOKUP(H228,tblFPrices[[#Headers],[Historic]:[North]],tblFPrices[[Historic]:[North]], NA(), 0, 1), NA(), 0, 1) * _xlfn._xlws.FILTER(tblFSales[Quantity], tblFSales[Student] = G228))</f>
        <v>3727.389999999999</v>
      </c>
      <c r="G228" s="15" t="s">
        <v>339</v>
      </c>
      <c r="H228" s="15" t="s">
        <v>290</v>
      </c>
      <c r="I228" s="1"/>
      <c r="K228" s="5"/>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row>
    <row r="229" spans="2:122" ht="23.25">
      <c r="B229" s="14">
        <f t="shared" si="6"/>
        <v>120</v>
      </c>
      <c r="C229" s="12">
        <v>7</v>
      </c>
      <c r="D229" s="161">
        <v>6</v>
      </c>
      <c r="E229" s="98" cm="1">
        <f t="array" ref="E229">SUM(_xlfn.XLOOKUP(_xlfn._xlws.FILTER(tblFSales[Food], tblFSales[Student] = G229),tblFPrices[Food], _xlfn.XLOOKUP(H229,tblFPrices[[#Headers],[Historic]:[North]],tblFPrices[[Historic]:[North]], NA(), 0, 1), NA(), 0, 1) * _xlfn._xlws.FILTER(tblFSales[Quantity], tblFSales[Student] = G229))</f>
        <v>3603.96</v>
      </c>
      <c r="G229" s="15" t="s">
        <v>336</v>
      </c>
      <c r="H229" s="15" t="s">
        <v>290</v>
      </c>
      <c r="I229" s="1"/>
      <c r="K229" s="5"/>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row>
    <row r="230" spans="2:122" s="1" customFormat="1" ht="23.25">
      <c r="B230" s="14">
        <f t="shared" si="6"/>
        <v>121</v>
      </c>
      <c r="C230" s="12">
        <v>7</v>
      </c>
      <c r="D230" s="161">
        <v>6</v>
      </c>
      <c r="E230" s="98" cm="1">
        <f t="array" ref="E230">SUM(_xlfn.XLOOKUP(_xlfn._xlws.FILTER(tblFSales[Food], tblFSales[Student] = G230),tblFPrices[Food], _xlfn.XLOOKUP(H230,tblFPrices[[#Headers],[Historic]:[North]],tblFPrices[[Historic]:[North]], NA(), 0, 1), NA(), 0, 1) * _xlfn._xlws.FILTER(tblFSales[Quantity], tblFSales[Student] = G230))</f>
        <v>3081.3800000000006</v>
      </c>
      <c r="F230" s="5"/>
      <c r="G230" s="15" t="s">
        <v>355</v>
      </c>
      <c r="H230" s="15" t="s">
        <v>290</v>
      </c>
      <c r="K230" s="5"/>
      <c r="O230" s="4"/>
      <c r="P230" s="4"/>
      <c r="Q230" s="4"/>
      <c r="R230" s="4"/>
      <c r="S230" s="4"/>
      <c r="T230" s="4"/>
      <c r="U230" s="4"/>
      <c r="V230" s="4"/>
      <c r="W230" s="4"/>
      <c r="X230" s="4"/>
      <c r="Y230" s="4"/>
      <c r="Z230" s="4"/>
      <c r="AA230" s="4"/>
      <c r="AB230" s="4"/>
      <c r="AC230" s="4"/>
      <c r="AD230" s="4"/>
      <c r="AE230" s="4"/>
      <c r="AF230" s="4"/>
      <c r="AG230" s="4"/>
      <c r="AH230" s="4"/>
      <c r="AI230" s="4"/>
      <c r="AN230" s="4"/>
      <c r="AO230" s="4"/>
    </row>
    <row r="231" spans="2:122" s="1" customFormat="1" ht="23.25">
      <c r="B231" s="14">
        <f t="shared" si="6"/>
        <v>122</v>
      </c>
      <c r="C231" s="12">
        <v>7</v>
      </c>
      <c r="D231" s="161">
        <v>6</v>
      </c>
      <c r="E231" s="98" cm="1">
        <f t="array" ref="E231">SUM(_xlfn.XLOOKUP(_xlfn._xlws.FILTER(tblFSales[Food], tblFSales[Student] = G231),tblFPrices[Food], _xlfn.XLOOKUP(H231,tblFPrices[[#Headers],[Historic]:[North]],tblFPrices[[Historic]:[North]], NA(), 0, 1), NA(), 0, 1) * _xlfn._xlws.FILTER(tblFSales[Quantity], tblFSales[Student] = G231))</f>
        <v>4799.8899999999985</v>
      </c>
      <c r="F231" s="5"/>
      <c r="G231" s="15" t="s">
        <v>335</v>
      </c>
      <c r="H231" s="15" t="s">
        <v>283</v>
      </c>
      <c r="K231" s="5"/>
      <c r="O231" s="4"/>
      <c r="P231" s="4"/>
      <c r="Q231" s="4"/>
      <c r="R231" s="4"/>
      <c r="S231" s="4"/>
      <c r="T231" s="4"/>
      <c r="U231" s="4"/>
      <c r="V231" s="4"/>
      <c r="W231" s="4"/>
      <c r="X231" s="4"/>
      <c r="Y231" s="4"/>
      <c r="Z231" s="4"/>
      <c r="AA231" s="4"/>
      <c r="AB231" s="4"/>
      <c r="AC231" s="4"/>
      <c r="AD231" s="4"/>
      <c r="AE231" s="4"/>
      <c r="AF231" s="4"/>
      <c r="AG231" s="4"/>
      <c r="AH231" s="4"/>
      <c r="AI231" s="4"/>
      <c r="AN231" s="4"/>
      <c r="AO231" s="4"/>
    </row>
    <row r="232" spans="2:122" s="1" customFormat="1" ht="23.25">
      <c r="B232" s="14">
        <f t="shared" si="6"/>
        <v>123</v>
      </c>
      <c r="C232" s="12">
        <v>7</v>
      </c>
      <c r="D232" s="161">
        <v>6</v>
      </c>
      <c r="E232" s="98" cm="1">
        <f t="array" ref="E232">SUM(_xlfn.XLOOKUP(_xlfn._xlws.FILTER(tblFSales[Food], tblFSales[Student] = G232),tblFPrices[Food], _xlfn.XLOOKUP(H232,tblFPrices[[#Headers],[Historic]:[North]],tblFPrices[[Historic]:[North]], NA(), 0, 1), NA(), 0, 1) * _xlfn._xlws.FILTER(tblFSales[Quantity], tblFSales[Student] = G232))</f>
        <v>2501.1799999999998</v>
      </c>
      <c r="F232" s="5"/>
      <c r="G232" s="15" t="s">
        <v>348</v>
      </c>
      <c r="H232" s="15" t="s">
        <v>281</v>
      </c>
      <c r="K232" s="5"/>
      <c r="O232" s="4"/>
      <c r="P232" s="4"/>
      <c r="Q232" s="4"/>
      <c r="R232" s="4"/>
      <c r="S232" s="4"/>
      <c r="T232" s="4"/>
      <c r="U232" s="4"/>
      <c r="V232" s="4"/>
      <c r="W232" s="4"/>
      <c r="X232" s="4"/>
      <c r="Y232" s="4"/>
      <c r="Z232" s="4"/>
      <c r="AA232" s="4"/>
      <c r="AB232" s="4"/>
      <c r="AC232" s="4"/>
      <c r="AD232" s="4"/>
      <c r="AE232" s="4"/>
      <c r="AF232" s="4"/>
      <c r="AG232" s="4"/>
      <c r="AH232" s="4"/>
      <c r="AI232" s="4"/>
      <c r="AN232" s="4"/>
      <c r="AO232" s="4"/>
    </row>
    <row r="233" spans="2:122" s="1" customFormat="1" ht="23.25">
      <c r="B233" s="14">
        <f t="shared" si="6"/>
        <v>124</v>
      </c>
      <c r="C233" s="12">
        <v>7</v>
      </c>
      <c r="D233" s="161">
        <v>6</v>
      </c>
      <c r="E233" s="98" cm="1">
        <f t="array" ref="E233">SUM(_xlfn.XLOOKUP(_xlfn._xlws.FILTER(tblFSales[Food], tblFSales[Student] = G233),tblFPrices[Food], _xlfn.XLOOKUP(H233,tblFPrices[[#Headers],[Historic]:[North]],tblFPrices[[Historic]:[North]], NA(), 0, 1), NA(), 0, 1) * _xlfn._xlws.FILTER(tblFSales[Quantity], tblFSales[Student] = G233))</f>
        <v>4285.95</v>
      </c>
      <c r="F233" s="5"/>
      <c r="G233" s="15" t="s">
        <v>341</v>
      </c>
      <c r="H233" s="15" t="s">
        <v>287</v>
      </c>
      <c r="K233" s="5"/>
      <c r="O233" s="4"/>
      <c r="P233" s="4"/>
      <c r="Q233" s="4"/>
      <c r="R233" s="4"/>
      <c r="S233" s="4"/>
      <c r="T233" s="4"/>
      <c r="U233" s="4"/>
      <c r="V233" s="4"/>
      <c r="W233" s="4"/>
      <c r="X233" s="4"/>
      <c r="Y233" s="4"/>
      <c r="Z233" s="4"/>
      <c r="AA233" s="4"/>
      <c r="AB233" s="4"/>
      <c r="AC233" s="4"/>
      <c r="AD233" s="4"/>
      <c r="AE233" s="4"/>
      <c r="AF233" s="4"/>
      <c r="AG233" s="4"/>
      <c r="AH233" s="4"/>
      <c r="AI233" s="4"/>
      <c r="AN233" s="4"/>
      <c r="AO233" s="4"/>
    </row>
    <row r="234" spans="2:122" s="1" customFormat="1" ht="23.25">
      <c r="B234" s="14">
        <f t="shared" si="6"/>
        <v>125</v>
      </c>
      <c r="C234" s="12">
        <v>7</v>
      </c>
      <c r="D234" s="161">
        <v>6</v>
      </c>
      <c r="E234" s="98" cm="1">
        <f t="array" ref="E234">SUM(_xlfn.XLOOKUP(_xlfn._xlws.FILTER(tblFSales[Food], tblFSales[Student] = G234),tblFPrices[Food], _xlfn.XLOOKUP(H234,tblFPrices[[#Headers],[Historic]:[North]],tblFPrices[[Historic]:[North]], NA(), 0, 1), NA(), 0, 1) * _xlfn._xlws.FILTER(tblFSales[Quantity], tblFSales[Student] = G234))</f>
        <v>3781.4800000000005</v>
      </c>
      <c r="F234" s="5"/>
      <c r="G234" s="15" t="s">
        <v>356</v>
      </c>
      <c r="H234" s="15" t="s">
        <v>281</v>
      </c>
      <c r="K234" s="5"/>
      <c r="O234" s="4"/>
      <c r="P234" s="4"/>
      <c r="Q234" s="4"/>
      <c r="R234" s="4"/>
      <c r="S234" s="4"/>
      <c r="T234" s="4"/>
      <c r="U234" s="4"/>
      <c r="V234" s="4"/>
      <c r="W234" s="4"/>
      <c r="X234" s="4"/>
      <c r="Y234" s="4"/>
      <c r="Z234" s="4"/>
      <c r="AA234" s="4"/>
      <c r="AB234" s="4"/>
      <c r="AC234" s="4"/>
      <c r="AD234" s="4"/>
      <c r="AE234" s="4"/>
      <c r="AF234" s="4"/>
      <c r="AG234" s="4"/>
      <c r="AH234" s="4"/>
      <c r="AI234" s="4"/>
      <c r="AN234" s="4"/>
      <c r="AO234" s="4"/>
    </row>
    <row r="235" spans="2:122" s="1" customFormat="1" ht="23.25">
      <c r="B235" s="14">
        <f t="shared" si="6"/>
        <v>126</v>
      </c>
      <c r="C235" s="12">
        <v>7</v>
      </c>
      <c r="D235" s="161">
        <v>6</v>
      </c>
      <c r="E235" s="98" cm="1">
        <f t="array" ref="E235">SUM(_xlfn.XLOOKUP(_xlfn._xlws.FILTER(tblFSales[Food], tblFSales[Student] = G235),tblFPrices[Food], _xlfn.XLOOKUP(H235,tblFPrices[[#Headers],[Historic]:[North]],tblFPrices[[Historic]:[North]], NA(), 0, 1), NA(), 0, 1) * _xlfn._xlws.FILTER(tblFSales[Quantity], tblFSales[Student] = G235))</f>
        <v>2918.95</v>
      </c>
      <c r="F235" s="5"/>
      <c r="G235" s="15" t="s">
        <v>344</v>
      </c>
      <c r="H235" s="15" t="s">
        <v>290</v>
      </c>
      <c r="K235" s="5"/>
      <c r="O235" s="4"/>
      <c r="P235" s="4"/>
      <c r="Q235" s="4"/>
      <c r="R235" s="4"/>
      <c r="S235" s="4"/>
      <c r="T235" s="4"/>
      <c r="U235" s="4"/>
      <c r="V235" s="4"/>
      <c r="W235" s="4"/>
      <c r="X235" s="4"/>
      <c r="Y235" s="4"/>
      <c r="Z235" s="4"/>
      <c r="AA235" s="4"/>
      <c r="AB235" s="4"/>
      <c r="AC235" s="4"/>
      <c r="AD235" s="4"/>
      <c r="AE235" s="4"/>
      <c r="AF235" s="4"/>
      <c r="AG235" s="4"/>
      <c r="AH235" s="4"/>
      <c r="AI235" s="4"/>
      <c r="AN235" s="4"/>
      <c r="AO235" s="4"/>
    </row>
    <row r="236" spans="2:122" s="1" customFormat="1" ht="23.25">
      <c r="B236" s="14">
        <f t="shared" si="6"/>
        <v>127</v>
      </c>
      <c r="C236" s="12">
        <v>7</v>
      </c>
      <c r="D236" s="161">
        <v>6</v>
      </c>
      <c r="E236" s="98" cm="1">
        <f t="array" ref="E236">SUM(_xlfn.XLOOKUP(_xlfn._xlws.FILTER(tblFSales[Food], tblFSales[Student] = G236),tblFPrices[Food], _xlfn.XLOOKUP(H236,tblFPrices[[#Headers],[Historic]:[North]],tblFPrices[[Historic]:[North]], NA(), 0, 1), NA(), 0, 1) * _xlfn._xlws.FILTER(tblFSales[Quantity], tblFSales[Student] = G236))</f>
        <v>4453.8200000000024</v>
      </c>
      <c r="F236" s="5"/>
      <c r="G236" s="15" t="s">
        <v>333</v>
      </c>
      <c r="H236" s="15" t="s">
        <v>283</v>
      </c>
      <c r="K236" s="5"/>
      <c r="O236" s="4"/>
      <c r="P236" s="4"/>
      <c r="Q236" s="4"/>
      <c r="R236" s="4"/>
      <c r="S236" s="4"/>
      <c r="T236" s="4"/>
      <c r="U236" s="4"/>
      <c r="V236" s="4"/>
      <c r="W236" s="4"/>
      <c r="X236" s="4"/>
      <c r="Y236" s="4"/>
      <c r="Z236" s="4"/>
      <c r="AA236" s="4"/>
      <c r="AB236" s="4"/>
      <c r="AC236" s="4"/>
      <c r="AD236" s="4"/>
      <c r="AE236" s="4"/>
      <c r="AF236" s="4"/>
      <c r="AG236" s="4"/>
      <c r="AH236" s="4"/>
      <c r="AI236" s="4"/>
      <c r="AN236" s="4"/>
      <c r="AO236" s="4"/>
    </row>
    <row r="237" spans="2:122" s="1" customFormat="1" ht="23.25">
      <c r="B237" s="14">
        <f t="shared" si="6"/>
        <v>128</v>
      </c>
      <c r="C237" s="12">
        <v>7</v>
      </c>
      <c r="D237" s="161">
        <v>6</v>
      </c>
      <c r="E237" s="98" cm="1">
        <f t="array" ref="E237">SUM(_xlfn.XLOOKUP(_xlfn._xlws.FILTER(tblFSales[Food], tblFSales[Student] = G237),tblFPrices[Food], _xlfn.XLOOKUP(H237,tblFPrices[[#Headers],[Historic]:[North]],tblFPrices[[Historic]:[North]], NA(), 0, 1), NA(), 0, 1) * _xlfn._xlws.FILTER(tblFSales[Quantity], tblFSales[Student] = G237))</f>
        <v>3175.7900000000004</v>
      </c>
      <c r="F237" s="5"/>
      <c r="G237" s="15" t="s">
        <v>328</v>
      </c>
      <c r="H237" s="15" t="s">
        <v>281</v>
      </c>
      <c r="K237" s="5"/>
      <c r="O237" s="4"/>
      <c r="P237" s="4"/>
      <c r="Q237" s="4"/>
      <c r="R237" s="4"/>
      <c r="S237" s="4"/>
      <c r="T237" s="4"/>
      <c r="U237" s="4"/>
      <c r="V237" s="4"/>
      <c r="W237" s="4"/>
      <c r="X237" s="4"/>
      <c r="Y237" s="4"/>
      <c r="Z237" s="4"/>
      <c r="AA237" s="4"/>
      <c r="AB237" s="4"/>
      <c r="AC237" s="4"/>
      <c r="AD237" s="4"/>
      <c r="AE237" s="4"/>
      <c r="AF237" s="4"/>
      <c r="AG237" s="4"/>
      <c r="AH237" s="4"/>
      <c r="AI237" s="4"/>
      <c r="AN237" s="4"/>
      <c r="AO237" s="4"/>
    </row>
    <row r="238" spans="2:122" s="1" customFormat="1" ht="23.25">
      <c r="B238" s="14">
        <f t="shared" si="6"/>
        <v>129</v>
      </c>
      <c r="C238" s="12">
        <v>7</v>
      </c>
      <c r="D238" s="161">
        <v>6</v>
      </c>
      <c r="E238" s="98" cm="1">
        <f t="array" ref="E238">SUM(_xlfn.XLOOKUP(_xlfn._xlws.FILTER(tblFSales[Food], tblFSales[Student] = G238),tblFPrices[Food], _xlfn.XLOOKUP(H238,tblFPrices[[#Headers],[Historic]:[North]],tblFPrices[[Historic]:[North]], NA(), 0, 1), NA(), 0, 1) * _xlfn._xlws.FILTER(tblFSales[Quantity], tblFSales[Student] = G238))</f>
        <v>3066.4500000000007</v>
      </c>
      <c r="F238" s="5"/>
      <c r="G238" s="15" t="s">
        <v>346</v>
      </c>
      <c r="H238" s="15" t="s">
        <v>283</v>
      </c>
      <c r="K238" s="5"/>
      <c r="O238" s="4"/>
      <c r="P238" s="4"/>
      <c r="Q238" s="4"/>
      <c r="R238" s="4"/>
      <c r="S238" s="4"/>
      <c r="T238" s="4"/>
      <c r="U238" s="4"/>
      <c r="V238" s="4"/>
      <c r="W238" s="4"/>
      <c r="X238" s="4"/>
      <c r="Y238" s="4"/>
      <c r="Z238" s="4"/>
      <c r="AA238" s="4"/>
      <c r="AB238" s="4"/>
      <c r="AC238" s="4"/>
      <c r="AD238" s="4"/>
      <c r="AE238" s="4"/>
      <c r="AF238" s="4"/>
      <c r="AG238" s="4"/>
      <c r="AH238" s="4"/>
      <c r="AI238" s="4"/>
      <c r="AN238" s="4"/>
      <c r="AO238" s="4"/>
    </row>
    <row r="239" spans="2:122" s="1" customFormat="1" ht="23.25">
      <c r="B239" s="14">
        <f t="shared" si="6"/>
        <v>130</v>
      </c>
      <c r="C239" s="12">
        <v>7</v>
      </c>
      <c r="D239" s="161">
        <v>6</v>
      </c>
      <c r="E239" s="98" cm="1">
        <f t="array" ref="E239">SUM(_xlfn.XLOOKUP(_xlfn._xlws.FILTER(tblFSales[Food], tblFSales[Student] = G239),tblFPrices[Food], _xlfn.XLOOKUP(H239,tblFPrices[[#Headers],[Historic]:[North]],tblFPrices[[Historic]:[North]], NA(), 0, 1), NA(), 0, 1) * _xlfn._xlws.FILTER(tblFSales[Quantity], tblFSales[Student] = G239))</f>
        <v>3773.9500000000007</v>
      </c>
      <c r="F239" s="5"/>
      <c r="G239" s="15" t="s">
        <v>330</v>
      </c>
      <c r="H239" s="15" t="s">
        <v>287</v>
      </c>
      <c r="K239" s="5"/>
      <c r="O239" s="4"/>
      <c r="P239" s="4"/>
      <c r="Q239" s="4"/>
      <c r="R239" s="4"/>
      <c r="S239" s="4"/>
      <c r="T239" s="4"/>
      <c r="U239" s="4"/>
      <c r="V239" s="4"/>
      <c r="W239" s="4"/>
      <c r="X239" s="4"/>
      <c r="Y239" s="4"/>
      <c r="Z239" s="4"/>
      <c r="AA239" s="4"/>
      <c r="AB239" s="4"/>
      <c r="AC239" s="4"/>
      <c r="AD239" s="4"/>
      <c r="AE239" s="4"/>
      <c r="AF239" s="4"/>
      <c r="AG239" s="4"/>
      <c r="AH239" s="4"/>
      <c r="AI239" s="4"/>
      <c r="AN239" s="4"/>
      <c r="AO239" s="4"/>
    </row>
    <row r="240" spans="2:122" s="1" customFormat="1" ht="15" customHeight="1">
      <c r="B240" s="5"/>
      <c r="C240" s="5"/>
      <c r="D240" s="5"/>
      <c r="E240" s="5"/>
      <c r="F240" s="5"/>
      <c r="G240" s="5"/>
      <c r="H240" s="5"/>
      <c r="I240" s="5"/>
      <c r="K240" s="5"/>
      <c r="AA240" s="6"/>
      <c r="AH240" s="4"/>
      <c r="AI240" s="4"/>
      <c r="AJ240" s="4"/>
      <c r="AK240" s="4"/>
      <c r="AL240" s="4"/>
      <c r="AM240" s="4"/>
      <c r="AN240" s="4"/>
      <c r="AO240" s="4"/>
      <c r="AP240" s="4"/>
      <c r="AQ240" s="4"/>
      <c r="AR240" s="4"/>
      <c r="AS240" s="4"/>
      <c r="AT240" s="4"/>
      <c r="AU240" s="4"/>
      <c r="AV240" s="4"/>
      <c r="AW240" s="4"/>
      <c r="AX240" s="4"/>
      <c r="AY240" s="4"/>
      <c r="AZ240" s="4"/>
      <c r="BA240" s="4"/>
      <c r="BB240" s="4"/>
    </row>
    <row r="241" spans="8:122" ht="15" customHeight="1">
      <c r="K241" s="5"/>
      <c r="AA241" s="6"/>
      <c r="AH241" s="4"/>
      <c r="AI241" s="4"/>
      <c r="AJ241" s="4"/>
      <c r="AK241" s="4"/>
      <c r="AL241" s="4"/>
      <c r="AM241" s="4"/>
      <c r="AN241" s="4"/>
      <c r="AO241" s="4"/>
      <c r="AP241" s="4"/>
      <c r="AQ241" s="4"/>
      <c r="AR241" s="4"/>
      <c r="AS241" s="4"/>
      <c r="AT241" s="4"/>
      <c r="AU241" s="4"/>
      <c r="AV241" s="4"/>
      <c r="AW241" s="4"/>
      <c r="AX241" s="4"/>
      <c r="AY241" s="4"/>
      <c r="AZ241" s="4"/>
      <c r="BA241" s="4"/>
      <c r="BB241" s="4"/>
    </row>
    <row r="242" spans="8:122">
      <c r="K242" s="5"/>
      <c r="DB242" s="4"/>
      <c r="DC242" s="4"/>
      <c r="DD242" s="4"/>
      <c r="DE242" s="4"/>
      <c r="DF242" s="4"/>
      <c r="DG242" s="4"/>
      <c r="DH242" s="4"/>
      <c r="DI242" s="4"/>
      <c r="DJ242" s="4"/>
      <c r="DK242" s="4"/>
      <c r="DL242" s="4"/>
      <c r="DM242" s="4"/>
      <c r="DN242" s="4"/>
      <c r="DO242" s="4"/>
      <c r="DP242" s="4"/>
      <c r="DQ242" s="4"/>
      <c r="DR242" s="4"/>
    </row>
    <row r="243" spans="8:122">
      <c r="K243" s="5"/>
      <c r="DB243" s="4"/>
      <c r="DC243" s="4"/>
      <c r="DD243" s="4"/>
      <c r="DE243" s="4"/>
      <c r="DF243" s="4"/>
      <c r="DG243" s="4"/>
      <c r="DH243" s="4"/>
      <c r="DI243" s="4"/>
      <c r="DJ243" s="4"/>
      <c r="DK243" s="4"/>
      <c r="DL243" s="4"/>
      <c r="DM243" s="4"/>
      <c r="DN243" s="4"/>
      <c r="DO243" s="4"/>
      <c r="DP243" s="4"/>
      <c r="DQ243" s="4"/>
      <c r="DR243" s="4"/>
    </row>
    <row r="244" spans="8:122">
      <c r="K244" s="5"/>
      <c r="DB244" s="4"/>
      <c r="DC244" s="4"/>
      <c r="DD244" s="4"/>
      <c r="DE244" s="4"/>
      <c r="DF244" s="4"/>
      <c r="DG244" s="4"/>
      <c r="DH244" s="4"/>
      <c r="DI244" s="4"/>
      <c r="DJ244" s="4"/>
      <c r="DK244" s="4"/>
      <c r="DL244" s="4"/>
      <c r="DM244" s="4"/>
      <c r="DN244" s="4"/>
      <c r="DO244" s="4"/>
      <c r="DP244" s="4"/>
      <c r="DQ244" s="4"/>
      <c r="DR244" s="4"/>
    </row>
    <row r="245" spans="8:122">
      <c r="K245" s="5"/>
      <c r="DB245" s="4"/>
      <c r="DC245" s="4"/>
      <c r="DD245" s="4"/>
      <c r="DE245" s="4"/>
      <c r="DF245" s="4"/>
      <c r="DG245" s="4"/>
      <c r="DH245" s="4"/>
      <c r="DI245" s="4"/>
      <c r="DJ245" s="4"/>
      <c r="DK245" s="4"/>
      <c r="DL245" s="4"/>
      <c r="DM245" s="4"/>
      <c r="DN245" s="4"/>
      <c r="DO245" s="4"/>
      <c r="DP245" s="4"/>
      <c r="DQ245" s="4"/>
      <c r="DR245" s="4"/>
    </row>
    <row r="246" spans="8:122">
      <c r="K246" s="5"/>
      <c r="DB246" s="4"/>
      <c r="DC246" s="4"/>
      <c r="DD246" s="4"/>
      <c r="DE246" s="4"/>
      <c r="DF246" s="4"/>
      <c r="DG246" s="4"/>
      <c r="DH246" s="4"/>
      <c r="DI246" s="4"/>
      <c r="DJ246" s="4"/>
      <c r="DK246" s="4"/>
      <c r="DL246" s="4"/>
      <c r="DM246" s="4"/>
      <c r="DN246" s="4"/>
      <c r="DO246" s="4"/>
      <c r="DP246" s="4"/>
      <c r="DQ246" s="4"/>
      <c r="DR246" s="4"/>
    </row>
    <row r="247" spans="8:122">
      <c r="K247" s="5"/>
      <c r="DB247" s="4"/>
      <c r="DC247" s="4"/>
      <c r="DD247" s="4"/>
      <c r="DE247" s="4"/>
      <c r="DF247" s="4"/>
      <c r="DG247" s="4"/>
      <c r="DH247" s="4"/>
      <c r="DI247" s="4"/>
      <c r="DJ247" s="4"/>
      <c r="DK247" s="4"/>
      <c r="DL247" s="4"/>
      <c r="DM247" s="4"/>
      <c r="DN247" s="4"/>
      <c r="DO247" s="4"/>
      <c r="DP247" s="4"/>
      <c r="DQ247" s="4"/>
      <c r="DR247" s="4"/>
    </row>
    <row r="248" spans="8:122">
      <c r="K248" s="5"/>
      <c r="DB248" s="4"/>
      <c r="DC248" s="4"/>
      <c r="DD248" s="4"/>
      <c r="DE248" s="4"/>
      <c r="DF248" s="4"/>
      <c r="DG248" s="4"/>
      <c r="DH248" s="4"/>
      <c r="DI248" s="4"/>
      <c r="DJ248" s="4"/>
      <c r="DK248" s="4"/>
      <c r="DL248" s="4"/>
      <c r="DM248" s="4"/>
      <c r="DN248" s="4"/>
      <c r="DO248" s="4"/>
      <c r="DP248" s="4"/>
      <c r="DQ248" s="4"/>
      <c r="DR248" s="4"/>
    </row>
    <row r="249" spans="8:122">
      <c r="H249" s="4"/>
      <c r="K249" s="5"/>
      <c r="DB249" s="4"/>
      <c r="DC249" s="4"/>
      <c r="DD249" s="4"/>
      <c r="DE249" s="4"/>
      <c r="DF249" s="4"/>
      <c r="DG249" s="4"/>
      <c r="DH249" s="4"/>
      <c r="DI249" s="4"/>
      <c r="DJ249" s="4"/>
      <c r="DK249" s="4"/>
      <c r="DL249" s="4"/>
      <c r="DM249" s="4"/>
      <c r="DN249" s="4"/>
      <c r="DO249" s="4"/>
      <c r="DP249" s="4"/>
      <c r="DQ249" s="4"/>
      <c r="DR249" s="4"/>
    </row>
    <row r="250" spans="8:122">
      <c r="K250" s="5"/>
      <c r="DB250" s="4"/>
      <c r="DC250" s="4"/>
      <c r="DD250" s="4"/>
      <c r="DE250" s="4"/>
      <c r="DF250" s="4"/>
      <c r="DG250" s="4"/>
      <c r="DH250" s="4"/>
      <c r="DI250" s="4"/>
      <c r="DJ250" s="4"/>
      <c r="DK250" s="4"/>
      <c r="DL250" s="4"/>
      <c r="DM250" s="4"/>
      <c r="DN250" s="4"/>
      <c r="DO250" s="4"/>
      <c r="DP250" s="4"/>
      <c r="DQ250" s="4"/>
      <c r="DR250" s="4"/>
    </row>
    <row r="251" spans="8:122">
      <c r="K251" s="5"/>
      <c r="DB251" s="4"/>
      <c r="DC251" s="4"/>
      <c r="DD251" s="4"/>
      <c r="DE251" s="4"/>
      <c r="DF251" s="4"/>
      <c r="DG251" s="4"/>
      <c r="DH251" s="4"/>
      <c r="DI251" s="4"/>
      <c r="DJ251" s="4"/>
      <c r="DK251" s="4"/>
      <c r="DL251" s="4"/>
      <c r="DM251" s="4"/>
      <c r="DN251" s="4"/>
      <c r="DO251" s="4"/>
      <c r="DP251" s="4"/>
      <c r="DQ251" s="4"/>
      <c r="DR251" s="4"/>
    </row>
    <row r="252" spans="8:122">
      <c r="K252" s="5"/>
      <c r="DB252" s="4"/>
      <c r="DC252" s="4"/>
      <c r="DD252" s="4"/>
      <c r="DE252" s="4"/>
      <c r="DF252" s="4"/>
      <c r="DG252" s="4"/>
      <c r="DH252" s="4"/>
      <c r="DI252" s="4"/>
      <c r="DJ252" s="4"/>
      <c r="DK252" s="4"/>
      <c r="DL252" s="4"/>
      <c r="DM252" s="4"/>
      <c r="DN252" s="4"/>
      <c r="DO252" s="4"/>
      <c r="DP252" s="4"/>
      <c r="DQ252" s="4"/>
      <c r="DR252" s="4"/>
    </row>
    <row r="253" spans="8:122">
      <c r="K253" s="5"/>
      <c r="DB253" s="4"/>
      <c r="DC253" s="4"/>
      <c r="DD253" s="4"/>
      <c r="DE253" s="4"/>
      <c r="DF253" s="4"/>
      <c r="DG253" s="4"/>
      <c r="DH253" s="4"/>
      <c r="DI253" s="4"/>
      <c r="DJ253" s="4"/>
      <c r="DK253" s="4"/>
      <c r="DL253" s="4"/>
      <c r="DM253" s="4"/>
      <c r="DN253" s="4"/>
      <c r="DO253" s="4"/>
      <c r="DP253" s="4"/>
      <c r="DQ253" s="4"/>
      <c r="DR253" s="4"/>
    </row>
    <row r="254" spans="8:122">
      <c r="DB254" s="4"/>
      <c r="DC254" s="4"/>
      <c r="DD254" s="4"/>
      <c r="DE254" s="4"/>
      <c r="DF254" s="4"/>
      <c r="DG254" s="4"/>
      <c r="DH254" s="4"/>
      <c r="DI254" s="4"/>
      <c r="DJ254" s="4"/>
      <c r="DK254" s="4"/>
      <c r="DL254" s="4"/>
      <c r="DM254" s="4"/>
      <c r="DN254" s="4"/>
      <c r="DO254" s="4"/>
      <c r="DP254" s="4"/>
      <c r="DQ254" s="4"/>
      <c r="DR254" s="4"/>
    </row>
    <row r="255" spans="8:122">
      <c r="DB255" s="4"/>
      <c r="DC255" s="4"/>
      <c r="DD255" s="4"/>
      <c r="DE255" s="4"/>
      <c r="DF255" s="4"/>
      <c r="DG255" s="4"/>
      <c r="DH255" s="4"/>
      <c r="DI255" s="4"/>
      <c r="DJ255" s="4"/>
      <c r="DK255" s="4"/>
      <c r="DL255" s="4"/>
      <c r="DM255" s="4"/>
      <c r="DN255" s="4"/>
      <c r="DO255" s="4"/>
      <c r="DP255" s="4"/>
      <c r="DQ255" s="4"/>
      <c r="DR255" s="4"/>
    </row>
    <row r="256" spans="8:122">
      <c r="DB256" s="4"/>
      <c r="DC256" s="4"/>
      <c r="DD256" s="4"/>
      <c r="DE256" s="4"/>
      <c r="DF256" s="4"/>
      <c r="DG256" s="4"/>
      <c r="DH256" s="4"/>
      <c r="DI256" s="4"/>
      <c r="DJ256" s="4"/>
      <c r="DK256" s="4"/>
      <c r="DL256" s="4"/>
      <c r="DM256" s="4"/>
      <c r="DN256" s="4"/>
      <c r="DO256" s="4"/>
      <c r="DP256" s="4"/>
      <c r="DQ256" s="4"/>
      <c r="DR256" s="4"/>
    </row>
    <row r="257" spans="106:122">
      <c r="DB257" s="4"/>
      <c r="DC257" s="4"/>
      <c r="DD257" s="4"/>
      <c r="DE257" s="4"/>
      <c r="DF257" s="4"/>
      <c r="DG257" s="4"/>
      <c r="DH257" s="4"/>
      <c r="DI257" s="4"/>
      <c r="DJ257" s="4"/>
      <c r="DK257" s="4"/>
      <c r="DL257" s="4"/>
      <c r="DM257" s="4"/>
      <c r="DN257" s="4"/>
      <c r="DO257" s="4"/>
      <c r="DP257" s="4"/>
      <c r="DQ257" s="4"/>
      <c r="DR257" s="4"/>
    </row>
    <row r="258" spans="106:122">
      <c r="DB258" s="4"/>
      <c r="DC258" s="4"/>
      <c r="DD258" s="4"/>
      <c r="DE258" s="4"/>
      <c r="DF258" s="4"/>
      <c r="DG258" s="4"/>
      <c r="DH258" s="4"/>
      <c r="DI258" s="4"/>
      <c r="DJ258" s="4"/>
      <c r="DK258" s="4"/>
      <c r="DL258" s="4"/>
      <c r="DM258" s="4"/>
      <c r="DN258" s="4"/>
      <c r="DO258" s="4"/>
      <c r="DP258" s="4"/>
      <c r="DQ258" s="4"/>
      <c r="DR258" s="4"/>
    </row>
    <row r="259" spans="106:122">
      <c r="DB259" s="4"/>
      <c r="DC259" s="4"/>
      <c r="DD259" s="4"/>
      <c r="DE259" s="4"/>
      <c r="DF259" s="4"/>
      <c r="DG259" s="4"/>
      <c r="DH259" s="4"/>
      <c r="DI259" s="4"/>
      <c r="DJ259" s="4"/>
      <c r="DK259" s="4"/>
      <c r="DL259" s="4"/>
      <c r="DM259" s="4"/>
      <c r="DN259" s="4"/>
      <c r="DO259" s="4"/>
      <c r="DP259" s="4"/>
      <c r="DQ259" s="4"/>
      <c r="DR259" s="4"/>
    </row>
    <row r="260" spans="106:122">
      <c r="DB260" s="4"/>
      <c r="DC260" s="4"/>
      <c r="DD260" s="4"/>
      <c r="DE260" s="4"/>
      <c r="DF260" s="4"/>
      <c r="DG260" s="4"/>
      <c r="DH260" s="4"/>
      <c r="DI260" s="4"/>
      <c r="DJ260" s="4"/>
      <c r="DK260" s="4"/>
      <c r="DL260" s="4"/>
      <c r="DM260" s="4"/>
      <c r="DN260" s="4"/>
      <c r="DO260" s="4"/>
      <c r="DP260" s="4"/>
      <c r="DQ260" s="4"/>
      <c r="DR260" s="4"/>
    </row>
    <row r="261" spans="106:122">
      <c r="DB261" s="4"/>
      <c r="DC261" s="4"/>
      <c r="DD261" s="4"/>
      <c r="DE261" s="4"/>
      <c r="DF261" s="4"/>
      <c r="DG261" s="4"/>
      <c r="DH261" s="4"/>
      <c r="DI261" s="4"/>
      <c r="DJ261" s="4"/>
      <c r="DK261" s="4"/>
      <c r="DL261" s="4"/>
      <c r="DM261" s="4"/>
      <c r="DN261" s="4"/>
      <c r="DO261" s="4"/>
      <c r="DP261" s="4"/>
      <c r="DQ261" s="4"/>
      <c r="DR261" s="4"/>
    </row>
    <row r="262" spans="106:122">
      <c r="DB262" s="4"/>
      <c r="DC262" s="4"/>
      <c r="DD262" s="4"/>
      <c r="DE262" s="4"/>
      <c r="DF262" s="4"/>
      <c r="DG262" s="4"/>
      <c r="DH262" s="4"/>
      <c r="DI262" s="4"/>
      <c r="DJ262" s="4"/>
      <c r="DK262" s="4"/>
      <c r="DL262" s="4"/>
      <c r="DM262" s="4"/>
      <c r="DN262" s="4"/>
      <c r="DO262" s="4"/>
      <c r="DP262" s="4"/>
      <c r="DQ262" s="4"/>
      <c r="DR262" s="4"/>
    </row>
    <row r="263" spans="106:122">
      <c r="DB263" s="4"/>
      <c r="DC263" s="4"/>
      <c r="DD263" s="4"/>
      <c r="DE263" s="4"/>
      <c r="DF263" s="4"/>
      <c r="DG263" s="4"/>
      <c r="DH263" s="4"/>
      <c r="DI263" s="4"/>
      <c r="DJ263" s="4"/>
      <c r="DK263" s="4"/>
      <c r="DL263" s="4"/>
      <c r="DM263" s="4"/>
      <c r="DN263" s="4"/>
      <c r="DO263" s="4"/>
      <c r="DP263" s="4"/>
      <c r="DQ263" s="4"/>
      <c r="DR263" s="4"/>
    </row>
    <row r="264" spans="106:122">
      <c r="DB264" s="4"/>
      <c r="DC264" s="4"/>
      <c r="DD264" s="4"/>
      <c r="DE264" s="4"/>
      <c r="DF264" s="4"/>
      <c r="DG264" s="4"/>
      <c r="DH264" s="4"/>
      <c r="DI264" s="4"/>
      <c r="DJ264" s="4"/>
      <c r="DK264" s="4"/>
      <c r="DL264" s="4"/>
      <c r="DM264" s="4"/>
      <c r="DN264" s="4"/>
      <c r="DO264" s="4"/>
      <c r="DP264" s="4"/>
      <c r="DQ264" s="4"/>
      <c r="DR264" s="4"/>
    </row>
    <row r="265" spans="106:122">
      <c r="DB265" s="4"/>
      <c r="DC265" s="4"/>
      <c r="DD265" s="4"/>
      <c r="DE265" s="4"/>
      <c r="DF265" s="4"/>
      <c r="DG265" s="4"/>
      <c r="DH265" s="4"/>
      <c r="DI265" s="4"/>
      <c r="DJ265" s="4"/>
      <c r="DK265" s="4"/>
      <c r="DL265" s="4"/>
      <c r="DM265" s="4"/>
      <c r="DN265" s="4"/>
      <c r="DO265" s="4"/>
      <c r="DP265" s="4"/>
      <c r="DQ265" s="4"/>
      <c r="DR265" s="4"/>
    </row>
    <row r="266" spans="106:122">
      <c r="DB266" s="4"/>
      <c r="DC266" s="4"/>
      <c r="DD266" s="4"/>
      <c r="DE266" s="4"/>
      <c r="DF266" s="4"/>
      <c r="DG266" s="4"/>
      <c r="DH266" s="4"/>
      <c r="DI266" s="4"/>
      <c r="DJ266" s="4"/>
      <c r="DK266" s="4"/>
      <c r="DL266" s="4"/>
      <c r="DM266" s="4"/>
      <c r="DN266" s="4"/>
      <c r="DO266" s="4"/>
      <c r="DP266" s="4"/>
      <c r="DQ266" s="4"/>
      <c r="DR266" s="4"/>
    </row>
    <row r="267" spans="106:122">
      <c r="DB267" s="4"/>
      <c r="DC267" s="4"/>
      <c r="DD267" s="4"/>
      <c r="DE267" s="4"/>
      <c r="DF267" s="4"/>
      <c r="DG267" s="4"/>
      <c r="DH267" s="4"/>
      <c r="DI267" s="4"/>
      <c r="DJ267" s="4"/>
      <c r="DK267" s="4"/>
      <c r="DL267" s="4"/>
      <c r="DM267" s="4"/>
      <c r="DN267" s="4"/>
      <c r="DO267" s="4"/>
      <c r="DP267" s="4"/>
      <c r="DQ267" s="4"/>
      <c r="DR267" s="4"/>
    </row>
    <row r="268" spans="106:122">
      <c r="DB268" s="4"/>
      <c r="DC268" s="4"/>
      <c r="DD268" s="4"/>
      <c r="DE268" s="4"/>
      <c r="DF268" s="4"/>
      <c r="DG268" s="4"/>
      <c r="DH268" s="4"/>
      <c r="DI268" s="4"/>
      <c r="DJ268" s="4"/>
      <c r="DK268" s="4"/>
      <c r="DL268" s="4"/>
      <c r="DM268" s="4"/>
      <c r="DN268" s="4"/>
      <c r="DO268" s="4"/>
      <c r="DP268" s="4"/>
      <c r="DQ268" s="4"/>
      <c r="DR268" s="4"/>
    </row>
    <row r="269" spans="106:122">
      <c r="DB269" s="4"/>
      <c r="DC269" s="4"/>
      <c r="DD269" s="4"/>
      <c r="DE269" s="4"/>
      <c r="DF269" s="4"/>
      <c r="DG269" s="4"/>
      <c r="DH269" s="4"/>
      <c r="DI269" s="4"/>
      <c r="DJ269" s="4"/>
      <c r="DK269" s="4"/>
      <c r="DL269" s="4"/>
      <c r="DM269" s="4"/>
      <c r="DN269" s="4"/>
      <c r="DO269" s="4"/>
      <c r="DP269" s="4"/>
      <c r="DQ269" s="4"/>
      <c r="DR269" s="4"/>
    </row>
    <row r="270" spans="106:122">
      <c r="DB270" s="4"/>
      <c r="DC270" s="4"/>
      <c r="DD270" s="4"/>
      <c r="DE270" s="4"/>
      <c r="DF270" s="4"/>
      <c r="DG270" s="4"/>
      <c r="DH270" s="4"/>
      <c r="DI270" s="4"/>
      <c r="DJ270" s="4"/>
      <c r="DK270" s="4"/>
      <c r="DL270" s="4"/>
      <c r="DM270" s="4"/>
      <c r="DN270" s="4"/>
      <c r="DO270" s="4"/>
      <c r="DP270" s="4"/>
      <c r="DQ270" s="4"/>
      <c r="DR270" s="4"/>
    </row>
    <row r="271" spans="106:122">
      <c r="DB271" s="4"/>
      <c r="DC271" s="4"/>
      <c r="DD271" s="4"/>
      <c r="DE271" s="4"/>
      <c r="DF271" s="4"/>
      <c r="DG271" s="4"/>
      <c r="DH271" s="4"/>
      <c r="DI271" s="4"/>
      <c r="DJ271" s="4"/>
      <c r="DK271" s="4"/>
      <c r="DL271" s="4"/>
      <c r="DM271" s="4"/>
      <c r="DN271" s="4"/>
      <c r="DO271" s="4"/>
      <c r="DP271" s="4"/>
      <c r="DQ271" s="4"/>
      <c r="DR271" s="4"/>
    </row>
    <row r="272" spans="106:122">
      <c r="DB272" s="4"/>
      <c r="DC272" s="4"/>
      <c r="DD272" s="4"/>
      <c r="DE272" s="4"/>
      <c r="DF272" s="4"/>
      <c r="DG272" s="4"/>
      <c r="DH272" s="4"/>
      <c r="DI272" s="4"/>
      <c r="DJ272" s="4"/>
      <c r="DK272" s="4"/>
      <c r="DL272" s="4"/>
      <c r="DM272" s="4"/>
      <c r="DN272" s="4"/>
      <c r="DO272" s="4"/>
      <c r="DP272" s="4"/>
      <c r="DQ272" s="4"/>
      <c r="DR272" s="4"/>
    </row>
    <row r="273" spans="8:122">
      <c r="DB273" s="4"/>
      <c r="DC273" s="4"/>
      <c r="DD273" s="4"/>
      <c r="DE273" s="4"/>
      <c r="DF273" s="4"/>
      <c r="DG273" s="4"/>
      <c r="DH273" s="4"/>
      <c r="DI273" s="4"/>
      <c r="DJ273" s="4"/>
      <c r="DK273" s="4"/>
      <c r="DL273" s="4"/>
      <c r="DM273" s="4"/>
      <c r="DN273" s="4"/>
      <c r="DO273" s="4"/>
      <c r="DP273" s="4"/>
      <c r="DQ273" s="4"/>
      <c r="DR273" s="4"/>
    </row>
    <row r="274" spans="8:122">
      <c r="DB274" s="4"/>
      <c r="DC274" s="4"/>
      <c r="DD274" s="4"/>
      <c r="DE274" s="4"/>
      <c r="DF274" s="4"/>
      <c r="DG274" s="4"/>
      <c r="DH274" s="4"/>
      <c r="DI274" s="4"/>
      <c r="DJ274" s="4"/>
      <c r="DK274" s="4"/>
      <c r="DL274" s="4"/>
      <c r="DM274" s="4"/>
      <c r="DN274" s="4"/>
      <c r="DO274" s="4"/>
      <c r="DP274" s="4"/>
      <c r="DQ274" s="4"/>
      <c r="DR274" s="4"/>
    </row>
    <row r="275" spans="8:122">
      <c r="DB275" s="4"/>
      <c r="DC275" s="4"/>
      <c r="DD275" s="4"/>
      <c r="DE275" s="4"/>
      <c r="DF275" s="4"/>
      <c r="DG275" s="4"/>
      <c r="DH275" s="4"/>
      <c r="DI275" s="4"/>
      <c r="DJ275" s="4"/>
      <c r="DK275" s="4"/>
      <c r="DL275" s="4"/>
      <c r="DM275" s="4"/>
      <c r="DN275" s="4"/>
      <c r="DO275" s="4"/>
      <c r="DP275" s="4"/>
      <c r="DQ275" s="4"/>
      <c r="DR275" s="4"/>
    </row>
    <row r="276" spans="8:122">
      <c r="DB276" s="4"/>
      <c r="DC276" s="4"/>
      <c r="DD276" s="4"/>
      <c r="DE276" s="4"/>
      <c r="DF276" s="4"/>
      <c r="DG276" s="4"/>
      <c r="DH276" s="4"/>
      <c r="DI276" s="4"/>
      <c r="DJ276" s="4"/>
      <c r="DK276" s="4"/>
      <c r="DL276" s="4"/>
      <c r="DM276" s="4"/>
      <c r="DN276" s="4"/>
      <c r="DO276" s="4"/>
      <c r="DP276" s="4"/>
      <c r="DQ276" s="4"/>
      <c r="DR276" s="4"/>
    </row>
    <row r="277" spans="8:122">
      <c r="DB277" s="4"/>
      <c r="DC277" s="4"/>
      <c r="DD277" s="4"/>
      <c r="DE277" s="4"/>
      <c r="DF277" s="4"/>
      <c r="DG277" s="4"/>
      <c r="DH277" s="4"/>
      <c r="DI277" s="4"/>
      <c r="DJ277" s="4"/>
      <c r="DK277" s="4"/>
      <c r="DL277" s="4"/>
      <c r="DM277" s="4"/>
      <c r="DN277" s="4"/>
      <c r="DO277" s="4"/>
      <c r="DP277" s="4"/>
      <c r="DQ277" s="4"/>
      <c r="DR277" s="4"/>
    </row>
    <row r="278" spans="8:122">
      <c r="DB278" s="4"/>
      <c r="DC278" s="4"/>
      <c r="DD278" s="4"/>
      <c r="DE278" s="4"/>
      <c r="DF278" s="4"/>
      <c r="DG278" s="4"/>
      <c r="DH278" s="4"/>
      <c r="DI278" s="4"/>
      <c r="DJ278" s="4"/>
      <c r="DK278" s="4"/>
      <c r="DL278" s="4"/>
      <c r="DM278" s="4"/>
      <c r="DN278" s="4"/>
      <c r="DO278" s="4"/>
      <c r="DP278" s="4"/>
      <c r="DQ278" s="4"/>
      <c r="DR278" s="4"/>
    </row>
    <row r="279" spans="8:122">
      <c r="DB279" s="4"/>
      <c r="DC279" s="4"/>
      <c r="DD279" s="4"/>
      <c r="DE279" s="4"/>
      <c r="DF279" s="4"/>
      <c r="DG279" s="4"/>
      <c r="DH279" s="4"/>
      <c r="DI279" s="4"/>
      <c r="DJ279" s="4"/>
      <c r="DK279" s="4"/>
      <c r="DL279" s="4"/>
      <c r="DM279" s="4"/>
      <c r="DN279" s="4"/>
      <c r="DO279" s="4"/>
      <c r="DP279" s="4"/>
      <c r="DQ279" s="4"/>
      <c r="DR279" s="4"/>
    </row>
    <row r="280" spans="8:122">
      <c r="DB280" s="4"/>
      <c r="DC280" s="4"/>
      <c r="DD280" s="4"/>
      <c r="DE280" s="4"/>
      <c r="DF280" s="4"/>
      <c r="DG280" s="4"/>
      <c r="DH280" s="4"/>
      <c r="DI280" s="4"/>
      <c r="DJ280" s="4"/>
      <c r="DK280" s="4"/>
      <c r="DL280" s="4"/>
      <c r="DM280" s="4"/>
      <c r="DN280" s="4"/>
      <c r="DO280" s="4"/>
      <c r="DP280" s="4"/>
      <c r="DQ280" s="4"/>
      <c r="DR280" s="4"/>
    </row>
    <row r="281" spans="8:122">
      <c r="DB281" s="4"/>
      <c r="DC281" s="4"/>
      <c r="DD281" s="4"/>
      <c r="DE281" s="4"/>
      <c r="DF281" s="4"/>
      <c r="DG281" s="4"/>
      <c r="DH281" s="4"/>
      <c r="DI281" s="4"/>
      <c r="DJ281" s="4"/>
      <c r="DK281" s="4"/>
      <c r="DL281" s="4"/>
      <c r="DM281" s="4"/>
      <c r="DN281" s="4"/>
      <c r="DO281" s="4"/>
      <c r="DP281" s="4"/>
      <c r="DQ281" s="4"/>
      <c r="DR281" s="4"/>
    </row>
    <row r="282" spans="8:122">
      <c r="DB282" s="4"/>
      <c r="DC282" s="4"/>
      <c r="DD282" s="4"/>
      <c r="DE282" s="4"/>
      <c r="DF282" s="4"/>
      <c r="DG282" s="4"/>
      <c r="DH282" s="4"/>
      <c r="DI282" s="4"/>
      <c r="DJ282" s="4"/>
      <c r="DK282" s="4"/>
      <c r="DL282" s="4"/>
      <c r="DM282" s="4"/>
      <c r="DN282" s="4"/>
      <c r="DO282" s="4"/>
      <c r="DP282" s="4"/>
      <c r="DQ282" s="4"/>
      <c r="DR282" s="4"/>
    </row>
    <row r="283" spans="8:122">
      <c r="DB283" s="4"/>
      <c r="DC283" s="4"/>
      <c r="DD283" s="4"/>
      <c r="DE283" s="4"/>
      <c r="DF283" s="4"/>
      <c r="DG283" s="4"/>
      <c r="DH283" s="4"/>
      <c r="DI283" s="4"/>
      <c r="DJ283" s="4"/>
      <c r="DK283" s="4"/>
      <c r="DL283" s="4"/>
      <c r="DM283" s="4"/>
      <c r="DN283" s="4"/>
      <c r="DO283" s="4"/>
      <c r="DP283" s="4"/>
      <c r="DQ283" s="4"/>
      <c r="DR283" s="4"/>
    </row>
    <row r="284" spans="8:122">
      <c r="DB284" s="4"/>
      <c r="DC284" s="4"/>
      <c r="DD284" s="4"/>
      <c r="DE284" s="4"/>
      <c r="DF284" s="4"/>
      <c r="DG284" s="4"/>
      <c r="DH284" s="4"/>
      <c r="DI284" s="4"/>
      <c r="DJ284" s="4"/>
      <c r="DK284" s="4"/>
      <c r="DL284" s="4"/>
      <c r="DM284" s="4"/>
      <c r="DN284" s="4"/>
      <c r="DO284" s="4"/>
      <c r="DP284" s="4"/>
      <c r="DQ284" s="4"/>
      <c r="DR284" s="4"/>
    </row>
    <row r="285" spans="8:122">
      <c r="DB285" s="4"/>
      <c r="DC285" s="4"/>
      <c r="DD285" s="4"/>
      <c r="DE285" s="4"/>
      <c r="DF285" s="4"/>
      <c r="DG285" s="4"/>
      <c r="DH285" s="4"/>
      <c r="DI285" s="4"/>
      <c r="DJ285" s="4"/>
      <c r="DK285" s="4"/>
      <c r="DL285" s="4"/>
      <c r="DM285" s="4"/>
      <c r="DN285" s="4"/>
      <c r="DO285" s="4"/>
      <c r="DP285" s="4"/>
      <c r="DQ285" s="4"/>
      <c r="DR285" s="4"/>
    </row>
    <row r="286" spans="8:122">
      <c r="DB286" s="4"/>
      <c r="DC286" s="4"/>
      <c r="DD286" s="4"/>
      <c r="DE286" s="4"/>
      <c r="DF286" s="4"/>
      <c r="DG286" s="4"/>
      <c r="DH286" s="4"/>
      <c r="DI286" s="4"/>
      <c r="DJ286" s="4"/>
      <c r="DK286" s="4"/>
      <c r="DL286" s="4"/>
      <c r="DM286" s="4"/>
      <c r="DN286" s="4"/>
      <c r="DO286" s="4"/>
      <c r="DP286" s="4"/>
      <c r="DQ286" s="4"/>
      <c r="DR286" s="4"/>
    </row>
    <row r="287" spans="8:122">
      <c r="H287" s="4"/>
      <c r="DB287" s="4"/>
      <c r="DC287" s="4"/>
      <c r="DD287" s="4"/>
      <c r="DE287" s="4"/>
      <c r="DF287" s="4"/>
      <c r="DG287" s="4"/>
      <c r="DH287" s="4"/>
      <c r="DI287" s="4"/>
      <c r="DJ287" s="4"/>
      <c r="DK287" s="4"/>
      <c r="DL287" s="4"/>
      <c r="DM287" s="4"/>
      <c r="DN287" s="4"/>
      <c r="DO287" s="4"/>
      <c r="DP287" s="4"/>
      <c r="DQ287" s="4"/>
      <c r="DR287" s="4"/>
    </row>
    <row r="288" spans="8:122">
      <c r="DB288" s="4"/>
      <c r="DC288" s="4"/>
      <c r="DD288" s="4"/>
      <c r="DE288" s="4"/>
      <c r="DF288" s="4"/>
      <c r="DG288" s="4"/>
      <c r="DH288" s="4"/>
      <c r="DI288" s="4"/>
      <c r="DJ288" s="4"/>
      <c r="DK288" s="4"/>
      <c r="DL288" s="4"/>
      <c r="DM288" s="4"/>
      <c r="DN288" s="4"/>
      <c r="DO288" s="4"/>
      <c r="DP288" s="4"/>
      <c r="DQ288" s="4"/>
      <c r="DR288" s="4"/>
    </row>
    <row r="289" spans="1:2406">
      <c r="DB289" s="4"/>
      <c r="DC289" s="4"/>
      <c r="DD289" s="4"/>
      <c r="DE289" s="4"/>
      <c r="DF289" s="4"/>
      <c r="DG289" s="4"/>
      <c r="DH289" s="4"/>
      <c r="DI289" s="4"/>
      <c r="DJ289" s="4"/>
      <c r="DK289" s="4"/>
      <c r="DL289" s="4"/>
      <c r="DM289" s="4"/>
      <c r="DN289" s="4"/>
      <c r="DO289" s="4"/>
      <c r="DP289" s="4"/>
      <c r="DQ289" s="4"/>
      <c r="DR289" s="4"/>
    </row>
    <row r="290" spans="1:2406">
      <c r="G290" s="6"/>
      <c r="DB290" s="4"/>
      <c r="DC290" s="4"/>
      <c r="DD290" s="4"/>
      <c r="DE290" s="4"/>
      <c r="DF290" s="4"/>
      <c r="DG290" s="4"/>
      <c r="DH290" s="4"/>
      <c r="DI290" s="4"/>
      <c r="DJ290" s="4"/>
      <c r="DK290" s="4"/>
      <c r="DL290" s="4"/>
      <c r="DM290" s="4"/>
      <c r="DN290" s="4"/>
      <c r="DO290" s="4"/>
      <c r="DP290" s="4"/>
      <c r="DQ290" s="4"/>
      <c r="DR290" s="4"/>
    </row>
    <row r="291" spans="1:2406" s="16" customFormat="1">
      <c r="A291" s="1"/>
      <c r="B291" s="5"/>
      <c r="C291" s="5"/>
      <c r="D291" s="5"/>
      <c r="E291" s="5"/>
      <c r="F291" s="5"/>
      <c r="G291" s="6"/>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row>
    <row r="292" spans="1:2406" s="16" customFormat="1">
      <c r="A292" s="1"/>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row>
    <row r="293" spans="1:2406" s="16" customFormat="1">
      <c r="A293" s="1"/>
      <c r="B293" s="5"/>
      <c r="C293" s="5"/>
      <c r="D293" s="5"/>
      <c r="E293" s="5"/>
      <c r="F293" s="5"/>
      <c r="G293" s="5"/>
      <c r="H293" s="5"/>
      <c r="I293" s="5"/>
      <c r="J293" s="5"/>
      <c r="K293" s="5"/>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HM293" s="6"/>
      <c r="HN293" s="6"/>
      <c r="HO293" s="6"/>
      <c r="HP293" s="6"/>
      <c r="HQ293" s="6"/>
      <c r="HR293" s="6"/>
      <c r="HS293" s="6"/>
      <c r="HT293" s="6"/>
      <c r="HU293" s="6"/>
      <c r="HV293" s="6"/>
      <c r="HW293" s="6"/>
      <c r="HX293" s="6"/>
      <c r="HY293" s="6"/>
      <c r="HZ293" s="6"/>
      <c r="IA293" s="6"/>
      <c r="IB293" s="6"/>
      <c r="IC293" s="6"/>
      <c r="ID293" s="6"/>
      <c r="IE293" s="6"/>
      <c r="IF293" s="6"/>
      <c r="IG293" s="6"/>
      <c r="IH293" s="6"/>
      <c r="II293" s="6"/>
      <c r="IJ293" s="6"/>
      <c r="IK293" s="6"/>
      <c r="IL293" s="6"/>
      <c r="IM293" s="6"/>
      <c r="IN293" s="6"/>
      <c r="IO293" s="6"/>
      <c r="IP293" s="6"/>
      <c r="IQ293" s="6"/>
      <c r="IR293" s="6"/>
      <c r="IS293" s="6"/>
      <c r="IT293" s="6"/>
      <c r="IU293" s="6"/>
      <c r="IV293" s="6"/>
      <c r="IW293" s="6"/>
      <c r="IX293" s="6"/>
      <c r="IY293" s="6"/>
      <c r="IZ293" s="6"/>
      <c r="JA293" s="6"/>
      <c r="JB293" s="6"/>
      <c r="JC293" s="6"/>
      <c r="JD293" s="6"/>
      <c r="JE293" s="6"/>
      <c r="JF293" s="6"/>
      <c r="JG293" s="6"/>
      <c r="JH293" s="6"/>
      <c r="JI293" s="6"/>
      <c r="JJ293" s="6"/>
      <c r="JK293" s="6"/>
      <c r="JL293" s="6"/>
      <c r="JM293" s="6"/>
      <c r="JN293" s="6"/>
      <c r="JO293" s="6"/>
      <c r="JP293" s="6"/>
      <c r="JQ293" s="6"/>
      <c r="JR293" s="6"/>
      <c r="JS293" s="6"/>
      <c r="JT293" s="6"/>
      <c r="JU293" s="6"/>
      <c r="JV293" s="6"/>
      <c r="JW293" s="6"/>
      <c r="JX293" s="6"/>
      <c r="JY293" s="6"/>
      <c r="JZ293" s="6"/>
      <c r="KA293" s="6"/>
      <c r="KB293" s="6"/>
      <c r="KC293" s="6"/>
      <c r="KD293" s="6"/>
      <c r="KE293" s="6"/>
      <c r="KF293" s="6"/>
      <c r="KG293" s="6"/>
      <c r="KH293" s="6"/>
      <c r="KI293" s="6"/>
      <c r="KJ293" s="6"/>
      <c r="KK293" s="6"/>
      <c r="KL293" s="6"/>
      <c r="KM293" s="6"/>
      <c r="KN293" s="6"/>
      <c r="KO293" s="6"/>
      <c r="KP293" s="6"/>
      <c r="KQ293" s="6"/>
      <c r="KR293" s="6"/>
      <c r="KS293" s="6"/>
      <c r="KT293" s="6"/>
      <c r="KU293" s="6"/>
      <c r="KV293" s="6"/>
      <c r="KW293" s="6"/>
      <c r="KX293" s="6"/>
      <c r="KY293" s="6"/>
      <c r="KZ293" s="6"/>
      <c r="LA293" s="6"/>
      <c r="LB293" s="6"/>
      <c r="LC293" s="6"/>
      <c r="LD293" s="6"/>
      <c r="LE293" s="6"/>
      <c r="LF293" s="6"/>
      <c r="LG293" s="6"/>
      <c r="LH293" s="6"/>
      <c r="LI293" s="6"/>
      <c r="LJ293" s="6"/>
      <c r="LK293" s="6"/>
      <c r="LL293" s="6"/>
      <c r="LM293" s="6"/>
      <c r="LN293" s="6"/>
      <c r="LO293" s="6"/>
      <c r="LP293" s="6"/>
      <c r="LQ293" s="6"/>
      <c r="LR293" s="6"/>
      <c r="LS293" s="6"/>
      <c r="LT293" s="6"/>
      <c r="LU293" s="6"/>
      <c r="LV293" s="6"/>
      <c r="LW293" s="6"/>
      <c r="LX293" s="6"/>
      <c r="LY293" s="6"/>
      <c r="LZ293" s="6"/>
      <c r="MA293" s="6"/>
      <c r="MB293" s="6"/>
      <c r="MC293" s="6"/>
      <c r="MD293" s="6"/>
      <c r="ME293" s="6"/>
      <c r="MF293" s="6"/>
      <c r="MG293" s="6"/>
      <c r="MH293" s="6"/>
      <c r="MI293" s="6"/>
      <c r="MJ293" s="6"/>
      <c r="MK293" s="6"/>
      <c r="ML293" s="6"/>
      <c r="MM293" s="6"/>
      <c r="MN293" s="6"/>
      <c r="MO293" s="6"/>
      <c r="MP293" s="6"/>
      <c r="MQ293" s="6"/>
      <c r="MR293" s="6"/>
      <c r="MS293" s="6"/>
      <c r="MT293" s="6"/>
      <c r="MU293" s="6"/>
      <c r="MV293" s="6"/>
      <c r="MW293" s="6"/>
      <c r="MX293" s="6"/>
      <c r="MY293" s="6"/>
      <c r="MZ293" s="6"/>
      <c r="NA293" s="6"/>
      <c r="NB293" s="6"/>
      <c r="NC293" s="6"/>
      <c r="ND293" s="6"/>
      <c r="NE293" s="6"/>
      <c r="NF293" s="6"/>
      <c r="NG293" s="6"/>
      <c r="NH293" s="6"/>
      <c r="NI293" s="6"/>
      <c r="NJ293" s="6"/>
      <c r="NK293" s="6"/>
      <c r="NL293" s="6"/>
      <c r="NM293" s="6"/>
      <c r="NN293" s="6"/>
      <c r="NO293" s="6"/>
      <c r="NP293" s="6"/>
      <c r="NQ293" s="6"/>
      <c r="NR293" s="6"/>
      <c r="NS293" s="6"/>
      <c r="NT293" s="6"/>
      <c r="NU293" s="6"/>
      <c r="NV293" s="6"/>
      <c r="NW293" s="6"/>
      <c r="NX293" s="6"/>
      <c r="NY293" s="6"/>
      <c r="NZ293" s="6"/>
      <c r="OA293" s="6"/>
      <c r="OB293" s="6"/>
      <c r="OC293" s="6"/>
      <c r="OD293" s="6"/>
      <c r="OE293" s="6"/>
      <c r="OF293" s="6"/>
      <c r="OG293" s="6"/>
      <c r="OH293" s="6"/>
      <c r="OI293" s="6"/>
      <c r="OJ293" s="6"/>
      <c r="OK293" s="6"/>
      <c r="OL293" s="6"/>
      <c r="OM293" s="6"/>
      <c r="ON293" s="6"/>
      <c r="OO293" s="6"/>
      <c r="OP293" s="6"/>
      <c r="OQ293" s="6"/>
      <c r="OR293" s="6"/>
      <c r="OS293" s="6"/>
      <c r="OT293" s="6"/>
      <c r="OU293" s="6"/>
      <c r="OV293" s="6"/>
      <c r="OW293" s="6"/>
      <c r="OX293" s="6"/>
      <c r="OY293" s="6"/>
      <c r="OZ293" s="6"/>
      <c r="PA293" s="6"/>
      <c r="PB293" s="6"/>
      <c r="PC293" s="6"/>
      <c r="PD293" s="6"/>
      <c r="PE293" s="6"/>
      <c r="PF293" s="6"/>
      <c r="PG293" s="6"/>
      <c r="PH293" s="6"/>
      <c r="PI293" s="6"/>
      <c r="PJ293" s="6"/>
      <c r="PK293" s="6"/>
      <c r="PL293" s="6"/>
      <c r="PM293" s="6"/>
      <c r="PN293" s="6"/>
      <c r="PO293" s="6"/>
      <c r="PP293" s="6"/>
      <c r="PQ293" s="6"/>
      <c r="PR293" s="6"/>
      <c r="PS293" s="6"/>
      <c r="PT293" s="6"/>
      <c r="PU293" s="6"/>
      <c r="PV293" s="6"/>
      <c r="PW293" s="6"/>
      <c r="PX293" s="6"/>
      <c r="PY293" s="6"/>
      <c r="PZ293" s="6"/>
      <c r="QA293" s="6"/>
      <c r="QB293" s="6"/>
      <c r="QC293" s="6"/>
      <c r="QD293" s="6"/>
      <c r="QE293" s="6"/>
      <c r="QF293" s="6"/>
      <c r="QG293" s="6"/>
      <c r="QH293" s="6"/>
      <c r="QI293" s="6"/>
      <c r="QJ293" s="6"/>
      <c r="QK293" s="6"/>
      <c r="QL293" s="6"/>
      <c r="QM293" s="6"/>
      <c r="QN293" s="6"/>
      <c r="QO293" s="6"/>
      <c r="QP293" s="6"/>
      <c r="QQ293" s="6"/>
      <c r="QR293" s="6"/>
      <c r="QS293" s="6"/>
      <c r="QT293" s="6"/>
      <c r="QU293" s="6"/>
      <c r="QV293" s="6"/>
      <c r="QW293" s="6"/>
      <c r="QX293" s="6"/>
      <c r="QY293" s="6"/>
      <c r="QZ293" s="6"/>
      <c r="RA293" s="6"/>
      <c r="RB293" s="6"/>
      <c r="RC293" s="6"/>
      <c r="RD293" s="6"/>
      <c r="RE293" s="6"/>
      <c r="RF293" s="6"/>
      <c r="RG293" s="6"/>
      <c r="RH293" s="6"/>
      <c r="RI293" s="6"/>
      <c r="RJ293" s="6"/>
      <c r="RK293" s="6"/>
      <c r="RL293" s="6"/>
      <c r="RM293" s="6"/>
      <c r="RN293" s="6"/>
      <c r="RO293" s="6"/>
      <c r="RP293" s="6"/>
      <c r="RQ293" s="6"/>
      <c r="RR293" s="6"/>
      <c r="RS293" s="6"/>
      <c r="RT293" s="6"/>
      <c r="RU293" s="6"/>
      <c r="RV293" s="6"/>
      <c r="RW293" s="6"/>
      <c r="RX293" s="6"/>
      <c r="RY293" s="6"/>
      <c r="RZ293" s="6"/>
      <c r="SA293" s="6"/>
      <c r="SB293" s="6"/>
      <c r="SC293" s="6"/>
      <c r="SD293" s="6"/>
      <c r="SE293" s="6"/>
      <c r="SF293" s="6"/>
      <c r="SG293" s="6"/>
      <c r="SH293" s="6"/>
      <c r="SI293" s="6"/>
      <c r="SJ293" s="6"/>
      <c r="SK293" s="6"/>
      <c r="SL293" s="6"/>
      <c r="SM293" s="6"/>
      <c r="SN293" s="6"/>
      <c r="SO293" s="6"/>
      <c r="SP293" s="6"/>
      <c r="SQ293" s="6"/>
      <c r="SR293" s="6"/>
      <c r="SS293" s="6"/>
      <c r="ST293" s="6"/>
      <c r="SU293" s="6"/>
      <c r="SV293" s="6"/>
      <c r="SW293" s="6"/>
      <c r="SX293" s="6"/>
      <c r="SY293" s="6"/>
      <c r="SZ293" s="6"/>
      <c r="TA293" s="6"/>
      <c r="TB293" s="6"/>
      <c r="TC293" s="6"/>
      <c r="TD293" s="6"/>
      <c r="TE293" s="6"/>
      <c r="TF293" s="6"/>
      <c r="TG293" s="6"/>
      <c r="TH293" s="6"/>
      <c r="TI293" s="6"/>
      <c r="TJ293" s="6"/>
      <c r="TK293" s="6"/>
      <c r="TL293" s="6"/>
      <c r="TM293" s="6"/>
      <c r="TN293" s="6"/>
      <c r="TO293" s="6"/>
      <c r="TP293" s="6"/>
      <c r="TQ293" s="6"/>
      <c r="TR293" s="6"/>
      <c r="TS293" s="6"/>
      <c r="TT293" s="6"/>
      <c r="TU293" s="6"/>
      <c r="TV293" s="6"/>
      <c r="TW293" s="6"/>
      <c r="TX293" s="6"/>
      <c r="TY293" s="6"/>
      <c r="TZ293" s="6"/>
      <c r="UA293" s="6"/>
      <c r="UB293" s="6"/>
      <c r="UC293" s="6"/>
      <c r="UD293" s="6"/>
      <c r="UE293" s="6"/>
      <c r="UF293" s="6"/>
      <c r="UG293" s="6"/>
      <c r="UH293" s="6"/>
      <c r="UI293" s="6"/>
      <c r="UJ293" s="6"/>
      <c r="UK293" s="6"/>
      <c r="UL293" s="6"/>
      <c r="UM293" s="6"/>
      <c r="UN293" s="6"/>
      <c r="UO293" s="6"/>
      <c r="UP293" s="6"/>
      <c r="UQ293" s="6"/>
      <c r="UR293" s="6"/>
      <c r="US293" s="6"/>
      <c r="UT293" s="6"/>
      <c r="UU293" s="6"/>
      <c r="UV293" s="6"/>
      <c r="UW293" s="6"/>
      <c r="UX293" s="6"/>
      <c r="UY293" s="6"/>
      <c r="UZ293" s="6"/>
      <c r="VA293" s="6"/>
      <c r="VB293" s="6"/>
      <c r="VC293" s="6"/>
      <c r="VD293" s="6"/>
      <c r="VE293" s="6"/>
      <c r="VF293" s="6"/>
      <c r="VG293" s="6"/>
      <c r="VH293" s="6"/>
      <c r="VI293" s="6"/>
      <c r="VJ293" s="6"/>
      <c r="VK293" s="6"/>
      <c r="VL293" s="6"/>
      <c r="VM293" s="6"/>
      <c r="VN293" s="6"/>
      <c r="VO293" s="6"/>
      <c r="VP293" s="6"/>
      <c r="VQ293" s="6"/>
      <c r="VR293" s="6"/>
      <c r="VS293" s="6"/>
      <c r="VT293" s="6"/>
      <c r="VU293" s="6"/>
      <c r="VV293" s="6"/>
      <c r="VW293" s="6"/>
      <c r="VX293" s="6"/>
      <c r="VY293" s="6"/>
      <c r="VZ293" s="6"/>
      <c r="WA293" s="6"/>
      <c r="WB293" s="6"/>
      <c r="WC293" s="6"/>
      <c r="WD293" s="6"/>
      <c r="WE293" s="6"/>
      <c r="WF293" s="6"/>
      <c r="WG293" s="6"/>
      <c r="WH293" s="6"/>
      <c r="WI293" s="6"/>
      <c r="WJ293" s="6"/>
      <c r="WK293" s="6"/>
      <c r="WL293" s="6"/>
      <c r="WM293" s="6"/>
      <c r="WN293" s="6"/>
      <c r="WO293" s="6"/>
      <c r="WP293" s="6"/>
      <c r="WQ293" s="6"/>
      <c r="WR293" s="6"/>
      <c r="WS293" s="6"/>
      <c r="WT293" s="6"/>
      <c r="WU293" s="6"/>
      <c r="WV293" s="6"/>
      <c r="WW293" s="6"/>
      <c r="WX293" s="6"/>
      <c r="WY293" s="6"/>
      <c r="WZ293" s="6"/>
      <c r="XA293" s="6"/>
      <c r="XB293" s="6"/>
      <c r="XC293" s="6"/>
      <c r="XD293" s="6"/>
      <c r="XE293" s="6"/>
      <c r="XF293" s="6"/>
      <c r="XG293" s="6"/>
      <c r="XH293" s="6"/>
      <c r="XI293" s="6"/>
      <c r="XJ293" s="6"/>
      <c r="XK293" s="6"/>
      <c r="XL293" s="6"/>
      <c r="XM293" s="6"/>
      <c r="XN293" s="6"/>
      <c r="XO293" s="6"/>
      <c r="XP293" s="6"/>
      <c r="XQ293" s="6"/>
      <c r="XR293" s="6"/>
      <c r="XS293" s="6"/>
      <c r="XT293" s="6"/>
      <c r="XU293" s="6"/>
      <c r="XV293" s="6"/>
      <c r="XW293" s="6"/>
      <c r="XX293" s="6"/>
      <c r="XY293" s="6"/>
      <c r="XZ293" s="6"/>
      <c r="YA293" s="6"/>
      <c r="YB293" s="6"/>
      <c r="YC293" s="6"/>
      <c r="YD293" s="6"/>
      <c r="YE293" s="6"/>
      <c r="YF293" s="6"/>
      <c r="YG293" s="6"/>
      <c r="YH293" s="6"/>
      <c r="YI293" s="6"/>
      <c r="YJ293" s="6"/>
      <c r="YK293" s="6"/>
      <c r="YL293" s="6"/>
      <c r="YM293" s="6"/>
      <c r="YN293" s="6"/>
      <c r="YO293" s="6"/>
      <c r="YP293" s="6"/>
      <c r="YQ293" s="6"/>
      <c r="YR293" s="6"/>
      <c r="YS293" s="6"/>
      <c r="YT293" s="6"/>
      <c r="YU293" s="6"/>
      <c r="YV293" s="6"/>
      <c r="YW293" s="6"/>
      <c r="YX293" s="6"/>
      <c r="YY293" s="6"/>
      <c r="YZ293" s="6"/>
      <c r="ZA293" s="6"/>
      <c r="ZB293" s="6"/>
      <c r="ZC293" s="6"/>
      <c r="ZD293" s="6"/>
      <c r="ZE293" s="6"/>
      <c r="ZF293" s="6"/>
      <c r="ZG293" s="6"/>
      <c r="ZH293" s="6"/>
      <c r="ZI293" s="6"/>
      <c r="ZJ293" s="6"/>
      <c r="ZK293" s="6"/>
      <c r="ZL293" s="6"/>
      <c r="ZM293" s="6"/>
      <c r="ZN293" s="6"/>
      <c r="ZO293" s="6"/>
      <c r="ZP293" s="6"/>
      <c r="ZQ293" s="6"/>
      <c r="ZR293" s="6"/>
      <c r="ZS293" s="6"/>
      <c r="ZT293" s="6"/>
      <c r="ZU293" s="6"/>
      <c r="ZV293" s="6"/>
      <c r="ZW293" s="6"/>
      <c r="ZX293" s="6"/>
      <c r="ZY293" s="6"/>
      <c r="ZZ293" s="6"/>
      <c r="AAA293" s="6"/>
      <c r="AAB293" s="6"/>
      <c r="AAC293" s="6"/>
      <c r="AAD293" s="6"/>
      <c r="AAE293" s="6"/>
      <c r="AAF293" s="6"/>
      <c r="AAG293" s="6"/>
      <c r="AAH293" s="6"/>
      <c r="AAI293" s="6"/>
      <c r="AAJ293" s="6"/>
      <c r="AAK293" s="6"/>
      <c r="AAL293" s="6"/>
      <c r="AAM293" s="6"/>
      <c r="AAN293" s="6"/>
      <c r="AAO293" s="6"/>
      <c r="AAP293" s="6"/>
      <c r="AAQ293" s="6"/>
      <c r="AAR293" s="6"/>
      <c r="AAS293" s="6"/>
      <c r="AAT293" s="6"/>
      <c r="AAU293" s="6"/>
      <c r="AAV293" s="6"/>
      <c r="AAW293" s="6"/>
      <c r="AAX293" s="6"/>
      <c r="AAY293" s="6"/>
      <c r="AAZ293" s="6"/>
      <c r="ABA293" s="6"/>
      <c r="ABB293" s="6"/>
      <c r="ABC293" s="6"/>
      <c r="ABD293" s="6"/>
      <c r="ABE293" s="6"/>
      <c r="ABF293" s="6"/>
      <c r="ABG293" s="6"/>
      <c r="ABH293" s="6"/>
      <c r="ABI293" s="6"/>
      <c r="ABJ293" s="6"/>
      <c r="ABK293" s="6"/>
      <c r="ABL293" s="6"/>
      <c r="ABM293" s="6"/>
      <c r="ABN293" s="6"/>
      <c r="ABO293" s="6"/>
      <c r="ABP293" s="6"/>
      <c r="ABQ293" s="6"/>
      <c r="ABR293" s="6"/>
      <c r="ABS293" s="6"/>
      <c r="ABT293" s="6"/>
      <c r="ABU293" s="6"/>
      <c r="ABV293" s="6"/>
      <c r="ABW293" s="6"/>
      <c r="ABX293" s="6"/>
      <c r="ABY293" s="6"/>
      <c r="ABZ293" s="6"/>
      <c r="ACA293" s="6"/>
      <c r="ACB293" s="6"/>
      <c r="ACC293" s="6"/>
      <c r="ACD293" s="6"/>
      <c r="ACE293" s="6"/>
      <c r="ACF293" s="6"/>
      <c r="ACG293" s="6"/>
      <c r="ACH293" s="6"/>
      <c r="ACI293" s="6"/>
      <c r="ACJ293" s="6"/>
      <c r="ACK293" s="6"/>
      <c r="ACL293" s="6"/>
      <c r="ACM293" s="6"/>
      <c r="ACN293" s="6"/>
      <c r="ACO293" s="6"/>
      <c r="ACP293" s="6"/>
      <c r="ACQ293" s="6"/>
      <c r="ACR293" s="6"/>
      <c r="ACS293" s="6"/>
      <c r="ACT293" s="6"/>
      <c r="ACU293" s="6"/>
      <c r="ACV293" s="6"/>
      <c r="ACW293" s="6"/>
      <c r="ACX293" s="6"/>
      <c r="ACY293" s="6"/>
      <c r="ACZ293" s="6"/>
      <c r="ADA293" s="6"/>
      <c r="ADB293" s="6"/>
      <c r="ADC293" s="6"/>
      <c r="ADD293" s="6"/>
      <c r="ADE293" s="6"/>
      <c r="ADF293" s="6"/>
      <c r="ADG293" s="6"/>
      <c r="ADH293" s="6"/>
      <c r="ADI293" s="6"/>
      <c r="ADJ293" s="6"/>
      <c r="ADK293" s="6"/>
      <c r="ADL293" s="6"/>
      <c r="ADM293" s="6"/>
      <c r="ADN293" s="6"/>
      <c r="ADO293" s="6"/>
      <c r="ADP293" s="6"/>
      <c r="ADQ293" s="6"/>
      <c r="ADR293" s="6"/>
      <c r="ADS293" s="6"/>
      <c r="ADT293" s="6"/>
      <c r="ADU293" s="6"/>
      <c r="ADV293" s="6"/>
      <c r="ADW293" s="6"/>
      <c r="ADX293" s="6"/>
      <c r="ADY293" s="6"/>
      <c r="ADZ293" s="6"/>
      <c r="AEA293" s="6"/>
      <c r="AEB293" s="6"/>
      <c r="AEC293" s="6"/>
      <c r="AED293" s="6"/>
      <c r="AEE293" s="6"/>
      <c r="AEF293" s="6"/>
      <c r="AEG293" s="6"/>
      <c r="AEH293" s="6"/>
      <c r="AEI293" s="6"/>
      <c r="AEJ293" s="6"/>
      <c r="AEK293" s="6"/>
      <c r="AEL293" s="6"/>
      <c r="AEM293" s="6"/>
      <c r="AEN293" s="6"/>
      <c r="AEO293" s="6"/>
      <c r="AEP293" s="6"/>
      <c r="AEQ293" s="6"/>
      <c r="AER293" s="6"/>
      <c r="AES293" s="6"/>
      <c r="AET293" s="6"/>
      <c r="AEU293" s="6"/>
      <c r="AEV293" s="6"/>
      <c r="AEW293" s="6"/>
      <c r="AEX293" s="6"/>
      <c r="AEY293" s="6"/>
      <c r="AEZ293" s="6"/>
      <c r="AFA293" s="6"/>
      <c r="AFB293" s="6"/>
      <c r="AFC293" s="6"/>
      <c r="AFD293" s="6"/>
      <c r="AFE293" s="6"/>
      <c r="AFF293" s="6"/>
      <c r="AFG293" s="6"/>
      <c r="AFH293" s="6"/>
      <c r="AFI293" s="6"/>
      <c r="AFJ293" s="6"/>
      <c r="AFK293" s="6"/>
      <c r="AFL293" s="6"/>
      <c r="AFM293" s="6"/>
      <c r="AFN293" s="6"/>
      <c r="AFO293" s="6"/>
      <c r="AFP293" s="6"/>
      <c r="AFQ293" s="6"/>
      <c r="AFR293" s="6"/>
      <c r="AFS293" s="6"/>
      <c r="AFT293" s="6"/>
      <c r="AFU293" s="6"/>
      <c r="AFV293" s="6"/>
      <c r="AFW293" s="6"/>
      <c r="AFX293" s="6"/>
      <c r="AFY293" s="6"/>
      <c r="AFZ293" s="6"/>
      <c r="AGA293" s="6"/>
      <c r="AGB293" s="6"/>
      <c r="AGC293" s="6"/>
      <c r="AGD293" s="6"/>
      <c r="AGE293" s="6"/>
      <c r="AGF293" s="6"/>
      <c r="AGG293" s="6"/>
      <c r="AGH293" s="6"/>
      <c r="AGI293" s="6"/>
      <c r="AGJ293" s="6"/>
      <c r="AGK293" s="6"/>
      <c r="AGL293" s="6"/>
      <c r="AGM293" s="6"/>
      <c r="AGN293" s="6"/>
      <c r="AGO293" s="6"/>
      <c r="AGP293" s="6"/>
      <c r="AGQ293" s="6"/>
      <c r="AGR293" s="6"/>
      <c r="AGS293" s="6"/>
      <c r="AGT293" s="6"/>
      <c r="AGU293" s="6"/>
      <c r="AGV293" s="6"/>
      <c r="AGW293" s="6"/>
      <c r="AGX293" s="6"/>
      <c r="AGY293" s="6"/>
      <c r="AGZ293" s="6"/>
      <c r="AHA293" s="6"/>
      <c r="AHB293" s="6"/>
      <c r="AHC293" s="6"/>
      <c r="AHD293" s="6"/>
      <c r="AHE293" s="6"/>
      <c r="AHF293" s="6"/>
      <c r="AHG293" s="6"/>
      <c r="AHH293" s="6"/>
      <c r="AHI293" s="6"/>
      <c r="AHJ293" s="6"/>
      <c r="AHK293" s="6"/>
      <c r="AHL293" s="6"/>
      <c r="AHM293" s="6"/>
      <c r="AHN293" s="6"/>
      <c r="AHO293" s="6"/>
      <c r="AHP293" s="6"/>
      <c r="AHQ293" s="6"/>
      <c r="AHR293" s="6"/>
      <c r="AHS293" s="6"/>
      <c r="AHT293" s="6"/>
      <c r="AHU293" s="6"/>
      <c r="AHV293" s="6"/>
      <c r="AHW293" s="6"/>
      <c r="AHX293" s="6"/>
      <c r="AHY293" s="6"/>
      <c r="AHZ293" s="6"/>
      <c r="AIA293" s="6"/>
      <c r="AIB293" s="6"/>
      <c r="AIC293" s="6"/>
      <c r="AID293" s="6"/>
      <c r="AIE293" s="6"/>
      <c r="AIF293" s="6"/>
      <c r="AIG293" s="6"/>
      <c r="AIH293" s="6"/>
      <c r="AII293" s="6"/>
      <c r="AIJ293" s="6"/>
      <c r="AIK293" s="6"/>
      <c r="AIL293" s="6"/>
      <c r="AIM293" s="6"/>
      <c r="AIN293" s="6"/>
      <c r="AIO293" s="6"/>
      <c r="AIP293" s="6"/>
      <c r="AIQ293" s="6"/>
      <c r="AIR293" s="6"/>
      <c r="AIS293" s="6"/>
      <c r="AIT293" s="6"/>
      <c r="AIU293" s="6"/>
      <c r="AIV293" s="6"/>
      <c r="AIW293" s="6"/>
      <c r="AIX293" s="6"/>
      <c r="AIY293" s="6"/>
      <c r="AIZ293" s="6"/>
      <c r="AJA293" s="6"/>
      <c r="AJB293" s="6"/>
      <c r="AJC293" s="6"/>
      <c r="AJD293" s="6"/>
      <c r="AJE293" s="6"/>
      <c r="AJF293" s="6"/>
      <c r="AJG293" s="6"/>
      <c r="AJH293" s="6"/>
      <c r="AJI293" s="6"/>
      <c r="AJJ293" s="6"/>
      <c r="AJK293" s="6"/>
      <c r="AJL293" s="6"/>
      <c r="AJM293" s="6"/>
      <c r="AJN293" s="6"/>
      <c r="AJO293" s="6"/>
      <c r="AJP293" s="6"/>
      <c r="AJQ293" s="6"/>
      <c r="AJR293" s="6"/>
      <c r="AJS293" s="6"/>
      <c r="AJT293" s="6"/>
      <c r="AJU293" s="6"/>
      <c r="AJV293" s="6"/>
      <c r="AJW293" s="6"/>
      <c r="AJX293" s="6"/>
      <c r="AJY293" s="6"/>
      <c r="AJZ293" s="6"/>
      <c r="AKA293" s="6"/>
      <c r="AKB293" s="6"/>
      <c r="AKC293" s="6"/>
      <c r="AKD293" s="6"/>
      <c r="AKE293" s="6"/>
      <c r="AKF293" s="6"/>
      <c r="AKG293" s="6"/>
      <c r="AKH293" s="6"/>
      <c r="AKI293" s="6"/>
      <c r="AKJ293" s="6"/>
      <c r="AKK293" s="6"/>
      <c r="AKL293" s="6"/>
      <c r="AKM293" s="6"/>
      <c r="AKN293" s="6"/>
      <c r="AKO293" s="6"/>
      <c r="AKP293" s="6"/>
      <c r="AKQ293" s="6"/>
      <c r="AKR293" s="6"/>
      <c r="AKS293" s="6"/>
      <c r="AKT293" s="6"/>
      <c r="AKU293" s="6"/>
      <c r="AKV293" s="6"/>
      <c r="AKW293" s="6"/>
      <c r="AKX293" s="6"/>
      <c r="AKY293" s="6"/>
      <c r="AKZ293" s="6"/>
      <c r="ALA293" s="6"/>
      <c r="ALB293" s="6"/>
      <c r="ALC293" s="6"/>
      <c r="ALD293" s="6"/>
      <c r="ALE293" s="6"/>
      <c r="ALF293" s="6"/>
      <c r="ALG293" s="6"/>
      <c r="ALH293" s="6"/>
      <c r="ALI293" s="6"/>
      <c r="ALJ293" s="6"/>
      <c r="ALK293" s="6"/>
      <c r="ALL293" s="6"/>
      <c r="ALM293" s="6"/>
      <c r="ALN293" s="6"/>
      <c r="ALO293" s="6"/>
      <c r="ALP293" s="6"/>
      <c r="ALQ293" s="6"/>
      <c r="ALR293" s="6"/>
      <c r="ALS293" s="6"/>
      <c r="ALT293" s="6"/>
      <c r="ALU293" s="6"/>
      <c r="ALV293" s="6"/>
      <c r="ALW293" s="6"/>
      <c r="ALX293" s="6"/>
      <c r="ALY293" s="6"/>
      <c r="ALZ293" s="6"/>
      <c r="AMA293" s="6"/>
      <c r="AMB293" s="6"/>
      <c r="AMC293" s="6"/>
      <c r="AMD293" s="6"/>
      <c r="AME293" s="6"/>
      <c r="AMF293" s="6"/>
      <c r="AMG293" s="6"/>
      <c r="AMH293" s="6"/>
      <c r="AMI293" s="6"/>
      <c r="AMJ293" s="6"/>
      <c r="AMK293" s="6"/>
      <c r="AML293" s="6"/>
      <c r="AMM293" s="6"/>
      <c r="AMN293" s="6"/>
      <c r="AMO293" s="6"/>
      <c r="AMP293" s="6"/>
      <c r="AMQ293" s="6"/>
      <c r="AMR293" s="6"/>
      <c r="AMS293" s="6"/>
      <c r="AMT293" s="6"/>
      <c r="AMU293" s="6"/>
      <c r="AMV293" s="6"/>
      <c r="AMW293" s="6"/>
      <c r="AMX293" s="6"/>
      <c r="AMY293" s="6"/>
      <c r="AMZ293" s="6"/>
      <c r="ANA293" s="6"/>
      <c r="ANB293" s="6"/>
      <c r="ANC293" s="6"/>
      <c r="AND293" s="6"/>
      <c r="ANE293" s="6"/>
      <c r="ANF293" s="6"/>
      <c r="ANG293" s="6"/>
      <c r="ANH293" s="6"/>
      <c r="ANI293" s="6"/>
      <c r="ANJ293" s="6"/>
      <c r="ANK293" s="6"/>
      <c r="ANL293" s="6"/>
      <c r="ANM293" s="6"/>
      <c r="ANN293" s="6"/>
      <c r="ANO293" s="6"/>
      <c r="ANP293" s="6"/>
      <c r="ANQ293" s="6"/>
      <c r="ANR293" s="6"/>
      <c r="ANS293" s="6"/>
      <c r="ANT293" s="6"/>
      <c r="ANU293" s="6"/>
      <c r="ANV293" s="6"/>
      <c r="ANW293" s="6"/>
      <c r="ANX293" s="6"/>
      <c r="ANY293" s="6"/>
      <c r="ANZ293" s="6"/>
      <c r="AOA293" s="6"/>
      <c r="AOB293" s="6"/>
      <c r="AOC293" s="6"/>
      <c r="AOD293" s="6"/>
      <c r="AOE293" s="6"/>
      <c r="AOF293" s="6"/>
      <c r="AOG293" s="6"/>
      <c r="AOH293" s="6"/>
      <c r="AOI293" s="6"/>
      <c r="AOJ293" s="6"/>
      <c r="AOK293" s="6"/>
      <c r="AOL293" s="6"/>
      <c r="AOM293" s="6"/>
      <c r="AON293" s="6"/>
      <c r="AOO293" s="6"/>
      <c r="AOP293" s="6"/>
      <c r="AOQ293" s="6"/>
      <c r="AOR293" s="6"/>
      <c r="AOS293" s="6"/>
      <c r="AOT293" s="6"/>
      <c r="AOU293" s="6"/>
      <c r="AOV293" s="6"/>
      <c r="AOW293" s="6"/>
      <c r="AOX293" s="6"/>
      <c r="AOY293" s="6"/>
      <c r="AOZ293" s="6"/>
      <c r="APA293" s="6"/>
      <c r="APB293" s="6"/>
      <c r="APC293" s="6"/>
      <c r="APD293" s="6"/>
      <c r="APE293" s="6"/>
      <c r="APF293" s="6"/>
      <c r="APG293" s="6"/>
      <c r="APH293" s="6"/>
      <c r="API293" s="6"/>
      <c r="APJ293" s="6"/>
      <c r="APK293" s="6"/>
      <c r="APL293" s="6"/>
      <c r="APM293" s="6"/>
      <c r="APN293" s="6"/>
      <c r="APO293" s="6"/>
      <c r="APP293" s="6"/>
      <c r="APQ293" s="6"/>
      <c r="APR293" s="6"/>
      <c r="APS293" s="6"/>
      <c r="APT293" s="6"/>
      <c r="APU293" s="6"/>
      <c r="APV293" s="6"/>
      <c r="APW293" s="6"/>
      <c r="APX293" s="6"/>
      <c r="APY293" s="6"/>
      <c r="APZ293" s="6"/>
      <c r="AQA293" s="6"/>
      <c r="AQB293" s="6"/>
      <c r="AQC293" s="6"/>
      <c r="AQD293" s="6"/>
      <c r="AQE293" s="6"/>
      <c r="AQF293" s="6"/>
      <c r="AQG293" s="6"/>
      <c r="AQH293" s="6"/>
      <c r="AQI293" s="6"/>
      <c r="AQJ293" s="6"/>
      <c r="AQK293" s="6"/>
      <c r="AQL293" s="6"/>
      <c r="AQM293" s="6"/>
      <c r="AQN293" s="6"/>
      <c r="AQO293" s="6"/>
      <c r="AQP293" s="6"/>
      <c r="AQQ293" s="6"/>
      <c r="AQR293" s="6"/>
      <c r="AQS293" s="6"/>
      <c r="AQT293" s="6"/>
      <c r="AQU293" s="6"/>
      <c r="AQV293" s="6"/>
      <c r="AQW293" s="6"/>
      <c r="AQX293" s="6"/>
      <c r="AQY293" s="6"/>
      <c r="AQZ293" s="6"/>
      <c r="ARA293" s="6"/>
      <c r="ARB293" s="6"/>
      <c r="ARC293" s="6"/>
      <c r="ARD293" s="6"/>
      <c r="ARE293" s="6"/>
      <c r="ARF293" s="6"/>
      <c r="ARG293" s="6"/>
      <c r="ARH293" s="6"/>
      <c r="ARI293" s="6"/>
      <c r="ARJ293" s="6"/>
      <c r="ARK293" s="6"/>
      <c r="ARL293" s="6"/>
      <c r="ARM293" s="6"/>
      <c r="ARN293" s="6"/>
      <c r="ARO293" s="6"/>
      <c r="ARP293" s="6"/>
      <c r="ARQ293" s="6"/>
      <c r="ARR293" s="6"/>
      <c r="ARS293" s="6"/>
      <c r="ART293" s="6"/>
      <c r="ARU293" s="6"/>
      <c r="ARV293" s="6"/>
      <c r="ARW293" s="6"/>
      <c r="ARX293" s="6"/>
      <c r="ARY293" s="6"/>
      <c r="ARZ293" s="6"/>
      <c r="ASA293" s="6"/>
      <c r="ASB293" s="6"/>
      <c r="ASC293" s="6"/>
      <c r="ASD293" s="6"/>
      <c r="ASE293" s="6"/>
      <c r="ASF293" s="6"/>
      <c r="ASG293" s="6"/>
      <c r="ASH293" s="6"/>
      <c r="ASI293" s="6"/>
      <c r="ASJ293" s="6"/>
      <c r="ASK293" s="6"/>
      <c r="ASL293" s="6"/>
      <c r="ASM293" s="6"/>
      <c r="ASN293" s="6"/>
      <c r="ASO293" s="6"/>
      <c r="ASP293" s="6"/>
      <c r="ASQ293" s="6"/>
      <c r="ASR293" s="6"/>
      <c r="ASS293" s="6"/>
      <c r="AST293" s="6"/>
      <c r="ASU293" s="6"/>
      <c r="ASV293" s="6"/>
      <c r="ASW293" s="6"/>
      <c r="ASX293" s="6"/>
      <c r="ASY293" s="6"/>
      <c r="ASZ293" s="6"/>
      <c r="ATA293" s="6"/>
      <c r="ATB293" s="6"/>
      <c r="ATC293" s="6"/>
      <c r="ATD293" s="6"/>
      <c r="ATE293" s="6"/>
      <c r="ATF293" s="6"/>
      <c r="ATG293" s="6"/>
      <c r="ATH293" s="6"/>
      <c r="ATI293" s="6"/>
      <c r="ATJ293" s="6"/>
      <c r="ATK293" s="6"/>
      <c r="ATL293" s="6"/>
      <c r="ATM293" s="6"/>
      <c r="ATN293" s="6"/>
      <c r="ATO293" s="6"/>
      <c r="ATP293" s="6"/>
      <c r="ATQ293" s="6"/>
      <c r="ATR293" s="6"/>
      <c r="ATS293" s="6"/>
      <c r="ATT293" s="6"/>
      <c r="ATU293" s="6"/>
      <c r="ATV293" s="6"/>
      <c r="ATW293" s="6"/>
      <c r="ATX293" s="6"/>
      <c r="ATY293" s="6"/>
      <c r="ATZ293" s="6"/>
      <c r="AUA293" s="6"/>
      <c r="AUB293" s="6"/>
      <c r="AUC293" s="6"/>
      <c r="AUD293" s="6"/>
      <c r="AUE293" s="6"/>
      <c r="AUF293" s="6"/>
      <c r="AUG293" s="6"/>
      <c r="AUH293" s="6"/>
      <c r="AUI293" s="6"/>
      <c r="AUJ293" s="6"/>
      <c r="AUK293" s="6"/>
      <c r="AUL293" s="6"/>
      <c r="AUM293" s="6"/>
      <c r="AUN293" s="6"/>
      <c r="AUO293" s="6"/>
      <c r="AUP293" s="6"/>
      <c r="AUQ293" s="6"/>
      <c r="AUR293" s="6"/>
      <c r="AUS293" s="6"/>
      <c r="AUT293" s="6"/>
      <c r="AUU293" s="6"/>
      <c r="AUV293" s="6"/>
      <c r="AUW293" s="6"/>
      <c r="AUX293" s="6"/>
      <c r="AUY293" s="6"/>
      <c r="AUZ293" s="6"/>
      <c r="AVA293" s="6"/>
      <c r="AVB293" s="6"/>
      <c r="AVC293" s="6"/>
      <c r="AVD293" s="6"/>
      <c r="AVE293" s="6"/>
      <c r="AVF293" s="6"/>
      <c r="AVG293" s="6"/>
      <c r="AVH293" s="6"/>
      <c r="AVI293" s="6"/>
      <c r="AVJ293" s="6"/>
      <c r="AVK293" s="6"/>
      <c r="AVL293" s="6"/>
      <c r="AVM293" s="6"/>
      <c r="AVN293" s="6"/>
      <c r="AVO293" s="6"/>
      <c r="AVP293" s="6"/>
      <c r="AVQ293" s="6"/>
      <c r="AVR293" s="6"/>
      <c r="AVS293" s="6"/>
      <c r="AVT293" s="6"/>
      <c r="AVU293" s="6"/>
      <c r="AVV293" s="6"/>
      <c r="AVW293" s="6"/>
      <c r="AVX293" s="6"/>
      <c r="AVY293" s="6"/>
      <c r="AVZ293" s="6"/>
      <c r="AWA293" s="6"/>
      <c r="AWB293" s="6"/>
      <c r="AWC293" s="6"/>
      <c r="AWD293" s="6"/>
      <c r="AWE293" s="6"/>
      <c r="AWF293" s="6"/>
      <c r="AWG293" s="6"/>
      <c r="AWH293" s="6"/>
      <c r="AWI293" s="6"/>
      <c r="AWJ293" s="6"/>
      <c r="AWK293" s="6"/>
      <c r="AWL293" s="6"/>
      <c r="AWM293" s="6"/>
      <c r="AWN293" s="6"/>
      <c r="AWO293" s="6"/>
      <c r="AWP293" s="6"/>
      <c r="AWQ293" s="6"/>
      <c r="AWR293" s="6"/>
      <c r="AWS293" s="6"/>
      <c r="AWT293" s="6"/>
      <c r="AWU293" s="6"/>
      <c r="AWV293" s="6"/>
      <c r="AWW293" s="6"/>
      <c r="AWX293" s="6"/>
      <c r="AWY293" s="6"/>
      <c r="AWZ293" s="6"/>
      <c r="AXA293" s="6"/>
      <c r="AXB293" s="6"/>
      <c r="AXC293" s="6"/>
      <c r="AXD293" s="6"/>
      <c r="AXE293" s="6"/>
      <c r="AXF293" s="6"/>
      <c r="AXG293" s="6"/>
      <c r="AXH293" s="6"/>
      <c r="AXI293" s="6"/>
      <c r="AXJ293" s="6"/>
      <c r="AXK293" s="6"/>
      <c r="AXL293" s="6"/>
      <c r="AXM293" s="6"/>
      <c r="AXN293" s="6"/>
      <c r="AXO293" s="6"/>
      <c r="AXP293" s="6"/>
      <c r="AXQ293" s="6"/>
      <c r="AXR293" s="6"/>
      <c r="AXS293" s="6"/>
      <c r="AXT293" s="6"/>
      <c r="AXU293" s="6"/>
      <c r="AXV293" s="6"/>
      <c r="AXW293" s="6"/>
      <c r="AXX293" s="6"/>
      <c r="AXY293" s="6"/>
      <c r="AXZ293" s="6"/>
      <c r="AYA293" s="6"/>
      <c r="AYB293" s="6"/>
      <c r="AYC293" s="6"/>
      <c r="AYD293" s="6"/>
      <c r="AYE293" s="6"/>
      <c r="AYF293" s="6"/>
      <c r="AYG293" s="6"/>
      <c r="AYH293" s="6"/>
      <c r="AYI293" s="6"/>
      <c r="AYJ293" s="6"/>
      <c r="AYK293" s="6"/>
      <c r="AYL293" s="6"/>
      <c r="AYM293" s="6"/>
      <c r="AYN293" s="6"/>
      <c r="AYO293" s="6"/>
      <c r="AYP293" s="6"/>
      <c r="AYQ293" s="6"/>
      <c r="AYR293" s="6"/>
      <c r="AYS293" s="6"/>
      <c r="AYT293" s="6"/>
      <c r="AYU293" s="6"/>
      <c r="AYV293" s="6"/>
      <c r="AYW293" s="6"/>
      <c r="AYX293" s="6"/>
      <c r="AYY293" s="6"/>
      <c r="AYZ293" s="6"/>
      <c r="AZA293" s="6"/>
      <c r="AZB293" s="6"/>
      <c r="AZC293" s="6"/>
      <c r="AZD293" s="6"/>
      <c r="AZE293" s="6"/>
      <c r="AZF293" s="6"/>
      <c r="AZG293" s="6"/>
      <c r="AZH293" s="6"/>
      <c r="AZI293" s="6"/>
      <c r="AZJ293" s="6"/>
      <c r="AZK293" s="6"/>
      <c r="AZL293" s="6"/>
      <c r="AZM293" s="6"/>
      <c r="AZN293" s="6"/>
      <c r="AZO293" s="6"/>
      <c r="AZP293" s="6"/>
      <c r="AZQ293" s="6"/>
      <c r="AZR293" s="6"/>
      <c r="AZS293" s="6"/>
      <c r="AZT293" s="6"/>
      <c r="AZU293" s="6"/>
      <c r="AZV293" s="6"/>
      <c r="AZW293" s="6"/>
      <c r="AZX293" s="6"/>
      <c r="AZY293" s="6"/>
      <c r="AZZ293" s="6"/>
      <c r="BAA293" s="6"/>
      <c r="BAB293" s="6"/>
      <c r="BAC293" s="6"/>
      <c r="BAD293" s="6"/>
      <c r="BAE293" s="6"/>
      <c r="BAF293" s="6"/>
      <c r="BAG293" s="6"/>
      <c r="BAH293" s="6"/>
      <c r="BAI293" s="6"/>
      <c r="BAJ293" s="6"/>
      <c r="BAK293" s="6"/>
      <c r="BAL293" s="6"/>
      <c r="BAM293" s="6"/>
      <c r="BAN293" s="6"/>
      <c r="BAO293" s="6"/>
      <c r="BAP293" s="6"/>
      <c r="BAQ293" s="6"/>
      <c r="BAR293" s="6"/>
      <c r="BAS293" s="6"/>
      <c r="BAT293" s="6"/>
      <c r="BAU293" s="6"/>
      <c r="BAV293" s="6"/>
      <c r="BAW293" s="6"/>
      <c r="BAX293" s="6"/>
      <c r="BAY293" s="6"/>
      <c r="BAZ293" s="6"/>
      <c r="BBA293" s="6"/>
      <c r="BBB293" s="6"/>
      <c r="BBC293" s="6"/>
      <c r="BBD293" s="6"/>
      <c r="BBE293" s="6"/>
      <c r="BBF293" s="6"/>
      <c r="BBG293" s="6"/>
      <c r="BBH293" s="6"/>
      <c r="BBI293" s="6"/>
      <c r="BBJ293" s="6"/>
      <c r="BBK293" s="6"/>
      <c r="BBL293" s="6"/>
      <c r="BBM293" s="6"/>
      <c r="BBN293" s="6"/>
      <c r="BBO293" s="6"/>
      <c r="BBP293" s="6"/>
      <c r="BBQ293" s="6"/>
      <c r="BBR293" s="6"/>
      <c r="BBS293" s="6"/>
      <c r="BBT293" s="6"/>
      <c r="BBU293" s="6"/>
      <c r="BBV293" s="6"/>
      <c r="BBW293" s="6"/>
      <c r="BBX293" s="6"/>
      <c r="BBY293" s="6"/>
      <c r="BBZ293" s="6"/>
      <c r="BCA293" s="6"/>
      <c r="BCB293" s="6"/>
      <c r="BCC293" s="6"/>
      <c r="BCD293" s="6"/>
      <c r="BCE293" s="6"/>
      <c r="BCF293" s="6"/>
      <c r="BCG293" s="6"/>
      <c r="BCH293" s="6"/>
      <c r="BCI293" s="6"/>
      <c r="BCJ293" s="6"/>
      <c r="BCK293" s="6"/>
      <c r="BCL293" s="6"/>
      <c r="BCM293" s="6"/>
      <c r="BCN293" s="6"/>
      <c r="BCO293" s="6"/>
      <c r="BCP293" s="6"/>
      <c r="BCQ293" s="6"/>
      <c r="BCR293" s="6"/>
      <c r="BCS293" s="6"/>
      <c r="BCT293" s="6"/>
      <c r="BCU293" s="6"/>
      <c r="BCV293" s="6"/>
      <c r="BCW293" s="6"/>
      <c r="BCX293" s="6"/>
      <c r="BCY293" s="6"/>
      <c r="BCZ293" s="6"/>
      <c r="BDA293" s="6"/>
      <c r="BDB293" s="6"/>
      <c r="BDC293" s="6"/>
      <c r="BDD293" s="6"/>
      <c r="BDE293" s="6"/>
      <c r="BDF293" s="6"/>
      <c r="BDG293" s="6"/>
      <c r="BDH293" s="6"/>
      <c r="BDI293" s="6"/>
      <c r="BDJ293" s="6"/>
      <c r="BDK293" s="6"/>
      <c r="BDL293" s="6"/>
      <c r="BDM293" s="6"/>
      <c r="BDN293" s="6"/>
      <c r="BDO293" s="6"/>
      <c r="BDP293" s="6"/>
      <c r="BDQ293" s="6"/>
      <c r="BDR293" s="6"/>
      <c r="BDS293" s="6"/>
      <c r="BDT293" s="6"/>
      <c r="BDU293" s="6"/>
      <c r="BDV293" s="6"/>
      <c r="BDW293" s="6"/>
      <c r="BDX293" s="6"/>
      <c r="BDY293" s="6"/>
      <c r="BDZ293" s="6"/>
      <c r="BEA293" s="6"/>
      <c r="BEB293" s="6"/>
      <c r="BEC293" s="6"/>
      <c r="BED293" s="6"/>
      <c r="BEE293" s="6"/>
      <c r="BEF293" s="6"/>
      <c r="BEG293" s="6"/>
      <c r="BEH293" s="6"/>
      <c r="BEI293" s="6"/>
      <c r="BEJ293" s="6"/>
      <c r="BEK293" s="6"/>
      <c r="BEL293" s="6"/>
      <c r="BEM293" s="6"/>
      <c r="BEN293" s="6"/>
      <c r="BEO293" s="6"/>
      <c r="BEP293" s="6"/>
      <c r="BEQ293" s="6"/>
      <c r="BER293" s="6"/>
      <c r="BES293" s="6"/>
      <c r="BET293" s="6"/>
      <c r="BEU293" s="6"/>
      <c r="BEV293" s="6"/>
      <c r="BEW293" s="6"/>
      <c r="BEX293" s="6"/>
      <c r="BEY293" s="6"/>
      <c r="BEZ293" s="6"/>
      <c r="BFA293" s="6"/>
      <c r="BFB293" s="6"/>
      <c r="BFC293" s="6"/>
      <c r="BFD293" s="6"/>
      <c r="BFE293" s="6"/>
      <c r="BFF293" s="6"/>
      <c r="BFG293" s="6"/>
      <c r="BFH293" s="6"/>
      <c r="BFI293" s="6"/>
      <c r="BFJ293" s="6"/>
      <c r="BFK293" s="6"/>
      <c r="BFL293" s="6"/>
      <c r="BFM293" s="6"/>
      <c r="BFN293" s="6"/>
      <c r="BFO293" s="6"/>
      <c r="BFP293" s="6"/>
      <c r="BFQ293" s="6"/>
      <c r="BFR293" s="6"/>
      <c r="BFS293" s="6"/>
      <c r="BFT293" s="6"/>
      <c r="BFU293" s="6"/>
      <c r="BFV293" s="6"/>
      <c r="BFW293" s="6"/>
      <c r="BFX293" s="6"/>
      <c r="BFY293" s="6"/>
      <c r="BFZ293" s="6"/>
      <c r="BGA293" s="6"/>
      <c r="BGB293" s="6"/>
      <c r="BGC293" s="6"/>
      <c r="BGD293" s="6"/>
      <c r="BGE293" s="6"/>
      <c r="BGF293" s="6"/>
      <c r="BGG293" s="6"/>
      <c r="BGH293" s="6"/>
      <c r="BGI293" s="6"/>
      <c r="BGJ293" s="6"/>
      <c r="BGK293" s="6"/>
      <c r="BGL293" s="6"/>
      <c r="BGM293" s="6"/>
      <c r="BGN293" s="6"/>
      <c r="BGO293" s="6"/>
      <c r="BGP293" s="6"/>
      <c r="BGQ293" s="6"/>
      <c r="BGR293" s="6"/>
      <c r="BGS293" s="6"/>
      <c r="BGT293" s="6"/>
      <c r="BGU293" s="6"/>
      <c r="BGV293" s="6"/>
      <c r="BGW293" s="6"/>
      <c r="BGX293" s="6"/>
      <c r="BGY293" s="6"/>
      <c r="BGZ293" s="6"/>
      <c r="BHA293" s="6"/>
      <c r="BHB293" s="6"/>
      <c r="BHC293" s="6"/>
      <c r="BHD293" s="6"/>
      <c r="BHE293" s="6"/>
      <c r="BHF293" s="6"/>
      <c r="BHG293" s="6"/>
      <c r="BHH293" s="6"/>
      <c r="BHI293" s="6"/>
      <c r="BHJ293" s="6"/>
      <c r="BHK293" s="6"/>
      <c r="BHL293" s="6"/>
      <c r="BHM293" s="6"/>
      <c r="BHN293" s="6"/>
      <c r="BHO293" s="6"/>
      <c r="BHP293" s="6"/>
      <c r="BHQ293" s="6"/>
      <c r="BHR293" s="6"/>
      <c r="BHS293" s="6"/>
      <c r="BHT293" s="6"/>
      <c r="BHU293" s="6"/>
      <c r="BHV293" s="6"/>
      <c r="BHW293" s="6"/>
      <c r="BHX293" s="6"/>
      <c r="BHY293" s="6"/>
      <c r="BHZ293" s="6"/>
      <c r="BIA293" s="6"/>
      <c r="BIB293" s="6"/>
      <c r="BIC293" s="6"/>
      <c r="BID293" s="6"/>
      <c r="BIE293" s="6"/>
      <c r="BIF293" s="6"/>
      <c r="BIG293" s="6"/>
      <c r="BIH293" s="6"/>
      <c r="BII293" s="6"/>
      <c r="BIJ293" s="6"/>
      <c r="BIK293" s="6"/>
      <c r="BIL293" s="6"/>
      <c r="BIM293" s="6"/>
      <c r="BIN293" s="6"/>
      <c r="BIO293" s="6"/>
      <c r="BIP293" s="6"/>
      <c r="BIQ293" s="6"/>
      <c r="BIR293" s="6"/>
      <c r="BIS293" s="6"/>
      <c r="BIT293" s="6"/>
      <c r="BIU293" s="6"/>
      <c r="BIV293" s="6"/>
      <c r="BIW293" s="6"/>
      <c r="BIX293" s="6"/>
      <c r="BIY293" s="6"/>
      <c r="BIZ293" s="6"/>
      <c r="BJA293" s="6"/>
      <c r="BJB293" s="6"/>
      <c r="BJC293" s="6"/>
      <c r="BJD293" s="6"/>
      <c r="BJE293" s="6"/>
      <c r="BJF293" s="6"/>
      <c r="BJG293" s="6"/>
      <c r="BJH293" s="6"/>
      <c r="BJI293" s="6"/>
      <c r="BJJ293" s="6"/>
      <c r="BJK293" s="6"/>
      <c r="BJL293" s="6"/>
      <c r="BJM293" s="6"/>
      <c r="BJN293" s="6"/>
      <c r="BJO293" s="6"/>
      <c r="BJP293" s="6"/>
      <c r="BJQ293" s="6"/>
      <c r="BJR293" s="6"/>
      <c r="BJS293" s="6"/>
      <c r="BJT293" s="6"/>
      <c r="BJU293" s="6"/>
      <c r="BJV293" s="6"/>
      <c r="BJW293" s="6"/>
      <c r="BJX293" s="6"/>
      <c r="BJY293" s="6"/>
      <c r="BJZ293" s="6"/>
      <c r="BKA293" s="6"/>
      <c r="BKB293" s="6"/>
      <c r="BKC293" s="6"/>
      <c r="BKD293" s="6"/>
      <c r="BKE293" s="6"/>
      <c r="BKF293" s="6"/>
      <c r="BKG293" s="6"/>
      <c r="BKH293" s="6"/>
      <c r="BKI293" s="6"/>
      <c r="BKJ293" s="6"/>
      <c r="BKK293" s="6"/>
      <c r="BKL293" s="6"/>
      <c r="BKM293" s="6"/>
      <c r="BKN293" s="6"/>
      <c r="BKO293" s="6"/>
      <c r="BKP293" s="6"/>
      <c r="BKQ293" s="6"/>
      <c r="BKR293" s="6"/>
      <c r="BKS293" s="6"/>
      <c r="BKT293" s="6"/>
      <c r="BKU293" s="6"/>
      <c r="BKV293" s="6"/>
      <c r="BKW293" s="6"/>
      <c r="BKX293" s="6"/>
      <c r="BKY293" s="6"/>
      <c r="BKZ293" s="6"/>
      <c r="BLA293" s="6"/>
      <c r="BLB293" s="6"/>
      <c r="BLC293" s="6"/>
      <c r="BLD293" s="6"/>
      <c r="BLE293" s="6"/>
      <c r="BLF293" s="6"/>
      <c r="BLG293" s="6"/>
      <c r="BLH293" s="6"/>
      <c r="BLI293" s="6"/>
      <c r="BLJ293" s="6"/>
      <c r="BLK293" s="6"/>
      <c r="BLL293" s="6"/>
      <c r="BLM293" s="6"/>
      <c r="BLN293" s="6"/>
      <c r="BLO293" s="6"/>
      <c r="BLP293" s="6"/>
      <c r="BLQ293" s="6"/>
      <c r="BLR293" s="6"/>
      <c r="BLS293" s="6"/>
      <c r="BLT293" s="6"/>
      <c r="BLU293" s="6"/>
      <c r="BLV293" s="6"/>
      <c r="BLW293" s="6"/>
      <c r="BLX293" s="6"/>
      <c r="BLY293" s="6"/>
      <c r="BLZ293" s="6"/>
      <c r="BMA293" s="6"/>
      <c r="BMB293" s="6"/>
      <c r="BMC293" s="6"/>
      <c r="BMD293" s="6"/>
      <c r="BME293" s="6"/>
      <c r="BMF293" s="6"/>
      <c r="BMG293" s="6"/>
      <c r="BMH293" s="6"/>
      <c r="BMI293" s="6"/>
      <c r="BMJ293" s="6"/>
      <c r="BMK293" s="6"/>
      <c r="BML293" s="6"/>
      <c r="BMM293" s="6"/>
      <c r="BMN293" s="6"/>
      <c r="BMO293" s="6"/>
      <c r="BMP293" s="6"/>
      <c r="BMQ293" s="6"/>
      <c r="BMR293" s="6"/>
      <c r="BMS293" s="6"/>
      <c r="BMT293" s="6"/>
      <c r="BMU293" s="6"/>
      <c r="BMV293" s="6"/>
      <c r="BMW293" s="6"/>
      <c r="BMX293" s="6"/>
      <c r="BMY293" s="6"/>
      <c r="BMZ293" s="6"/>
      <c r="BNA293" s="6"/>
      <c r="BNB293" s="6"/>
      <c r="BNC293" s="6"/>
      <c r="BND293" s="6"/>
      <c r="BNE293" s="6"/>
      <c r="BNF293" s="6"/>
      <c r="BNG293" s="6"/>
      <c r="BNH293" s="6"/>
      <c r="BNI293" s="6"/>
      <c r="BNJ293" s="6"/>
      <c r="BNK293" s="6"/>
      <c r="BNL293" s="6"/>
      <c r="BNM293" s="6"/>
      <c r="BNN293" s="6"/>
      <c r="BNO293" s="6"/>
      <c r="BNP293" s="6"/>
      <c r="BNQ293" s="6"/>
      <c r="BNR293" s="6"/>
      <c r="BNS293" s="6"/>
      <c r="BNT293" s="6"/>
      <c r="BNU293" s="6"/>
      <c r="BNV293" s="6"/>
      <c r="BNW293" s="6"/>
      <c r="BNX293" s="6"/>
      <c r="BNY293" s="6"/>
      <c r="BNZ293" s="6"/>
      <c r="BOA293" s="6"/>
      <c r="BOB293" s="6"/>
      <c r="BOC293" s="6"/>
      <c r="BOD293" s="6"/>
      <c r="BOE293" s="6"/>
      <c r="BOF293" s="6"/>
      <c r="BOG293" s="6"/>
      <c r="BOH293" s="6"/>
      <c r="BOI293" s="6"/>
      <c r="BOJ293" s="6"/>
      <c r="BOK293" s="6"/>
      <c r="BOL293" s="6"/>
      <c r="BOM293" s="6"/>
      <c r="BON293" s="6"/>
      <c r="BOO293" s="6"/>
      <c r="BOP293" s="6"/>
      <c r="BOQ293" s="6"/>
      <c r="BOR293" s="6"/>
      <c r="BOS293" s="6"/>
      <c r="BOT293" s="6"/>
      <c r="BOU293" s="6"/>
      <c r="BOV293" s="6"/>
      <c r="BOW293" s="6"/>
      <c r="BOX293" s="6"/>
      <c r="BOY293" s="6"/>
      <c r="BOZ293" s="6"/>
      <c r="BPA293" s="6"/>
      <c r="BPB293" s="6"/>
      <c r="BPC293" s="6"/>
      <c r="BPD293" s="6"/>
      <c r="BPE293" s="6"/>
      <c r="BPF293" s="6"/>
      <c r="BPG293" s="6"/>
      <c r="BPH293" s="6"/>
      <c r="BPI293" s="6"/>
      <c r="BPJ293" s="6"/>
      <c r="BPK293" s="6"/>
      <c r="BPL293" s="6"/>
      <c r="BPM293" s="6"/>
      <c r="BPN293" s="6"/>
      <c r="BPO293" s="6"/>
      <c r="BPP293" s="6"/>
      <c r="BPQ293" s="6"/>
      <c r="BPR293" s="6"/>
      <c r="BPS293" s="6"/>
      <c r="BPT293" s="6"/>
      <c r="BPU293" s="6"/>
      <c r="BPV293" s="6"/>
      <c r="BPW293" s="6"/>
      <c r="BPX293" s="6"/>
      <c r="BPY293" s="6"/>
      <c r="BPZ293" s="6"/>
      <c r="BQA293" s="6"/>
      <c r="BQB293" s="6"/>
      <c r="BQC293" s="6"/>
      <c r="BQD293" s="6"/>
      <c r="BQE293" s="6"/>
      <c r="BQF293" s="6"/>
      <c r="BQG293" s="6"/>
      <c r="BQH293" s="6"/>
      <c r="BQI293" s="6"/>
      <c r="BQJ293" s="6"/>
      <c r="BQK293" s="6"/>
      <c r="BQL293" s="6"/>
      <c r="BQM293" s="6"/>
      <c r="BQN293" s="6"/>
      <c r="BQO293" s="6"/>
      <c r="BQP293" s="6"/>
      <c r="BQQ293" s="6"/>
      <c r="BQR293" s="6"/>
      <c r="BQS293" s="6"/>
      <c r="BQT293" s="6"/>
      <c r="BQU293" s="6"/>
      <c r="BQV293" s="6"/>
      <c r="BQW293" s="6"/>
      <c r="BQX293" s="6"/>
      <c r="BQY293" s="6"/>
      <c r="BQZ293" s="6"/>
      <c r="BRA293" s="6"/>
      <c r="BRB293" s="6"/>
      <c r="BRC293" s="6"/>
      <c r="BRD293" s="6"/>
      <c r="BRE293" s="6"/>
      <c r="BRF293" s="6"/>
      <c r="BRG293" s="6"/>
      <c r="BRH293" s="6"/>
      <c r="BRI293" s="6"/>
      <c r="BRJ293" s="6"/>
      <c r="BRK293" s="6"/>
      <c r="BRL293" s="6"/>
      <c r="BRM293" s="6"/>
      <c r="BRN293" s="6"/>
      <c r="BRO293" s="6"/>
      <c r="BRP293" s="6"/>
      <c r="BRQ293" s="6"/>
      <c r="BRR293" s="6"/>
      <c r="BRS293" s="6"/>
      <c r="BRT293" s="6"/>
      <c r="BRU293" s="6"/>
      <c r="BRV293" s="6"/>
      <c r="BRW293" s="6"/>
      <c r="BRX293" s="6"/>
      <c r="BRY293" s="6"/>
      <c r="BRZ293" s="6"/>
      <c r="BSA293" s="6"/>
      <c r="BSB293" s="6"/>
      <c r="BSC293" s="6"/>
      <c r="BSD293" s="6"/>
      <c r="BSE293" s="6"/>
      <c r="BSF293" s="6"/>
      <c r="BSG293" s="6"/>
      <c r="BSH293" s="6"/>
      <c r="BSI293" s="6"/>
      <c r="BSJ293" s="6"/>
      <c r="BSK293" s="6"/>
      <c r="BSL293" s="6"/>
      <c r="BSM293" s="6"/>
      <c r="BSN293" s="6"/>
      <c r="BSO293" s="6"/>
      <c r="BSP293" s="6"/>
      <c r="BSQ293" s="6"/>
      <c r="BSR293" s="6"/>
      <c r="BSS293" s="6"/>
      <c r="BST293" s="6"/>
      <c r="BSU293" s="6"/>
      <c r="BSV293" s="6"/>
      <c r="BSW293" s="6"/>
      <c r="BSX293" s="6"/>
      <c r="BSY293" s="6"/>
      <c r="BSZ293" s="6"/>
      <c r="BTA293" s="6"/>
      <c r="BTB293" s="6"/>
      <c r="BTC293" s="6"/>
      <c r="BTD293" s="6"/>
      <c r="BTE293" s="6"/>
      <c r="BTF293" s="6"/>
      <c r="BTG293" s="6"/>
      <c r="BTH293" s="6"/>
      <c r="BTI293" s="6"/>
      <c r="BTJ293" s="6"/>
      <c r="BTK293" s="6"/>
      <c r="BTL293" s="6"/>
      <c r="BTM293" s="6"/>
      <c r="BTN293" s="6"/>
      <c r="BTO293" s="6"/>
      <c r="BTP293" s="6"/>
      <c r="BTQ293" s="6"/>
      <c r="BTR293" s="6"/>
      <c r="BTS293" s="6"/>
      <c r="BTT293" s="6"/>
      <c r="BTU293" s="6"/>
      <c r="BTV293" s="6"/>
      <c r="BTW293" s="6"/>
      <c r="BTX293" s="6"/>
      <c r="BTY293" s="6"/>
      <c r="BTZ293" s="6"/>
      <c r="BUA293" s="6"/>
      <c r="BUB293" s="6"/>
      <c r="BUC293" s="6"/>
      <c r="BUD293" s="6"/>
      <c r="BUE293" s="6"/>
      <c r="BUF293" s="6"/>
      <c r="BUG293" s="6"/>
      <c r="BUH293" s="6"/>
      <c r="BUI293" s="6"/>
      <c r="BUJ293" s="6"/>
      <c r="BUK293" s="6"/>
      <c r="BUL293" s="6"/>
      <c r="BUM293" s="6"/>
      <c r="BUN293" s="6"/>
      <c r="BUO293" s="6"/>
      <c r="BUP293" s="6"/>
      <c r="BUQ293" s="6"/>
      <c r="BUR293" s="6"/>
      <c r="BUS293" s="6"/>
      <c r="BUT293" s="6"/>
      <c r="BUU293" s="6"/>
      <c r="BUV293" s="6"/>
      <c r="BUW293" s="6"/>
      <c r="BUX293" s="6"/>
      <c r="BUY293" s="6"/>
      <c r="BUZ293" s="6"/>
      <c r="BVA293" s="6"/>
      <c r="BVB293" s="6"/>
      <c r="BVC293" s="6"/>
      <c r="BVD293" s="6"/>
      <c r="BVE293" s="6"/>
      <c r="BVF293" s="6"/>
      <c r="BVG293" s="6"/>
      <c r="BVH293" s="6"/>
      <c r="BVI293" s="6"/>
      <c r="BVJ293" s="6"/>
      <c r="BVK293" s="6"/>
      <c r="BVL293" s="6"/>
      <c r="BVM293" s="6"/>
      <c r="BVN293" s="6"/>
      <c r="BVO293" s="6"/>
      <c r="BVP293" s="6"/>
      <c r="BVQ293" s="6"/>
      <c r="BVR293" s="6"/>
      <c r="BVS293" s="6"/>
      <c r="BVT293" s="6"/>
      <c r="BVU293" s="6"/>
      <c r="BVV293" s="6"/>
      <c r="BVW293" s="6"/>
      <c r="BVX293" s="6"/>
      <c r="BVY293" s="6"/>
      <c r="BVZ293" s="6"/>
      <c r="BWA293" s="6"/>
      <c r="BWB293" s="6"/>
      <c r="BWC293" s="6"/>
      <c r="BWD293" s="6"/>
      <c r="BWE293" s="6"/>
      <c r="BWF293" s="6"/>
      <c r="BWG293" s="6"/>
      <c r="BWH293" s="6"/>
      <c r="BWI293" s="6"/>
      <c r="BWJ293" s="6"/>
      <c r="BWK293" s="6"/>
      <c r="BWL293" s="6"/>
      <c r="BWM293" s="6"/>
      <c r="BWN293" s="6"/>
      <c r="BWO293" s="6"/>
      <c r="BWP293" s="6"/>
      <c r="BWQ293" s="6"/>
      <c r="BWR293" s="6"/>
      <c r="BWS293" s="6"/>
      <c r="BWT293" s="6"/>
      <c r="BWU293" s="6"/>
      <c r="BWV293" s="6"/>
      <c r="BWW293" s="6"/>
      <c r="BWX293" s="6"/>
      <c r="BWY293" s="6"/>
      <c r="BWZ293" s="6"/>
      <c r="BXA293" s="6"/>
      <c r="BXB293" s="6"/>
      <c r="BXC293" s="6"/>
      <c r="BXD293" s="6"/>
      <c r="BXE293" s="6"/>
      <c r="BXF293" s="6"/>
      <c r="BXG293" s="6"/>
      <c r="BXH293" s="6"/>
      <c r="BXI293" s="6"/>
      <c r="BXJ293" s="6"/>
      <c r="BXK293" s="6"/>
      <c r="BXL293" s="6"/>
      <c r="BXM293" s="6"/>
      <c r="BXN293" s="6"/>
      <c r="BXO293" s="6"/>
      <c r="BXP293" s="6"/>
      <c r="BXQ293" s="6"/>
      <c r="BXR293" s="6"/>
      <c r="BXS293" s="6"/>
      <c r="BXT293" s="6"/>
      <c r="BXU293" s="6"/>
      <c r="BXV293" s="6"/>
      <c r="BXW293" s="6"/>
      <c r="BXX293" s="6"/>
      <c r="BXY293" s="6"/>
      <c r="BXZ293" s="6"/>
      <c r="BYA293" s="6"/>
      <c r="BYB293" s="6"/>
      <c r="BYC293" s="6"/>
      <c r="BYD293" s="6"/>
      <c r="BYE293" s="6"/>
      <c r="BYF293" s="6"/>
      <c r="BYG293" s="6"/>
      <c r="BYH293" s="6"/>
      <c r="BYI293" s="6"/>
      <c r="BYJ293" s="6"/>
      <c r="BYK293" s="6"/>
      <c r="BYL293" s="6"/>
      <c r="BYM293" s="6"/>
      <c r="BYN293" s="6"/>
      <c r="BYO293" s="6"/>
      <c r="BYP293" s="6"/>
      <c r="BYQ293" s="6"/>
      <c r="BYR293" s="6"/>
      <c r="BYS293" s="6"/>
      <c r="BYT293" s="6"/>
      <c r="BYU293" s="6"/>
      <c r="BYV293" s="6"/>
      <c r="BYW293" s="6"/>
      <c r="BYX293" s="6"/>
      <c r="BYY293" s="6"/>
      <c r="BYZ293" s="6"/>
      <c r="BZA293" s="6"/>
      <c r="BZB293" s="6"/>
      <c r="BZC293" s="6"/>
      <c r="BZD293" s="6"/>
      <c r="BZE293" s="6"/>
      <c r="BZF293" s="6"/>
      <c r="BZG293" s="6"/>
      <c r="BZH293" s="6"/>
      <c r="BZI293" s="6"/>
      <c r="BZJ293" s="6"/>
      <c r="BZK293" s="6"/>
      <c r="BZL293" s="6"/>
      <c r="BZM293" s="6"/>
      <c r="BZN293" s="6"/>
      <c r="BZO293" s="6"/>
      <c r="BZP293" s="6"/>
      <c r="BZQ293" s="6"/>
      <c r="BZR293" s="6"/>
      <c r="BZS293" s="6"/>
      <c r="BZT293" s="6"/>
      <c r="BZU293" s="6"/>
      <c r="BZV293" s="6"/>
      <c r="BZW293" s="6"/>
      <c r="BZX293" s="6"/>
      <c r="BZY293" s="6"/>
      <c r="BZZ293" s="6"/>
      <c r="CAA293" s="6"/>
      <c r="CAB293" s="6"/>
      <c r="CAC293" s="6"/>
      <c r="CAD293" s="6"/>
      <c r="CAE293" s="6"/>
      <c r="CAF293" s="6"/>
      <c r="CAG293" s="6"/>
      <c r="CAH293" s="6"/>
      <c r="CAI293" s="6"/>
      <c r="CAJ293" s="6"/>
      <c r="CAK293" s="6"/>
      <c r="CAL293" s="6"/>
      <c r="CAM293" s="6"/>
      <c r="CAN293" s="6"/>
      <c r="CAO293" s="6"/>
      <c r="CAP293" s="6"/>
      <c r="CAQ293" s="6"/>
      <c r="CAR293" s="6"/>
      <c r="CAS293" s="6"/>
      <c r="CAT293" s="6"/>
      <c r="CAU293" s="6"/>
      <c r="CAV293" s="6"/>
      <c r="CAW293" s="6"/>
      <c r="CAX293" s="6"/>
      <c r="CAY293" s="6"/>
      <c r="CAZ293" s="6"/>
      <c r="CBA293" s="6"/>
      <c r="CBB293" s="6"/>
      <c r="CBC293" s="6"/>
      <c r="CBD293" s="6"/>
      <c r="CBE293" s="6"/>
      <c r="CBF293" s="6"/>
      <c r="CBG293" s="6"/>
      <c r="CBH293" s="6"/>
      <c r="CBI293" s="6"/>
      <c r="CBJ293" s="6"/>
      <c r="CBK293" s="6"/>
      <c r="CBL293" s="6"/>
      <c r="CBM293" s="6"/>
      <c r="CBN293" s="6"/>
      <c r="CBO293" s="6"/>
      <c r="CBP293" s="6"/>
      <c r="CBQ293" s="6"/>
      <c r="CBR293" s="6"/>
      <c r="CBS293" s="6"/>
      <c r="CBT293" s="6"/>
      <c r="CBU293" s="6"/>
      <c r="CBV293" s="6"/>
      <c r="CBW293" s="6"/>
      <c r="CBX293" s="6"/>
      <c r="CBY293" s="6"/>
      <c r="CBZ293" s="6"/>
      <c r="CCA293" s="6"/>
      <c r="CCB293" s="6"/>
      <c r="CCC293" s="6"/>
      <c r="CCD293" s="6"/>
      <c r="CCE293" s="6"/>
      <c r="CCF293" s="6"/>
      <c r="CCG293" s="6"/>
      <c r="CCH293" s="6"/>
      <c r="CCI293" s="6"/>
      <c r="CCJ293" s="6"/>
      <c r="CCK293" s="6"/>
      <c r="CCL293" s="6"/>
      <c r="CCM293" s="6"/>
      <c r="CCN293" s="6"/>
      <c r="CCO293" s="6"/>
      <c r="CCP293" s="6"/>
      <c r="CCQ293" s="6"/>
      <c r="CCR293" s="6"/>
      <c r="CCS293" s="6"/>
      <c r="CCT293" s="6"/>
      <c r="CCU293" s="6"/>
      <c r="CCV293" s="6"/>
      <c r="CCW293" s="6"/>
      <c r="CCX293" s="6"/>
      <c r="CCY293" s="6"/>
      <c r="CCZ293" s="6"/>
      <c r="CDA293" s="6"/>
      <c r="CDB293" s="6"/>
      <c r="CDC293" s="6"/>
      <c r="CDD293" s="6"/>
      <c r="CDE293" s="6"/>
      <c r="CDF293" s="6"/>
      <c r="CDG293" s="6"/>
      <c r="CDH293" s="6"/>
      <c r="CDI293" s="6"/>
      <c r="CDJ293" s="6"/>
      <c r="CDK293" s="6"/>
      <c r="CDL293" s="6"/>
      <c r="CDM293" s="6"/>
      <c r="CDN293" s="6"/>
      <c r="CDO293" s="6"/>
      <c r="CDP293" s="6"/>
      <c r="CDQ293" s="6"/>
      <c r="CDR293" s="6"/>
      <c r="CDS293" s="6"/>
      <c r="CDT293" s="6"/>
      <c r="CDU293" s="6"/>
      <c r="CDV293" s="6"/>
      <c r="CDW293" s="6"/>
      <c r="CDX293" s="6"/>
      <c r="CDY293" s="6"/>
      <c r="CDZ293" s="6"/>
      <c r="CEA293" s="6"/>
      <c r="CEB293" s="6"/>
      <c r="CEC293" s="6"/>
      <c r="CED293" s="6"/>
      <c r="CEE293" s="6"/>
      <c r="CEF293" s="6"/>
      <c r="CEG293" s="6"/>
      <c r="CEH293" s="6"/>
      <c r="CEI293" s="6"/>
      <c r="CEJ293" s="6"/>
      <c r="CEK293" s="6"/>
      <c r="CEL293" s="6"/>
      <c r="CEM293" s="6"/>
      <c r="CEN293" s="6"/>
      <c r="CEO293" s="6"/>
      <c r="CEP293" s="6"/>
      <c r="CEQ293" s="6"/>
      <c r="CER293" s="6"/>
      <c r="CES293" s="6"/>
      <c r="CET293" s="6"/>
      <c r="CEU293" s="6"/>
      <c r="CEV293" s="6"/>
      <c r="CEW293" s="6"/>
      <c r="CEX293" s="6"/>
      <c r="CEY293" s="6"/>
      <c r="CEZ293" s="6"/>
      <c r="CFA293" s="6"/>
      <c r="CFB293" s="6"/>
      <c r="CFC293" s="6"/>
      <c r="CFD293" s="6"/>
      <c r="CFE293" s="6"/>
      <c r="CFF293" s="6"/>
      <c r="CFG293" s="6"/>
      <c r="CFH293" s="6"/>
      <c r="CFI293" s="6"/>
      <c r="CFJ293" s="6"/>
      <c r="CFK293" s="6"/>
      <c r="CFL293" s="6"/>
      <c r="CFM293" s="6"/>
      <c r="CFN293" s="6"/>
      <c r="CFO293" s="6"/>
      <c r="CFP293" s="6"/>
      <c r="CFQ293" s="6"/>
      <c r="CFR293" s="6"/>
      <c r="CFS293" s="6"/>
      <c r="CFT293" s="6"/>
      <c r="CFU293" s="6"/>
      <c r="CFV293" s="6"/>
      <c r="CFW293" s="6"/>
      <c r="CFX293" s="6"/>
      <c r="CFY293" s="6"/>
      <c r="CFZ293" s="6"/>
      <c r="CGA293" s="6"/>
      <c r="CGB293" s="6"/>
      <c r="CGC293" s="6"/>
      <c r="CGD293" s="6"/>
      <c r="CGE293" s="6"/>
      <c r="CGF293" s="6"/>
      <c r="CGG293" s="6"/>
      <c r="CGH293" s="6"/>
      <c r="CGI293" s="6"/>
      <c r="CGJ293" s="6"/>
      <c r="CGK293" s="6"/>
      <c r="CGL293" s="6"/>
      <c r="CGM293" s="6"/>
      <c r="CGN293" s="6"/>
      <c r="CGO293" s="6"/>
      <c r="CGP293" s="6"/>
      <c r="CGQ293" s="6"/>
      <c r="CGR293" s="6"/>
      <c r="CGS293" s="6"/>
      <c r="CGT293" s="6"/>
      <c r="CGU293" s="6"/>
      <c r="CGV293" s="6"/>
      <c r="CGW293" s="6"/>
      <c r="CGX293" s="6"/>
      <c r="CGY293" s="6"/>
      <c r="CGZ293" s="6"/>
      <c r="CHA293" s="6"/>
      <c r="CHB293" s="6"/>
      <c r="CHC293" s="6"/>
      <c r="CHD293" s="6"/>
      <c r="CHE293" s="6"/>
      <c r="CHF293" s="6"/>
      <c r="CHG293" s="6"/>
      <c r="CHH293" s="6"/>
      <c r="CHI293" s="6"/>
      <c r="CHJ293" s="6"/>
      <c r="CHK293" s="6"/>
      <c r="CHL293" s="6"/>
      <c r="CHM293" s="6"/>
      <c r="CHN293" s="6"/>
      <c r="CHO293" s="6"/>
      <c r="CHP293" s="6"/>
      <c r="CHQ293" s="6"/>
      <c r="CHR293" s="6"/>
      <c r="CHS293" s="6"/>
      <c r="CHT293" s="6"/>
      <c r="CHU293" s="6"/>
      <c r="CHV293" s="6"/>
      <c r="CHW293" s="6"/>
      <c r="CHX293" s="6"/>
      <c r="CHY293" s="6"/>
      <c r="CHZ293" s="6"/>
      <c r="CIA293" s="6"/>
      <c r="CIB293" s="6"/>
      <c r="CIC293" s="6"/>
      <c r="CID293" s="6"/>
      <c r="CIE293" s="6"/>
      <c r="CIF293" s="6"/>
      <c r="CIG293" s="6"/>
      <c r="CIH293" s="6"/>
      <c r="CII293" s="6"/>
      <c r="CIJ293" s="6"/>
      <c r="CIK293" s="6"/>
      <c r="CIL293" s="6"/>
      <c r="CIM293" s="6"/>
      <c r="CIN293" s="6"/>
      <c r="CIO293" s="6"/>
      <c r="CIP293" s="6"/>
      <c r="CIQ293" s="6"/>
      <c r="CIR293" s="6"/>
      <c r="CIS293" s="6"/>
      <c r="CIT293" s="6"/>
      <c r="CIU293" s="6"/>
      <c r="CIV293" s="6"/>
      <c r="CIW293" s="6"/>
      <c r="CIX293" s="6"/>
      <c r="CIY293" s="6"/>
      <c r="CIZ293" s="6"/>
      <c r="CJA293" s="6"/>
      <c r="CJB293" s="6"/>
      <c r="CJC293" s="6"/>
      <c r="CJD293" s="6"/>
      <c r="CJE293" s="6"/>
      <c r="CJF293" s="6"/>
      <c r="CJG293" s="6"/>
      <c r="CJH293" s="6"/>
      <c r="CJI293" s="6"/>
      <c r="CJJ293" s="6"/>
      <c r="CJK293" s="6"/>
      <c r="CJL293" s="6"/>
      <c r="CJM293" s="6"/>
      <c r="CJN293" s="6"/>
      <c r="CJO293" s="6"/>
      <c r="CJP293" s="6"/>
      <c r="CJQ293" s="6"/>
      <c r="CJR293" s="6"/>
      <c r="CJS293" s="6"/>
      <c r="CJT293" s="6"/>
      <c r="CJU293" s="6"/>
      <c r="CJV293" s="6"/>
      <c r="CJW293" s="6"/>
      <c r="CJX293" s="6"/>
      <c r="CJY293" s="6"/>
      <c r="CJZ293" s="6"/>
      <c r="CKA293" s="6"/>
      <c r="CKB293" s="6"/>
      <c r="CKC293" s="6"/>
      <c r="CKD293" s="6"/>
      <c r="CKE293" s="6"/>
      <c r="CKF293" s="6"/>
      <c r="CKG293" s="6"/>
      <c r="CKH293" s="6"/>
      <c r="CKI293" s="6"/>
      <c r="CKJ293" s="6"/>
      <c r="CKK293" s="6"/>
      <c r="CKL293" s="6"/>
      <c r="CKM293" s="6"/>
      <c r="CKN293" s="6"/>
      <c r="CKO293" s="6"/>
      <c r="CKP293" s="6"/>
      <c r="CKQ293" s="6"/>
      <c r="CKR293" s="6"/>
      <c r="CKS293" s="6"/>
      <c r="CKT293" s="6"/>
      <c r="CKU293" s="6"/>
      <c r="CKV293" s="6"/>
      <c r="CKW293" s="6"/>
      <c r="CKX293" s="6"/>
      <c r="CKY293" s="6"/>
      <c r="CKZ293" s="6"/>
      <c r="CLA293" s="6"/>
      <c r="CLB293" s="6"/>
      <c r="CLC293" s="6"/>
      <c r="CLD293" s="6"/>
      <c r="CLE293" s="6"/>
      <c r="CLF293" s="6"/>
      <c r="CLG293" s="6"/>
      <c r="CLH293" s="6"/>
      <c r="CLI293" s="6"/>
      <c r="CLJ293" s="6"/>
      <c r="CLK293" s="6"/>
      <c r="CLL293" s="6"/>
      <c r="CLM293" s="6"/>
      <c r="CLN293" s="6"/>
      <c r="CLO293" s="6"/>
      <c r="CLP293" s="6"/>
      <c r="CLQ293" s="6"/>
      <c r="CLR293" s="6"/>
      <c r="CLS293" s="6"/>
      <c r="CLT293" s="6"/>
      <c r="CLU293" s="6"/>
      <c r="CLV293" s="6"/>
      <c r="CLW293" s="6"/>
      <c r="CLX293" s="6"/>
      <c r="CLY293" s="6"/>
      <c r="CLZ293" s="6"/>
      <c r="CMA293" s="6"/>
      <c r="CMB293" s="6"/>
      <c r="CMC293" s="6"/>
      <c r="CMD293" s="6"/>
      <c r="CME293" s="6"/>
      <c r="CMF293" s="6"/>
      <c r="CMG293" s="6"/>
      <c r="CMH293" s="6"/>
      <c r="CMI293" s="6"/>
      <c r="CMJ293" s="6"/>
      <c r="CMK293" s="6"/>
      <c r="CML293" s="6"/>
      <c r="CMM293" s="6"/>
      <c r="CMN293" s="6"/>
      <c r="CMO293" s="6"/>
      <c r="CMP293" s="6"/>
      <c r="CMQ293" s="6"/>
      <c r="CMR293" s="6"/>
      <c r="CMS293" s="6"/>
      <c r="CMT293" s="6"/>
      <c r="CMU293" s="6"/>
      <c r="CMV293" s="6"/>
      <c r="CMW293" s="6"/>
      <c r="CMX293" s="6"/>
      <c r="CMY293" s="6"/>
      <c r="CMZ293" s="6"/>
      <c r="CNA293" s="6"/>
      <c r="CNB293" s="6"/>
      <c r="CNC293" s="6"/>
      <c r="CND293" s="6"/>
      <c r="CNE293" s="6"/>
      <c r="CNF293" s="6"/>
      <c r="CNG293" s="6"/>
      <c r="CNH293" s="6"/>
      <c r="CNI293" s="6"/>
      <c r="CNJ293" s="6"/>
      <c r="CNK293" s="6"/>
      <c r="CNL293" s="6"/>
    </row>
    <row r="294" spans="1:2406" s="16" customFormat="1">
      <c r="A294" s="1"/>
      <c r="B294" s="5"/>
      <c r="C294" s="5"/>
      <c r="D294" s="5"/>
      <c r="E294" s="5"/>
      <c r="F294" s="5"/>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c r="HI294" s="6"/>
      <c r="HJ294" s="6"/>
      <c r="HK294" s="6"/>
      <c r="HL294" s="6"/>
      <c r="HM294" s="6"/>
      <c r="HN294" s="6"/>
      <c r="HO294" s="6"/>
      <c r="HP294" s="6"/>
      <c r="HQ294" s="6"/>
      <c r="HR294" s="6"/>
      <c r="HS294" s="6"/>
      <c r="HT294" s="6"/>
      <c r="HU294" s="6"/>
      <c r="HV294" s="6"/>
      <c r="HW294" s="6"/>
      <c r="HX294" s="6"/>
      <c r="HY294" s="6"/>
      <c r="HZ294" s="6"/>
      <c r="IA294" s="6"/>
      <c r="IB294" s="6"/>
      <c r="IC294" s="6"/>
      <c r="ID294" s="6"/>
      <c r="IE294" s="6"/>
      <c r="IF294" s="6"/>
      <c r="IG294" s="6"/>
      <c r="IH294" s="6"/>
      <c r="II294" s="6"/>
      <c r="IJ294" s="6"/>
      <c r="IK294" s="6"/>
      <c r="IL294" s="6"/>
      <c r="IM294" s="6"/>
      <c r="IN294" s="6"/>
      <c r="IO294" s="6"/>
      <c r="IP294" s="6"/>
      <c r="IQ294" s="6"/>
      <c r="IR294" s="6"/>
      <c r="IS294" s="6"/>
      <c r="IT294" s="6"/>
      <c r="IU294" s="6"/>
      <c r="IV294" s="6"/>
      <c r="IW294" s="6"/>
      <c r="IX294" s="6"/>
      <c r="IY294" s="6"/>
      <c r="IZ294" s="6"/>
      <c r="JA294" s="6"/>
      <c r="JB294" s="6"/>
      <c r="JC294" s="6"/>
      <c r="JD294" s="6"/>
      <c r="JE294" s="6"/>
      <c r="JF294" s="6"/>
      <c r="JG294" s="6"/>
      <c r="JH294" s="6"/>
      <c r="JI294" s="6"/>
      <c r="JJ294" s="6"/>
      <c r="JK294" s="6"/>
      <c r="JL294" s="6"/>
      <c r="JM294" s="6"/>
      <c r="JN294" s="6"/>
      <c r="JO294" s="6"/>
      <c r="JP294" s="6"/>
      <c r="JQ294" s="6"/>
      <c r="JR294" s="6"/>
      <c r="JS294" s="6"/>
      <c r="JT294" s="6"/>
      <c r="JU294" s="6"/>
      <c r="JV294" s="6"/>
      <c r="JW294" s="6"/>
      <c r="JX294" s="6"/>
      <c r="JY294" s="6"/>
      <c r="JZ294" s="6"/>
      <c r="KA294" s="6"/>
      <c r="KB294" s="6"/>
      <c r="KC294" s="6"/>
      <c r="KD294" s="6"/>
      <c r="KE294" s="6"/>
      <c r="KF294" s="6"/>
      <c r="KG294" s="6"/>
      <c r="KH294" s="6"/>
      <c r="KI294" s="6"/>
      <c r="KJ294" s="6"/>
      <c r="KK294" s="6"/>
      <c r="KL294" s="6"/>
      <c r="KM294" s="6"/>
      <c r="KN294" s="6"/>
      <c r="KO294" s="6"/>
      <c r="KP294" s="6"/>
      <c r="KQ294" s="6"/>
      <c r="KR294" s="6"/>
      <c r="KS294" s="6"/>
      <c r="KT294" s="6"/>
      <c r="KU294" s="6"/>
      <c r="KV294" s="6"/>
      <c r="KW294" s="6"/>
      <c r="KX294" s="6"/>
      <c r="KY294" s="6"/>
      <c r="KZ294" s="6"/>
      <c r="LA294" s="6"/>
      <c r="LB294" s="6"/>
      <c r="LC294" s="6"/>
      <c r="LD294" s="6"/>
      <c r="LE294" s="6"/>
      <c r="LF294" s="6"/>
      <c r="LG294" s="6"/>
      <c r="LH294" s="6"/>
      <c r="LI294" s="6"/>
      <c r="LJ294" s="6"/>
      <c r="LK294" s="6"/>
      <c r="LL294" s="6"/>
      <c r="LM294" s="6"/>
      <c r="LN294" s="6"/>
      <c r="LO294" s="6"/>
      <c r="LP294" s="6"/>
      <c r="LQ294" s="6"/>
      <c r="LR294" s="6"/>
      <c r="LS294" s="6"/>
      <c r="LT294" s="6"/>
      <c r="LU294" s="6"/>
      <c r="LV294" s="6"/>
      <c r="LW294" s="6"/>
      <c r="LX294" s="6"/>
      <c r="LY294" s="6"/>
      <c r="LZ294" s="6"/>
      <c r="MA294" s="6"/>
      <c r="MB294" s="6"/>
      <c r="MC294" s="6"/>
      <c r="MD294" s="6"/>
      <c r="ME294" s="6"/>
      <c r="MF294" s="6"/>
      <c r="MG294" s="6"/>
      <c r="MH294" s="6"/>
      <c r="MI294" s="6"/>
      <c r="MJ294" s="6"/>
      <c r="MK294" s="6"/>
      <c r="ML294" s="6"/>
      <c r="MM294" s="6"/>
      <c r="MN294" s="6"/>
      <c r="MO294" s="6"/>
      <c r="MP294" s="6"/>
      <c r="MQ294" s="6"/>
      <c r="MR294" s="6"/>
      <c r="MS294" s="6"/>
      <c r="MT294" s="6"/>
      <c r="MU294" s="6"/>
      <c r="MV294" s="6"/>
      <c r="MW294" s="6"/>
      <c r="MX294" s="6"/>
      <c r="MY294" s="6"/>
      <c r="MZ294" s="6"/>
      <c r="NA294" s="6"/>
      <c r="NB294" s="6"/>
      <c r="NC294" s="6"/>
      <c r="ND294" s="6"/>
      <c r="NE294" s="6"/>
      <c r="NF294" s="6"/>
      <c r="NG294" s="6"/>
      <c r="NH294" s="6"/>
      <c r="NI294" s="6"/>
      <c r="NJ294" s="6"/>
      <c r="NK294" s="6"/>
      <c r="NL294" s="6"/>
      <c r="NM294" s="6"/>
      <c r="NN294" s="6"/>
      <c r="NO294" s="6"/>
      <c r="NP294" s="6"/>
      <c r="NQ294" s="6"/>
      <c r="NR294" s="6"/>
      <c r="NS294" s="6"/>
      <c r="NT294" s="6"/>
      <c r="NU294" s="6"/>
      <c r="NV294" s="6"/>
      <c r="NW294" s="6"/>
      <c r="NX294" s="6"/>
      <c r="NY294" s="6"/>
      <c r="NZ294" s="6"/>
      <c r="OA294" s="6"/>
      <c r="OB294" s="6"/>
      <c r="OC294" s="6"/>
      <c r="OD294" s="6"/>
      <c r="OE294" s="6"/>
      <c r="OF294" s="6"/>
      <c r="OG294" s="6"/>
      <c r="OH294" s="6"/>
      <c r="OI294" s="6"/>
      <c r="OJ294" s="6"/>
      <c r="OK294" s="6"/>
      <c r="OL294" s="6"/>
      <c r="OM294" s="6"/>
      <c r="ON294" s="6"/>
      <c r="OO294" s="6"/>
      <c r="OP294" s="6"/>
      <c r="OQ294" s="6"/>
      <c r="OR294" s="6"/>
      <c r="OS294" s="6"/>
      <c r="OT294" s="6"/>
      <c r="OU294" s="6"/>
      <c r="OV294" s="6"/>
      <c r="OW294" s="6"/>
      <c r="OX294" s="6"/>
      <c r="OY294" s="6"/>
      <c r="OZ294" s="6"/>
      <c r="PA294" s="6"/>
      <c r="PB294" s="6"/>
      <c r="PC294" s="6"/>
      <c r="PD294" s="6"/>
      <c r="PE294" s="6"/>
      <c r="PF294" s="6"/>
      <c r="PG294" s="6"/>
      <c r="PH294" s="6"/>
      <c r="PI294" s="6"/>
      <c r="PJ294" s="6"/>
      <c r="PK294" s="6"/>
      <c r="PL294" s="6"/>
      <c r="PM294" s="6"/>
      <c r="PN294" s="6"/>
      <c r="PO294" s="6"/>
      <c r="PP294" s="6"/>
      <c r="PQ294" s="6"/>
      <c r="PR294" s="6"/>
      <c r="PS294" s="6"/>
      <c r="PT294" s="6"/>
      <c r="PU294" s="6"/>
      <c r="PV294" s="6"/>
      <c r="PW294" s="6"/>
      <c r="PX294" s="6"/>
      <c r="PY294" s="6"/>
      <c r="PZ294" s="6"/>
      <c r="QA294" s="6"/>
      <c r="QB294" s="6"/>
      <c r="QC294" s="6"/>
      <c r="QD294" s="6"/>
      <c r="QE294" s="6"/>
      <c r="QF294" s="6"/>
      <c r="QG294" s="6"/>
      <c r="QH294" s="6"/>
      <c r="QI294" s="6"/>
      <c r="QJ294" s="6"/>
      <c r="QK294" s="6"/>
      <c r="QL294" s="6"/>
      <c r="QM294" s="6"/>
      <c r="QN294" s="6"/>
      <c r="QO294" s="6"/>
      <c r="QP294" s="6"/>
      <c r="QQ294" s="6"/>
      <c r="QR294" s="6"/>
      <c r="QS294" s="6"/>
      <c r="QT294" s="6"/>
      <c r="QU294" s="6"/>
      <c r="QV294" s="6"/>
      <c r="QW294" s="6"/>
      <c r="QX294" s="6"/>
      <c r="QY294" s="6"/>
      <c r="QZ294" s="6"/>
      <c r="RA294" s="6"/>
      <c r="RB294" s="6"/>
      <c r="RC294" s="6"/>
      <c r="RD294" s="6"/>
      <c r="RE294" s="6"/>
      <c r="RF294" s="6"/>
      <c r="RG294" s="6"/>
      <c r="RH294" s="6"/>
      <c r="RI294" s="6"/>
      <c r="RJ294" s="6"/>
      <c r="RK294" s="6"/>
      <c r="RL294" s="6"/>
      <c r="RM294" s="6"/>
      <c r="RN294" s="6"/>
      <c r="RO294" s="6"/>
      <c r="RP294" s="6"/>
      <c r="RQ294" s="6"/>
      <c r="RR294" s="6"/>
      <c r="RS294" s="6"/>
      <c r="RT294" s="6"/>
      <c r="RU294" s="6"/>
      <c r="RV294" s="6"/>
      <c r="RW294" s="6"/>
      <c r="RX294" s="6"/>
      <c r="RY294" s="6"/>
      <c r="RZ294" s="6"/>
      <c r="SA294" s="6"/>
      <c r="SB294" s="6"/>
      <c r="SC294" s="6"/>
      <c r="SD294" s="6"/>
      <c r="SE294" s="6"/>
      <c r="SF294" s="6"/>
      <c r="SG294" s="6"/>
      <c r="SH294" s="6"/>
      <c r="SI294" s="6"/>
      <c r="SJ294" s="6"/>
      <c r="SK294" s="6"/>
      <c r="SL294" s="6"/>
      <c r="SM294" s="6"/>
      <c r="SN294" s="6"/>
      <c r="SO294" s="6"/>
      <c r="SP294" s="6"/>
      <c r="SQ294" s="6"/>
      <c r="SR294" s="6"/>
      <c r="SS294" s="6"/>
      <c r="ST294" s="6"/>
      <c r="SU294" s="6"/>
      <c r="SV294" s="6"/>
      <c r="SW294" s="6"/>
      <c r="SX294" s="6"/>
      <c r="SY294" s="6"/>
      <c r="SZ294" s="6"/>
      <c r="TA294" s="6"/>
      <c r="TB294" s="6"/>
      <c r="TC294" s="6"/>
      <c r="TD294" s="6"/>
      <c r="TE294" s="6"/>
      <c r="TF294" s="6"/>
      <c r="TG294" s="6"/>
      <c r="TH294" s="6"/>
      <c r="TI294" s="6"/>
      <c r="TJ294" s="6"/>
      <c r="TK294" s="6"/>
      <c r="TL294" s="6"/>
      <c r="TM294" s="6"/>
      <c r="TN294" s="6"/>
      <c r="TO294" s="6"/>
      <c r="TP294" s="6"/>
      <c r="TQ294" s="6"/>
      <c r="TR294" s="6"/>
      <c r="TS294" s="6"/>
      <c r="TT294" s="6"/>
      <c r="TU294" s="6"/>
      <c r="TV294" s="6"/>
      <c r="TW294" s="6"/>
      <c r="TX294" s="6"/>
      <c r="TY294" s="6"/>
      <c r="TZ294" s="6"/>
      <c r="UA294" s="6"/>
      <c r="UB294" s="6"/>
      <c r="UC294" s="6"/>
      <c r="UD294" s="6"/>
      <c r="UE294" s="6"/>
      <c r="UF294" s="6"/>
      <c r="UG294" s="6"/>
      <c r="UH294" s="6"/>
      <c r="UI294" s="6"/>
      <c r="UJ294" s="6"/>
      <c r="UK294" s="6"/>
      <c r="UL294" s="6"/>
      <c r="UM294" s="6"/>
      <c r="UN294" s="6"/>
      <c r="UO294" s="6"/>
      <c r="UP294" s="6"/>
      <c r="UQ294" s="6"/>
      <c r="UR294" s="6"/>
      <c r="US294" s="6"/>
      <c r="UT294" s="6"/>
      <c r="UU294" s="6"/>
      <c r="UV294" s="6"/>
      <c r="UW294" s="6"/>
      <c r="UX294" s="6"/>
      <c r="UY294" s="6"/>
      <c r="UZ294" s="6"/>
      <c r="VA294" s="6"/>
      <c r="VB294" s="6"/>
      <c r="VC294" s="6"/>
      <c r="VD294" s="6"/>
      <c r="VE294" s="6"/>
      <c r="VF294" s="6"/>
      <c r="VG294" s="6"/>
      <c r="VH294" s="6"/>
      <c r="VI294" s="6"/>
      <c r="VJ294" s="6"/>
      <c r="VK294" s="6"/>
      <c r="VL294" s="6"/>
      <c r="VM294" s="6"/>
      <c r="VN294" s="6"/>
      <c r="VO294" s="6"/>
      <c r="VP294" s="6"/>
      <c r="VQ294" s="6"/>
      <c r="VR294" s="6"/>
      <c r="VS294" s="6"/>
      <c r="VT294" s="6"/>
      <c r="VU294" s="6"/>
      <c r="VV294" s="6"/>
      <c r="VW294" s="6"/>
      <c r="VX294" s="6"/>
      <c r="VY294" s="6"/>
      <c r="VZ294" s="6"/>
      <c r="WA294" s="6"/>
      <c r="WB294" s="6"/>
      <c r="WC294" s="6"/>
      <c r="WD294" s="6"/>
      <c r="WE294" s="6"/>
      <c r="WF294" s="6"/>
      <c r="WG294" s="6"/>
      <c r="WH294" s="6"/>
      <c r="WI294" s="6"/>
      <c r="WJ294" s="6"/>
      <c r="WK294" s="6"/>
      <c r="WL294" s="6"/>
      <c r="WM294" s="6"/>
      <c r="WN294" s="6"/>
      <c r="WO294" s="6"/>
      <c r="WP294" s="6"/>
      <c r="WQ294" s="6"/>
      <c r="WR294" s="6"/>
      <c r="WS294" s="6"/>
      <c r="WT294" s="6"/>
      <c r="WU294" s="6"/>
      <c r="WV294" s="6"/>
      <c r="WW294" s="6"/>
      <c r="WX294" s="6"/>
      <c r="WY294" s="6"/>
      <c r="WZ294" s="6"/>
      <c r="XA294" s="6"/>
      <c r="XB294" s="6"/>
      <c r="XC294" s="6"/>
      <c r="XD294" s="6"/>
      <c r="XE294" s="6"/>
      <c r="XF294" s="6"/>
      <c r="XG294" s="6"/>
      <c r="XH294" s="6"/>
      <c r="XI294" s="6"/>
      <c r="XJ294" s="6"/>
      <c r="XK294" s="6"/>
      <c r="XL294" s="6"/>
      <c r="XM294" s="6"/>
      <c r="XN294" s="6"/>
      <c r="XO294" s="6"/>
      <c r="XP294" s="6"/>
      <c r="XQ294" s="6"/>
      <c r="XR294" s="6"/>
      <c r="XS294" s="6"/>
      <c r="XT294" s="6"/>
      <c r="XU294" s="6"/>
      <c r="XV294" s="6"/>
      <c r="XW294" s="6"/>
      <c r="XX294" s="6"/>
      <c r="XY294" s="6"/>
      <c r="XZ294" s="6"/>
      <c r="YA294" s="6"/>
      <c r="YB294" s="6"/>
      <c r="YC294" s="6"/>
      <c r="YD294" s="6"/>
      <c r="YE294" s="6"/>
      <c r="YF294" s="6"/>
      <c r="YG294" s="6"/>
      <c r="YH294" s="6"/>
      <c r="YI294" s="6"/>
      <c r="YJ294" s="6"/>
      <c r="YK294" s="6"/>
      <c r="YL294" s="6"/>
      <c r="YM294" s="6"/>
      <c r="YN294" s="6"/>
      <c r="YO294" s="6"/>
      <c r="YP294" s="6"/>
      <c r="YQ294" s="6"/>
      <c r="YR294" s="6"/>
      <c r="YS294" s="6"/>
      <c r="YT294" s="6"/>
      <c r="YU294" s="6"/>
      <c r="YV294" s="6"/>
      <c r="YW294" s="6"/>
      <c r="YX294" s="6"/>
      <c r="YY294" s="6"/>
      <c r="YZ294" s="6"/>
      <c r="ZA294" s="6"/>
      <c r="ZB294" s="6"/>
      <c r="ZC294" s="6"/>
      <c r="ZD294" s="6"/>
      <c r="ZE294" s="6"/>
      <c r="ZF294" s="6"/>
      <c r="ZG294" s="6"/>
      <c r="ZH294" s="6"/>
      <c r="ZI294" s="6"/>
      <c r="ZJ294" s="6"/>
      <c r="ZK294" s="6"/>
      <c r="ZL294" s="6"/>
      <c r="ZM294" s="6"/>
      <c r="ZN294" s="6"/>
      <c r="ZO294" s="6"/>
      <c r="ZP294" s="6"/>
      <c r="ZQ294" s="6"/>
      <c r="ZR294" s="6"/>
      <c r="ZS294" s="6"/>
      <c r="ZT294" s="6"/>
      <c r="ZU294" s="6"/>
      <c r="ZV294" s="6"/>
      <c r="ZW294" s="6"/>
      <c r="ZX294" s="6"/>
      <c r="ZY294" s="6"/>
      <c r="ZZ294" s="6"/>
      <c r="AAA294" s="6"/>
      <c r="AAB294" s="6"/>
      <c r="AAC294" s="6"/>
      <c r="AAD294" s="6"/>
      <c r="AAE294" s="6"/>
      <c r="AAF294" s="6"/>
      <c r="AAG294" s="6"/>
      <c r="AAH294" s="6"/>
      <c r="AAI294" s="6"/>
      <c r="AAJ294" s="6"/>
      <c r="AAK294" s="6"/>
      <c r="AAL294" s="6"/>
      <c r="AAM294" s="6"/>
      <c r="AAN294" s="6"/>
      <c r="AAO294" s="6"/>
      <c r="AAP294" s="6"/>
      <c r="AAQ294" s="6"/>
      <c r="AAR294" s="6"/>
      <c r="AAS294" s="6"/>
      <c r="AAT294" s="6"/>
      <c r="AAU294" s="6"/>
      <c r="AAV294" s="6"/>
      <c r="AAW294" s="6"/>
      <c r="AAX294" s="6"/>
      <c r="AAY294" s="6"/>
      <c r="AAZ294" s="6"/>
      <c r="ABA294" s="6"/>
      <c r="ABB294" s="6"/>
      <c r="ABC294" s="6"/>
      <c r="ABD294" s="6"/>
      <c r="ABE294" s="6"/>
      <c r="ABF294" s="6"/>
      <c r="ABG294" s="6"/>
      <c r="ABH294" s="6"/>
      <c r="ABI294" s="6"/>
      <c r="ABJ294" s="6"/>
      <c r="ABK294" s="6"/>
      <c r="ABL294" s="6"/>
      <c r="ABM294" s="6"/>
      <c r="ABN294" s="6"/>
      <c r="ABO294" s="6"/>
      <c r="ABP294" s="6"/>
      <c r="ABQ294" s="6"/>
      <c r="ABR294" s="6"/>
      <c r="ABS294" s="6"/>
      <c r="ABT294" s="6"/>
      <c r="ABU294" s="6"/>
      <c r="ABV294" s="6"/>
      <c r="ABW294" s="6"/>
      <c r="ABX294" s="6"/>
      <c r="ABY294" s="6"/>
      <c r="ABZ294" s="6"/>
      <c r="ACA294" s="6"/>
      <c r="ACB294" s="6"/>
      <c r="ACC294" s="6"/>
      <c r="ACD294" s="6"/>
      <c r="ACE294" s="6"/>
      <c r="ACF294" s="6"/>
      <c r="ACG294" s="6"/>
      <c r="ACH294" s="6"/>
      <c r="ACI294" s="6"/>
      <c r="ACJ294" s="6"/>
      <c r="ACK294" s="6"/>
      <c r="ACL294" s="6"/>
      <c r="ACM294" s="6"/>
      <c r="ACN294" s="6"/>
      <c r="ACO294" s="6"/>
      <c r="ACP294" s="6"/>
      <c r="ACQ294" s="6"/>
      <c r="ACR294" s="6"/>
      <c r="ACS294" s="6"/>
      <c r="ACT294" s="6"/>
      <c r="ACU294" s="6"/>
      <c r="ACV294" s="6"/>
      <c r="ACW294" s="6"/>
      <c r="ACX294" s="6"/>
      <c r="ACY294" s="6"/>
      <c r="ACZ294" s="6"/>
      <c r="ADA294" s="6"/>
      <c r="ADB294" s="6"/>
      <c r="ADC294" s="6"/>
      <c r="ADD294" s="6"/>
      <c r="ADE294" s="6"/>
      <c r="ADF294" s="6"/>
      <c r="ADG294" s="6"/>
      <c r="ADH294" s="6"/>
      <c r="ADI294" s="6"/>
      <c r="ADJ294" s="6"/>
      <c r="ADK294" s="6"/>
      <c r="ADL294" s="6"/>
      <c r="ADM294" s="6"/>
      <c r="ADN294" s="6"/>
      <c r="ADO294" s="6"/>
      <c r="ADP294" s="6"/>
      <c r="ADQ294" s="6"/>
      <c r="ADR294" s="6"/>
      <c r="ADS294" s="6"/>
      <c r="ADT294" s="6"/>
      <c r="ADU294" s="6"/>
      <c r="ADV294" s="6"/>
      <c r="ADW294" s="6"/>
      <c r="ADX294" s="6"/>
      <c r="ADY294" s="6"/>
      <c r="ADZ294" s="6"/>
      <c r="AEA294" s="6"/>
      <c r="AEB294" s="6"/>
      <c r="AEC294" s="6"/>
      <c r="AED294" s="6"/>
      <c r="AEE294" s="6"/>
      <c r="AEF294" s="6"/>
      <c r="AEG294" s="6"/>
      <c r="AEH294" s="6"/>
      <c r="AEI294" s="6"/>
      <c r="AEJ294" s="6"/>
      <c r="AEK294" s="6"/>
      <c r="AEL294" s="6"/>
      <c r="AEM294" s="6"/>
      <c r="AEN294" s="6"/>
      <c r="AEO294" s="6"/>
      <c r="AEP294" s="6"/>
      <c r="AEQ294" s="6"/>
      <c r="AER294" s="6"/>
      <c r="AES294" s="6"/>
      <c r="AET294" s="6"/>
      <c r="AEU294" s="6"/>
      <c r="AEV294" s="6"/>
      <c r="AEW294" s="6"/>
      <c r="AEX294" s="6"/>
      <c r="AEY294" s="6"/>
      <c r="AEZ294" s="6"/>
      <c r="AFA294" s="6"/>
      <c r="AFB294" s="6"/>
      <c r="AFC294" s="6"/>
      <c r="AFD294" s="6"/>
      <c r="AFE294" s="6"/>
      <c r="AFF294" s="6"/>
      <c r="AFG294" s="6"/>
      <c r="AFH294" s="6"/>
      <c r="AFI294" s="6"/>
      <c r="AFJ294" s="6"/>
      <c r="AFK294" s="6"/>
      <c r="AFL294" s="6"/>
      <c r="AFM294" s="6"/>
      <c r="AFN294" s="6"/>
      <c r="AFO294" s="6"/>
      <c r="AFP294" s="6"/>
      <c r="AFQ294" s="6"/>
      <c r="AFR294" s="6"/>
      <c r="AFS294" s="6"/>
      <c r="AFT294" s="6"/>
      <c r="AFU294" s="6"/>
      <c r="AFV294" s="6"/>
      <c r="AFW294" s="6"/>
      <c r="AFX294" s="6"/>
      <c r="AFY294" s="6"/>
      <c r="AFZ294" s="6"/>
      <c r="AGA294" s="6"/>
      <c r="AGB294" s="6"/>
      <c r="AGC294" s="6"/>
      <c r="AGD294" s="6"/>
      <c r="AGE294" s="6"/>
      <c r="AGF294" s="6"/>
      <c r="AGG294" s="6"/>
      <c r="AGH294" s="6"/>
      <c r="AGI294" s="6"/>
      <c r="AGJ294" s="6"/>
      <c r="AGK294" s="6"/>
      <c r="AGL294" s="6"/>
      <c r="AGM294" s="6"/>
      <c r="AGN294" s="6"/>
      <c r="AGO294" s="6"/>
      <c r="AGP294" s="6"/>
      <c r="AGQ294" s="6"/>
      <c r="AGR294" s="6"/>
      <c r="AGS294" s="6"/>
      <c r="AGT294" s="6"/>
      <c r="AGU294" s="6"/>
      <c r="AGV294" s="6"/>
      <c r="AGW294" s="6"/>
      <c r="AGX294" s="6"/>
      <c r="AGY294" s="6"/>
      <c r="AGZ294" s="6"/>
      <c r="AHA294" s="6"/>
      <c r="AHB294" s="6"/>
      <c r="AHC294" s="6"/>
      <c r="AHD294" s="6"/>
      <c r="AHE294" s="6"/>
      <c r="AHF294" s="6"/>
      <c r="AHG294" s="6"/>
      <c r="AHH294" s="6"/>
      <c r="AHI294" s="6"/>
      <c r="AHJ294" s="6"/>
      <c r="AHK294" s="6"/>
      <c r="AHL294" s="6"/>
      <c r="AHM294" s="6"/>
      <c r="AHN294" s="6"/>
      <c r="AHO294" s="6"/>
      <c r="AHP294" s="6"/>
      <c r="AHQ294" s="6"/>
      <c r="AHR294" s="6"/>
      <c r="AHS294" s="6"/>
      <c r="AHT294" s="6"/>
      <c r="AHU294" s="6"/>
      <c r="AHV294" s="6"/>
      <c r="AHW294" s="6"/>
      <c r="AHX294" s="6"/>
      <c r="AHY294" s="6"/>
      <c r="AHZ294" s="6"/>
      <c r="AIA294" s="6"/>
      <c r="AIB294" s="6"/>
      <c r="AIC294" s="6"/>
      <c r="AID294" s="6"/>
      <c r="AIE294" s="6"/>
      <c r="AIF294" s="6"/>
      <c r="AIG294" s="6"/>
      <c r="AIH294" s="6"/>
      <c r="AII294" s="6"/>
      <c r="AIJ294" s="6"/>
      <c r="AIK294" s="6"/>
      <c r="AIL294" s="6"/>
      <c r="AIM294" s="6"/>
      <c r="AIN294" s="6"/>
      <c r="AIO294" s="6"/>
      <c r="AIP294" s="6"/>
      <c r="AIQ294" s="6"/>
      <c r="AIR294" s="6"/>
      <c r="AIS294" s="6"/>
      <c r="AIT294" s="6"/>
      <c r="AIU294" s="6"/>
      <c r="AIV294" s="6"/>
      <c r="AIW294" s="6"/>
      <c r="AIX294" s="6"/>
      <c r="AIY294" s="6"/>
      <c r="AIZ294" s="6"/>
      <c r="AJA294" s="6"/>
      <c r="AJB294" s="6"/>
      <c r="AJC294" s="6"/>
      <c r="AJD294" s="6"/>
      <c r="AJE294" s="6"/>
      <c r="AJF294" s="6"/>
      <c r="AJG294" s="6"/>
      <c r="AJH294" s="6"/>
      <c r="AJI294" s="6"/>
      <c r="AJJ294" s="6"/>
      <c r="AJK294" s="6"/>
      <c r="AJL294" s="6"/>
      <c r="AJM294" s="6"/>
      <c r="AJN294" s="6"/>
      <c r="AJO294" s="6"/>
      <c r="AJP294" s="6"/>
      <c r="AJQ294" s="6"/>
      <c r="AJR294" s="6"/>
      <c r="AJS294" s="6"/>
      <c r="AJT294" s="6"/>
      <c r="AJU294" s="6"/>
      <c r="AJV294" s="6"/>
      <c r="AJW294" s="6"/>
      <c r="AJX294" s="6"/>
      <c r="AJY294" s="6"/>
      <c r="AJZ294" s="6"/>
      <c r="AKA294" s="6"/>
      <c r="AKB294" s="6"/>
      <c r="AKC294" s="6"/>
      <c r="AKD294" s="6"/>
      <c r="AKE294" s="6"/>
      <c r="AKF294" s="6"/>
      <c r="AKG294" s="6"/>
      <c r="AKH294" s="6"/>
      <c r="AKI294" s="6"/>
      <c r="AKJ294" s="6"/>
      <c r="AKK294" s="6"/>
      <c r="AKL294" s="6"/>
      <c r="AKM294" s="6"/>
      <c r="AKN294" s="6"/>
      <c r="AKO294" s="6"/>
      <c r="AKP294" s="6"/>
      <c r="AKQ294" s="6"/>
      <c r="AKR294" s="6"/>
      <c r="AKS294" s="6"/>
      <c r="AKT294" s="6"/>
      <c r="AKU294" s="6"/>
      <c r="AKV294" s="6"/>
      <c r="AKW294" s="6"/>
      <c r="AKX294" s="6"/>
      <c r="AKY294" s="6"/>
      <c r="AKZ294" s="6"/>
      <c r="ALA294" s="6"/>
      <c r="ALB294" s="6"/>
      <c r="ALC294" s="6"/>
      <c r="ALD294" s="6"/>
      <c r="ALE294" s="6"/>
      <c r="ALF294" s="6"/>
      <c r="ALG294" s="6"/>
      <c r="ALH294" s="6"/>
      <c r="ALI294" s="6"/>
      <c r="ALJ294" s="6"/>
      <c r="ALK294" s="6"/>
      <c r="ALL294" s="6"/>
      <c r="ALM294" s="6"/>
      <c r="ALN294" s="6"/>
      <c r="ALO294" s="6"/>
      <c r="ALP294" s="6"/>
      <c r="ALQ294" s="6"/>
      <c r="ALR294" s="6"/>
      <c r="ALS294" s="6"/>
      <c r="ALT294" s="6"/>
      <c r="ALU294" s="6"/>
      <c r="ALV294" s="6"/>
      <c r="ALW294" s="6"/>
      <c r="ALX294" s="6"/>
      <c r="ALY294" s="6"/>
      <c r="ALZ294" s="6"/>
      <c r="AMA294" s="6"/>
      <c r="AMB294" s="6"/>
      <c r="AMC294" s="6"/>
      <c r="AMD294" s="6"/>
      <c r="AME294" s="6"/>
      <c r="AMF294" s="6"/>
      <c r="AMG294" s="6"/>
      <c r="AMH294" s="6"/>
      <c r="AMI294" s="6"/>
      <c r="AMJ294" s="6"/>
      <c r="AMK294" s="6"/>
      <c r="AML294" s="6"/>
      <c r="AMM294" s="6"/>
      <c r="AMN294" s="6"/>
      <c r="AMO294" s="6"/>
      <c r="AMP294" s="6"/>
      <c r="AMQ294" s="6"/>
      <c r="AMR294" s="6"/>
      <c r="AMS294" s="6"/>
      <c r="AMT294" s="6"/>
      <c r="AMU294" s="6"/>
      <c r="AMV294" s="6"/>
      <c r="AMW294" s="6"/>
      <c r="AMX294" s="6"/>
      <c r="AMY294" s="6"/>
      <c r="AMZ294" s="6"/>
      <c r="ANA294" s="6"/>
      <c r="ANB294" s="6"/>
      <c r="ANC294" s="6"/>
      <c r="AND294" s="6"/>
      <c r="ANE294" s="6"/>
      <c r="ANF294" s="6"/>
      <c r="ANG294" s="6"/>
      <c r="ANH294" s="6"/>
      <c r="ANI294" s="6"/>
      <c r="ANJ294" s="6"/>
      <c r="ANK294" s="6"/>
      <c r="ANL294" s="6"/>
      <c r="ANM294" s="6"/>
      <c r="ANN294" s="6"/>
      <c r="ANO294" s="6"/>
      <c r="ANP294" s="6"/>
      <c r="ANQ294" s="6"/>
      <c r="ANR294" s="6"/>
      <c r="ANS294" s="6"/>
      <c r="ANT294" s="6"/>
      <c r="ANU294" s="6"/>
      <c r="ANV294" s="6"/>
      <c r="ANW294" s="6"/>
      <c r="ANX294" s="6"/>
      <c r="ANY294" s="6"/>
      <c r="ANZ294" s="6"/>
      <c r="AOA294" s="6"/>
      <c r="AOB294" s="6"/>
      <c r="AOC294" s="6"/>
      <c r="AOD294" s="6"/>
      <c r="AOE294" s="6"/>
      <c r="AOF294" s="6"/>
      <c r="AOG294" s="6"/>
      <c r="AOH294" s="6"/>
      <c r="AOI294" s="6"/>
      <c r="AOJ294" s="6"/>
      <c r="AOK294" s="6"/>
      <c r="AOL294" s="6"/>
      <c r="AOM294" s="6"/>
      <c r="AON294" s="6"/>
      <c r="AOO294" s="6"/>
      <c r="AOP294" s="6"/>
      <c r="AOQ294" s="6"/>
      <c r="AOR294" s="6"/>
      <c r="AOS294" s="6"/>
      <c r="AOT294" s="6"/>
      <c r="AOU294" s="6"/>
      <c r="AOV294" s="6"/>
      <c r="AOW294" s="6"/>
      <c r="AOX294" s="6"/>
      <c r="AOY294" s="6"/>
      <c r="AOZ294" s="6"/>
      <c r="APA294" s="6"/>
      <c r="APB294" s="6"/>
      <c r="APC294" s="6"/>
      <c r="APD294" s="6"/>
      <c r="APE294" s="6"/>
      <c r="APF294" s="6"/>
      <c r="APG294" s="6"/>
      <c r="APH294" s="6"/>
      <c r="API294" s="6"/>
      <c r="APJ294" s="6"/>
      <c r="APK294" s="6"/>
      <c r="APL294" s="6"/>
      <c r="APM294" s="6"/>
      <c r="APN294" s="6"/>
      <c r="APO294" s="6"/>
      <c r="APP294" s="6"/>
      <c r="APQ294" s="6"/>
      <c r="APR294" s="6"/>
      <c r="APS294" s="6"/>
      <c r="APT294" s="6"/>
      <c r="APU294" s="6"/>
      <c r="APV294" s="6"/>
      <c r="APW294" s="6"/>
      <c r="APX294" s="6"/>
      <c r="APY294" s="6"/>
      <c r="APZ294" s="6"/>
      <c r="AQA294" s="6"/>
      <c r="AQB294" s="6"/>
      <c r="AQC294" s="6"/>
      <c r="AQD294" s="6"/>
      <c r="AQE294" s="6"/>
      <c r="AQF294" s="6"/>
      <c r="AQG294" s="6"/>
      <c r="AQH294" s="6"/>
      <c r="AQI294" s="6"/>
      <c r="AQJ294" s="6"/>
      <c r="AQK294" s="6"/>
      <c r="AQL294" s="6"/>
      <c r="AQM294" s="6"/>
      <c r="AQN294" s="6"/>
      <c r="AQO294" s="6"/>
      <c r="AQP294" s="6"/>
      <c r="AQQ294" s="6"/>
      <c r="AQR294" s="6"/>
      <c r="AQS294" s="6"/>
      <c r="AQT294" s="6"/>
      <c r="AQU294" s="6"/>
      <c r="AQV294" s="6"/>
      <c r="AQW294" s="6"/>
      <c r="AQX294" s="6"/>
      <c r="AQY294" s="6"/>
      <c r="AQZ294" s="6"/>
      <c r="ARA294" s="6"/>
      <c r="ARB294" s="6"/>
      <c r="ARC294" s="6"/>
      <c r="ARD294" s="6"/>
      <c r="ARE294" s="6"/>
      <c r="ARF294" s="6"/>
      <c r="ARG294" s="6"/>
      <c r="ARH294" s="6"/>
      <c r="ARI294" s="6"/>
      <c r="ARJ294" s="6"/>
      <c r="ARK294" s="6"/>
      <c r="ARL294" s="6"/>
      <c r="ARM294" s="6"/>
      <c r="ARN294" s="6"/>
      <c r="ARO294" s="6"/>
      <c r="ARP294" s="6"/>
      <c r="ARQ294" s="6"/>
      <c r="ARR294" s="6"/>
      <c r="ARS294" s="6"/>
      <c r="ART294" s="6"/>
      <c r="ARU294" s="6"/>
      <c r="ARV294" s="6"/>
      <c r="ARW294" s="6"/>
      <c r="ARX294" s="6"/>
      <c r="ARY294" s="6"/>
      <c r="ARZ294" s="6"/>
      <c r="ASA294" s="6"/>
      <c r="ASB294" s="6"/>
      <c r="ASC294" s="6"/>
      <c r="ASD294" s="6"/>
      <c r="ASE294" s="6"/>
      <c r="ASF294" s="6"/>
      <c r="ASG294" s="6"/>
      <c r="ASH294" s="6"/>
      <c r="ASI294" s="6"/>
      <c r="ASJ294" s="6"/>
      <c r="ASK294" s="6"/>
      <c r="ASL294" s="6"/>
      <c r="ASM294" s="6"/>
      <c r="ASN294" s="6"/>
      <c r="ASO294" s="6"/>
      <c r="ASP294" s="6"/>
      <c r="ASQ294" s="6"/>
      <c r="ASR294" s="6"/>
      <c r="ASS294" s="6"/>
      <c r="AST294" s="6"/>
      <c r="ASU294" s="6"/>
      <c r="ASV294" s="6"/>
      <c r="ASW294" s="6"/>
      <c r="ASX294" s="6"/>
      <c r="ASY294" s="6"/>
      <c r="ASZ294" s="6"/>
      <c r="ATA294" s="6"/>
      <c r="ATB294" s="6"/>
      <c r="ATC294" s="6"/>
      <c r="ATD294" s="6"/>
      <c r="ATE294" s="6"/>
      <c r="ATF294" s="6"/>
      <c r="ATG294" s="6"/>
      <c r="ATH294" s="6"/>
      <c r="ATI294" s="6"/>
      <c r="ATJ294" s="6"/>
      <c r="ATK294" s="6"/>
      <c r="ATL294" s="6"/>
      <c r="ATM294" s="6"/>
      <c r="ATN294" s="6"/>
      <c r="ATO294" s="6"/>
      <c r="ATP294" s="6"/>
      <c r="ATQ294" s="6"/>
      <c r="ATR294" s="6"/>
      <c r="ATS294" s="6"/>
      <c r="ATT294" s="6"/>
      <c r="ATU294" s="6"/>
      <c r="ATV294" s="6"/>
      <c r="ATW294" s="6"/>
      <c r="ATX294" s="6"/>
      <c r="ATY294" s="6"/>
      <c r="ATZ294" s="6"/>
      <c r="AUA294" s="6"/>
      <c r="AUB294" s="6"/>
      <c r="AUC294" s="6"/>
      <c r="AUD294" s="6"/>
      <c r="AUE294" s="6"/>
      <c r="AUF294" s="6"/>
      <c r="AUG294" s="6"/>
      <c r="AUH294" s="6"/>
      <c r="AUI294" s="6"/>
      <c r="AUJ294" s="6"/>
      <c r="AUK294" s="6"/>
      <c r="AUL294" s="6"/>
      <c r="AUM294" s="6"/>
      <c r="AUN294" s="6"/>
      <c r="AUO294" s="6"/>
      <c r="AUP294" s="6"/>
      <c r="AUQ294" s="6"/>
      <c r="AUR294" s="6"/>
      <c r="AUS294" s="6"/>
      <c r="AUT294" s="6"/>
      <c r="AUU294" s="6"/>
      <c r="AUV294" s="6"/>
      <c r="AUW294" s="6"/>
      <c r="AUX294" s="6"/>
      <c r="AUY294" s="6"/>
      <c r="AUZ294" s="6"/>
      <c r="AVA294" s="6"/>
      <c r="AVB294" s="6"/>
      <c r="AVC294" s="6"/>
      <c r="AVD294" s="6"/>
      <c r="AVE294" s="6"/>
      <c r="AVF294" s="6"/>
      <c r="AVG294" s="6"/>
      <c r="AVH294" s="6"/>
      <c r="AVI294" s="6"/>
      <c r="AVJ294" s="6"/>
      <c r="AVK294" s="6"/>
      <c r="AVL294" s="6"/>
      <c r="AVM294" s="6"/>
      <c r="AVN294" s="6"/>
      <c r="AVO294" s="6"/>
      <c r="AVP294" s="6"/>
      <c r="AVQ294" s="6"/>
      <c r="AVR294" s="6"/>
      <c r="AVS294" s="6"/>
      <c r="AVT294" s="6"/>
      <c r="AVU294" s="6"/>
      <c r="AVV294" s="6"/>
      <c r="AVW294" s="6"/>
      <c r="AVX294" s="6"/>
      <c r="AVY294" s="6"/>
      <c r="AVZ294" s="6"/>
      <c r="AWA294" s="6"/>
      <c r="AWB294" s="6"/>
      <c r="AWC294" s="6"/>
      <c r="AWD294" s="6"/>
      <c r="AWE294" s="6"/>
      <c r="AWF294" s="6"/>
      <c r="AWG294" s="6"/>
      <c r="AWH294" s="6"/>
      <c r="AWI294" s="6"/>
      <c r="AWJ294" s="6"/>
      <c r="AWK294" s="6"/>
      <c r="AWL294" s="6"/>
      <c r="AWM294" s="6"/>
      <c r="AWN294" s="6"/>
      <c r="AWO294" s="6"/>
      <c r="AWP294" s="6"/>
      <c r="AWQ294" s="6"/>
      <c r="AWR294" s="6"/>
      <c r="AWS294" s="6"/>
      <c r="AWT294" s="6"/>
      <c r="AWU294" s="6"/>
      <c r="AWV294" s="6"/>
      <c r="AWW294" s="6"/>
      <c r="AWX294" s="6"/>
      <c r="AWY294" s="6"/>
      <c r="AWZ294" s="6"/>
      <c r="AXA294" s="6"/>
      <c r="AXB294" s="6"/>
      <c r="AXC294" s="6"/>
      <c r="AXD294" s="6"/>
      <c r="AXE294" s="6"/>
      <c r="AXF294" s="6"/>
      <c r="AXG294" s="6"/>
      <c r="AXH294" s="6"/>
      <c r="AXI294" s="6"/>
      <c r="AXJ294" s="6"/>
      <c r="AXK294" s="6"/>
      <c r="AXL294" s="6"/>
      <c r="AXM294" s="6"/>
      <c r="AXN294" s="6"/>
      <c r="AXO294" s="6"/>
      <c r="AXP294" s="6"/>
      <c r="AXQ294" s="6"/>
      <c r="AXR294" s="6"/>
      <c r="AXS294" s="6"/>
      <c r="AXT294" s="6"/>
      <c r="AXU294" s="6"/>
      <c r="AXV294" s="6"/>
      <c r="AXW294" s="6"/>
      <c r="AXX294" s="6"/>
      <c r="AXY294" s="6"/>
      <c r="AXZ294" s="6"/>
      <c r="AYA294" s="6"/>
      <c r="AYB294" s="6"/>
      <c r="AYC294" s="6"/>
      <c r="AYD294" s="6"/>
      <c r="AYE294" s="6"/>
      <c r="AYF294" s="6"/>
      <c r="AYG294" s="6"/>
      <c r="AYH294" s="6"/>
      <c r="AYI294" s="6"/>
      <c r="AYJ294" s="6"/>
      <c r="AYK294" s="6"/>
      <c r="AYL294" s="6"/>
      <c r="AYM294" s="6"/>
      <c r="AYN294" s="6"/>
      <c r="AYO294" s="6"/>
      <c r="AYP294" s="6"/>
      <c r="AYQ294" s="6"/>
      <c r="AYR294" s="6"/>
      <c r="AYS294" s="6"/>
      <c r="AYT294" s="6"/>
      <c r="AYU294" s="6"/>
      <c r="AYV294" s="6"/>
      <c r="AYW294" s="6"/>
      <c r="AYX294" s="6"/>
      <c r="AYY294" s="6"/>
      <c r="AYZ294" s="6"/>
      <c r="AZA294" s="6"/>
      <c r="AZB294" s="6"/>
      <c r="AZC294" s="6"/>
      <c r="AZD294" s="6"/>
      <c r="AZE294" s="6"/>
      <c r="AZF294" s="6"/>
      <c r="AZG294" s="6"/>
      <c r="AZH294" s="6"/>
      <c r="AZI294" s="6"/>
      <c r="AZJ294" s="6"/>
      <c r="AZK294" s="6"/>
      <c r="AZL294" s="6"/>
      <c r="AZM294" s="6"/>
      <c r="AZN294" s="6"/>
      <c r="AZO294" s="6"/>
      <c r="AZP294" s="6"/>
      <c r="AZQ294" s="6"/>
      <c r="AZR294" s="6"/>
      <c r="AZS294" s="6"/>
      <c r="AZT294" s="6"/>
      <c r="AZU294" s="6"/>
      <c r="AZV294" s="6"/>
      <c r="AZW294" s="6"/>
      <c r="AZX294" s="6"/>
      <c r="AZY294" s="6"/>
      <c r="AZZ294" s="6"/>
      <c r="BAA294" s="6"/>
      <c r="BAB294" s="6"/>
      <c r="BAC294" s="6"/>
      <c r="BAD294" s="6"/>
      <c r="BAE294" s="6"/>
      <c r="BAF294" s="6"/>
      <c r="BAG294" s="6"/>
      <c r="BAH294" s="6"/>
      <c r="BAI294" s="6"/>
      <c r="BAJ294" s="6"/>
      <c r="BAK294" s="6"/>
      <c r="BAL294" s="6"/>
      <c r="BAM294" s="6"/>
      <c r="BAN294" s="6"/>
      <c r="BAO294" s="6"/>
      <c r="BAP294" s="6"/>
      <c r="BAQ294" s="6"/>
      <c r="BAR294" s="6"/>
      <c r="BAS294" s="6"/>
      <c r="BAT294" s="6"/>
      <c r="BAU294" s="6"/>
      <c r="BAV294" s="6"/>
      <c r="BAW294" s="6"/>
      <c r="BAX294" s="6"/>
      <c r="BAY294" s="6"/>
      <c r="BAZ294" s="6"/>
      <c r="BBA294" s="6"/>
      <c r="BBB294" s="6"/>
      <c r="BBC294" s="6"/>
      <c r="BBD294" s="6"/>
      <c r="BBE294" s="6"/>
      <c r="BBF294" s="6"/>
      <c r="BBG294" s="6"/>
      <c r="BBH294" s="6"/>
      <c r="BBI294" s="6"/>
      <c r="BBJ294" s="6"/>
      <c r="BBK294" s="6"/>
      <c r="BBL294" s="6"/>
      <c r="BBM294" s="6"/>
      <c r="BBN294" s="6"/>
      <c r="BBO294" s="6"/>
      <c r="BBP294" s="6"/>
      <c r="BBQ294" s="6"/>
      <c r="BBR294" s="6"/>
      <c r="BBS294" s="6"/>
      <c r="BBT294" s="6"/>
      <c r="BBU294" s="6"/>
      <c r="BBV294" s="6"/>
      <c r="BBW294" s="6"/>
      <c r="BBX294" s="6"/>
      <c r="BBY294" s="6"/>
      <c r="BBZ294" s="6"/>
      <c r="BCA294" s="6"/>
      <c r="BCB294" s="6"/>
      <c r="BCC294" s="6"/>
      <c r="BCD294" s="6"/>
      <c r="BCE294" s="6"/>
      <c r="BCF294" s="6"/>
      <c r="BCG294" s="6"/>
      <c r="BCH294" s="6"/>
      <c r="BCI294" s="6"/>
      <c r="BCJ294" s="6"/>
      <c r="BCK294" s="6"/>
      <c r="BCL294" s="6"/>
      <c r="BCM294" s="6"/>
      <c r="BCN294" s="6"/>
      <c r="BCO294" s="6"/>
      <c r="BCP294" s="6"/>
      <c r="BCQ294" s="6"/>
      <c r="BCR294" s="6"/>
      <c r="BCS294" s="6"/>
      <c r="BCT294" s="6"/>
      <c r="BCU294" s="6"/>
      <c r="BCV294" s="6"/>
      <c r="BCW294" s="6"/>
      <c r="BCX294" s="6"/>
      <c r="BCY294" s="6"/>
      <c r="BCZ294" s="6"/>
      <c r="BDA294" s="6"/>
      <c r="BDB294" s="6"/>
      <c r="BDC294" s="6"/>
      <c r="BDD294" s="6"/>
      <c r="BDE294" s="6"/>
      <c r="BDF294" s="6"/>
      <c r="BDG294" s="6"/>
      <c r="BDH294" s="6"/>
      <c r="BDI294" s="6"/>
      <c r="BDJ294" s="6"/>
      <c r="BDK294" s="6"/>
      <c r="BDL294" s="6"/>
      <c r="BDM294" s="6"/>
      <c r="BDN294" s="6"/>
      <c r="BDO294" s="6"/>
      <c r="BDP294" s="6"/>
      <c r="BDQ294" s="6"/>
      <c r="BDR294" s="6"/>
      <c r="BDS294" s="6"/>
      <c r="BDT294" s="6"/>
      <c r="BDU294" s="6"/>
      <c r="BDV294" s="6"/>
      <c r="BDW294" s="6"/>
      <c r="BDX294" s="6"/>
      <c r="BDY294" s="6"/>
      <c r="BDZ294" s="6"/>
      <c r="BEA294" s="6"/>
      <c r="BEB294" s="6"/>
      <c r="BEC294" s="6"/>
      <c r="BED294" s="6"/>
      <c r="BEE294" s="6"/>
      <c r="BEF294" s="6"/>
      <c r="BEG294" s="6"/>
      <c r="BEH294" s="6"/>
      <c r="BEI294" s="6"/>
      <c r="BEJ294" s="6"/>
      <c r="BEK294" s="6"/>
      <c r="BEL294" s="6"/>
      <c r="BEM294" s="6"/>
      <c r="BEN294" s="6"/>
      <c r="BEO294" s="6"/>
      <c r="BEP294" s="6"/>
      <c r="BEQ294" s="6"/>
      <c r="BER294" s="6"/>
      <c r="BES294" s="6"/>
      <c r="BET294" s="6"/>
      <c r="BEU294" s="6"/>
      <c r="BEV294" s="6"/>
      <c r="BEW294" s="6"/>
      <c r="BEX294" s="6"/>
      <c r="BEY294" s="6"/>
      <c r="BEZ294" s="6"/>
      <c r="BFA294" s="6"/>
      <c r="BFB294" s="6"/>
      <c r="BFC294" s="6"/>
      <c r="BFD294" s="6"/>
      <c r="BFE294" s="6"/>
      <c r="BFF294" s="6"/>
      <c r="BFG294" s="6"/>
      <c r="BFH294" s="6"/>
      <c r="BFI294" s="6"/>
      <c r="BFJ294" s="6"/>
      <c r="BFK294" s="6"/>
      <c r="BFL294" s="6"/>
      <c r="BFM294" s="6"/>
      <c r="BFN294" s="6"/>
      <c r="BFO294" s="6"/>
      <c r="BFP294" s="6"/>
      <c r="BFQ294" s="6"/>
      <c r="BFR294" s="6"/>
      <c r="BFS294" s="6"/>
      <c r="BFT294" s="6"/>
      <c r="BFU294" s="6"/>
      <c r="BFV294" s="6"/>
      <c r="BFW294" s="6"/>
      <c r="BFX294" s="6"/>
      <c r="BFY294" s="6"/>
      <c r="BFZ294" s="6"/>
      <c r="BGA294" s="6"/>
      <c r="BGB294" s="6"/>
      <c r="BGC294" s="6"/>
      <c r="BGD294" s="6"/>
      <c r="BGE294" s="6"/>
      <c r="BGF294" s="6"/>
      <c r="BGG294" s="6"/>
      <c r="BGH294" s="6"/>
      <c r="BGI294" s="6"/>
      <c r="BGJ294" s="6"/>
      <c r="BGK294" s="6"/>
      <c r="BGL294" s="6"/>
      <c r="BGM294" s="6"/>
      <c r="BGN294" s="6"/>
      <c r="BGO294" s="6"/>
      <c r="BGP294" s="6"/>
      <c r="BGQ294" s="6"/>
      <c r="BGR294" s="6"/>
      <c r="BGS294" s="6"/>
      <c r="BGT294" s="6"/>
      <c r="BGU294" s="6"/>
      <c r="BGV294" s="6"/>
      <c r="BGW294" s="6"/>
      <c r="BGX294" s="6"/>
      <c r="BGY294" s="6"/>
      <c r="BGZ294" s="6"/>
      <c r="BHA294" s="6"/>
      <c r="BHB294" s="6"/>
      <c r="BHC294" s="6"/>
      <c r="BHD294" s="6"/>
      <c r="BHE294" s="6"/>
      <c r="BHF294" s="6"/>
      <c r="BHG294" s="6"/>
      <c r="BHH294" s="6"/>
      <c r="BHI294" s="6"/>
      <c r="BHJ294" s="6"/>
      <c r="BHK294" s="6"/>
      <c r="BHL294" s="6"/>
      <c r="BHM294" s="6"/>
      <c r="BHN294" s="6"/>
      <c r="BHO294" s="6"/>
      <c r="BHP294" s="6"/>
      <c r="BHQ294" s="6"/>
      <c r="BHR294" s="6"/>
      <c r="BHS294" s="6"/>
      <c r="BHT294" s="6"/>
      <c r="BHU294" s="6"/>
      <c r="BHV294" s="6"/>
      <c r="BHW294" s="6"/>
      <c r="BHX294" s="6"/>
      <c r="BHY294" s="6"/>
      <c r="BHZ294" s="6"/>
      <c r="BIA294" s="6"/>
      <c r="BIB294" s="6"/>
      <c r="BIC294" s="6"/>
      <c r="BID294" s="6"/>
      <c r="BIE294" s="6"/>
      <c r="BIF294" s="6"/>
      <c r="BIG294" s="6"/>
      <c r="BIH294" s="6"/>
      <c r="BII294" s="6"/>
      <c r="BIJ294" s="6"/>
      <c r="BIK294" s="6"/>
      <c r="BIL294" s="6"/>
      <c r="BIM294" s="6"/>
      <c r="BIN294" s="6"/>
      <c r="BIO294" s="6"/>
      <c r="BIP294" s="6"/>
      <c r="BIQ294" s="6"/>
      <c r="BIR294" s="6"/>
      <c r="BIS294" s="6"/>
      <c r="BIT294" s="6"/>
      <c r="BIU294" s="6"/>
      <c r="BIV294" s="6"/>
      <c r="BIW294" s="6"/>
      <c r="BIX294" s="6"/>
      <c r="BIY294" s="6"/>
      <c r="BIZ294" s="6"/>
      <c r="BJA294" s="6"/>
      <c r="BJB294" s="6"/>
      <c r="BJC294" s="6"/>
      <c r="BJD294" s="6"/>
      <c r="BJE294" s="6"/>
      <c r="BJF294" s="6"/>
      <c r="BJG294" s="6"/>
      <c r="BJH294" s="6"/>
      <c r="BJI294" s="6"/>
      <c r="BJJ294" s="6"/>
      <c r="BJK294" s="6"/>
      <c r="BJL294" s="6"/>
      <c r="BJM294" s="6"/>
      <c r="BJN294" s="6"/>
      <c r="BJO294" s="6"/>
      <c r="BJP294" s="6"/>
      <c r="BJQ294" s="6"/>
      <c r="BJR294" s="6"/>
      <c r="BJS294" s="6"/>
      <c r="BJT294" s="6"/>
      <c r="BJU294" s="6"/>
      <c r="BJV294" s="6"/>
      <c r="BJW294" s="6"/>
      <c r="BJX294" s="6"/>
      <c r="BJY294" s="6"/>
      <c r="BJZ294" s="6"/>
      <c r="BKA294" s="6"/>
      <c r="BKB294" s="6"/>
      <c r="BKC294" s="6"/>
      <c r="BKD294" s="6"/>
      <c r="BKE294" s="6"/>
      <c r="BKF294" s="6"/>
      <c r="BKG294" s="6"/>
      <c r="BKH294" s="6"/>
      <c r="BKI294" s="6"/>
      <c r="BKJ294" s="6"/>
      <c r="BKK294" s="6"/>
      <c r="BKL294" s="6"/>
      <c r="BKM294" s="6"/>
      <c r="BKN294" s="6"/>
      <c r="BKO294" s="6"/>
      <c r="BKP294" s="6"/>
      <c r="BKQ294" s="6"/>
      <c r="BKR294" s="6"/>
      <c r="BKS294" s="6"/>
      <c r="BKT294" s="6"/>
      <c r="BKU294" s="6"/>
      <c r="BKV294" s="6"/>
      <c r="BKW294" s="6"/>
      <c r="BKX294" s="6"/>
      <c r="BKY294" s="6"/>
      <c r="BKZ294" s="6"/>
      <c r="BLA294" s="6"/>
      <c r="BLB294" s="6"/>
      <c r="BLC294" s="6"/>
      <c r="BLD294" s="6"/>
      <c r="BLE294" s="6"/>
      <c r="BLF294" s="6"/>
      <c r="BLG294" s="6"/>
      <c r="BLH294" s="6"/>
      <c r="BLI294" s="6"/>
      <c r="BLJ294" s="6"/>
      <c r="BLK294" s="6"/>
      <c r="BLL294" s="6"/>
      <c r="BLM294" s="6"/>
      <c r="BLN294" s="6"/>
      <c r="BLO294" s="6"/>
      <c r="BLP294" s="6"/>
      <c r="BLQ294" s="6"/>
      <c r="BLR294" s="6"/>
      <c r="BLS294" s="6"/>
      <c r="BLT294" s="6"/>
      <c r="BLU294" s="6"/>
      <c r="BLV294" s="6"/>
      <c r="BLW294" s="6"/>
      <c r="BLX294" s="6"/>
      <c r="BLY294" s="6"/>
      <c r="BLZ294" s="6"/>
      <c r="BMA294" s="6"/>
      <c r="BMB294" s="6"/>
      <c r="BMC294" s="6"/>
      <c r="BMD294" s="6"/>
      <c r="BME294" s="6"/>
      <c r="BMF294" s="6"/>
      <c r="BMG294" s="6"/>
      <c r="BMH294" s="6"/>
      <c r="BMI294" s="6"/>
      <c r="BMJ294" s="6"/>
      <c r="BMK294" s="6"/>
      <c r="BML294" s="6"/>
      <c r="BMM294" s="6"/>
      <c r="BMN294" s="6"/>
      <c r="BMO294" s="6"/>
      <c r="BMP294" s="6"/>
      <c r="BMQ294" s="6"/>
      <c r="BMR294" s="6"/>
      <c r="BMS294" s="6"/>
      <c r="BMT294" s="6"/>
      <c r="BMU294" s="6"/>
      <c r="BMV294" s="6"/>
      <c r="BMW294" s="6"/>
      <c r="BMX294" s="6"/>
      <c r="BMY294" s="6"/>
      <c r="BMZ294" s="6"/>
      <c r="BNA294" s="6"/>
      <c r="BNB294" s="6"/>
      <c r="BNC294" s="6"/>
      <c r="BND294" s="6"/>
      <c r="BNE294" s="6"/>
      <c r="BNF294" s="6"/>
      <c r="BNG294" s="6"/>
      <c r="BNH294" s="6"/>
      <c r="BNI294" s="6"/>
      <c r="BNJ294" s="6"/>
      <c r="BNK294" s="6"/>
      <c r="BNL294" s="6"/>
      <c r="BNM294" s="6"/>
      <c r="BNN294" s="6"/>
      <c r="BNO294" s="6"/>
      <c r="BNP294" s="6"/>
      <c r="BNQ294" s="6"/>
      <c r="BNR294" s="6"/>
      <c r="BNS294" s="6"/>
      <c r="BNT294" s="6"/>
      <c r="BNU294" s="6"/>
      <c r="BNV294" s="6"/>
      <c r="BNW294" s="6"/>
      <c r="BNX294" s="6"/>
      <c r="BNY294" s="6"/>
      <c r="BNZ294" s="6"/>
      <c r="BOA294" s="6"/>
      <c r="BOB294" s="6"/>
      <c r="BOC294" s="6"/>
      <c r="BOD294" s="6"/>
      <c r="BOE294" s="6"/>
      <c r="BOF294" s="6"/>
      <c r="BOG294" s="6"/>
      <c r="BOH294" s="6"/>
      <c r="BOI294" s="6"/>
      <c r="BOJ294" s="6"/>
      <c r="BOK294" s="6"/>
      <c r="BOL294" s="6"/>
      <c r="BOM294" s="6"/>
      <c r="BON294" s="6"/>
      <c r="BOO294" s="6"/>
      <c r="BOP294" s="6"/>
      <c r="BOQ294" s="6"/>
      <c r="BOR294" s="6"/>
      <c r="BOS294" s="6"/>
      <c r="BOT294" s="6"/>
      <c r="BOU294" s="6"/>
      <c r="BOV294" s="6"/>
      <c r="BOW294" s="6"/>
      <c r="BOX294" s="6"/>
      <c r="BOY294" s="6"/>
      <c r="BOZ294" s="6"/>
      <c r="BPA294" s="6"/>
      <c r="BPB294" s="6"/>
      <c r="BPC294" s="6"/>
      <c r="BPD294" s="6"/>
      <c r="BPE294" s="6"/>
      <c r="BPF294" s="6"/>
      <c r="BPG294" s="6"/>
      <c r="BPH294" s="6"/>
      <c r="BPI294" s="6"/>
      <c r="BPJ294" s="6"/>
      <c r="BPK294" s="6"/>
      <c r="BPL294" s="6"/>
      <c r="BPM294" s="6"/>
      <c r="BPN294" s="6"/>
      <c r="BPO294" s="6"/>
      <c r="BPP294" s="6"/>
      <c r="BPQ294" s="6"/>
      <c r="BPR294" s="6"/>
      <c r="BPS294" s="6"/>
      <c r="BPT294" s="6"/>
      <c r="BPU294" s="6"/>
      <c r="BPV294" s="6"/>
      <c r="BPW294" s="6"/>
      <c r="BPX294" s="6"/>
      <c r="BPY294" s="6"/>
      <c r="BPZ294" s="6"/>
      <c r="BQA294" s="6"/>
      <c r="BQB294" s="6"/>
      <c r="BQC294" s="6"/>
      <c r="BQD294" s="6"/>
      <c r="BQE294" s="6"/>
      <c r="BQF294" s="6"/>
      <c r="BQG294" s="6"/>
      <c r="BQH294" s="6"/>
      <c r="BQI294" s="6"/>
      <c r="BQJ294" s="6"/>
      <c r="BQK294" s="6"/>
      <c r="BQL294" s="6"/>
      <c r="BQM294" s="6"/>
      <c r="BQN294" s="6"/>
      <c r="BQO294" s="6"/>
      <c r="BQP294" s="6"/>
      <c r="BQQ294" s="6"/>
      <c r="BQR294" s="6"/>
      <c r="BQS294" s="6"/>
      <c r="BQT294" s="6"/>
      <c r="BQU294" s="6"/>
      <c r="BQV294" s="6"/>
      <c r="BQW294" s="6"/>
      <c r="BQX294" s="6"/>
      <c r="BQY294" s="6"/>
      <c r="BQZ294" s="6"/>
      <c r="BRA294" s="6"/>
      <c r="BRB294" s="6"/>
      <c r="BRC294" s="6"/>
      <c r="BRD294" s="6"/>
      <c r="BRE294" s="6"/>
      <c r="BRF294" s="6"/>
      <c r="BRG294" s="6"/>
      <c r="BRH294" s="6"/>
      <c r="BRI294" s="6"/>
      <c r="BRJ294" s="6"/>
      <c r="BRK294" s="6"/>
      <c r="BRL294" s="6"/>
      <c r="BRM294" s="6"/>
      <c r="BRN294" s="6"/>
      <c r="BRO294" s="6"/>
      <c r="BRP294" s="6"/>
      <c r="BRQ294" s="6"/>
      <c r="BRR294" s="6"/>
      <c r="BRS294" s="6"/>
      <c r="BRT294" s="6"/>
      <c r="BRU294" s="6"/>
      <c r="BRV294" s="6"/>
      <c r="BRW294" s="6"/>
      <c r="BRX294" s="6"/>
      <c r="BRY294" s="6"/>
      <c r="BRZ294" s="6"/>
      <c r="BSA294" s="6"/>
      <c r="BSB294" s="6"/>
      <c r="BSC294" s="6"/>
      <c r="BSD294" s="6"/>
      <c r="BSE294" s="6"/>
      <c r="BSF294" s="6"/>
      <c r="BSG294" s="6"/>
      <c r="BSH294" s="6"/>
      <c r="BSI294" s="6"/>
      <c r="BSJ294" s="6"/>
      <c r="BSK294" s="6"/>
      <c r="BSL294" s="6"/>
      <c r="BSM294" s="6"/>
      <c r="BSN294" s="6"/>
      <c r="BSO294" s="6"/>
      <c r="BSP294" s="6"/>
      <c r="BSQ294" s="6"/>
      <c r="BSR294" s="6"/>
      <c r="BSS294" s="6"/>
      <c r="BST294" s="6"/>
      <c r="BSU294" s="6"/>
      <c r="BSV294" s="6"/>
      <c r="BSW294" s="6"/>
      <c r="BSX294" s="6"/>
      <c r="BSY294" s="6"/>
      <c r="BSZ294" s="6"/>
      <c r="BTA294" s="6"/>
      <c r="BTB294" s="6"/>
      <c r="BTC294" s="6"/>
      <c r="BTD294" s="6"/>
      <c r="BTE294" s="6"/>
      <c r="BTF294" s="6"/>
      <c r="BTG294" s="6"/>
      <c r="BTH294" s="6"/>
      <c r="BTI294" s="6"/>
      <c r="BTJ294" s="6"/>
      <c r="BTK294" s="6"/>
      <c r="BTL294" s="6"/>
      <c r="BTM294" s="6"/>
      <c r="BTN294" s="6"/>
      <c r="BTO294" s="6"/>
      <c r="BTP294" s="6"/>
      <c r="BTQ294" s="6"/>
      <c r="BTR294" s="6"/>
      <c r="BTS294" s="6"/>
      <c r="BTT294" s="6"/>
      <c r="BTU294" s="6"/>
      <c r="BTV294" s="6"/>
      <c r="BTW294" s="6"/>
      <c r="BTX294" s="6"/>
      <c r="BTY294" s="6"/>
      <c r="BTZ294" s="6"/>
      <c r="BUA294" s="6"/>
      <c r="BUB294" s="6"/>
      <c r="BUC294" s="6"/>
      <c r="BUD294" s="6"/>
      <c r="BUE294" s="6"/>
      <c r="BUF294" s="6"/>
      <c r="BUG294" s="6"/>
      <c r="BUH294" s="6"/>
      <c r="BUI294" s="6"/>
      <c r="BUJ294" s="6"/>
      <c r="BUK294" s="6"/>
      <c r="BUL294" s="6"/>
      <c r="BUM294" s="6"/>
      <c r="BUN294" s="6"/>
      <c r="BUO294" s="6"/>
      <c r="BUP294" s="6"/>
      <c r="BUQ294" s="6"/>
      <c r="BUR294" s="6"/>
      <c r="BUS294" s="6"/>
      <c r="BUT294" s="6"/>
      <c r="BUU294" s="6"/>
      <c r="BUV294" s="6"/>
      <c r="BUW294" s="6"/>
      <c r="BUX294" s="6"/>
      <c r="BUY294" s="6"/>
      <c r="BUZ294" s="6"/>
      <c r="BVA294" s="6"/>
      <c r="BVB294" s="6"/>
      <c r="BVC294" s="6"/>
      <c r="BVD294" s="6"/>
      <c r="BVE294" s="6"/>
      <c r="BVF294" s="6"/>
      <c r="BVG294" s="6"/>
      <c r="BVH294" s="6"/>
      <c r="BVI294" s="6"/>
      <c r="BVJ294" s="6"/>
      <c r="BVK294" s="6"/>
      <c r="BVL294" s="6"/>
      <c r="BVM294" s="6"/>
      <c r="BVN294" s="6"/>
      <c r="BVO294" s="6"/>
      <c r="BVP294" s="6"/>
      <c r="BVQ294" s="6"/>
      <c r="BVR294" s="6"/>
      <c r="BVS294" s="6"/>
      <c r="BVT294" s="6"/>
      <c r="BVU294" s="6"/>
      <c r="BVV294" s="6"/>
      <c r="BVW294" s="6"/>
      <c r="BVX294" s="6"/>
      <c r="BVY294" s="6"/>
      <c r="BVZ294" s="6"/>
      <c r="BWA294" s="6"/>
      <c r="BWB294" s="6"/>
      <c r="BWC294" s="6"/>
      <c r="BWD294" s="6"/>
      <c r="BWE294" s="6"/>
      <c r="BWF294" s="6"/>
      <c r="BWG294" s="6"/>
      <c r="BWH294" s="6"/>
      <c r="BWI294" s="6"/>
      <c r="BWJ294" s="6"/>
      <c r="BWK294" s="6"/>
      <c r="BWL294" s="6"/>
      <c r="BWM294" s="6"/>
      <c r="BWN294" s="6"/>
      <c r="BWO294" s="6"/>
      <c r="BWP294" s="6"/>
      <c r="BWQ294" s="6"/>
      <c r="BWR294" s="6"/>
      <c r="BWS294" s="6"/>
      <c r="BWT294" s="6"/>
      <c r="BWU294" s="6"/>
      <c r="BWV294" s="6"/>
      <c r="BWW294" s="6"/>
      <c r="BWX294" s="6"/>
      <c r="BWY294" s="6"/>
      <c r="BWZ294" s="6"/>
      <c r="BXA294" s="6"/>
      <c r="BXB294" s="6"/>
      <c r="BXC294" s="6"/>
      <c r="BXD294" s="6"/>
      <c r="BXE294" s="6"/>
      <c r="BXF294" s="6"/>
      <c r="BXG294" s="6"/>
      <c r="BXH294" s="6"/>
      <c r="BXI294" s="6"/>
      <c r="BXJ294" s="6"/>
      <c r="BXK294" s="6"/>
      <c r="BXL294" s="6"/>
      <c r="BXM294" s="6"/>
      <c r="BXN294" s="6"/>
      <c r="BXO294" s="6"/>
      <c r="BXP294" s="6"/>
      <c r="BXQ294" s="6"/>
      <c r="BXR294" s="6"/>
      <c r="BXS294" s="6"/>
      <c r="BXT294" s="6"/>
      <c r="BXU294" s="6"/>
      <c r="BXV294" s="6"/>
      <c r="BXW294" s="6"/>
      <c r="BXX294" s="6"/>
      <c r="BXY294" s="6"/>
      <c r="BXZ294" s="6"/>
      <c r="BYA294" s="6"/>
      <c r="BYB294" s="6"/>
      <c r="BYC294" s="6"/>
      <c r="BYD294" s="6"/>
      <c r="BYE294" s="6"/>
      <c r="BYF294" s="6"/>
      <c r="BYG294" s="6"/>
      <c r="BYH294" s="6"/>
      <c r="BYI294" s="6"/>
      <c r="BYJ294" s="6"/>
      <c r="BYK294" s="6"/>
      <c r="BYL294" s="6"/>
      <c r="BYM294" s="6"/>
      <c r="BYN294" s="6"/>
      <c r="BYO294" s="6"/>
      <c r="BYP294" s="6"/>
      <c r="BYQ294" s="6"/>
      <c r="BYR294" s="6"/>
      <c r="BYS294" s="6"/>
      <c r="BYT294" s="6"/>
      <c r="BYU294" s="6"/>
      <c r="BYV294" s="6"/>
      <c r="BYW294" s="6"/>
      <c r="BYX294" s="6"/>
      <c r="BYY294" s="6"/>
      <c r="BYZ294" s="6"/>
      <c r="BZA294" s="6"/>
      <c r="BZB294" s="6"/>
      <c r="BZC294" s="6"/>
      <c r="BZD294" s="6"/>
      <c r="BZE294" s="6"/>
      <c r="BZF294" s="6"/>
      <c r="BZG294" s="6"/>
      <c r="BZH294" s="6"/>
      <c r="BZI294" s="6"/>
      <c r="BZJ294" s="6"/>
      <c r="BZK294" s="6"/>
      <c r="BZL294" s="6"/>
      <c r="BZM294" s="6"/>
      <c r="BZN294" s="6"/>
      <c r="BZO294" s="6"/>
      <c r="BZP294" s="6"/>
      <c r="BZQ294" s="6"/>
      <c r="BZR294" s="6"/>
      <c r="BZS294" s="6"/>
      <c r="BZT294" s="6"/>
      <c r="BZU294" s="6"/>
      <c r="BZV294" s="6"/>
      <c r="BZW294" s="6"/>
      <c r="BZX294" s="6"/>
      <c r="BZY294" s="6"/>
      <c r="BZZ294" s="6"/>
      <c r="CAA294" s="6"/>
      <c r="CAB294" s="6"/>
      <c r="CAC294" s="6"/>
      <c r="CAD294" s="6"/>
      <c r="CAE294" s="6"/>
      <c r="CAF294" s="6"/>
      <c r="CAG294" s="6"/>
      <c r="CAH294" s="6"/>
      <c r="CAI294" s="6"/>
      <c r="CAJ294" s="6"/>
      <c r="CAK294" s="6"/>
      <c r="CAL294" s="6"/>
      <c r="CAM294" s="6"/>
      <c r="CAN294" s="6"/>
      <c r="CAO294" s="6"/>
      <c r="CAP294" s="6"/>
      <c r="CAQ294" s="6"/>
      <c r="CAR294" s="6"/>
      <c r="CAS294" s="6"/>
      <c r="CAT294" s="6"/>
      <c r="CAU294" s="6"/>
      <c r="CAV294" s="6"/>
      <c r="CAW294" s="6"/>
      <c r="CAX294" s="6"/>
      <c r="CAY294" s="6"/>
      <c r="CAZ294" s="6"/>
      <c r="CBA294" s="6"/>
      <c r="CBB294" s="6"/>
      <c r="CBC294" s="6"/>
      <c r="CBD294" s="6"/>
      <c r="CBE294" s="6"/>
      <c r="CBF294" s="6"/>
      <c r="CBG294" s="6"/>
      <c r="CBH294" s="6"/>
      <c r="CBI294" s="6"/>
      <c r="CBJ294" s="6"/>
      <c r="CBK294" s="6"/>
      <c r="CBL294" s="6"/>
      <c r="CBM294" s="6"/>
      <c r="CBN294" s="6"/>
      <c r="CBO294" s="6"/>
      <c r="CBP294" s="6"/>
      <c r="CBQ294" s="6"/>
      <c r="CBR294" s="6"/>
      <c r="CBS294" s="6"/>
      <c r="CBT294" s="6"/>
      <c r="CBU294" s="6"/>
      <c r="CBV294" s="6"/>
      <c r="CBW294" s="6"/>
      <c r="CBX294" s="6"/>
      <c r="CBY294" s="6"/>
      <c r="CBZ294" s="6"/>
      <c r="CCA294" s="6"/>
      <c r="CCB294" s="6"/>
      <c r="CCC294" s="6"/>
      <c r="CCD294" s="6"/>
      <c r="CCE294" s="6"/>
      <c r="CCF294" s="6"/>
      <c r="CCG294" s="6"/>
      <c r="CCH294" s="6"/>
      <c r="CCI294" s="6"/>
      <c r="CCJ294" s="6"/>
      <c r="CCK294" s="6"/>
      <c r="CCL294" s="6"/>
      <c r="CCM294" s="6"/>
      <c r="CCN294" s="6"/>
      <c r="CCO294" s="6"/>
      <c r="CCP294" s="6"/>
      <c r="CCQ294" s="6"/>
      <c r="CCR294" s="6"/>
      <c r="CCS294" s="6"/>
      <c r="CCT294" s="6"/>
      <c r="CCU294" s="6"/>
      <c r="CCV294" s="6"/>
      <c r="CCW294" s="6"/>
      <c r="CCX294" s="6"/>
      <c r="CCY294" s="6"/>
      <c r="CCZ294" s="6"/>
      <c r="CDA294" s="6"/>
      <c r="CDB294" s="6"/>
      <c r="CDC294" s="6"/>
      <c r="CDD294" s="6"/>
      <c r="CDE294" s="6"/>
      <c r="CDF294" s="6"/>
      <c r="CDG294" s="6"/>
      <c r="CDH294" s="6"/>
      <c r="CDI294" s="6"/>
      <c r="CDJ294" s="6"/>
      <c r="CDK294" s="6"/>
      <c r="CDL294" s="6"/>
      <c r="CDM294" s="6"/>
      <c r="CDN294" s="6"/>
      <c r="CDO294" s="6"/>
      <c r="CDP294" s="6"/>
      <c r="CDQ294" s="6"/>
      <c r="CDR294" s="6"/>
      <c r="CDS294" s="6"/>
      <c r="CDT294" s="6"/>
      <c r="CDU294" s="6"/>
      <c r="CDV294" s="6"/>
      <c r="CDW294" s="6"/>
      <c r="CDX294" s="6"/>
      <c r="CDY294" s="6"/>
      <c r="CDZ294" s="6"/>
      <c r="CEA294" s="6"/>
      <c r="CEB294" s="6"/>
      <c r="CEC294" s="6"/>
      <c r="CED294" s="6"/>
      <c r="CEE294" s="6"/>
      <c r="CEF294" s="6"/>
      <c r="CEG294" s="6"/>
      <c r="CEH294" s="6"/>
      <c r="CEI294" s="6"/>
      <c r="CEJ294" s="6"/>
      <c r="CEK294" s="6"/>
      <c r="CEL294" s="6"/>
      <c r="CEM294" s="6"/>
      <c r="CEN294" s="6"/>
      <c r="CEO294" s="6"/>
      <c r="CEP294" s="6"/>
      <c r="CEQ294" s="6"/>
      <c r="CER294" s="6"/>
      <c r="CES294" s="6"/>
      <c r="CET294" s="6"/>
      <c r="CEU294" s="6"/>
      <c r="CEV294" s="6"/>
      <c r="CEW294" s="6"/>
      <c r="CEX294" s="6"/>
      <c r="CEY294" s="6"/>
      <c r="CEZ294" s="6"/>
      <c r="CFA294" s="6"/>
      <c r="CFB294" s="6"/>
      <c r="CFC294" s="6"/>
      <c r="CFD294" s="6"/>
      <c r="CFE294" s="6"/>
      <c r="CFF294" s="6"/>
      <c r="CFG294" s="6"/>
      <c r="CFH294" s="6"/>
      <c r="CFI294" s="6"/>
      <c r="CFJ294" s="6"/>
      <c r="CFK294" s="6"/>
      <c r="CFL294" s="6"/>
      <c r="CFM294" s="6"/>
      <c r="CFN294" s="6"/>
      <c r="CFO294" s="6"/>
      <c r="CFP294" s="6"/>
      <c r="CFQ294" s="6"/>
      <c r="CFR294" s="6"/>
      <c r="CFS294" s="6"/>
      <c r="CFT294" s="6"/>
      <c r="CFU294" s="6"/>
      <c r="CFV294" s="6"/>
      <c r="CFW294" s="6"/>
      <c r="CFX294" s="6"/>
      <c r="CFY294" s="6"/>
      <c r="CFZ294" s="6"/>
      <c r="CGA294" s="6"/>
      <c r="CGB294" s="6"/>
      <c r="CGC294" s="6"/>
      <c r="CGD294" s="6"/>
      <c r="CGE294" s="6"/>
      <c r="CGF294" s="6"/>
      <c r="CGG294" s="6"/>
      <c r="CGH294" s="6"/>
      <c r="CGI294" s="6"/>
      <c r="CGJ294" s="6"/>
      <c r="CGK294" s="6"/>
      <c r="CGL294" s="6"/>
      <c r="CGM294" s="6"/>
      <c r="CGN294" s="6"/>
      <c r="CGO294" s="6"/>
      <c r="CGP294" s="6"/>
      <c r="CGQ294" s="6"/>
      <c r="CGR294" s="6"/>
      <c r="CGS294" s="6"/>
      <c r="CGT294" s="6"/>
      <c r="CGU294" s="6"/>
      <c r="CGV294" s="6"/>
      <c r="CGW294" s="6"/>
      <c r="CGX294" s="6"/>
      <c r="CGY294" s="6"/>
      <c r="CGZ294" s="6"/>
      <c r="CHA294" s="6"/>
      <c r="CHB294" s="6"/>
      <c r="CHC294" s="6"/>
      <c r="CHD294" s="6"/>
      <c r="CHE294" s="6"/>
      <c r="CHF294" s="6"/>
      <c r="CHG294" s="6"/>
      <c r="CHH294" s="6"/>
      <c r="CHI294" s="6"/>
      <c r="CHJ294" s="6"/>
      <c r="CHK294" s="6"/>
      <c r="CHL294" s="6"/>
      <c r="CHM294" s="6"/>
      <c r="CHN294" s="6"/>
      <c r="CHO294" s="6"/>
      <c r="CHP294" s="6"/>
      <c r="CHQ294" s="6"/>
      <c r="CHR294" s="6"/>
      <c r="CHS294" s="6"/>
      <c r="CHT294" s="6"/>
      <c r="CHU294" s="6"/>
      <c r="CHV294" s="6"/>
      <c r="CHW294" s="6"/>
      <c r="CHX294" s="6"/>
      <c r="CHY294" s="6"/>
      <c r="CHZ294" s="6"/>
      <c r="CIA294" s="6"/>
      <c r="CIB294" s="6"/>
      <c r="CIC294" s="6"/>
      <c r="CID294" s="6"/>
      <c r="CIE294" s="6"/>
      <c r="CIF294" s="6"/>
      <c r="CIG294" s="6"/>
      <c r="CIH294" s="6"/>
      <c r="CII294" s="6"/>
      <c r="CIJ294" s="6"/>
      <c r="CIK294" s="6"/>
      <c r="CIL294" s="6"/>
      <c r="CIM294" s="6"/>
      <c r="CIN294" s="6"/>
      <c r="CIO294" s="6"/>
      <c r="CIP294" s="6"/>
      <c r="CIQ294" s="6"/>
      <c r="CIR294" s="6"/>
      <c r="CIS294" s="6"/>
      <c r="CIT294" s="6"/>
      <c r="CIU294" s="6"/>
      <c r="CIV294" s="6"/>
      <c r="CIW294" s="6"/>
      <c r="CIX294" s="6"/>
      <c r="CIY294" s="6"/>
      <c r="CIZ294" s="6"/>
      <c r="CJA294" s="6"/>
      <c r="CJB294" s="6"/>
      <c r="CJC294" s="6"/>
      <c r="CJD294" s="6"/>
      <c r="CJE294" s="6"/>
      <c r="CJF294" s="6"/>
      <c r="CJG294" s="6"/>
      <c r="CJH294" s="6"/>
      <c r="CJI294" s="6"/>
      <c r="CJJ294" s="6"/>
      <c r="CJK294" s="6"/>
      <c r="CJL294" s="6"/>
      <c r="CJM294" s="6"/>
      <c r="CJN294" s="6"/>
      <c r="CJO294" s="6"/>
      <c r="CJP294" s="6"/>
      <c r="CJQ294" s="6"/>
      <c r="CJR294" s="6"/>
      <c r="CJS294" s="6"/>
      <c r="CJT294" s="6"/>
      <c r="CJU294" s="6"/>
      <c r="CJV294" s="6"/>
      <c r="CJW294" s="6"/>
      <c r="CJX294" s="6"/>
      <c r="CJY294" s="6"/>
      <c r="CJZ294" s="6"/>
      <c r="CKA294" s="6"/>
      <c r="CKB294" s="6"/>
      <c r="CKC294" s="6"/>
      <c r="CKD294" s="6"/>
      <c r="CKE294" s="6"/>
      <c r="CKF294" s="6"/>
      <c r="CKG294" s="6"/>
      <c r="CKH294" s="6"/>
      <c r="CKI294" s="6"/>
      <c r="CKJ294" s="6"/>
      <c r="CKK294" s="6"/>
      <c r="CKL294" s="6"/>
      <c r="CKM294" s="6"/>
      <c r="CKN294" s="6"/>
      <c r="CKO294" s="6"/>
      <c r="CKP294" s="6"/>
      <c r="CKQ294" s="6"/>
      <c r="CKR294" s="6"/>
      <c r="CKS294" s="6"/>
      <c r="CKT294" s="6"/>
      <c r="CKU294" s="6"/>
      <c r="CKV294" s="6"/>
      <c r="CKW294" s="6"/>
      <c r="CKX294" s="6"/>
      <c r="CKY294" s="6"/>
      <c r="CKZ294" s="6"/>
      <c r="CLA294" s="6"/>
      <c r="CLB294" s="6"/>
      <c r="CLC294" s="6"/>
      <c r="CLD294" s="6"/>
      <c r="CLE294" s="6"/>
      <c r="CLF294" s="6"/>
      <c r="CLG294" s="6"/>
      <c r="CLH294" s="6"/>
      <c r="CLI294" s="6"/>
      <c r="CLJ294" s="6"/>
      <c r="CLK294" s="6"/>
      <c r="CLL294" s="6"/>
      <c r="CLM294" s="6"/>
      <c r="CLN294" s="6"/>
      <c r="CLO294" s="6"/>
      <c r="CLP294" s="6"/>
      <c r="CLQ294" s="6"/>
      <c r="CLR294" s="6"/>
      <c r="CLS294" s="6"/>
      <c r="CLT294" s="6"/>
      <c r="CLU294" s="6"/>
      <c r="CLV294" s="6"/>
      <c r="CLW294" s="6"/>
      <c r="CLX294" s="6"/>
      <c r="CLY294" s="6"/>
      <c r="CLZ294" s="6"/>
      <c r="CMA294" s="6"/>
      <c r="CMB294" s="6"/>
      <c r="CMC294" s="6"/>
      <c r="CMD294" s="6"/>
      <c r="CME294" s="6"/>
      <c r="CMF294" s="6"/>
      <c r="CMG294" s="6"/>
      <c r="CMH294" s="6"/>
      <c r="CMI294" s="6"/>
      <c r="CMJ294" s="6"/>
      <c r="CMK294" s="6"/>
      <c r="CML294" s="6"/>
      <c r="CMM294" s="6"/>
      <c r="CMN294" s="6"/>
      <c r="CMO294" s="6"/>
      <c r="CMP294" s="6"/>
      <c r="CMQ294" s="6"/>
      <c r="CMR294" s="6"/>
      <c r="CMS294" s="6"/>
      <c r="CMT294" s="6"/>
      <c r="CMU294" s="6"/>
      <c r="CMV294" s="6"/>
      <c r="CMW294" s="6"/>
      <c r="CMX294" s="6"/>
      <c r="CMY294" s="6"/>
      <c r="CMZ294" s="6"/>
      <c r="CNA294" s="6"/>
      <c r="CNB294" s="6"/>
      <c r="CNC294" s="6"/>
      <c r="CND294" s="6"/>
      <c r="CNE294" s="6"/>
      <c r="CNF294" s="6"/>
      <c r="CNG294" s="6"/>
      <c r="CNH294" s="6"/>
      <c r="CNI294" s="6"/>
      <c r="CNJ294" s="6"/>
      <c r="CNK294" s="6"/>
      <c r="CNL294" s="6"/>
    </row>
    <row r="295" spans="1:2406" s="16" customFormat="1">
      <c r="A295" s="1"/>
      <c r="B295" s="5"/>
      <c r="C295" s="5"/>
      <c r="D295" s="5"/>
      <c r="E295" s="5"/>
      <c r="F295" s="5"/>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c r="HI295" s="6"/>
      <c r="HJ295" s="6"/>
      <c r="HK295" s="6"/>
      <c r="HL295" s="6"/>
      <c r="HM295" s="6"/>
      <c r="HN295" s="6"/>
      <c r="HO295" s="6"/>
      <c r="HP295" s="6"/>
      <c r="HQ295" s="6"/>
      <c r="HR295" s="6"/>
      <c r="HS295" s="6"/>
      <c r="HT295" s="6"/>
      <c r="HU295" s="6"/>
      <c r="HV295" s="6"/>
      <c r="HW295" s="6"/>
      <c r="HX295" s="6"/>
      <c r="HY295" s="6"/>
      <c r="HZ295" s="6"/>
      <c r="IA295" s="6"/>
      <c r="IB295" s="6"/>
      <c r="IC295" s="6"/>
      <c r="ID295" s="6"/>
      <c r="IE295" s="6"/>
      <c r="IF295" s="6"/>
      <c r="IG295" s="6"/>
      <c r="IH295" s="6"/>
      <c r="II295" s="6"/>
      <c r="IJ295" s="6"/>
      <c r="IK295" s="6"/>
      <c r="IL295" s="6"/>
      <c r="IM295" s="6"/>
      <c r="IN295" s="6"/>
      <c r="IO295" s="6"/>
      <c r="IP295" s="6"/>
      <c r="IQ295" s="6"/>
      <c r="IR295" s="6"/>
      <c r="IS295" s="6"/>
      <c r="IT295" s="6"/>
      <c r="IU295" s="6"/>
      <c r="IV295" s="6"/>
      <c r="IW295" s="6"/>
      <c r="IX295" s="6"/>
      <c r="IY295" s="6"/>
      <c r="IZ295" s="6"/>
      <c r="JA295" s="6"/>
      <c r="JB295" s="6"/>
      <c r="JC295" s="6"/>
      <c r="JD295" s="6"/>
      <c r="JE295" s="6"/>
      <c r="JF295" s="6"/>
      <c r="JG295" s="6"/>
      <c r="JH295" s="6"/>
      <c r="JI295" s="6"/>
      <c r="JJ295" s="6"/>
      <c r="JK295" s="6"/>
      <c r="JL295" s="6"/>
      <c r="JM295" s="6"/>
      <c r="JN295" s="6"/>
      <c r="JO295" s="6"/>
      <c r="JP295" s="6"/>
      <c r="JQ295" s="6"/>
      <c r="JR295" s="6"/>
      <c r="JS295" s="6"/>
      <c r="JT295" s="6"/>
      <c r="JU295" s="6"/>
      <c r="JV295" s="6"/>
      <c r="JW295" s="6"/>
      <c r="JX295" s="6"/>
      <c r="JY295" s="6"/>
      <c r="JZ295" s="6"/>
      <c r="KA295" s="6"/>
      <c r="KB295" s="6"/>
      <c r="KC295" s="6"/>
      <c r="KD295" s="6"/>
      <c r="KE295" s="6"/>
      <c r="KF295" s="6"/>
      <c r="KG295" s="6"/>
      <c r="KH295" s="6"/>
      <c r="KI295" s="6"/>
      <c r="KJ295" s="6"/>
      <c r="KK295" s="6"/>
      <c r="KL295" s="6"/>
      <c r="KM295" s="6"/>
      <c r="KN295" s="6"/>
      <c r="KO295" s="6"/>
      <c r="KP295" s="6"/>
      <c r="KQ295" s="6"/>
      <c r="KR295" s="6"/>
      <c r="KS295" s="6"/>
      <c r="KT295" s="6"/>
      <c r="KU295" s="6"/>
      <c r="KV295" s="6"/>
      <c r="KW295" s="6"/>
      <c r="KX295" s="6"/>
      <c r="KY295" s="6"/>
      <c r="KZ295" s="6"/>
      <c r="LA295" s="6"/>
      <c r="LB295" s="6"/>
      <c r="LC295" s="6"/>
      <c r="LD295" s="6"/>
      <c r="LE295" s="6"/>
      <c r="LF295" s="6"/>
      <c r="LG295" s="6"/>
      <c r="LH295" s="6"/>
      <c r="LI295" s="6"/>
      <c r="LJ295" s="6"/>
      <c r="LK295" s="6"/>
      <c r="LL295" s="6"/>
      <c r="LM295" s="6"/>
      <c r="LN295" s="6"/>
      <c r="LO295" s="6"/>
      <c r="LP295" s="6"/>
      <c r="LQ295" s="6"/>
      <c r="LR295" s="6"/>
      <c r="LS295" s="6"/>
      <c r="LT295" s="6"/>
      <c r="LU295" s="6"/>
      <c r="LV295" s="6"/>
      <c r="LW295" s="6"/>
      <c r="LX295" s="6"/>
      <c r="LY295" s="6"/>
      <c r="LZ295" s="6"/>
      <c r="MA295" s="6"/>
      <c r="MB295" s="6"/>
      <c r="MC295" s="6"/>
      <c r="MD295" s="6"/>
      <c r="ME295" s="6"/>
      <c r="MF295" s="6"/>
      <c r="MG295" s="6"/>
      <c r="MH295" s="6"/>
      <c r="MI295" s="6"/>
      <c r="MJ295" s="6"/>
      <c r="MK295" s="6"/>
      <c r="ML295" s="6"/>
      <c r="MM295" s="6"/>
      <c r="MN295" s="6"/>
      <c r="MO295" s="6"/>
      <c r="MP295" s="6"/>
      <c r="MQ295" s="6"/>
      <c r="MR295" s="6"/>
      <c r="MS295" s="6"/>
      <c r="MT295" s="6"/>
      <c r="MU295" s="6"/>
      <c r="MV295" s="6"/>
      <c r="MW295" s="6"/>
      <c r="MX295" s="6"/>
      <c r="MY295" s="6"/>
      <c r="MZ295" s="6"/>
      <c r="NA295" s="6"/>
      <c r="NB295" s="6"/>
      <c r="NC295" s="6"/>
      <c r="ND295" s="6"/>
      <c r="NE295" s="6"/>
      <c r="NF295" s="6"/>
      <c r="NG295" s="6"/>
      <c r="NH295" s="6"/>
      <c r="NI295" s="6"/>
      <c r="NJ295" s="6"/>
      <c r="NK295" s="6"/>
      <c r="NL295" s="6"/>
      <c r="NM295" s="6"/>
      <c r="NN295" s="6"/>
      <c r="NO295" s="6"/>
      <c r="NP295" s="6"/>
      <c r="NQ295" s="6"/>
      <c r="NR295" s="6"/>
      <c r="NS295" s="6"/>
      <c r="NT295" s="6"/>
      <c r="NU295" s="6"/>
      <c r="NV295" s="6"/>
      <c r="NW295" s="6"/>
      <c r="NX295" s="6"/>
      <c r="NY295" s="6"/>
      <c r="NZ295" s="6"/>
      <c r="OA295" s="6"/>
      <c r="OB295" s="6"/>
      <c r="OC295" s="6"/>
      <c r="OD295" s="6"/>
      <c r="OE295" s="6"/>
      <c r="OF295" s="6"/>
      <c r="OG295" s="6"/>
      <c r="OH295" s="6"/>
      <c r="OI295" s="6"/>
      <c r="OJ295" s="6"/>
      <c r="OK295" s="6"/>
      <c r="OL295" s="6"/>
      <c r="OM295" s="6"/>
      <c r="ON295" s="6"/>
      <c r="OO295" s="6"/>
      <c r="OP295" s="6"/>
      <c r="OQ295" s="6"/>
      <c r="OR295" s="6"/>
      <c r="OS295" s="6"/>
      <c r="OT295" s="6"/>
      <c r="OU295" s="6"/>
      <c r="OV295" s="6"/>
      <c r="OW295" s="6"/>
      <c r="OX295" s="6"/>
      <c r="OY295" s="6"/>
      <c r="OZ295" s="6"/>
      <c r="PA295" s="6"/>
      <c r="PB295" s="6"/>
      <c r="PC295" s="6"/>
      <c r="PD295" s="6"/>
      <c r="PE295" s="6"/>
      <c r="PF295" s="6"/>
      <c r="PG295" s="6"/>
      <c r="PH295" s="6"/>
      <c r="PI295" s="6"/>
      <c r="PJ295" s="6"/>
      <c r="PK295" s="6"/>
      <c r="PL295" s="6"/>
      <c r="PM295" s="6"/>
      <c r="PN295" s="6"/>
      <c r="PO295" s="6"/>
      <c r="PP295" s="6"/>
      <c r="PQ295" s="6"/>
      <c r="PR295" s="6"/>
      <c r="PS295" s="6"/>
      <c r="PT295" s="6"/>
      <c r="PU295" s="6"/>
      <c r="PV295" s="6"/>
      <c r="PW295" s="6"/>
      <c r="PX295" s="6"/>
      <c r="PY295" s="6"/>
      <c r="PZ295" s="6"/>
      <c r="QA295" s="6"/>
      <c r="QB295" s="6"/>
      <c r="QC295" s="6"/>
      <c r="QD295" s="6"/>
      <c r="QE295" s="6"/>
      <c r="QF295" s="6"/>
      <c r="QG295" s="6"/>
      <c r="QH295" s="6"/>
      <c r="QI295" s="6"/>
      <c r="QJ295" s="6"/>
      <c r="QK295" s="6"/>
      <c r="QL295" s="6"/>
      <c r="QM295" s="6"/>
      <c r="QN295" s="6"/>
      <c r="QO295" s="6"/>
      <c r="QP295" s="6"/>
      <c r="QQ295" s="6"/>
      <c r="QR295" s="6"/>
      <c r="QS295" s="6"/>
      <c r="QT295" s="6"/>
      <c r="QU295" s="6"/>
      <c r="QV295" s="6"/>
      <c r="QW295" s="6"/>
      <c r="QX295" s="6"/>
      <c r="QY295" s="6"/>
      <c r="QZ295" s="6"/>
      <c r="RA295" s="6"/>
      <c r="RB295" s="6"/>
      <c r="RC295" s="6"/>
      <c r="RD295" s="6"/>
      <c r="RE295" s="6"/>
      <c r="RF295" s="6"/>
      <c r="RG295" s="6"/>
      <c r="RH295" s="6"/>
      <c r="RI295" s="6"/>
      <c r="RJ295" s="6"/>
      <c r="RK295" s="6"/>
      <c r="RL295" s="6"/>
      <c r="RM295" s="6"/>
      <c r="RN295" s="6"/>
      <c r="RO295" s="6"/>
      <c r="RP295" s="6"/>
      <c r="RQ295" s="6"/>
      <c r="RR295" s="6"/>
      <c r="RS295" s="6"/>
      <c r="RT295" s="6"/>
      <c r="RU295" s="6"/>
      <c r="RV295" s="6"/>
      <c r="RW295" s="6"/>
      <c r="RX295" s="6"/>
      <c r="RY295" s="6"/>
      <c r="RZ295" s="6"/>
      <c r="SA295" s="6"/>
      <c r="SB295" s="6"/>
      <c r="SC295" s="6"/>
      <c r="SD295" s="6"/>
      <c r="SE295" s="6"/>
      <c r="SF295" s="6"/>
      <c r="SG295" s="6"/>
      <c r="SH295" s="6"/>
      <c r="SI295" s="6"/>
      <c r="SJ295" s="6"/>
      <c r="SK295" s="6"/>
      <c r="SL295" s="6"/>
      <c r="SM295" s="6"/>
      <c r="SN295" s="6"/>
      <c r="SO295" s="6"/>
      <c r="SP295" s="6"/>
      <c r="SQ295" s="6"/>
      <c r="SR295" s="6"/>
      <c r="SS295" s="6"/>
      <c r="ST295" s="6"/>
      <c r="SU295" s="6"/>
      <c r="SV295" s="6"/>
      <c r="SW295" s="6"/>
      <c r="SX295" s="6"/>
      <c r="SY295" s="6"/>
      <c r="SZ295" s="6"/>
      <c r="TA295" s="6"/>
      <c r="TB295" s="6"/>
      <c r="TC295" s="6"/>
      <c r="TD295" s="6"/>
      <c r="TE295" s="6"/>
      <c r="TF295" s="6"/>
      <c r="TG295" s="6"/>
      <c r="TH295" s="6"/>
      <c r="TI295" s="6"/>
      <c r="TJ295" s="6"/>
      <c r="TK295" s="6"/>
      <c r="TL295" s="6"/>
      <c r="TM295" s="6"/>
      <c r="TN295" s="6"/>
      <c r="TO295" s="6"/>
      <c r="TP295" s="6"/>
      <c r="TQ295" s="6"/>
      <c r="TR295" s="6"/>
      <c r="TS295" s="6"/>
      <c r="TT295" s="6"/>
      <c r="TU295" s="6"/>
      <c r="TV295" s="6"/>
      <c r="TW295" s="6"/>
      <c r="TX295" s="6"/>
      <c r="TY295" s="6"/>
      <c r="TZ295" s="6"/>
      <c r="UA295" s="6"/>
      <c r="UB295" s="6"/>
      <c r="UC295" s="6"/>
      <c r="UD295" s="6"/>
      <c r="UE295" s="6"/>
      <c r="UF295" s="6"/>
      <c r="UG295" s="6"/>
      <c r="UH295" s="6"/>
      <c r="UI295" s="6"/>
      <c r="UJ295" s="6"/>
      <c r="UK295" s="6"/>
      <c r="UL295" s="6"/>
      <c r="UM295" s="6"/>
      <c r="UN295" s="6"/>
      <c r="UO295" s="6"/>
      <c r="UP295" s="6"/>
      <c r="UQ295" s="6"/>
      <c r="UR295" s="6"/>
      <c r="US295" s="6"/>
      <c r="UT295" s="6"/>
      <c r="UU295" s="6"/>
      <c r="UV295" s="6"/>
      <c r="UW295" s="6"/>
      <c r="UX295" s="6"/>
      <c r="UY295" s="6"/>
      <c r="UZ295" s="6"/>
      <c r="VA295" s="6"/>
      <c r="VB295" s="6"/>
      <c r="VC295" s="6"/>
      <c r="VD295" s="6"/>
      <c r="VE295" s="6"/>
      <c r="VF295" s="6"/>
      <c r="VG295" s="6"/>
      <c r="VH295" s="6"/>
      <c r="VI295" s="6"/>
      <c r="VJ295" s="6"/>
      <c r="VK295" s="6"/>
      <c r="VL295" s="6"/>
      <c r="VM295" s="6"/>
      <c r="VN295" s="6"/>
      <c r="VO295" s="6"/>
      <c r="VP295" s="6"/>
      <c r="VQ295" s="6"/>
      <c r="VR295" s="6"/>
      <c r="VS295" s="6"/>
      <c r="VT295" s="6"/>
      <c r="VU295" s="6"/>
      <c r="VV295" s="6"/>
      <c r="VW295" s="6"/>
      <c r="VX295" s="6"/>
      <c r="VY295" s="6"/>
      <c r="VZ295" s="6"/>
      <c r="WA295" s="6"/>
      <c r="WB295" s="6"/>
      <c r="WC295" s="6"/>
      <c r="WD295" s="6"/>
      <c r="WE295" s="6"/>
      <c r="WF295" s="6"/>
      <c r="WG295" s="6"/>
      <c r="WH295" s="6"/>
      <c r="WI295" s="6"/>
      <c r="WJ295" s="6"/>
      <c r="WK295" s="6"/>
      <c r="WL295" s="6"/>
      <c r="WM295" s="6"/>
      <c r="WN295" s="6"/>
      <c r="WO295" s="6"/>
      <c r="WP295" s="6"/>
      <c r="WQ295" s="6"/>
      <c r="WR295" s="6"/>
      <c r="WS295" s="6"/>
      <c r="WT295" s="6"/>
      <c r="WU295" s="6"/>
      <c r="WV295" s="6"/>
      <c r="WW295" s="6"/>
      <c r="WX295" s="6"/>
      <c r="WY295" s="6"/>
      <c r="WZ295" s="6"/>
      <c r="XA295" s="6"/>
      <c r="XB295" s="6"/>
      <c r="XC295" s="6"/>
      <c r="XD295" s="6"/>
      <c r="XE295" s="6"/>
      <c r="XF295" s="6"/>
      <c r="XG295" s="6"/>
      <c r="XH295" s="6"/>
      <c r="XI295" s="6"/>
      <c r="XJ295" s="6"/>
      <c r="XK295" s="6"/>
      <c r="XL295" s="6"/>
      <c r="XM295" s="6"/>
      <c r="XN295" s="6"/>
      <c r="XO295" s="6"/>
      <c r="XP295" s="6"/>
      <c r="XQ295" s="6"/>
      <c r="XR295" s="6"/>
      <c r="XS295" s="6"/>
      <c r="XT295" s="6"/>
      <c r="XU295" s="6"/>
      <c r="XV295" s="6"/>
      <c r="XW295" s="6"/>
      <c r="XX295" s="6"/>
      <c r="XY295" s="6"/>
      <c r="XZ295" s="6"/>
      <c r="YA295" s="6"/>
      <c r="YB295" s="6"/>
      <c r="YC295" s="6"/>
      <c r="YD295" s="6"/>
      <c r="YE295" s="6"/>
      <c r="YF295" s="6"/>
      <c r="YG295" s="6"/>
      <c r="YH295" s="6"/>
      <c r="YI295" s="6"/>
      <c r="YJ295" s="6"/>
      <c r="YK295" s="6"/>
      <c r="YL295" s="6"/>
      <c r="YM295" s="6"/>
      <c r="YN295" s="6"/>
      <c r="YO295" s="6"/>
      <c r="YP295" s="6"/>
      <c r="YQ295" s="6"/>
      <c r="YR295" s="6"/>
      <c r="YS295" s="6"/>
      <c r="YT295" s="6"/>
      <c r="YU295" s="6"/>
      <c r="YV295" s="6"/>
      <c r="YW295" s="6"/>
      <c r="YX295" s="6"/>
      <c r="YY295" s="6"/>
      <c r="YZ295" s="6"/>
      <c r="ZA295" s="6"/>
      <c r="ZB295" s="6"/>
      <c r="ZC295" s="6"/>
      <c r="ZD295" s="6"/>
      <c r="ZE295" s="6"/>
      <c r="ZF295" s="6"/>
      <c r="ZG295" s="6"/>
      <c r="ZH295" s="6"/>
      <c r="ZI295" s="6"/>
      <c r="ZJ295" s="6"/>
      <c r="ZK295" s="6"/>
      <c r="ZL295" s="6"/>
      <c r="ZM295" s="6"/>
      <c r="ZN295" s="6"/>
      <c r="ZO295" s="6"/>
      <c r="ZP295" s="6"/>
      <c r="ZQ295" s="6"/>
      <c r="ZR295" s="6"/>
      <c r="ZS295" s="6"/>
      <c r="ZT295" s="6"/>
      <c r="ZU295" s="6"/>
      <c r="ZV295" s="6"/>
      <c r="ZW295" s="6"/>
      <c r="ZX295" s="6"/>
      <c r="ZY295" s="6"/>
      <c r="ZZ295" s="6"/>
      <c r="AAA295" s="6"/>
      <c r="AAB295" s="6"/>
      <c r="AAC295" s="6"/>
      <c r="AAD295" s="6"/>
      <c r="AAE295" s="6"/>
      <c r="AAF295" s="6"/>
      <c r="AAG295" s="6"/>
      <c r="AAH295" s="6"/>
      <c r="AAI295" s="6"/>
      <c r="AAJ295" s="6"/>
      <c r="AAK295" s="6"/>
      <c r="AAL295" s="6"/>
      <c r="AAM295" s="6"/>
      <c r="AAN295" s="6"/>
      <c r="AAO295" s="6"/>
      <c r="AAP295" s="6"/>
      <c r="AAQ295" s="6"/>
      <c r="AAR295" s="6"/>
      <c r="AAS295" s="6"/>
      <c r="AAT295" s="6"/>
      <c r="AAU295" s="6"/>
      <c r="AAV295" s="6"/>
      <c r="AAW295" s="6"/>
      <c r="AAX295" s="6"/>
      <c r="AAY295" s="6"/>
      <c r="AAZ295" s="6"/>
      <c r="ABA295" s="6"/>
      <c r="ABB295" s="6"/>
      <c r="ABC295" s="6"/>
      <c r="ABD295" s="6"/>
      <c r="ABE295" s="6"/>
      <c r="ABF295" s="6"/>
      <c r="ABG295" s="6"/>
      <c r="ABH295" s="6"/>
      <c r="ABI295" s="6"/>
      <c r="ABJ295" s="6"/>
      <c r="ABK295" s="6"/>
      <c r="ABL295" s="6"/>
      <c r="ABM295" s="6"/>
      <c r="ABN295" s="6"/>
      <c r="ABO295" s="6"/>
      <c r="ABP295" s="6"/>
      <c r="ABQ295" s="6"/>
      <c r="ABR295" s="6"/>
      <c r="ABS295" s="6"/>
      <c r="ABT295" s="6"/>
      <c r="ABU295" s="6"/>
      <c r="ABV295" s="6"/>
      <c r="ABW295" s="6"/>
      <c r="ABX295" s="6"/>
      <c r="ABY295" s="6"/>
      <c r="ABZ295" s="6"/>
      <c r="ACA295" s="6"/>
      <c r="ACB295" s="6"/>
      <c r="ACC295" s="6"/>
      <c r="ACD295" s="6"/>
      <c r="ACE295" s="6"/>
      <c r="ACF295" s="6"/>
      <c r="ACG295" s="6"/>
      <c r="ACH295" s="6"/>
      <c r="ACI295" s="6"/>
      <c r="ACJ295" s="6"/>
      <c r="ACK295" s="6"/>
      <c r="ACL295" s="6"/>
      <c r="ACM295" s="6"/>
      <c r="ACN295" s="6"/>
      <c r="ACO295" s="6"/>
      <c r="ACP295" s="6"/>
      <c r="ACQ295" s="6"/>
      <c r="ACR295" s="6"/>
      <c r="ACS295" s="6"/>
      <c r="ACT295" s="6"/>
      <c r="ACU295" s="6"/>
      <c r="ACV295" s="6"/>
      <c r="ACW295" s="6"/>
      <c r="ACX295" s="6"/>
      <c r="ACY295" s="6"/>
      <c r="ACZ295" s="6"/>
      <c r="ADA295" s="6"/>
      <c r="ADB295" s="6"/>
      <c r="ADC295" s="6"/>
      <c r="ADD295" s="6"/>
      <c r="ADE295" s="6"/>
      <c r="ADF295" s="6"/>
      <c r="ADG295" s="6"/>
      <c r="ADH295" s="6"/>
      <c r="ADI295" s="6"/>
      <c r="ADJ295" s="6"/>
      <c r="ADK295" s="6"/>
      <c r="ADL295" s="6"/>
      <c r="ADM295" s="6"/>
      <c r="ADN295" s="6"/>
      <c r="ADO295" s="6"/>
      <c r="ADP295" s="6"/>
      <c r="ADQ295" s="6"/>
      <c r="ADR295" s="6"/>
      <c r="ADS295" s="6"/>
      <c r="ADT295" s="6"/>
      <c r="ADU295" s="6"/>
      <c r="ADV295" s="6"/>
      <c r="ADW295" s="6"/>
      <c r="ADX295" s="6"/>
      <c r="ADY295" s="6"/>
      <c r="ADZ295" s="6"/>
      <c r="AEA295" s="6"/>
      <c r="AEB295" s="6"/>
      <c r="AEC295" s="6"/>
      <c r="AED295" s="6"/>
      <c r="AEE295" s="6"/>
      <c r="AEF295" s="6"/>
      <c r="AEG295" s="6"/>
      <c r="AEH295" s="6"/>
      <c r="AEI295" s="6"/>
      <c r="AEJ295" s="6"/>
      <c r="AEK295" s="6"/>
      <c r="AEL295" s="6"/>
      <c r="AEM295" s="6"/>
      <c r="AEN295" s="6"/>
      <c r="AEO295" s="6"/>
      <c r="AEP295" s="6"/>
      <c r="AEQ295" s="6"/>
      <c r="AER295" s="6"/>
      <c r="AES295" s="6"/>
      <c r="AET295" s="6"/>
      <c r="AEU295" s="6"/>
      <c r="AEV295" s="6"/>
      <c r="AEW295" s="6"/>
      <c r="AEX295" s="6"/>
      <c r="AEY295" s="6"/>
      <c r="AEZ295" s="6"/>
      <c r="AFA295" s="6"/>
      <c r="AFB295" s="6"/>
      <c r="AFC295" s="6"/>
      <c r="AFD295" s="6"/>
      <c r="AFE295" s="6"/>
      <c r="AFF295" s="6"/>
      <c r="AFG295" s="6"/>
      <c r="AFH295" s="6"/>
      <c r="AFI295" s="6"/>
      <c r="AFJ295" s="6"/>
      <c r="AFK295" s="6"/>
      <c r="AFL295" s="6"/>
      <c r="AFM295" s="6"/>
      <c r="AFN295" s="6"/>
      <c r="AFO295" s="6"/>
      <c r="AFP295" s="6"/>
      <c r="AFQ295" s="6"/>
      <c r="AFR295" s="6"/>
      <c r="AFS295" s="6"/>
      <c r="AFT295" s="6"/>
      <c r="AFU295" s="6"/>
      <c r="AFV295" s="6"/>
      <c r="AFW295" s="6"/>
      <c r="AFX295" s="6"/>
      <c r="AFY295" s="6"/>
      <c r="AFZ295" s="6"/>
      <c r="AGA295" s="6"/>
      <c r="AGB295" s="6"/>
      <c r="AGC295" s="6"/>
      <c r="AGD295" s="6"/>
      <c r="AGE295" s="6"/>
      <c r="AGF295" s="6"/>
      <c r="AGG295" s="6"/>
      <c r="AGH295" s="6"/>
      <c r="AGI295" s="6"/>
      <c r="AGJ295" s="6"/>
      <c r="AGK295" s="6"/>
      <c r="AGL295" s="6"/>
      <c r="AGM295" s="6"/>
      <c r="AGN295" s="6"/>
      <c r="AGO295" s="6"/>
      <c r="AGP295" s="6"/>
      <c r="AGQ295" s="6"/>
      <c r="AGR295" s="6"/>
      <c r="AGS295" s="6"/>
      <c r="AGT295" s="6"/>
      <c r="AGU295" s="6"/>
      <c r="AGV295" s="6"/>
      <c r="AGW295" s="6"/>
      <c r="AGX295" s="6"/>
      <c r="AGY295" s="6"/>
      <c r="AGZ295" s="6"/>
      <c r="AHA295" s="6"/>
      <c r="AHB295" s="6"/>
      <c r="AHC295" s="6"/>
      <c r="AHD295" s="6"/>
      <c r="AHE295" s="6"/>
      <c r="AHF295" s="6"/>
      <c r="AHG295" s="6"/>
      <c r="AHH295" s="6"/>
      <c r="AHI295" s="6"/>
      <c r="AHJ295" s="6"/>
      <c r="AHK295" s="6"/>
      <c r="AHL295" s="6"/>
      <c r="AHM295" s="6"/>
      <c r="AHN295" s="6"/>
      <c r="AHO295" s="6"/>
      <c r="AHP295" s="6"/>
      <c r="AHQ295" s="6"/>
      <c r="AHR295" s="6"/>
      <c r="AHS295" s="6"/>
      <c r="AHT295" s="6"/>
      <c r="AHU295" s="6"/>
      <c r="AHV295" s="6"/>
      <c r="AHW295" s="6"/>
      <c r="AHX295" s="6"/>
      <c r="AHY295" s="6"/>
      <c r="AHZ295" s="6"/>
      <c r="AIA295" s="6"/>
      <c r="AIB295" s="6"/>
      <c r="AIC295" s="6"/>
      <c r="AID295" s="6"/>
      <c r="AIE295" s="6"/>
      <c r="AIF295" s="6"/>
      <c r="AIG295" s="6"/>
      <c r="AIH295" s="6"/>
      <c r="AII295" s="6"/>
      <c r="AIJ295" s="6"/>
      <c r="AIK295" s="6"/>
      <c r="AIL295" s="6"/>
      <c r="AIM295" s="6"/>
      <c r="AIN295" s="6"/>
      <c r="AIO295" s="6"/>
      <c r="AIP295" s="6"/>
      <c r="AIQ295" s="6"/>
      <c r="AIR295" s="6"/>
      <c r="AIS295" s="6"/>
      <c r="AIT295" s="6"/>
      <c r="AIU295" s="6"/>
      <c r="AIV295" s="6"/>
      <c r="AIW295" s="6"/>
      <c r="AIX295" s="6"/>
      <c r="AIY295" s="6"/>
      <c r="AIZ295" s="6"/>
      <c r="AJA295" s="6"/>
      <c r="AJB295" s="6"/>
      <c r="AJC295" s="6"/>
      <c r="AJD295" s="6"/>
      <c r="AJE295" s="6"/>
      <c r="AJF295" s="6"/>
      <c r="AJG295" s="6"/>
      <c r="AJH295" s="6"/>
      <c r="AJI295" s="6"/>
      <c r="AJJ295" s="6"/>
      <c r="AJK295" s="6"/>
      <c r="AJL295" s="6"/>
      <c r="AJM295" s="6"/>
      <c r="AJN295" s="6"/>
      <c r="AJO295" s="6"/>
      <c r="AJP295" s="6"/>
      <c r="AJQ295" s="6"/>
      <c r="AJR295" s="6"/>
      <c r="AJS295" s="6"/>
      <c r="AJT295" s="6"/>
      <c r="AJU295" s="6"/>
      <c r="AJV295" s="6"/>
      <c r="AJW295" s="6"/>
      <c r="AJX295" s="6"/>
      <c r="AJY295" s="6"/>
      <c r="AJZ295" s="6"/>
      <c r="AKA295" s="6"/>
      <c r="AKB295" s="6"/>
      <c r="AKC295" s="6"/>
      <c r="AKD295" s="6"/>
      <c r="AKE295" s="6"/>
      <c r="AKF295" s="6"/>
      <c r="AKG295" s="6"/>
      <c r="AKH295" s="6"/>
      <c r="AKI295" s="6"/>
      <c r="AKJ295" s="6"/>
      <c r="AKK295" s="6"/>
      <c r="AKL295" s="6"/>
      <c r="AKM295" s="6"/>
      <c r="AKN295" s="6"/>
      <c r="AKO295" s="6"/>
      <c r="AKP295" s="6"/>
      <c r="AKQ295" s="6"/>
      <c r="AKR295" s="6"/>
      <c r="AKS295" s="6"/>
      <c r="AKT295" s="6"/>
      <c r="AKU295" s="6"/>
      <c r="AKV295" s="6"/>
      <c r="AKW295" s="6"/>
      <c r="AKX295" s="6"/>
      <c r="AKY295" s="6"/>
      <c r="AKZ295" s="6"/>
      <c r="ALA295" s="6"/>
      <c r="ALB295" s="6"/>
      <c r="ALC295" s="6"/>
      <c r="ALD295" s="6"/>
      <c r="ALE295" s="6"/>
      <c r="ALF295" s="6"/>
      <c r="ALG295" s="6"/>
      <c r="ALH295" s="6"/>
      <c r="ALI295" s="6"/>
      <c r="ALJ295" s="6"/>
      <c r="ALK295" s="6"/>
      <c r="ALL295" s="6"/>
      <c r="ALM295" s="6"/>
      <c r="ALN295" s="6"/>
      <c r="ALO295" s="6"/>
      <c r="ALP295" s="6"/>
      <c r="ALQ295" s="6"/>
      <c r="ALR295" s="6"/>
      <c r="ALS295" s="6"/>
      <c r="ALT295" s="6"/>
      <c r="ALU295" s="6"/>
      <c r="ALV295" s="6"/>
      <c r="ALW295" s="6"/>
      <c r="ALX295" s="6"/>
      <c r="ALY295" s="6"/>
      <c r="ALZ295" s="6"/>
      <c r="AMA295" s="6"/>
      <c r="AMB295" s="6"/>
      <c r="AMC295" s="6"/>
      <c r="AMD295" s="6"/>
      <c r="AME295" s="6"/>
      <c r="AMF295" s="6"/>
      <c r="AMG295" s="6"/>
      <c r="AMH295" s="6"/>
      <c r="AMI295" s="6"/>
      <c r="AMJ295" s="6"/>
      <c r="AMK295" s="6"/>
      <c r="AML295" s="6"/>
      <c r="AMM295" s="6"/>
      <c r="AMN295" s="6"/>
      <c r="AMO295" s="6"/>
      <c r="AMP295" s="6"/>
      <c r="AMQ295" s="6"/>
      <c r="AMR295" s="6"/>
      <c r="AMS295" s="6"/>
      <c r="AMT295" s="6"/>
      <c r="AMU295" s="6"/>
      <c r="AMV295" s="6"/>
      <c r="AMW295" s="6"/>
      <c r="AMX295" s="6"/>
      <c r="AMY295" s="6"/>
      <c r="AMZ295" s="6"/>
      <c r="ANA295" s="6"/>
      <c r="ANB295" s="6"/>
      <c r="ANC295" s="6"/>
      <c r="AND295" s="6"/>
      <c r="ANE295" s="6"/>
      <c r="ANF295" s="6"/>
      <c r="ANG295" s="6"/>
      <c r="ANH295" s="6"/>
      <c r="ANI295" s="6"/>
      <c r="ANJ295" s="6"/>
      <c r="ANK295" s="6"/>
      <c r="ANL295" s="6"/>
      <c r="ANM295" s="6"/>
      <c r="ANN295" s="6"/>
      <c r="ANO295" s="6"/>
      <c r="ANP295" s="6"/>
      <c r="ANQ295" s="6"/>
      <c r="ANR295" s="6"/>
      <c r="ANS295" s="6"/>
      <c r="ANT295" s="6"/>
      <c r="ANU295" s="6"/>
      <c r="ANV295" s="6"/>
      <c r="ANW295" s="6"/>
      <c r="ANX295" s="6"/>
      <c r="ANY295" s="6"/>
      <c r="ANZ295" s="6"/>
      <c r="AOA295" s="6"/>
      <c r="AOB295" s="6"/>
      <c r="AOC295" s="6"/>
      <c r="AOD295" s="6"/>
      <c r="AOE295" s="6"/>
      <c r="AOF295" s="6"/>
      <c r="AOG295" s="6"/>
      <c r="AOH295" s="6"/>
      <c r="AOI295" s="6"/>
      <c r="AOJ295" s="6"/>
      <c r="AOK295" s="6"/>
      <c r="AOL295" s="6"/>
      <c r="AOM295" s="6"/>
      <c r="AON295" s="6"/>
      <c r="AOO295" s="6"/>
      <c r="AOP295" s="6"/>
      <c r="AOQ295" s="6"/>
      <c r="AOR295" s="6"/>
      <c r="AOS295" s="6"/>
      <c r="AOT295" s="6"/>
      <c r="AOU295" s="6"/>
      <c r="AOV295" s="6"/>
      <c r="AOW295" s="6"/>
      <c r="AOX295" s="6"/>
      <c r="AOY295" s="6"/>
      <c r="AOZ295" s="6"/>
      <c r="APA295" s="6"/>
      <c r="APB295" s="6"/>
      <c r="APC295" s="6"/>
      <c r="APD295" s="6"/>
      <c r="APE295" s="6"/>
      <c r="APF295" s="6"/>
      <c r="APG295" s="6"/>
      <c r="APH295" s="6"/>
      <c r="API295" s="6"/>
      <c r="APJ295" s="6"/>
      <c r="APK295" s="6"/>
      <c r="APL295" s="6"/>
      <c r="APM295" s="6"/>
      <c r="APN295" s="6"/>
      <c r="APO295" s="6"/>
      <c r="APP295" s="6"/>
      <c r="APQ295" s="6"/>
      <c r="APR295" s="6"/>
      <c r="APS295" s="6"/>
      <c r="APT295" s="6"/>
      <c r="APU295" s="6"/>
      <c r="APV295" s="6"/>
      <c r="APW295" s="6"/>
      <c r="APX295" s="6"/>
      <c r="APY295" s="6"/>
      <c r="APZ295" s="6"/>
      <c r="AQA295" s="6"/>
      <c r="AQB295" s="6"/>
      <c r="AQC295" s="6"/>
      <c r="AQD295" s="6"/>
      <c r="AQE295" s="6"/>
      <c r="AQF295" s="6"/>
      <c r="AQG295" s="6"/>
      <c r="AQH295" s="6"/>
      <c r="AQI295" s="6"/>
      <c r="AQJ295" s="6"/>
      <c r="AQK295" s="6"/>
      <c r="AQL295" s="6"/>
      <c r="AQM295" s="6"/>
      <c r="AQN295" s="6"/>
      <c r="AQO295" s="6"/>
      <c r="AQP295" s="6"/>
      <c r="AQQ295" s="6"/>
      <c r="AQR295" s="6"/>
      <c r="AQS295" s="6"/>
      <c r="AQT295" s="6"/>
      <c r="AQU295" s="6"/>
      <c r="AQV295" s="6"/>
      <c r="AQW295" s="6"/>
      <c r="AQX295" s="6"/>
      <c r="AQY295" s="6"/>
      <c r="AQZ295" s="6"/>
      <c r="ARA295" s="6"/>
      <c r="ARB295" s="6"/>
      <c r="ARC295" s="6"/>
      <c r="ARD295" s="6"/>
      <c r="ARE295" s="6"/>
      <c r="ARF295" s="6"/>
      <c r="ARG295" s="6"/>
      <c r="ARH295" s="6"/>
      <c r="ARI295" s="6"/>
      <c r="ARJ295" s="6"/>
      <c r="ARK295" s="6"/>
      <c r="ARL295" s="6"/>
      <c r="ARM295" s="6"/>
      <c r="ARN295" s="6"/>
      <c r="ARO295" s="6"/>
      <c r="ARP295" s="6"/>
      <c r="ARQ295" s="6"/>
      <c r="ARR295" s="6"/>
      <c r="ARS295" s="6"/>
      <c r="ART295" s="6"/>
      <c r="ARU295" s="6"/>
      <c r="ARV295" s="6"/>
      <c r="ARW295" s="6"/>
      <c r="ARX295" s="6"/>
      <c r="ARY295" s="6"/>
      <c r="ARZ295" s="6"/>
      <c r="ASA295" s="6"/>
      <c r="ASB295" s="6"/>
      <c r="ASC295" s="6"/>
      <c r="ASD295" s="6"/>
      <c r="ASE295" s="6"/>
      <c r="ASF295" s="6"/>
      <c r="ASG295" s="6"/>
      <c r="ASH295" s="6"/>
      <c r="ASI295" s="6"/>
      <c r="ASJ295" s="6"/>
      <c r="ASK295" s="6"/>
      <c r="ASL295" s="6"/>
      <c r="ASM295" s="6"/>
      <c r="ASN295" s="6"/>
      <c r="ASO295" s="6"/>
      <c r="ASP295" s="6"/>
      <c r="ASQ295" s="6"/>
      <c r="ASR295" s="6"/>
      <c r="ASS295" s="6"/>
      <c r="AST295" s="6"/>
      <c r="ASU295" s="6"/>
      <c r="ASV295" s="6"/>
      <c r="ASW295" s="6"/>
      <c r="ASX295" s="6"/>
      <c r="ASY295" s="6"/>
      <c r="ASZ295" s="6"/>
      <c r="ATA295" s="6"/>
      <c r="ATB295" s="6"/>
      <c r="ATC295" s="6"/>
      <c r="ATD295" s="6"/>
      <c r="ATE295" s="6"/>
      <c r="ATF295" s="6"/>
      <c r="ATG295" s="6"/>
      <c r="ATH295" s="6"/>
      <c r="ATI295" s="6"/>
      <c r="ATJ295" s="6"/>
      <c r="ATK295" s="6"/>
      <c r="ATL295" s="6"/>
      <c r="ATM295" s="6"/>
      <c r="ATN295" s="6"/>
      <c r="ATO295" s="6"/>
      <c r="ATP295" s="6"/>
      <c r="ATQ295" s="6"/>
      <c r="ATR295" s="6"/>
      <c r="ATS295" s="6"/>
      <c r="ATT295" s="6"/>
      <c r="ATU295" s="6"/>
      <c r="ATV295" s="6"/>
      <c r="ATW295" s="6"/>
      <c r="ATX295" s="6"/>
      <c r="ATY295" s="6"/>
      <c r="ATZ295" s="6"/>
      <c r="AUA295" s="6"/>
      <c r="AUB295" s="6"/>
      <c r="AUC295" s="6"/>
      <c r="AUD295" s="6"/>
      <c r="AUE295" s="6"/>
      <c r="AUF295" s="6"/>
      <c r="AUG295" s="6"/>
      <c r="AUH295" s="6"/>
      <c r="AUI295" s="6"/>
      <c r="AUJ295" s="6"/>
      <c r="AUK295" s="6"/>
      <c r="AUL295" s="6"/>
      <c r="AUM295" s="6"/>
      <c r="AUN295" s="6"/>
      <c r="AUO295" s="6"/>
      <c r="AUP295" s="6"/>
      <c r="AUQ295" s="6"/>
      <c r="AUR295" s="6"/>
      <c r="AUS295" s="6"/>
      <c r="AUT295" s="6"/>
      <c r="AUU295" s="6"/>
      <c r="AUV295" s="6"/>
      <c r="AUW295" s="6"/>
      <c r="AUX295" s="6"/>
      <c r="AUY295" s="6"/>
      <c r="AUZ295" s="6"/>
      <c r="AVA295" s="6"/>
      <c r="AVB295" s="6"/>
      <c r="AVC295" s="6"/>
      <c r="AVD295" s="6"/>
      <c r="AVE295" s="6"/>
      <c r="AVF295" s="6"/>
      <c r="AVG295" s="6"/>
      <c r="AVH295" s="6"/>
      <c r="AVI295" s="6"/>
      <c r="AVJ295" s="6"/>
      <c r="AVK295" s="6"/>
      <c r="AVL295" s="6"/>
      <c r="AVM295" s="6"/>
      <c r="AVN295" s="6"/>
      <c r="AVO295" s="6"/>
      <c r="AVP295" s="6"/>
      <c r="AVQ295" s="6"/>
      <c r="AVR295" s="6"/>
      <c r="AVS295" s="6"/>
      <c r="AVT295" s="6"/>
      <c r="AVU295" s="6"/>
      <c r="AVV295" s="6"/>
      <c r="AVW295" s="6"/>
      <c r="AVX295" s="6"/>
      <c r="AVY295" s="6"/>
      <c r="AVZ295" s="6"/>
      <c r="AWA295" s="6"/>
      <c r="AWB295" s="6"/>
      <c r="AWC295" s="6"/>
      <c r="AWD295" s="6"/>
      <c r="AWE295" s="6"/>
      <c r="AWF295" s="6"/>
      <c r="AWG295" s="6"/>
      <c r="AWH295" s="6"/>
      <c r="AWI295" s="6"/>
      <c r="AWJ295" s="6"/>
      <c r="AWK295" s="6"/>
      <c r="AWL295" s="6"/>
      <c r="AWM295" s="6"/>
      <c r="AWN295" s="6"/>
      <c r="AWO295" s="6"/>
      <c r="AWP295" s="6"/>
      <c r="AWQ295" s="6"/>
      <c r="AWR295" s="6"/>
      <c r="AWS295" s="6"/>
      <c r="AWT295" s="6"/>
      <c r="AWU295" s="6"/>
      <c r="AWV295" s="6"/>
      <c r="AWW295" s="6"/>
      <c r="AWX295" s="6"/>
      <c r="AWY295" s="6"/>
      <c r="AWZ295" s="6"/>
      <c r="AXA295" s="6"/>
      <c r="AXB295" s="6"/>
      <c r="AXC295" s="6"/>
      <c r="AXD295" s="6"/>
      <c r="AXE295" s="6"/>
      <c r="AXF295" s="6"/>
      <c r="AXG295" s="6"/>
      <c r="AXH295" s="6"/>
      <c r="AXI295" s="6"/>
      <c r="AXJ295" s="6"/>
      <c r="AXK295" s="6"/>
      <c r="AXL295" s="6"/>
      <c r="AXM295" s="6"/>
      <c r="AXN295" s="6"/>
      <c r="AXO295" s="6"/>
      <c r="AXP295" s="6"/>
      <c r="AXQ295" s="6"/>
      <c r="AXR295" s="6"/>
      <c r="AXS295" s="6"/>
      <c r="AXT295" s="6"/>
      <c r="AXU295" s="6"/>
      <c r="AXV295" s="6"/>
      <c r="AXW295" s="6"/>
      <c r="AXX295" s="6"/>
      <c r="AXY295" s="6"/>
      <c r="AXZ295" s="6"/>
      <c r="AYA295" s="6"/>
      <c r="AYB295" s="6"/>
      <c r="AYC295" s="6"/>
      <c r="AYD295" s="6"/>
      <c r="AYE295" s="6"/>
      <c r="AYF295" s="6"/>
      <c r="AYG295" s="6"/>
      <c r="AYH295" s="6"/>
      <c r="AYI295" s="6"/>
      <c r="AYJ295" s="6"/>
      <c r="AYK295" s="6"/>
      <c r="AYL295" s="6"/>
      <c r="AYM295" s="6"/>
      <c r="AYN295" s="6"/>
      <c r="AYO295" s="6"/>
      <c r="AYP295" s="6"/>
      <c r="AYQ295" s="6"/>
      <c r="AYR295" s="6"/>
      <c r="AYS295" s="6"/>
      <c r="AYT295" s="6"/>
      <c r="AYU295" s="6"/>
      <c r="AYV295" s="6"/>
      <c r="AYW295" s="6"/>
      <c r="AYX295" s="6"/>
      <c r="AYY295" s="6"/>
      <c r="AYZ295" s="6"/>
      <c r="AZA295" s="6"/>
      <c r="AZB295" s="6"/>
      <c r="AZC295" s="6"/>
      <c r="AZD295" s="6"/>
      <c r="AZE295" s="6"/>
      <c r="AZF295" s="6"/>
      <c r="AZG295" s="6"/>
      <c r="AZH295" s="6"/>
      <c r="AZI295" s="6"/>
      <c r="AZJ295" s="6"/>
      <c r="AZK295" s="6"/>
      <c r="AZL295" s="6"/>
      <c r="AZM295" s="6"/>
      <c r="AZN295" s="6"/>
      <c r="AZO295" s="6"/>
      <c r="AZP295" s="6"/>
      <c r="AZQ295" s="6"/>
      <c r="AZR295" s="6"/>
      <c r="AZS295" s="6"/>
      <c r="AZT295" s="6"/>
      <c r="AZU295" s="6"/>
      <c r="AZV295" s="6"/>
      <c r="AZW295" s="6"/>
      <c r="AZX295" s="6"/>
      <c r="AZY295" s="6"/>
      <c r="AZZ295" s="6"/>
      <c r="BAA295" s="6"/>
      <c r="BAB295" s="6"/>
      <c r="BAC295" s="6"/>
      <c r="BAD295" s="6"/>
      <c r="BAE295" s="6"/>
      <c r="BAF295" s="6"/>
      <c r="BAG295" s="6"/>
      <c r="BAH295" s="6"/>
      <c r="BAI295" s="6"/>
      <c r="BAJ295" s="6"/>
      <c r="BAK295" s="6"/>
      <c r="BAL295" s="6"/>
      <c r="BAM295" s="6"/>
      <c r="BAN295" s="6"/>
      <c r="BAO295" s="6"/>
      <c r="BAP295" s="6"/>
      <c r="BAQ295" s="6"/>
      <c r="BAR295" s="6"/>
      <c r="BAS295" s="6"/>
      <c r="BAT295" s="6"/>
      <c r="BAU295" s="6"/>
      <c r="BAV295" s="6"/>
      <c r="BAW295" s="6"/>
      <c r="BAX295" s="6"/>
      <c r="BAY295" s="6"/>
      <c r="BAZ295" s="6"/>
      <c r="BBA295" s="6"/>
      <c r="BBB295" s="6"/>
      <c r="BBC295" s="6"/>
      <c r="BBD295" s="6"/>
      <c r="BBE295" s="6"/>
      <c r="BBF295" s="6"/>
      <c r="BBG295" s="6"/>
      <c r="BBH295" s="6"/>
      <c r="BBI295" s="6"/>
      <c r="BBJ295" s="6"/>
      <c r="BBK295" s="6"/>
      <c r="BBL295" s="6"/>
      <c r="BBM295" s="6"/>
      <c r="BBN295" s="6"/>
      <c r="BBO295" s="6"/>
      <c r="BBP295" s="6"/>
      <c r="BBQ295" s="6"/>
      <c r="BBR295" s="6"/>
      <c r="BBS295" s="6"/>
      <c r="BBT295" s="6"/>
      <c r="BBU295" s="6"/>
      <c r="BBV295" s="6"/>
      <c r="BBW295" s="6"/>
      <c r="BBX295" s="6"/>
      <c r="BBY295" s="6"/>
      <c r="BBZ295" s="6"/>
      <c r="BCA295" s="6"/>
      <c r="BCB295" s="6"/>
      <c r="BCC295" s="6"/>
      <c r="BCD295" s="6"/>
      <c r="BCE295" s="6"/>
      <c r="BCF295" s="6"/>
      <c r="BCG295" s="6"/>
      <c r="BCH295" s="6"/>
      <c r="BCI295" s="6"/>
      <c r="BCJ295" s="6"/>
      <c r="BCK295" s="6"/>
      <c r="BCL295" s="6"/>
      <c r="BCM295" s="6"/>
      <c r="BCN295" s="6"/>
      <c r="BCO295" s="6"/>
      <c r="BCP295" s="6"/>
      <c r="BCQ295" s="6"/>
      <c r="BCR295" s="6"/>
      <c r="BCS295" s="6"/>
      <c r="BCT295" s="6"/>
      <c r="BCU295" s="6"/>
      <c r="BCV295" s="6"/>
      <c r="BCW295" s="6"/>
      <c r="BCX295" s="6"/>
      <c r="BCY295" s="6"/>
      <c r="BCZ295" s="6"/>
      <c r="BDA295" s="6"/>
      <c r="BDB295" s="6"/>
      <c r="BDC295" s="6"/>
      <c r="BDD295" s="6"/>
      <c r="BDE295" s="6"/>
      <c r="BDF295" s="6"/>
      <c r="BDG295" s="6"/>
      <c r="BDH295" s="6"/>
      <c r="BDI295" s="6"/>
      <c r="BDJ295" s="6"/>
      <c r="BDK295" s="6"/>
      <c r="BDL295" s="6"/>
      <c r="BDM295" s="6"/>
      <c r="BDN295" s="6"/>
      <c r="BDO295" s="6"/>
      <c r="BDP295" s="6"/>
      <c r="BDQ295" s="6"/>
      <c r="BDR295" s="6"/>
      <c r="BDS295" s="6"/>
      <c r="BDT295" s="6"/>
      <c r="BDU295" s="6"/>
      <c r="BDV295" s="6"/>
      <c r="BDW295" s="6"/>
      <c r="BDX295" s="6"/>
      <c r="BDY295" s="6"/>
      <c r="BDZ295" s="6"/>
      <c r="BEA295" s="6"/>
      <c r="BEB295" s="6"/>
      <c r="BEC295" s="6"/>
      <c r="BED295" s="6"/>
      <c r="BEE295" s="6"/>
      <c r="BEF295" s="6"/>
      <c r="BEG295" s="6"/>
      <c r="BEH295" s="6"/>
      <c r="BEI295" s="6"/>
      <c r="BEJ295" s="6"/>
      <c r="BEK295" s="6"/>
      <c r="BEL295" s="6"/>
      <c r="BEM295" s="6"/>
      <c r="BEN295" s="6"/>
      <c r="BEO295" s="6"/>
      <c r="BEP295" s="6"/>
      <c r="BEQ295" s="6"/>
      <c r="BER295" s="6"/>
      <c r="BES295" s="6"/>
      <c r="BET295" s="6"/>
      <c r="BEU295" s="6"/>
      <c r="BEV295" s="6"/>
      <c r="BEW295" s="6"/>
      <c r="BEX295" s="6"/>
      <c r="BEY295" s="6"/>
      <c r="BEZ295" s="6"/>
      <c r="BFA295" s="6"/>
      <c r="BFB295" s="6"/>
      <c r="BFC295" s="6"/>
      <c r="BFD295" s="6"/>
      <c r="BFE295" s="6"/>
      <c r="BFF295" s="6"/>
      <c r="BFG295" s="6"/>
      <c r="BFH295" s="6"/>
      <c r="BFI295" s="6"/>
      <c r="BFJ295" s="6"/>
      <c r="BFK295" s="6"/>
      <c r="BFL295" s="6"/>
      <c r="BFM295" s="6"/>
      <c r="BFN295" s="6"/>
      <c r="BFO295" s="6"/>
      <c r="BFP295" s="6"/>
      <c r="BFQ295" s="6"/>
      <c r="BFR295" s="6"/>
      <c r="BFS295" s="6"/>
      <c r="BFT295" s="6"/>
      <c r="BFU295" s="6"/>
      <c r="BFV295" s="6"/>
      <c r="BFW295" s="6"/>
      <c r="BFX295" s="6"/>
      <c r="BFY295" s="6"/>
      <c r="BFZ295" s="6"/>
      <c r="BGA295" s="6"/>
      <c r="BGB295" s="6"/>
      <c r="BGC295" s="6"/>
      <c r="BGD295" s="6"/>
      <c r="BGE295" s="6"/>
      <c r="BGF295" s="6"/>
      <c r="BGG295" s="6"/>
      <c r="BGH295" s="6"/>
      <c r="BGI295" s="6"/>
      <c r="BGJ295" s="6"/>
      <c r="BGK295" s="6"/>
      <c r="BGL295" s="6"/>
      <c r="BGM295" s="6"/>
      <c r="BGN295" s="6"/>
      <c r="BGO295" s="6"/>
      <c r="BGP295" s="6"/>
      <c r="BGQ295" s="6"/>
      <c r="BGR295" s="6"/>
      <c r="BGS295" s="6"/>
      <c r="BGT295" s="6"/>
      <c r="BGU295" s="6"/>
      <c r="BGV295" s="6"/>
      <c r="BGW295" s="6"/>
      <c r="BGX295" s="6"/>
      <c r="BGY295" s="6"/>
      <c r="BGZ295" s="6"/>
      <c r="BHA295" s="6"/>
      <c r="BHB295" s="6"/>
      <c r="BHC295" s="6"/>
      <c r="BHD295" s="6"/>
      <c r="BHE295" s="6"/>
      <c r="BHF295" s="6"/>
      <c r="BHG295" s="6"/>
      <c r="BHH295" s="6"/>
      <c r="BHI295" s="6"/>
      <c r="BHJ295" s="6"/>
      <c r="BHK295" s="6"/>
      <c r="BHL295" s="6"/>
      <c r="BHM295" s="6"/>
      <c r="BHN295" s="6"/>
      <c r="BHO295" s="6"/>
      <c r="BHP295" s="6"/>
      <c r="BHQ295" s="6"/>
      <c r="BHR295" s="6"/>
      <c r="BHS295" s="6"/>
      <c r="BHT295" s="6"/>
      <c r="BHU295" s="6"/>
      <c r="BHV295" s="6"/>
      <c r="BHW295" s="6"/>
      <c r="BHX295" s="6"/>
      <c r="BHY295" s="6"/>
      <c r="BHZ295" s="6"/>
      <c r="BIA295" s="6"/>
      <c r="BIB295" s="6"/>
      <c r="BIC295" s="6"/>
      <c r="BID295" s="6"/>
      <c r="BIE295" s="6"/>
      <c r="BIF295" s="6"/>
      <c r="BIG295" s="6"/>
      <c r="BIH295" s="6"/>
      <c r="BII295" s="6"/>
      <c r="BIJ295" s="6"/>
      <c r="BIK295" s="6"/>
      <c r="BIL295" s="6"/>
      <c r="BIM295" s="6"/>
      <c r="BIN295" s="6"/>
      <c r="BIO295" s="6"/>
      <c r="BIP295" s="6"/>
      <c r="BIQ295" s="6"/>
      <c r="BIR295" s="6"/>
      <c r="BIS295" s="6"/>
      <c r="BIT295" s="6"/>
      <c r="BIU295" s="6"/>
      <c r="BIV295" s="6"/>
      <c r="BIW295" s="6"/>
      <c r="BIX295" s="6"/>
      <c r="BIY295" s="6"/>
      <c r="BIZ295" s="6"/>
      <c r="BJA295" s="6"/>
      <c r="BJB295" s="6"/>
      <c r="BJC295" s="6"/>
      <c r="BJD295" s="6"/>
      <c r="BJE295" s="6"/>
      <c r="BJF295" s="6"/>
      <c r="BJG295" s="6"/>
      <c r="BJH295" s="6"/>
      <c r="BJI295" s="6"/>
      <c r="BJJ295" s="6"/>
      <c r="BJK295" s="6"/>
      <c r="BJL295" s="6"/>
      <c r="BJM295" s="6"/>
      <c r="BJN295" s="6"/>
      <c r="BJO295" s="6"/>
      <c r="BJP295" s="6"/>
      <c r="BJQ295" s="6"/>
      <c r="BJR295" s="6"/>
      <c r="BJS295" s="6"/>
      <c r="BJT295" s="6"/>
      <c r="BJU295" s="6"/>
      <c r="BJV295" s="6"/>
      <c r="BJW295" s="6"/>
      <c r="BJX295" s="6"/>
      <c r="BJY295" s="6"/>
      <c r="BJZ295" s="6"/>
      <c r="BKA295" s="6"/>
      <c r="BKB295" s="6"/>
      <c r="BKC295" s="6"/>
      <c r="BKD295" s="6"/>
      <c r="BKE295" s="6"/>
      <c r="BKF295" s="6"/>
      <c r="BKG295" s="6"/>
      <c r="BKH295" s="6"/>
      <c r="BKI295" s="6"/>
      <c r="BKJ295" s="6"/>
      <c r="BKK295" s="6"/>
      <c r="BKL295" s="6"/>
      <c r="BKM295" s="6"/>
      <c r="BKN295" s="6"/>
      <c r="BKO295" s="6"/>
      <c r="BKP295" s="6"/>
      <c r="BKQ295" s="6"/>
      <c r="BKR295" s="6"/>
      <c r="BKS295" s="6"/>
      <c r="BKT295" s="6"/>
      <c r="BKU295" s="6"/>
      <c r="BKV295" s="6"/>
      <c r="BKW295" s="6"/>
      <c r="BKX295" s="6"/>
      <c r="BKY295" s="6"/>
      <c r="BKZ295" s="6"/>
      <c r="BLA295" s="6"/>
      <c r="BLB295" s="6"/>
      <c r="BLC295" s="6"/>
      <c r="BLD295" s="6"/>
      <c r="BLE295" s="6"/>
      <c r="BLF295" s="6"/>
      <c r="BLG295" s="6"/>
      <c r="BLH295" s="6"/>
      <c r="BLI295" s="6"/>
      <c r="BLJ295" s="6"/>
      <c r="BLK295" s="6"/>
      <c r="BLL295" s="6"/>
      <c r="BLM295" s="6"/>
      <c r="BLN295" s="6"/>
      <c r="BLO295" s="6"/>
      <c r="BLP295" s="6"/>
      <c r="BLQ295" s="6"/>
      <c r="BLR295" s="6"/>
      <c r="BLS295" s="6"/>
      <c r="BLT295" s="6"/>
      <c r="BLU295" s="6"/>
      <c r="BLV295" s="6"/>
      <c r="BLW295" s="6"/>
      <c r="BLX295" s="6"/>
      <c r="BLY295" s="6"/>
      <c r="BLZ295" s="6"/>
      <c r="BMA295" s="6"/>
      <c r="BMB295" s="6"/>
      <c r="BMC295" s="6"/>
      <c r="BMD295" s="6"/>
      <c r="BME295" s="6"/>
      <c r="BMF295" s="6"/>
      <c r="BMG295" s="6"/>
      <c r="BMH295" s="6"/>
      <c r="BMI295" s="6"/>
      <c r="BMJ295" s="6"/>
      <c r="BMK295" s="6"/>
      <c r="BML295" s="6"/>
      <c r="BMM295" s="6"/>
      <c r="BMN295" s="6"/>
      <c r="BMO295" s="6"/>
      <c r="BMP295" s="6"/>
      <c r="BMQ295" s="6"/>
      <c r="BMR295" s="6"/>
      <c r="BMS295" s="6"/>
      <c r="BMT295" s="6"/>
      <c r="BMU295" s="6"/>
      <c r="BMV295" s="6"/>
      <c r="BMW295" s="6"/>
      <c r="BMX295" s="6"/>
      <c r="BMY295" s="6"/>
      <c r="BMZ295" s="6"/>
      <c r="BNA295" s="6"/>
      <c r="BNB295" s="6"/>
      <c r="BNC295" s="6"/>
      <c r="BND295" s="6"/>
      <c r="BNE295" s="6"/>
      <c r="BNF295" s="6"/>
      <c r="BNG295" s="6"/>
      <c r="BNH295" s="6"/>
      <c r="BNI295" s="6"/>
      <c r="BNJ295" s="6"/>
      <c r="BNK295" s="6"/>
      <c r="BNL295" s="6"/>
      <c r="BNM295" s="6"/>
      <c r="BNN295" s="6"/>
      <c r="BNO295" s="6"/>
      <c r="BNP295" s="6"/>
      <c r="BNQ295" s="6"/>
      <c r="BNR295" s="6"/>
      <c r="BNS295" s="6"/>
      <c r="BNT295" s="6"/>
      <c r="BNU295" s="6"/>
      <c r="BNV295" s="6"/>
      <c r="BNW295" s="6"/>
      <c r="BNX295" s="6"/>
      <c r="BNY295" s="6"/>
      <c r="BNZ295" s="6"/>
      <c r="BOA295" s="6"/>
      <c r="BOB295" s="6"/>
      <c r="BOC295" s="6"/>
      <c r="BOD295" s="6"/>
      <c r="BOE295" s="6"/>
      <c r="BOF295" s="6"/>
      <c r="BOG295" s="6"/>
      <c r="BOH295" s="6"/>
      <c r="BOI295" s="6"/>
      <c r="BOJ295" s="6"/>
      <c r="BOK295" s="6"/>
      <c r="BOL295" s="6"/>
      <c r="BOM295" s="6"/>
      <c r="BON295" s="6"/>
      <c r="BOO295" s="6"/>
      <c r="BOP295" s="6"/>
      <c r="BOQ295" s="6"/>
      <c r="BOR295" s="6"/>
      <c r="BOS295" s="6"/>
      <c r="BOT295" s="6"/>
      <c r="BOU295" s="6"/>
      <c r="BOV295" s="6"/>
      <c r="BOW295" s="6"/>
      <c r="BOX295" s="6"/>
      <c r="BOY295" s="6"/>
      <c r="BOZ295" s="6"/>
      <c r="BPA295" s="6"/>
      <c r="BPB295" s="6"/>
      <c r="BPC295" s="6"/>
      <c r="BPD295" s="6"/>
      <c r="BPE295" s="6"/>
      <c r="BPF295" s="6"/>
      <c r="BPG295" s="6"/>
      <c r="BPH295" s="6"/>
      <c r="BPI295" s="6"/>
      <c r="BPJ295" s="6"/>
      <c r="BPK295" s="6"/>
      <c r="BPL295" s="6"/>
      <c r="BPM295" s="6"/>
      <c r="BPN295" s="6"/>
      <c r="BPO295" s="6"/>
      <c r="BPP295" s="6"/>
      <c r="BPQ295" s="6"/>
      <c r="BPR295" s="6"/>
      <c r="BPS295" s="6"/>
      <c r="BPT295" s="6"/>
      <c r="BPU295" s="6"/>
      <c r="BPV295" s="6"/>
      <c r="BPW295" s="6"/>
      <c r="BPX295" s="6"/>
      <c r="BPY295" s="6"/>
      <c r="BPZ295" s="6"/>
      <c r="BQA295" s="6"/>
      <c r="BQB295" s="6"/>
      <c r="BQC295" s="6"/>
      <c r="BQD295" s="6"/>
      <c r="BQE295" s="6"/>
      <c r="BQF295" s="6"/>
      <c r="BQG295" s="6"/>
      <c r="BQH295" s="6"/>
      <c r="BQI295" s="6"/>
      <c r="BQJ295" s="6"/>
      <c r="BQK295" s="6"/>
      <c r="BQL295" s="6"/>
      <c r="BQM295" s="6"/>
      <c r="BQN295" s="6"/>
      <c r="BQO295" s="6"/>
      <c r="BQP295" s="6"/>
      <c r="BQQ295" s="6"/>
      <c r="BQR295" s="6"/>
      <c r="BQS295" s="6"/>
      <c r="BQT295" s="6"/>
      <c r="BQU295" s="6"/>
      <c r="BQV295" s="6"/>
      <c r="BQW295" s="6"/>
      <c r="BQX295" s="6"/>
      <c r="BQY295" s="6"/>
      <c r="BQZ295" s="6"/>
      <c r="BRA295" s="6"/>
      <c r="BRB295" s="6"/>
      <c r="BRC295" s="6"/>
      <c r="BRD295" s="6"/>
      <c r="BRE295" s="6"/>
      <c r="BRF295" s="6"/>
      <c r="BRG295" s="6"/>
      <c r="BRH295" s="6"/>
      <c r="BRI295" s="6"/>
      <c r="BRJ295" s="6"/>
      <c r="BRK295" s="6"/>
      <c r="BRL295" s="6"/>
      <c r="BRM295" s="6"/>
      <c r="BRN295" s="6"/>
      <c r="BRO295" s="6"/>
      <c r="BRP295" s="6"/>
      <c r="BRQ295" s="6"/>
      <c r="BRR295" s="6"/>
      <c r="BRS295" s="6"/>
      <c r="BRT295" s="6"/>
      <c r="BRU295" s="6"/>
      <c r="BRV295" s="6"/>
      <c r="BRW295" s="6"/>
      <c r="BRX295" s="6"/>
      <c r="BRY295" s="6"/>
      <c r="BRZ295" s="6"/>
      <c r="BSA295" s="6"/>
      <c r="BSB295" s="6"/>
      <c r="BSC295" s="6"/>
      <c r="BSD295" s="6"/>
      <c r="BSE295" s="6"/>
      <c r="BSF295" s="6"/>
      <c r="BSG295" s="6"/>
      <c r="BSH295" s="6"/>
      <c r="BSI295" s="6"/>
      <c r="BSJ295" s="6"/>
      <c r="BSK295" s="6"/>
      <c r="BSL295" s="6"/>
      <c r="BSM295" s="6"/>
      <c r="BSN295" s="6"/>
      <c r="BSO295" s="6"/>
      <c r="BSP295" s="6"/>
      <c r="BSQ295" s="6"/>
      <c r="BSR295" s="6"/>
      <c r="BSS295" s="6"/>
      <c r="BST295" s="6"/>
      <c r="BSU295" s="6"/>
      <c r="BSV295" s="6"/>
      <c r="BSW295" s="6"/>
      <c r="BSX295" s="6"/>
      <c r="BSY295" s="6"/>
      <c r="BSZ295" s="6"/>
      <c r="BTA295" s="6"/>
      <c r="BTB295" s="6"/>
      <c r="BTC295" s="6"/>
      <c r="BTD295" s="6"/>
      <c r="BTE295" s="6"/>
      <c r="BTF295" s="6"/>
      <c r="BTG295" s="6"/>
      <c r="BTH295" s="6"/>
      <c r="BTI295" s="6"/>
      <c r="BTJ295" s="6"/>
      <c r="BTK295" s="6"/>
      <c r="BTL295" s="6"/>
      <c r="BTM295" s="6"/>
      <c r="BTN295" s="6"/>
      <c r="BTO295" s="6"/>
      <c r="BTP295" s="6"/>
      <c r="BTQ295" s="6"/>
      <c r="BTR295" s="6"/>
      <c r="BTS295" s="6"/>
      <c r="BTT295" s="6"/>
      <c r="BTU295" s="6"/>
      <c r="BTV295" s="6"/>
      <c r="BTW295" s="6"/>
      <c r="BTX295" s="6"/>
      <c r="BTY295" s="6"/>
      <c r="BTZ295" s="6"/>
      <c r="BUA295" s="6"/>
      <c r="BUB295" s="6"/>
      <c r="BUC295" s="6"/>
      <c r="BUD295" s="6"/>
      <c r="BUE295" s="6"/>
      <c r="BUF295" s="6"/>
      <c r="BUG295" s="6"/>
      <c r="BUH295" s="6"/>
      <c r="BUI295" s="6"/>
      <c r="BUJ295" s="6"/>
      <c r="BUK295" s="6"/>
      <c r="BUL295" s="6"/>
      <c r="BUM295" s="6"/>
      <c r="BUN295" s="6"/>
      <c r="BUO295" s="6"/>
      <c r="BUP295" s="6"/>
      <c r="BUQ295" s="6"/>
      <c r="BUR295" s="6"/>
      <c r="BUS295" s="6"/>
      <c r="BUT295" s="6"/>
      <c r="BUU295" s="6"/>
      <c r="BUV295" s="6"/>
      <c r="BUW295" s="6"/>
      <c r="BUX295" s="6"/>
      <c r="BUY295" s="6"/>
      <c r="BUZ295" s="6"/>
      <c r="BVA295" s="6"/>
      <c r="BVB295" s="6"/>
      <c r="BVC295" s="6"/>
      <c r="BVD295" s="6"/>
      <c r="BVE295" s="6"/>
      <c r="BVF295" s="6"/>
      <c r="BVG295" s="6"/>
      <c r="BVH295" s="6"/>
      <c r="BVI295" s="6"/>
      <c r="BVJ295" s="6"/>
      <c r="BVK295" s="6"/>
      <c r="BVL295" s="6"/>
      <c r="BVM295" s="6"/>
      <c r="BVN295" s="6"/>
      <c r="BVO295" s="6"/>
      <c r="BVP295" s="6"/>
      <c r="BVQ295" s="6"/>
      <c r="BVR295" s="6"/>
      <c r="BVS295" s="6"/>
      <c r="BVT295" s="6"/>
      <c r="BVU295" s="6"/>
      <c r="BVV295" s="6"/>
      <c r="BVW295" s="6"/>
      <c r="BVX295" s="6"/>
      <c r="BVY295" s="6"/>
      <c r="BVZ295" s="6"/>
      <c r="BWA295" s="6"/>
      <c r="BWB295" s="6"/>
      <c r="BWC295" s="6"/>
      <c r="BWD295" s="6"/>
      <c r="BWE295" s="6"/>
      <c r="BWF295" s="6"/>
      <c r="BWG295" s="6"/>
      <c r="BWH295" s="6"/>
      <c r="BWI295" s="6"/>
      <c r="BWJ295" s="6"/>
      <c r="BWK295" s="6"/>
      <c r="BWL295" s="6"/>
      <c r="BWM295" s="6"/>
      <c r="BWN295" s="6"/>
      <c r="BWO295" s="6"/>
      <c r="BWP295" s="6"/>
      <c r="BWQ295" s="6"/>
      <c r="BWR295" s="6"/>
      <c r="BWS295" s="6"/>
      <c r="BWT295" s="6"/>
      <c r="BWU295" s="6"/>
      <c r="BWV295" s="6"/>
      <c r="BWW295" s="6"/>
      <c r="BWX295" s="6"/>
      <c r="BWY295" s="6"/>
      <c r="BWZ295" s="6"/>
      <c r="BXA295" s="6"/>
      <c r="BXB295" s="6"/>
      <c r="BXC295" s="6"/>
      <c r="BXD295" s="6"/>
      <c r="BXE295" s="6"/>
      <c r="BXF295" s="6"/>
      <c r="BXG295" s="6"/>
      <c r="BXH295" s="6"/>
      <c r="BXI295" s="6"/>
      <c r="BXJ295" s="6"/>
      <c r="BXK295" s="6"/>
      <c r="BXL295" s="6"/>
      <c r="BXM295" s="6"/>
      <c r="BXN295" s="6"/>
      <c r="BXO295" s="6"/>
      <c r="BXP295" s="6"/>
      <c r="BXQ295" s="6"/>
      <c r="BXR295" s="6"/>
      <c r="BXS295" s="6"/>
      <c r="BXT295" s="6"/>
      <c r="BXU295" s="6"/>
      <c r="BXV295" s="6"/>
      <c r="BXW295" s="6"/>
      <c r="BXX295" s="6"/>
      <c r="BXY295" s="6"/>
      <c r="BXZ295" s="6"/>
      <c r="BYA295" s="6"/>
      <c r="BYB295" s="6"/>
      <c r="BYC295" s="6"/>
      <c r="BYD295" s="6"/>
      <c r="BYE295" s="6"/>
      <c r="BYF295" s="6"/>
      <c r="BYG295" s="6"/>
      <c r="BYH295" s="6"/>
      <c r="BYI295" s="6"/>
      <c r="BYJ295" s="6"/>
      <c r="BYK295" s="6"/>
      <c r="BYL295" s="6"/>
      <c r="BYM295" s="6"/>
      <c r="BYN295" s="6"/>
      <c r="BYO295" s="6"/>
      <c r="BYP295" s="6"/>
      <c r="BYQ295" s="6"/>
      <c r="BYR295" s="6"/>
      <c r="BYS295" s="6"/>
      <c r="BYT295" s="6"/>
      <c r="BYU295" s="6"/>
      <c r="BYV295" s="6"/>
      <c r="BYW295" s="6"/>
      <c r="BYX295" s="6"/>
      <c r="BYY295" s="6"/>
      <c r="BYZ295" s="6"/>
      <c r="BZA295" s="6"/>
      <c r="BZB295" s="6"/>
      <c r="BZC295" s="6"/>
      <c r="BZD295" s="6"/>
      <c r="BZE295" s="6"/>
      <c r="BZF295" s="6"/>
      <c r="BZG295" s="6"/>
      <c r="BZH295" s="6"/>
      <c r="BZI295" s="6"/>
      <c r="BZJ295" s="6"/>
      <c r="BZK295" s="6"/>
      <c r="BZL295" s="6"/>
      <c r="BZM295" s="6"/>
      <c r="BZN295" s="6"/>
      <c r="BZO295" s="6"/>
      <c r="BZP295" s="6"/>
      <c r="BZQ295" s="6"/>
      <c r="BZR295" s="6"/>
      <c r="BZS295" s="6"/>
      <c r="BZT295" s="6"/>
      <c r="BZU295" s="6"/>
      <c r="BZV295" s="6"/>
      <c r="BZW295" s="6"/>
      <c r="BZX295" s="6"/>
      <c r="BZY295" s="6"/>
      <c r="BZZ295" s="6"/>
      <c r="CAA295" s="6"/>
      <c r="CAB295" s="6"/>
      <c r="CAC295" s="6"/>
      <c r="CAD295" s="6"/>
      <c r="CAE295" s="6"/>
      <c r="CAF295" s="6"/>
      <c r="CAG295" s="6"/>
      <c r="CAH295" s="6"/>
      <c r="CAI295" s="6"/>
      <c r="CAJ295" s="6"/>
      <c r="CAK295" s="6"/>
      <c r="CAL295" s="6"/>
      <c r="CAM295" s="6"/>
      <c r="CAN295" s="6"/>
      <c r="CAO295" s="6"/>
      <c r="CAP295" s="6"/>
      <c r="CAQ295" s="6"/>
      <c r="CAR295" s="6"/>
      <c r="CAS295" s="6"/>
      <c r="CAT295" s="6"/>
      <c r="CAU295" s="6"/>
      <c r="CAV295" s="6"/>
      <c r="CAW295" s="6"/>
      <c r="CAX295" s="6"/>
      <c r="CAY295" s="6"/>
      <c r="CAZ295" s="6"/>
      <c r="CBA295" s="6"/>
      <c r="CBB295" s="6"/>
      <c r="CBC295" s="6"/>
      <c r="CBD295" s="6"/>
      <c r="CBE295" s="6"/>
      <c r="CBF295" s="6"/>
      <c r="CBG295" s="6"/>
      <c r="CBH295" s="6"/>
      <c r="CBI295" s="6"/>
      <c r="CBJ295" s="6"/>
      <c r="CBK295" s="6"/>
      <c r="CBL295" s="6"/>
      <c r="CBM295" s="6"/>
      <c r="CBN295" s="6"/>
      <c r="CBO295" s="6"/>
      <c r="CBP295" s="6"/>
      <c r="CBQ295" s="6"/>
      <c r="CBR295" s="6"/>
      <c r="CBS295" s="6"/>
      <c r="CBT295" s="6"/>
      <c r="CBU295" s="6"/>
      <c r="CBV295" s="6"/>
      <c r="CBW295" s="6"/>
      <c r="CBX295" s="6"/>
      <c r="CBY295" s="6"/>
      <c r="CBZ295" s="6"/>
      <c r="CCA295" s="6"/>
      <c r="CCB295" s="6"/>
      <c r="CCC295" s="6"/>
      <c r="CCD295" s="6"/>
      <c r="CCE295" s="6"/>
      <c r="CCF295" s="6"/>
      <c r="CCG295" s="6"/>
      <c r="CCH295" s="6"/>
      <c r="CCI295" s="6"/>
      <c r="CCJ295" s="6"/>
      <c r="CCK295" s="6"/>
      <c r="CCL295" s="6"/>
      <c r="CCM295" s="6"/>
      <c r="CCN295" s="6"/>
      <c r="CCO295" s="6"/>
      <c r="CCP295" s="6"/>
      <c r="CCQ295" s="6"/>
      <c r="CCR295" s="6"/>
      <c r="CCS295" s="6"/>
      <c r="CCT295" s="6"/>
      <c r="CCU295" s="6"/>
      <c r="CCV295" s="6"/>
      <c r="CCW295" s="6"/>
      <c r="CCX295" s="6"/>
      <c r="CCY295" s="6"/>
      <c r="CCZ295" s="6"/>
      <c r="CDA295" s="6"/>
      <c r="CDB295" s="6"/>
      <c r="CDC295" s="6"/>
      <c r="CDD295" s="6"/>
      <c r="CDE295" s="6"/>
      <c r="CDF295" s="6"/>
      <c r="CDG295" s="6"/>
      <c r="CDH295" s="6"/>
      <c r="CDI295" s="6"/>
      <c r="CDJ295" s="6"/>
      <c r="CDK295" s="6"/>
      <c r="CDL295" s="6"/>
      <c r="CDM295" s="6"/>
      <c r="CDN295" s="6"/>
      <c r="CDO295" s="6"/>
      <c r="CDP295" s="6"/>
      <c r="CDQ295" s="6"/>
      <c r="CDR295" s="6"/>
      <c r="CDS295" s="6"/>
      <c r="CDT295" s="6"/>
      <c r="CDU295" s="6"/>
      <c r="CDV295" s="6"/>
      <c r="CDW295" s="6"/>
      <c r="CDX295" s="6"/>
      <c r="CDY295" s="6"/>
      <c r="CDZ295" s="6"/>
      <c r="CEA295" s="6"/>
      <c r="CEB295" s="6"/>
      <c r="CEC295" s="6"/>
      <c r="CED295" s="6"/>
      <c r="CEE295" s="6"/>
      <c r="CEF295" s="6"/>
      <c r="CEG295" s="6"/>
      <c r="CEH295" s="6"/>
      <c r="CEI295" s="6"/>
      <c r="CEJ295" s="6"/>
      <c r="CEK295" s="6"/>
      <c r="CEL295" s="6"/>
      <c r="CEM295" s="6"/>
      <c r="CEN295" s="6"/>
      <c r="CEO295" s="6"/>
      <c r="CEP295" s="6"/>
      <c r="CEQ295" s="6"/>
      <c r="CER295" s="6"/>
      <c r="CES295" s="6"/>
      <c r="CET295" s="6"/>
      <c r="CEU295" s="6"/>
      <c r="CEV295" s="6"/>
      <c r="CEW295" s="6"/>
      <c r="CEX295" s="6"/>
      <c r="CEY295" s="6"/>
      <c r="CEZ295" s="6"/>
      <c r="CFA295" s="6"/>
      <c r="CFB295" s="6"/>
      <c r="CFC295" s="6"/>
      <c r="CFD295" s="6"/>
      <c r="CFE295" s="6"/>
      <c r="CFF295" s="6"/>
      <c r="CFG295" s="6"/>
      <c r="CFH295" s="6"/>
      <c r="CFI295" s="6"/>
      <c r="CFJ295" s="6"/>
      <c r="CFK295" s="6"/>
      <c r="CFL295" s="6"/>
      <c r="CFM295" s="6"/>
      <c r="CFN295" s="6"/>
      <c r="CFO295" s="6"/>
      <c r="CFP295" s="6"/>
      <c r="CFQ295" s="6"/>
      <c r="CFR295" s="6"/>
      <c r="CFS295" s="6"/>
      <c r="CFT295" s="6"/>
      <c r="CFU295" s="6"/>
      <c r="CFV295" s="6"/>
      <c r="CFW295" s="6"/>
      <c r="CFX295" s="6"/>
      <c r="CFY295" s="6"/>
      <c r="CFZ295" s="6"/>
      <c r="CGA295" s="6"/>
      <c r="CGB295" s="6"/>
      <c r="CGC295" s="6"/>
      <c r="CGD295" s="6"/>
      <c r="CGE295" s="6"/>
      <c r="CGF295" s="6"/>
      <c r="CGG295" s="6"/>
      <c r="CGH295" s="6"/>
      <c r="CGI295" s="6"/>
      <c r="CGJ295" s="6"/>
      <c r="CGK295" s="6"/>
      <c r="CGL295" s="6"/>
      <c r="CGM295" s="6"/>
      <c r="CGN295" s="6"/>
      <c r="CGO295" s="6"/>
      <c r="CGP295" s="6"/>
      <c r="CGQ295" s="6"/>
      <c r="CGR295" s="6"/>
      <c r="CGS295" s="6"/>
      <c r="CGT295" s="6"/>
      <c r="CGU295" s="6"/>
      <c r="CGV295" s="6"/>
      <c r="CGW295" s="6"/>
      <c r="CGX295" s="6"/>
      <c r="CGY295" s="6"/>
      <c r="CGZ295" s="6"/>
      <c r="CHA295" s="6"/>
      <c r="CHB295" s="6"/>
      <c r="CHC295" s="6"/>
      <c r="CHD295" s="6"/>
      <c r="CHE295" s="6"/>
      <c r="CHF295" s="6"/>
      <c r="CHG295" s="6"/>
      <c r="CHH295" s="6"/>
      <c r="CHI295" s="6"/>
      <c r="CHJ295" s="6"/>
      <c r="CHK295" s="6"/>
      <c r="CHL295" s="6"/>
      <c r="CHM295" s="6"/>
      <c r="CHN295" s="6"/>
      <c r="CHO295" s="6"/>
      <c r="CHP295" s="6"/>
      <c r="CHQ295" s="6"/>
      <c r="CHR295" s="6"/>
      <c r="CHS295" s="6"/>
      <c r="CHT295" s="6"/>
      <c r="CHU295" s="6"/>
      <c r="CHV295" s="6"/>
      <c r="CHW295" s="6"/>
      <c r="CHX295" s="6"/>
      <c r="CHY295" s="6"/>
      <c r="CHZ295" s="6"/>
      <c r="CIA295" s="6"/>
      <c r="CIB295" s="6"/>
      <c r="CIC295" s="6"/>
      <c r="CID295" s="6"/>
      <c r="CIE295" s="6"/>
      <c r="CIF295" s="6"/>
      <c r="CIG295" s="6"/>
      <c r="CIH295" s="6"/>
      <c r="CII295" s="6"/>
      <c r="CIJ295" s="6"/>
      <c r="CIK295" s="6"/>
      <c r="CIL295" s="6"/>
      <c r="CIM295" s="6"/>
      <c r="CIN295" s="6"/>
      <c r="CIO295" s="6"/>
      <c r="CIP295" s="6"/>
      <c r="CIQ295" s="6"/>
      <c r="CIR295" s="6"/>
      <c r="CIS295" s="6"/>
      <c r="CIT295" s="6"/>
      <c r="CIU295" s="6"/>
      <c r="CIV295" s="6"/>
      <c r="CIW295" s="6"/>
      <c r="CIX295" s="6"/>
      <c r="CIY295" s="6"/>
      <c r="CIZ295" s="6"/>
      <c r="CJA295" s="6"/>
      <c r="CJB295" s="6"/>
      <c r="CJC295" s="6"/>
      <c r="CJD295" s="6"/>
      <c r="CJE295" s="6"/>
      <c r="CJF295" s="6"/>
      <c r="CJG295" s="6"/>
      <c r="CJH295" s="6"/>
      <c r="CJI295" s="6"/>
      <c r="CJJ295" s="6"/>
      <c r="CJK295" s="6"/>
      <c r="CJL295" s="6"/>
      <c r="CJM295" s="6"/>
      <c r="CJN295" s="6"/>
      <c r="CJO295" s="6"/>
      <c r="CJP295" s="6"/>
      <c r="CJQ295" s="6"/>
      <c r="CJR295" s="6"/>
      <c r="CJS295" s="6"/>
      <c r="CJT295" s="6"/>
      <c r="CJU295" s="6"/>
      <c r="CJV295" s="6"/>
      <c r="CJW295" s="6"/>
      <c r="CJX295" s="6"/>
      <c r="CJY295" s="6"/>
      <c r="CJZ295" s="6"/>
      <c r="CKA295" s="6"/>
      <c r="CKB295" s="6"/>
      <c r="CKC295" s="6"/>
      <c r="CKD295" s="6"/>
      <c r="CKE295" s="6"/>
      <c r="CKF295" s="6"/>
      <c r="CKG295" s="6"/>
      <c r="CKH295" s="6"/>
      <c r="CKI295" s="6"/>
      <c r="CKJ295" s="6"/>
      <c r="CKK295" s="6"/>
      <c r="CKL295" s="6"/>
      <c r="CKM295" s="6"/>
      <c r="CKN295" s="6"/>
      <c r="CKO295" s="6"/>
      <c r="CKP295" s="6"/>
      <c r="CKQ295" s="6"/>
      <c r="CKR295" s="6"/>
      <c r="CKS295" s="6"/>
      <c r="CKT295" s="6"/>
      <c r="CKU295" s="6"/>
      <c r="CKV295" s="6"/>
      <c r="CKW295" s="6"/>
      <c r="CKX295" s="6"/>
      <c r="CKY295" s="6"/>
      <c r="CKZ295" s="6"/>
      <c r="CLA295" s="6"/>
      <c r="CLB295" s="6"/>
      <c r="CLC295" s="6"/>
      <c r="CLD295" s="6"/>
      <c r="CLE295" s="6"/>
      <c r="CLF295" s="6"/>
      <c r="CLG295" s="6"/>
      <c r="CLH295" s="6"/>
      <c r="CLI295" s="6"/>
      <c r="CLJ295" s="6"/>
      <c r="CLK295" s="6"/>
      <c r="CLL295" s="6"/>
      <c r="CLM295" s="6"/>
      <c r="CLN295" s="6"/>
      <c r="CLO295" s="6"/>
      <c r="CLP295" s="6"/>
      <c r="CLQ295" s="6"/>
      <c r="CLR295" s="6"/>
      <c r="CLS295" s="6"/>
      <c r="CLT295" s="6"/>
      <c r="CLU295" s="6"/>
      <c r="CLV295" s="6"/>
      <c r="CLW295" s="6"/>
      <c r="CLX295" s="6"/>
      <c r="CLY295" s="6"/>
      <c r="CLZ295" s="6"/>
      <c r="CMA295" s="6"/>
      <c r="CMB295" s="6"/>
      <c r="CMC295" s="6"/>
      <c r="CMD295" s="6"/>
      <c r="CME295" s="6"/>
      <c r="CMF295" s="6"/>
      <c r="CMG295" s="6"/>
      <c r="CMH295" s="6"/>
      <c r="CMI295" s="6"/>
      <c r="CMJ295" s="6"/>
      <c r="CMK295" s="6"/>
      <c r="CML295" s="6"/>
      <c r="CMM295" s="6"/>
      <c r="CMN295" s="6"/>
      <c r="CMO295" s="6"/>
      <c r="CMP295" s="6"/>
      <c r="CMQ295" s="6"/>
      <c r="CMR295" s="6"/>
      <c r="CMS295" s="6"/>
      <c r="CMT295" s="6"/>
      <c r="CMU295" s="6"/>
      <c r="CMV295" s="6"/>
      <c r="CMW295" s="6"/>
      <c r="CMX295" s="6"/>
      <c r="CMY295" s="6"/>
      <c r="CMZ295" s="6"/>
      <c r="CNA295" s="6"/>
      <c r="CNB295" s="6"/>
      <c r="CNC295" s="6"/>
      <c r="CND295" s="6"/>
      <c r="CNE295" s="6"/>
      <c r="CNF295" s="6"/>
      <c r="CNG295" s="6"/>
      <c r="CNH295" s="6"/>
      <c r="CNI295" s="6"/>
      <c r="CNJ295" s="6"/>
      <c r="CNK295" s="6"/>
      <c r="CNL295" s="6"/>
    </row>
    <row r="296" spans="1:2406" s="16" customFormat="1">
      <c r="A296" s="1"/>
      <c r="B296" s="5"/>
      <c r="C296" s="5"/>
      <c r="D296" s="5"/>
      <c r="E296" s="5"/>
      <c r="F296" s="5"/>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c r="HI296" s="6"/>
      <c r="HJ296" s="6"/>
      <c r="HK296" s="6"/>
      <c r="HL296" s="6"/>
      <c r="HM296" s="6"/>
      <c r="HN296" s="6"/>
      <c r="HO296" s="6"/>
      <c r="HP296" s="6"/>
      <c r="HQ296" s="6"/>
      <c r="HR296" s="6"/>
      <c r="HS296" s="6"/>
      <c r="HT296" s="6"/>
      <c r="HU296" s="6"/>
      <c r="HV296" s="6"/>
      <c r="HW296" s="6"/>
      <c r="HX296" s="6"/>
      <c r="HY296" s="6"/>
      <c r="HZ296" s="6"/>
      <c r="IA296" s="6"/>
      <c r="IB296" s="6"/>
      <c r="IC296" s="6"/>
      <c r="ID296" s="6"/>
      <c r="IE296" s="6"/>
      <c r="IF296" s="6"/>
      <c r="IG296" s="6"/>
      <c r="IH296" s="6"/>
      <c r="II296" s="6"/>
      <c r="IJ296" s="6"/>
      <c r="IK296" s="6"/>
      <c r="IL296" s="6"/>
      <c r="IM296" s="6"/>
      <c r="IN296" s="6"/>
      <c r="IO296" s="6"/>
      <c r="IP296" s="6"/>
      <c r="IQ296" s="6"/>
      <c r="IR296" s="6"/>
      <c r="IS296" s="6"/>
      <c r="IT296" s="6"/>
      <c r="IU296" s="6"/>
      <c r="IV296" s="6"/>
      <c r="IW296" s="6"/>
      <c r="IX296" s="6"/>
      <c r="IY296" s="6"/>
      <c r="IZ296" s="6"/>
      <c r="JA296" s="6"/>
      <c r="JB296" s="6"/>
      <c r="JC296" s="6"/>
      <c r="JD296" s="6"/>
      <c r="JE296" s="6"/>
      <c r="JF296" s="6"/>
      <c r="JG296" s="6"/>
      <c r="JH296" s="6"/>
      <c r="JI296" s="6"/>
      <c r="JJ296" s="6"/>
      <c r="JK296" s="6"/>
      <c r="JL296" s="6"/>
      <c r="JM296" s="6"/>
      <c r="JN296" s="6"/>
      <c r="JO296" s="6"/>
      <c r="JP296" s="6"/>
      <c r="JQ296" s="6"/>
      <c r="JR296" s="6"/>
      <c r="JS296" s="6"/>
      <c r="JT296" s="6"/>
      <c r="JU296" s="6"/>
      <c r="JV296" s="6"/>
      <c r="JW296" s="6"/>
      <c r="JX296" s="6"/>
      <c r="JY296" s="6"/>
      <c r="JZ296" s="6"/>
      <c r="KA296" s="6"/>
      <c r="KB296" s="6"/>
      <c r="KC296" s="6"/>
      <c r="KD296" s="6"/>
      <c r="KE296" s="6"/>
      <c r="KF296" s="6"/>
      <c r="KG296" s="6"/>
      <c r="KH296" s="6"/>
      <c r="KI296" s="6"/>
      <c r="KJ296" s="6"/>
      <c r="KK296" s="6"/>
      <c r="KL296" s="6"/>
      <c r="KM296" s="6"/>
      <c r="KN296" s="6"/>
      <c r="KO296" s="6"/>
      <c r="KP296" s="6"/>
      <c r="KQ296" s="6"/>
      <c r="KR296" s="6"/>
      <c r="KS296" s="6"/>
      <c r="KT296" s="6"/>
      <c r="KU296" s="6"/>
      <c r="KV296" s="6"/>
      <c r="KW296" s="6"/>
      <c r="KX296" s="6"/>
      <c r="KY296" s="6"/>
      <c r="KZ296" s="6"/>
      <c r="LA296" s="6"/>
      <c r="LB296" s="6"/>
      <c r="LC296" s="6"/>
      <c r="LD296" s="6"/>
      <c r="LE296" s="6"/>
      <c r="LF296" s="6"/>
      <c r="LG296" s="6"/>
      <c r="LH296" s="6"/>
      <c r="LI296" s="6"/>
      <c r="LJ296" s="6"/>
      <c r="LK296" s="6"/>
      <c r="LL296" s="6"/>
      <c r="LM296" s="6"/>
      <c r="LN296" s="6"/>
      <c r="LO296" s="6"/>
      <c r="LP296" s="6"/>
      <c r="LQ296" s="6"/>
      <c r="LR296" s="6"/>
      <c r="LS296" s="6"/>
      <c r="LT296" s="6"/>
      <c r="LU296" s="6"/>
      <c r="LV296" s="6"/>
      <c r="LW296" s="6"/>
      <c r="LX296" s="6"/>
      <c r="LY296" s="6"/>
      <c r="LZ296" s="6"/>
      <c r="MA296" s="6"/>
      <c r="MB296" s="6"/>
      <c r="MC296" s="6"/>
      <c r="MD296" s="6"/>
      <c r="ME296" s="6"/>
      <c r="MF296" s="6"/>
      <c r="MG296" s="6"/>
      <c r="MH296" s="6"/>
      <c r="MI296" s="6"/>
      <c r="MJ296" s="6"/>
      <c r="MK296" s="6"/>
      <c r="ML296" s="6"/>
      <c r="MM296" s="6"/>
      <c r="MN296" s="6"/>
      <c r="MO296" s="6"/>
      <c r="MP296" s="6"/>
      <c r="MQ296" s="6"/>
      <c r="MR296" s="6"/>
      <c r="MS296" s="6"/>
      <c r="MT296" s="6"/>
      <c r="MU296" s="6"/>
      <c r="MV296" s="6"/>
      <c r="MW296" s="6"/>
      <c r="MX296" s="6"/>
      <c r="MY296" s="6"/>
      <c r="MZ296" s="6"/>
      <c r="NA296" s="6"/>
      <c r="NB296" s="6"/>
      <c r="NC296" s="6"/>
      <c r="ND296" s="6"/>
      <c r="NE296" s="6"/>
      <c r="NF296" s="6"/>
      <c r="NG296" s="6"/>
      <c r="NH296" s="6"/>
      <c r="NI296" s="6"/>
      <c r="NJ296" s="6"/>
      <c r="NK296" s="6"/>
      <c r="NL296" s="6"/>
      <c r="NM296" s="6"/>
      <c r="NN296" s="6"/>
      <c r="NO296" s="6"/>
      <c r="NP296" s="6"/>
      <c r="NQ296" s="6"/>
      <c r="NR296" s="6"/>
      <c r="NS296" s="6"/>
      <c r="NT296" s="6"/>
      <c r="NU296" s="6"/>
      <c r="NV296" s="6"/>
      <c r="NW296" s="6"/>
      <c r="NX296" s="6"/>
      <c r="NY296" s="6"/>
      <c r="NZ296" s="6"/>
      <c r="OA296" s="6"/>
      <c r="OB296" s="6"/>
      <c r="OC296" s="6"/>
      <c r="OD296" s="6"/>
      <c r="OE296" s="6"/>
      <c r="OF296" s="6"/>
      <c r="OG296" s="6"/>
      <c r="OH296" s="6"/>
      <c r="OI296" s="6"/>
      <c r="OJ296" s="6"/>
      <c r="OK296" s="6"/>
      <c r="OL296" s="6"/>
      <c r="OM296" s="6"/>
      <c r="ON296" s="6"/>
      <c r="OO296" s="6"/>
      <c r="OP296" s="6"/>
      <c r="OQ296" s="6"/>
      <c r="OR296" s="6"/>
      <c r="OS296" s="6"/>
      <c r="OT296" s="6"/>
      <c r="OU296" s="6"/>
      <c r="OV296" s="6"/>
      <c r="OW296" s="6"/>
      <c r="OX296" s="6"/>
      <c r="OY296" s="6"/>
      <c r="OZ296" s="6"/>
      <c r="PA296" s="6"/>
      <c r="PB296" s="6"/>
      <c r="PC296" s="6"/>
      <c r="PD296" s="6"/>
      <c r="PE296" s="6"/>
      <c r="PF296" s="6"/>
      <c r="PG296" s="6"/>
      <c r="PH296" s="6"/>
      <c r="PI296" s="6"/>
      <c r="PJ296" s="6"/>
      <c r="PK296" s="6"/>
      <c r="PL296" s="6"/>
      <c r="PM296" s="6"/>
      <c r="PN296" s="6"/>
      <c r="PO296" s="6"/>
      <c r="PP296" s="6"/>
      <c r="PQ296" s="6"/>
      <c r="PR296" s="6"/>
      <c r="PS296" s="6"/>
      <c r="PT296" s="6"/>
      <c r="PU296" s="6"/>
      <c r="PV296" s="6"/>
      <c r="PW296" s="6"/>
      <c r="PX296" s="6"/>
      <c r="PY296" s="6"/>
      <c r="PZ296" s="6"/>
      <c r="QA296" s="6"/>
      <c r="QB296" s="6"/>
      <c r="QC296" s="6"/>
      <c r="QD296" s="6"/>
      <c r="QE296" s="6"/>
      <c r="QF296" s="6"/>
      <c r="QG296" s="6"/>
      <c r="QH296" s="6"/>
      <c r="QI296" s="6"/>
      <c r="QJ296" s="6"/>
      <c r="QK296" s="6"/>
      <c r="QL296" s="6"/>
      <c r="QM296" s="6"/>
      <c r="QN296" s="6"/>
      <c r="QO296" s="6"/>
      <c r="QP296" s="6"/>
      <c r="QQ296" s="6"/>
      <c r="QR296" s="6"/>
      <c r="QS296" s="6"/>
      <c r="QT296" s="6"/>
      <c r="QU296" s="6"/>
      <c r="QV296" s="6"/>
      <c r="QW296" s="6"/>
      <c r="QX296" s="6"/>
      <c r="QY296" s="6"/>
      <c r="QZ296" s="6"/>
      <c r="RA296" s="6"/>
      <c r="RB296" s="6"/>
      <c r="RC296" s="6"/>
      <c r="RD296" s="6"/>
      <c r="RE296" s="6"/>
      <c r="RF296" s="6"/>
      <c r="RG296" s="6"/>
      <c r="RH296" s="6"/>
      <c r="RI296" s="6"/>
      <c r="RJ296" s="6"/>
      <c r="RK296" s="6"/>
      <c r="RL296" s="6"/>
      <c r="RM296" s="6"/>
      <c r="RN296" s="6"/>
      <c r="RO296" s="6"/>
      <c r="RP296" s="6"/>
      <c r="RQ296" s="6"/>
      <c r="RR296" s="6"/>
      <c r="RS296" s="6"/>
      <c r="RT296" s="6"/>
      <c r="RU296" s="6"/>
      <c r="RV296" s="6"/>
      <c r="RW296" s="6"/>
      <c r="RX296" s="6"/>
      <c r="RY296" s="6"/>
      <c r="RZ296" s="6"/>
      <c r="SA296" s="6"/>
      <c r="SB296" s="6"/>
      <c r="SC296" s="6"/>
      <c r="SD296" s="6"/>
      <c r="SE296" s="6"/>
      <c r="SF296" s="6"/>
      <c r="SG296" s="6"/>
      <c r="SH296" s="6"/>
      <c r="SI296" s="6"/>
      <c r="SJ296" s="6"/>
      <c r="SK296" s="6"/>
      <c r="SL296" s="6"/>
      <c r="SM296" s="6"/>
      <c r="SN296" s="6"/>
      <c r="SO296" s="6"/>
      <c r="SP296" s="6"/>
      <c r="SQ296" s="6"/>
      <c r="SR296" s="6"/>
      <c r="SS296" s="6"/>
      <c r="ST296" s="6"/>
      <c r="SU296" s="6"/>
      <c r="SV296" s="6"/>
      <c r="SW296" s="6"/>
      <c r="SX296" s="6"/>
      <c r="SY296" s="6"/>
      <c r="SZ296" s="6"/>
      <c r="TA296" s="6"/>
      <c r="TB296" s="6"/>
      <c r="TC296" s="6"/>
      <c r="TD296" s="6"/>
      <c r="TE296" s="6"/>
      <c r="TF296" s="6"/>
      <c r="TG296" s="6"/>
      <c r="TH296" s="6"/>
      <c r="TI296" s="6"/>
      <c r="TJ296" s="6"/>
      <c r="TK296" s="6"/>
      <c r="TL296" s="6"/>
      <c r="TM296" s="6"/>
      <c r="TN296" s="6"/>
      <c r="TO296" s="6"/>
      <c r="TP296" s="6"/>
      <c r="TQ296" s="6"/>
      <c r="TR296" s="6"/>
      <c r="TS296" s="6"/>
      <c r="TT296" s="6"/>
      <c r="TU296" s="6"/>
      <c r="TV296" s="6"/>
      <c r="TW296" s="6"/>
      <c r="TX296" s="6"/>
      <c r="TY296" s="6"/>
      <c r="TZ296" s="6"/>
      <c r="UA296" s="6"/>
      <c r="UB296" s="6"/>
      <c r="UC296" s="6"/>
      <c r="UD296" s="6"/>
      <c r="UE296" s="6"/>
      <c r="UF296" s="6"/>
      <c r="UG296" s="6"/>
      <c r="UH296" s="6"/>
      <c r="UI296" s="6"/>
      <c r="UJ296" s="6"/>
      <c r="UK296" s="6"/>
      <c r="UL296" s="6"/>
      <c r="UM296" s="6"/>
      <c r="UN296" s="6"/>
      <c r="UO296" s="6"/>
      <c r="UP296" s="6"/>
      <c r="UQ296" s="6"/>
      <c r="UR296" s="6"/>
      <c r="US296" s="6"/>
      <c r="UT296" s="6"/>
      <c r="UU296" s="6"/>
      <c r="UV296" s="6"/>
      <c r="UW296" s="6"/>
      <c r="UX296" s="6"/>
      <c r="UY296" s="6"/>
      <c r="UZ296" s="6"/>
      <c r="VA296" s="6"/>
      <c r="VB296" s="6"/>
      <c r="VC296" s="6"/>
      <c r="VD296" s="6"/>
      <c r="VE296" s="6"/>
      <c r="VF296" s="6"/>
      <c r="VG296" s="6"/>
      <c r="VH296" s="6"/>
      <c r="VI296" s="6"/>
      <c r="VJ296" s="6"/>
      <c r="VK296" s="6"/>
      <c r="VL296" s="6"/>
      <c r="VM296" s="6"/>
      <c r="VN296" s="6"/>
      <c r="VO296" s="6"/>
      <c r="VP296" s="6"/>
      <c r="VQ296" s="6"/>
      <c r="VR296" s="6"/>
      <c r="VS296" s="6"/>
      <c r="VT296" s="6"/>
      <c r="VU296" s="6"/>
      <c r="VV296" s="6"/>
      <c r="VW296" s="6"/>
      <c r="VX296" s="6"/>
      <c r="VY296" s="6"/>
      <c r="VZ296" s="6"/>
      <c r="WA296" s="6"/>
      <c r="WB296" s="6"/>
      <c r="WC296" s="6"/>
      <c r="WD296" s="6"/>
      <c r="WE296" s="6"/>
      <c r="WF296" s="6"/>
      <c r="WG296" s="6"/>
      <c r="WH296" s="6"/>
      <c r="WI296" s="6"/>
      <c r="WJ296" s="6"/>
      <c r="WK296" s="6"/>
      <c r="WL296" s="6"/>
      <c r="WM296" s="6"/>
      <c r="WN296" s="6"/>
      <c r="WO296" s="6"/>
      <c r="WP296" s="6"/>
      <c r="WQ296" s="6"/>
      <c r="WR296" s="6"/>
      <c r="WS296" s="6"/>
      <c r="WT296" s="6"/>
      <c r="WU296" s="6"/>
      <c r="WV296" s="6"/>
      <c r="WW296" s="6"/>
      <c r="WX296" s="6"/>
      <c r="WY296" s="6"/>
      <c r="WZ296" s="6"/>
      <c r="XA296" s="6"/>
      <c r="XB296" s="6"/>
      <c r="XC296" s="6"/>
      <c r="XD296" s="6"/>
      <c r="XE296" s="6"/>
      <c r="XF296" s="6"/>
      <c r="XG296" s="6"/>
      <c r="XH296" s="6"/>
      <c r="XI296" s="6"/>
      <c r="XJ296" s="6"/>
      <c r="XK296" s="6"/>
      <c r="XL296" s="6"/>
      <c r="XM296" s="6"/>
      <c r="XN296" s="6"/>
      <c r="XO296" s="6"/>
      <c r="XP296" s="6"/>
      <c r="XQ296" s="6"/>
      <c r="XR296" s="6"/>
      <c r="XS296" s="6"/>
      <c r="XT296" s="6"/>
      <c r="XU296" s="6"/>
      <c r="XV296" s="6"/>
      <c r="XW296" s="6"/>
      <c r="XX296" s="6"/>
      <c r="XY296" s="6"/>
      <c r="XZ296" s="6"/>
      <c r="YA296" s="6"/>
      <c r="YB296" s="6"/>
      <c r="YC296" s="6"/>
      <c r="YD296" s="6"/>
      <c r="YE296" s="6"/>
      <c r="YF296" s="6"/>
      <c r="YG296" s="6"/>
      <c r="YH296" s="6"/>
      <c r="YI296" s="6"/>
      <c r="YJ296" s="6"/>
      <c r="YK296" s="6"/>
      <c r="YL296" s="6"/>
      <c r="YM296" s="6"/>
      <c r="YN296" s="6"/>
      <c r="YO296" s="6"/>
      <c r="YP296" s="6"/>
      <c r="YQ296" s="6"/>
      <c r="YR296" s="6"/>
      <c r="YS296" s="6"/>
      <c r="YT296" s="6"/>
      <c r="YU296" s="6"/>
      <c r="YV296" s="6"/>
      <c r="YW296" s="6"/>
      <c r="YX296" s="6"/>
      <c r="YY296" s="6"/>
      <c r="YZ296" s="6"/>
      <c r="ZA296" s="6"/>
      <c r="ZB296" s="6"/>
      <c r="ZC296" s="6"/>
      <c r="ZD296" s="6"/>
      <c r="ZE296" s="6"/>
      <c r="ZF296" s="6"/>
      <c r="ZG296" s="6"/>
      <c r="ZH296" s="6"/>
      <c r="ZI296" s="6"/>
      <c r="ZJ296" s="6"/>
      <c r="ZK296" s="6"/>
      <c r="ZL296" s="6"/>
      <c r="ZM296" s="6"/>
      <c r="ZN296" s="6"/>
      <c r="ZO296" s="6"/>
      <c r="ZP296" s="6"/>
      <c r="ZQ296" s="6"/>
      <c r="ZR296" s="6"/>
      <c r="ZS296" s="6"/>
      <c r="ZT296" s="6"/>
      <c r="ZU296" s="6"/>
      <c r="ZV296" s="6"/>
      <c r="ZW296" s="6"/>
      <c r="ZX296" s="6"/>
      <c r="ZY296" s="6"/>
      <c r="ZZ296" s="6"/>
      <c r="AAA296" s="6"/>
      <c r="AAB296" s="6"/>
      <c r="AAC296" s="6"/>
      <c r="AAD296" s="6"/>
      <c r="AAE296" s="6"/>
      <c r="AAF296" s="6"/>
      <c r="AAG296" s="6"/>
      <c r="AAH296" s="6"/>
      <c r="AAI296" s="6"/>
      <c r="AAJ296" s="6"/>
      <c r="AAK296" s="6"/>
      <c r="AAL296" s="6"/>
      <c r="AAM296" s="6"/>
      <c r="AAN296" s="6"/>
      <c r="AAO296" s="6"/>
      <c r="AAP296" s="6"/>
      <c r="AAQ296" s="6"/>
      <c r="AAR296" s="6"/>
      <c r="AAS296" s="6"/>
      <c r="AAT296" s="6"/>
      <c r="AAU296" s="6"/>
      <c r="AAV296" s="6"/>
      <c r="AAW296" s="6"/>
      <c r="AAX296" s="6"/>
      <c r="AAY296" s="6"/>
      <c r="AAZ296" s="6"/>
      <c r="ABA296" s="6"/>
      <c r="ABB296" s="6"/>
      <c r="ABC296" s="6"/>
      <c r="ABD296" s="6"/>
      <c r="ABE296" s="6"/>
      <c r="ABF296" s="6"/>
      <c r="ABG296" s="6"/>
      <c r="ABH296" s="6"/>
      <c r="ABI296" s="6"/>
      <c r="ABJ296" s="6"/>
      <c r="ABK296" s="6"/>
      <c r="ABL296" s="6"/>
      <c r="ABM296" s="6"/>
      <c r="ABN296" s="6"/>
      <c r="ABO296" s="6"/>
      <c r="ABP296" s="6"/>
      <c r="ABQ296" s="6"/>
      <c r="ABR296" s="6"/>
      <c r="ABS296" s="6"/>
      <c r="ABT296" s="6"/>
      <c r="ABU296" s="6"/>
      <c r="ABV296" s="6"/>
      <c r="ABW296" s="6"/>
      <c r="ABX296" s="6"/>
      <c r="ABY296" s="6"/>
      <c r="ABZ296" s="6"/>
      <c r="ACA296" s="6"/>
      <c r="ACB296" s="6"/>
      <c r="ACC296" s="6"/>
      <c r="ACD296" s="6"/>
      <c r="ACE296" s="6"/>
      <c r="ACF296" s="6"/>
      <c r="ACG296" s="6"/>
      <c r="ACH296" s="6"/>
      <c r="ACI296" s="6"/>
      <c r="ACJ296" s="6"/>
      <c r="ACK296" s="6"/>
      <c r="ACL296" s="6"/>
      <c r="ACM296" s="6"/>
      <c r="ACN296" s="6"/>
      <c r="ACO296" s="6"/>
      <c r="ACP296" s="6"/>
      <c r="ACQ296" s="6"/>
      <c r="ACR296" s="6"/>
      <c r="ACS296" s="6"/>
      <c r="ACT296" s="6"/>
      <c r="ACU296" s="6"/>
      <c r="ACV296" s="6"/>
      <c r="ACW296" s="6"/>
      <c r="ACX296" s="6"/>
      <c r="ACY296" s="6"/>
      <c r="ACZ296" s="6"/>
      <c r="ADA296" s="6"/>
      <c r="ADB296" s="6"/>
      <c r="ADC296" s="6"/>
      <c r="ADD296" s="6"/>
      <c r="ADE296" s="6"/>
      <c r="ADF296" s="6"/>
      <c r="ADG296" s="6"/>
      <c r="ADH296" s="6"/>
      <c r="ADI296" s="6"/>
      <c r="ADJ296" s="6"/>
      <c r="ADK296" s="6"/>
      <c r="ADL296" s="6"/>
      <c r="ADM296" s="6"/>
      <c r="ADN296" s="6"/>
      <c r="ADO296" s="6"/>
      <c r="ADP296" s="6"/>
      <c r="ADQ296" s="6"/>
      <c r="ADR296" s="6"/>
      <c r="ADS296" s="6"/>
      <c r="ADT296" s="6"/>
      <c r="ADU296" s="6"/>
      <c r="ADV296" s="6"/>
      <c r="ADW296" s="6"/>
      <c r="ADX296" s="6"/>
      <c r="ADY296" s="6"/>
      <c r="ADZ296" s="6"/>
      <c r="AEA296" s="6"/>
      <c r="AEB296" s="6"/>
      <c r="AEC296" s="6"/>
      <c r="AED296" s="6"/>
      <c r="AEE296" s="6"/>
      <c r="AEF296" s="6"/>
      <c r="AEG296" s="6"/>
      <c r="AEH296" s="6"/>
      <c r="AEI296" s="6"/>
      <c r="AEJ296" s="6"/>
      <c r="AEK296" s="6"/>
      <c r="AEL296" s="6"/>
      <c r="AEM296" s="6"/>
      <c r="AEN296" s="6"/>
      <c r="AEO296" s="6"/>
      <c r="AEP296" s="6"/>
      <c r="AEQ296" s="6"/>
      <c r="AER296" s="6"/>
      <c r="AES296" s="6"/>
      <c r="AET296" s="6"/>
      <c r="AEU296" s="6"/>
      <c r="AEV296" s="6"/>
      <c r="AEW296" s="6"/>
      <c r="AEX296" s="6"/>
      <c r="AEY296" s="6"/>
      <c r="AEZ296" s="6"/>
      <c r="AFA296" s="6"/>
      <c r="AFB296" s="6"/>
      <c r="AFC296" s="6"/>
      <c r="AFD296" s="6"/>
      <c r="AFE296" s="6"/>
      <c r="AFF296" s="6"/>
      <c r="AFG296" s="6"/>
      <c r="AFH296" s="6"/>
      <c r="AFI296" s="6"/>
      <c r="AFJ296" s="6"/>
      <c r="AFK296" s="6"/>
      <c r="AFL296" s="6"/>
      <c r="AFM296" s="6"/>
      <c r="AFN296" s="6"/>
      <c r="AFO296" s="6"/>
      <c r="AFP296" s="6"/>
      <c r="AFQ296" s="6"/>
      <c r="AFR296" s="6"/>
      <c r="AFS296" s="6"/>
      <c r="AFT296" s="6"/>
      <c r="AFU296" s="6"/>
      <c r="AFV296" s="6"/>
      <c r="AFW296" s="6"/>
      <c r="AFX296" s="6"/>
      <c r="AFY296" s="6"/>
      <c r="AFZ296" s="6"/>
      <c r="AGA296" s="6"/>
      <c r="AGB296" s="6"/>
      <c r="AGC296" s="6"/>
      <c r="AGD296" s="6"/>
      <c r="AGE296" s="6"/>
      <c r="AGF296" s="6"/>
      <c r="AGG296" s="6"/>
      <c r="AGH296" s="6"/>
      <c r="AGI296" s="6"/>
      <c r="AGJ296" s="6"/>
      <c r="AGK296" s="6"/>
      <c r="AGL296" s="6"/>
      <c r="AGM296" s="6"/>
      <c r="AGN296" s="6"/>
      <c r="AGO296" s="6"/>
      <c r="AGP296" s="6"/>
      <c r="AGQ296" s="6"/>
      <c r="AGR296" s="6"/>
      <c r="AGS296" s="6"/>
      <c r="AGT296" s="6"/>
      <c r="AGU296" s="6"/>
      <c r="AGV296" s="6"/>
      <c r="AGW296" s="6"/>
      <c r="AGX296" s="6"/>
      <c r="AGY296" s="6"/>
      <c r="AGZ296" s="6"/>
      <c r="AHA296" s="6"/>
      <c r="AHB296" s="6"/>
      <c r="AHC296" s="6"/>
      <c r="AHD296" s="6"/>
      <c r="AHE296" s="6"/>
      <c r="AHF296" s="6"/>
      <c r="AHG296" s="6"/>
      <c r="AHH296" s="6"/>
      <c r="AHI296" s="6"/>
      <c r="AHJ296" s="6"/>
      <c r="AHK296" s="6"/>
      <c r="AHL296" s="6"/>
      <c r="AHM296" s="6"/>
      <c r="AHN296" s="6"/>
      <c r="AHO296" s="6"/>
      <c r="AHP296" s="6"/>
      <c r="AHQ296" s="6"/>
      <c r="AHR296" s="6"/>
      <c r="AHS296" s="6"/>
      <c r="AHT296" s="6"/>
      <c r="AHU296" s="6"/>
      <c r="AHV296" s="6"/>
      <c r="AHW296" s="6"/>
      <c r="AHX296" s="6"/>
      <c r="AHY296" s="6"/>
      <c r="AHZ296" s="6"/>
      <c r="AIA296" s="6"/>
      <c r="AIB296" s="6"/>
      <c r="AIC296" s="6"/>
      <c r="AID296" s="6"/>
      <c r="AIE296" s="6"/>
      <c r="AIF296" s="6"/>
      <c r="AIG296" s="6"/>
      <c r="AIH296" s="6"/>
      <c r="AII296" s="6"/>
      <c r="AIJ296" s="6"/>
      <c r="AIK296" s="6"/>
      <c r="AIL296" s="6"/>
      <c r="AIM296" s="6"/>
      <c r="AIN296" s="6"/>
      <c r="AIO296" s="6"/>
      <c r="AIP296" s="6"/>
      <c r="AIQ296" s="6"/>
      <c r="AIR296" s="6"/>
      <c r="AIS296" s="6"/>
      <c r="AIT296" s="6"/>
      <c r="AIU296" s="6"/>
      <c r="AIV296" s="6"/>
      <c r="AIW296" s="6"/>
      <c r="AIX296" s="6"/>
      <c r="AIY296" s="6"/>
      <c r="AIZ296" s="6"/>
      <c r="AJA296" s="6"/>
      <c r="AJB296" s="6"/>
      <c r="AJC296" s="6"/>
      <c r="AJD296" s="6"/>
      <c r="AJE296" s="6"/>
      <c r="AJF296" s="6"/>
      <c r="AJG296" s="6"/>
      <c r="AJH296" s="6"/>
      <c r="AJI296" s="6"/>
      <c r="AJJ296" s="6"/>
      <c r="AJK296" s="6"/>
      <c r="AJL296" s="6"/>
      <c r="AJM296" s="6"/>
      <c r="AJN296" s="6"/>
      <c r="AJO296" s="6"/>
      <c r="AJP296" s="6"/>
      <c r="AJQ296" s="6"/>
      <c r="AJR296" s="6"/>
      <c r="AJS296" s="6"/>
      <c r="AJT296" s="6"/>
      <c r="AJU296" s="6"/>
      <c r="AJV296" s="6"/>
      <c r="AJW296" s="6"/>
      <c r="AJX296" s="6"/>
      <c r="AJY296" s="6"/>
      <c r="AJZ296" s="6"/>
      <c r="AKA296" s="6"/>
      <c r="AKB296" s="6"/>
      <c r="AKC296" s="6"/>
      <c r="AKD296" s="6"/>
      <c r="AKE296" s="6"/>
      <c r="AKF296" s="6"/>
      <c r="AKG296" s="6"/>
      <c r="AKH296" s="6"/>
      <c r="AKI296" s="6"/>
      <c r="AKJ296" s="6"/>
      <c r="AKK296" s="6"/>
      <c r="AKL296" s="6"/>
      <c r="AKM296" s="6"/>
      <c r="AKN296" s="6"/>
      <c r="AKO296" s="6"/>
      <c r="AKP296" s="6"/>
      <c r="AKQ296" s="6"/>
      <c r="AKR296" s="6"/>
      <c r="AKS296" s="6"/>
      <c r="AKT296" s="6"/>
      <c r="AKU296" s="6"/>
      <c r="AKV296" s="6"/>
      <c r="AKW296" s="6"/>
      <c r="AKX296" s="6"/>
      <c r="AKY296" s="6"/>
      <c r="AKZ296" s="6"/>
      <c r="ALA296" s="6"/>
      <c r="ALB296" s="6"/>
      <c r="ALC296" s="6"/>
      <c r="ALD296" s="6"/>
      <c r="ALE296" s="6"/>
      <c r="ALF296" s="6"/>
      <c r="ALG296" s="6"/>
      <c r="ALH296" s="6"/>
      <c r="ALI296" s="6"/>
      <c r="ALJ296" s="6"/>
      <c r="ALK296" s="6"/>
      <c r="ALL296" s="6"/>
      <c r="ALM296" s="6"/>
      <c r="ALN296" s="6"/>
      <c r="ALO296" s="6"/>
      <c r="ALP296" s="6"/>
      <c r="ALQ296" s="6"/>
      <c r="ALR296" s="6"/>
      <c r="ALS296" s="6"/>
      <c r="ALT296" s="6"/>
      <c r="ALU296" s="6"/>
      <c r="ALV296" s="6"/>
      <c r="ALW296" s="6"/>
      <c r="ALX296" s="6"/>
      <c r="ALY296" s="6"/>
      <c r="ALZ296" s="6"/>
      <c r="AMA296" s="6"/>
      <c r="AMB296" s="6"/>
      <c r="AMC296" s="6"/>
      <c r="AMD296" s="6"/>
      <c r="AME296" s="6"/>
      <c r="AMF296" s="6"/>
      <c r="AMG296" s="6"/>
      <c r="AMH296" s="6"/>
      <c r="AMI296" s="6"/>
      <c r="AMJ296" s="6"/>
      <c r="AMK296" s="6"/>
      <c r="AML296" s="6"/>
      <c r="AMM296" s="6"/>
      <c r="AMN296" s="6"/>
      <c r="AMO296" s="6"/>
      <c r="AMP296" s="6"/>
      <c r="AMQ296" s="6"/>
      <c r="AMR296" s="6"/>
      <c r="AMS296" s="6"/>
      <c r="AMT296" s="6"/>
      <c r="AMU296" s="6"/>
      <c r="AMV296" s="6"/>
      <c r="AMW296" s="6"/>
      <c r="AMX296" s="6"/>
      <c r="AMY296" s="6"/>
      <c r="AMZ296" s="6"/>
      <c r="ANA296" s="6"/>
      <c r="ANB296" s="6"/>
      <c r="ANC296" s="6"/>
      <c r="AND296" s="6"/>
      <c r="ANE296" s="6"/>
      <c r="ANF296" s="6"/>
      <c r="ANG296" s="6"/>
      <c r="ANH296" s="6"/>
      <c r="ANI296" s="6"/>
      <c r="ANJ296" s="6"/>
      <c r="ANK296" s="6"/>
      <c r="ANL296" s="6"/>
      <c r="ANM296" s="6"/>
      <c r="ANN296" s="6"/>
      <c r="ANO296" s="6"/>
      <c r="ANP296" s="6"/>
      <c r="ANQ296" s="6"/>
      <c r="ANR296" s="6"/>
      <c r="ANS296" s="6"/>
      <c r="ANT296" s="6"/>
      <c r="ANU296" s="6"/>
      <c r="ANV296" s="6"/>
      <c r="ANW296" s="6"/>
      <c r="ANX296" s="6"/>
      <c r="ANY296" s="6"/>
      <c r="ANZ296" s="6"/>
      <c r="AOA296" s="6"/>
      <c r="AOB296" s="6"/>
      <c r="AOC296" s="6"/>
      <c r="AOD296" s="6"/>
      <c r="AOE296" s="6"/>
      <c r="AOF296" s="6"/>
      <c r="AOG296" s="6"/>
      <c r="AOH296" s="6"/>
      <c r="AOI296" s="6"/>
      <c r="AOJ296" s="6"/>
      <c r="AOK296" s="6"/>
      <c r="AOL296" s="6"/>
      <c r="AOM296" s="6"/>
      <c r="AON296" s="6"/>
      <c r="AOO296" s="6"/>
      <c r="AOP296" s="6"/>
      <c r="AOQ296" s="6"/>
      <c r="AOR296" s="6"/>
      <c r="AOS296" s="6"/>
      <c r="AOT296" s="6"/>
      <c r="AOU296" s="6"/>
      <c r="AOV296" s="6"/>
      <c r="AOW296" s="6"/>
      <c r="AOX296" s="6"/>
      <c r="AOY296" s="6"/>
      <c r="AOZ296" s="6"/>
      <c r="APA296" s="6"/>
      <c r="APB296" s="6"/>
      <c r="APC296" s="6"/>
      <c r="APD296" s="6"/>
      <c r="APE296" s="6"/>
      <c r="APF296" s="6"/>
      <c r="APG296" s="6"/>
      <c r="APH296" s="6"/>
      <c r="API296" s="6"/>
      <c r="APJ296" s="6"/>
      <c r="APK296" s="6"/>
      <c r="APL296" s="6"/>
      <c r="APM296" s="6"/>
      <c r="APN296" s="6"/>
      <c r="APO296" s="6"/>
      <c r="APP296" s="6"/>
      <c r="APQ296" s="6"/>
      <c r="APR296" s="6"/>
      <c r="APS296" s="6"/>
      <c r="APT296" s="6"/>
      <c r="APU296" s="6"/>
      <c r="APV296" s="6"/>
      <c r="APW296" s="6"/>
      <c r="APX296" s="6"/>
      <c r="APY296" s="6"/>
      <c r="APZ296" s="6"/>
      <c r="AQA296" s="6"/>
      <c r="AQB296" s="6"/>
      <c r="AQC296" s="6"/>
      <c r="AQD296" s="6"/>
      <c r="AQE296" s="6"/>
      <c r="AQF296" s="6"/>
      <c r="AQG296" s="6"/>
      <c r="AQH296" s="6"/>
      <c r="AQI296" s="6"/>
      <c r="AQJ296" s="6"/>
      <c r="AQK296" s="6"/>
      <c r="AQL296" s="6"/>
      <c r="AQM296" s="6"/>
      <c r="AQN296" s="6"/>
      <c r="AQO296" s="6"/>
      <c r="AQP296" s="6"/>
      <c r="AQQ296" s="6"/>
      <c r="AQR296" s="6"/>
      <c r="AQS296" s="6"/>
      <c r="AQT296" s="6"/>
      <c r="AQU296" s="6"/>
      <c r="AQV296" s="6"/>
      <c r="AQW296" s="6"/>
      <c r="AQX296" s="6"/>
      <c r="AQY296" s="6"/>
      <c r="AQZ296" s="6"/>
      <c r="ARA296" s="6"/>
      <c r="ARB296" s="6"/>
      <c r="ARC296" s="6"/>
      <c r="ARD296" s="6"/>
      <c r="ARE296" s="6"/>
      <c r="ARF296" s="6"/>
      <c r="ARG296" s="6"/>
      <c r="ARH296" s="6"/>
      <c r="ARI296" s="6"/>
      <c r="ARJ296" s="6"/>
      <c r="ARK296" s="6"/>
      <c r="ARL296" s="6"/>
      <c r="ARM296" s="6"/>
      <c r="ARN296" s="6"/>
      <c r="ARO296" s="6"/>
      <c r="ARP296" s="6"/>
      <c r="ARQ296" s="6"/>
      <c r="ARR296" s="6"/>
      <c r="ARS296" s="6"/>
      <c r="ART296" s="6"/>
      <c r="ARU296" s="6"/>
      <c r="ARV296" s="6"/>
      <c r="ARW296" s="6"/>
      <c r="ARX296" s="6"/>
      <c r="ARY296" s="6"/>
      <c r="ARZ296" s="6"/>
      <c r="ASA296" s="6"/>
      <c r="ASB296" s="6"/>
      <c r="ASC296" s="6"/>
      <c r="ASD296" s="6"/>
      <c r="ASE296" s="6"/>
      <c r="ASF296" s="6"/>
      <c r="ASG296" s="6"/>
      <c r="ASH296" s="6"/>
      <c r="ASI296" s="6"/>
      <c r="ASJ296" s="6"/>
      <c r="ASK296" s="6"/>
      <c r="ASL296" s="6"/>
      <c r="ASM296" s="6"/>
      <c r="ASN296" s="6"/>
      <c r="ASO296" s="6"/>
      <c r="ASP296" s="6"/>
      <c r="ASQ296" s="6"/>
      <c r="ASR296" s="6"/>
      <c r="ASS296" s="6"/>
      <c r="AST296" s="6"/>
      <c r="ASU296" s="6"/>
      <c r="ASV296" s="6"/>
      <c r="ASW296" s="6"/>
      <c r="ASX296" s="6"/>
      <c r="ASY296" s="6"/>
      <c r="ASZ296" s="6"/>
      <c r="ATA296" s="6"/>
      <c r="ATB296" s="6"/>
      <c r="ATC296" s="6"/>
      <c r="ATD296" s="6"/>
      <c r="ATE296" s="6"/>
      <c r="ATF296" s="6"/>
      <c r="ATG296" s="6"/>
      <c r="ATH296" s="6"/>
      <c r="ATI296" s="6"/>
      <c r="ATJ296" s="6"/>
      <c r="ATK296" s="6"/>
      <c r="ATL296" s="6"/>
      <c r="ATM296" s="6"/>
      <c r="ATN296" s="6"/>
      <c r="ATO296" s="6"/>
      <c r="ATP296" s="6"/>
      <c r="ATQ296" s="6"/>
      <c r="ATR296" s="6"/>
      <c r="ATS296" s="6"/>
      <c r="ATT296" s="6"/>
      <c r="ATU296" s="6"/>
      <c r="ATV296" s="6"/>
      <c r="ATW296" s="6"/>
      <c r="ATX296" s="6"/>
      <c r="ATY296" s="6"/>
      <c r="ATZ296" s="6"/>
      <c r="AUA296" s="6"/>
      <c r="AUB296" s="6"/>
      <c r="AUC296" s="6"/>
      <c r="AUD296" s="6"/>
      <c r="AUE296" s="6"/>
      <c r="AUF296" s="6"/>
      <c r="AUG296" s="6"/>
      <c r="AUH296" s="6"/>
      <c r="AUI296" s="6"/>
      <c r="AUJ296" s="6"/>
      <c r="AUK296" s="6"/>
      <c r="AUL296" s="6"/>
      <c r="AUM296" s="6"/>
      <c r="AUN296" s="6"/>
      <c r="AUO296" s="6"/>
      <c r="AUP296" s="6"/>
      <c r="AUQ296" s="6"/>
      <c r="AUR296" s="6"/>
      <c r="AUS296" s="6"/>
      <c r="AUT296" s="6"/>
      <c r="AUU296" s="6"/>
      <c r="AUV296" s="6"/>
      <c r="AUW296" s="6"/>
      <c r="AUX296" s="6"/>
      <c r="AUY296" s="6"/>
      <c r="AUZ296" s="6"/>
      <c r="AVA296" s="6"/>
      <c r="AVB296" s="6"/>
      <c r="AVC296" s="6"/>
      <c r="AVD296" s="6"/>
      <c r="AVE296" s="6"/>
      <c r="AVF296" s="6"/>
      <c r="AVG296" s="6"/>
      <c r="AVH296" s="6"/>
      <c r="AVI296" s="6"/>
      <c r="AVJ296" s="6"/>
      <c r="AVK296" s="6"/>
      <c r="AVL296" s="6"/>
      <c r="AVM296" s="6"/>
      <c r="AVN296" s="6"/>
      <c r="AVO296" s="6"/>
      <c r="AVP296" s="6"/>
      <c r="AVQ296" s="6"/>
      <c r="AVR296" s="6"/>
      <c r="AVS296" s="6"/>
      <c r="AVT296" s="6"/>
      <c r="AVU296" s="6"/>
      <c r="AVV296" s="6"/>
      <c r="AVW296" s="6"/>
      <c r="AVX296" s="6"/>
      <c r="AVY296" s="6"/>
      <c r="AVZ296" s="6"/>
      <c r="AWA296" s="6"/>
      <c r="AWB296" s="6"/>
      <c r="AWC296" s="6"/>
      <c r="AWD296" s="6"/>
      <c r="AWE296" s="6"/>
      <c r="AWF296" s="6"/>
      <c r="AWG296" s="6"/>
      <c r="AWH296" s="6"/>
      <c r="AWI296" s="6"/>
      <c r="AWJ296" s="6"/>
      <c r="AWK296" s="6"/>
      <c r="AWL296" s="6"/>
      <c r="AWM296" s="6"/>
      <c r="AWN296" s="6"/>
      <c r="AWO296" s="6"/>
      <c r="AWP296" s="6"/>
      <c r="AWQ296" s="6"/>
      <c r="AWR296" s="6"/>
      <c r="AWS296" s="6"/>
      <c r="AWT296" s="6"/>
      <c r="AWU296" s="6"/>
      <c r="AWV296" s="6"/>
      <c r="AWW296" s="6"/>
      <c r="AWX296" s="6"/>
      <c r="AWY296" s="6"/>
      <c r="AWZ296" s="6"/>
      <c r="AXA296" s="6"/>
      <c r="AXB296" s="6"/>
      <c r="AXC296" s="6"/>
      <c r="AXD296" s="6"/>
      <c r="AXE296" s="6"/>
      <c r="AXF296" s="6"/>
      <c r="AXG296" s="6"/>
      <c r="AXH296" s="6"/>
      <c r="AXI296" s="6"/>
      <c r="AXJ296" s="6"/>
      <c r="AXK296" s="6"/>
      <c r="AXL296" s="6"/>
      <c r="AXM296" s="6"/>
      <c r="AXN296" s="6"/>
      <c r="AXO296" s="6"/>
      <c r="AXP296" s="6"/>
      <c r="AXQ296" s="6"/>
      <c r="AXR296" s="6"/>
      <c r="AXS296" s="6"/>
      <c r="AXT296" s="6"/>
      <c r="AXU296" s="6"/>
      <c r="AXV296" s="6"/>
      <c r="AXW296" s="6"/>
      <c r="AXX296" s="6"/>
      <c r="AXY296" s="6"/>
      <c r="AXZ296" s="6"/>
      <c r="AYA296" s="6"/>
      <c r="AYB296" s="6"/>
      <c r="AYC296" s="6"/>
      <c r="AYD296" s="6"/>
      <c r="AYE296" s="6"/>
      <c r="AYF296" s="6"/>
      <c r="AYG296" s="6"/>
      <c r="AYH296" s="6"/>
      <c r="AYI296" s="6"/>
      <c r="AYJ296" s="6"/>
      <c r="AYK296" s="6"/>
      <c r="AYL296" s="6"/>
      <c r="AYM296" s="6"/>
      <c r="AYN296" s="6"/>
      <c r="AYO296" s="6"/>
      <c r="AYP296" s="6"/>
      <c r="AYQ296" s="6"/>
      <c r="AYR296" s="6"/>
      <c r="AYS296" s="6"/>
      <c r="AYT296" s="6"/>
      <c r="AYU296" s="6"/>
      <c r="AYV296" s="6"/>
      <c r="AYW296" s="6"/>
      <c r="AYX296" s="6"/>
      <c r="AYY296" s="6"/>
      <c r="AYZ296" s="6"/>
      <c r="AZA296" s="6"/>
      <c r="AZB296" s="6"/>
      <c r="AZC296" s="6"/>
      <c r="AZD296" s="6"/>
      <c r="AZE296" s="6"/>
      <c r="AZF296" s="6"/>
      <c r="AZG296" s="6"/>
      <c r="AZH296" s="6"/>
      <c r="AZI296" s="6"/>
      <c r="AZJ296" s="6"/>
      <c r="AZK296" s="6"/>
      <c r="AZL296" s="6"/>
      <c r="AZM296" s="6"/>
      <c r="AZN296" s="6"/>
      <c r="AZO296" s="6"/>
      <c r="AZP296" s="6"/>
      <c r="AZQ296" s="6"/>
      <c r="AZR296" s="6"/>
      <c r="AZS296" s="6"/>
      <c r="AZT296" s="6"/>
      <c r="AZU296" s="6"/>
      <c r="AZV296" s="6"/>
      <c r="AZW296" s="6"/>
      <c r="AZX296" s="6"/>
      <c r="AZY296" s="6"/>
      <c r="AZZ296" s="6"/>
      <c r="BAA296" s="6"/>
      <c r="BAB296" s="6"/>
      <c r="BAC296" s="6"/>
      <c r="BAD296" s="6"/>
      <c r="BAE296" s="6"/>
      <c r="BAF296" s="6"/>
      <c r="BAG296" s="6"/>
      <c r="BAH296" s="6"/>
      <c r="BAI296" s="6"/>
      <c r="BAJ296" s="6"/>
      <c r="BAK296" s="6"/>
      <c r="BAL296" s="6"/>
      <c r="BAM296" s="6"/>
      <c r="BAN296" s="6"/>
      <c r="BAO296" s="6"/>
      <c r="BAP296" s="6"/>
      <c r="BAQ296" s="6"/>
      <c r="BAR296" s="6"/>
      <c r="BAS296" s="6"/>
      <c r="BAT296" s="6"/>
      <c r="BAU296" s="6"/>
      <c r="BAV296" s="6"/>
      <c r="BAW296" s="6"/>
      <c r="BAX296" s="6"/>
      <c r="BAY296" s="6"/>
      <c r="BAZ296" s="6"/>
      <c r="BBA296" s="6"/>
      <c r="BBB296" s="6"/>
      <c r="BBC296" s="6"/>
      <c r="BBD296" s="6"/>
      <c r="BBE296" s="6"/>
      <c r="BBF296" s="6"/>
      <c r="BBG296" s="6"/>
      <c r="BBH296" s="6"/>
      <c r="BBI296" s="6"/>
      <c r="BBJ296" s="6"/>
      <c r="BBK296" s="6"/>
      <c r="BBL296" s="6"/>
      <c r="BBM296" s="6"/>
      <c r="BBN296" s="6"/>
      <c r="BBO296" s="6"/>
      <c r="BBP296" s="6"/>
      <c r="BBQ296" s="6"/>
      <c r="BBR296" s="6"/>
      <c r="BBS296" s="6"/>
      <c r="BBT296" s="6"/>
      <c r="BBU296" s="6"/>
      <c r="BBV296" s="6"/>
      <c r="BBW296" s="6"/>
      <c r="BBX296" s="6"/>
      <c r="BBY296" s="6"/>
      <c r="BBZ296" s="6"/>
      <c r="BCA296" s="6"/>
      <c r="BCB296" s="6"/>
      <c r="BCC296" s="6"/>
      <c r="BCD296" s="6"/>
      <c r="BCE296" s="6"/>
      <c r="BCF296" s="6"/>
      <c r="BCG296" s="6"/>
      <c r="BCH296" s="6"/>
      <c r="BCI296" s="6"/>
      <c r="BCJ296" s="6"/>
      <c r="BCK296" s="6"/>
      <c r="BCL296" s="6"/>
      <c r="BCM296" s="6"/>
      <c r="BCN296" s="6"/>
      <c r="BCO296" s="6"/>
      <c r="BCP296" s="6"/>
      <c r="BCQ296" s="6"/>
      <c r="BCR296" s="6"/>
      <c r="BCS296" s="6"/>
      <c r="BCT296" s="6"/>
      <c r="BCU296" s="6"/>
      <c r="BCV296" s="6"/>
      <c r="BCW296" s="6"/>
      <c r="BCX296" s="6"/>
      <c r="BCY296" s="6"/>
      <c r="BCZ296" s="6"/>
      <c r="BDA296" s="6"/>
      <c r="BDB296" s="6"/>
      <c r="BDC296" s="6"/>
      <c r="BDD296" s="6"/>
      <c r="BDE296" s="6"/>
      <c r="BDF296" s="6"/>
      <c r="BDG296" s="6"/>
      <c r="BDH296" s="6"/>
      <c r="BDI296" s="6"/>
      <c r="BDJ296" s="6"/>
      <c r="BDK296" s="6"/>
      <c r="BDL296" s="6"/>
      <c r="BDM296" s="6"/>
      <c r="BDN296" s="6"/>
      <c r="BDO296" s="6"/>
      <c r="BDP296" s="6"/>
      <c r="BDQ296" s="6"/>
      <c r="BDR296" s="6"/>
      <c r="BDS296" s="6"/>
      <c r="BDT296" s="6"/>
      <c r="BDU296" s="6"/>
      <c r="BDV296" s="6"/>
      <c r="BDW296" s="6"/>
      <c r="BDX296" s="6"/>
      <c r="BDY296" s="6"/>
      <c r="BDZ296" s="6"/>
      <c r="BEA296" s="6"/>
      <c r="BEB296" s="6"/>
      <c r="BEC296" s="6"/>
      <c r="BED296" s="6"/>
      <c r="BEE296" s="6"/>
      <c r="BEF296" s="6"/>
      <c r="BEG296" s="6"/>
      <c r="BEH296" s="6"/>
      <c r="BEI296" s="6"/>
      <c r="BEJ296" s="6"/>
      <c r="BEK296" s="6"/>
      <c r="BEL296" s="6"/>
      <c r="BEM296" s="6"/>
      <c r="BEN296" s="6"/>
      <c r="BEO296" s="6"/>
      <c r="BEP296" s="6"/>
      <c r="BEQ296" s="6"/>
      <c r="BER296" s="6"/>
      <c r="BES296" s="6"/>
      <c r="BET296" s="6"/>
      <c r="BEU296" s="6"/>
      <c r="BEV296" s="6"/>
      <c r="BEW296" s="6"/>
      <c r="BEX296" s="6"/>
      <c r="BEY296" s="6"/>
      <c r="BEZ296" s="6"/>
      <c r="BFA296" s="6"/>
      <c r="BFB296" s="6"/>
      <c r="BFC296" s="6"/>
      <c r="BFD296" s="6"/>
      <c r="BFE296" s="6"/>
      <c r="BFF296" s="6"/>
      <c r="BFG296" s="6"/>
      <c r="BFH296" s="6"/>
      <c r="BFI296" s="6"/>
      <c r="BFJ296" s="6"/>
      <c r="BFK296" s="6"/>
      <c r="BFL296" s="6"/>
      <c r="BFM296" s="6"/>
      <c r="BFN296" s="6"/>
      <c r="BFO296" s="6"/>
      <c r="BFP296" s="6"/>
      <c r="BFQ296" s="6"/>
      <c r="BFR296" s="6"/>
      <c r="BFS296" s="6"/>
      <c r="BFT296" s="6"/>
      <c r="BFU296" s="6"/>
      <c r="BFV296" s="6"/>
      <c r="BFW296" s="6"/>
      <c r="BFX296" s="6"/>
      <c r="BFY296" s="6"/>
      <c r="BFZ296" s="6"/>
      <c r="BGA296" s="6"/>
      <c r="BGB296" s="6"/>
      <c r="BGC296" s="6"/>
      <c r="BGD296" s="6"/>
      <c r="BGE296" s="6"/>
      <c r="BGF296" s="6"/>
      <c r="BGG296" s="6"/>
      <c r="BGH296" s="6"/>
      <c r="BGI296" s="6"/>
      <c r="BGJ296" s="6"/>
      <c r="BGK296" s="6"/>
      <c r="BGL296" s="6"/>
      <c r="BGM296" s="6"/>
      <c r="BGN296" s="6"/>
      <c r="BGO296" s="6"/>
      <c r="BGP296" s="6"/>
      <c r="BGQ296" s="6"/>
      <c r="BGR296" s="6"/>
      <c r="BGS296" s="6"/>
      <c r="BGT296" s="6"/>
      <c r="BGU296" s="6"/>
      <c r="BGV296" s="6"/>
      <c r="BGW296" s="6"/>
      <c r="BGX296" s="6"/>
      <c r="BGY296" s="6"/>
      <c r="BGZ296" s="6"/>
      <c r="BHA296" s="6"/>
      <c r="BHB296" s="6"/>
      <c r="BHC296" s="6"/>
      <c r="BHD296" s="6"/>
      <c r="BHE296" s="6"/>
      <c r="BHF296" s="6"/>
      <c r="BHG296" s="6"/>
      <c r="BHH296" s="6"/>
      <c r="BHI296" s="6"/>
      <c r="BHJ296" s="6"/>
      <c r="BHK296" s="6"/>
      <c r="BHL296" s="6"/>
      <c r="BHM296" s="6"/>
      <c r="BHN296" s="6"/>
      <c r="BHO296" s="6"/>
      <c r="BHP296" s="6"/>
      <c r="BHQ296" s="6"/>
      <c r="BHR296" s="6"/>
      <c r="BHS296" s="6"/>
      <c r="BHT296" s="6"/>
      <c r="BHU296" s="6"/>
      <c r="BHV296" s="6"/>
      <c r="BHW296" s="6"/>
      <c r="BHX296" s="6"/>
      <c r="BHY296" s="6"/>
      <c r="BHZ296" s="6"/>
      <c r="BIA296" s="6"/>
      <c r="BIB296" s="6"/>
      <c r="BIC296" s="6"/>
      <c r="BID296" s="6"/>
      <c r="BIE296" s="6"/>
      <c r="BIF296" s="6"/>
      <c r="BIG296" s="6"/>
      <c r="BIH296" s="6"/>
      <c r="BII296" s="6"/>
      <c r="BIJ296" s="6"/>
      <c r="BIK296" s="6"/>
      <c r="BIL296" s="6"/>
      <c r="BIM296" s="6"/>
      <c r="BIN296" s="6"/>
      <c r="BIO296" s="6"/>
      <c r="BIP296" s="6"/>
      <c r="BIQ296" s="6"/>
      <c r="BIR296" s="6"/>
      <c r="BIS296" s="6"/>
      <c r="BIT296" s="6"/>
      <c r="BIU296" s="6"/>
      <c r="BIV296" s="6"/>
      <c r="BIW296" s="6"/>
      <c r="BIX296" s="6"/>
      <c r="BIY296" s="6"/>
      <c r="BIZ296" s="6"/>
      <c r="BJA296" s="6"/>
      <c r="BJB296" s="6"/>
      <c r="BJC296" s="6"/>
      <c r="BJD296" s="6"/>
      <c r="BJE296" s="6"/>
      <c r="BJF296" s="6"/>
      <c r="BJG296" s="6"/>
      <c r="BJH296" s="6"/>
      <c r="BJI296" s="6"/>
      <c r="BJJ296" s="6"/>
      <c r="BJK296" s="6"/>
      <c r="BJL296" s="6"/>
      <c r="BJM296" s="6"/>
      <c r="BJN296" s="6"/>
      <c r="BJO296" s="6"/>
      <c r="BJP296" s="6"/>
      <c r="BJQ296" s="6"/>
      <c r="BJR296" s="6"/>
      <c r="BJS296" s="6"/>
      <c r="BJT296" s="6"/>
      <c r="BJU296" s="6"/>
      <c r="BJV296" s="6"/>
      <c r="BJW296" s="6"/>
      <c r="BJX296" s="6"/>
      <c r="BJY296" s="6"/>
      <c r="BJZ296" s="6"/>
      <c r="BKA296" s="6"/>
      <c r="BKB296" s="6"/>
      <c r="BKC296" s="6"/>
      <c r="BKD296" s="6"/>
      <c r="BKE296" s="6"/>
      <c r="BKF296" s="6"/>
      <c r="BKG296" s="6"/>
      <c r="BKH296" s="6"/>
      <c r="BKI296" s="6"/>
      <c r="BKJ296" s="6"/>
      <c r="BKK296" s="6"/>
      <c r="BKL296" s="6"/>
      <c r="BKM296" s="6"/>
      <c r="BKN296" s="6"/>
      <c r="BKO296" s="6"/>
      <c r="BKP296" s="6"/>
      <c r="BKQ296" s="6"/>
      <c r="BKR296" s="6"/>
      <c r="BKS296" s="6"/>
      <c r="BKT296" s="6"/>
      <c r="BKU296" s="6"/>
      <c r="BKV296" s="6"/>
      <c r="BKW296" s="6"/>
      <c r="BKX296" s="6"/>
      <c r="BKY296" s="6"/>
      <c r="BKZ296" s="6"/>
      <c r="BLA296" s="6"/>
      <c r="BLB296" s="6"/>
      <c r="BLC296" s="6"/>
      <c r="BLD296" s="6"/>
      <c r="BLE296" s="6"/>
      <c r="BLF296" s="6"/>
      <c r="BLG296" s="6"/>
      <c r="BLH296" s="6"/>
      <c r="BLI296" s="6"/>
      <c r="BLJ296" s="6"/>
      <c r="BLK296" s="6"/>
      <c r="BLL296" s="6"/>
      <c r="BLM296" s="6"/>
      <c r="BLN296" s="6"/>
      <c r="BLO296" s="6"/>
      <c r="BLP296" s="6"/>
      <c r="BLQ296" s="6"/>
      <c r="BLR296" s="6"/>
      <c r="BLS296" s="6"/>
      <c r="BLT296" s="6"/>
      <c r="BLU296" s="6"/>
      <c r="BLV296" s="6"/>
      <c r="BLW296" s="6"/>
      <c r="BLX296" s="6"/>
      <c r="BLY296" s="6"/>
      <c r="BLZ296" s="6"/>
      <c r="BMA296" s="6"/>
      <c r="BMB296" s="6"/>
      <c r="BMC296" s="6"/>
      <c r="BMD296" s="6"/>
      <c r="BME296" s="6"/>
      <c r="BMF296" s="6"/>
      <c r="BMG296" s="6"/>
      <c r="BMH296" s="6"/>
      <c r="BMI296" s="6"/>
      <c r="BMJ296" s="6"/>
      <c r="BMK296" s="6"/>
      <c r="BML296" s="6"/>
      <c r="BMM296" s="6"/>
      <c r="BMN296" s="6"/>
      <c r="BMO296" s="6"/>
      <c r="BMP296" s="6"/>
      <c r="BMQ296" s="6"/>
      <c r="BMR296" s="6"/>
      <c r="BMS296" s="6"/>
      <c r="BMT296" s="6"/>
      <c r="BMU296" s="6"/>
      <c r="BMV296" s="6"/>
      <c r="BMW296" s="6"/>
      <c r="BMX296" s="6"/>
      <c r="BMY296" s="6"/>
      <c r="BMZ296" s="6"/>
      <c r="BNA296" s="6"/>
      <c r="BNB296" s="6"/>
      <c r="BNC296" s="6"/>
      <c r="BND296" s="6"/>
      <c r="BNE296" s="6"/>
      <c r="BNF296" s="6"/>
      <c r="BNG296" s="6"/>
      <c r="BNH296" s="6"/>
      <c r="BNI296" s="6"/>
      <c r="BNJ296" s="6"/>
      <c r="BNK296" s="6"/>
      <c r="BNL296" s="6"/>
      <c r="BNM296" s="6"/>
      <c r="BNN296" s="6"/>
      <c r="BNO296" s="6"/>
      <c r="BNP296" s="6"/>
      <c r="BNQ296" s="6"/>
      <c r="BNR296" s="6"/>
      <c r="BNS296" s="6"/>
      <c r="BNT296" s="6"/>
      <c r="BNU296" s="6"/>
      <c r="BNV296" s="6"/>
      <c r="BNW296" s="6"/>
      <c r="BNX296" s="6"/>
      <c r="BNY296" s="6"/>
      <c r="BNZ296" s="6"/>
      <c r="BOA296" s="6"/>
      <c r="BOB296" s="6"/>
      <c r="BOC296" s="6"/>
      <c r="BOD296" s="6"/>
      <c r="BOE296" s="6"/>
      <c r="BOF296" s="6"/>
      <c r="BOG296" s="6"/>
      <c r="BOH296" s="6"/>
      <c r="BOI296" s="6"/>
      <c r="BOJ296" s="6"/>
      <c r="BOK296" s="6"/>
      <c r="BOL296" s="6"/>
      <c r="BOM296" s="6"/>
      <c r="BON296" s="6"/>
      <c r="BOO296" s="6"/>
      <c r="BOP296" s="6"/>
      <c r="BOQ296" s="6"/>
      <c r="BOR296" s="6"/>
      <c r="BOS296" s="6"/>
      <c r="BOT296" s="6"/>
      <c r="BOU296" s="6"/>
      <c r="BOV296" s="6"/>
      <c r="BOW296" s="6"/>
      <c r="BOX296" s="6"/>
      <c r="BOY296" s="6"/>
      <c r="BOZ296" s="6"/>
      <c r="BPA296" s="6"/>
      <c r="BPB296" s="6"/>
      <c r="BPC296" s="6"/>
      <c r="BPD296" s="6"/>
      <c r="BPE296" s="6"/>
      <c r="BPF296" s="6"/>
      <c r="BPG296" s="6"/>
      <c r="BPH296" s="6"/>
      <c r="BPI296" s="6"/>
      <c r="BPJ296" s="6"/>
      <c r="BPK296" s="6"/>
      <c r="BPL296" s="6"/>
      <c r="BPM296" s="6"/>
      <c r="BPN296" s="6"/>
      <c r="BPO296" s="6"/>
      <c r="BPP296" s="6"/>
      <c r="BPQ296" s="6"/>
      <c r="BPR296" s="6"/>
      <c r="BPS296" s="6"/>
      <c r="BPT296" s="6"/>
      <c r="BPU296" s="6"/>
      <c r="BPV296" s="6"/>
      <c r="BPW296" s="6"/>
      <c r="BPX296" s="6"/>
      <c r="BPY296" s="6"/>
      <c r="BPZ296" s="6"/>
      <c r="BQA296" s="6"/>
      <c r="BQB296" s="6"/>
      <c r="BQC296" s="6"/>
      <c r="BQD296" s="6"/>
      <c r="BQE296" s="6"/>
      <c r="BQF296" s="6"/>
      <c r="BQG296" s="6"/>
      <c r="BQH296" s="6"/>
      <c r="BQI296" s="6"/>
      <c r="BQJ296" s="6"/>
      <c r="BQK296" s="6"/>
      <c r="BQL296" s="6"/>
      <c r="BQM296" s="6"/>
      <c r="BQN296" s="6"/>
      <c r="BQO296" s="6"/>
      <c r="BQP296" s="6"/>
      <c r="BQQ296" s="6"/>
      <c r="BQR296" s="6"/>
      <c r="BQS296" s="6"/>
      <c r="BQT296" s="6"/>
      <c r="BQU296" s="6"/>
      <c r="BQV296" s="6"/>
      <c r="BQW296" s="6"/>
      <c r="BQX296" s="6"/>
      <c r="BQY296" s="6"/>
      <c r="BQZ296" s="6"/>
      <c r="BRA296" s="6"/>
      <c r="BRB296" s="6"/>
      <c r="BRC296" s="6"/>
      <c r="BRD296" s="6"/>
      <c r="BRE296" s="6"/>
      <c r="BRF296" s="6"/>
      <c r="BRG296" s="6"/>
      <c r="BRH296" s="6"/>
      <c r="BRI296" s="6"/>
      <c r="BRJ296" s="6"/>
      <c r="BRK296" s="6"/>
      <c r="BRL296" s="6"/>
      <c r="BRM296" s="6"/>
      <c r="BRN296" s="6"/>
      <c r="BRO296" s="6"/>
      <c r="BRP296" s="6"/>
      <c r="BRQ296" s="6"/>
      <c r="BRR296" s="6"/>
      <c r="BRS296" s="6"/>
      <c r="BRT296" s="6"/>
      <c r="BRU296" s="6"/>
      <c r="BRV296" s="6"/>
      <c r="BRW296" s="6"/>
      <c r="BRX296" s="6"/>
      <c r="BRY296" s="6"/>
      <c r="BRZ296" s="6"/>
      <c r="BSA296" s="6"/>
      <c r="BSB296" s="6"/>
      <c r="BSC296" s="6"/>
      <c r="BSD296" s="6"/>
      <c r="BSE296" s="6"/>
      <c r="BSF296" s="6"/>
      <c r="BSG296" s="6"/>
      <c r="BSH296" s="6"/>
      <c r="BSI296" s="6"/>
      <c r="BSJ296" s="6"/>
      <c r="BSK296" s="6"/>
      <c r="BSL296" s="6"/>
      <c r="BSM296" s="6"/>
      <c r="BSN296" s="6"/>
      <c r="BSO296" s="6"/>
      <c r="BSP296" s="6"/>
      <c r="BSQ296" s="6"/>
      <c r="BSR296" s="6"/>
      <c r="BSS296" s="6"/>
      <c r="BST296" s="6"/>
      <c r="BSU296" s="6"/>
      <c r="BSV296" s="6"/>
      <c r="BSW296" s="6"/>
      <c r="BSX296" s="6"/>
      <c r="BSY296" s="6"/>
      <c r="BSZ296" s="6"/>
      <c r="BTA296" s="6"/>
      <c r="BTB296" s="6"/>
      <c r="BTC296" s="6"/>
      <c r="BTD296" s="6"/>
      <c r="BTE296" s="6"/>
      <c r="BTF296" s="6"/>
      <c r="BTG296" s="6"/>
      <c r="BTH296" s="6"/>
      <c r="BTI296" s="6"/>
      <c r="BTJ296" s="6"/>
      <c r="BTK296" s="6"/>
      <c r="BTL296" s="6"/>
      <c r="BTM296" s="6"/>
      <c r="BTN296" s="6"/>
      <c r="BTO296" s="6"/>
      <c r="BTP296" s="6"/>
      <c r="BTQ296" s="6"/>
      <c r="BTR296" s="6"/>
      <c r="BTS296" s="6"/>
      <c r="BTT296" s="6"/>
      <c r="BTU296" s="6"/>
      <c r="BTV296" s="6"/>
      <c r="BTW296" s="6"/>
      <c r="BTX296" s="6"/>
      <c r="BTY296" s="6"/>
      <c r="BTZ296" s="6"/>
      <c r="BUA296" s="6"/>
      <c r="BUB296" s="6"/>
      <c r="BUC296" s="6"/>
      <c r="BUD296" s="6"/>
      <c r="BUE296" s="6"/>
      <c r="BUF296" s="6"/>
      <c r="BUG296" s="6"/>
      <c r="BUH296" s="6"/>
      <c r="BUI296" s="6"/>
      <c r="BUJ296" s="6"/>
      <c r="BUK296" s="6"/>
      <c r="BUL296" s="6"/>
      <c r="BUM296" s="6"/>
      <c r="BUN296" s="6"/>
      <c r="BUO296" s="6"/>
      <c r="BUP296" s="6"/>
      <c r="BUQ296" s="6"/>
      <c r="BUR296" s="6"/>
      <c r="BUS296" s="6"/>
      <c r="BUT296" s="6"/>
      <c r="BUU296" s="6"/>
      <c r="BUV296" s="6"/>
      <c r="BUW296" s="6"/>
      <c r="BUX296" s="6"/>
      <c r="BUY296" s="6"/>
      <c r="BUZ296" s="6"/>
      <c r="BVA296" s="6"/>
      <c r="BVB296" s="6"/>
      <c r="BVC296" s="6"/>
      <c r="BVD296" s="6"/>
      <c r="BVE296" s="6"/>
      <c r="BVF296" s="6"/>
      <c r="BVG296" s="6"/>
      <c r="BVH296" s="6"/>
      <c r="BVI296" s="6"/>
      <c r="BVJ296" s="6"/>
      <c r="BVK296" s="6"/>
      <c r="BVL296" s="6"/>
      <c r="BVM296" s="6"/>
      <c r="BVN296" s="6"/>
      <c r="BVO296" s="6"/>
      <c r="BVP296" s="6"/>
      <c r="BVQ296" s="6"/>
      <c r="BVR296" s="6"/>
      <c r="BVS296" s="6"/>
      <c r="BVT296" s="6"/>
      <c r="BVU296" s="6"/>
      <c r="BVV296" s="6"/>
      <c r="BVW296" s="6"/>
      <c r="BVX296" s="6"/>
      <c r="BVY296" s="6"/>
      <c r="BVZ296" s="6"/>
      <c r="BWA296" s="6"/>
      <c r="BWB296" s="6"/>
      <c r="BWC296" s="6"/>
      <c r="BWD296" s="6"/>
      <c r="BWE296" s="6"/>
      <c r="BWF296" s="6"/>
      <c r="BWG296" s="6"/>
      <c r="BWH296" s="6"/>
      <c r="BWI296" s="6"/>
      <c r="BWJ296" s="6"/>
      <c r="BWK296" s="6"/>
      <c r="BWL296" s="6"/>
      <c r="BWM296" s="6"/>
      <c r="BWN296" s="6"/>
      <c r="BWO296" s="6"/>
      <c r="BWP296" s="6"/>
      <c r="BWQ296" s="6"/>
      <c r="BWR296" s="6"/>
      <c r="BWS296" s="6"/>
      <c r="BWT296" s="6"/>
      <c r="BWU296" s="6"/>
      <c r="BWV296" s="6"/>
      <c r="BWW296" s="6"/>
      <c r="BWX296" s="6"/>
      <c r="BWY296" s="6"/>
      <c r="BWZ296" s="6"/>
      <c r="BXA296" s="6"/>
      <c r="BXB296" s="6"/>
      <c r="BXC296" s="6"/>
      <c r="BXD296" s="6"/>
      <c r="BXE296" s="6"/>
      <c r="BXF296" s="6"/>
      <c r="BXG296" s="6"/>
      <c r="BXH296" s="6"/>
      <c r="BXI296" s="6"/>
      <c r="BXJ296" s="6"/>
      <c r="BXK296" s="6"/>
      <c r="BXL296" s="6"/>
      <c r="BXM296" s="6"/>
      <c r="BXN296" s="6"/>
      <c r="BXO296" s="6"/>
      <c r="BXP296" s="6"/>
      <c r="BXQ296" s="6"/>
      <c r="BXR296" s="6"/>
      <c r="BXS296" s="6"/>
      <c r="BXT296" s="6"/>
      <c r="BXU296" s="6"/>
      <c r="BXV296" s="6"/>
      <c r="BXW296" s="6"/>
      <c r="BXX296" s="6"/>
      <c r="BXY296" s="6"/>
      <c r="BXZ296" s="6"/>
      <c r="BYA296" s="6"/>
      <c r="BYB296" s="6"/>
      <c r="BYC296" s="6"/>
      <c r="BYD296" s="6"/>
      <c r="BYE296" s="6"/>
      <c r="BYF296" s="6"/>
      <c r="BYG296" s="6"/>
      <c r="BYH296" s="6"/>
      <c r="BYI296" s="6"/>
      <c r="BYJ296" s="6"/>
      <c r="BYK296" s="6"/>
      <c r="BYL296" s="6"/>
      <c r="BYM296" s="6"/>
      <c r="BYN296" s="6"/>
      <c r="BYO296" s="6"/>
      <c r="BYP296" s="6"/>
      <c r="BYQ296" s="6"/>
      <c r="BYR296" s="6"/>
      <c r="BYS296" s="6"/>
      <c r="BYT296" s="6"/>
      <c r="BYU296" s="6"/>
      <c r="BYV296" s="6"/>
      <c r="BYW296" s="6"/>
      <c r="BYX296" s="6"/>
      <c r="BYY296" s="6"/>
      <c r="BYZ296" s="6"/>
      <c r="BZA296" s="6"/>
      <c r="BZB296" s="6"/>
      <c r="BZC296" s="6"/>
      <c r="BZD296" s="6"/>
      <c r="BZE296" s="6"/>
      <c r="BZF296" s="6"/>
      <c r="BZG296" s="6"/>
      <c r="BZH296" s="6"/>
      <c r="BZI296" s="6"/>
      <c r="BZJ296" s="6"/>
      <c r="BZK296" s="6"/>
      <c r="BZL296" s="6"/>
      <c r="BZM296" s="6"/>
      <c r="BZN296" s="6"/>
      <c r="BZO296" s="6"/>
      <c r="BZP296" s="6"/>
      <c r="BZQ296" s="6"/>
      <c r="BZR296" s="6"/>
      <c r="BZS296" s="6"/>
      <c r="BZT296" s="6"/>
      <c r="BZU296" s="6"/>
      <c r="BZV296" s="6"/>
      <c r="BZW296" s="6"/>
      <c r="BZX296" s="6"/>
      <c r="BZY296" s="6"/>
      <c r="BZZ296" s="6"/>
      <c r="CAA296" s="6"/>
      <c r="CAB296" s="6"/>
      <c r="CAC296" s="6"/>
      <c r="CAD296" s="6"/>
      <c r="CAE296" s="6"/>
      <c r="CAF296" s="6"/>
      <c r="CAG296" s="6"/>
      <c r="CAH296" s="6"/>
      <c r="CAI296" s="6"/>
      <c r="CAJ296" s="6"/>
      <c r="CAK296" s="6"/>
      <c r="CAL296" s="6"/>
      <c r="CAM296" s="6"/>
      <c r="CAN296" s="6"/>
      <c r="CAO296" s="6"/>
      <c r="CAP296" s="6"/>
      <c r="CAQ296" s="6"/>
      <c r="CAR296" s="6"/>
      <c r="CAS296" s="6"/>
      <c r="CAT296" s="6"/>
      <c r="CAU296" s="6"/>
      <c r="CAV296" s="6"/>
      <c r="CAW296" s="6"/>
      <c r="CAX296" s="6"/>
      <c r="CAY296" s="6"/>
      <c r="CAZ296" s="6"/>
      <c r="CBA296" s="6"/>
      <c r="CBB296" s="6"/>
      <c r="CBC296" s="6"/>
      <c r="CBD296" s="6"/>
      <c r="CBE296" s="6"/>
      <c r="CBF296" s="6"/>
      <c r="CBG296" s="6"/>
      <c r="CBH296" s="6"/>
      <c r="CBI296" s="6"/>
      <c r="CBJ296" s="6"/>
      <c r="CBK296" s="6"/>
      <c r="CBL296" s="6"/>
      <c r="CBM296" s="6"/>
      <c r="CBN296" s="6"/>
      <c r="CBO296" s="6"/>
      <c r="CBP296" s="6"/>
      <c r="CBQ296" s="6"/>
      <c r="CBR296" s="6"/>
      <c r="CBS296" s="6"/>
      <c r="CBT296" s="6"/>
      <c r="CBU296" s="6"/>
      <c r="CBV296" s="6"/>
      <c r="CBW296" s="6"/>
      <c r="CBX296" s="6"/>
      <c r="CBY296" s="6"/>
      <c r="CBZ296" s="6"/>
      <c r="CCA296" s="6"/>
      <c r="CCB296" s="6"/>
      <c r="CCC296" s="6"/>
      <c r="CCD296" s="6"/>
      <c r="CCE296" s="6"/>
      <c r="CCF296" s="6"/>
      <c r="CCG296" s="6"/>
      <c r="CCH296" s="6"/>
      <c r="CCI296" s="6"/>
      <c r="CCJ296" s="6"/>
      <c r="CCK296" s="6"/>
      <c r="CCL296" s="6"/>
      <c r="CCM296" s="6"/>
      <c r="CCN296" s="6"/>
      <c r="CCO296" s="6"/>
      <c r="CCP296" s="6"/>
      <c r="CCQ296" s="6"/>
      <c r="CCR296" s="6"/>
      <c r="CCS296" s="6"/>
      <c r="CCT296" s="6"/>
      <c r="CCU296" s="6"/>
      <c r="CCV296" s="6"/>
      <c r="CCW296" s="6"/>
      <c r="CCX296" s="6"/>
      <c r="CCY296" s="6"/>
      <c r="CCZ296" s="6"/>
      <c r="CDA296" s="6"/>
      <c r="CDB296" s="6"/>
      <c r="CDC296" s="6"/>
      <c r="CDD296" s="6"/>
      <c r="CDE296" s="6"/>
      <c r="CDF296" s="6"/>
      <c r="CDG296" s="6"/>
      <c r="CDH296" s="6"/>
      <c r="CDI296" s="6"/>
      <c r="CDJ296" s="6"/>
      <c r="CDK296" s="6"/>
      <c r="CDL296" s="6"/>
      <c r="CDM296" s="6"/>
      <c r="CDN296" s="6"/>
      <c r="CDO296" s="6"/>
      <c r="CDP296" s="6"/>
      <c r="CDQ296" s="6"/>
      <c r="CDR296" s="6"/>
      <c r="CDS296" s="6"/>
      <c r="CDT296" s="6"/>
      <c r="CDU296" s="6"/>
      <c r="CDV296" s="6"/>
      <c r="CDW296" s="6"/>
      <c r="CDX296" s="6"/>
      <c r="CDY296" s="6"/>
      <c r="CDZ296" s="6"/>
      <c r="CEA296" s="6"/>
      <c r="CEB296" s="6"/>
      <c r="CEC296" s="6"/>
      <c r="CED296" s="6"/>
      <c r="CEE296" s="6"/>
      <c r="CEF296" s="6"/>
      <c r="CEG296" s="6"/>
      <c r="CEH296" s="6"/>
      <c r="CEI296" s="6"/>
      <c r="CEJ296" s="6"/>
      <c r="CEK296" s="6"/>
      <c r="CEL296" s="6"/>
      <c r="CEM296" s="6"/>
      <c r="CEN296" s="6"/>
      <c r="CEO296" s="6"/>
      <c r="CEP296" s="6"/>
      <c r="CEQ296" s="6"/>
      <c r="CER296" s="6"/>
      <c r="CES296" s="6"/>
      <c r="CET296" s="6"/>
      <c r="CEU296" s="6"/>
      <c r="CEV296" s="6"/>
      <c r="CEW296" s="6"/>
      <c r="CEX296" s="6"/>
      <c r="CEY296" s="6"/>
      <c r="CEZ296" s="6"/>
      <c r="CFA296" s="6"/>
      <c r="CFB296" s="6"/>
      <c r="CFC296" s="6"/>
      <c r="CFD296" s="6"/>
      <c r="CFE296" s="6"/>
      <c r="CFF296" s="6"/>
      <c r="CFG296" s="6"/>
      <c r="CFH296" s="6"/>
      <c r="CFI296" s="6"/>
      <c r="CFJ296" s="6"/>
      <c r="CFK296" s="6"/>
      <c r="CFL296" s="6"/>
      <c r="CFM296" s="6"/>
      <c r="CFN296" s="6"/>
      <c r="CFO296" s="6"/>
      <c r="CFP296" s="6"/>
      <c r="CFQ296" s="6"/>
      <c r="CFR296" s="6"/>
      <c r="CFS296" s="6"/>
      <c r="CFT296" s="6"/>
      <c r="CFU296" s="6"/>
      <c r="CFV296" s="6"/>
      <c r="CFW296" s="6"/>
      <c r="CFX296" s="6"/>
      <c r="CFY296" s="6"/>
      <c r="CFZ296" s="6"/>
      <c r="CGA296" s="6"/>
      <c r="CGB296" s="6"/>
      <c r="CGC296" s="6"/>
      <c r="CGD296" s="6"/>
      <c r="CGE296" s="6"/>
      <c r="CGF296" s="6"/>
      <c r="CGG296" s="6"/>
      <c r="CGH296" s="6"/>
      <c r="CGI296" s="6"/>
      <c r="CGJ296" s="6"/>
      <c r="CGK296" s="6"/>
      <c r="CGL296" s="6"/>
      <c r="CGM296" s="6"/>
      <c r="CGN296" s="6"/>
      <c r="CGO296" s="6"/>
      <c r="CGP296" s="6"/>
      <c r="CGQ296" s="6"/>
      <c r="CGR296" s="6"/>
      <c r="CGS296" s="6"/>
      <c r="CGT296" s="6"/>
      <c r="CGU296" s="6"/>
      <c r="CGV296" s="6"/>
      <c r="CGW296" s="6"/>
      <c r="CGX296" s="6"/>
      <c r="CGY296" s="6"/>
      <c r="CGZ296" s="6"/>
      <c r="CHA296" s="6"/>
      <c r="CHB296" s="6"/>
      <c r="CHC296" s="6"/>
      <c r="CHD296" s="6"/>
      <c r="CHE296" s="6"/>
      <c r="CHF296" s="6"/>
      <c r="CHG296" s="6"/>
      <c r="CHH296" s="6"/>
      <c r="CHI296" s="6"/>
      <c r="CHJ296" s="6"/>
      <c r="CHK296" s="6"/>
      <c r="CHL296" s="6"/>
      <c r="CHM296" s="6"/>
      <c r="CHN296" s="6"/>
      <c r="CHO296" s="6"/>
      <c r="CHP296" s="6"/>
      <c r="CHQ296" s="6"/>
      <c r="CHR296" s="6"/>
      <c r="CHS296" s="6"/>
      <c r="CHT296" s="6"/>
      <c r="CHU296" s="6"/>
      <c r="CHV296" s="6"/>
      <c r="CHW296" s="6"/>
      <c r="CHX296" s="6"/>
      <c r="CHY296" s="6"/>
      <c r="CHZ296" s="6"/>
      <c r="CIA296" s="6"/>
      <c r="CIB296" s="6"/>
      <c r="CIC296" s="6"/>
      <c r="CID296" s="6"/>
      <c r="CIE296" s="6"/>
      <c r="CIF296" s="6"/>
      <c r="CIG296" s="6"/>
      <c r="CIH296" s="6"/>
      <c r="CII296" s="6"/>
      <c r="CIJ296" s="6"/>
      <c r="CIK296" s="6"/>
      <c r="CIL296" s="6"/>
      <c r="CIM296" s="6"/>
      <c r="CIN296" s="6"/>
      <c r="CIO296" s="6"/>
      <c r="CIP296" s="6"/>
      <c r="CIQ296" s="6"/>
      <c r="CIR296" s="6"/>
      <c r="CIS296" s="6"/>
      <c r="CIT296" s="6"/>
      <c r="CIU296" s="6"/>
      <c r="CIV296" s="6"/>
      <c r="CIW296" s="6"/>
      <c r="CIX296" s="6"/>
      <c r="CIY296" s="6"/>
      <c r="CIZ296" s="6"/>
      <c r="CJA296" s="6"/>
      <c r="CJB296" s="6"/>
      <c r="CJC296" s="6"/>
      <c r="CJD296" s="6"/>
      <c r="CJE296" s="6"/>
      <c r="CJF296" s="6"/>
      <c r="CJG296" s="6"/>
      <c r="CJH296" s="6"/>
      <c r="CJI296" s="6"/>
      <c r="CJJ296" s="6"/>
      <c r="CJK296" s="6"/>
      <c r="CJL296" s="6"/>
      <c r="CJM296" s="6"/>
      <c r="CJN296" s="6"/>
      <c r="CJO296" s="6"/>
      <c r="CJP296" s="6"/>
      <c r="CJQ296" s="6"/>
      <c r="CJR296" s="6"/>
      <c r="CJS296" s="6"/>
      <c r="CJT296" s="6"/>
      <c r="CJU296" s="6"/>
      <c r="CJV296" s="6"/>
      <c r="CJW296" s="6"/>
      <c r="CJX296" s="6"/>
      <c r="CJY296" s="6"/>
      <c r="CJZ296" s="6"/>
      <c r="CKA296" s="6"/>
      <c r="CKB296" s="6"/>
      <c r="CKC296" s="6"/>
      <c r="CKD296" s="6"/>
      <c r="CKE296" s="6"/>
      <c r="CKF296" s="6"/>
      <c r="CKG296" s="6"/>
      <c r="CKH296" s="6"/>
      <c r="CKI296" s="6"/>
      <c r="CKJ296" s="6"/>
      <c r="CKK296" s="6"/>
      <c r="CKL296" s="6"/>
      <c r="CKM296" s="6"/>
      <c r="CKN296" s="6"/>
      <c r="CKO296" s="6"/>
      <c r="CKP296" s="6"/>
      <c r="CKQ296" s="6"/>
      <c r="CKR296" s="6"/>
      <c r="CKS296" s="6"/>
      <c r="CKT296" s="6"/>
      <c r="CKU296" s="6"/>
      <c r="CKV296" s="6"/>
      <c r="CKW296" s="6"/>
      <c r="CKX296" s="6"/>
      <c r="CKY296" s="6"/>
      <c r="CKZ296" s="6"/>
      <c r="CLA296" s="6"/>
      <c r="CLB296" s="6"/>
      <c r="CLC296" s="6"/>
      <c r="CLD296" s="6"/>
      <c r="CLE296" s="6"/>
      <c r="CLF296" s="6"/>
      <c r="CLG296" s="6"/>
      <c r="CLH296" s="6"/>
      <c r="CLI296" s="6"/>
      <c r="CLJ296" s="6"/>
      <c r="CLK296" s="6"/>
      <c r="CLL296" s="6"/>
      <c r="CLM296" s="6"/>
      <c r="CLN296" s="6"/>
      <c r="CLO296" s="6"/>
      <c r="CLP296" s="6"/>
      <c r="CLQ296" s="6"/>
      <c r="CLR296" s="6"/>
      <c r="CLS296" s="6"/>
      <c r="CLT296" s="6"/>
      <c r="CLU296" s="6"/>
      <c r="CLV296" s="6"/>
      <c r="CLW296" s="6"/>
      <c r="CLX296" s="6"/>
      <c r="CLY296" s="6"/>
      <c r="CLZ296" s="6"/>
      <c r="CMA296" s="6"/>
      <c r="CMB296" s="6"/>
      <c r="CMC296" s="6"/>
      <c r="CMD296" s="6"/>
      <c r="CME296" s="6"/>
      <c r="CMF296" s="6"/>
      <c r="CMG296" s="6"/>
      <c r="CMH296" s="6"/>
      <c r="CMI296" s="6"/>
      <c r="CMJ296" s="6"/>
      <c r="CMK296" s="6"/>
      <c r="CML296" s="6"/>
      <c r="CMM296" s="6"/>
      <c r="CMN296" s="6"/>
      <c r="CMO296" s="6"/>
      <c r="CMP296" s="6"/>
      <c r="CMQ296" s="6"/>
      <c r="CMR296" s="6"/>
      <c r="CMS296" s="6"/>
      <c r="CMT296" s="6"/>
      <c r="CMU296" s="6"/>
      <c r="CMV296" s="6"/>
      <c r="CMW296" s="6"/>
      <c r="CMX296" s="6"/>
      <c r="CMY296" s="6"/>
      <c r="CMZ296" s="6"/>
      <c r="CNA296" s="6"/>
      <c r="CNB296" s="6"/>
      <c r="CNC296" s="6"/>
      <c r="CND296" s="6"/>
      <c r="CNE296" s="6"/>
      <c r="CNF296" s="6"/>
      <c r="CNG296" s="6"/>
      <c r="CNH296" s="6"/>
      <c r="CNI296" s="6"/>
      <c r="CNJ296" s="6"/>
      <c r="CNK296" s="6"/>
      <c r="CNL296" s="6"/>
    </row>
    <row r="297" spans="1:2406" s="16" customFormat="1">
      <c r="A297" s="1"/>
      <c r="B297" s="5"/>
      <c r="C297" s="5"/>
      <c r="D297" s="5"/>
      <c r="E297" s="5"/>
      <c r="F297" s="5"/>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c r="HI297" s="6"/>
      <c r="HJ297" s="6"/>
      <c r="HK297" s="6"/>
      <c r="HL297" s="6"/>
      <c r="HM297" s="6"/>
      <c r="HN297" s="6"/>
      <c r="HO297" s="6"/>
      <c r="HP297" s="6"/>
      <c r="HQ297" s="6"/>
      <c r="HR297" s="6"/>
      <c r="HS297" s="6"/>
      <c r="HT297" s="6"/>
      <c r="HU297" s="6"/>
      <c r="HV297" s="6"/>
      <c r="HW297" s="6"/>
      <c r="HX297" s="6"/>
      <c r="HY297" s="6"/>
      <c r="HZ297" s="6"/>
      <c r="IA297" s="6"/>
      <c r="IB297" s="6"/>
      <c r="IC297" s="6"/>
      <c r="ID297" s="6"/>
      <c r="IE297" s="6"/>
      <c r="IF297" s="6"/>
      <c r="IG297" s="6"/>
      <c r="IH297" s="6"/>
      <c r="II297" s="6"/>
      <c r="IJ297" s="6"/>
      <c r="IK297" s="6"/>
      <c r="IL297" s="6"/>
      <c r="IM297" s="6"/>
      <c r="IN297" s="6"/>
      <c r="IO297" s="6"/>
      <c r="IP297" s="6"/>
      <c r="IQ297" s="6"/>
      <c r="IR297" s="6"/>
      <c r="IS297" s="6"/>
      <c r="IT297" s="6"/>
      <c r="IU297" s="6"/>
      <c r="IV297" s="6"/>
      <c r="IW297" s="6"/>
      <c r="IX297" s="6"/>
      <c r="IY297" s="6"/>
      <c r="IZ297" s="6"/>
      <c r="JA297" s="6"/>
      <c r="JB297" s="6"/>
      <c r="JC297" s="6"/>
      <c r="JD297" s="6"/>
      <c r="JE297" s="6"/>
      <c r="JF297" s="6"/>
      <c r="JG297" s="6"/>
      <c r="JH297" s="6"/>
      <c r="JI297" s="6"/>
      <c r="JJ297" s="6"/>
      <c r="JK297" s="6"/>
      <c r="JL297" s="6"/>
      <c r="JM297" s="6"/>
      <c r="JN297" s="6"/>
      <c r="JO297" s="6"/>
      <c r="JP297" s="6"/>
      <c r="JQ297" s="6"/>
      <c r="JR297" s="6"/>
      <c r="JS297" s="6"/>
      <c r="JT297" s="6"/>
      <c r="JU297" s="6"/>
      <c r="JV297" s="6"/>
      <c r="JW297" s="6"/>
      <c r="JX297" s="6"/>
      <c r="JY297" s="6"/>
      <c r="JZ297" s="6"/>
      <c r="KA297" s="6"/>
      <c r="KB297" s="6"/>
      <c r="KC297" s="6"/>
      <c r="KD297" s="6"/>
      <c r="KE297" s="6"/>
      <c r="KF297" s="6"/>
      <c r="KG297" s="6"/>
      <c r="KH297" s="6"/>
      <c r="KI297" s="6"/>
      <c r="KJ297" s="6"/>
      <c r="KK297" s="6"/>
      <c r="KL297" s="6"/>
      <c r="KM297" s="6"/>
      <c r="KN297" s="6"/>
      <c r="KO297" s="6"/>
      <c r="KP297" s="6"/>
      <c r="KQ297" s="6"/>
      <c r="KR297" s="6"/>
      <c r="KS297" s="6"/>
      <c r="KT297" s="6"/>
      <c r="KU297" s="6"/>
      <c r="KV297" s="6"/>
      <c r="KW297" s="6"/>
      <c r="KX297" s="6"/>
      <c r="KY297" s="6"/>
      <c r="KZ297" s="6"/>
      <c r="LA297" s="6"/>
      <c r="LB297" s="6"/>
      <c r="LC297" s="6"/>
      <c r="LD297" s="6"/>
      <c r="LE297" s="6"/>
      <c r="LF297" s="6"/>
      <c r="LG297" s="6"/>
      <c r="LH297" s="6"/>
      <c r="LI297" s="6"/>
      <c r="LJ297" s="6"/>
      <c r="LK297" s="6"/>
      <c r="LL297" s="6"/>
      <c r="LM297" s="6"/>
      <c r="LN297" s="6"/>
      <c r="LO297" s="6"/>
      <c r="LP297" s="6"/>
      <c r="LQ297" s="6"/>
      <c r="LR297" s="6"/>
      <c r="LS297" s="6"/>
      <c r="LT297" s="6"/>
      <c r="LU297" s="6"/>
      <c r="LV297" s="6"/>
      <c r="LW297" s="6"/>
      <c r="LX297" s="6"/>
      <c r="LY297" s="6"/>
      <c r="LZ297" s="6"/>
      <c r="MA297" s="6"/>
      <c r="MB297" s="6"/>
      <c r="MC297" s="6"/>
      <c r="MD297" s="6"/>
      <c r="ME297" s="6"/>
      <c r="MF297" s="6"/>
      <c r="MG297" s="6"/>
      <c r="MH297" s="6"/>
      <c r="MI297" s="6"/>
      <c r="MJ297" s="6"/>
      <c r="MK297" s="6"/>
      <c r="ML297" s="6"/>
      <c r="MM297" s="6"/>
      <c r="MN297" s="6"/>
      <c r="MO297" s="6"/>
      <c r="MP297" s="6"/>
      <c r="MQ297" s="6"/>
      <c r="MR297" s="6"/>
      <c r="MS297" s="6"/>
      <c r="MT297" s="6"/>
      <c r="MU297" s="6"/>
      <c r="MV297" s="6"/>
      <c r="MW297" s="6"/>
      <c r="MX297" s="6"/>
      <c r="MY297" s="6"/>
      <c r="MZ297" s="6"/>
      <c r="NA297" s="6"/>
      <c r="NB297" s="6"/>
      <c r="NC297" s="6"/>
      <c r="ND297" s="6"/>
      <c r="NE297" s="6"/>
      <c r="NF297" s="6"/>
      <c r="NG297" s="6"/>
      <c r="NH297" s="6"/>
      <c r="NI297" s="6"/>
      <c r="NJ297" s="6"/>
      <c r="NK297" s="6"/>
      <c r="NL297" s="6"/>
      <c r="NM297" s="6"/>
      <c r="NN297" s="6"/>
      <c r="NO297" s="6"/>
      <c r="NP297" s="6"/>
      <c r="NQ297" s="6"/>
      <c r="NR297" s="6"/>
      <c r="NS297" s="6"/>
      <c r="NT297" s="6"/>
      <c r="NU297" s="6"/>
      <c r="NV297" s="6"/>
      <c r="NW297" s="6"/>
      <c r="NX297" s="6"/>
      <c r="NY297" s="6"/>
      <c r="NZ297" s="6"/>
      <c r="OA297" s="6"/>
      <c r="OB297" s="6"/>
      <c r="OC297" s="6"/>
      <c r="OD297" s="6"/>
      <c r="OE297" s="6"/>
      <c r="OF297" s="6"/>
      <c r="OG297" s="6"/>
      <c r="OH297" s="6"/>
      <c r="OI297" s="6"/>
      <c r="OJ297" s="6"/>
      <c r="OK297" s="6"/>
      <c r="OL297" s="6"/>
      <c r="OM297" s="6"/>
      <c r="ON297" s="6"/>
      <c r="OO297" s="6"/>
      <c r="OP297" s="6"/>
      <c r="OQ297" s="6"/>
      <c r="OR297" s="6"/>
      <c r="OS297" s="6"/>
      <c r="OT297" s="6"/>
      <c r="OU297" s="6"/>
      <c r="OV297" s="6"/>
      <c r="OW297" s="6"/>
      <c r="OX297" s="6"/>
      <c r="OY297" s="6"/>
      <c r="OZ297" s="6"/>
      <c r="PA297" s="6"/>
      <c r="PB297" s="6"/>
      <c r="PC297" s="6"/>
      <c r="PD297" s="6"/>
      <c r="PE297" s="6"/>
      <c r="PF297" s="6"/>
      <c r="PG297" s="6"/>
      <c r="PH297" s="6"/>
      <c r="PI297" s="6"/>
      <c r="PJ297" s="6"/>
      <c r="PK297" s="6"/>
      <c r="PL297" s="6"/>
      <c r="PM297" s="6"/>
      <c r="PN297" s="6"/>
      <c r="PO297" s="6"/>
      <c r="PP297" s="6"/>
      <c r="PQ297" s="6"/>
      <c r="PR297" s="6"/>
      <c r="PS297" s="6"/>
      <c r="PT297" s="6"/>
      <c r="PU297" s="6"/>
      <c r="PV297" s="6"/>
      <c r="PW297" s="6"/>
      <c r="PX297" s="6"/>
      <c r="PY297" s="6"/>
      <c r="PZ297" s="6"/>
      <c r="QA297" s="6"/>
      <c r="QB297" s="6"/>
      <c r="QC297" s="6"/>
      <c r="QD297" s="6"/>
      <c r="QE297" s="6"/>
      <c r="QF297" s="6"/>
      <c r="QG297" s="6"/>
      <c r="QH297" s="6"/>
      <c r="QI297" s="6"/>
      <c r="QJ297" s="6"/>
      <c r="QK297" s="6"/>
      <c r="QL297" s="6"/>
      <c r="QM297" s="6"/>
      <c r="QN297" s="6"/>
      <c r="QO297" s="6"/>
      <c r="QP297" s="6"/>
      <c r="QQ297" s="6"/>
      <c r="QR297" s="6"/>
      <c r="QS297" s="6"/>
      <c r="QT297" s="6"/>
      <c r="QU297" s="6"/>
      <c r="QV297" s="6"/>
      <c r="QW297" s="6"/>
      <c r="QX297" s="6"/>
      <c r="QY297" s="6"/>
      <c r="QZ297" s="6"/>
      <c r="RA297" s="6"/>
      <c r="RB297" s="6"/>
      <c r="RC297" s="6"/>
      <c r="RD297" s="6"/>
      <c r="RE297" s="6"/>
      <c r="RF297" s="6"/>
      <c r="RG297" s="6"/>
      <c r="RH297" s="6"/>
      <c r="RI297" s="6"/>
      <c r="RJ297" s="6"/>
      <c r="RK297" s="6"/>
      <c r="RL297" s="6"/>
      <c r="RM297" s="6"/>
      <c r="RN297" s="6"/>
      <c r="RO297" s="6"/>
      <c r="RP297" s="6"/>
      <c r="RQ297" s="6"/>
      <c r="RR297" s="6"/>
      <c r="RS297" s="6"/>
      <c r="RT297" s="6"/>
      <c r="RU297" s="6"/>
      <c r="RV297" s="6"/>
      <c r="RW297" s="6"/>
      <c r="RX297" s="6"/>
      <c r="RY297" s="6"/>
      <c r="RZ297" s="6"/>
      <c r="SA297" s="6"/>
      <c r="SB297" s="6"/>
      <c r="SC297" s="6"/>
      <c r="SD297" s="6"/>
      <c r="SE297" s="6"/>
      <c r="SF297" s="6"/>
      <c r="SG297" s="6"/>
      <c r="SH297" s="6"/>
      <c r="SI297" s="6"/>
      <c r="SJ297" s="6"/>
      <c r="SK297" s="6"/>
      <c r="SL297" s="6"/>
      <c r="SM297" s="6"/>
      <c r="SN297" s="6"/>
      <c r="SO297" s="6"/>
      <c r="SP297" s="6"/>
      <c r="SQ297" s="6"/>
      <c r="SR297" s="6"/>
      <c r="SS297" s="6"/>
      <c r="ST297" s="6"/>
      <c r="SU297" s="6"/>
      <c r="SV297" s="6"/>
      <c r="SW297" s="6"/>
      <c r="SX297" s="6"/>
      <c r="SY297" s="6"/>
      <c r="SZ297" s="6"/>
      <c r="TA297" s="6"/>
      <c r="TB297" s="6"/>
      <c r="TC297" s="6"/>
      <c r="TD297" s="6"/>
      <c r="TE297" s="6"/>
      <c r="TF297" s="6"/>
      <c r="TG297" s="6"/>
      <c r="TH297" s="6"/>
      <c r="TI297" s="6"/>
      <c r="TJ297" s="6"/>
      <c r="TK297" s="6"/>
      <c r="TL297" s="6"/>
      <c r="TM297" s="6"/>
      <c r="TN297" s="6"/>
      <c r="TO297" s="6"/>
      <c r="TP297" s="6"/>
      <c r="TQ297" s="6"/>
      <c r="TR297" s="6"/>
      <c r="TS297" s="6"/>
      <c r="TT297" s="6"/>
      <c r="TU297" s="6"/>
      <c r="TV297" s="6"/>
      <c r="TW297" s="6"/>
      <c r="TX297" s="6"/>
      <c r="TY297" s="6"/>
      <c r="TZ297" s="6"/>
      <c r="UA297" s="6"/>
      <c r="UB297" s="6"/>
      <c r="UC297" s="6"/>
      <c r="UD297" s="6"/>
      <c r="UE297" s="6"/>
      <c r="UF297" s="6"/>
      <c r="UG297" s="6"/>
      <c r="UH297" s="6"/>
      <c r="UI297" s="6"/>
      <c r="UJ297" s="6"/>
      <c r="UK297" s="6"/>
      <c r="UL297" s="6"/>
      <c r="UM297" s="6"/>
      <c r="UN297" s="6"/>
      <c r="UO297" s="6"/>
      <c r="UP297" s="6"/>
      <c r="UQ297" s="6"/>
      <c r="UR297" s="6"/>
      <c r="US297" s="6"/>
      <c r="UT297" s="6"/>
      <c r="UU297" s="6"/>
      <c r="UV297" s="6"/>
      <c r="UW297" s="6"/>
      <c r="UX297" s="6"/>
      <c r="UY297" s="6"/>
      <c r="UZ297" s="6"/>
      <c r="VA297" s="6"/>
      <c r="VB297" s="6"/>
      <c r="VC297" s="6"/>
      <c r="VD297" s="6"/>
      <c r="VE297" s="6"/>
      <c r="VF297" s="6"/>
      <c r="VG297" s="6"/>
      <c r="VH297" s="6"/>
      <c r="VI297" s="6"/>
      <c r="VJ297" s="6"/>
      <c r="VK297" s="6"/>
      <c r="VL297" s="6"/>
      <c r="VM297" s="6"/>
      <c r="VN297" s="6"/>
      <c r="VO297" s="6"/>
      <c r="VP297" s="6"/>
      <c r="VQ297" s="6"/>
      <c r="VR297" s="6"/>
      <c r="VS297" s="6"/>
      <c r="VT297" s="6"/>
      <c r="VU297" s="6"/>
      <c r="VV297" s="6"/>
      <c r="VW297" s="6"/>
      <c r="VX297" s="6"/>
      <c r="VY297" s="6"/>
      <c r="VZ297" s="6"/>
      <c r="WA297" s="6"/>
      <c r="WB297" s="6"/>
      <c r="WC297" s="6"/>
      <c r="WD297" s="6"/>
      <c r="WE297" s="6"/>
      <c r="WF297" s="6"/>
      <c r="WG297" s="6"/>
      <c r="WH297" s="6"/>
      <c r="WI297" s="6"/>
      <c r="WJ297" s="6"/>
      <c r="WK297" s="6"/>
      <c r="WL297" s="6"/>
      <c r="WM297" s="6"/>
      <c r="WN297" s="6"/>
      <c r="WO297" s="6"/>
      <c r="WP297" s="6"/>
      <c r="WQ297" s="6"/>
      <c r="WR297" s="6"/>
      <c r="WS297" s="6"/>
      <c r="WT297" s="6"/>
      <c r="WU297" s="6"/>
      <c r="WV297" s="6"/>
      <c r="WW297" s="6"/>
      <c r="WX297" s="6"/>
      <c r="WY297" s="6"/>
      <c r="WZ297" s="6"/>
      <c r="XA297" s="6"/>
      <c r="XB297" s="6"/>
      <c r="XC297" s="6"/>
      <c r="XD297" s="6"/>
      <c r="XE297" s="6"/>
      <c r="XF297" s="6"/>
      <c r="XG297" s="6"/>
      <c r="XH297" s="6"/>
      <c r="XI297" s="6"/>
      <c r="XJ297" s="6"/>
      <c r="XK297" s="6"/>
      <c r="XL297" s="6"/>
      <c r="XM297" s="6"/>
      <c r="XN297" s="6"/>
      <c r="XO297" s="6"/>
      <c r="XP297" s="6"/>
      <c r="XQ297" s="6"/>
      <c r="XR297" s="6"/>
      <c r="XS297" s="6"/>
      <c r="XT297" s="6"/>
      <c r="XU297" s="6"/>
      <c r="XV297" s="6"/>
      <c r="XW297" s="6"/>
      <c r="XX297" s="6"/>
      <c r="XY297" s="6"/>
      <c r="XZ297" s="6"/>
      <c r="YA297" s="6"/>
      <c r="YB297" s="6"/>
      <c r="YC297" s="6"/>
      <c r="YD297" s="6"/>
      <c r="YE297" s="6"/>
      <c r="YF297" s="6"/>
      <c r="YG297" s="6"/>
      <c r="YH297" s="6"/>
      <c r="YI297" s="6"/>
      <c r="YJ297" s="6"/>
      <c r="YK297" s="6"/>
      <c r="YL297" s="6"/>
      <c r="YM297" s="6"/>
      <c r="YN297" s="6"/>
      <c r="YO297" s="6"/>
      <c r="YP297" s="6"/>
      <c r="YQ297" s="6"/>
      <c r="YR297" s="6"/>
      <c r="YS297" s="6"/>
      <c r="YT297" s="6"/>
      <c r="YU297" s="6"/>
      <c r="YV297" s="6"/>
      <c r="YW297" s="6"/>
      <c r="YX297" s="6"/>
      <c r="YY297" s="6"/>
      <c r="YZ297" s="6"/>
      <c r="ZA297" s="6"/>
      <c r="ZB297" s="6"/>
      <c r="ZC297" s="6"/>
      <c r="ZD297" s="6"/>
      <c r="ZE297" s="6"/>
      <c r="ZF297" s="6"/>
      <c r="ZG297" s="6"/>
      <c r="ZH297" s="6"/>
      <c r="ZI297" s="6"/>
      <c r="ZJ297" s="6"/>
      <c r="ZK297" s="6"/>
      <c r="ZL297" s="6"/>
      <c r="ZM297" s="6"/>
      <c r="ZN297" s="6"/>
      <c r="ZO297" s="6"/>
      <c r="ZP297" s="6"/>
      <c r="ZQ297" s="6"/>
      <c r="ZR297" s="6"/>
      <c r="ZS297" s="6"/>
      <c r="ZT297" s="6"/>
      <c r="ZU297" s="6"/>
      <c r="ZV297" s="6"/>
      <c r="ZW297" s="6"/>
      <c r="ZX297" s="6"/>
      <c r="ZY297" s="6"/>
      <c r="ZZ297" s="6"/>
      <c r="AAA297" s="6"/>
      <c r="AAB297" s="6"/>
      <c r="AAC297" s="6"/>
      <c r="AAD297" s="6"/>
      <c r="AAE297" s="6"/>
      <c r="AAF297" s="6"/>
      <c r="AAG297" s="6"/>
      <c r="AAH297" s="6"/>
      <c r="AAI297" s="6"/>
      <c r="AAJ297" s="6"/>
      <c r="AAK297" s="6"/>
      <c r="AAL297" s="6"/>
      <c r="AAM297" s="6"/>
      <c r="AAN297" s="6"/>
      <c r="AAO297" s="6"/>
      <c r="AAP297" s="6"/>
      <c r="AAQ297" s="6"/>
      <c r="AAR297" s="6"/>
      <c r="AAS297" s="6"/>
      <c r="AAT297" s="6"/>
      <c r="AAU297" s="6"/>
      <c r="AAV297" s="6"/>
      <c r="AAW297" s="6"/>
      <c r="AAX297" s="6"/>
      <c r="AAY297" s="6"/>
      <c r="AAZ297" s="6"/>
      <c r="ABA297" s="6"/>
      <c r="ABB297" s="6"/>
      <c r="ABC297" s="6"/>
      <c r="ABD297" s="6"/>
      <c r="ABE297" s="6"/>
      <c r="ABF297" s="6"/>
      <c r="ABG297" s="6"/>
      <c r="ABH297" s="6"/>
      <c r="ABI297" s="6"/>
      <c r="ABJ297" s="6"/>
      <c r="ABK297" s="6"/>
      <c r="ABL297" s="6"/>
      <c r="ABM297" s="6"/>
      <c r="ABN297" s="6"/>
      <c r="ABO297" s="6"/>
      <c r="ABP297" s="6"/>
      <c r="ABQ297" s="6"/>
      <c r="ABR297" s="6"/>
      <c r="ABS297" s="6"/>
      <c r="ABT297" s="6"/>
      <c r="ABU297" s="6"/>
      <c r="ABV297" s="6"/>
      <c r="ABW297" s="6"/>
      <c r="ABX297" s="6"/>
      <c r="ABY297" s="6"/>
      <c r="ABZ297" s="6"/>
      <c r="ACA297" s="6"/>
      <c r="ACB297" s="6"/>
      <c r="ACC297" s="6"/>
      <c r="ACD297" s="6"/>
      <c r="ACE297" s="6"/>
      <c r="ACF297" s="6"/>
      <c r="ACG297" s="6"/>
      <c r="ACH297" s="6"/>
      <c r="ACI297" s="6"/>
      <c r="ACJ297" s="6"/>
      <c r="ACK297" s="6"/>
      <c r="ACL297" s="6"/>
      <c r="ACM297" s="6"/>
      <c r="ACN297" s="6"/>
      <c r="ACO297" s="6"/>
      <c r="ACP297" s="6"/>
      <c r="ACQ297" s="6"/>
      <c r="ACR297" s="6"/>
      <c r="ACS297" s="6"/>
      <c r="ACT297" s="6"/>
      <c r="ACU297" s="6"/>
      <c r="ACV297" s="6"/>
      <c r="ACW297" s="6"/>
      <c r="ACX297" s="6"/>
      <c r="ACY297" s="6"/>
      <c r="ACZ297" s="6"/>
      <c r="ADA297" s="6"/>
      <c r="ADB297" s="6"/>
      <c r="ADC297" s="6"/>
      <c r="ADD297" s="6"/>
      <c r="ADE297" s="6"/>
      <c r="ADF297" s="6"/>
      <c r="ADG297" s="6"/>
      <c r="ADH297" s="6"/>
      <c r="ADI297" s="6"/>
      <c r="ADJ297" s="6"/>
      <c r="ADK297" s="6"/>
      <c r="ADL297" s="6"/>
      <c r="ADM297" s="6"/>
      <c r="ADN297" s="6"/>
      <c r="ADO297" s="6"/>
      <c r="ADP297" s="6"/>
      <c r="ADQ297" s="6"/>
      <c r="ADR297" s="6"/>
      <c r="ADS297" s="6"/>
      <c r="ADT297" s="6"/>
      <c r="ADU297" s="6"/>
      <c r="ADV297" s="6"/>
      <c r="ADW297" s="6"/>
      <c r="ADX297" s="6"/>
      <c r="ADY297" s="6"/>
      <c r="ADZ297" s="6"/>
      <c r="AEA297" s="6"/>
      <c r="AEB297" s="6"/>
      <c r="AEC297" s="6"/>
      <c r="AED297" s="6"/>
      <c r="AEE297" s="6"/>
      <c r="AEF297" s="6"/>
      <c r="AEG297" s="6"/>
      <c r="AEH297" s="6"/>
      <c r="AEI297" s="6"/>
      <c r="AEJ297" s="6"/>
      <c r="AEK297" s="6"/>
      <c r="AEL297" s="6"/>
      <c r="AEM297" s="6"/>
      <c r="AEN297" s="6"/>
      <c r="AEO297" s="6"/>
      <c r="AEP297" s="6"/>
      <c r="AEQ297" s="6"/>
      <c r="AER297" s="6"/>
      <c r="AES297" s="6"/>
      <c r="AET297" s="6"/>
      <c r="AEU297" s="6"/>
      <c r="AEV297" s="6"/>
      <c r="AEW297" s="6"/>
      <c r="AEX297" s="6"/>
      <c r="AEY297" s="6"/>
      <c r="AEZ297" s="6"/>
      <c r="AFA297" s="6"/>
      <c r="AFB297" s="6"/>
      <c r="AFC297" s="6"/>
      <c r="AFD297" s="6"/>
      <c r="AFE297" s="6"/>
      <c r="AFF297" s="6"/>
      <c r="AFG297" s="6"/>
      <c r="AFH297" s="6"/>
      <c r="AFI297" s="6"/>
      <c r="AFJ297" s="6"/>
      <c r="AFK297" s="6"/>
      <c r="AFL297" s="6"/>
      <c r="AFM297" s="6"/>
      <c r="AFN297" s="6"/>
      <c r="AFO297" s="6"/>
      <c r="AFP297" s="6"/>
      <c r="AFQ297" s="6"/>
      <c r="AFR297" s="6"/>
      <c r="AFS297" s="6"/>
      <c r="AFT297" s="6"/>
      <c r="AFU297" s="6"/>
      <c r="AFV297" s="6"/>
      <c r="AFW297" s="6"/>
      <c r="AFX297" s="6"/>
      <c r="AFY297" s="6"/>
      <c r="AFZ297" s="6"/>
      <c r="AGA297" s="6"/>
      <c r="AGB297" s="6"/>
      <c r="AGC297" s="6"/>
      <c r="AGD297" s="6"/>
      <c r="AGE297" s="6"/>
      <c r="AGF297" s="6"/>
      <c r="AGG297" s="6"/>
      <c r="AGH297" s="6"/>
      <c r="AGI297" s="6"/>
      <c r="AGJ297" s="6"/>
      <c r="AGK297" s="6"/>
      <c r="AGL297" s="6"/>
      <c r="AGM297" s="6"/>
      <c r="AGN297" s="6"/>
      <c r="AGO297" s="6"/>
      <c r="AGP297" s="6"/>
      <c r="AGQ297" s="6"/>
      <c r="AGR297" s="6"/>
      <c r="AGS297" s="6"/>
      <c r="AGT297" s="6"/>
      <c r="AGU297" s="6"/>
      <c r="AGV297" s="6"/>
      <c r="AGW297" s="6"/>
      <c r="AGX297" s="6"/>
      <c r="AGY297" s="6"/>
      <c r="AGZ297" s="6"/>
      <c r="AHA297" s="6"/>
      <c r="AHB297" s="6"/>
      <c r="AHC297" s="6"/>
      <c r="AHD297" s="6"/>
      <c r="AHE297" s="6"/>
      <c r="AHF297" s="6"/>
      <c r="AHG297" s="6"/>
      <c r="AHH297" s="6"/>
      <c r="AHI297" s="6"/>
      <c r="AHJ297" s="6"/>
      <c r="AHK297" s="6"/>
      <c r="AHL297" s="6"/>
      <c r="AHM297" s="6"/>
      <c r="AHN297" s="6"/>
      <c r="AHO297" s="6"/>
      <c r="AHP297" s="6"/>
      <c r="AHQ297" s="6"/>
      <c r="AHR297" s="6"/>
      <c r="AHS297" s="6"/>
      <c r="AHT297" s="6"/>
      <c r="AHU297" s="6"/>
      <c r="AHV297" s="6"/>
      <c r="AHW297" s="6"/>
      <c r="AHX297" s="6"/>
      <c r="AHY297" s="6"/>
      <c r="AHZ297" s="6"/>
      <c r="AIA297" s="6"/>
      <c r="AIB297" s="6"/>
      <c r="AIC297" s="6"/>
      <c r="AID297" s="6"/>
      <c r="AIE297" s="6"/>
      <c r="AIF297" s="6"/>
      <c r="AIG297" s="6"/>
      <c r="AIH297" s="6"/>
      <c r="AII297" s="6"/>
      <c r="AIJ297" s="6"/>
      <c r="AIK297" s="6"/>
      <c r="AIL297" s="6"/>
      <c r="AIM297" s="6"/>
      <c r="AIN297" s="6"/>
      <c r="AIO297" s="6"/>
      <c r="AIP297" s="6"/>
      <c r="AIQ297" s="6"/>
      <c r="AIR297" s="6"/>
      <c r="AIS297" s="6"/>
      <c r="AIT297" s="6"/>
      <c r="AIU297" s="6"/>
      <c r="AIV297" s="6"/>
      <c r="AIW297" s="6"/>
      <c r="AIX297" s="6"/>
      <c r="AIY297" s="6"/>
      <c r="AIZ297" s="6"/>
      <c r="AJA297" s="6"/>
      <c r="AJB297" s="6"/>
      <c r="AJC297" s="6"/>
      <c r="AJD297" s="6"/>
      <c r="AJE297" s="6"/>
      <c r="AJF297" s="6"/>
      <c r="AJG297" s="6"/>
      <c r="AJH297" s="6"/>
      <c r="AJI297" s="6"/>
      <c r="AJJ297" s="6"/>
      <c r="AJK297" s="6"/>
      <c r="AJL297" s="6"/>
      <c r="AJM297" s="6"/>
      <c r="AJN297" s="6"/>
      <c r="AJO297" s="6"/>
      <c r="AJP297" s="6"/>
      <c r="AJQ297" s="6"/>
      <c r="AJR297" s="6"/>
      <c r="AJS297" s="6"/>
      <c r="AJT297" s="6"/>
      <c r="AJU297" s="6"/>
      <c r="AJV297" s="6"/>
      <c r="AJW297" s="6"/>
      <c r="AJX297" s="6"/>
      <c r="AJY297" s="6"/>
      <c r="AJZ297" s="6"/>
      <c r="AKA297" s="6"/>
      <c r="AKB297" s="6"/>
      <c r="AKC297" s="6"/>
      <c r="AKD297" s="6"/>
      <c r="AKE297" s="6"/>
      <c r="AKF297" s="6"/>
      <c r="AKG297" s="6"/>
      <c r="AKH297" s="6"/>
      <c r="AKI297" s="6"/>
      <c r="AKJ297" s="6"/>
      <c r="AKK297" s="6"/>
      <c r="AKL297" s="6"/>
      <c r="AKM297" s="6"/>
      <c r="AKN297" s="6"/>
      <c r="AKO297" s="6"/>
      <c r="AKP297" s="6"/>
      <c r="AKQ297" s="6"/>
      <c r="AKR297" s="6"/>
      <c r="AKS297" s="6"/>
      <c r="AKT297" s="6"/>
      <c r="AKU297" s="6"/>
      <c r="AKV297" s="6"/>
      <c r="AKW297" s="6"/>
      <c r="AKX297" s="6"/>
      <c r="AKY297" s="6"/>
      <c r="AKZ297" s="6"/>
      <c r="ALA297" s="6"/>
      <c r="ALB297" s="6"/>
      <c r="ALC297" s="6"/>
      <c r="ALD297" s="6"/>
      <c r="ALE297" s="6"/>
      <c r="ALF297" s="6"/>
      <c r="ALG297" s="6"/>
      <c r="ALH297" s="6"/>
      <c r="ALI297" s="6"/>
      <c r="ALJ297" s="6"/>
      <c r="ALK297" s="6"/>
      <c r="ALL297" s="6"/>
      <c r="ALM297" s="6"/>
      <c r="ALN297" s="6"/>
      <c r="ALO297" s="6"/>
      <c r="ALP297" s="6"/>
      <c r="ALQ297" s="6"/>
      <c r="ALR297" s="6"/>
      <c r="ALS297" s="6"/>
      <c r="ALT297" s="6"/>
      <c r="ALU297" s="6"/>
      <c r="ALV297" s="6"/>
      <c r="ALW297" s="6"/>
      <c r="ALX297" s="6"/>
      <c r="ALY297" s="6"/>
      <c r="ALZ297" s="6"/>
      <c r="AMA297" s="6"/>
      <c r="AMB297" s="6"/>
      <c r="AMC297" s="6"/>
      <c r="AMD297" s="6"/>
      <c r="AME297" s="6"/>
      <c r="AMF297" s="6"/>
      <c r="AMG297" s="6"/>
      <c r="AMH297" s="6"/>
      <c r="AMI297" s="6"/>
      <c r="AMJ297" s="6"/>
      <c r="AMK297" s="6"/>
      <c r="AML297" s="6"/>
      <c r="AMM297" s="6"/>
      <c r="AMN297" s="6"/>
      <c r="AMO297" s="6"/>
      <c r="AMP297" s="6"/>
      <c r="AMQ297" s="6"/>
      <c r="AMR297" s="6"/>
      <c r="AMS297" s="6"/>
      <c r="AMT297" s="6"/>
      <c r="AMU297" s="6"/>
      <c r="AMV297" s="6"/>
      <c r="AMW297" s="6"/>
      <c r="AMX297" s="6"/>
      <c r="AMY297" s="6"/>
      <c r="AMZ297" s="6"/>
      <c r="ANA297" s="6"/>
      <c r="ANB297" s="6"/>
      <c r="ANC297" s="6"/>
      <c r="AND297" s="6"/>
      <c r="ANE297" s="6"/>
      <c r="ANF297" s="6"/>
      <c r="ANG297" s="6"/>
      <c r="ANH297" s="6"/>
      <c r="ANI297" s="6"/>
      <c r="ANJ297" s="6"/>
      <c r="ANK297" s="6"/>
      <c r="ANL297" s="6"/>
      <c r="ANM297" s="6"/>
      <c r="ANN297" s="6"/>
      <c r="ANO297" s="6"/>
      <c r="ANP297" s="6"/>
      <c r="ANQ297" s="6"/>
      <c r="ANR297" s="6"/>
      <c r="ANS297" s="6"/>
      <c r="ANT297" s="6"/>
      <c r="ANU297" s="6"/>
      <c r="ANV297" s="6"/>
      <c r="ANW297" s="6"/>
      <c r="ANX297" s="6"/>
      <c r="ANY297" s="6"/>
      <c r="ANZ297" s="6"/>
      <c r="AOA297" s="6"/>
      <c r="AOB297" s="6"/>
      <c r="AOC297" s="6"/>
      <c r="AOD297" s="6"/>
      <c r="AOE297" s="6"/>
      <c r="AOF297" s="6"/>
      <c r="AOG297" s="6"/>
      <c r="AOH297" s="6"/>
      <c r="AOI297" s="6"/>
      <c r="AOJ297" s="6"/>
      <c r="AOK297" s="6"/>
      <c r="AOL297" s="6"/>
      <c r="AOM297" s="6"/>
      <c r="AON297" s="6"/>
      <c r="AOO297" s="6"/>
      <c r="AOP297" s="6"/>
      <c r="AOQ297" s="6"/>
      <c r="AOR297" s="6"/>
      <c r="AOS297" s="6"/>
      <c r="AOT297" s="6"/>
      <c r="AOU297" s="6"/>
      <c r="AOV297" s="6"/>
      <c r="AOW297" s="6"/>
      <c r="AOX297" s="6"/>
      <c r="AOY297" s="6"/>
      <c r="AOZ297" s="6"/>
      <c r="APA297" s="6"/>
      <c r="APB297" s="6"/>
      <c r="APC297" s="6"/>
      <c r="APD297" s="6"/>
      <c r="APE297" s="6"/>
      <c r="APF297" s="6"/>
      <c r="APG297" s="6"/>
      <c r="APH297" s="6"/>
      <c r="API297" s="6"/>
      <c r="APJ297" s="6"/>
      <c r="APK297" s="6"/>
      <c r="APL297" s="6"/>
      <c r="APM297" s="6"/>
      <c r="APN297" s="6"/>
      <c r="APO297" s="6"/>
      <c r="APP297" s="6"/>
      <c r="APQ297" s="6"/>
      <c r="APR297" s="6"/>
      <c r="APS297" s="6"/>
      <c r="APT297" s="6"/>
      <c r="APU297" s="6"/>
      <c r="APV297" s="6"/>
      <c r="APW297" s="6"/>
      <c r="APX297" s="6"/>
      <c r="APY297" s="6"/>
      <c r="APZ297" s="6"/>
      <c r="AQA297" s="6"/>
      <c r="AQB297" s="6"/>
      <c r="AQC297" s="6"/>
      <c r="AQD297" s="6"/>
      <c r="AQE297" s="6"/>
      <c r="AQF297" s="6"/>
      <c r="AQG297" s="6"/>
      <c r="AQH297" s="6"/>
      <c r="AQI297" s="6"/>
      <c r="AQJ297" s="6"/>
      <c r="AQK297" s="6"/>
      <c r="AQL297" s="6"/>
      <c r="AQM297" s="6"/>
      <c r="AQN297" s="6"/>
      <c r="AQO297" s="6"/>
      <c r="AQP297" s="6"/>
      <c r="AQQ297" s="6"/>
      <c r="AQR297" s="6"/>
      <c r="AQS297" s="6"/>
      <c r="AQT297" s="6"/>
      <c r="AQU297" s="6"/>
      <c r="AQV297" s="6"/>
      <c r="AQW297" s="6"/>
      <c r="AQX297" s="6"/>
      <c r="AQY297" s="6"/>
      <c r="AQZ297" s="6"/>
      <c r="ARA297" s="6"/>
      <c r="ARB297" s="6"/>
      <c r="ARC297" s="6"/>
      <c r="ARD297" s="6"/>
      <c r="ARE297" s="6"/>
      <c r="ARF297" s="6"/>
      <c r="ARG297" s="6"/>
      <c r="ARH297" s="6"/>
      <c r="ARI297" s="6"/>
      <c r="ARJ297" s="6"/>
      <c r="ARK297" s="6"/>
      <c r="ARL297" s="6"/>
      <c r="ARM297" s="6"/>
      <c r="ARN297" s="6"/>
      <c r="ARO297" s="6"/>
      <c r="ARP297" s="6"/>
      <c r="ARQ297" s="6"/>
      <c r="ARR297" s="6"/>
      <c r="ARS297" s="6"/>
      <c r="ART297" s="6"/>
      <c r="ARU297" s="6"/>
      <c r="ARV297" s="6"/>
      <c r="ARW297" s="6"/>
      <c r="ARX297" s="6"/>
      <c r="ARY297" s="6"/>
      <c r="ARZ297" s="6"/>
      <c r="ASA297" s="6"/>
      <c r="ASB297" s="6"/>
      <c r="ASC297" s="6"/>
      <c r="ASD297" s="6"/>
      <c r="ASE297" s="6"/>
      <c r="ASF297" s="6"/>
      <c r="ASG297" s="6"/>
      <c r="ASH297" s="6"/>
      <c r="ASI297" s="6"/>
      <c r="ASJ297" s="6"/>
      <c r="ASK297" s="6"/>
      <c r="ASL297" s="6"/>
      <c r="ASM297" s="6"/>
      <c r="ASN297" s="6"/>
      <c r="ASO297" s="6"/>
      <c r="ASP297" s="6"/>
      <c r="ASQ297" s="6"/>
      <c r="ASR297" s="6"/>
      <c r="ASS297" s="6"/>
      <c r="AST297" s="6"/>
      <c r="ASU297" s="6"/>
      <c r="ASV297" s="6"/>
      <c r="ASW297" s="6"/>
      <c r="ASX297" s="6"/>
      <c r="ASY297" s="6"/>
      <c r="ASZ297" s="6"/>
      <c r="ATA297" s="6"/>
      <c r="ATB297" s="6"/>
      <c r="ATC297" s="6"/>
      <c r="ATD297" s="6"/>
      <c r="ATE297" s="6"/>
      <c r="ATF297" s="6"/>
      <c r="ATG297" s="6"/>
      <c r="ATH297" s="6"/>
      <c r="ATI297" s="6"/>
      <c r="ATJ297" s="6"/>
      <c r="ATK297" s="6"/>
      <c r="ATL297" s="6"/>
      <c r="ATM297" s="6"/>
      <c r="ATN297" s="6"/>
      <c r="ATO297" s="6"/>
      <c r="ATP297" s="6"/>
      <c r="ATQ297" s="6"/>
      <c r="ATR297" s="6"/>
      <c r="ATS297" s="6"/>
      <c r="ATT297" s="6"/>
      <c r="ATU297" s="6"/>
      <c r="ATV297" s="6"/>
      <c r="ATW297" s="6"/>
      <c r="ATX297" s="6"/>
      <c r="ATY297" s="6"/>
      <c r="ATZ297" s="6"/>
      <c r="AUA297" s="6"/>
      <c r="AUB297" s="6"/>
      <c r="AUC297" s="6"/>
      <c r="AUD297" s="6"/>
      <c r="AUE297" s="6"/>
      <c r="AUF297" s="6"/>
      <c r="AUG297" s="6"/>
      <c r="AUH297" s="6"/>
      <c r="AUI297" s="6"/>
      <c r="AUJ297" s="6"/>
      <c r="AUK297" s="6"/>
      <c r="AUL297" s="6"/>
      <c r="AUM297" s="6"/>
      <c r="AUN297" s="6"/>
      <c r="AUO297" s="6"/>
      <c r="AUP297" s="6"/>
      <c r="AUQ297" s="6"/>
      <c r="AUR297" s="6"/>
      <c r="AUS297" s="6"/>
      <c r="AUT297" s="6"/>
      <c r="AUU297" s="6"/>
      <c r="AUV297" s="6"/>
      <c r="AUW297" s="6"/>
      <c r="AUX297" s="6"/>
      <c r="AUY297" s="6"/>
      <c r="AUZ297" s="6"/>
      <c r="AVA297" s="6"/>
      <c r="AVB297" s="6"/>
      <c r="AVC297" s="6"/>
      <c r="AVD297" s="6"/>
      <c r="AVE297" s="6"/>
      <c r="AVF297" s="6"/>
      <c r="AVG297" s="6"/>
      <c r="AVH297" s="6"/>
      <c r="AVI297" s="6"/>
      <c r="AVJ297" s="6"/>
      <c r="AVK297" s="6"/>
      <c r="AVL297" s="6"/>
      <c r="AVM297" s="6"/>
      <c r="AVN297" s="6"/>
      <c r="AVO297" s="6"/>
      <c r="AVP297" s="6"/>
      <c r="AVQ297" s="6"/>
      <c r="AVR297" s="6"/>
      <c r="AVS297" s="6"/>
      <c r="AVT297" s="6"/>
      <c r="AVU297" s="6"/>
      <c r="AVV297" s="6"/>
      <c r="AVW297" s="6"/>
      <c r="AVX297" s="6"/>
      <c r="AVY297" s="6"/>
      <c r="AVZ297" s="6"/>
      <c r="AWA297" s="6"/>
      <c r="AWB297" s="6"/>
      <c r="AWC297" s="6"/>
      <c r="AWD297" s="6"/>
      <c r="AWE297" s="6"/>
      <c r="AWF297" s="6"/>
      <c r="AWG297" s="6"/>
      <c r="AWH297" s="6"/>
      <c r="AWI297" s="6"/>
      <c r="AWJ297" s="6"/>
      <c r="AWK297" s="6"/>
      <c r="AWL297" s="6"/>
      <c r="AWM297" s="6"/>
      <c r="AWN297" s="6"/>
      <c r="AWO297" s="6"/>
      <c r="AWP297" s="6"/>
      <c r="AWQ297" s="6"/>
      <c r="AWR297" s="6"/>
      <c r="AWS297" s="6"/>
      <c r="AWT297" s="6"/>
      <c r="AWU297" s="6"/>
      <c r="AWV297" s="6"/>
      <c r="AWW297" s="6"/>
      <c r="AWX297" s="6"/>
      <c r="AWY297" s="6"/>
      <c r="AWZ297" s="6"/>
      <c r="AXA297" s="6"/>
      <c r="AXB297" s="6"/>
      <c r="AXC297" s="6"/>
      <c r="AXD297" s="6"/>
      <c r="AXE297" s="6"/>
      <c r="AXF297" s="6"/>
      <c r="AXG297" s="6"/>
      <c r="AXH297" s="6"/>
      <c r="AXI297" s="6"/>
      <c r="AXJ297" s="6"/>
      <c r="AXK297" s="6"/>
      <c r="AXL297" s="6"/>
      <c r="AXM297" s="6"/>
      <c r="AXN297" s="6"/>
      <c r="AXO297" s="6"/>
      <c r="AXP297" s="6"/>
      <c r="AXQ297" s="6"/>
      <c r="AXR297" s="6"/>
      <c r="AXS297" s="6"/>
      <c r="AXT297" s="6"/>
      <c r="AXU297" s="6"/>
      <c r="AXV297" s="6"/>
      <c r="AXW297" s="6"/>
      <c r="AXX297" s="6"/>
      <c r="AXY297" s="6"/>
      <c r="AXZ297" s="6"/>
      <c r="AYA297" s="6"/>
      <c r="AYB297" s="6"/>
      <c r="AYC297" s="6"/>
      <c r="AYD297" s="6"/>
      <c r="AYE297" s="6"/>
      <c r="AYF297" s="6"/>
      <c r="AYG297" s="6"/>
      <c r="AYH297" s="6"/>
      <c r="AYI297" s="6"/>
      <c r="AYJ297" s="6"/>
      <c r="AYK297" s="6"/>
      <c r="AYL297" s="6"/>
      <c r="AYM297" s="6"/>
      <c r="AYN297" s="6"/>
      <c r="AYO297" s="6"/>
      <c r="AYP297" s="6"/>
      <c r="AYQ297" s="6"/>
      <c r="AYR297" s="6"/>
      <c r="AYS297" s="6"/>
      <c r="AYT297" s="6"/>
      <c r="AYU297" s="6"/>
      <c r="AYV297" s="6"/>
      <c r="AYW297" s="6"/>
      <c r="AYX297" s="6"/>
      <c r="AYY297" s="6"/>
      <c r="AYZ297" s="6"/>
      <c r="AZA297" s="6"/>
      <c r="AZB297" s="6"/>
      <c r="AZC297" s="6"/>
      <c r="AZD297" s="6"/>
      <c r="AZE297" s="6"/>
      <c r="AZF297" s="6"/>
      <c r="AZG297" s="6"/>
      <c r="AZH297" s="6"/>
      <c r="AZI297" s="6"/>
      <c r="AZJ297" s="6"/>
      <c r="AZK297" s="6"/>
      <c r="AZL297" s="6"/>
      <c r="AZM297" s="6"/>
      <c r="AZN297" s="6"/>
      <c r="AZO297" s="6"/>
      <c r="AZP297" s="6"/>
      <c r="AZQ297" s="6"/>
      <c r="AZR297" s="6"/>
      <c r="AZS297" s="6"/>
      <c r="AZT297" s="6"/>
      <c r="AZU297" s="6"/>
      <c r="AZV297" s="6"/>
      <c r="AZW297" s="6"/>
      <c r="AZX297" s="6"/>
      <c r="AZY297" s="6"/>
      <c r="AZZ297" s="6"/>
      <c r="BAA297" s="6"/>
      <c r="BAB297" s="6"/>
      <c r="BAC297" s="6"/>
      <c r="BAD297" s="6"/>
      <c r="BAE297" s="6"/>
      <c r="BAF297" s="6"/>
      <c r="BAG297" s="6"/>
      <c r="BAH297" s="6"/>
      <c r="BAI297" s="6"/>
      <c r="BAJ297" s="6"/>
      <c r="BAK297" s="6"/>
      <c r="BAL297" s="6"/>
      <c r="BAM297" s="6"/>
      <c r="BAN297" s="6"/>
      <c r="BAO297" s="6"/>
      <c r="BAP297" s="6"/>
      <c r="BAQ297" s="6"/>
      <c r="BAR297" s="6"/>
      <c r="BAS297" s="6"/>
      <c r="BAT297" s="6"/>
      <c r="BAU297" s="6"/>
      <c r="BAV297" s="6"/>
      <c r="BAW297" s="6"/>
      <c r="BAX297" s="6"/>
      <c r="BAY297" s="6"/>
      <c r="BAZ297" s="6"/>
      <c r="BBA297" s="6"/>
      <c r="BBB297" s="6"/>
      <c r="BBC297" s="6"/>
      <c r="BBD297" s="6"/>
      <c r="BBE297" s="6"/>
      <c r="BBF297" s="6"/>
      <c r="BBG297" s="6"/>
      <c r="BBH297" s="6"/>
      <c r="BBI297" s="6"/>
      <c r="BBJ297" s="6"/>
      <c r="BBK297" s="6"/>
      <c r="BBL297" s="6"/>
      <c r="BBM297" s="6"/>
      <c r="BBN297" s="6"/>
      <c r="BBO297" s="6"/>
      <c r="BBP297" s="6"/>
      <c r="BBQ297" s="6"/>
      <c r="BBR297" s="6"/>
      <c r="BBS297" s="6"/>
      <c r="BBT297" s="6"/>
      <c r="BBU297" s="6"/>
      <c r="BBV297" s="6"/>
      <c r="BBW297" s="6"/>
      <c r="BBX297" s="6"/>
      <c r="BBY297" s="6"/>
      <c r="BBZ297" s="6"/>
      <c r="BCA297" s="6"/>
      <c r="BCB297" s="6"/>
      <c r="BCC297" s="6"/>
      <c r="BCD297" s="6"/>
      <c r="BCE297" s="6"/>
      <c r="BCF297" s="6"/>
      <c r="BCG297" s="6"/>
      <c r="BCH297" s="6"/>
      <c r="BCI297" s="6"/>
      <c r="BCJ297" s="6"/>
      <c r="BCK297" s="6"/>
      <c r="BCL297" s="6"/>
      <c r="BCM297" s="6"/>
      <c r="BCN297" s="6"/>
      <c r="BCO297" s="6"/>
      <c r="BCP297" s="6"/>
      <c r="BCQ297" s="6"/>
      <c r="BCR297" s="6"/>
      <c r="BCS297" s="6"/>
      <c r="BCT297" s="6"/>
      <c r="BCU297" s="6"/>
      <c r="BCV297" s="6"/>
      <c r="BCW297" s="6"/>
      <c r="BCX297" s="6"/>
      <c r="BCY297" s="6"/>
      <c r="BCZ297" s="6"/>
      <c r="BDA297" s="6"/>
      <c r="BDB297" s="6"/>
      <c r="BDC297" s="6"/>
      <c r="BDD297" s="6"/>
      <c r="BDE297" s="6"/>
      <c r="BDF297" s="6"/>
      <c r="BDG297" s="6"/>
      <c r="BDH297" s="6"/>
      <c r="BDI297" s="6"/>
      <c r="BDJ297" s="6"/>
      <c r="BDK297" s="6"/>
      <c r="BDL297" s="6"/>
      <c r="BDM297" s="6"/>
      <c r="BDN297" s="6"/>
      <c r="BDO297" s="6"/>
      <c r="BDP297" s="6"/>
      <c r="BDQ297" s="6"/>
      <c r="BDR297" s="6"/>
      <c r="BDS297" s="6"/>
      <c r="BDT297" s="6"/>
      <c r="BDU297" s="6"/>
      <c r="BDV297" s="6"/>
      <c r="BDW297" s="6"/>
      <c r="BDX297" s="6"/>
      <c r="BDY297" s="6"/>
      <c r="BDZ297" s="6"/>
      <c r="BEA297" s="6"/>
      <c r="BEB297" s="6"/>
      <c r="BEC297" s="6"/>
      <c r="BED297" s="6"/>
      <c r="BEE297" s="6"/>
      <c r="BEF297" s="6"/>
      <c r="BEG297" s="6"/>
      <c r="BEH297" s="6"/>
      <c r="BEI297" s="6"/>
      <c r="BEJ297" s="6"/>
      <c r="BEK297" s="6"/>
      <c r="BEL297" s="6"/>
      <c r="BEM297" s="6"/>
      <c r="BEN297" s="6"/>
      <c r="BEO297" s="6"/>
      <c r="BEP297" s="6"/>
      <c r="BEQ297" s="6"/>
      <c r="BER297" s="6"/>
      <c r="BES297" s="6"/>
      <c r="BET297" s="6"/>
      <c r="BEU297" s="6"/>
      <c r="BEV297" s="6"/>
      <c r="BEW297" s="6"/>
      <c r="BEX297" s="6"/>
      <c r="BEY297" s="6"/>
      <c r="BEZ297" s="6"/>
      <c r="BFA297" s="6"/>
      <c r="BFB297" s="6"/>
      <c r="BFC297" s="6"/>
      <c r="BFD297" s="6"/>
      <c r="BFE297" s="6"/>
      <c r="BFF297" s="6"/>
      <c r="BFG297" s="6"/>
      <c r="BFH297" s="6"/>
      <c r="BFI297" s="6"/>
      <c r="BFJ297" s="6"/>
      <c r="BFK297" s="6"/>
      <c r="BFL297" s="6"/>
      <c r="BFM297" s="6"/>
      <c r="BFN297" s="6"/>
      <c r="BFO297" s="6"/>
      <c r="BFP297" s="6"/>
      <c r="BFQ297" s="6"/>
      <c r="BFR297" s="6"/>
      <c r="BFS297" s="6"/>
      <c r="BFT297" s="6"/>
      <c r="BFU297" s="6"/>
      <c r="BFV297" s="6"/>
      <c r="BFW297" s="6"/>
      <c r="BFX297" s="6"/>
      <c r="BFY297" s="6"/>
      <c r="BFZ297" s="6"/>
      <c r="BGA297" s="6"/>
      <c r="BGB297" s="6"/>
      <c r="BGC297" s="6"/>
      <c r="BGD297" s="6"/>
      <c r="BGE297" s="6"/>
      <c r="BGF297" s="6"/>
      <c r="BGG297" s="6"/>
      <c r="BGH297" s="6"/>
      <c r="BGI297" s="6"/>
      <c r="BGJ297" s="6"/>
      <c r="BGK297" s="6"/>
      <c r="BGL297" s="6"/>
      <c r="BGM297" s="6"/>
      <c r="BGN297" s="6"/>
      <c r="BGO297" s="6"/>
      <c r="BGP297" s="6"/>
      <c r="BGQ297" s="6"/>
      <c r="BGR297" s="6"/>
      <c r="BGS297" s="6"/>
      <c r="BGT297" s="6"/>
      <c r="BGU297" s="6"/>
      <c r="BGV297" s="6"/>
      <c r="BGW297" s="6"/>
      <c r="BGX297" s="6"/>
      <c r="BGY297" s="6"/>
      <c r="BGZ297" s="6"/>
      <c r="BHA297" s="6"/>
      <c r="BHB297" s="6"/>
      <c r="BHC297" s="6"/>
      <c r="BHD297" s="6"/>
      <c r="BHE297" s="6"/>
      <c r="BHF297" s="6"/>
      <c r="BHG297" s="6"/>
      <c r="BHH297" s="6"/>
      <c r="BHI297" s="6"/>
      <c r="BHJ297" s="6"/>
      <c r="BHK297" s="6"/>
      <c r="BHL297" s="6"/>
      <c r="BHM297" s="6"/>
      <c r="BHN297" s="6"/>
      <c r="BHO297" s="6"/>
      <c r="BHP297" s="6"/>
      <c r="BHQ297" s="6"/>
      <c r="BHR297" s="6"/>
      <c r="BHS297" s="6"/>
      <c r="BHT297" s="6"/>
      <c r="BHU297" s="6"/>
      <c r="BHV297" s="6"/>
      <c r="BHW297" s="6"/>
      <c r="BHX297" s="6"/>
      <c r="BHY297" s="6"/>
      <c r="BHZ297" s="6"/>
      <c r="BIA297" s="6"/>
      <c r="BIB297" s="6"/>
      <c r="BIC297" s="6"/>
      <c r="BID297" s="6"/>
      <c r="BIE297" s="6"/>
      <c r="BIF297" s="6"/>
      <c r="BIG297" s="6"/>
      <c r="BIH297" s="6"/>
      <c r="BII297" s="6"/>
      <c r="BIJ297" s="6"/>
      <c r="BIK297" s="6"/>
      <c r="BIL297" s="6"/>
      <c r="BIM297" s="6"/>
      <c r="BIN297" s="6"/>
      <c r="BIO297" s="6"/>
      <c r="BIP297" s="6"/>
      <c r="BIQ297" s="6"/>
      <c r="BIR297" s="6"/>
      <c r="BIS297" s="6"/>
      <c r="BIT297" s="6"/>
      <c r="BIU297" s="6"/>
      <c r="BIV297" s="6"/>
      <c r="BIW297" s="6"/>
      <c r="BIX297" s="6"/>
      <c r="BIY297" s="6"/>
      <c r="BIZ297" s="6"/>
      <c r="BJA297" s="6"/>
      <c r="BJB297" s="6"/>
      <c r="BJC297" s="6"/>
      <c r="BJD297" s="6"/>
      <c r="BJE297" s="6"/>
      <c r="BJF297" s="6"/>
      <c r="BJG297" s="6"/>
      <c r="BJH297" s="6"/>
      <c r="BJI297" s="6"/>
      <c r="BJJ297" s="6"/>
      <c r="BJK297" s="6"/>
      <c r="BJL297" s="6"/>
      <c r="BJM297" s="6"/>
      <c r="BJN297" s="6"/>
      <c r="BJO297" s="6"/>
      <c r="BJP297" s="6"/>
      <c r="BJQ297" s="6"/>
      <c r="BJR297" s="6"/>
      <c r="BJS297" s="6"/>
      <c r="BJT297" s="6"/>
      <c r="BJU297" s="6"/>
      <c r="BJV297" s="6"/>
      <c r="BJW297" s="6"/>
      <c r="BJX297" s="6"/>
      <c r="BJY297" s="6"/>
      <c r="BJZ297" s="6"/>
      <c r="BKA297" s="6"/>
      <c r="BKB297" s="6"/>
      <c r="BKC297" s="6"/>
      <c r="BKD297" s="6"/>
      <c r="BKE297" s="6"/>
      <c r="BKF297" s="6"/>
      <c r="BKG297" s="6"/>
      <c r="BKH297" s="6"/>
      <c r="BKI297" s="6"/>
      <c r="BKJ297" s="6"/>
      <c r="BKK297" s="6"/>
      <c r="BKL297" s="6"/>
      <c r="BKM297" s="6"/>
      <c r="BKN297" s="6"/>
      <c r="BKO297" s="6"/>
      <c r="BKP297" s="6"/>
      <c r="BKQ297" s="6"/>
      <c r="BKR297" s="6"/>
      <c r="BKS297" s="6"/>
      <c r="BKT297" s="6"/>
      <c r="BKU297" s="6"/>
      <c r="BKV297" s="6"/>
      <c r="BKW297" s="6"/>
      <c r="BKX297" s="6"/>
      <c r="BKY297" s="6"/>
      <c r="BKZ297" s="6"/>
      <c r="BLA297" s="6"/>
      <c r="BLB297" s="6"/>
      <c r="BLC297" s="6"/>
      <c r="BLD297" s="6"/>
      <c r="BLE297" s="6"/>
      <c r="BLF297" s="6"/>
      <c r="BLG297" s="6"/>
      <c r="BLH297" s="6"/>
      <c r="BLI297" s="6"/>
      <c r="BLJ297" s="6"/>
      <c r="BLK297" s="6"/>
      <c r="BLL297" s="6"/>
      <c r="BLM297" s="6"/>
      <c r="BLN297" s="6"/>
      <c r="BLO297" s="6"/>
      <c r="BLP297" s="6"/>
      <c r="BLQ297" s="6"/>
      <c r="BLR297" s="6"/>
      <c r="BLS297" s="6"/>
      <c r="BLT297" s="6"/>
      <c r="BLU297" s="6"/>
      <c r="BLV297" s="6"/>
      <c r="BLW297" s="6"/>
      <c r="BLX297" s="6"/>
      <c r="BLY297" s="6"/>
      <c r="BLZ297" s="6"/>
      <c r="BMA297" s="6"/>
      <c r="BMB297" s="6"/>
      <c r="BMC297" s="6"/>
      <c r="BMD297" s="6"/>
      <c r="BME297" s="6"/>
      <c r="BMF297" s="6"/>
      <c r="BMG297" s="6"/>
      <c r="BMH297" s="6"/>
      <c r="BMI297" s="6"/>
      <c r="BMJ297" s="6"/>
      <c r="BMK297" s="6"/>
      <c r="BML297" s="6"/>
      <c r="BMM297" s="6"/>
      <c r="BMN297" s="6"/>
      <c r="BMO297" s="6"/>
      <c r="BMP297" s="6"/>
      <c r="BMQ297" s="6"/>
      <c r="BMR297" s="6"/>
      <c r="BMS297" s="6"/>
      <c r="BMT297" s="6"/>
      <c r="BMU297" s="6"/>
      <c r="BMV297" s="6"/>
      <c r="BMW297" s="6"/>
      <c r="BMX297" s="6"/>
      <c r="BMY297" s="6"/>
      <c r="BMZ297" s="6"/>
      <c r="BNA297" s="6"/>
      <c r="BNB297" s="6"/>
      <c r="BNC297" s="6"/>
      <c r="BND297" s="6"/>
      <c r="BNE297" s="6"/>
      <c r="BNF297" s="6"/>
      <c r="BNG297" s="6"/>
      <c r="BNH297" s="6"/>
      <c r="BNI297" s="6"/>
      <c r="BNJ297" s="6"/>
      <c r="BNK297" s="6"/>
      <c r="BNL297" s="6"/>
      <c r="BNM297" s="6"/>
      <c r="BNN297" s="6"/>
      <c r="BNO297" s="6"/>
      <c r="BNP297" s="6"/>
      <c r="BNQ297" s="6"/>
      <c r="BNR297" s="6"/>
      <c r="BNS297" s="6"/>
      <c r="BNT297" s="6"/>
      <c r="BNU297" s="6"/>
      <c r="BNV297" s="6"/>
      <c r="BNW297" s="6"/>
      <c r="BNX297" s="6"/>
      <c r="BNY297" s="6"/>
      <c r="BNZ297" s="6"/>
      <c r="BOA297" s="6"/>
      <c r="BOB297" s="6"/>
      <c r="BOC297" s="6"/>
      <c r="BOD297" s="6"/>
      <c r="BOE297" s="6"/>
      <c r="BOF297" s="6"/>
      <c r="BOG297" s="6"/>
      <c r="BOH297" s="6"/>
      <c r="BOI297" s="6"/>
      <c r="BOJ297" s="6"/>
      <c r="BOK297" s="6"/>
      <c r="BOL297" s="6"/>
      <c r="BOM297" s="6"/>
      <c r="BON297" s="6"/>
      <c r="BOO297" s="6"/>
      <c r="BOP297" s="6"/>
      <c r="BOQ297" s="6"/>
      <c r="BOR297" s="6"/>
      <c r="BOS297" s="6"/>
      <c r="BOT297" s="6"/>
      <c r="BOU297" s="6"/>
      <c r="BOV297" s="6"/>
      <c r="BOW297" s="6"/>
      <c r="BOX297" s="6"/>
      <c r="BOY297" s="6"/>
      <c r="BOZ297" s="6"/>
      <c r="BPA297" s="6"/>
      <c r="BPB297" s="6"/>
      <c r="BPC297" s="6"/>
      <c r="BPD297" s="6"/>
      <c r="BPE297" s="6"/>
      <c r="BPF297" s="6"/>
      <c r="BPG297" s="6"/>
      <c r="BPH297" s="6"/>
      <c r="BPI297" s="6"/>
      <c r="BPJ297" s="6"/>
      <c r="BPK297" s="6"/>
      <c r="BPL297" s="6"/>
      <c r="BPM297" s="6"/>
      <c r="BPN297" s="6"/>
      <c r="BPO297" s="6"/>
      <c r="BPP297" s="6"/>
      <c r="BPQ297" s="6"/>
      <c r="BPR297" s="6"/>
      <c r="BPS297" s="6"/>
      <c r="BPT297" s="6"/>
      <c r="BPU297" s="6"/>
      <c r="BPV297" s="6"/>
      <c r="BPW297" s="6"/>
      <c r="BPX297" s="6"/>
      <c r="BPY297" s="6"/>
      <c r="BPZ297" s="6"/>
      <c r="BQA297" s="6"/>
      <c r="BQB297" s="6"/>
      <c r="BQC297" s="6"/>
      <c r="BQD297" s="6"/>
      <c r="BQE297" s="6"/>
      <c r="BQF297" s="6"/>
      <c r="BQG297" s="6"/>
      <c r="BQH297" s="6"/>
      <c r="BQI297" s="6"/>
      <c r="BQJ297" s="6"/>
      <c r="BQK297" s="6"/>
      <c r="BQL297" s="6"/>
      <c r="BQM297" s="6"/>
      <c r="BQN297" s="6"/>
      <c r="BQO297" s="6"/>
      <c r="BQP297" s="6"/>
      <c r="BQQ297" s="6"/>
      <c r="BQR297" s="6"/>
      <c r="BQS297" s="6"/>
      <c r="BQT297" s="6"/>
      <c r="BQU297" s="6"/>
      <c r="BQV297" s="6"/>
      <c r="BQW297" s="6"/>
      <c r="BQX297" s="6"/>
      <c r="BQY297" s="6"/>
      <c r="BQZ297" s="6"/>
      <c r="BRA297" s="6"/>
      <c r="BRB297" s="6"/>
      <c r="BRC297" s="6"/>
      <c r="BRD297" s="6"/>
      <c r="BRE297" s="6"/>
      <c r="BRF297" s="6"/>
      <c r="BRG297" s="6"/>
      <c r="BRH297" s="6"/>
      <c r="BRI297" s="6"/>
      <c r="BRJ297" s="6"/>
      <c r="BRK297" s="6"/>
      <c r="BRL297" s="6"/>
      <c r="BRM297" s="6"/>
      <c r="BRN297" s="6"/>
      <c r="BRO297" s="6"/>
      <c r="BRP297" s="6"/>
      <c r="BRQ297" s="6"/>
      <c r="BRR297" s="6"/>
      <c r="BRS297" s="6"/>
      <c r="BRT297" s="6"/>
      <c r="BRU297" s="6"/>
      <c r="BRV297" s="6"/>
      <c r="BRW297" s="6"/>
      <c r="BRX297" s="6"/>
      <c r="BRY297" s="6"/>
      <c r="BRZ297" s="6"/>
      <c r="BSA297" s="6"/>
      <c r="BSB297" s="6"/>
      <c r="BSC297" s="6"/>
      <c r="BSD297" s="6"/>
      <c r="BSE297" s="6"/>
      <c r="BSF297" s="6"/>
      <c r="BSG297" s="6"/>
      <c r="BSH297" s="6"/>
      <c r="BSI297" s="6"/>
      <c r="BSJ297" s="6"/>
      <c r="BSK297" s="6"/>
      <c r="BSL297" s="6"/>
      <c r="BSM297" s="6"/>
      <c r="BSN297" s="6"/>
      <c r="BSO297" s="6"/>
      <c r="BSP297" s="6"/>
      <c r="BSQ297" s="6"/>
      <c r="BSR297" s="6"/>
      <c r="BSS297" s="6"/>
      <c r="BST297" s="6"/>
      <c r="BSU297" s="6"/>
      <c r="BSV297" s="6"/>
      <c r="BSW297" s="6"/>
      <c r="BSX297" s="6"/>
      <c r="BSY297" s="6"/>
      <c r="BSZ297" s="6"/>
      <c r="BTA297" s="6"/>
      <c r="BTB297" s="6"/>
      <c r="BTC297" s="6"/>
      <c r="BTD297" s="6"/>
      <c r="BTE297" s="6"/>
      <c r="BTF297" s="6"/>
      <c r="BTG297" s="6"/>
      <c r="BTH297" s="6"/>
      <c r="BTI297" s="6"/>
      <c r="BTJ297" s="6"/>
      <c r="BTK297" s="6"/>
      <c r="BTL297" s="6"/>
      <c r="BTM297" s="6"/>
      <c r="BTN297" s="6"/>
      <c r="BTO297" s="6"/>
      <c r="BTP297" s="6"/>
      <c r="BTQ297" s="6"/>
      <c r="BTR297" s="6"/>
      <c r="BTS297" s="6"/>
      <c r="BTT297" s="6"/>
      <c r="BTU297" s="6"/>
      <c r="BTV297" s="6"/>
      <c r="BTW297" s="6"/>
      <c r="BTX297" s="6"/>
      <c r="BTY297" s="6"/>
      <c r="BTZ297" s="6"/>
      <c r="BUA297" s="6"/>
      <c r="BUB297" s="6"/>
      <c r="BUC297" s="6"/>
      <c r="BUD297" s="6"/>
      <c r="BUE297" s="6"/>
      <c r="BUF297" s="6"/>
      <c r="BUG297" s="6"/>
      <c r="BUH297" s="6"/>
      <c r="BUI297" s="6"/>
      <c r="BUJ297" s="6"/>
      <c r="BUK297" s="6"/>
      <c r="BUL297" s="6"/>
      <c r="BUM297" s="6"/>
      <c r="BUN297" s="6"/>
      <c r="BUO297" s="6"/>
      <c r="BUP297" s="6"/>
      <c r="BUQ297" s="6"/>
      <c r="BUR297" s="6"/>
      <c r="BUS297" s="6"/>
      <c r="BUT297" s="6"/>
      <c r="BUU297" s="6"/>
      <c r="BUV297" s="6"/>
      <c r="BUW297" s="6"/>
      <c r="BUX297" s="6"/>
      <c r="BUY297" s="6"/>
      <c r="BUZ297" s="6"/>
      <c r="BVA297" s="6"/>
      <c r="BVB297" s="6"/>
      <c r="BVC297" s="6"/>
      <c r="BVD297" s="6"/>
      <c r="BVE297" s="6"/>
      <c r="BVF297" s="6"/>
      <c r="BVG297" s="6"/>
      <c r="BVH297" s="6"/>
      <c r="BVI297" s="6"/>
      <c r="BVJ297" s="6"/>
      <c r="BVK297" s="6"/>
      <c r="BVL297" s="6"/>
      <c r="BVM297" s="6"/>
      <c r="BVN297" s="6"/>
      <c r="BVO297" s="6"/>
      <c r="BVP297" s="6"/>
      <c r="BVQ297" s="6"/>
      <c r="BVR297" s="6"/>
      <c r="BVS297" s="6"/>
      <c r="BVT297" s="6"/>
      <c r="BVU297" s="6"/>
      <c r="BVV297" s="6"/>
      <c r="BVW297" s="6"/>
      <c r="BVX297" s="6"/>
      <c r="BVY297" s="6"/>
      <c r="BVZ297" s="6"/>
      <c r="BWA297" s="6"/>
      <c r="BWB297" s="6"/>
      <c r="BWC297" s="6"/>
      <c r="BWD297" s="6"/>
      <c r="BWE297" s="6"/>
      <c r="BWF297" s="6"/>
      <c r="BWG297" s="6"/>
      <c r="BWH297" s="6"/>
      <c r="BWI297" s="6"/>
      <c r="BWJ297" s="6"/>
      <c r="BWK297" s="6"/>
      <c r="BWL297" s="6"/>
      <c r="BWM297" s="6"/>
      <c r="BWN297" s="6"/>
      <c r="BWO297" s="6"/>
      <c r="BWP297" s="6"/>
      <c r="BWQ297" s="6"/>
      <c r="BWR297" s="6"/>
      <c r="BWS297" s="6"/>
      <c r="BWT297" s="6"/>
      <c r="BWU297" s="6"/>
      <c r="BWV297" s="6"/>
      <c r="BWW297" s="6"/>
      <c r="BWX297" s="6"/>
      <c r="BWY297" s="6"/>
      <c r="BWZ297" s="6"/>
      <c r="BXA297" s="6"/>
      <c r="BXB297" s="6"/>
      <c r="BXC297" s="6"/>
      <c r="BXD297" s="6"/>
      <c r="BXE297" s="6"/>
      <c r="BXF297" s="6"/>
      <c r="BXG297" s="6"/>
      <c r="BXH297" s="6"/>
      <c r="BXI297" s="6"/>
      <c r="BXJ297" s="6"/>
      <c r="BXK297" s="6"/>
      <c r="BXL297" s="6"/>
      <c r="BXM297" s="6"/>
      <c r="BXN297" s="6"/>
      <c r="BXO297" s="6"/>
      <c r="BXP297" s="6"/>
      <c r="BXQ297" s="6"/>
      <c r="BXR297" s="6"/>
      <c r="BXS297" s="6"/>
      <c r="BXT297" s="6"/>
      <c r="BXU297" s="6"/>
      <c r="BXV297" s="6"/>
      <c r="BXW297" s="6"/>
      <c r="BXX297" s="6"/>
      <c r="BXY297" s="6"/>
      <c r="BXZ297" s="6"/>
      <c r="BYA297" s="6"/>
      <c r="BYB297" s="6"/>
      <c r="BYC297" s="6"/>
      <c r="BYD297" s="6"/>
      <c r="BYE297" s="6"/>
      <c r="BYF297" s="6"/>
      <c r="BYG297" s="6"/>
      <c r="BYH297" s="6"/>
      <c r="BYI297" s="6"/>
      <c r="BYJ297" s="6"/>
      <c r="BYK297" s="6"/>
      <c r="BYL297" s="6"/>
      <c r="BYM297" s="6"/>
      <c r="BYN297" s="6"/>
      <c r="BYO297" s="6"/>
      <c r="BYP297" s="6"/>
      <c r="BYQ297" s="6"/>
      <c r="BYR297" s="6"/>
      <c r="BYS297" s="6"/>
      <c r="BYT297" s="6"/>
      <c r="BYU297" s="6"/>
      <c r="BYV297" s="6"/>
      <c r="BYW297" s="6"/>
      <c r="BYX297" s="6"/>
      <c r="BYY297" s="6"/>
      <c r="BYZ297" s="6"/>
      <c r="BZA297" s="6"/>
      <c r="BZB297" s="6"/>
      <c r="BZC297" s="6"/>
      <c r="BZD297" s="6"/>
      <c r="BZE297" s="6"/>
      <c r="BZF297" s="6"/>
      <c r="BZG297" s="6"/>
      <c r="BZH297" s="6"/>
      <c r="BZI297" s="6"/>
      <c r="BZJ297" s="6"/>
      <c r="BZK297" s="6"/>
      <c r="BZL297" s="6"/>
      <c r="BZM297" s="6"/>
      <c r="BZN297" s="6"/>
      <c r="BZO297" s="6"/>
      <c r="BZP297" s="6"/>
      <c r="BZQ297" s="6"/>
      <c r="BZR297" s="6"/>
      <c r="BZS297" s="6"/>
      <c r="BZT297" s="6"/>
      <c r="BZU297" s="6"/>
      <c r="BZV297" s="6"/>
      <c r="BZW297" s="6"/>
      <c r="BZX297" s="6"/>
      <c r="BZY297" s="6"/>
      <c r="BZZ297" s="6"/>
      <c r="CAA297" s="6"/>
      <c r="CAB297" s="6"/>
      <c r="CAC297" s="6"/>
      <c r="CAD297" s="6"/>
      <c r="CAE297" s="6"/>
      <c r="CAF297" s="6"/>
      <c r="CAG297" s="6"/>
      <c r="CAH297" s="6"/>
      <c r="CAI297" s="6"/>
      <c r="CAJ297" s="6"/>
      <c r="CAK297" s="6"/>
      <c r="CAL297" s="6"/>
      <c r="CAM297" s="6"/>
      <c r="CAN297" s="6"/>
      <c r="CAO297" s="6"/>
      <c r="CAP297" s="6"/>
      <c r="CAQ297" s="6"/>
      <c r="CAR297" s="6"/>
      <c r="CAS297" s="6"/>
      <c r="CAT297" s="6"/>
      <c r="CAU297" s="6"/>
      <c r="CAV297" s="6"/>
      <c r="CAW297" s="6"/>
      <c r="CAX297" s="6"/>
      <c r="CAY297" s="6"/>
      <c r="CAZ297" s="6"/>
      <c r="CBA297" s="6"/>
      <c r="CBB297" s="6"/>
      <c r="CBC297" s="6"/>
      <c r="CBD297" s="6"/>
      <c r="CBE297" s="6"/>
      <c r="CBF297" s="6"/>
      <c r="CBG297" s="6"/>
      <c r="CBH297" s="6"/>
      <c r="CBI297" s="6"/>
      <c r="CBJ297" s="6"/>
      <c r="CBK297" s="6"/>
      <c r="CBL297" s="6"/>
      <c r="CBM297" s="6"/>
      <c r="CBN297" s="6"/>
      <c r="CBO297" s="6"/>
      <c r="CBP297" s="6"/>
      <c r="CBQ297" s="6"/>
      <c r="CBR297" s="6"/>
      <c r="CBS297" s="6"/>
      <c r="CBT297" s="6"/>
      <c r="CBU297" s="6"/>
      <c r="CBV297" s="6"/>
      <c r="CBW297" s="6"/>
      <c r="CBX297" s="6"/>
      <c r="CBY297" s="6"/>
      <c r="CBZ297" s="6"/>
      <c r="CCA297" s="6"/>
      <c r="CCB297" s="6"/>
      <c r="CCC297" s="6"/>
      <c r="CCD297" s="6"/>
      <c r="CCE297" s="6"/>
      <c r="CCF297" s="6"/>
      <c r="CCG297" s="6"/>
      <c r="CCH297" s="6"/>
      <c r="CCI297" s="6"/>
      <c r="CCJ297" s="6"/>
      <c r="CCK297" s="6"/>
      <c r="CCL297" s="6"/>
      <c r="CCM297" s="6"/>
      <c r="CCN297" s="6"/>
      <c r="CCO297" s="6"/>
      <c r="CCP297" s="6"/>
      <c r="CCQ297" s="6"/>
      <c r="CCR297" s="6"/>
      <c r="CCS297" s="6"/>
      <c r="CCT297" s="6"/>
      <c r="CCU297" s="6"/>
      <c r="CCV297" s="6"/>
      <c r="CCW297" s="6"/>
      <c r="CCX297" s="6"/>
      <c r="CCY297" s="6"/>
      <c r="CCZ297" s="6"/>
      <c r="CDA297" s="6"/>
      <c r="CDB297" s="6"/>
      <c r="CDC297" s="6"/>
      <c r="CDD297" s="6"/>
      <c r="CDE297" s="6"/>
      <c r="CDF297" s="6"/>
      <c r="CDG297" s="6"/>
      <c r="CDH297" s="6"/>
      <c r="CDI297" s="6"/>
      <c r="CDJ297" s="6"/>
      <c r="CDK297" s="6"/>
      <c r="CDL297" s="6"/>
      <c r="CDM297" s="6"/>
      <c r="CDN297" s="6"/>
      <c r="CDO297" s="6"/>
      <c r="CDP297" s="6"/>
      <c r="CDQ297" s="6"/>
      <c r="CDR297" s="6"/>
      <c r="CDS297" s="6"/>
      <c r="CDT297" s="6"/>
      <c r="CDU297" s="6"/>
      <c r="CDV297" s="6"/>
      <c r="CDW297" s="6"/>
      <c r="CDX297" s="6"/>
      <c r="CDY297" s="6"/>
      <c r="CDZ297" s="6"/>
      <c r="CEA297" s="6"/>
      <c r="CEB297" s="6"/>
      <c r="CEC297" s="6"/>
      <c r="CED297" s="6"/>
      <c r="CEE297" s="6"/>
      <c r="CEF297" s="6"/>
      <c r="CEG297" s="6"/>
      <c r="CEH297" s="6"/>
      <c r="CEI297" s="6"/>
      <c r="CEJ297" s="6"/>
      <c r="CEK297" s="6"/>
      <c r="CEL297" s="6"/>
      <c r="CEM297" s="6"/>
      <c r="CEN297" s="6"/>
      <c r="CEO297" s="6"/>
      <c r="CEP297" s="6"/>
      <c r="CEQ297" s="6"/>
      <c r="CER297" s="6"/>
      <c r="CES297" s="6"/>
      <c r="CET297" s="6"/>
      <c r="CEU297" s="6"/>
      <c r="CEV297" s="6"/>
      <c r="CEW297" s="6"/>
      <c r="CEX297" s="6"/>
      <c r="CEY297" s="6"/>
      <c r="CEZ297" s="6"/>
      <c r="CFA297" s="6"/>
      <c r="CFB297" s="6"/>
      <c r="CFC297" s="6"/>
      <c r="CFD297" s="6"/>
      <c r="CFE297" s="6"/>
      <c r="CFF297" s="6"/>
      <c r="CFG297" s="6"/>
      <c r="CFH297" s="6"/>
      <c r="CFI297" s="6"/>
      <c r="CFJ297" s="6"/>
      <c r="CFK297" s="6"/>
      <c r="CFL297" s="6"/>
      <c r="CFM297" s="6"/>
      <c r="CFN297" s="6"/>
      <c r="CFO297" s="6"/>
      <c r="CFP297" s="6"/>
      <c r="CFQ297" s="6"/>
      <c r="CFR297" s="6"/>
      <c r="CFS297" s="6"/>
      <c r="CFT297" s="6"/>
      <c r="CFU297" s="6"/>
      <c r="CFV297" s="6"/>
      <c r="CFW297" s="6"/>
      <c r="CFX297" s="6"/>
      <c r="CFY297" s="6"/>
      <c r="CFZ297" s="6"/>
      <c r="CGA297" s="6"/>
      <c r="CGB297" s="6"/>
      <c r="CGC297" s="6"/>
      <c r="CGD297" s="6"/>
      <c r="CGE297" s="6"/>
      <c r="CGF297" s="6"/>
      <c r="CGG297" s="6"/>
      <c r="CGH297" s="6"/>
      <c r="CGI297" s="6"/>
      <c r="CGJ297" s="6"/>
      <c r="CGK297" s="6"/>
      <c r="CGL297" s="6"/>
      <c r="CGM297" s="6"/>
      <c r="CGN297" s="6"/>
      <c r="CGO297" s="6"/>
      <c r="CGP297" s="6"/>
      <c r="CGQ297" s="6"/>
      <c r="CGR297" s="6"/>
      <c r="CGS297" s="6"/>
      <c r="CGT297" s="6"/>
      <c r="CGU297" s="6"/>
      <c r="CGV297" s="6"/>
      <c r="CGW297" s="6"/>
      <c r="CGX297" s="6"/>
      <c r="CGY297" s="6"/>
      <c r="CGZ297" s="6"/>
      <c r="CHA297" s="6"/>
      <c r="CHB297" s="6"/>
      <c r="CHC297" s="6"/>
      <c r="CHD297" s="6"/>
      <c r="CHE297" s="6"/>
      <c r="CHF297" s="6"/>
      <c r="CHG297" s="6"/>
      <c r="CHH297" s="6"/>
      <c r="CHI297" s="6"/>
      <c r="CHJ297" s="6"/>
      <c r="CHK297" s="6"/>
      <c r="CHL297" s="6"/>
      <c r="CHM297" s="6"/>
      <c r="CHN297" s="6"/>
      <c r="CHO297" s="6"/>
      <c r="CHP297" s="6"/>
      <c r="CHQ297" s="6"/>
      <c r="CHR297" s="6"/>
      <c r="CHS297" s="6"/>
      <c r="CHT297" s="6"/>
      <c r="CHU297" s="6"/>
      <c r="CHV297" s="6"/>
      <c r="CHW297" s="6"/>
      <c r="CHX297" s="6"/>
      <c r="CHY297" s="6"/>
      <c r="CHZ297" s="6"/>
      <c r="CIA297" s="6"/>
      <c r="CIB297" s="6"/>
      <c r="CIC297" s="6"/>
      <c r="CID297" s="6"/>
      <c r="CIE297" s="6"/>
      <c r="CIF297" s="6"/>
      <c r="CIG297" s="6"/>
      <c r="CIH297" s="6"/>
      <c r="CII297" s="6"/>
      <c r="CIJ297" s="6"/>
      <c r="CIK297" s="6"/>
      <c r="CIL297" s="6"/>
      <c r="CIM297" s="6"/>
      <c r="CIN297" s="6"/>
      <c r="CIO297" s="6"/>
      <c r="CIP297" s="6"/>
      <c r="CIQ297" s="6"/>
      <c r="CIR297" s="6"/>
      <c r="CIS297" s="6"/>
      <c r="CIT297" s="6"/>
      <c r="CIU297" s="6"/>
      <c r="CIV297" s="6"/>
      <c r="CIW297" s="6"/>
      <c r="CIX297" s="6"/>
      <c r="CIY297" s="6"/>
      <c r="CIZ297" s="6"/>
      <c r="CJA297" s="6"/>
      <c r="CJB297" s="6"/>
      <c r="CJC297" s="6"/>
      <c r="CJD297" s="6"/>
      <c r="CJE297" s="6"/>
      <c r="CJF297" s="6"/>
      <c r="CJG297" s="6"/>
      <c r="CJH297" s="6"/>
      <c r="CJI297" s="6"/>
      <c r="CJJ297" s="6"/>
      <c r="CJK297" s="6"/>
      <c r="CJL297" s="6"/>
      <c r="CJM297" s="6"/>
      <c r="CJN297" s="6"/>
      <c r="CJO297" s="6"/>
      <c r="CJP297" s="6"/>
      <c r="CJQ297" s="6"/>
      <c r="CJR297" s="6"/>
      <c r="CJS297" s="6"/>
      <c r="CJT297" s="6"/>
      <c r="CJU297" s="6"/>
      <c r="CJV297" s="6"/>
      <c r="CJW297" s="6"/>
      <c r="CJX297" s="6"/>
      <c r="CJY297" s="6"/>
      <c r="CJZ297" s="6"/>
      <c r="CKA297" s="6"/>
      <c r="CKB297" s="6"/>
      <c r="CKC297" s="6"/>
      <c r="CKD297" s="6"/>
      <c r="CKE297" s="6"/>
      <c r="CKF297" s="6"/>
      <c r="CKG297" s="6"/>
      <c r="CKH297" s="6"/>
      <c r="CKI297" s="6"/>
      <c r="CKJ297" s="6"/>
      <c r="CKK297" s="6"/>
      <c r="CKL297" s="6"/>
      <c r="CKM297" s="6"/>
      <c r="CKN297" s="6"/>
      <c r="CKO297" s="6"/>
      <c r="CKP297" s="6"/>
      <c r="CKQ297" s="6"/>
      <c r="CKR297" s="6"/>
      <c r="CKS297" s="6"/>
      <c r="CKT297" s="6"/>
      <c r="CKU297" s="6"/>
      <c r="CKV297" s="6"/>
      <c r="CKW297" s="6"/>
      <c r="CKX297" s="6"/>
      <c r="CKY297" s="6"/>
      <c r="CKZ297" s="6"/>
      <c r="CLA297" s="6"/>
      <c r="CLB297" s="6"/>
      <c r="CLC297" s="6"/>
      <c r="CLD297" s="6"/>
      <c r="CLE297" s="6"/>
      <c r="CLF297" s="6"/>
      <c r="CLG297" s="6"/>
      <c r="CLH297" s="6"/>
      <c r="CLI297" s="6"/>
      <c r="CLJ297" s="6"/>
      <c r="CLK297" s="6"/>
      <c r="CLL297" s="6"/>
      <c r="CLM297" s="6"/>
      <c r="CLN297" s="6"/>
      <c r="CLO297" s="6"/>
      <c r="CLP297" s="6"/>
      <c r="CLQ297" s="6"/>
      <c r="CLR297" s="6"/>
      <c r="CLS297" s="6"/>
      <c r="CLT297" s="6"/>
      <c r="CLU297" s="6"/>
      <c r="CLV297" s="6"/>
      <c r="CLW297" s="6"/>
      <c r="CLX297" s="6"/>
      <c r="CLY297" s="6"/>
      <c r="CLZ297" s="6"/>
      <c r="CMA297" s="6"/>
      <c r="CMB297" s="6"/>
      <c r="CMC297" s="6"/>
      <c r="CMD297" s="6"/>
      <c r="CME297" s="6"/>
      <c r="CMF297" s="6"/>
      <c r="CMG297" s="6"/>
      <c r="CMH297" s="6"/>
      <c r="CMI297" s="6"/>
      <c r="CMJ297" s="6"/>
      <c r="CMK297" s="6"/>
      <c r="CML297" s="6"/>
      <c r="CMM297" s="6"/>
      <c r="CMN297" s="6"/>
      <c r="CMO297" s="6"/>
      <c r="CMP297" s="6"/>
      <c r="CMQ297" s="6"/>
      <c r="CMR297" s="6"/>
      <c r="CMS297" s="6"/>
      <c r="CMT297" s="6"/>
      <c r="CMU297" s="6"/>
      <c r="CMV297" s="6"/>
      <c r="CMW297" s="6"/>
      <c r="CMX297" s="6"/>
      <c r="CMY297" s="6"/>
      <c r="CMZ297" s="6"/>
      <c r="CNA297" s="6"/>
      <c r="CNB297" s="6"/>
      <c r="CNC297" s="6"/>
      <c r="CND297" s="6"/>
      <c r="CNE297" s="6"/>
      <c r="CNF297" s="6"/>
      <c r="CNG297" s="6"/>
      <c r="CNH297" s="6"/>
      <c r="CNI297" s="6"/>
      <c r="CNJ297" s="6"/>
      <c r="CNK297" s="6"/>
      <c r="CNL297" s="6"/>
    </row>
    <row r="298" spans="1:2406" s="16" customFormat="1">
      <c r="A298" s="1"/>
      <c r="B298" s="5"/>
      <c r="C298" s="5"/>
      <c r="D298" s="5"/>
      <c r="E298" s="5"/>
      <c r="F298" s="5"/>
    </row>
    <row r="299" spans="1:2406" s="16" customFormat="1">
      <c r="A299" s="1"/>
      <c r="B299" s="5"/>
      <c r="C299" s="5"/>
      <c r="D299" s="5"/>
      <c r="E299" s="5"/>
      <c r="F299" s="5"/>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c r="HI299" s="6"/>
      <c r="HJ299" s="6"/>
      <c r="HK299" s="6"/>
      <c r="HL299" s="6"/>
      <c r="HM299" s="6"/>
      <c r="HN299" s="6"/>
      <c r="HO299" s="6"/>
      <c r="HP299" s="6"/>
      <c r="HQ299" s="6"/>
      <c r="HR299" s="6"/>
      <c r="HS299" s="6"/>
      <c r="HT299" s="6"/>
      <c r="HU299" s="6"/>
      <c r="HV299" s="6"/>
      <c r="HW299" s="6"/>
      <c r="HX299" s="6"/>
      <c r="HY299" s="6"/>
      <c r="HZ299" s="6"/>
      <c r="IA299" s="6"/>
      <c r="IB299" s="6"/>
      <c r="IC299" s="6"/>
      <c r="ID299" s="6"/>
      <c r="IE299" s="6"/>
      <c r="IF299" s="6"/>
      <c r="IG299" s="6"/>
      <c r="IH299" s="6"/>
      <c r="II299" s="6"/>
      <c r="IJ299" s="6"/>
      <c r="IK299" s="6"/>
      <c r="IL299" s="6"/>
      <c r="IM299" s="6"/>
      <c r="IN299" s="6"/>
      <c r="IO299" s="6"/>
      <c r="IP299" s="6"/>
      <c r="IQ299" s="6"/>
      <c r="IR299" s="6"/>
      <c r="IS299" s="6"/>
      <c r="IT299" s="6"/>
      <c r="IU299" s="6"/>
      <c r="IV299" s="6"/>
      <c r="IW299" s="6"/>
      <c r="IX299" s="6"/>
      <c r="IY299" s="6"/>
      <c r="IZ299" s="6"/>
      <c r="JA299" s="6"/>
      <c r="JB299" s="6"/>
      <c r="JC299" s="6"/>
      <c r="JD299" s="6"/>
      <c r="JE299" s="6"/>
      <c r="JF299" s="6"/>
      <c r="JG299" s="6"/>
      <c r="JH299" s="6"/>
      <c r="JI299" s="6"/>
      <c r="JJ299" s="6"/>
      <c r="JK299" s="6"/>
      <c r="JL299" s="6"/>
      <c r="JM299" s="6"/>
      <c r="JN299" s="6"/>
      <c r="JO299" s="6"/>
      <c r="JP299" s="6"/>
      <c r="JQ299" s="6"/>
      <c r="JR299" s="6"/>
      <c r="JS299" s="6"/>
      <c r="JT299" s="6"/>
      <c r="JU299" s="6"/>
      <c r="JV299" s="6"/>
      <c r="JW299" s="6"/>
      <c r="JX299" s="6"/>
      <c r="JY299" s="6"/>
      <c r="JZ299" s="6"/>
      <c r="KA299" s="6"/>
      <c r="KB299" s="6"/>
      <c r="KC299" s="6"/>
      <c r="KD299" s="6"/>
      <c r="KE299" s="6"/>
      <c r="KF299" s="6"/>
      <c r="KG299" s="6"/>
      <c r="KH299" s="6"/>
      <c r="KI299" s="6"/>
      <c r="KJ299" s="6"/>
      <c r="KK299" s="6"/>
      <c r="KL299" s="6"/>
      <c r="KM299" s="6"/>
      <c r="KN299" s="6"/>
      <c r="KO299" s="6"/>
      <c r="KP299" s="6"/>
      <c r="KQ299" s="6"/>
      <c r="KR299" s="6"/>
      <c r="KS299" s="6"/>
      <c r="KT299" s="6"/>
      <c r="KU299" s="6"/>
      <c r="KV299" s="6"/>
      <c r="KW299" s="6"/>
      <c r="KX299" s="6"/>
      <c r="KY299" s="6"/>
      <c r="KZ299" s="6"/>
      <c r="LA299" s="6"/>
      <c r="LB299" s="6"/>
      <c r="LC299" s="6"/>
      <c r="LD299" s="6"/>
      <c r="LE299" s="6"/>
      <c r="LF299" s="6"/>
      <c r="LG299" s="6"/>
      <c r="LH299" s="6"/>
      <c r="LI299" s="6"/>
      <c r="LJ299" s="6"/>
      <c r="LK299" s="6"/>
      <c r="LL299" s="6"/>
      <c r="LM299" s="6"/>
      <c r="LN299" s="6"/>
      <c r="LO299" s="6"/>
      <c r="LP299" s="6"/>
      <c r="LQ299" s="6"/>
      <c r="LR299" s="6"/>
      <c r="LS299" s="6"/>
      <c r="LT299" s="6"/>
      <c r="LU299" s="6"/>
      <c r="LV299" s="6"/>
      <c r="LW299" s="6"/>
      <c r="LX299" s="6"/>
      <c r="LY299" s="6"/>
      <c r="LZ299" s="6"/>
      <c r="MA299" s="6"/>
      <c r="MB299" s="6"/>
      <c r="MC299" s="6"/>
      <c r="MD299" s="6"/>
      <c r="ME299" s="6"/>
      <c r="MF299" s="6"/>
      <c r="MG299" s="6"/>
      <c r="MH299" s="6"/>
      <c r="MI299" s="6"/>
      <c r="MJ299" s="6"/>
      <c r="MK299" s="6"/>
      <c r="ML299" s="6"/>
      <c r="MM299" s="6"/>
      <c r="MN299" s="6"/>
      <c r="MO299" s="6"/>
      <c r="MP299" s="6"/>
      <c r="MQ299" s="6"/>
      <c r="MR299" s="6"/>
      <c r="MS299" s="6"/>
      <c r="MT299" s="6"/>
      <c r="MU299" s="6"/>
      <c r="MV299" s="6"/>
      <c r="MW299" s="6"/>
      <c r="MX299" s="6"/>
      <c r="MY299" s="6"/>
      <c r="MZ299" s="6"/>
      <c r="NA299" s="6"/>
      <c r="NB299" s="6"/>
      <c r="NC299" s="6"/>
      <c r="ND299" s="6"/>
      <c r="NE299" s="6"/>
      <c r="NF299" s="6"/>
      <c r="NG299" s="6"/>
      <c r="NH299" s="6"/>
      <c r="NI299" s="6"/>
      <c r="NJ299" s="6"/>
      <c r="NK299" s="6"/>
      <c r="NL299" s="6"/>
      <c r="NM299" s="6"/>
      <c r="NN299" s="6"/>
      <c r="NO299" s="6"/>
      <c r="NP299" s="6"/>
      <c r="NQ299" s="6"/>
      <c r="NR299" s="6"/>
      <c r="NS299" s="6"/>
      <c r="NT299" s="6"/>
      <c r="NU299" s="6"/>
      <c r="NV299" s="6"/>
      <c r="NW299" s="6"/>
      <c r="NX299" s="6"/>
      <c r="NY299" s="6"/>
      <c r="NZ299" s="6"/>
      <c r="OA299" s="6"/>
      <c r="OB299" s="6"/>
      <c r="OC299" s="6"/>
      <c r="OD299" s="6"/>
      <c r="OE299" s="6"/>
      <c r="OF299" s="6"/>
      <c r="OG299" s="6"/>
      <c r="OH299" s="6"/>
      <c r="OI299" s="6"/>
      <c r="OJ299" s="6"/>
      <c r="OK299" s="6"/>
      <c r="OL299" s="6"/>
      <c r="OM299" s="6"/>
      <c r="ON299" s="6"/>
      <c r="OO299" s="6"/>
      <c r="OP299" s="6"/>
      <c r="OQ299" s="6"/>
      <c r="OR299" s="6"/>
      <c r="OS299" s="6"/>
      <c r="OT299" s="6"/>
      <c r="OU299" s="6"/>
      <c r="OV299" s="6"/>
      <c r="OW299" s="6"/>
      <c r="OX299" s="6"/>
      <c r="OY299" s="6"/>
      <c r="OZ299" s="6"/>
      <c r="PA299" s="6"/>
      <c r="PB299" s="6"/>
      <c r="PC299" s="6"/>
      <c r="PD299" s="6"/>
      <c r="PE299" s="6"/>
      <c r="PF299" s="6"/>
      <c r="PG299" s="6"/>
      <c r="PH299" s="6"/>
      <c r="PI299" s="6"/>
      <c r="PJ299" s="6"/>
      <c r="PK299" s="6"/>
      <c r="PL299" s="6"/>
      <c r="PM299" s="6"/>
      <c r="PN299" s="6"/>
      <c r="PO299" s="6"/>
      <c r="PP299" s="6"/>
      <c r="PQ299" s="6"/>
      <c r="PR299" s="6"/>
      <c r="PS299" s="6"/>
      <c r="PT299" s="6"/>
      <c r="PU299" s="6"/>
      <c r="PV299" s="6"/>
      <c r="PW299" s="6"/>
      <c r="PX299" s="6"/>
      <c r="PY299" s="6"/>
      <c r="PZ299" s="6"/>
      <c r="QA299" s="6"/>
      <c r="QB299" s="6"/>
      <c r="QC299" s="6"/>
      <c r="QD299" s="6"/>
      <c r="QE299" s="6"/>
      <c r="QF299" s="6"/>
      <c r="QG299" s="6"/>
      <c r="QH299" s="6"/>
      <c r="QI299" s="6"/>
      <c r="QJ299" s="6"/>
      <c r="QK299" s="6"/>
      <c r="QL299" s="6"/>
      <c r="QM299" s="6"/>
      <c r="QN299" s="6"/>
      <c r="QO299" s="6"/>
      <c r="QP299" s="6"/>
      <c r="QQ299" s="6"/>
      <c r="QR299" s="6"/>
      <c r="QS299" s="6"/>
      <c r="QT299" s="6"/>
      <c r="QU299" s="6"/>
      <c r="QV299" s="6"/>
      <c r="QW299" s="6"/>
      <c r="QX299" s="6"/>
      <c r="QY299" s="6"/>
      <c r="QZ299" s="6"/>
      <c r="RA299" s="6"/>
      <c r="RB299" s="6"/>
      <c r="RC299" s="6"/>
      <c r="RD299" s="6"/>
      <c r="RE299" s="6"/>
      <c r="RF299" s="6"/>
      <c r="RG299" s="6"/>
      <c r="RH299" s="6"/>
      <c r="RI299" s="6"/>
      <c r="RJ299" s="6"/>
      <c r="RK299" s="6"/>
      <c r="RL299" s="6"/>
      <c r="RM299" s="6"/>
      <c r="RN299" s="6"/>
      <c r="RO299" s="6"/>
      <c r="RP299" s="6"/>
      <c r="RQ299" s="6"/>
      <c r="RR299" s="6"/>
      <c r="RS299" s="6"/>
      <c r="RT299" s="6"/>
      <c r="RU299" s="6"/>
      <c r="RV299" s="6"/>
      <c r="RW299" s="6"/>
      <c r="RX299" s="6"/>
      <c r="RY299" s="6"/>
      <c r="RZ299" s="6"/>
      <c r="SA299" s="6"/>
      <c r="SB299" s="6"/>
      <c r="SC299" s="6"/>
      <c r="SD299" s="6"/>
      <c r="SE299" s="6"/>
      <c r="SF299" s="6"/>
      <c r="SG299" s="6"/>
      <c r="SH299" s="6"/>
      <c r="SI299" s="6"/>
      <c r="SJ299" s="6"/>
      <c r="SK299" s="6"/>
      <c r="SL299" s="6"/>
      <c r="SM299" s="6"/>
      <c r="SN299" s="6"/>
      <c r="SO299" s="6"/>
      <c r="SP299" s="6"/>
      <c r="SQ299" s="6"/>
      <c r="SR299" s="6"/>
      <c r="SS299" s="6"/>
      <c r="ST299" s="6"/>
      <c r="SU299" s="6"/>
      <c r="SV299" s="6"/>
      <c r="SW299" s="6"/>
      <c r="SX299" s="6"/>
      <c r="SY299" s="6"/>
      <c r="SZ299" s="6"/>
      <c r="TA299" s="6"/>
      <c r="TB299" s="6"/>
      <c r="TC299" s="6"/>
      <c r="TD299" s="6"/>
      <c r="TE299" s="6"/>
      <c r="TF299" s="6"/>
      <c r="TG299" s="6"/>
      <c r="TH299" s="6"/>
      <c r="TI299" s="6"/>
      <c r="TJ299" s="6"/>
      <c r="TK299" s="6"/>
      <c r="TL299" s="6"/>
      <c r="TM299" s="6"/>
      <c r="TN299" s="6"/>
      <c r="TO299" s="6"/>
      <c r="TP299" s="6"/>
      <c r="TQ299" s="6"/>
      <c r="TR299" s="6"/>
      <c r="TS299" s="6"/>
      <c r="TT299" s="6"/>
      <c r="TU299" s="6"/>
      <c r="TV299" s="6"/>
      <c r="TW299" s="6"/>
      <c r="TX299" s="6"/>
      <c r="TY299" s="6"/>
      <c r="TZ299" s="6"/>
      <c r="UA299" s="6"/>
      <c r="UB299" s="6"/>
      <c r="UC299" s="6"/>
      <c r="UD299" s="6"/>
      <c r="UE299" s="6"/>
      <c r="UF299" s="6"/>
      <c r="UG299" s="6"/>
      <c r="UH299" s="6"/>
      <c r="UI299" s="6"/>
      <c r="UJ299" s="6"/>
      <c r="UK299" s="6"/>
      <c r="UL299" s="6"/>
      <c r="UM299" s="6"/>
      <c r="UN299" s="6"/>
      <c r="UO299" s="6"/>
      <c r="UP299" s="6"/>
      <c r="UQ299" s="6"/>
      <c r="UR299" s="6"/>
      <c r="US299" s="6"/>
      <c r="UT299" s="6"/>
      <c r="UU299" s="6"/>
      <c r="UV299" s="6"/>
      <c r="UW299" s="6"/>
      <c r="UX299" s="6"/>
      <c r="UY299" s="6"/>
      <c r="UZ299" s="6"/>
      <c r="VA299" s="6"/>
      <c r="VB299" s="6"/>
      <c r="VC299" s="6"/>
      <c r="VD299" s="6"/>
      <c r="VE299" s="6"/>
      <c r="VF299" s="6"/>
      <c r="VG299" s="6"/>
      <c r="VH299" s="6"/>
      <c r="VI299" s="6"/>
      <c r="VJ299" s="6"/>
      <c r="VK299" s="6"/>
      <c r="VL299" s="6"/>
      <c r="VM299" s="6"/>
      <c r="VN299" s="6"/>
      <c r="VO299" s="6"/>
      <c r="VP299" s="6"/>
      <c r="VQ299" s="6"/>
      <c r="VR299" s="6"/>
      <c r="VS299" s="6"/>
      <c r="VT299" s="6"/>
      <c r="VU299" s="6"/>
      <c r="VV299" s="6"/>
      <c r="VW299" s="6"/>
      <c r="VX299" s="6"/>
      <c r="VY299" s="6"/>
      <c r="VZ299" s="6"/>
      <c r="WA299" s="6"/>
      <c r="WB299" s="6"/>
      <c r="WC299" s="6"/>
      <c r="WD299" s="6"/>
      <c r="WE299" s="6"/>
      <c r="WF299" s="6"/>
      <c r="WG299" s="6"/>
      <c r="WH299" s="6"/>
      <c r="WI299" s="6"/>
      <c r="WJ299" s="6"/>
      <c r="WK299" s="6"/>
      <c r="WL299" s="6"/>
      <c r="WM299" s="6"/>
      <c r="WN299" s="6"/>
      <c r="WO299" s="6"/>
      <c r="WP299" s="6"/>
      <c r="WQ299" s="6"/>
      <c r="WR299" s="6"/>
      <c r="WS299" s="6"/>
      <c r="WT299" s="6"/>
      <c r="WU299" s="6"/>
      <c r="WV299" s="6"/>
      <c r="WW299" s="6"/>
      <c r="WX299" s="6"/>
      <c r="WY299" s="6"/>
      <c r="WZ299" s="6"/>
      <c r="XA299" s="6"/>
      <c r="XB299" s="6"/>
      <c r="XC299" s="6"/>
      <c r="XD299" s="6"/>
      <c r="XE299" s="6"/>
      <c r="XF299" s="6"/>
      <c r="XG299" s="6"/>
      <c r="XH299" s="6"/>
      <c r="XI299" s="6"/>
      <c r="XJ299" s="6"/>
      <c r="XK299" s="6"/>
      <c r="XL299" s="6"/>
      <c r="XM299" s="6"/>
      <c r="XN299" s="6"/>
      <c r="XO299" s="6"/>
      <c r="XP299" s="6"/>
      <c r="XQ299" s="6"/>
      <c r="XR299" s="6"/>
      <c r="XS299" s="6"/>
      <c r="XT299" s="6"/>
      <c r="XU299" s="6"/>
      <c r="XV299" s="6"/>
      <c r="XW299" s="6"/>
      <c r="XX299" s="6"/>
      <c r="XY299" s="6"/>
      <c r="XZ299" s="6"/>
      <c r="YA299" s="6"/>
      <c r="YB299" s="6"/>
      <c r="YC299" s="6"/>
      <c r="YD299" s="6"/>
      <c r="YE299" s="6"/>
      <c r="YF299" s="6"/>
      <c r="YG299" s="6"/>
      <c r="YH299" s="6"/>
      <c r="YI299" s="6"/>
      <c r="YJ299" s="6"/>
      <c r="YK299" s="6"/>
      <c r="YL299" s="6"/>
      <c r="YM299" s="6"/>
      <c r="YN299" s="6"/>
      <c r="YO299" s="6"/>
      <c r="YP299" s="6"/>
      <c r="YQ299" s="6"/>
      <c r="YR299" s="6"/>
      <c r="YS299" s="6"/>
      <c r="YT299" s="6"/>
      <c r="YU299" s="6"/>
      <c r="YV299" s="6"/>
      <c r="YW299" s="6"/>
      <c r="YX299" s="6"/>
      <c r="YY299" s="6"/>
      <c r="YZ299" s="6"/>
      <c r="ZA299" s="6"/>
      <c r="ZB299" s="6"/>
      <c r="ZC299" s="6"/>
      <c r="ZD299" s="6"/>
      <c r="ZE299" s="6"/>
      <c r="ZF299" s="6"/>
      <c r="ZG299" s="6"/>
      <c r="ZH299" s="6"/>
      <c r="ZI299" s="6"/>
      <c r="ZJ299" s="6"/>
      <c r="ZK299" s="6"/>
      <c r="ZL299" s="6"/>
      <c r="ZM299" s="6"/>
      <c r="ZN299" s="6"/>
      <c r="ZO299" s="6"/>
      <c r="ZP299" s="6"/>
      <c r="ZQ299" s="6"/>
      <c r="ZR299" s="6"/>
      <c r="ZS299" s="6"/>
      <c r="ZT299" s="6"/>
      <c r="ZU299" s="6"/>
      <c r="ZV299" s="6"/>
      <c r="ZW299" s="6"/>
      <c r="ZX299" s="6"/>
      <c r="ZY299" s="6"/>
      <c r="ZZ299" s="6"/>
      <c r="AAA299" s="6"/>
      <c r="AAB299" s="6"/>
      <c r="AAC299" s="6"/>
      <c r="AAD299" s="6"/>
      <c r="AAE299" s="6"/>
      <c r="AAF299" s="6"/>
      <c r="AAG299" s="6"/>
      <c r="AAH299" s="6"/>
      <c r="AAI299" s="6"/>
      <c r="AAJ299" s="6"/>
      <c r="AAK299" s="6"/>
      <c r="AAL299" s="6"/>
      <c r="AAM299" s="6"/>
      <c r="AAN299" s="6"/>
      <c r="AAO299" s="6"/>
      <c r="AAP299" s="6"/>
      <c r="AAQ299" s="6"/>
      <c r="AAR299" s="6"/>
      <c r="AAS299" s="6"/>
      <c r="AAT299" s="6"/>
      <c r="AAU299" s="6"/>
      <c r="AAV299" s="6"/>
      <c r="AAW299" s="6"/>
      <c r="AAX299" s="6"/>
      <c r="AAY299" s="6"/>
      <c r="AAZ299" s="6"/>
      <c r="ABA299" s="6"/>
      <c r="ABB299" s="6"/>
      <c r="ABC299" s="6"/>
      <c r="ABD299" s="6"/>
      <c r="ABE299" s="6"/>
      <c r="ABF299" s="6"/>
      <c r="ABG299" s="6"/>
      <c r="ABH299" s="6"/>
      <c r="ABI299" s="6"/>
      <c r="ABJ299" s="6"/>
      <c r="ABK299" s="6"/>
      <c r="ABL299" s="6"/>
      <c r="ABM299" s="6"/>
      <c r="ABN299" s="6"/>
      <c r="ABO299" s="6"/>
      <c r="ABP299" s="6"/>
      <c r="ABQ299" s="6"/>
      <c r="ABR299" s="6"/>
      <c r="ABS299" s="6"/>
      <c r="ABT299" s="6"/>
      <c r="ABU299" s="6"/>
      <c r="ABV299" s="6"/>
      <c r="ABW299" s="6"/>
      <c r="ABX299" s="6"/>
      <c r="ABY299" s="6"/>
      <c r="ABZ299" s="6"/>
      <c r="ACA299" s="6"/>
      <c r="ACB299" s="6"/>
      <c r="ACC299" s="6"/>
      <c r="ACD299" s="6"/>
      <c r="ACE299" s="6"/>
      <c r="ACF299" s="6"/>
      <c r="ACG299" s="6"/>
      <c r="ACH299" s="6"/>
      <c r="ACI299" s="6"/>
      <c r="ACJ299" s="6"/>
      <c r="ACK299" s="6"/>
      <c r="ACL299" s="6"/>
      <c r="ACM299" s="6"/>
      <c r="ACN299" s="6"/>
      <c r="ACO299" s="6"/>
      <c r="ACP299" s="6"/>
      <c r="ACQ299" s="6"/>
      <c r="ACR299" s="6"/>
      <c r="ACS299" s="6"/>
      <c r="ACT299" s="6"/>
      <c r="ACU299" s="6"/>
      <c r="ACV299" s="6"/>
      <c r="ACW299" s="6"/>
      <c r="ACX299" s="6"/>
      <c r="ACY299" s="6"/>
      <c r="ACZ299" s="6"/>
      <c r="ADA299" s="6"/>
      <c r="ADB299" s="6"/>
      <c r="ADC299" s="6"/>
      <c r="ADD299" s="6"/>
      <c r="ADE299" s="6"/>
      <c r="ADF299" s="6"/>
      <c r="ADG299" s="6"/>
      <c r="ADH299" s="6"/>
      <c r="ADI299" s="6"/>
      <c r="ADJ299" s="6"/>
      <c r="ADK299" s="6"/>
      <c r="ADL299" s="6"/>
      <c r="ADM299" s="6"/>
      <c r="ADN299" s="6"/>
      <c r="ADO299" s="6"/>
      <c r="ADP299" s="6"/>
      <c r="ADQ299" s="6"/>
      <c r="ADR299" s="6"/>
      <c r="ADS299" s="6"/>
      <c r="ADT299" s="6"/>
      <c r="ADU299" s="6"/>
      <c r="ADV299" s="6"/>
      <c r="ADW299" s="6"/>
      <c r="ADX299" s="6"/>
      <c r="ADY299" s="6"/>
      <c r="ADZ299" s="6"/>
      <c r="AEA299" s="6"/>
      <c r="AEB299" s="6"/>
      <c r="AEC299" s="6"/>
      <c r="AED299" s="6"/>
      <c r="AEE299" s="6"/>
      <c r="AEF299" s="6"/>
      <c r="AEG299" s="6"/>
      <c r="AEH299" s="6"/>
      <c r="AEI299" s="6"/>
      <c r="AEJ299" s="6"/>
      <c r="AEK299" s="6"/>
      <c r="AEL299" s="6"/>
      <c r="AEM299" s="6"/>
      <c r="AEN299" s="6"/>
      <c r="AEO299" s="6"/>
      <c r="AEP299" s="6"/>
      <c r="AEQ299" s="6"/>
      <c r="AER299" s="6"/>
      <c r="AES299" s="6"/>
      <c r="AET299" s="6"/>
      <c r="AEU299" s="6"/>
      <c r="AEV299" s="6"/>
      <c r="AEW299" s="6"/>
      <c r="AEX299" s="6"/>
      <c r="AEY299" s="6"/>
      <c r="AEZ299" s="6"/>
      <c r="AFA299" s="6"/>
      <c r="AFB299" s="6"/>
      <c r="AFC299" s="6"/>
      <c r="AFD299" s="6"/>
      <c r="AFE299" s="6"/>
      <c r="AFF299" s="6"/>
      <c r="AFG299" s="6"/>
      <c r="AFH299" s="6"/>
      <c r="AFI299" s="6"/>
      <c r="AFJ299" s="6"/>
      <c r="AFK299" s="6"/>
      <c r="AFL299" s="6"/>
      <c r="AFM299" s="6"/>
      <c r="AFN299" s="6"/>
      <c r="AFO299" s="6"/>
      <c r="AFP299" s="6"/>
      <c r="AFQ299" s="6"/>
      <c r="AFR299" s="6"/>
      <c r="AFS299" s="6"/>
      <c r="AFT299" s="6"/>
      <c r="AFU299" s="6"/>
      <c r="AFV299" s="6"/>
      <c r="AFW299" s="6"/>
      <c r="AFX299" s="6"/>
      <c r="AFY299" s="6"/>
      <c r="AFZ299" s="6"/>
      <c r="AGA299" s="6"/>
      <c r="AGB299" s="6"/>
      <c r="AGC299" s="6"/>
      <c r="AGD299" s="6"/>
      <c r="AGE299" s="6"/>
      <c r="AGF299" s="6"/>
      <c r="AGG299" s="6"/>
      <c r="AGH299" s="6"/>
      <c r="AGI299" s="6"/>
      <c r="AGJ299" s="6"/>
      <c r="AGK299" s="6"/>
      <c r="AGL299" s="6"/>
      <c r="AGM299" s="6"/>
      <c r="AGN299" s="6"/>
      <c r="AGO299" s="6"/>
      <c r="AGP299" s="6"/>
      <c r="AGQ299" s="6"/>
      <c r="AGR299" s="6"/>
      <c r="AGS299" s="6"/>
      <c r="AGT299" s="6"/>
      <c r="AGU299" s="6"/>
      <c r="AGV299" s="6"/>
      <c r="AGW299" s="6"/>
      <c r="AGX299" s="6"/>
      <c r="AGY299" s="6"/>
      <c r="AGZ299" s="6"/>
      <c r="AHA299" s="6"/>
      <c r="AHB299" s="6"/>
      <c r="AHC299" s="6"/>
      <c r="AHD299" s="6"/>
      <c r="AHE299" s="6"/>
      <c r="AHF299" s="6"/>
      <c r="AHG299" s="6"/>
      <c r="AHH299" s="6"/>
      <c r="AHI299" s="6"/>
      <c r="AHJ299" s="6"/>
      <c r="AHK299" s="6"/>
      <c r="AHL299" s="6"/>
      <c r="AHM299" s="6"/>
      <c r="AHN299" s="6"/>
      <c r="AHO299" s="6"/>
      <c r="AHP299" s="6"/>
      <c r="AHQ299" s="6"/>
      <c r="AHR299" s="6"/>
      <c r="AHS299" s="6"/>
      <c r="AHT299" s="6"/>
      <c r="AHU299" s="6"/>
      <c r="AHV299" s="6"/>
      <c r="AHW299" s="6"/>
      <c r="AHX299" s="6"/>
      <c r="AHY299" s="6"/>
      <c r="AHZ299" s="6"/>
      <c r="AIA299" s="6"/>
      <c r="AIB299" s="6"/>
      <c r="AIC299" s="6"/>
      <c r="AID299" s="6"/>
      <c r="AIE299" s="6"/>
      <c r="AIF299" s="6"/>
      <c r="AIG299" s="6"/>
      <c r="AIH299" s="6"/>
      <c r="AII299" s="6"/>
      <c r="AIJ299" s="6"/>
      <c r="AIK299" s="6"/>
      <c r="AIL299" s="6"/>
      <c r="AIM299" s="6"/>
      <c r="AIN299" s="6"/>
      <c r="AIO299" s="6"/>
      <c r="AIP299" s="6"/>
      <c r="AIQ299" s="6"/>
      <c r="AIR299" s="6"/>
      <c r="AIS299" s="6"/>
      <c r="AIT299" s="6"/>
      <c r="AIU299" s="6"/>
      <c r="AIV299" s="6"/>
      <c r="AIW299" s="6"/>
      <c r="AIX299" s="6"/>
      <c r="AIY299" s="6"/>
      <c r="AIZ299" s="6"/>
      <c r="AJA299" s="6"/>
      <c r="AJB299" s="6"/>
      <c r="AJC299" s="6"/>
      <c r="AJD299" s="6"/>
      <c r="AJE299" s="6"/>
      <c r="AJF299" s="6"/>
      <c r="AJG299" s="6"/>
      <c r="AJH299" s="6"/>
      <c r="AJI299" s="6"/>
      <c r="AJJ299" s="6"/>
      <c r="AJK299" s="6"/>
      <c r="AJL299" s="6"/>
      <c r="AJM299" s="6"/>
      <c r="AJN299" s="6"/>
      <c r="AJO299" s="6"/>
      <c r="AJP299" s="6"/>
      <c r="AJQ299" s="6"/>
      <c r="AJR299" s="6"/>
      <c r="AJS299" s="6"/>
      <c r="AJT299" s="6"/>
      <c r="AJU299" s="6"/>
      <c r="AJV299" s="6"/>
      <c r="AJW299" s="6"/>
      <c r="AJX299" s="6"/>
      <c r="AJY299" s="6"/>
      <c r="AJZ299" s="6"/>
      <c r="AKA299" s="6"/>
      <c r="AKB299" s="6"/>
      <c r="AKC299" s="6"/>
      <c r="AKD299" s="6"/>
      <c r="AKE299" s="6"/>
      <c r="AKF299" s="6"/>
      <c r="AKG299" s="6"/>
      <c r="AKH299" s="6"/>
      <c r="AKI299" s="6"/>
      <c r="AKJ299" s="6"/>
      <c r="AKK299" s="6"/>
      <c r="AKL299" s="6"/>
      <c r="AKM299" s="6"/>
      <c r="AKN299" s="6"/>
      <c r="AKO299" s="6"/>
      <c r="AKP299" s="6"/>
      <c r="AKQ299" s="6"/>
      <c r="AKR299" s="6"/>
      <c r="AKS299" s="6"/>
      <c r="AKT299" s="6"/>
      <c r="AKU299" s="6"/>
      <c r="AKV299" s="6"/>
      <c r="AKW299" s="6"/>
      <c r="AKX299" s="6"/>
      <c r="AKY299" s="6"/>
      <c r="AKZ299" s="6"/>
      <c r="ALA299" s="6"/>
      <c r="ALB299" s="6"/>
      <c r="ALC299" s="6"/>
      <c r="ALD299" s="6"/>
      <c r="ALE299" s="6"/>
      <c r="ALF299" s="6"/>
      <c r="ALG299" s="6"/>
      <c r="ALH299" s="6"/>
      <c r="ALI299" s="6"/>
      <c r="ALJ299" s="6"/>
      <c r="ALK299" s="6"/>
      <c r="ALL299" s="6"/>
      <c r="ALM299" s="6"/>
      <c r="ALN299" s="6"/>
      <c r="ALO299" s="6"/>
      <c r="ALP299" s="6"/>
      <c r="ALQ299" s="6"/>
      <c r="ALR299" s="6"/>
      <c r="ALS299" s="6"/>
      <c r="ALT299" s="6"/>
      <c r="ALU299" s="6"/>
      <c r="ALV299" s="6"/>
      <c r="ALW299" s="6"/>
      <c r="ALX299" s="6"/>
      <c r="ALY299" s="6"/>
      <c r="ALZ299" s="6"/>
      <c r="AMA299" s="6"/>
      <c r="AMB299" s="6"/>
      <c r="AMC299" s="6"/>
      <c r="AMD299" s="6"/>
      <c r="AME299" s="6"/>
      <c r="AMF299" s="6"/>
      <c r="AMG299" s="6"/>
      <c r="AMH299" s="6"/>
      <c r="AMI299" s="6"/>
      <c r="AMJ299" s="6"/>
      <c r="AMK299" s="6"/>
      <c r="AML299" s="6"/>
      <c r="AMM299" s="6"/>
      <c r="AMN299" s="6"/>
      <c r="AMO299" s="6"/>
      <c r="AMP299" s="6"/>
      <c r="AMQ299" s="6"/>
      <c r="AMR299" s="6"/>
      <c r="AMS299" s="6"/>
      <c r="AMT299" s="6"/>
      <c r="AMU299" s="6"/>
      <c r="AMV299" s="6"/>
      <c r="AMW299" s="6"/>
      <c r="AMX299" s="6"/>
      <c r="AMY299" s="6"/>
      <c r="AMZ299" s="6"/>
      <c r="ANA299" s="6"/>
      <c r="ANB299" s="6"/>
      <c r="ANC299" s="6"/>
      <c r="AND299" s="6"/>
      <c r="ANE299" s="6"/>
      <c r="ANF299" s="6"/>
      <c r="ANG299" s="6"/>
      <c r="ANH299" s="6"/>
      <c r="ANI299" s="6"/>
      <c r="ANJ299" s="6"/>
      <c r="ANK299" s="6"/>
      <c r="ANL299" s="6"/>
      <c r="ANM299" s="6"/>
      <c r="ANN299" s="6"/>
      <c r="ANO299" s="6"/>
      <c r="ANP299" s="6"/>
      <c r="ANQ299" s="6"/>
      <c r="ANR299" s="6"/>
      <c r="ANS299" s="6"/>
      <c r="ANT299" s="6"/>
      <c r="ANU299" s="6"/>
      <c r="ANV299" s="6"/>
      <c r="ANW299" s="6"/>
      <c r="ANX299" s="6"/>
      <c r="ANY299" s="6"/>
      <c r="ANZ299" s="6"/>
      <c r="AOA299" s="6"/>
      <c r="AOB299" s="6"/>
      <c r="AOC299" s="6"/>
      <c r="AOD299" s="6"/>
      <c r="AOE299" s="6"/>
      <c r="AOF299" s="6"/>
      <c r="AOG299" s="6"/>
      <c r="AOH299" s="6"/>
      <c r="AOI299" s="6"/>
      <c r="AOJ299" s="6"/>
      <c r="AOK299" s="6"/>
      <c r="AOL299" s="6"/>
      <c r="AOM299" s="6"/>
      <c r="AON299" s="6"/>
      <c r="AOO299" s="6"/>
      <c r="AOP299" s="6"/>
      <c r="AOQ299" s="6"/>
      <c r="AOR299" s="6"/>
      <c r="AOS299" s="6"/>
      <c r="AOT299" s="6"/>
      <c r="AOU299" s="6"/>
      <c r="AOV299" s="6"/>
      <c r="AOW299" s="6"/>
      <c r="AOX299" s="6"/>
      <c r="AOY299" s="6"/>
      <c r="AOZ299" s="6"/>
      <c r="APA299" s="6"/>
      <c r="APB299" s="6"/>
      <c r="APC299" s="6"/>
      <c r="APD299" s="6"/>
      <c r="APE299" s="6"/>
      <c r="APF299" s="6"/>
      <c r="APG299" s="6"/>
      <c r="APH299" s="6"/>
      <c r="API299" s="6"/>
      <c r="APJ299" s="6"/>
      <c r="APK299" s="6"/>
      <c r="APL299" s="6"/>
      <c r="APM299" s="6"/>
      <c r="APN299" s="6"/>
      <c r="APO299" s="6"/>
      <c r="APP299" s="6"/>
      <c r="APQ299" s="6"/>
      <c r="APR299" s="6"/>
      <c r="APS299" s="6"/>
      <c r="APT299" s="6"/>
      <c r="APU299" s="6"/>
      <c r="APV299" s="6"/>
      <c r="APW299" s="6"/>
      <c r="APX299" s="6"/>
      <c r="APY299" s="6"/>
      <c r="APZ299" s="6"/>
      <c r="AQA299" s="6"/>
      <c r="AQB299" s="6"/>
      <c r="AQC299" s="6"/>
      <c r="AQD299" s="6"/>
      <c r="AQE299" s="6"/>
      <c r="AQF299" s="6"/>
      <c r="AQG299" s="6"/>
      <c r="AQH299" s="6"/>
      <c r="AQI299" s="6"/>
      <c r="AQJ299" s="6"/>
      <c r="AQK299" s="6"/>
      <c r="AQL299" s="6"/>
      <c r="AQM299" s="6"/>
      <c r="AQN299" s="6"/>
      <c r="AQO299" s="6"/>
      <c r="AQP299" s="6"/>
      <c r="AQQ299" s="6"/>
      <c r="AQR299" s="6"/>
      <c r="AQS299" s="6"/>
      <c r="AQT299" s="6"/>
      <c r="AQU299" s="6"/>
      <c r="AQV299" s="6"/>
      <c r="AQW299" s="6"/>
      <c r="AQX299" s="6"/>
      <c r="AQY299" s="6"/>
      <c r="AQZ299" s="6"/>
      <c r="ARA299" s="6"/>
      <c r="ARB299" s="6"/>
      <c r="ARC299" s="6"/>
      <c r="ARD299" s="6"/>
      <c r="ARE299" s="6"/>
      <c r="ARF299" s="6"/>
      <c r="ARG299" s="6"/>
      <c r="ARH299" s="6"/>
      <c r="ARI299" s="6"/>
      <c r="ARJ299" s="6"/>
      <c r="ARK299" s="6"/>
      <c r="ARL299" s="6"/>
      <c r="ARM299" s="6"/>
      <c r="ARN299" s="6"/>
      <c r="ARO299" s="6"/>
      <c r="ARP299" s="6"/>
      <c r="ARQ299" s="6"/>
      <c r="ARR299" s="6"/>
      <c r="ARS299" s="6"/>
      <c r="ART299" s="6"/>
      <c r="ARU299" s="6"/>
      <c r="ARV299" s="6"/>
      <c r="ARW299" s="6"/>
      <c r="ARX299" s="6"/>
      <c r="ARY299" s="6"/>
      <c r="ARZ299" s="6"/>
      <c r="ASA299" s="6"/>
      <c r="ASB299" s="6"/>
      <c r="ASC299" s="6"/>
      <c r="ASD299" s="6"/>
      <c r="ASE299" s="6"/>
      <c r="ASF299" s="6"/>
      <c r="ASG299" s="6"/>
      <c r="ASH299" s="6"/>
      <c r="ASI299" s="6"/>
      <c r="ASJ299" s="6"/>
      <c r="ASK299" s="6"/>
      <c r="ASL299" s="6"/>
      <c r="ASM299" s="6"/>
      <c r="ASN299" s="6"/>
      <c r="ASO299" s="6"/>
      <c r="ASP299" s="6"/>
      <c r="ASQ299" s="6"/>
      <c r="ASR299" s="6"/>
      <c r="ASS299" s="6"/>
      <c r="AST299" s="6"/>
      <c r="ASU299" s="6"/>
      <c r="ASV299" s="6"/>
      <c r="ASW299" s="6"/>
      <c r="ASX299" s="6"/>
      <c r="ASY299" s="6"/>
      <c r="ASZ299" s="6"/>
      <c r="ATA299" s="6"/>
      <c r="ATB299" s="6"/>
      <c r="ATC299" s="6"/>
      <c r="ATD299" s="6"/>
      <c r="ATE299" s="6"/>
      <c r="ATF299" s="6"/>
      <c r="ATG299" s="6"/>
      <c r="ATH299" s="6"/>
      <c r="ATI299" s="6"/>
      <c r="ATJ299" s="6"/>
      <c r="ATK299" s="6"/>
      <c r="ATL299" s="6"/>
      <c r="ATM299" s="6"/>
      <c r="ATN299" s="6"/>
      <c r="ATO299" s="6"/>
      <c r="ATP299" s="6"/>
      <c r="ATQ299" s="6"/>
      <c r="ATR299" s="6"/>
      <c r="ATS299" s="6"/>
      <c r="ATT299" s="6"/>
      <c r="ATU299" s="6"/>
      <c r="ATV299" s="6"/>
      <c r="ATW299" s="6"/>
      <c r="ATX299" s="6"/>
      <c r="ATY299" s="6"/>
      <c r="ATZ299" s="6"/>
      <c r="AUA299" s="6"/>
      <c r="AUB299" s="6"/>
      <c r="AUC299" s="6"/>
      <c r="AUD299" s="6"/>
      <c r="AUE299" s="6"/>
      <c r="AUF299" s="6"/>
      <c r="AUG299" s="6"/>
      <c r="AUH299" s="6"/>
      <c r="AUI299" s="6"/>
      <c r="AUJ299" s="6"/>
      <c r="AUK299" s="6"/>
      <c r="AUL299" s="6"/>
      <c r="AUM299" s="6"/>
      <c r="AUN299" s="6"/>
      <c r="AUO299" s="6"/>
      <c r="AUP299" s="6"/>
      <c r="AUQ299" s="6"/>
      <c r="AUR299" s="6"/>
      <c r="AUS299" s="6"/>
      <c r="AUT299" s="6"/>
      <c r="AUU299" s="6"/>
      <c r="AUV299" s="6"/>
      <c r="AUW299" s="6"/>
      <c r="AUX299" s="6"/>
      <c r="AUY299" s="6"/>
      <c r="AUZ299" s="6"/>
      <c r="AVA299" s="6"/>
      <c r="AVB299" s="6"/>
      <c r="AVC299" s="6"/>
      <c r="AVD299" s="6"/>
      <c r="AVE299" s="6"/>
      <c r="AVF299" s="6"/>
      <c r="AVG299" s="6"/>
      <c r="AVH299" s="6"/>
      <c r="AVI299" s="6"/>
      <c r="AVJ299" s="6"/>
      <c r="AVK299" s="6"/>
      <c r="AVL299" s="6"/>
      <c r="AVM299" s="6"/>
      <c r="AVN299" s="6"/>
      <c r="AVO299" s="6"/>
      <c r="AVP299" s="6"/>
      <c r="AVQ299" s="6"/>
      <c r="AVR299" s="6"/>
      <c r="AVS299" s="6"/>
      <c r="AVT299" s="6"/>
      <c r="AVU299" s="6"/>
      <c r="AVV299" s="6"/>
      <c r="AVW299" s="6"/>
      <c r="AVX299" s="6"/>
      <c r="AVY299" s="6"/>
      <c r="AVZ299" s="6"/>
      <c r="AWA299" s="6"/>
      <c r="AWB299" s="6"/>
      <c r="AWC299" s="6"/>
      <c r="AWD299" s="6"/>
      <c r="AWE299" s="6"/>
      <c r="AWF299" s="6"/>
      <c r="AWG299" s="6"/>
      <c r="AWH299" s="6"/>
      <c r="AWI299" s="6"/>
      <c r="AWJ299" s="6"/>
      <c r="AWK299" s="6"/>
      <c r="AWL299" s="6"/>
      <c r="AWM299" s="6"/>
      <c r="AWN299" s="6"/>
      <c r="AWO299" s="6"/>
      <c r="AWP299" s="6"/>
      <c r="AWQ299" s="6"/>
      <c r="AWR299" s="6"/>
      <c r="AWS299" s="6"/>
      <c r="AWT299" s="6"/>
      <c r="AWU299" s="6"/>
      <c r="AWV299" s="6"/>
      <c r="AWW299" s="6"/>
      <c r="AWX299" s="6"/>
      <c r="AWY299" s="6"/>
      <c r="AWZ299" s="6"/>
      <c r="AXA299" s="6"/>
      <c r="AXB299" s="6"/>
      <c r="AXC299" s="6"/>
      <c r="AXD299" s="6"/>
      <c r="AXE299" s="6"/>
      <c r="AXF299" s="6"/>
      <c r="AXG299" s="6"/>
      <c r="AXH299" s="6"/>
      <c r="AXI299" s="6"/>
      <c r="AXJ299" s="6"/>
      <c r="AXK299" s="6"/>
      <c r="AXL299" s="6"/>
      <c r="AXM299" s="6"/>
      <c r="AXN299" s="6"/>
      <c r="AXO299" s="6"/>
      <c r="AXP299" s="6"/>
      <c r="AXQ299" s="6"/>
      <c r="AXR299" s="6"/>
      <c r="AXS299" s="6"/>
      <c r="AXT299" s="6"/>
      <c r="AXU299" s="6"/>
      <c r="AXV299" s="6"/>
      <c r="AXW299" s="6"/>
      <c r="AXX299" s="6"/>
      <c r="AXY299" s="6"/>
      <c r="AXZ299" s="6"/>
      <c r="AYA299" s="6"/>
      <c r="AYB299" s="6"/>
      <c r="AYC299" s="6"/>
      <c r="AYD299" s="6"/>
      <c r="AYE299" s="6"/>
      <c r="AYF299" s="6"/>
      <c r="AYG299" s="6"/>
      <c r="AYH299" s="6"/>
      <c r="AYI299" s="6"/>
      <c r="AYJ299" s="6"/>
      <c r="AYK299" s="6"/>
      <c r="AYL299" s="6"/>
      <c r="AYM299" s="6"/>
      <c r="AYN299" s="6"/>
      <c r="AYO299" s="6"/>
      <c r="AYP299" s="6"/>
      <c r="AYQ299" s="6"/>
      <c r="AYR299" s="6"/>
      <c r="AYS299" s="6"/>
      <c r="AYT299" s="6"/>
      <c r="AYU299" s="6"/>
      <c r="AYV299" s="6"/>
      <c r="AYW299" s="6"/>
      <c r="AYX299" s="6"/>
      <c r="AYY299" s="6"/>
      <c r="AYZ299" s="6"/>
      <c r="AZA299" s="6"/>
      <c r="AZB299" s="6"/>
      <c r="AZC299" s="6"/>
      <c r="AZD299" s="6"/>
      <c r="AZE299" s="6"/>
      <c r="AZF299" s="6"/>
      <c r="AZG299" s="6"/>
      <c r="AZH299" s="6"/>
      <c r="AZI299" s="6"/>
      <c r="AZJ299" s="6"/>
      <c r="AZK299" s="6"/>
      <c r="AZL299" s="6"/>
      <c r="AZM299" s="6"/>
      <c r="AZN299" s="6"/>
      <c r="AZO299" s="6"/>
      <c r="AZP299" s="6"/>
      <c r="AZQ299" s="6"/>
      <c r="AZR299" s="6"/>
      <c r="AZS299" s="6"/>
      <c r="AZT299" s="6"/>
      <c r="AZU299" s="6"/>
      <c r="AZV299" s="6"/>
      <c r="AZW299" s="6"/>
      <c r="AZX299" s="6"/>
      <c r="AZY299" s="6"/>
      <c r="AZZ299" s="6"/>
      <c r="BAA299" s="6"/>
      <c r="BAB299" s="6"/>
      <c r="BAC299" s="6"/>
      <c r="BAD299" s="6"/>
      <c r="BAE299" s="6"/>
      <c r="BAF299" s="6"/>
      <c r="BAG299" s="6"/>
      <c r="BAH299" s="6"/>
      <c r="BAI299" s="6"/>
      <c r="BAJ299" s="6"/>
      <c r="BAK299" s="6"/>
      <c r="BAL299" s="6"/>
      <c r="BAM299" s="6"/>
      <c r="BAN299" s="6"/>
      <c r="BAO299" s="6"/>
      <c r="BAP299" s="6"/>
      <c r="BAQ299" s="6"/>
      <c r="BAR299" s="6"/>
      <c r="BAS299" s="6"/>
      <c r="BAT299" s="6"/>
      <c r="BAU299" s="6"/>
      <c r="BAV299" s="6"/>
      <c r="BAW299" s="6"/>
      <c r="BAX299" s="6"/>
      <c r="BAY299" s="6"/>
      <c r="BAZ299" s="6"/>
      <c r="BBA299" s="6"/>
      <c r="BBB299" s="6"/>
      <c r="BBC299" s="6"/>
      <c r="BBD299" s="6"/>
      <c r="BBE299" s="6"/>
      <c r="BBF299" s="6"/>
      <c r="BBG299" s="6"/>
      <c r="BBH299" s="6"/>
      <c r="BBI299" s="6"/>
      <c r="BBJ299" s="6"/>
      <c r="BBK299" s="6"/>
      <c r="BBL299" s="6"/>
      <c r="BBM299" s="6"/>
      <c r="BBN299" s="6"/>
      <c r="BBO299" s="6"/>
      <c r="BBP299" s="6"/>
      <c r="BBQ299" s="6"/>
      <c r="BBR299" s="6"/>
      <c r="BBS299" s="6"/>
      <c r="BBT299" s="6"/>
      <c r="BBU299" s="6"/>
      <c r="BBV299" s="6"/>
      <c r="BBW299" s="6"/>
      <c r="BBX299" s="6"/>
      <c r="BBY299" s="6"/>
      <c r="BBZ299" s="6"/>
      <c r="BCA299" s="6"/>
      <c r="BCB299" s="6"/>
      <c r="BCC299" s="6"/>
      <c r="BCD299" s="6"/>
      <c r="BCE299" s="6"/>
      <c r="BCF299" s="6"/>
      <c r="BCG299" s="6"/>
      <c r="BCH299" s="6"/>
      <c r="BCI299" s="6"/>
      <c r="BCJ299" s="6"/>
      <c r="BCK299" s="6"/>
      <c r="BCL299" s="6"/>
      <c r="BCM299" s="6"/>
      <c r="BCN299" s="6"/>
      <c r="BCO299" s="6"/>
      <c r="BCP299" s="6"/>
      <c r="BCQ299" s="6"/>
      <c r="BCR299" s="6"/>
      <c r="BCS299" s="6"/>
      <c r="BCT299" s="6"/>
      <c r="BCU299" s="6"/>
      <c r="BCV299" s="6"/>
      <c r="BCW299" s="6"/>
      <c r="BCX299" s="6"/>
      <c r="BCY299" s="6"/>
      <c r="BCZ299" s="6"/>
      <c r="BDA299" s="6"/>
      <c r="BDB299" s="6"/>
      <c r="BDC299" s="6"/>
      <c r="BDD299" s="6"/>
      <c r="BDE299" s="6"/>
      <c r="BDF299" s="6"/>
      <c r="BDG299" s="6"/>
      <c r="BDH299" s="6"/>
      <c r="BDI299" s="6"/>
      <c r="BDJ299" s="6"/>
      <c r="BDK299" s="6"/>
      <c r="BDL299" s="6"/>
      <c r="BDM299" s="6"/>
      <c r="BDN299" s="6"/>
      <c r="BDO299" s="6"/>
      <c r="BDP299" s="6"/>
      <c r="BDQ299" s="6"/>
      <c r="BDR299" s="6"/>
      <c r="BDS299" s="6"/>
      <c r="BDT299" s="6"/>
      <c r="BDU299" s="6"/>
      <c r="BDV299" s="6"/>
      <c r="BDW299" s="6"/>
      <c r="BDX299" s="6"/>
      <c r="BDY299" s="6"/>
      <c r="BDZ299" s="6"/>
      <c r="BEA299" s="6"/>
      <c r="BEB299" s="6"/>
      <c r="BEC299" s="6"/>
      <c r="BED299" s="6"/>
      <c r="BEE299" s="6"/>
      <c r="BEF299" s="6"/>
      <c r="BEG299" s="6"/>
      <c r="BEH299" s="6"/>
      <c r="BEI299" s="6"/>
      <c r="BEJ299" s="6"/>
      <c r="BEK299" s="6"/>
      <c r="BEL299" s="6"/>
      <c r="BEM299" s="6"/>
      <c r="BEN299" s="6"/>
      <c r="BEO299" s="6"/>
      <c r="BEP299" s="6"/>
      <c r="BEQ299" s="6"/>
      <c r="BER299" s="6"/>
      <c r="BES299" s="6"/>
      <c r="BET299" s="6"/>
      <c r="BEU299" s="6"/>
      <c r="BEV299" s="6"/>
      <c r="BEW299" s="6"/>
      <c r="BEX299" s="6"/>
      <c r="BEY299" s="6"/>
      <c r="BEZ299" s="6"/>
      <c r="BFA299" s="6"/>
      <c r="BFB299" s="6"/>
      <c r="BFC299" s="6"/>
      <c r="BFD299" s="6"/>
      <c r="BFE299" s="6"/>
      <c r="BFF299" s="6"/>
      <c r="BFG299" s="6"/>
      <c r="BFH299" s="6"/>
      <c r="BFI299" s="6"/>
      <c r="BFJ299" s="6"/>
      <c r="BFK299" s="6"/>
      <c r="BFL299" s="6"/>
      <c r="BFM299" s="6"/>
      <c r="BFN299" s="6"/>
      <c r="BFO299" s="6"/>
      <c r="BFP299" s="6"/>
      <c r="BFQ299" s="6"/>
      <c r="BFR299" s="6"/>
      <c r="BFS299" s="6"/>
      <c r="BFT299" s="6"/>
      <c r="BFU299" s="6"/>
      <c r="BFV299" s="6"/>
      <c r="BFW299" s="6"/>
      <c r="BFX299" s="6"/>
      <c r="BFY299" s="6"/>
      <c r="BFZ299" s="6"/>
      <c r="BGA299" s="6"/>
      <c r="BGB299" s="6"/>
      <c r="BGC299" s="6"/>
      <c r="BGD299" s="6"/>
      <c r="BGE299" s="6"/>
      <c r="BGF299" s="6"/>
      <c r="BGG299" s="6"/>
      <c r="BGH299" s="6"/>
      <c r="BGI299" s="6"/>
      <c r="BGJ299" s="6"/>
      <c r="BGK299" s="6"/>
      <c r="BGL299" s="6"/>
      <c r="BGM299" s="6"/>
      <c r="BGN299" s="6"/>
      <c r="BGO299" s="6"/>
      <c r="BGP299" s="6"/>
      <c r="BGQ299" s="6"/>
      <c r="BGR299" s="6"/>
      <c r="BGS299" s="6"/>
      <c r="BGT299" s="6"/>
      <c r="BGU299" s="6"/>
      <c r="BGV299" s="6"/>
      <c r="BGW299" s="6"/>
      <c r="BGX299" s="6"/>
      <c r="BGY299" s="6"/>
      <c r="BGZ299" s="6"/>
      <c r="BHA299" s="6"/>
      <c r="BHB299" s="6"/>
      <c r="BHC299" s="6"/>
      <c r="BHD299" s="6"/>
      <c r="BHE299" s="6"/>
      <c r="BHF299" s="6"/>
      <c r="BHG299" s="6"/>
      <c r="BHH299" s="6"/>
      <c r="BHI299" s="6"/>
      <c r="BHJ299" s="6"/>
      <c r="BHK299" s="6"/>
      <c r="BHL299" s="6"/>
      <c r="BHM299" s="6"/>
      <c r="BHN299" s="6"/>
      <c r="BHO299" s="6"/>
      <c r="BHP299" s="6"/>
      <c r="BHQ299" s="6"/>
      <c r="BHR299" s="6"/>
      <c r="BHS299" s="6"/>
      <c r="BHT299" s="6"/>
      <c r="BHU299" s="6"/>
      <c r="BHV299" s="6"/>
      <c r="BHW299" s="6"/>
      <c r="BHX299" s="6"/>
      <c r="BHY299" s="6"/>
      <c r="BHZ299" s="6"/>
      <c r="BIA299" s="6"/>
      <c r="BIB299" s="6"/>
      <c r="BIC299" s="6"/>
      <c r="BID299" s="6"/>
      <c r="BIE299" s="6"/>
      <c r="BIF299" s="6"/>
      <c r="BIG299" s="6"/>
      <c r="BIH299" s="6"/>
      <c r="BII299" s="6"/>
      <c r="BIJ299" s="6"/>
      <c r="BIK299" s="6"/>
      <c r="BIL299" s="6"/>
      <c r="BIM299" s="6"/>
      <c r="BIN299" s="6"/>
      <c r="BIO299" s="6"/>
      <c r="BIP299" s="6"/>
      <c r="BIQ299" s="6"/>
      <c r="BIR299" s="6"/>
      <c r="BIS299" s="6"/>
      <c r="BIT299" s="6"/>
      <c r="BIU299" s="6"/>
      <c r="BIV299" s="6"/>
      <c r="BIW299" s="6"/>
      <c r="BIX299" s="6"/>
      <c r="BIY299" s="6"/>
      <c r="BIZ299" s="6"/>
      <c r="BJA299" s="6"/>
      <c r="BJB299" s="6"/>
      <c r="BJC299" s="6"/>
      <c r="BJD299" s="6"/>
      <c r="BJE299" s="6"/>
      <c r="BJF299" s="6"/>
      <c r="BJG299" s="6"/>
      <c r="BJH299" s="6"/>
      <c r="BJI299" s="6"/>
      <c r="BJJ299" s="6"/>
      <c r="BJK299" s="6"/>
      <c r="BJL299" s="6"/>
      <c r="BJM299" s="6"/>
      <c r="BJN299" s="6"/>
      <c r="BJO299" s="6"/>
      <c r="BJP299" s="6"/>
      <c r="BJQ299" s="6"/>
      <c r="BJR299" s="6"/>
      <c r="BJS299" s="6"/>
      <c r="BJT299" s="6"/>
      <c r="BJU299" s="6"/>
      <c r="BJV299" s="6"/>
      <c r="BJW299" s="6"/>
      <c r="BJX299" s="6"/>
      <c r="BJY299" s="6"/>
      <c r="BJZ299" s="6"/>
      <c r="BKA299" s="6"/>
      <c r="BKB299" s="6"/>
      <c r="BKC299" s="6"/>
      <c r="BKD299" s="6"/>
      <c r="BKE299" s="6"/>
      <c r="BKF299" s="6"/>
      <c r="BKG299" s="6"/>
      <c r="BKH299" s="6"/>
      <c r="BKI299" s="6"/>
      <c r="BKJ299" s="6"/>
      <c r="BKK299" s="6"/>
      <c r="BKL299" s="6"/>
      <c r="BKM299" s="6"/>
      <c r="BKN299" s="6"/>
      <c r="BKO299" s="6"/>
      <c r="BKP299" s="6"/>
      <c r="BKQ299" s="6"/>
      <c r="BKR299" s="6"/>
      <c r="BKS299" s="6"/>
      <c r="BKT299" s="6"/>
      <c r="BKU299" s="6"/>
      <c r="BKV299" s="6"/>
      <c r="BKW299" s="6"/>
      <c r="BKX299" s="6"/>
      <c r="BKY299" s="6"/>
      <c r="BKZ299" s="6"/>
      <c r="BLA299" s="6"/>
      <c r="BLB299" s="6"/>
      <c r="BLC299" s="6"/>
      <c r="BLD299" s="6"/>
      <c r="BLE299" s="6"/>
      <c r="BLF299" s="6"/>
      <c r="BLG299" s="6"/>
      <c r="BLH299" s="6"/>
      <c r="BLI299" s="6"/>
      <c r="BLJ299" s="6"/>
      <c r="BLK299" s="6"/>
      <c r="BLL299" s="6"/>
      <c r="BLM299" s="6"/>
      <c r="BLN299" s="6"/>
      <c r="BLO299" s="6"/>
      <c r="BLP299" s="6"/>
      <c r="BLQ299" s="6"/>
      <c r="BLR299" s="6"/>
      <c r="BLS299" s="6"/>
      <c r="BLT299" s="6"/>
      <c r="BLU299" s="6"/>
      <c r="BLV299" s="6"/>
      <c r="BLW299" s="6"/>
      <c r="BLX299" s="6"/>
      <c r="BLY299" s="6"/>
      <c r="BLZ299" s="6"/>
      <c r="BMA299" s="6"/>
      <c r="BMB299" s="6"/>
      <c r="BMC299" s="6"/>
      <c r="BMD299" s="6"/>
      <c r="BME299" s="6"/>
      <c r="BMF299" s="6"/>
      <c r="BMG299" s="6"/>
      <c r="BMH299" s="6"/>
      <c r="BMI299" s="6"/>
      <c r="BMJ299" s="6"/>
      <c r="BMK299" s="6"/>
      <c r="BML299" s="6"/>
      <c r="BMM299" s="6"/>
      <c r="BMN299" s="6"/>
      <c r="BMO299" s="6"/>
      <c r="BMP299" s="6"/>
      <c r="BMQ299" s="6"/>
      <c r="BMR299" s="6"/>
      <c r="BMS299" s="6"/>
      <c r="BMT299" s="6"/>
      <c r="BMU299" s="6"/>
      <c r="BMV299" s="6"/>
      <c r="BMW299" s="6"/>
      <c r="BMX299" s="6"/>
      <c r="BMY299" s="6"/>
      <c r="BMZ299" s="6"/>
      <c r="BNA299" s="6"/>
      <c r="BNB299" s="6"/>
      <c r="BNC299" s="6"/>
      <c r="BND299" s="6"/>
      <c r="BNE299" s="6"/>
      <c r="BNF299" s="6"/>
      <c r="BNG299" s="6"/>
      <c r="BNH299" s="6"/>
      <c r="BNI299" s="6"/>
      <c r="BNJ299" s="6"/>
      <c r="BNK299" s="6"/>
      <c r="BNL299" s="6"/>
      <c r="BNM299" s="6"/>
      <c r="BNN299" s="6"/>
      <c r="BNO299" s="6"/>
      <c r="BNP299" s="6"/>
      <c r="BNQ299" s="6"/>
      <c r="BNR299" s="6"/>
      <c r="BNS299" s="6"/>
      <c r="BNT299" s="6"/>
      <c r="BNU299" s="6"/>
      <c r="BNV299" s="6"/>
      <c r="BNW299" s="6"/>
      <c r="BNX299" s="6"/>
      <c r="BNY299" s="6"/>
      <c r="BNZ299" s="6"/>
      <c r="BOA299" s="6"/>
      <c r="BOB299" s="6"/>
      <c r="BOC299" s="6"/>
      <c r="BOD299" s="6"/>
      <c r="BOE299" s="6"/>
      <c r="BOF299" s="6"/>
      <c r="BOG299" s="6"/>
      <c r="BOH299" s="6"/>
      <c r="BOI299" s="6"/>
      <c r="BOJ299" s="6"/>
      <c r="BOK299" s="6"/>
      <c r="BOL299" s="6"/>
      <c r="BOM299" s="6"/>
      <c r="BON299" s="6"/>
      <c r="BOO299" s="6"/>
      <c r="BOP299" s="6"/>
      <c r="BOQ299" s="6"/>
      <c r="BOR299" s="6"/>
      <c r="BOS299" s="6"/>
      <c r="BOT299" s="6"/>
      <c r="BOU299" s="6"/>
      <c r="BOV299" s="6"/>
      <c r="BOW299" s="6"/>
      <c r="BOX299" s="6"/>
      <c r="BOY299" s="6"/>
      <c r="BOZ299" s="6"/>
      <c r="BPA299" s="6"/>
      <c r="BPB299" s="6"/>
      <c r="BPC299" s="6"/>
      <c r="BPD299" s="6"/>
      <c r="BPE299" s="6"/>
      <c r="BPF299" s="6"/>
      <c r="BPG299" s="6"/>
      <c r="BPH299" s="6"/>
      <c r="BPI299" s="6"/>
      <c r="BPJ299" s="6"/>
      <c r="BPK299" s="6"/>
      <c r="BPL299" s="6"/>
      <c r="BPM299" s="6"/>
      <c r="BPN299" s="6"/>
      <c r="BPO299" s="6"/>
      <c r="BPP299" s="6"/>
      <c r="BPQ299" s="6"/>
      <c r="BPR299" s="6"/>
      <c r="BPS299" s="6"/>
      <c r="BPT299" s="6"/>
      <c r="BPU299" s="6"/>
      <c r="BPV299" s="6"/>
      <c r="BPW299" s="6"/>
      <c r="BPX299" s="6"/>
      <c r="BPY299" s="6"/>
      <c r="BPZ299" s="6"/>
      <c r="BQA299" s="6"/>
      <c r="BQB299" s="6"/>
      <c r="BQC299" s="6"/>
      <c r="BQD299" s="6"/>
      <c r="BQE299" s="6"/>
      <c r="BQF299" s="6"/>
      <c r="BQG299" s="6"/>
      <c r="BQH299" s="6"/>
      <c r="BQI299" s="6"/>
      <c r="BQJ299" s="6"/>
      <c r="BQK299" s="6"/>
      <c r="BQL299" s="6"/>
      <c r="BQM299" s="6"/>
      <c r="BQN299" s="6"/>
      <c r="BQO299" s="6"/>
      <c r="BQP299" s="6"/>
      <c r="BQQ299" s="6"/>
      <c r="BQR299" s="6"/>
      <c r="BQS299" s="6"/>
      <c r="BQT299" s="6"/>
      <c r="BQU299" s="6"/>
      <c r="BQV299" s="6"/>
      <c r="BQW299" s="6"/>
      <c r="BQX299" s="6"/>
      <c r="BQY299" s="6"/>
      <c r="BQZ299" s="6"/>
      <c r="BRA299" s="6"/>
      <c r="BRB299" s="6"/>
      <c r="BRC299" s="6"/>
      <c r="BRD299" s="6"/>
      <c r="BRE299" s="6"/>
      <c r="BRF299" s="6"/>
      <c r="BRG299" s="6"/>
      <c r="BRH299" s="6"/>
      <c r="BRI299" s="6"/>
      <c r="BRJ299" s="6"/>
      <c r="BRK299" s="6"/>
      <c r="BRL299" s="6"/>
      <c r="BRM299" s="6"/>
      <c r="BRN299" s="6"/>
      <c r="BRO299" s="6"/>
      <c r="BRP299" s="6"/>
      <c r="BRQ299" s="6"/>
      <c r="BRR299" s="6"/>
      <c r="BRS299" s="6"/>
      <c r="BRT299" s="6"/>
      <c r="BRU299" s="6"/>
      <c r="BRV299" s="6"/>
      <c r="BRW299" s="6"/>
      <c r="BRX299" s="6"/>
      <c r="BRY299" s="6"/>
      <c r="BRZ299" s="6"/>
      <c r="BSA299" s="6"/>
      <c r="BSB299" s="6"/>
      <c r="BSC299" s="6"/>
      <c r="BSD299" s="6"/>
      <c r="BSE299" s="6"/>
      <c r="BSF299" s="6"/>
      <c r="BSG299" s="6"/>
      <c r="BSH299" s="6"/>
      <c r="BSI299" s="6"/>
      <c r="BSJ299" s="6"/>
      <c r="BSK299" s="6"/>
      <c r="BSL299" s="6"/>
      <c r="BSM299" s="6"/>
      <c r="BSN299" s="6"/>
      <c r="BSO299" s="6"/>
      <c r="BSP299" s="6"/>
      <c r="BSQ299" s="6"/>
      <c r="BSR299" s="6"/>
      <c r="BSS299" s="6"/>
      <c r="BST299" s="6"/>
      <c r="BSU299" s="6"/>
      <c r="BSV299" s="6"/>
      <c r="BSW299" s="6"/>
      <c r="BSX299" s="6"/>
      <c r="BSY299" s="6"/>
      <c r="BSZ299" s="6"/>
      <c r="BTA299" s="6"/>
      <c r="BTB299" s="6"/>
      <c r="BTC299" s="6"/>
      <c r="BTD299" s="6"/>
      <c r="BTE299" s="6"/>
      <c r="BTF299" s="6"/>
      <c r="BTG299" s="6"/>
      <c r="BTH299" s="6"/>
      <c r="BTI299" s="6"/>
      <c r="BTJ299" s="6"/>
      <c r="BTK299" s="6"/>
      <c r="BTL299" s="6"/>
      <c r="BTM299" s="6"/>
      <c r="BTN299" s="6"/>
      <c r="BTO299" s="6"/>
      <c r="BTP299" s="6"/>
      <c r="BTQ299" s="6"/>
      <c r="BTR299" s="6"/>
      <c r="BTS299" s="6"/>
      <c r="BTT299" s="6"/>
      <c r="BTU299" s="6"/>
      <c r="BTV299" s="6"/>
      <c r="BTW299" s="6"/>
      <c r="BTX299" s="6"/>
      <c r="BTY299" s="6"/>
      <c r="BTZ299" s="6"/>
      <c r="BUA299" s="6"/>
      <c r="BUB299" s="6"/>
      <c r="BUC299" s="6"/>
      <c r="BUD299" s="6"/>
      <c r="BUE299" s="6"/>
      <c r="BUF299" s="6"/>
      <c r="BUG299" s="6"/>
      <c r="BUH299" s="6"/>
      <c r="BUI299" s="6"/>
      <c r="BUJ299" s="6"/>
      <c r="BUK299" s="6"/>
      <c r="BUL299" s="6"/>
      <c r="BUM299" s="6"/>
      <c r="BUN299" s="6"/>
      <c r="BUO299" s="6"/>
      <c r="BUP299" s="6"/>
      <c r="BUQ299" s="6"/>
      <c r="BUR299" s="6"/>
      <c r="BUS299" s="6"/>
      <c r="BUT299" s="6"/>
      <c r="BUU299" s="6"/>
      <c r="BUV299" s="6"/>
      <c r="BUW299" s="6"/>
      <c r="BUX299" s="6"/>
      <c r="BUY299" s="6"/>
      <c r="BUZ299" s="6"/>
      <c r="BVA299" s="6"/>
      <c r="BVB299" s="6"/>
      <c r="BVC299" s="6"/>
      <c r="BVD299" s="6"/>
      <c r="BVE299" s="6"/>
      <c r="BVF299" s="6"/>
      <c r="BVG299" s="6"/>
      <c r="BVH299" s="6"/>
      <c r="BVI299" s="6"/>
      <c r="BVJ299" s="6"/>
      <c r="BVK299" s="6"/>
      <c r="BVL299" s="6"/>
      <c r="BVM299" s="6"/>
      <c r="BVN299" s="6"/>
      <c r="BVO299" s="6"/>
      <c r="BVP299" s="6"/>
      <c r="BVQ299" s="6"/>
      <c r="BVR299" s="6"/>
      <c r="BVS299" s="6"/>
      <c r="BVT299" s="6"/>
      <c r="BVU299" s="6"/>
      <c r="BVV299" s="6"/>
      <c r="BVW299" s="6"/>
      <c r="BVX299" s="6"/>
      <c r="BVY299" s="6"/>
      <c r="BVZ299" s="6"/>
      <c r="BWA299" s="6"/>
      <c r="BWB299" s="6"/>
      <c r="BWC299" s="6"/>
      <c r="BWD299" s="6"/>
      <c r="BWE299" s="6"/>
      <c r="BWF299" s="6"/>
      <c r="BWG299" s="6"/>
      <c r="BWH299" s="6"/>
      <c r="BWI299" s="6"/>
      <c r="BWJ299" s="6"/>
      <c r="BWK299" s="6"/>
      <c r="BWL299" s="6"/>
      <c r="BWM299" s="6"/>
      <c r="BWN299" s="6"/>
      <c r="BWO299" s="6"/>
      <c r="BWP299" s="6"/>
      <c r="BWQ299" s="6"/>
      <c r="BWR299" s="6"/>
      <c r="BWS299" s="6"/>
      <c r="BWT299" s="6"/>
      <c r="BWU299" s="6"/>
      <c r="BWV299" s="6"/>
      <c r="BWW299" s="6"/>
      <c r="BWX299" s="6"/>
      <c r="BWY299" s="6"/>
      <c r="BWZ299" s="6"/>
      <c r="BXA299" s="6"/>
      <c r="BXB299" s="6"/>
      <c r="BXC299" s="6"/>
      <c r="BXD299" s="6"/>
      <c r="BXE299" s="6"/>
      <c r="BXF299" s="6"/>
      <c r="BXG299" s="6"/>
      <c r="BXH299" s="6"/>
      <c r="BXI299" s="6"/>
      <c r="BXJ299" s="6"/>
      <c r="BXK299" s="6"/>
      <c r="BXL299" s="6"/>
      <c r="BXM299" s="6"/>
      <c r="BXN299" s="6"/>
      <c r="BXO299" s="6"/>
      <c r="BXP299" s="6"/>
      <c r="BXQ299" s="6"/>
      <c r="BXR299" s="6"/>
      <c r="BXS299" s="6"/>
      <c r="BXT299" s="6"/>
      <c r="BXU299" s="6"/>
      <c r="BXV299" s="6"/>
      <c r="BXW299" s="6"/>
      <c r="BXX299" s="6"/>
      <c r="BXY299" s="6"/>
      <c r="BXZ299" s="6"/>
      <c r="BYA299" s="6"/>
      <c r="BYB299" s="6"/>
      <c r="BYC299" s="6"/>
      <c r="BYD299" s="6"/>
      <c r="BYE299" s="6"/>
      <c r="BYF299" s="6"/>
      <c r="BYG299" s="6"/>
      <c r="BYH299" s="6"/>
      <c r="BYI299" s="6"/>
      <c r="BYJ299" s="6"/>
      <c r="BYK299" s="6"/>
      <c r="BYL299" s="6"/>
      <c r="BYM299" s="6"/>
      <c r="BYN299" s="6"/>
      <c r="BYO299" s="6"/>
      <c r="BYP299" s="6"/>
      <c r="BYQ299" s="6"/>
      <c r="BYR299" s="6"/>
      <c r="BYS299" s="6"/>
      <c r="BYT299" s="6"/>
      <c r="BYU299" s="6"/>
      <c r="BYV299" s="6"/>
      <c r="BYW299" s="6"/>
      <c r="BYX299" s="6"/>
      <c r="BYY299" s="6"/>
      <c r="BYZ299" s="6"/>
      <c r="BZA299" s="6"/>
      <c r="BZB299" s="6"/>
      <c r="BZC299" s="6"/>
      <c r="BZD299" s="6"/>
      <c r="BZE299" s="6"/>
      <c r="BZF299" s="6"/>
      <c r="BZG299" s="6"/>
      <c r="BZH299" s="6"/>
      <c r="BZI299" s="6"/>
      <c r="BZJ299" s="6"/>
      <c r="BZK299" s="6"/>
      <c r="BZL299" s="6"/>
      <c r="BZM299" s="6"/>
      <c r="BZN299" s="6"/>
      <c r="BZO299" s="6"/>
      <c r="BZP299" s="6"/>
      <c r="BZQ299" s="6"/>
      <c r="BZR299" s="6"/>
      <c r="BZS299" s="6"/>
      <c r="BZT299" s="6"/>
      <c r="BZU299" s="6"/>
      <c r="BZV299" s="6"/>
      <c r="BZW299" s="6"/>
      <c r="BZX299" s="6"/>
      <c r="BZY299" s="6"/>
      <c r="BZZ299" s="6"/>
      <c r="CAA299" s="6"/>
      <c r="CAB299" s="6"/>
      <c r="CAC299" s="6"/>
      <c r="CAD299" s="6"/>
      <c r="CAE299" s="6"/>
      <c r="CAF299" s="6"/>
      <c r="CAG299" s="6"/>
      <c r="CAH299" s="6"/>
      <c r="CAI299" s="6"/>
      <c r="CAJ299" s="6"/>
      <c r="CAK299" s="6"/>
      <c r="CAL299" s="6"/>
      <c r="CAM299" s="6"/>
      <c r="CAN299" s="6"/>
      <c r="CAO299" s="6"/>
      <c r="CAP299" s="6"/>
      <c r="CAQ299" s="6"/>
      <c r="CAR299" s="6"/>
      <c r="CAS299" s="6"/>
      <c r="CAT299" s="6"/>
      <c r="CAU299" s="6"/>
      <c r="CAV299" s="6"/>
      <c r="CAW299" s="6"/>
      <c r="CAX299" s="6"/>
      <c r="CAY299" s="6"/>
      <c r="CAZ299" s="6"/>
      <c r="CBA299" s="6"/>
      <c r="CBB299" s="6"/>
      <c r="CBC299" s="6"/>
      <c r="CBD299" s="6"/>
      <c r="CBE299" s="6"/>
      <c r="CBF299" s="6"/>
      <c r="CBG299" s="6"/>
      <c r="CBH299" s="6"/>
      <c r="CBI299" s="6"/>
      <c r="CBJ299" s="6"/>
      <c r="CBK299" s="6"/>
      <c r="CBL299" s="6"/>
      <c r="CBM299" s="6"/>
      <c r="CBN299" s="6"/>
      <c r="CBO299" s="6"/>
      <c r="CBP299" s="6"/>
      <c r="CBQ299" s="6"/>
      <c r="CBR299" s="6"/>
      <c r="CBS299" s="6"/>
      <c r="CBT299" s="6"/>
      <c r="CBU299" s="6"/>
      <c r="CBV299" s="6"/>
      <c r="CBW299" s="6"/>
      <c r="CBX299" s="6"/>
      <c r="CBY299" s="6"/>
      <c r="CBZ299" s="6"/>
      <c r="CCA299" s="6"/>
      <c r="CCB299" s="6"/>
      <c r="CCC299" s="6"/>
      <c r="CCD299" s="6"/>
      <c r="CCE299" s="6"/>
      <c r="CCF299" s="6"/>
      <c r="CCG299" s="6"/>
      <c r="CCH299" s="6"/>
      <c r="CCI299" s="6"/>
      <c r="CCJ299" s="6"/>
      <c r="CCK299" s="6"/>
      <c r="CCL299" s="6"/>
      <c r="CCM299" s="6"/>
      <c r="CCN299" s="6"/>
      <c r="CCO299" s="6"/>
      <c r="CCP299" s="6"/>
      <c r="CCQ299" s="6"/>
      <c r="CCR299" s="6"/>
      <c r="CCS299" s="6"/>
      <c r="CCT299" s="6"/>
      <c r="CCU299" s="6"/>
      <c r="CCV299" s="6"/>
      <c r="CCW299" s="6"/>
      <c r="CCX299" s="6"/>
      <c r="CCY299" s="6"/>
      <c r="CCZ299" s="6"/>
      <c r="CDA299" s="6"/>
      <c r="CDB299" s="6"/>
      <c r="CDC299" s="6"/>
      <c r="CDD299" s="6"/>
      <c r="CDE299" s="6"/>
      <c r="CDF299" s="6"/>
      <c r="CDG299" s="6"/>
      <c r="CDH299" s="6"/>
      <c r="CDI299" s="6"/>
      <c r="CDJ299" s="6"/>
      <c r="CDK299" s="6"/>
      <c r="CDL299" s="6"/>
      <c r="CDM299" s="6"/>
      <c r="CDN299" s="6"/>
      <c r="CDO299" s="6"/>
      <c r="CDP299" s="6"/>
      <c r="CDQ299" s="6"/>
      <c r="CDR299" s="6"/>
      <c r="CDS299" s="6"/>
      <c r="CDT299" s="6"/>
      <c r="CDU299" s="6"/>
      <c r="CDV299" s="6"/>
      <c r="CDW299" s="6"/>
      <c r="CDX299" s="6"/>
      <c r="CDY299" s="6"/>
      <c r="CDZ299" s="6"/>
      <c r="CEA299" s="6"/>
      <c r="CEB299" s="6"/>
      <c r="CEC299" s="6"/>
      <c r="CED299" s="6"/>
      <c r="CEE299" s="6"/>
      <c r="CEF299" s="6"/>
      <c r="CEG299" s="6"/>
      <c r="CEH299" s="6"/>
      <c r="CEI299" s="6"/>
      <c r="CEJ299" s="6"/>
      <c r="CEK299" s="6"/>
      <c r="CEL299" s="6"/>
      <c r="CEM299" s="6"/>
      <c r="CEN299" s="6"/>
      <c r="CEO299" s="6"/>
      <c r="CEP299" s="6"/>
      <c r="CEQ299" s="6"/>
      <c r="CER299" s="6"/>
      <c r="CES299" s="6"/>
      <c r="CET299" s="6"/>
      <c r="CEU299" s="6"/>
      <c r="CEV299" s="6"/>
      <c r="CEW299" s="6"/>
      <c r="CEX299" s="6"/>
      <c r="CEY299" s="6"/>
      <c r="CEZ299" s="6"/>
      <c r="CFA299" s="6"/>
      <c r="CFB299" s="6"/>
      <c r="CFC299" s="6"/>
      <c r="CFD299" s="6"/>
      <c r="CFE299" s="6"/>
      <c r="CFF299" s="6"/>
      <c r="CFG299" s="6"/>
      <c r="CFH299" s="6"/>
      <c r="CFI299" s="6"/>
      <c r="CFJ299" s="6"/>
      <c r="CFK299" s="6"/>
      <c r="CFL299" s="6"/>
      <c r="CFM299" s="6"/>
      <c r="CFN299" s="6"/>
      <c r="CFO299" s="6"/>
      <c r="CFP299" s="6"/>
      <c r="CFQ299" s="6"/>
      <c r="CFR299" s="6"/>
      <c r="CFS299" s="6"/>
      <c r="CFT299" s="6"/>
      <c r="CFU299" s="6"/>
      <c r="CFV299" s="6"/>
      <c r="CFW299" s="6"/>
      <c r="CFX299" s="6"/>
      <c r="CFY299" s="6"/>
      <c r="CFZ299" s="6"/>
      <c r="CGA299" s="6"/>
      <c r="CGB299" s="6"/>
      <c r="CGC299" s="6"/>
      <c r="CGD299" s="6"/>
      <c r="CGE299" s="6"/>
      <c r="CGF299" s="6"/>
      <c r="CGG299" s="6"/>
      <c r="CGH299" s="6"/>
      <c r="CGI299" s="6"/>
      <c r="CGJ299" s="6"/>
      <c r="CGK299" s="6"/>
      <c r="CGL299" s="6"/>
      <c r="CGM299" s="6"/>
      <c r="CGN299" s="6"/>
      <c r="CGO299" s="6"/>
      <c r="CGP299" s="6"/>
      <c r="CGQ299" s="6"/>
      <c r="CGR299" s="6"/>
      <c r="CGS299" s="6"/>
      <c r="CGT299" s="6"/>
      <c r="CGU299" s="6"/>
      <c r="CGV299" s="6"/>
      <c r="CGW299" s="6"/>
      <c r="CGX299" s="6"/>
      <c r="CGY299" s="6"/>
      <c r="CGZ299" s="6"/>
      <c r="CHA299" s="6"/>
      <c r="CHB299" s="6"/>
      <c r="CHC299" s="6"/>
      <c r="CHD299" s="6"/>
      <c r="CHE299" s="6"/>
      <c r="CHF299" s="6"/>
      <c r="CHG299" s="6"/>
      <c r="CHH299" s="6"/>
      <c r="CHI299" s="6"/>
      <c r="CHJ299" s="6"/>
      <c r="CHK299" s="6"/>
      <c r="CHL299" s="6"/>
      <c r="CHM299" s="6"/>
      <c r="CHN299" s="6"/>
      <c r="CHO299" s="6"/>
      <c r="CHP299" s="6"/>
      <c r="CHQ299" s="6"/>
      <c r="CHR299" s="6"/>
      <c r="CHS299" s="6"/>
      <c r="CHT299" s="6"/>
      <c r="CHU299" s="6"/>
      <c r="CHV299" s="6"/>
      <c r="CHW299" s="6"/>
      <c r="CHX299" s="6"/>
      <c r="CHY299" s="6"/>
      <c r="CHZ299" s="6"/>
      <c r="CIA299" s="6"/>
      <c r="CIB299" s="6"/>
      <c r="CIC299" s="6"/>
      <c r="CID299" s="6"/>
      <c r="CIE299" s="6"/>
      <c r="CIF299" s="6"/>
      <c r="CIG299" s="6"/>
      <c r="CIH299" s="6"/>
      <c r="CII299" s="6"/>
      <c r="CIJ299" s="6"/>
      <c r="CIK299" s="6"/>
      <c r="CIL299" s="6"/>
      <c r="CIM299" s="6"/>
      <c r="CIN299" s="6"/>
      <c r="CIO299" s="6"/>
      <c r="CIP299" s="6"/>
      <c r="CIQ299" s="6"/>
      <c r="CIR299" s="6"/>
      <c r="CIS299" s="6"/>
      <c r="CIT299" s="6"/>
      <c r="CIU299" s="6"/>
      <c r="CIV299" s="6"/>
      <c r="CIW299" s="6"/>
      <c r="CIX299" s="6"/>
      <c r="CIY299" s="6"/>
      <c r="CIZ299" s="6"/>
      <c r="CJA299" s="6"/>
      <c r="CJB299" s="6"/>
      <c r="CJC299" s="6"/>
      <c r="CJD299" s="6"/>
      <c r="CJE299" s="6"/>
      <c r="CJF299" s="6"/>
      <c r="CJG299" s="6"/>
      <c r="CJH299" s="6"/>
      <c r="CJI299" s="6"/>
      <c r="CJJ299" s="6"/>
      <c r="CJK299" s="6"/>
      <c r="CJL299" s="6"/>
      <c r="CJM299" s="6"/>
      <c r="CJN299" s="6"/>
      <c r="CJO299" s="6"/>
      <c r="CJP299" s="6"/>
      <c r="CJQ299" s="6"/>
      <c r="CJR299" s="6"/>
      <c r="CJS299" s="6"/>
      <c r="CJT299" s="6"/>
      <c r="CJU299" s="6"/>
      <c r="CJV299" s="6"/>
      <c r="CJW299" s="6"/>
      <c r="CJX299" s="6"/>
      <c r="CJY299" s="6"/>
      <c r="CJZ299" s="6"/>
      <c r="CKA299" s="6"/>
      <c r="CKB299" s="6"/>
      <c r="CKC299" s="6"/>
      <c r="CKD299" s="6"/>
      <c r="CKE299" s="6"/>
      <c r="CKF299" s="6"/>
      <c r="CKG299" s="6"/>
      <c r="CKH299" s="6"/>
      <c r="CKI299" s="6"/>
      <c r="CKJ299" s="6"/>
      <c r="CKK299" s="6"/>
      <c r="CKL299" s="6"/>
      <c r="CKM299" s="6"/>
      <c r="CKN299" s="6"/>
      <c r="CKO299" s="6"/>
      <c r="CKP299" s="6"/>
      <c r="CKQ299" s="6"/>
      <c r="CKR299" s="6"/>
      <c r="CKS299" s="6"/>
      <c r="CKT299" s="6"/>
      <c r="CKU299" s="6"/>
      <c r="CKV299" s="6"/>
      <c r="CKW299" s="6"/>
      <c r="CKX299" s="6"/>
      <c r="CKY299" s="6"/>
      <c r="CKZ299" s="6"/>
      <c r="CLA299" s="6"/>
      <c r="CLB299" s="6"/>
      <c r="CLC299" s="6"/>
      <c r="CLD299" s="6"/>
      <c r="CLE299" s="6"/>
      <c r="CLF299" s="6"/>
      <c r="CLG299" s="6"/>
      <c r="CLH299" s="6"/>
      <c r="CLI299" s="6"/>
      <c r="CLJ299" s="6"/>
      <c r="CLK299" s="6"/>
      <c r="CLL299" s="6"/>
      <c r="CLM299" s="6"/>
      <c r="CLN299" s="6"/>
      <c r="CLO299" s="6"/>
      <c r="CLP299" s="6"/>
      <c r="CLQ299" s="6"/>
      <c r="CLR299" s="6"/>
      <c r="CLS299" s="6"/>
      <c r="CLT299" s="6"/>
      <c r="CLU299" s="6"/>
      <c r="CLV299" s="6"/>
      <c r="CLW299" s="6"/>
      <c r="CLX299" s="6"/>
      <c r="CLY299" s="6"/>
      <c r="CLZ299" s="6"/>
      <c r="CMA299" s="6"/>
      <c r="CMB299" s="6"/>
      <c r="CMC299" s="6"/>
      <c r="CMD299" s="6"/>
      <c r="CME299" s="6"/>
      <c r="CMF299" s="6"/>
      <c r="CMG299" s="6"/>
      <c r="CMH299" s="6"/>
      <c r="CMI299" s="6"/>
      <c r="CMJ299" s="6"/>
      <c r="CMK299" s="6"/>
      <c r="CML299" s="6"/>
      <c r="CMM299" s="6"/>
      <c r="CMN299" s="6"/>
      <c r="CMO299" s="6"/>
      <c r="CMP299" s="6"/>
      <c r="CMQ299" s="6"/>
      <c r="CMR299" s="6"/>
      <c r="CMS299" s="6"/>
      <c r="CMT299" s="6"/>
      <c r="CMU299" s="6"/>
      <c r="CMV299" s="6"/>
      <c r="CMW299" s="6"/>
      <c r="CMX299" s="6"/>
      <c r="CMY299" s="6"/>
      <c r="CMZ299" s="6"/>
      <c r="CNA299" s="6"/>
      <c r="CNB299" s="6"/>
      <c r="CNC299" s="6"/>
      <c r="CND299" s="6"/>
      <c r="CNE299" s="6"/>
      <c r="CNF299" s="6"/>
      <c r="CNG299" s="6"/>
      <c r="CNH299" s="6"/>
      <c r="CNI299" s="6"/>
      <c r="CNJ299" s="6"/>
      <c r="CNK299" s="6"/>
      <c r="CNL299" s="6"/>
      <c r="CNN299" s="6"/>
    </row>
    <row r="300" spans="1:2406" s="16" customFormat="1">
      <c r="A300" s="1"/>
      <c r="B300" s="5"/>
      <c r="C300" s="5"/>
      <c r="D300" s="5"/>
      <c r="E300" s="5"/>
      <c r="F300" s="5"/>
      <c r="G300" s="5"/>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c r="HI300" s="6"/>
      <c r="HJ300" s="6"/>
      <c r="HK300" s="6"/>
      <c r="HL300" s="6"/>
      <c r="HM300" s="6"/>
      <c r="HN300" s="6"/>
      <c r="HO300" s="6"/>
      <c r="HP300" s="6"/>
      <c r="HQ300" s="6"/>
      <c r="HR300" s="6"/>
      <c r="HS300" s="6"/>
      <c r="HT300" s="6"/>
      <c r="HU300" s="6"/>
      <c r="HV300" s="6"/>
      <c r="HW300" s="6"/>
      <c r="HX300" s="6"/>
      <c r="HY300" s="6"/>
      <c r="HZ300" s="6"/>
      <c r="IA300" s="6"/>
      <c r="IB300" s="6"/>
      <c r="IC300" s="6"/>
      <c r="ID300" s="6"/>
      <c r="IE300" s="6"/>
      <c r="IF300" s="6"/>
      <c r="IG300" s="6"/>
      <c r="IH300" s="6"/>
      <c r="II300" s="6"/>
      <c r="IJ300" s="6"/>
      <c r="IK300" s="6"/>
      <c r="IL300" s="6"/>
      <c r="IM300" s="6"/>
      <c r="IN300" s="6"/>
      <c r="IO300" s="6"/>
      <c r="IP300" s="6"/>
      <c r="IQ300" s="6"/>
      <c r="IR300" s="6"/>
      <c r="IS300" s="6"/>
      <c r="IT300" s="6"/>
      <c r="IU300" s="6"/>
      <c r="IV300" s="6"/>
      <c r="IW300" s="6"/>
      <c r="IX300" s="6"/>
      <c r="IY300" s="6"/>
      <c r="IZ300" s="6"/>
      <c r="JA300" s="6"/>
      <c r="JB300" s="6"/>
      <c r="JC300" s="6"/>
      <c r="JD300" s="6"/>
      <c r="JE300" s="6"/>
      <c r="JF300" s="6"/>
      <c r="JG300" s="6"/>
      <c r="JH300" s="6"/>
      <c r="JI300" s="6"/>
      <c r="JJ300" s="6"/>
      <c r="JK300" s="6"/>
      <c r="JL300" s="6"/>
      <c r="JM300" s="6"/>
      <c r="JN300" s="6"/>
      <c r="JO300" s="6"/>
      <c r="JP300" s="6"/>
      <c r="JQ300" s="6"/>
      <c r="JR300" s="6"/>
      <c r="JS300" s="6"/>
      <c r="JT300" s="6"/>
      <c r="JU300" s="6"/>
      <c r="JV300" s="6"/>
      <c r="JW300" s="6"/>
      <c r="JX300" s="6"/>
      <c r="JY300" s="6"/>
      <c r="JZ300" s="6"/>
      <c r="KA300" s="6"/>
      <c r="KB300" s="6"/>
      <c r="KC300" s="6"/>
      <c r="KD300" s="6"/>
      <c r="KE300" s="6"/>
      <c r="KF300" s="6"/>
      <c r="KG300" s="6"/>
      <c r="KH300" s="6"/>
      <c r="KI300" s="6"/>
      <c r="KJ300" s="6"/>
      <c r="KK300" s="6"/>
      <c r="KL300" s="6"/>
      <c r="KM300" s="6"/>
      <c r="KN300" s="6"/>
      <c r="KO300" s="6"/>
      <c r="KP300" s="6"/>
      <c r="KQ300" s="6"/>
      <c r="KR300" s="6"/>
      <c r="KS300" s="6"/>
      <c r="KT300" s="6"/>
      <c r="KU300" s="6"/>
      <c r="KV300" s="6"/>
      <c r="KW300" s="6"/>
      <c r="KX300" s="6"/>
      <c r="KY300" s="6"/>
      <c r="KZ300" s="6"/>
      <c r="LA300" s="6"/>
      <c r="LB300" s="6"/>
      <c r="LC300" s="6"/>
      <c r="LD300" s="6"/>
      <c r="LE300" s="6"/>
      <c r="LF300" s="6"/>
      <c r="LG300" s="6"/>
      <c r="LH300" s="6"/>
      <c r="LI300" s="6"/>
      <c r="LJ300" s="6"/>
      <c r="LK300" s="6"/>
      <c r="LL300" s="6"/>
      <c r="LM300" s="6"/>
      <c r="LN300" s="6"/>
      <c r="LO300" s="6"/>
      <c r="LP300" s="6"/>
      <c r="LQ300" s="6"/>
      <c r="LR300" s="6"/>
      <c r="LS300" s="6"/>
      <c r="LT300" s="6"/>
      <c r="LU300" s="6"/>
      <c r="LV300" s="6"/>
      <c r="LW300" s="6"/>
      <c r="LX300" s="6"/>
      <c r="LY300" s="6"/>
      <c r="LZ300" s="6"/>
      <c r="MA300" s="6"/>
      <c r="MB300" s="6"/>
      <c r="MC300" s="6"/>
      <c r="MD300" s="6"/>
      <c r="ME300" s="6"/>
      <c r="MF300" s="6"/>
      <c r="MG300" s="6"/>
      <c r="MH300" s="6"/>
      <c r="MI300" s="6"/>
      <c r="MJ300" s="6"/>
      <c r="MK300" s="6"/>
      <c r="ML300" s="6"/>
      <c r="MM300" s="6"/>
      <c r="MN300" s="6"/>
      <c r="MO300" s="6"/>
      <c r="MP300" s="6"/>
      <c r="MQ300" s="6"/>
      <c r="MR300" s="6"/>
      <c r="MS300" s="6"/>
      <c r="MT300" s="6"/>
      <c r="MU300" s="6"/>
      <c r="MV300" s="6"/>
      <c r="MW300" s="6"/>
      <c r="MX300" s="6"/>
      <c r="MY300" s="6"/>
      <c r="MZ300" s="6"/>
      <c r="NA300" s="6"/>
      <c r="NB300" s="6"/>
      <c r="NC300" s="6"/>
      <c r="ND300" s="6"/>
      <c r="NE300" s="6"/>
      <c r="NF300" s="6"/>
      <c r="NG300" s="6"/>
      <c r="NH300" s="6"/>
      <c r="NI300" s="6"/>
      <c r="NJ300" s="6"/>
      <c r="NK300" s="6"/>
      <c r="NL300" s="6"/>
      <c r="NM300" s="6"/>
      <c r="NN300" s="6"/>
      <c r="NO300" s="6"/>
      <c r="NP300" s="6"/>
      <c r="NQ300" s="6"/>
      <c r="NR300" s="6"/>
      <c r="NS300" s="6"/>
      <c r="NT300" s="6"/>
      <c r="NU300" s="6"/>
      <c r="NV300" s="6"/>
      <c r="NW300" s="6"/>
      <c r="NX300" s="6"/>
      <c r="NY300" s="6"/>
      <c r="NZ300" s="6"/>
      <c r="OA300" s="6"/>
      <c r="OB300" s="6"/>
      <c r="OC300" s="6"/>
      <c r="OD300" s="6"/>
      <c r="OE300" s="6"/>
      <c r="OF300" s="6"/>
      <c r="OG300" s="6"/>
      <c r="OH300" s="6"/>
      <c r="OI300" s="6"/>
      <c r="OJ300" s="6"/>
      <c r="OK300" s="6"/>
      <c r="OL300" s="6"/>
      <c r="OM300" s="6"/>
      <c r="ON300" s="6"/>
      <c r="OO300" s="6"/>
      <c r="OP300" s="6"/>
      <c r="OQ300" s="6"/>
      <c r="OR300" s="6"/>
      <c r="OS300" s="6"/>
      <c r="OT300" s="6"/>
      <c r="OU300" s="6"/>
      <c r="OV300" s="6"/>
      <c r="OW300" s="6"/>
      <c r="OX300" s="6"/>
      <c r="OY300" s="6"/>
      <c r="OZ300" s="6"/>
      <c r="PA300" s="6"/>
      <c r="PB300" s="6"/>
      <c r="PC300" s="6"/>
      <c r="PD300" s="6"/>
      <c r="PE300" s="6"/>
      <c r="PF300" s="6"/>
      <c r="PG300" s="6"/>
      <c r="PH300" s="6"/>
      <c r="PI300" s="6"/>
      <c r="PJ300" s="6"/>
      <c r="PK300" s="6"/>
      <c r="PL300" s="6"/>
      <c r="PM300" s="6"/>
      <c r="PN300" s="6"/>
      <c r="PO300" s="6"/>
      <c r="PP300" s="6"/>
      <c r="PQ300" s="6"/>
      <c r="PR300" s="6"/>
      <c r="PS300" s="6"/>
      <c r="PT300" s="6"/>
      <c r="PU300" s="6"/>
      <c r="PV300" s="6"/>
      <c r="PW300" s="6"/>
      <c r="PX300" s="6"/>
      <c r="PY300" s="6"/>
      <c r="PZ300" s="6"/>
      <c r="QA300" s="6"/>
      <c r="QB300" s="6"/>
      <c r="QC300" s="6"/>
      <c r="QD300" s="6"/>
      <c r="QE300" s="6"/>
      <c r="QF300" s="6"/>
      <c r="QG300" s="6"/>
      <c r="QH300" s="6"/>
      <c r="QI300" s="6"/>
      <c r="QJ300" s="6"/>
      <c r="QK300" s="6"/>
      <c r="QL300" s="6"/>
      <c r="QM300" s="6"/>
      <c r="QN300" s="6"/>
      <c r="QO300" s="6"/>
      <c r="QP300" s="6"/>
      <c r="QQ300" s="6"/>
      <c r="QR300" s="6"/>
      <c r="QS300" s="6"/>
      <c r="QT300" s="6"/>
      <c r="QU300" s="6"/>
      <c r="QV300" s="6"/>
      <c r="QW300" s="6"/>
      <c r="QX300" s="6"/>
      <c r="QY300" s="6"/>
      <c r="QZ300" s="6"/>
      <c r="RA300" s="6"/>
      <c r="RB300" s="6"/>
      <c r="RC300" s="6"/>
      <c r="RD300" s="6"/>
      <c r="RE300" s="6"/>
      <c r="RF300" s="6"/>
      <c r="RG300" s="6"/>
      <c r="RH300" s="6"/>
      <c r="RI300" s="6"/>
      <c r="RJ300" s="6"/>
      <c r="RK300" s="6"/>
      <c r="RL300" s="6"/>
      <c r="RM300" s="6"/>
      <c r="RN300" s="6"/>
      <c r="RO300" s="6"/>
      <c r="RP300" s="6"/>
      <c r="RQ300" s="6"/>
      <c r="RR300" s="6"/>
      <c r="RS300" s="6"/>
      <c r="RT300" s="6"/>
      <c r="RU300" s="6"/>
      <c r="RV300" s="6"/>
      <c r="RW300" s="6"/>
      <c r="RX300" s="6"/>
      <c r="RY300" s="6"/>
      <c r="RZ300" s="6"/>
      <c r="SA300" s="6"/>
      <c r="SB300" s="6"/>
      <c r="SC300" s="6"/>
      <c r="SD300" s="6"/>
      <c r="SE300" s="6"/>
      <c r="SF300" s="6"/>
      <c r="SG300" s="6"/>
      <c r="SH300" s="6"/>
      <c r="SI300" s="6"/>
      <c r="SJ300" s="6"/>
      <c r="SK300" s="6"/>
      <c r="SL300" s="6"/>
      <c r="SM300" s="6"/>
      <c r="SN300" s="6"/>
      <c r="SO300" s="6"/>
      <c r="SP300" s="6"/>
      <c r="SQ300" s="6"/>
      <c r="SR300" s="6"/>
      <c r="SS300" s="6"/>
      <c r="ST300" s="6"/>
      <c r="SU300" s="6"/>
      <c r="SV300" s="6"/>
      <c r="SW300" s="6"/>
      <c r="SX300" s="6"/>
      <c r="SY300" s="6"/>
      <c r="SZ300" s="6"/>
      <c r="TA300" s="6"/>
      <c r="TB300" s="6"/>
      <c r="TC300" s="6"/>
      <c r="TD300" s="6"/>
      <c r="TE300" s="6"/>
      <c r="TF300" s="6"/>
      <c r="TG300" s="6"/>
      <c r="TH300" s="6"/>
      <c r="TI300" s="6"/>
      <c r="TJ300" s="6"/>
      <c r="TK300" s="6"/>
      <c r="TL300" s="6"/>
      <c r="TM300" s="6"/>
      <c r="TN300" s="6"/>
      <c r="TO300" s="6"/>
      <c r="TP300" s="6"/>
      <c r="TQ300" s="6"/>
      <c r="TR300" s="6"/>
      <c r="TS300" s="6"/>
      <c r="TT300" s="6"/>
      <c r="TU300" s="6"/>
      <c r="TV300" s="6"/>
      <c r="TW300" s="6"/>
      <c r="TX300" s="6"/>
      <c r="TY300" s="6"/>
      <c r="TZ300" s="6"/>
      <c r="UA300" s="6"/>
      <c r="UB300" s="6"/>
      <c r="UC300" s="6"/>
      <c r="UD300" s="6"/>
      <c r="UE300" s="6"/>
      <c r="UF300" s="6"/>
      <c r="UG300" s="6"/>
      <c r="UH300" s="6"/>
      <c r="UI300" s="6"/>
      <c r="UJ300" s="6"/>
      <c r="UK300" s="6"/>
      <c r="UL300" s="6"/>
      <c r="UM300" s="6"/>
      <c r="UN300" s="6"/>
      <c r="UO300" s="6"/>
      <c r="UP300" s="6"/>
      <c r="UQ300" s="6"/>
      <c r="UR300" s="6"/>
      <c r="US300" s="6"/>
      <c r="UT300" s="6"/>
      <c r="UU300" s="6"/>
      <c r="UV300" s="6"/>
      <c r="UW300" s="6"/>
      <c r="UX300" s="6"/>
      <c r="UY300" s="6"/>
      <c r="UZ300" s="6"/>
      <c r="VA300" s="6"/>
      <c r="VB300" s="6"/>
      <c r="VC300" s="6"/>
      <c r="VD300" s="6"/>
      <c r="VE300" s="6"/>
      <c r="VF300" s="6"/>
      <c r="VG300" s="6"/>
      <c r="VH300" s="6"/>
      <c r="VI300" s="6"/>
      <c r="VJ300" s="6"/>
      <c r="VK300" s="6"/>
      <c r="VL300" s="6"/>
      <c r="VM300" s="6"/>
      <c r="VN300" s="6"/>
      <c r="VO300" s="6"/>
      <c r="VP300" s="6"/>
      <c r="VQ300" s="6"/>
      <c r="VR300" s="6"/>
      <c r="VS300" s="6"/>
      <c r="VT300" s="6"/>
      <c r="VU300" s="6"/>
      <c r="VV300" s="6"/>
      <c r="VW300" s="6"/>
      <c r="VX300" s="6"/>
      <c r="VY300" s="6"/>
      <c r="VZ300" s="6"/>
      <c r="WA300" s="6"/>
      <c r="WB300" s="6"/>
      <c r="WC300" s="6"/>
      <c r="WD300" s="6"/>
      <c r="WE300" s="6"/>
      <c r="WF300" s="6"/>
      <c r="WG300" s="6"/>
      <c r="WH300" s="6"/>
      <c r="WI300" s="6"/>
      <c r="WJ300" s="6"/>
      <c r="WK300" s="6"/>
      <c r="WL300" s="6"/>
      <c r="WM300" s="6"/>
      <c r="WN300" s="6"/>
      <c r="WO300" s="6"/>
      <c r="WP300" s="6"/>
      <c r="WQ300" s="6"/>
      <c r="WR300" s="6"/>
      <c r="WS300" s="6"/>
      <c r="WT300" s="6"/>
      <c r="WU300" s="6"/>
      <c r="WV300" s="6"/>
      <c r="WW300" s="6"/>
      <c r="WX300" s="6"/>
      <c r="WY300" s="6"/>
      <c r="WZ300" s="6"/>
      <c r="XA300" s="6"/>
      <c r="XB300" s="6"/>
      <c r="XC300" s="6"/>
      <c r="XD300" s="6"/>
      <c r="XE300" s="6"/>
      <c r="XF300" s="6"/>
      <c r="XG300" s="6"/>
      <c r="XH300" s="6"/>
      <c r="XI300" s="6"/>
      <c r="XJ300" s="6"/>
      <c r="XK300" s="6"/>
      <c r="XL300" s="6"/>
      <c r="XM300" s="6"/>
      <c r="XN300" s="6"/>
      <c r="XO300" s="6"/>
      <c r="XP300" s="6"/>
      <c r="XQ300" s="6"/>
      <c r="XR300" s="6"/>
      <c r="XS300" s="6"/>
      <c r="XT300" s="6"/>
      <c r="XU300" s="6"/>
      <c r="XV300" s="6"/>
      <c r="XW300" s="6"/>
      <c r="XX300" s="6"/>
      <c r="XY300" s="6"/>
      <c r="XZ300" s="6"/>
      <c r="YA300" s="6"/>
      <c r="YB300" s="6"/>
      <c r="YC300" s="6"/>
      <c r="YD300" s="6"/>
      <c r="YE300" s="6"/>
      <c r="YF300" s="6"/>
      <c r="YG300" s="6"/>
      <c r="YH300" s="6"/>
      <c r="YI300" s="6"/>
      <c r="YJ300" s="6"/>
      <c r="YK300" s="6"/>
      <c r="YL300" s="6"/>
      <c r="YM300" s="6"/>
      <c r="YN300" s="6"/>
      <c r="YO300" s="6"/>
      <c r="YP300" s="6"/>
      <c r="YQ300" s="6"/>
      <c r="YR300" s="6"/>
      <c r="YS300" s="6"/>
      <c r="YT300" s="6"/>
      <c r="YU300" s="6"/>
      <c r="YV300" s="6"/>
      <c r="YW300" s="6"/>
      <c r="YX300" s="6"/>
      <c r="YY300" s="6"/>
      <c r="YZ300" s="6"/>
      <c r="ZA300" s="6"/>
      <c r="ZB300" s="6"/>
      <c r="ZC300" s="6"/>
      <c r="ZD300" s="6"/>
      <c r="ZE300" s="6"/>
      <c r="ZF300" s="6"/>
      <c r="ZG300" s="6"/>
      <c r="ZH300" s="6"/>
      <c r="ZI300" s="6"/>
      <c r="ZJ300" s="6"/>
      <c r="ZK300" s="6"/>
      <c r="ZL300" s="6"/>
      <c r="ZM300" s="6"/>
      <c r="ZN300" s="6"/>
      <c r="ZO300" s="6"/>
      <c r="ZP300" s="6"/>
      <c r="ZQ300" s="6"/>
      <c r="ZR300" s="6"/>
      <c r="ZS300" s="6"/>
      <c r="ZT300" s="6"/>
      <c r="ZU300" s="6"/>
      <c r="ZV300" s="6"/>
      <c r="ZW300" s="6"/>
      <c r="ZX300" s="6"/>
      <c r="ZY300" s="6"/>
      <c r="ZZ300" s="6"/>
      <c r="AAA300" s="6"/>
      <c r="AAB300" s="6"/>
      <c r="AAC300" s="6"/>
      <c r="AAD300" s="6"/>
      <c r="AAE300" s="6"/>
      <c r="AAF300" s="6"/>
      <c r="AAG300" s="6"/>
      <c r="AAH300" s="6"/>
      <c r="AAI300" s="6"/>
      <c r="AAJ300" s="6"/>
      <c r="AAK300" s="6"/>
      <c r="AAL300" s="6"/>
      <c r="AAM300" s="6"/>
      <c r="AAN300" s="6"/>
      <c r="AAO300" s="6"/>
      <c r="AAP300" s="6"/>
      <c r="AAQ300" s="6"/>
      <c r="AAR300" s="6"/>
      <c r="AAS300" s="6"/>
      <c r="AAT300" s="6"/>
      <c r="AAU300" s="6"/>
      <c r="AAV300" s="6"/>
      <c r="AAW300" s="6"/>
      <c r="AAX300" s="6"/>
      <c r="AAY300" s="6"/>
      <c r="AAZ300" s="6"/>
      <c r="ABA300" s="6"/>
      <c r="ABB300" s="6"/>
      <c r="ABC300" s="6"/>
      <c r="ABD300" s="6"/>
      <c r="ABE300" s="6"/>
      <c r="ABF300" s="6"/>
      <c r="ABG300" s="6"/>
      <c r="ABH300" s="6"/>
      <c r="ABI300" s="6"/>
      <c r="ABJ300" s="6"/>
      <c r="ABK300" s="6"/>
      <c r="ABL300" s="6"/>
      <c r="ABM300" s="6"/>
      <c r="ABN300" s="6"/>
      <c r="ABO300" s="6"/>
      <c r="ABP300" s="6"/>
      <c r="ABQ300" s="6"/>
      <c r="ABR300" s="6"/>
      <c r="ABS300" s="6"/>
      <c r="ABT300" s="6"/>
      <c r="ABU300" s="6"/>
      <c r="ABV300" s="6"/>
      <c r="ABW300" s="6"/>
      <c r="ABX300" s="6"/>
      <c r="ABY300" s="6"/>
      <c r="ABZ300" s="6"/>
      <c r="ACA300" s="6"/>
      <c r="ACB300" s="6"/>
      <c r="ACC300" s="6"/>
      <c r="ACD300" s="6"/>
      <c r="ACE300" s="6"/>
      <c r="ACF300" s="6"/>
      <c r="ACG300" s="6"/>
      <c r="ACH300" s="6"/>
      <c r="ACI300" s="6"/>
      <c r="ACJ300" s="6"/>
      <c r="ACK300" s="6"/>
      <c r="ACL300" s="6"/>
      <c r="ACM300" s="6"/>
      <c r="ACN300" s="6"/>
      <c r="ACO300" s="6"/>
      <c r="ACP300" s="6"/>
      <c r="ACQ300" s="6"/>
      <c r="ACR300" s="6"/>
      <c r="ACS300" s="6"/>
      <c r="ACT300" s="6"/>
      <c r="ACU300" s="6"/>
      <c r="ACV300" s="6"/>
      <c r="ACW300" s="6"/>
      <c r="ACX300" s="6"/>
      <c r="ACY300" s="6"/>
      <c r="ACZ300" s="6"/>
      <c r="ADA300" s="6"/>
      <c r="ADB300" s="6"/>
      <c r="ADC300" s="6"/>
      <c r="ADD300" s="6"/>
      <c r="ADE300" s="6"/>
      <c r="ADF300" s="6"/>
      <c r="ADG300" s="6"/>
      <c r="ADH300" s="6"/>
      <c r="ADI300" s="6"/>
      <c r="ADJ300" s="6"/>
      <c r="ADK300" s="6"/>
      <c r="ADL300" s="6"/>
      <c r="ADM300" s="6"/>
      <c r="ADN300" s="6"/>
      <c r="ADO300" s="6"/>
      <c r="ADP300" s="6"/>
      <c r="ADQ300" s="6"/>
      <c r="ADR300" s="6"/>
      <c r="ADS300" s="6"/>
      <c r="ADT300" s="6"/>
      <c r="ADU300" s="6"/>
      <c r="ADV300" s="6"/>
      <c r="ADW300" s="6"/>
      <c r="ADX300" s="6"/>
      <c r="ADY300" s="6"/>
      <c r="ADZ300" s="6"/>
      <c r="AEA300" s="6"/>
      <c r="AEB300" s="6"/>
      <c r="AEC300" s="6"/>
      <c r="AED300" s="6"/>
      <c r="AEE300" s="6"/>
      <c r="AEF300" s="6"/>
      <c r="AEG300" s="6"/>
      <c r="AEH300" s="6"/>
      <c r="AEI300" s="6"/>
      <c r="AEJ300" s="6"/>
      <c r="AEK300" s="6"/>
      <c r="AEL300" s="6"/>
      <c r="AEM300" s="6"/>
      <c r="AEN300" s="6"/>
      <c r="AEO300" s="6"/>
      <c r="AEP300" s="6"/>
      <c r="AEQ300" s="6"/>
      <c r="AER300" s="6"/>
      <c r="AES300" s="6"/>
      <c r="AET300" s="6"/>
      <c r="AEU300" s="6"/>
      <c r="AEV300" s="6"/>
      <c r="AEW300" s="6"/>
      <c r="AEX300" s="6"/>
      <c r="AEY300" s="6"/>
      <c r="AEZ300" s="6"/>
      <c r="AFA300" s="6"/>
      <c r="AFB300" s="6"/>
      <c r="AFC300" s="6"/>
      <c r="AFD300" s="6"/>
      <c r="AFE300" s="6"/>
      <c r="AFF300" s="6"/>
      <c r="AFG300" s="6"/>
      <c r="AFH300" s="6"/>
      <c r="AFI300" s="6"/>
      <c r="AFJ300" s="6"/>
      <c r="AFK300" s="6"/>
      <c r="AFL300" s="6"/>
      <c r="AFM300" s="6"/>
      <c r="AFN300" s="6"/>
      <c r="AFO300" s="6"/>
      <c r="AFP300" s="6"/>
      <c r="AFQ300" s="6"/>
      <c r="AFR300" s="6"/>
      <c r="AFS300" s="6"/>
      <c r="AFT300" s="6"/>
      <c r="AFU300" s="6"/>
      <c r="AFV300" s="6"/>
      <c r="AFW300" s="6"/>
      <c r="AFX300" s="6"/>
      <c r="AFY300" s="6"/>
      <c r="AFZ300" s="6"/>
      <c r="AGA300" s="6"/>
      <c r="AGB300" s="6"/>
      <c r="AGC300" s="6"/>
      <c r="AGD300" s="6"/>
      <c r="AGE300" s="6"/>
      <c r="AGF300" s="6"/>
      <c r="AGG300" s="6"/>
      <c r="AGH300" s="6"/>
      <c r="AGI300" s="6"/>
      <c r="AGJ300" s="6"/>
      <c r="AGK300" s="6"/>
      <c r="AGL300" s="6"/>
      <c r="AGM300" s="6"/>
      <c r="AGN300" s="6"/>
      <c r="AGO300" s="6"/>
      <c r="AGP300" s="6"/>
      <c r="AGQ300" s="6"/>
      <c r="AGR300" s="6"/>
      <c r="AGS300" s="6"/>
      <c r="AGT300" s="6"/>
      <c r="AGU300" s="6"/>
      <c r="AGV300" s="6"/>
      <c r="AGW300" s="6"/>
      <c r="AGX300" s="6"/>
      <c r="AGY300" s="6"/>
      <c r="AGZ300" s="6"/>
      <c r="AHA300" s="6"/>
      <c r="AHB300" s="6"/>
      <c r="AHC300" s="6"/>
      <c r="AHD300" s="6"/>
      <c r="AHE300" s="6"/>
      <c r="AHF300" s="6"/>
      <c r="AHG300" s="6"/>
      <c r="AHH300" s="6"/>
      <c r="AHI300" s="6"/>
      <c r="AHJ300" s="6"/>
      <c r="AHK300" s="6"/>
      <c r="AHL300" s="6"/>
      <c r="AHM300" s="6"/>
      <c r="AHN300" s="6"/>
      <c r="AHO300" s="6"/>
      <c r="AHP300" s="6"/>
      <c r="AHQ300" s="6"/>
      <c r="AHR300" s="6"/>
      <c r="AHS300" s="6"/>
      <c r="AHT300" s="6"/>
      <c r="AHU300" s="6"/>
      <c r="AHV300" s="6"/>
      <c r="AHW300" s="6"/>
      <c r="AHX300" s="6"/>
      <c r="AHY300" s="6"/>
      <c r="AHZ300" s="6"/>
      <c r="AIA300" s="6"/>
      <c r="AIB300" s="6"/>
      <c r="AIC300" s="6"/>
      <c r="AID300" s="6"/>
      <c r="AIE300" s="6"/>
      <c r="AIF300" s="6"/>
      <c r="AIG300" s="6"/>
      <c r="AIH300" s="6"/>
      <c r="AII300" s="6"/>
      <c r="AIJ300" s="6"/>
      <c r="AIK300" s="6"/>
      <c r="AIL300" s="6"/>
      <c r="AIM300" s="6"/>
      <c r="AIN300" s="6"/>
      <c r="AIO300" s="6"/>
      <c r="AIP300" s="6"/>
      <c r="AIQ300" s="6"/>
      <c r="AIR300" s="6"/>
      <c r="AIS300" s="6"/>
      <c r="AIT300" s="6"/>
      <c r="AIU300" s="6"/>
      <c r="AIV300" s="6"/>
      <c r="AIW300" s="6"/>
      <c r="AIX300" s="6"/>
      <c r="AIY300" s="6"/>
      <c r="AIZ300" s="6"/>
      <c r="AJA300" s="6"/>
      <c r="AJB300" s="6"/>
      <c r="AJC300" s="6"/>
      <c r="AJD300" s="6"/>
      <c r="AJE300" s="6"/>
      <c r="AJF300" s="6"/>
      <c r="AJG300" s="6"/>
      <c r="AJH300" s="6"/>
      <c r="AJI300" s="6"/>
      <c r="AJJ300" s="6"/>
      <c r="AJK300" s="6"/>
      <c r="AJL300" s="6"/>
      <c r="AJM300" s="6"/>
      <c r="AJN300" s="6"/>
      <c r="AJO300" s="6"/>
      <c r="AJP300" s="6"/>
      <c r="AJQ300" s="6"/>
      <c r="AJR300" s="6"/>
      <c r="AJS300" s="6"/>
      <c r="AJT300" s="6"/>
      <c r="AJU300" s="6"/>
      <c r="AJV300" s="6"/>
      <c r="AJW300" s="6"/>
      <c r="AJX300" s="6"/>
      <c r="AJY300" s="6"/>
      <c r="AJZ300" s="6"/>
      <c r="AKA300" s="6"/>
      <c r="AKB300" s="6"/>
      <c r="AKC300" s="6"/>
      <c r="AKD300" s="6"/>
      <c r="AKE300" s="6"/>
      <c r="AKF300" s="6"/>
      <c r="AKG300" s="6"/>
      <c r="AKH300" s="6"/>
      <c r="AKI300" s="6"/>
      <c r="AKJ300" s="6"/>
      <c r="AKK300" s="6"/>
      <c r="AKL300" s="6"/>
      <c r="AKM300" s="6"/>
      <c r="AKN300" s="6"/>
      <c r="AKO300" s="6"/>
      <c r="AKP300" s="6"/>
      <c r="AKQ300" s="6"/>
      <c r="AKR300" s="6"/>
      <c r="AKS300" s="6"/>
      <c r="AKT300" s="6"/>
      <c r="AKU300" s="6"/>
      <c r="AKV300" s="6"/>
      <c r="AKW300" s="6"/>
      <c r="AKX300" s="6"/>
      <c r="AKY300" s="6"/>
      <c r="AKZ300" s="6"/>
      <c r="ALA300" s="6"/>
      <c r="ALB300" s="6"/>
      <c r="ALC300" s="6"/>
      <c r="ALD300" s="6"/>
      <c r="ALE300" s="6"/>
      <c r="ALF300" s="6"/>
      <c r="ALG300" s="6"/>
      <c r="ALH300" s="6"/>
      <c r="ALI300" s="6"/>
      <c r="ALJ300" s="6"/>
      <c r="ALK300" s="6"/>
      <c r="ALL300" s="6"/>
      <c r="ALM300" s="6"/>
      <c r="ALN300" s="6"/>
      <c r="ALO300" s="6"/>
      <c r="ALP300" s="6"/>
      <c r="ALQ300" s="6"/>
      <c r="ALR300" s="6"/>
      <c r="ALS300" s="6"/>
      <c r="ALT300" s="6"/>
      <c r="ALU300" s="6"/>
      <c r="ALV300" s="6"/>
      <c r="ALW300" s="6"/>
      <c r="ALX300" s="6"/>
      <c r="ALY300" s="6"/>
      <c r="ALZ300" s="6"/>
      <c r="AMA300" s="6"/>
      <c r="AMB300" s="6"/>
      <c r="AMC300" s="6"/>
      <c r="AMD300" s="6"/>
      <c r="AME300" s="6"/>
      <c r="AMF300" s="6"/>
      <c r="AMG300" s="6"/>
      <c r="AMH300" s="6"/>
      <c r="AMI300" s="6"/>
      <c r="AMJ300" s="6"/>
      <c r="AMK300" s="6"/>
      <c r="AML300" s="6"/>
      <c r="AMM300" s="6"/>
      <c r="AMN300" s="6"/>
      <c r="AMO300" s="6"/>
      <c r="AMP300" s="6"/>
      <c r="AMQ300" s="6"/>
      <c r="AMR300" s="6"/>
      <c r="AMS300" s="6"/>
      <c r="AMT300" s="6"/>
      <c r="AMU300" s="6"/>
      <c r="AMV300" s="6"/>
      <c r="AMW300" s="6"/>
      <c r="AMX300" s="6"/>
      <c r="AMY300" s="6"/>
      <c r="AMZ300" s="6"/>
      <c r="ANA300" s="6"/>
      <c r="ANB300" s="6"/>
      <c r="ANC300" s="6"/>
      <c r="AND300" s="6"/>
      <c r="ANE300" s="6"/>
      <c r="ANF300" s="6"/>
      <c r="ANG300" s="6"/>
      <c r="ANH300" s="6"/>
      <c r="ANI300" s="6"/>
      <c r="ANJ300" s="6"/>
      <c r="ANK300" s="6"/>
      <c r="ANL300" s="6"/>
      <c r="ANM300" s="6"/>
      <c r="ANN300" s="6"/>
      <c r="ANO300" s="6"/>
      <c r="ANP300" s="6"/>
      <c r="ANQ300" s="6"/>
      <c r="ANR300" s="6"/>
      <c r="ANS300" s="6"/>
      <c r="ANT300" s="6"/>
      <c r="ANU300" s="6"/>
      <c r="ANV300" s="6"/>
      <c r="ANW300" s="6"/>
      <c r="ANX300" s="6"/>
      <c r="ANY300" s="6"/>
      <c r="ANZ300" s="6"/>
      <c r="AOA300" s="6"/>
      <c r="AOB300" s="6"/>
      <c r="AOC300" s="6"/>
      <c r="AOD300" s="6"/>
      <c r="AOE300" s="6"/>
      <c r="AOF300" s="6"/>
      <c r="AOG300" s="6"/>
      <c r="AOH300" s="6"/>
      <c r="AOI300" s="6"/>
      <c r="AOJ300" s="6"/>
      <c r="AOK300" s="6"/>
      <c r="AOL300" s="6"/>
      <c r="AOM300" s="6"/>
      <c r="AON300" s="6"/>
      <c r="AOO300" s="6"/>
      <c r="AOP300" s="6"/>
      <c r="AOQ300" s="6"/>
      <c r="AOR300" s="6"/>
      <c r="AOS300" s="6"/>
      <c r="AOT300" s="6"/>
      <c r="AOU300" s="6"/>
      <c r="AOV300" s="6"/>
      <c r="AOW300" s="6"/>
      <c r="AOX300" s="6"/>
      <c r="AOY300" s="6"/>
      <c r="AOZ300" s="6"/>
      <c r="APA300" s="6"/>
      <c r="APB300" s="6"/>
      <c r="APC300" s="6"/>
      <c r="APD300" s="6"/>
      <c r="APE300" s="6"/>
      <c r="APF300" s="6"/>
      <c r="APG300" s="6"/>
      <c r="APH300" s="6"/>
      <c r="API300" s="6"/>
      <c r="APJ300" s="6"/>
      <c r="APK300" s="6"/>
      <c r="APL300" s="6"/>
      <c r="APM300" s="6"/>
      <c r="APN300" s="6"/>
      <c r="APO300" s="6"/>
      <c r="APP300" s="6"/>
      <c r="APQ300" s="6"/>
      <c r="APR300" s="6"/>
      <c r="APS300" s="6"/>
      <c r="APT300" s="6"/>
      <c r="APU300" s="6"/>
      <c r="APV300" s="6"/>
      <c r="APW300" s="6"/>
      <c r="APX300" s="6"/>
      <c r="APY300" s="6"/>
      <c r="APZ300" s="6"/>
      <c r="AQA300" s="6"/>
      <c r="AQB300" s="6"/>
      <c r="AQC300" s="6"/>
      <c r="AQD300" s="6"/>
      <c r="AQE300" s="6"/>
      <c r="AQF300" s="6"/>
      <c r="AQG300" s="6"/>
      <c r="AQH300" s="6"/>
      <c r="AQI300" s="6"/>
      <c r="AQJ300" s="6"/>
      <c r="AQK300" s="6"/>
      <c r="AQL300" s="6"/>
      <c r="AQM300" s="6"/>
      <c r="AQN300" s="6"/>
      <c r="AQO300" s="6"/>
      <c r="AQP300" s="6"/>
      <c r="AQQ300" s="6"/>
      <c r="AQR300" s="6"/>
      <c r="AQS300" s="6"/>
      <c r="AQT300" s="6"/>
      <c r="AQU300" s="6"/>
      <c r="AQV300" s="6"/>
      <c r="AQW300" s="6"/>
      <c r="AQX300" s="6"/>
      <c r="AQY300" s="6"/>
      <c r="AQZ300" s="6"/>
      <c r="ARA300" s="6"/>
      <c r="ARB300" s="6"/>
      <c r="ARC300" s="6"/>
      <c r="ARD300" s="6"/>
      <c r="ARE300" s="6"/>
      <c r="ARF300" s="6"/>
      <c r="ARG300" s="6"/>
      <c r="ARH300" s="6"/>
      <c r="ARI300" s="6"/>
      <c r="ARJ300" s="6"/>
      <c r="ARK300" s="6"/>
      <c r="ARL300" s="6"/>
      <c r="ARM300" s="6"/>
      <c r="ARN300" s="6"/>
      <c r="ARO300" s="6"/>
      <c r="ARP300" s="6"/>
      <c r="ARQ300" s="6"/>
      <c r="ARR300" s="6"/>
      <c r="ARS300" s="6"/>
      <c r="ART300" s="6"/>
      <c r="ARU300" s="6"/>
      <c r="ARV300" s="6"/>
      <c r="ARW300" s="6"/>
      <c r="ARX300" s="6"/>
      <c r="ARY300" s="6"/>
      <c r="ARZ300" s="6"/>
      <c r="ASA300" s="6"/>
      <c r="ASB300" s="6"/>
      <c r="ASC300" s="6"/>
      <c r="ASD300" s="6"/>
      <c r="ASE300" s="6"/>
      <c r="ASF300" s="6"/>
      <c r="ASG300" s="6"/>
      <c r="ASH300" s="6"/>
      <c r="ASI300" s="6"/>
      <c r="ASJ300" s="6"/>
      <c r="ASK300" s="6"/>
      <c r="ASL300" s="6"/>
      <c r="ASM300" s="6"/>
      <c r="ASN300" s="6"/>
      <c r="ASO300" s="6"/>
      <c r="ASP300" s="6"/>
      <c r="ASQ300" s="6"/>
      <c r="ASR300" s="6"/>
      <c r="ASS300" s="6"/>
      <c r="AST300" s="6"/>
      <c r="ASU300" s="6"/>
      <c r="ASV300" s="6"/>
      <c r="ASW300" s="6"/>
      <c r="ASX300" s="6"/>
      <c r="ASY300" s="6"/>
      <c r="ASZ300" s="6"/>
      <c r="ATA300" s="6"/>
      <c r="ATB300" s="6"/>
      <c r="ATC300" s="6"/>
      <c r="ATD300" s="6"/>
      <c r="ATE300" s="6"/>
      <c r="ATF300" s="6"/>
      <c r="ATG300" s="6"/>
      <c r="ATH300" s="6"/>
      <c r="ATI300" s="6"/>
      <c r="ATJ300" s="6"/>
      <c r="ATK300" s="6"/>
      <c r="ATL300" s="6"/>
      <c r="ATM300" s="6"/>
      <c r="ATN300" s="6"/>
      <c r="ATO300" s="6"/>
      <c r="ATP300" s="6"/>
      <c r="ATQ300" s="6"/>
      <c r="ATR300" s="6"/>
      <c r="ATS300" s="6"/>
      <c r="ATT300" s="6"/>
      <c r="ATU300" s="6"/>
      <c r="ATV300" s="6"/>
      <c r="ATW300" s="6"/>
      <c r="ATX300" s="6"/>
      <c r="ATY300" s="6"/>
      <c r="ATZ300" s="6"/>
      <c r="AUA300" s="6"/>
      <c r="AUB300" s="6"/>
      <c r="AUC300" s="6"/>
      <c r="AUD300" s="6"/>
      <c r="AUE300" s="6"/>
      <c r="AUF300" s="6"/>
      <c r="AUG300" s="6"/>
      <c r="AUH300" s="6"/>
      <c r="AUI300" s="6"/>
      <c r="AUJ300" s="6"/>
      <c r="AUK300" s="6"/>
      <c r="AUL300" s="6"/>
      <c r="AUM300" s="6"/>
      <c r="AUN300" s="6"/>
      <c r="AUO300" s="6"/>
      <c r="AUP300" s="6"/>
      <c r="AUQ300" s="6"/>
      <c r="AUR300" s="6"/>
      <c r="AUS300" s="6"/>
      <c r="AUT300" s="6"/>
      <c r="AUU300" s="6"/>
      <c r="AUV300" s="6"/>
      <c r="AUW300" s="6"/>
      <c r="AUX300" s="6"/>
      <c r="AUY300" s="6"/>
      <c r="AUZ300" s="6"/>
      <c r="AVA300" s="6"/>
      <c r="AVB300" s="6"/>
      <c r="AVC300" s="6"/>
      <c r="AVD300" s="6"/>
      <c r="AVE300" s="6"/>
      <c r="AVF300" s="6"/>
      <c r="AVG300" s="6"/>
      <c r="AVH300" s="6"/>
      <c r="AVI300" s="6"/>
      <c r="AVJ300" s="6"/>
      <c r="AVK300" s="6"/>
      <c r="AVL300" s="6"/>
      <c r="AVM300" s="6"/>
      <c r="AVN300" s="6"/>
      <c r="AVO300" s="6"/>
      <c r="AVP300" s="6"/>
      <c r="AVQ300" s="6"/>
      <c r="AVR300" s="6"/>
      <c r="AVS300" s="6"/>
      <c r="AVT300" s="6"/>
      <c r="AVU300" s="6"/>
      <c r="AVV300" s="6"/>
      <c r="AVW300" s="6"/>
      <c r="AVX300" s="6"/>
      <c r="AVY300" s="6"/>
      <c r="AVZ300" s="6"/>
      <c r="AWA300" s="6"/>
      <c r="AWB300" s="6"/>
      <c r="AWC300" s="6"/>
      <c r="AWD300" s="6"/>
      <c r="AWE300" s="6"/>
      <c r="AWF300" s="6"/>
      <c r="AWG300" s="6"/>
      <c r="AWH300" s="6"/>
      <c r="AWI300" s="6"/>
      <c r="AWJ300" s="6"/>
      <c r="AWK300" s="6"/>
      <c r="AWL300" s="6"/>
      <c r="AWM300" s="6"/>
      <c r="AWN300" s="6"/>
      <c r="AWO300" s="6"/>
      <c r="AWP300" s="6"/>
      <c r="AWQ300" s="6"/>
      <c r="AWR300" s="6"/>
      <c r="AWS300" s="6"/>
      <c r="AWT300" s="6"/>
      <c r="AWU300" s="6"/>
      <c r="AWV300" s="6"/>
      <c r="AWW300" s="6"/>
      <c r="AWX300" s="6"/>
      <c r="AWY300" s="6"/>
      <c r="AWZ300" s="6"/>
      <c r="AXA300" s="6"/>
      <c r="AXB300" s="6"/>
      <c r="AXC300" s="6"/>
      <c r="AXD300" s="6"/>
      <c r="AXE300" s="6"/>
      <c r="AXF300" s="6"/>
      <c r="AXG300" s="6"/>
      <c r="AXH300" s="6"/>
      <c r="AXI300" s="6"/>
      <c r="AXJ300" s="6"/>
      <c r="AXK300" s="6"/>
      <c r="AXL300" s="6"/>
      <c r="AXM300" s="6"/>
      <c r="AXN300" s="6"/>
      <c r="AXO300" s="6"/>
      <c r="AXP300" s="6"/>
      <c r="AXQ300" s="6"/>
      <c r="AXR300" s="6"/>
      <c r="AXS300" s="6"/>
      <c r="AXT300" s="6"/>
      <c r="AXU300" s="6"/>
      <c r="AXV300" s="6"/>
      <c r="AXW300" s="6"/>
      <c r="AXX300" s="6"/>
      <c r="AXY300" s="6"/>
      <c r="AXZ300" s="6"/>
      <c r="AYA300" s="6"/>
      <c r="AYB300" s="6"/>
      <c r="AYC300" s="6"/>
      <c r="AYD300" s="6"/>
      <c r="AYE300" s="6"/>
      <c r="AYF300" s="6"/>
      <c r="AYG300" s="6"/>
      <c r="AYH300" s="6"/>
      <c r="AYI300" s="6"/>
      <c r="AYJ300" s="6"/>
      <c r="AYK300" s="6"/>
      <c r="AYL300" s="6"/>
      <c r="AYM300" s="6"/>
      <c r="AYN300" s="6"/>
      <c r="AYO300" s="6"/>
      <c r="AYP300" s="6"/>
      <c r="AYQ300" s="6"/>
      <c r="AYR300" s="6"/>
      <c r="AYS300" s="6"/>
      <c r="AYT300" s="6"/>
      <c r="AYU300" s="6"/>
      <c r="AYV300" s="6"/>
      <c r="AYW300" s="6"/>
      <c r="AYX300" s="6"/>
      <c r="AYY300" s="6"/>
      <c r="AYZ300" s="6"/>
      <c r="AZA300" s="6"/>
      <c r="AZB300" s="6"/>
      <c r="AZC300" s="6"/>
      <c r="AZD300" s="6"/>
      <c r="AZE300" s="6"/>
      <c r="AZF300" s="6"/>
      <c r="AZG300" s="6"/>
      <c r="AZH300" s="6"/>
      <c r="AZI300" s="6"/>
      <c r="AZJ300" s="6"/>
      <c r="AZK300" s="6"/>
      <c r="AZL300" s="6"/>
      <c r="AZM300" s="6"/>
      <c r="AZN300" s="6"/>
      <c r="AZO300" s="6"/>
      <c r="AZP300" s="6"/>
      <c r="AZQ300" s="6"/>
      <c r="AZR300" s="6"/>
      <c r="AZS300" s="6"/>
      <c r="AZT300" s="6"/>
      <c r="AZU300" s="6"/>
      <c r="AZV300" s="6"/>
      <c r="AZW300" s="6"/>
      <c r="AZX300" s="6"/>
      <c r="AZY300" s="6"/>
      <c r="AZZ300" s="6"/>
      <c r="BAA300" s="6"/>
      <c r="BAB300" s="6"/>
      <c r="BAC300" s="6"/>
      <c r="BAD300" s="6"/>
      <c r="BAE300" s="6"/>
      <c r="BAF300" s="6"/>
      <c r="BAG300" s="6"/>
      <c r="BAH300" s="6"/>
      <c r="BAI300" s="6"/>
      <c r="BAJ300" s="6"/>
      <c r="BAK300" s="6"/>
      <c r="BAL300" s="6"/>
      <c r="BAM300" s="6"/>
      <c r="BAN300" s="6"/>
      <c r="BAO300" s="6"/>
      <c r="BAP300" s="6"/>
      <c r="BAQ300" s="6"/>
      <c r="BAR300" s="6"/>
      <c r="BAS300" s="6"/>
      <c r="BAT300" s="6"/>
      <c r="BAU300" s="6"/>
      <c r="BAV300" s="6"/>
      <c r="BAW300" s="6"/>
      <c r="BAX300" s="6"/>
      <c r="BAY300" s="6"/>
      <c r="BAZ300" s="6"/>
      <c r="BBA300" s="6"/>
      <c r="BBB300" s="6"/>
      <c r="BBC300" s="6"/>
      <c r="BBD300" s="6"/>
      <c r="BBE300" s="6"/>
      <c r="BBF300" s="6"/>
      <c r="BBG300" s="6"/>
      <c r="BBH300" s="6"/>
      <c r="BBI300" s="6"/>
      <c r="BBJ300" s="6"/>
      <c r="BBK300" s="6"/>
      <c r="BBL300" s="6"/>
      <c r="BBM300" s="6"/>
      <c r="BBN300" s="6"/>
      <c r="BBO300" s="6"/>
      <c r="BBP300" s="6"/>
      <c r="BBQ300" s="6"/>
      <c r="BBR300" s="6"/>
      <c r="BBS300" s="6"/>
      <c r="BBT300" s="6"/>
      <c r="BBU300" s="6"/>
      <c r="BBV300" s="6"/>
      <c r="BBW300" s="6"/>
      <c r="BBX300" s="6"/>
      <c r="BBY300" s="6"/>
      <c r="BBZ300" s="6"/>
      <c r="BCA300" s="6"/>
      <c r="BCB300" s="6"/>
      <c r="BCC300" s="6"/>
      <c r="BCD300" s="6"/>
      <c r="BCE300" s="6"/>
      <c r="BCF300" s="6"/>
      <c r="BCG300" s="6"/>
      <c r="BCH300" s="6"/>
      <c r="BCI300" s="6"/>
      <c r="BCJ300" s="6"/>
      <c r="BCK300" s="6"/>
      <c r="BCL300" s="6"/>
      <c r="BCM300" s="6"/>
      <c r="BCN300" s="6"/>
      <c r="BCO300" s="6"/>
      <c r="BCP300" s="6"/>
      <c r="BCQ300" s="6"/>
      <c r="BCR300" s="6"/>
      <c r="BCS300" s="6"/>
      <c r="BCT300" s="6"/>
      <c r="BCU300" s="6"/>
      <c r="BCV300" s="6"/>
      <c r="BCW300" s="6"/>
      <c r="BCX300" s="6"/>
      <c r="BCY300" s="6"/>
      <c r="BCZ300" s="6"/>
      <c r="BDA300" s="6"/>
      <c r="BDB300" s="6"/>
      <c r="BDC300" s="6"/>
      <c r="BDD300" s="6"/>
      <c r="BDE300" s="6"/>
      <c r="BDF300" s="6"/>
      <c r="BDG300" s="6"/>
      <c r="BDH300" s="6"/>
      <c r="BDI300" s="6"/>
      <c r="BDJ300" s="6"/>
      <c r="BDK300" s="6"/>
      <c r="BDL300" s="6"/>
      <c r="BDM300" s="6"/>
      <c r="BDN300" s="6"/>
      <c r="BDO300" s="6"/>
      <c r="BDP300" s="6"/>
      <c r="BDQ300" s="6"/>
      <c r="BDR300" s="6"/>
      <c r="BDS300" s="6"/>
      <c r="BDT300" s="6"/>
      <c r="BDU300" s="6"/>
      <c r="BDV300" s="6"/>
      <c r="BDW300" s="6"/>
      <c r="BDX300" s="6"/>
      <c r="BDY300" s="6"/>
      <c r="BDZ300" s="6"/>
      <c r="BEA300" s="6"/>
      <c r="BEB300" s="6"/>
      <c r="BEC300" s="6"/>
      <c r="BED300" s="6"/>
      <c r="BEE300" s="6"/>
      <c r="BEF300" s="6"/>
      <c r="BEG300" s="6"/>
      <c r="BEH300" s="6"/>
      <c r="BEI300" s="6"/>
      <c r="BEJ300" s="6"/>
      <c r="BEK300" s="6"/>
      <c r="BEL300" s="6"/>
      <c r="BEM300" s="6"/>
      <c r="BEN300" s="6"/>
      <c r="BEO300" s="6"/>
      <c r="BEP300" s="6"/>
      <c r="BEQ300" s="6"/>
      <c r="BER300" s="6"/>
      <c r="BES300" s="6"/>
      <c r="BET300" s="6"/>
      <c r="BEU300" s="6"/>
      <c r="BEV300" s="6"/>
      <c r="BEW300" s="6"/>
      <c r="BEX300" s="6"/>
      <c r="BEY300" s="6"/>
      <c r="BEZ300" s="6"/>
      <c r="BFA300" s="6"/>
      <c r="BFB300" s="6"/>
      <c r="BFC300" s="6"/>
      <c r="BFD300" s="6"/>
      <c r="BFE300" s="6"/>
      <c r="BFF300" s="6"/>
      <c r="BFG300" s="6"/>
      <c r="BFH300" s="6"/>
      <c r="BFI300" s="6"/>
      <c r="BFJ300" s="6"/>
      <c r="BFK300" s="6"/>
      <c r="BFL300" s="6"/>
      <c r="BFM300" s="6"/>
      <c r="BFN300" s="6"/>
      <c r="BFO300" s="6"/>
      <c r="BFP300" s="6"/>
      <c r="BFQ300" s="6"/>
      <c r="BFR300" s="6"/>
      <c r="BFS300" s="6"/>
      <c r="BFT300" s="6"/>
      <c r="BFU300" s="6"/>
      <c r="BFV300" s="6"/>
      <c r="BFW300" s="6"/>
      <c r="BFX300" s="6"/>
      <c r="BFY300" s="6"/>
      <c r="BFZ300" s="6"/>
      <c r="BGA300" s="6"/>
      <c r="BGB300" s="6"/>
      <c r="BGC300" s="6"/>
      <c r="BGD300" s="6"/>
      <c r="BGE300" s="6"/>
      <c r="BGF300" s="6"/>
      <c r="BGG300" s="6"/>
      <c r="BGH300" s="6"/>
      <c r="BGI300" s="6"/>
      <c r="BGJ300" s="6"/>
      <c r="BGK300" s="6"/>
      <c r="BGL300" s="6"/>
      <c r="BGM300" s="6"/>
      <c r="BGN300" s="6"/>
      <c r="BGO300" s="6"/>
      <c r="BGP300" s="6"/>
      <c r="BGQ300" s="6"/>
      <c r="BGR300" s="6"/>
      <c r="BGS300" s="6"/>
      <c r="BGT300" s="6"/>
      <c r="BGU300" s="6"/>
      <c r="BGV300" s="6"/>
      <c r="BGW300" s="6"/>
      <c r="BGX300" s="6"/>
      <c r="BGY300" s="6"/>
      <c r="BGZ300" s="6"/>
      <c r="BHA300" s="6"/>
      <c r="BHB300" s="6"/>
      <c r="BHC300" s="6"/>
      <c r="BHD300" s="6"/>
      <c r="BHE300" s="6"/>
      <c r="BHF300" s="6"/>
      <c r="BHG300" s="6"/>
      <c r="BHH300" s="6"/>
      <c r="BHI300" s="6"/>
      <c r="BHJ300" s="6"/>
      <c r="BHK300" s="6"/>
      <c r="BHL300" s="6"/>
      <c r="BHM300" s="6"/>
      <c r="BHN300" s="6"/>
      <c r="BHO300" s="6"/>
      <c r="BHP300" s="6"/>
      <c r="BHQ300" s="6"/>
      <c r="BHR300" s="6"/>
      <c r="BHS300" s="6"/>
      <c r="BHT300" s="6"/>
      <c r="BHU300" s="6"/>
      <c r="BHV300" s="6"/>
      <c r="BHW300" s="6"/>
      <c r="BHX300" s="6"/>
      <c r="BHY300" s="6"/>
      <c r="BHZ300" s="6"/>
      <c r="BIA300" s="6"/>
      <c r="BIB300" s="6"/>
      <c r="BIC300" s="6"/>
      <c r="BID300" s="6"/>
      <c r="BIE300" s="6"/>
      <c r="BIF300" s="6"/>
      <c r="BIG300" s="6"/>
      <c r="BIH300" s="6"/>
      <c r="BII300" s="6"/>
      <c r="BIJ300" s="6"/>
      <c r="BIK300" s="6"/>
      <c r="BIL300" s="6"/>
      <c r="BIM300" s="6"/>
      <c r="BIN300" s="6"/>
      <c r="BIO300" s="6"/>
      <c r="BIP300" s="6"/>
      <c r="BIQ300" s="6"/>
      <c r="BIR300" s="6"/>
      <c r="BIS300" s="6"/>
      <c r="BIT300" s="6"/>
      <c r="BIU300" s="6"/>
      <c r="BIV300" s="6"/>
      <c r="BIW300" s="6"/>
      <c r="BIX300" s="6"/>
      <c r="BIY300" s="6"/>
      <c r="BIZ300" s="6"/>
      <c r="BJA300" s="6"/>
      <c r="BJB300" s="6"/>
      <c r="BJC300" s="6"/>
      <c r="BJD300" s="6"/>
      <c r="BJE300" s="6"/>
      <c r="BJF300" s="6"/>
      <c r="BJG300" s="6"/>
      <c r="BJH300" s="6"/>
      <c r="BJI300" s="6"/>
      <c r="BJJ300" s="6"/>
      <c r="BJK300" s="6"/>
      <c r="BJL300" s="6"/>
      <c r="BJM300" s="6"/>
      <c r="BJN300" s="6"/>
      <c r="BJO300" s="6"/>
      <c r="BJP300" s="6"/>
      <c r="BJQ300" s="6"/>
      <c r="BJR300" s="6"/>
      <c r="BJS300" s="6"/>
      <c r="BJT300" s="6"/>
      <c r="BJU300" s="6"/>
      <c r="BJV300" s="6"/>
      <c r="BJW300" s="6"/>
      <c r="BJX300" s="6"/>
      <c r="BJY300" s="6"/>
      <c r="BJZ300" s="6"/>
      <c r="BKA300" s="6"/>
      <c r="BKB300" s="6"/>
      <c r="BKC300" s="6"/>
      <c r="BKD300" s="6"/>
      <c r="BKE300" s="6"/>
      <c r="BKF300" s="6"/>
      <c r="BKG300" s="6"/>
      <c r="BKH300" s="6"/>
      <c r="BKI300" s="6"/>
      <c r="BKJ300" s="6"/>
      <c r="BKK300" s="6"/>
      <c r="BKL300" s="6"/>
      <c r="BKM300" s="6"/>
      <c r="BKN300" s="6"/>
      <c r="BKO300" s="6"/>
      <c r="BKP300" s="6"/>
      <c r="BKQ300" s="6"/>
      <c r="BKR300" s="6"/>
      <c r="BKS300" s="6"/>
      <c r="BKT300" s="6"/>
      <c r="BKU300" s="6"/>
      <c r="BKV300" s="6"/>
      <c r="BKW300" s="6"/>
      <c r="BKX300" s="6"/>
      <c r="BKY300" s="6"/>
      <c r="BKZ300" s="6"/>
      <c r="BLA300" s="6"/>
      <c r="BLB300" s="6"/>
      <c r="BLC300" s="6"/>
      <c r="BLD300" s="6"/>
      <c r="BLE300" s="6"/>
      <c r="BLF300" s="6"/>
      <c r="BLG300" s="6"/>
      <c r="BLH300" s="6"/>
      <c r="BLI300" s="6"/>
      <c r="BLJ300" s="6"/>
      <c r="BLK300" s="6"/>
      <c r="BLL300" s="6"/>
      <c r="BLM300" s="6"/>
      <c r="BLN300" s="6"/>
      <c r="BLO300" s="6"/>
      <c r="BLP300" s="6"/>
      <c r="BLQ300" s="6"/>
      <c r="BLR300" s="6"/>
      <c r="BLS300" s="6"/>
      <c r="BLT300" s="6"/>
      <c r="BLU300" s="6"/>
      <c r="BLV300" s="6"/>
      <c r="BLW300" s="6"/>
      <c r="BLX300" s="6"/>
      <c r="BLY300" s="6"/>
      <c r="BLZ300" s="6"/>
      <c r="BMA300" s="6"/>
      <c r="BMB300" s="6"/>
      <c r="BMC300" s="6"/>
      <c r="BMD300" s="6"/>
      <c r="BME300" s="6"/>
      <c r="BMF300" s="6"/>
      <c r="BMG300" s="6"/>
      <c r="BMH300" s="6"/>
      <c r="BMI300" s="6"/>
      <c r="BMJ300" s="6"/>
      <c r="BMK300" s="6"/>
      <c r="BML300" s="6"/>
      <c r="BMM300" s="6"/>
      <c r="BMN300" s="6"/>
      <c r="BMO300" s="6"/>
      <c r="BMP300" s="6"/>
      <c r="BMQ300" s="6"/>
      <c r="BMR300" s="6"/>
      <c r="BMS300" s="6"/>
      <c r="BMT300" s="6"/>
      <c r="BMU300" s="6"/>
      <c r="BMV300" s="6"/>
      <c r="BMW300" s="6"/>
      <c r="BMX300" s="6"/>
      <c r="BMY300" s="6"/>
      <c r="BMZ300" s="6"/>
      <c r="BNA300" s="6"/>
      <c r="BNB300" s="6"/>
      <c r="BNC300" s="6"/>
      <c r="BND300" s="6"/>
      <c r="BNE300" s="6"/>
      <c r="BNF300" s="6"/>
      <c r="BNG300" s="6"/>
      <c r="BNH300" s="6"/>
      <c r="BNI300" s="6"/>
      <c r="BNJ300" s="6"/>
      <c r="BNK300" s="6"/>
      <c r="BNL300" s="6"/>
      <c r="BNM300" s="6"/>
      <c r="BNN300" s="6"/>
      <c r="BNO300" s="6"/>
      <c r="BNP300" s="6"/>
      <c r="BNQ300" s="6"/>
      <c r="BNR300" s="6"/>
      <c r="BNS300" s="6"/>
      <c r="BNT300" s="6"/>
      <c r="BNU300" s="6"/>
      <c r="BNV300" s="6"/>
      <c r="BNW300" s="6"/>
      <c r="BNX300" s="6"/>
      <c r="BNY300" s="6"/>
      <c r="BNZ300" s="6"/>
      <c r="BOA300" s="6"/>
      <c r="BOB300" s="6"/>
      <c r="BOC300" s="6"/>
      <c r="BOD300" s="6"/>
      <c r="BOE300" s="6"/>
      <c r="BOF300" s="6"/>
      <c r="BOG300" s="6"/>
      <c r="BOH300" s="6"/>
      <c r="BOI300" s="6"/>
      <c r="BOJ300" s="6"/>
      <c r="BOK300" s="6"/>
      <c r="BOL300" s="6"/>
      <c r="BOM300" s="6"/>
      <c r="BON300" s="6"/>
      <c r="BOO300" s="6"/>
      <c r="BOP300" s="6"/>
      <c r="BOQ300" s="6"/>
      <c r="BOR300" s="6"/>
      <c r="BOS300" s="6"/>
      <c r="BOT300" s="6"/>
      <c r="BOU300" s="6"/>
      <c r="BOV300" s="6"/>
      <c r="BOW300" s="6"/>
      <c r="BOX300" s="6"/>
      <c r="BOY300" s="6"/>
      <c r="BOZ300" s="6"/>
      <c r="BPA300" s="6"/>
      <c r="BPB300" s="6"/>
      <c r="BPC300" s="6"/>
      <c r="BPD300" s="6"/>
      <c r="BPE300" s="6"/>
      <c r="BPF300" s="6"/>
      <c r="BPG300" s="6"/>
      <c r="BPH300" s="6"/>
      <c r="BPI300" s="6"/>
      <c r="BPJ300" s="6"/>
      <c r="BPK300" s="6"/>
      <c r="BPL300" s="6"/>
      <c r="BPM300" s="6"/>
      <c r="BPN300" s="6"/>
      <c r="BPO300" s="6"/>
      <c r="BPP300" s="6"/>
      <c r="BPQ300" s="6"/>
      <c r="BPR300" s="6"/>
      <c r="BPS300" s="6"/>
      <c r="BPT300" s="6"/>
      <c r="BPU300" s="6"/>
      <c r="BPV300" s="6"/>
      <c r="BPW300" s="6"/>
      <c r="BPX300" s="6"/>
      <c r="BPY300" s="6"/>
      <c r="BPZ300" s="6"/>
      <c r="BQA300" s="6"/>
      <c r="BQB300" s="6"/>
      <c r="BQC300" s="6"/>
      <c r="BQD300" s="6"/>
      <c r="BQE300" s="6"/>
      <c r="BQF300" s="6"/>
      <c r="BQG300" s="6"/>
      <c r="BQH300" s="6"/>
      <c r="BQI300" s="6"/>
      <c r="BQJ300" s="6"/>
      <c r="BQK300" s="6"/>
      <c r="BQL300" s="6"/>
      <c r="BQM300" s="6"/>
      <c r="BQN300" s="6"/>
      <c r="BQO300" s="6"/>
      <c r="BQP300" s="6"/>
      <c r="BQQ300" s="6"/>
      <c r="BQR300" s="6"/>
      <c r="BQS300" s="6"/>
      <c r="BQT300" s="6"/>
      <c r="BQU300" s="6"/>
      <c r="BQV300" s="6"/>
      <c r="BQW300" s="6"/>
      <c r="BQX300" s="6"/>
      <c r="BQY300" s="6"/>
      <c r="BQZ300" s="6"/>
      <c r="BRA300" s="6"/>
      <c r="BRB300" s="6"/>
      <c r="BRC300" s="6"/>
      <c r="BRD300" s="6"/>
      <c r="BRE300" s="6"/>
      <c r="BRF300" s="6"/>
      <c r="BRG300" s="6"/>
      <c r="BRH300" s="6"/>
      <c r="BRI300" s="6"/>
      <c r="BRJ300" s="6"/>
      <c r="BRK300" s="6"/>
      <c r="BRL300" s="6"/>
      <c r="BRM300" s="6"/>
      <c r="BRN300" s="6"/>
      <c r="BRO300" s="6"/>
      <c r="BRP300" s="6"/>
      <c r="BRQ300" s="6"/>
      <c r="BRR300" s="6"/>
      <c r="BRS300" s="6"/>
      <c r="BRT300" s="6"/>
      <c r="BRU300" s="6"/>
      <c r="BRV300" s="6"/>
      <c r="BRW300" s="6"/>
      <c r="BRX300" s="6"/>
      <c r="BRY300" s="6"/>
      <c r="BRZ300" s="6"/>
      <c r="BSA300" s="6"/>
      <c r="BSB300" s="6"/>
      <c r="BSC300" s="6"/>
      <c r="BSD300" s="6"/>
      <c r="BSE300" s="6"/>
      <c r="BSF300" s="6"/>
      <c r="BSG300" s="6"/>
      <c r="BSH300" s="6"/>
      <c r="BSI300" s="6"/>
      <c r="BSJ300" s="6"/>
      <c r="BSK300" s="6"/>
      <c r="BSL300" s="6"/>
      <c r="BSM300" s="6"/>
      <c r="BSN300" s="6"/>
      <c r="BSO300" s="6"/>
      <c r="BSP300" s="6"/>
      <c r="BSQ300" s="6"/>
      <c r="BSR300" s="6"/>
      <c r="BSS300" s="6"/>
      <c r="BST300" s="6"/>
      <c r="BSU300" s="6"/>
      <c r="BSV300" s="6"/>
      <c r="BSW300" s="6"/>
      <c r="BSX300" s="6"/>
      <c r="BSY300" s="6"/>
      <c r="BSZ300" s="6"/>
      <c r="BTA300" s="6"/>
      <c r="BTB300" s="6"/>
      <c r="BTC300" s="6"/>
      <c r="BTD300" s="6"/>
      <c r="BTE300" s="6"/>
      <c r="BTF300" s="6"/>
      <c r="BTG300" s="6"/>
      <c r="BTH300" s="6"/>
      <c r="BTI300" s="6"/>
      <c r="BTJ300" s="6"/>
      <c r="BTK300" s="6"/>
      <c r="BTL300" s="6"/>
      <c r="BTM300" s="6"/>
      <c r="BTN300" s="6"/>
      <c r="BTO300" s="6"/>
      <c r="BTP300" s="6"/>
      <c r="BTQ300" s="6"/>
      <c r="BTR300" s="6"/>
      <c r="BTS300" s="6"/>
      <c r="BTT300" s="6"/>
      <c r="BTU300" s="6"/>
      <c r="BTV300" s="6"/>
      <c r="BTW300" s="6"/>
      <c r="BTX300" s="6"/>
      <c r="BTY300" s="6"/>
      <c r="BTZ300" s="6"/>
      <c r="BUA300" s="6"/>
      <c r="BUB300" s="6"/>
      <c r="BUC300" s="6"/>
      <c r="BUD300" s="6"/>
      <c r="BUE300" s="6"/>
      <c r="BUF300" s="6"/>
      <c r="BUG300" s="6"/>
      <c r="BUH300" s="6"/>
      <c r="BUI300" s="6"/>
      <c r="BUJ300" s="6"/>
      <c r="BUK300" s="6"/>
      <c r="BUL300" s="6"/>
      <c r="BUM300" s="6"/>
      <c r="BUN300" s="6"/>
      <c r="BUO300" s="6"/>
      <c r="BUP300" s="6"/>
      <c r="BUQ300" s="6"/>
      <c r="BUR300" s="6"/>
      <c r="BUS300" s="6"/>
      <c r="BUT300" s="6"/>
      <c r="BUU300" s="6"/>
      <c r="BUV300" s="6"/>
      <c r="BUW300" s="6"/>
      <c r="BUX300" s="6"/>
      <c r="BUY300" s="6"/>
      <c r="BUZ300" s="6"/>
      <c r="BVA300" s="6"/>
      <c r="BVB300" s="6"/>
      <c r="BVC300" s="6"/>
      <c r="BVD300" s="6"/>
      <c r="BVE300" s="6"/>
      <c r="BVF300" s="6"/>
      <c r="BVG300" s="6"/>
      <c r="BVH300" s="6"/>
      <c r="BVI300" s="6"/>
      <c r="BVJ300" s="6"/>
      <c r="BVK300" s="6"/>
      <c r="BVL300" s="6"/>
      <c r="BVM300" s="6"/>
      <c r="BVN300" s="6"/>
      <c r="BVO300" s="6"/>
      <c r="BVP300" s="6"/>
      <c r="BVQ300" s="6"/>
      <c r="BVR300" s="6"/>
      <c r="BVS300" s="6"/>
      <c r="BVT300" s="6"/>
      <c r="BVU300" s="6"/>
      <c r="BVV300" s="6"/>
      <c r="BVW300" s="6"/>
      <c r="BVX300" s="6"/>
      <c r="BVY300" s="6"/>
      <c r="BVZ300" s="6"/>
      <c r="BWA300" s="6"/>
      <c r="BWB300" s="6"/>
      <c r="BWC300" s="6"/>
      <c r="BWD300" s="6"/>
      <c r="BWE300" s="6"/>
      <c r="BWF300" s="6"/>
      <c r="BWG300" s="6"/>
      <c r="BWH300" s="6"/>
      <c r="BWI300" s="6"/>
      <c r="BWJ300" s="6"/>
      <c r="BWK300" s="6"/>
      <c r="BWL300" s="6"/>
      <c r="BWM300" s="6"/>
      <c r="BWN300" s="6"/>
      <c r="BWO300" s="6"/>
      <c r="BWP300" s="6"/>
      <c r="BWQ300" s="6"/>
      <c r="BWR300" s="6"/>
      <c r="BWS300" s="6"/>
      <c r="BWT300" s="6"/>
      <c r="BWU300" s="6"/>
      <c r="BWV300" s="6"/>
      <c r="BWW300" s="6"/>
      <c r="BWX300" s="6"/>
      <c r="BWY300" s="6"/>
      <c r="BWZ300" s="6"/>
      <c r="BXA300" s="6"/>
      <c r="BXB300" s="6"/>
      <c r="BXC300" s="6"/>
      <c r="BXD300" s="6"/>
      <c r="BXE300" s="6"/>
      <c r="BXF300" s="6"/>
      <c r="BXG300" s="6"/>
      <c r="BXH300" s="6"/>
      <c r="BXI300" s="6"/>
      <c r="BXJ300" s="6"/>
      <c r="BXK300" s="6"/>
      <c r="BXL300" s="6"/>
      <c r="BXM300" s="6"/>
      <c r="BXN300" s="6"/>
      <c r="BXO300" s="6"/>
      <c r="BXP300" s="6"/>
      <c r="BXQ300" s="6"/>
      <c r="BXR300" s="6"/>
      <c r="BXS300" s="6"/>
      <c r="BXT300" s="6"/>
      <c r="BXU300" s="6"/>
      <c r="BXV300" s="6"/>
      <c r="BXW300" s="6"/>
      <c r="BXX300" s="6"/>
      <c r="BXY300" s="6"/>
      <c r="BXZ300" s="6"/>
      <c r="BYA300" s="6"/>
      <c r="BYB300" s="6"/>
      <c r="BYC300" s="6"/>
      <c r="BYD300" s="6"/>
      <c r="BYE300" s="6"/>
      <c r="BYF300" s="6"/>
      <c r="BYG300" s="6"/>
      <c r="BYH300" s="6"/>
      <c r="BYI300" s="6"/>
      <c r="BYJ300" s="6"/>
      <c r="BYK300" s="6"/>
      <c r="BYL300" s="6"/>
      <c r="BYM300" s="6"/>
      <c r="BYN300" s="6"/>
      <c r="BYO300" s="6"/>
      <c r="BYP300" s="6"/>
      <c r="BYQ300" s="6"/>
      <c r="BYR300" s="6"/>
      <c r="BYS300" s="6"/>
      <c r="BYT300" s="6"/>
      <c r="BYU300" s="6"/>
      <c r="BYV300" s="6"/>
      <c r="BYW300" s="6"/>
      <c r="BYX300" s="6"/>
      <c r="BYY300" s="6"/>
      <c r="BYZ300" s="6"/>
      <c r="BZA300" s="6"/>
      <c r="BZB300" s="6"/>
      <c r="BZC300" s="6"/>
      <c r="BZD300" s="6"/>
      <c r="BZE300" s="6"/>
      <c r="BZF300" s="6"/>
      <c r="BZG300" s="6"/>
      <c r="BZH300" s="6"/>
      <c r="BZI300" s="6"/>
      <c r="BZJ300" s="6"/>
      <c r="BZK300" s="6"/>
      <c r="BZL300" s="6"/>
      <c r="BZM300" s="6"/>
      <c r="BZN300" s="6"/>
      <c r="BZO300" s="6"/>
      <c r="BZP300" s="6"/>
      <c r="BZQ300" s="6"/>
      <c r="BZR300" s="6"/>
      <c r="BZS300" s="6"/>
      <c r="BZT300" s="6"/>
      <c r="BZU300" s="6"/>
      <c r="BZV300" s="6"/>
      <c r="BZW300" s="6"/>
      <c r="BZX300" s="6"/>
      <c r="BZY300" s="6"/>
      <c r="BZZ300" s="6"/>
      <c r="CAA300" s="6"/>
      <c r="CAB300" s="6"/>
      <c r="CAC300" s="6"/>
      <c r="CAD300" s="6"/>
      <c r="CAE300" s="6"/>
      <c r="CAF300" s="6"/>
      <c r="CAG300" s="6"/>
      <c r="CAH300" s="6"/>
      <c r="CAI300" s="6"/>
      <c r="CAJ300" s="6"/>
      <c r="CAK300" s="6"/>
      <c r="CAL300" s="6"/>
      <c r="CAM300" s="6"/>
      <c r="CAN300" s="6"/>
      <c r="CAO300" s="6"/>
      <c r="CAP300" s="6"/>
      <c r="CAQ300" s="6"/>
      <c r="CAR300" s="6"/>
      <c r="CAS300" s="6"/>
      <c r="CAT300" s="6"/>
      <c r="CAU300" s="6"/>
      <c r="CAV300" s="6"/>
      <c r="CAW300" s="6"/>
      <c r="CAX300" s="6"/>
      <c r="CAY300" s="6"/>
      <c r="CAZ300" s="6"/>
      <c r="CBA300" s="6"/>
      <c r="CBB300" s="6"/>
      <c r="CBC300" s="6"/>
      <c r="CBD300" s="6"/>
      <c r="CBE300" s="6"/>
      <c r="CBF300" s="6"/>
      <c r="CBG300" s="6"/>
      <c r="CBH300" s="6"/>
      <c r="CBI300" s="6"/>
      <c r="CBJ300" s="6"/>
      <c r="CBK300" s="6"/>
      <c r="CBL300" s="6"/>
      <c r="CBM300" s="6"/>
      <c r="CBN300" s="6"/>
      <c r="CBO300" s="6"/>
      <c r="CBP300" s="6"/>
      <c r="CBQ300" s="6"/>
      <c r="CBR300" s="6"/>
      <c r="CBS300" s="6"/>
      <c r="CBT300" s="6"/>
      <c r="CBU300" s="6"/>
      <c r="CBV300" s="6"/>
      <c r="CBW300" s="6"/>
      <c r="CBX300" s="6"/>
      <c r="CBY300" s="6"/>
      <c r="CBZ300" s="6"/>
      <c r="CCA300" s="6"/>
      <c r="CCB300" s="6"/>
      <c r="CCC300" s="6"/>
      <c r="CCD300" s="6"/>
      <c r="CCE300" s="6"/>
      <c r="CCF300" s="6"/>
      <c r="CCG300" s="6"/>
      <c r="CCH300" s="6"/>
      <c r="CCI300" s="6"/>
      <c r="CCJ300" s="6"/>
      <c r="CCK300" s="6"/>
      <c r="CCL300" s="6"/>
      <c r="CCM300" s="6"/>
      <c r="CCN300" s="6"/>
      <c r="CCO300" s="6"/>
      <c r="CCP300" s="6"/>
      <c r="CCQ300" s="6"/>
      <c r="CCR300" s="6"/>
      <c r="CCS300" s="6"/>
      <c r="CCT300" s="6"/>
      <c r="CCU300" s="6"/>
      <c r="CCV300" s="6"/>
      <c r="CCW300" s="6"/>
      <c r="CCX300" s="6"/>
      <c r="CCY300" s="6"/>
      <c r="CCZ300" s="6"/>
      <c r="CDA300" s="6"/>
      <c r="CDB300" s="6"/>
      <c r="CDC300" s="6"/>
      <c r="CDD300" s="6"/>
      <c r="CDE300" s="6"/>
      <c r="CDF300" s="6"/>
      <c r="CDG300" s="6"/>
      <c r="CDH300" s="6"/>
      <c r="CDI300" s="6"/>
      <c r="CDJ300" s="6"/>
      <c r="CDK300" s="6"/>
      <c r="CDL300" s="6"/>
      <c r="CDM300" s="6"/>
      <c r="CDN300" s="6"/>
      <c r="CDO300" s="6"/>
      <c r="CDP300" s="6"/>
      <c r="CDQ300" s="6"/>
      <c r="CDR300" s="6"/>
      <c r="CDS300" s="6"/>
      <c r="CDT300" s="6"/>
      <c r="CDU300" s="6"/>
      <c r="CDV300" s="6"/>
      <c r="CDW300" s="6"/>
      <c r="CDX300" s="6"/>
      <c r="CDY300" s="6"/>
      <c r="CDZ300" s="6"/>
      <c r="CEA300" s="6"/>
      <c r="CEB300" s="6"/>
      <c r="CEC300" s="6"/>
      <c r="CED300" s="6"/>
      <c r="CEE300" s="6"/>
      <c r="CEF300" s="6"/>
      <c r="CEG300" s="6"/>
      <c r="CEH300" s="6"/>
      <c r="CEI300" s="6"/>
      <c r="CEJ300" s="6"/>
      <c r="CEK300" s="6"/>
      <c r="CEL300" s="6"/>
      <c r="CEM300" s="6"/>
      <c r="CEN300" s="6"/>
      <c r="CEO300" s="6"/>
      <c r="CEP300" s="6"/>
      <c r="CEQ300" s="6"/>
      <c r="CER300" s="6"/>
      <c r="CES300" s="6"/>
      <c r="CET300" s="6"/>
      <c r="CEU300" s="6"/>
      <c r="CEV300" s="6"/>
      <c r="CEW300" s="6"/>
      <c r="CEX300" s="6"/>
      <c r="CEY300" s="6"/>
      <c r="CEZ300" s="6"/>
      <c r="CFA300" s="6"/>
      <c r="CFB300" s="6"/>
      <c r="CFC300" s="6"/>
      <c r="CFD300" s="6"/>
      <c r="CFE300" s="6"/>
      <c r="CFF300" s="6"/>
      <c r="CFG300" s="6"/>
      <c r="CFH300" s="6"/>
      <c r="CFI300" s="6"/>
      <c r="CFJ300" s="6"/>
      <c r="CFK300" s="6"/>
      <c r="CFL300" s="6"/>
      <c r="CFM300" s="6"/>
      <c r="CFN300" s="6"/>
      <c r="CFO300" s="6"/>
      <c r="CFP300" s="6"/>
      <c r="CFQ300" s="6"/>
      <c r="CFR300" s="6"/>
      <c r="CFS300" s="6"/>
      <c r="CFT300" s="6"/>
      <c r="CFU300" s="6"/>
      <c r="CFV300" s="6"/>
      <c r="CFW300" s="6"/>
      <c r="CFX300" s="6"/>
      <c r="CFY300" s="6"/>
      <c r="CFZ300" s="6"/>
      <c r="CGA300" s="6"/>
      <c r="CGB300" s="6"/>
      <c r="CGC300" s="6"/>
      <c r="CGD300" s="6"/>
      <c r="CGE300" s="6"/>
      <c r="CGF300" s="6"/>
      <c r="CGG300" s="6"/>
      <c r="CGH300" s="6"/>
      <c r="CGI300" s="6"/>
      <c r="CGJ300" s="6"/>
      <c r="CGK300" s="6"/>
      <c r="CGL300" s="6"/>
      <c r="CGM300" s="6"/>
      <c r="CGN300" s="6"/>
      <c r="CGO300" s="6"/>
      <c r="CGP300" s="6"/>
      <c r="CGQ300" s="6"/>
      <c r="CGR300" s="6"/>
      <c r="CGS300" s="6"/>
      <c r="CGT300" s="6"/>
      <c r="CGU300" s="6"/>
      <c r="CGV300" s="6"/>
      <c r="CGW300" s="6"/>
      <c r="CGX300" s="6"/>
      <c r="CGY300" s="6"/>
      <c r="CGZ300" s="6"/>
      <c r="CHA300" s="6"/>
      <c r="CHB300" s="6"/>
      <c r="CHC300" s="6"/>
      <c r="CHD300" s="6"/>
      <c r="CHE300" s="6"/>
      <c r="CHF300" s="6"/>
      <c r="CHG300" s="6"/>
      <c r="CHH300" s="6"/>
      <c r="CHI300" s="6"/>
      <c r="CHJ300" s="6"/>
      <c r="CHK300" s="6"/>
      <c r="CHL300" s="6"/>
      <c r="CHM300" s="6"/>
      <c r="CHN300" s="6"/>
      <c r="CHO300" s="6"/>
      <c r="CHP300" s="6"/>
      <c r="CHQ300" s="6"/>
      <c r="CHR300" s="6"/>
      <c r="CHS300" s="6"/>
      <c r="CHT300" s="6"/>
      <c r="CHU300" s="6"/>
      <c r="CHV300" s="6"/>
      <c r="CHW300" s="6"/>
      <c r="CHX300" s="6"/>
      <c r="CHY300" s="6"/>
      <c r="CHZ300" s="6"/>
      <c r="CIA300" s="6"/>
      <c r="CIB300" s="6"/>
      <c r="CIC300" s="6"/>
      <c r="CID300" s="6"/>
      <c r="CIE300" s="6"/>
      <c r="CIF300" s="6"/>
      <c r="CIG300" s="6"/>
      <c r="CIH300" s="6"/>
      <c r="CII300" s="6"/>
      <c r="CIJ300" s="6"/>
      <c r="CIK300" s="6"/>
      <c r="CIL300" s="6"/>
      <c r="CIM300" s="6"/>
      <c r="CIN300" s="6"/>
      <c r="CIO300" s="6"/>
      <c r="CIP300" s="6"/>
      <c r="CIQ300" s="6"/>
      <c r="CIR300" s="6"/>
      <c r="CIS300" s="6"/>
      <c r="CIT300" s="6"/>
      <c r="CIU300" s="6"/>
      <c r="CIV300" s="6"/>
      <c r="CIW300" s="6"/>
      <c r="CIX300" s="6"/>
      <c r="CIY300" s="6"/>
      <c r="CIZ300" s="6"/>
      <c r="CJA300" s="6"/>
      <c r="CJB300" s="6"/>
      <c r="CJC300" s="6"/>
      <c r="CJD300" s="6"/>
      <c r="CJE300" s="6"/>
      <c r="CJF300" s="6"/>
      <c r="CJG300" s="6"/>
      <c r="CJH300" s="6"/>
      <c r="CJI300" s="6"/>
      <c r="CJJ300" s="6"/>
      <c r="CJK300" s="6"/>
      <c r="CJL300" s="6"/>
      <c r="CJM300" s="6"/>
      <c r="CJN300" s="6"/>
      <c r="CJO300" s="6"/>
      <c r="CJP300" s="6"/>
      <c r="CJQ300" s="6"/>
      <c r="CJR300" s="6"/>
      <c r="CJS300" s="6"/>
      <c r="CJT300" s="6"/>
      <c r="CJU300" s="6"/>
      <c r="CJV300" s="6"/>
      <c r="CJW300" s="6"/>
      <c r="CJX300" s="6"/>
      <c r="CJY300" s="6"/>
      <c r="CJZ300" s="6"/>
      <c r="CKA300" s="6"/>
      <c r="CKB300" s="6"/>
      <c r="CKC300" s="6"/>
      <c r="CKD300" s="6"/>
      <c r="CKE300" s="6"/>
      <c r="CKF300" s="6"/>
      <c r="CKG300" s="6"/>
      <c r="CKH300" s="6"/>
      <c r="CKI300" s="6"/>
      <c r="CKJ300" s="6"/>
      <c r="CKK300" s="6"/>
      <c r="CKL300" s="6"/>
      <c r="CKM300" s="6"/>
      <c r="CKN300" s="6"/>
      <c r="CKO300" s="6"/>
      <c r="CKP300" s="6"/>
      <c r="CKQ300" s="6"/>
      <c r="CKR300" s="6"/>
      <c r="CKS300" s="6"/>
      <c r="CKT300" s="6"/>
      <c r="CKU300" s="6"/>
      <c r="CKV300" s="6"/>
      <c r="CKW300" s="6"/>
      <c r="CKX300" s="6"/>
      <c r="CKY300" s="6"/>
      <c r="CKZ300" s="6"/>
      <c r="CLA300" s="6"/>
      <c r="CLB300" s="6"/>
      <c r="CLC300" s="6"/>
      <c r="CLD300" s="6"/>
      <c r="CLE300" s="6"/>
      <c r="CLF300" s="6"/>
      <c r="CLG300" s="6"/>
      <c r="CLH300" s="6"/>
      <c r="CLI300" s="6"/>
      <c r="CLJ300" s="6"/>
      <c r="CLK300" s="6"/>
      <c r="CLL300" s="6"/>
      <c r="CLM300" s="6"/>
      <c r="CLN300" s="6"/>
      <c r="CLO300" s="6"/>
      <c r="CLP300" s="6"/>
      <c r="CLQ300" s="6"/>
      <c r="CLR300" s="6"/>
      <c r="CLS300" s="6"/>
      <c r="CLT300" s="6"/>
      <c r="CLU300" s="6"/>
      <c r="CLV300" s="6"/>
      <c r="CLW300" s="6"/>
      <c r="CLX300" s="6"/>
      <c r="CLY300" s="6"/>
      <c r="CLZ300" s="6"/>
      <c r="CMA300" s="6"/>
      <c r="CMB300" s="6"/>
      <c r="CMC300" s="6"/>
      <c r="CMD300" s="6"/>
      <c r="CME300" s="6"/>
      <c r="CMF300" s="6"/>
      <c r="CMG300" s="6"/>
      <c r="CMH300" s="6"/>
      <c r="CMI300" s="6"/>
      <c r="CMJ300" s="6"/>
      <c r="CMK300" s="6"/>
      <c r="CML300" s="6"/>
      <c r="CMM300" s="6"/>
      <c r="CMN300" s="6"/>
      <c r="CMO300" s="6"/>
      <c r="CMP300" s="6"/>
      <c r="CMQ300" s="6"/>
      <c r="CMR300" s="6"/>
      <c r="CMS300" s="6"/>
      <c r="CMT300" s="6"/>
      <c r="CMU300" s="6"/>
      <c r="CMV300" s="6"/>
      <c r="CMW300" s="6"/>
      <c r="CMX300" s="6"/>
      <c r="CMY300" s="6"/>
      <c r="CMZ300" s="6"/>
      <c r="CNA300" s="6"/>
      <c r="CNB300" s="6"/>
      <c r="CNC300" s="6"/>
      <c r="CND300" s="6"/>
      <c r="CNE300" s="6"/>
      <c r="CNF300" s="6"/>
      <c r="CNG300" s="6"/>
      <c r="CNH300" s="6"/>
      <c r="CNI300" s="6"/>
      <c r="CNJ300" s="6"/>
      <c r="CNK300" s="6"/>
      <c r="CNL300" s="6"/>
    </row>
    <row r="1000" spans="648:648" ht="15.75">
      <c r="XX1000" s="191">
        <v>125713</v>
      </c>
    </row>
  </sheetData>
  <mergeCells count="5">
    <mergeCell ref="G25:Q25"/>
    <mergeCell ref="G26:Q26"/>
    <mergeCell ref="G27:Q27"/>
    <mergeCell ref="G28:Q28"/>
    <mergeCell ref="G29:Q29"/>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78897398-CBAB-47E3-B45E-6ED4C5ACD1C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F25:F29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177F7-5574-43A8-B87C-599BC1C9E619}">
  <sheetPr codeName="Sheet4">
    <tabColor rgb="FF92D050"/>
  </sheetPr>
  <dimension ref="A1:XX1000"/>
  <sheetViews>
    <sheetView zoomScale="115" zoomScaleNormal="115" workbookViewId="0">
      <pane xSplit="1" ySplit="2" topLeftCell="B3" activePane="bottomRight" state="frozen"/>
      <selection pane="topRight" activeCell="B1" sqref="B1"/>
      <selection pane="bottomLeft" activeCell="A3" sqref="A3"/>
      <selection pane="bottomRight" activeCell="G14" sqref="G14"/>
    </sheetView>
  </sheetViews>
  <sheetFormatPr defaultColWidth="8.78515625" defaultRowHeight="15.75"/>
  <cols>
    <col min="1" max="1" width="8.5" style="101" bestFit="1" customWidth="1"/>
    <col min="2" max="5" width="8.78515625" style="107"/>
    <col min="6" max="16384" width="8.78515625" style="101"/>
  </cols>
  <sheetData>
    <row r="1" spans="1:7">
      <c r="B1" s="102" t="s">
        <v>357</v>
      </c>
      <c r="C1" s="103"/>
      <c r="D1" s="103"/>
      <c r="E1" s="104"/>
    </row>
    <row r="2" spans="1:7" s="105" customFormat="1">
      <c r="A2" s="192" t="s">
        <v>266</v>
      </c>
      <c r="B2" s="193" t="s">
        <v>287</v>
      </c>
      <c r="C2" s="194" t="s">
        <v>290</v>
      </c>
      <c r="D2" s="194" t="s">
        <v>283</v>
      </c>
      <c r="E2" s="194" t="s">
        <v>281</v>
      </c>
      <c r="G2" s="105" t="s">
        <v>531</v>
      </c>
    </row>
    <row r="3" spans="1:7">
      <c r="A3" s="101" t="s">
        <v>267</v>
      </c>
      <c r="B3" s="106">
        <v>12.26</v>
      </c>
      <c r="C3" s="107">
        <v>12.63</v>
      </c>
      <c r="D3" s="107">
        <v>13.64</v>
      </c>
      <c r="E3" s="107">
        <v>13.78</v>
      </c>
      <c r="G3" s="101" cm="1">
        <f t="array" ref="G3:G52">_xlfn.BYROW(tblFPrices[[Historic]:[North]],_xleta.AVERAGE)</f>
        <v>13.077500000000001</v>
      </c>
    </row>
    <row r="4" spans="1:7">
      <c r="A4" s="101" t="s">
        <v>276</v>
      </c>
      <c r="B4" s="106">
        <v>5.3</v>
      </c>
      <c r="C4" s="107">
        <v>5.78</v>
      </c>
      <c r="D4" s="107">
        <v>6.13</v>
      </c>
      <c r="E4" s="107">
        <v>5.82</v>
      </c>
      <c r="G4" s="101">
        <v>5.7575000000000003</v>
      </c>
    </row>
    <row r="5" spans="1:7">
      <c r="A5" s="101" t="s">
        <v>304</v>
      </c>
      <c r="B5" s="106">
        <v>7.1</v>
      </c>
      <c r="C5" s="107">
        <v>7.38</v>
      </c>
      <c r="D5" s="107">
        <v>7.53</v>
      </c>
      <c r="E5" s="107">
        <v>7.38</v>
      </c>
      <c r="G5" s="101">
        <v>7.3475000000000001</v>
      </c>
    </row>
    <row r="6" spans="1:7">
      <c r="A6" s="101" t="s">
        <v>358</v>
      </c>
      <c r="B6" s="106">
        <v>15.32</v>
      </c>
      <c r="C6" s="107">
        <v>13.59</v>
      </c>
      <c r="D6" s="107">
        <v>14.51</v>
      </c>
      <c r="E6" s="107">
        <v>14.22</v>
      </c>
      <c r="G6" s="101">
        <v>14.41</v>
      </c>
    </row>
    <row r="7" spans="1:7">
      <c r="A7" s="101" t="s">
        <v>359</v>
      </c>
      <c r="B7" s="106">
        <v>9.6199999999999992</v>
      </c>
      <c r="C7" s="107">
        <v>10.49</v>
      </c>
      <c r="D7" s="107">
        <v>11.01</v>
      </c>
      <c r="E7" s="107">
        <v>12.11</v>
      </c>
      <c r="G7" s="101">
        <v>10.807499999999999</v>
      </c>
    </row>
    <row r="8" spans="1:7">
      <c r="A8" s="101" t="s">
        <v>299</v>
      </c>
      <c r="B8" s="106">
        <v>5.41</v>
      </c>
      <c r="C8" s="107">
        <v>4.87</v>
      </c>
      <c r="D8" s="107">
        <v>5.21</v>
      </c>
      <c r="E8" s="107">
        <v>5.31</v>
      </c>
      <c r="G8" s="101">
        <v>5.2</v>
      </c>
    </row>
    <row r="9" spans="1:7">
      <c r="A9" s="101" t="s">
        <v>291</v>
      </c>
      <c r="B9" s="106">
        <v>10.02</v>
      </c>
      <c r="C9" s="107">
        <v>9.1199999999999992</v>
      </c>
      <c r="D9" s="107">
        <v>8.57</v>
      </c>
      <c r="E9" s="107">
        <v>9.43</v>
      </c>
      <c r="G9" s="101">
        <v>9.2850000000000001</v>
      </c>
    </row>
    <row r="10" spans="1:7">
      <c r="A10" s="101" t="s">
        <v>323</v>
      </c>
      <c r="B10" s="106">
        <v>1.89</v>
      </c>
      <c r="C10" s="107">
        <v>1.97</v>
      </c>
      <c r="D10" s="107">
        <v>2.11</v>
      </c>
      <c r="E10" s="107">
        <v>2.19</v>
      </c>
      <c r="G10" s="101">
        <v>2.04</v>
      </c>
    </row>
    <row r="11" spans="1:7">
      <c r="A11" s="101" t="s">
        <v>282</v>
      </c>
      <c r="B11" s="106">
        <v>5.82</v>
      </c>
      <c r="C11" s="107">
        <v>5.88</v>
      </c>
      <c r="D11" s="107">
        <v>5.7</v>
      </c>
      <c r="E11" s="107">
        <v>5.99</v>
      </c>
      <c r="G11" s="101">
        <v>5.8475000000000001</v>
      </c>
    </row>
    <row r="12" spans="1:7">
      <c r="A12" s="101" t="s">
        <v>268</v>
      </c>
      <c r="B12" s="106">
        <v>5.65</v>
      </c>
      <c r="C12" s="107">
        <v>6.16</v>
      </c>
      <c r="D12" s="107">
        <v>5.73</v>
      </c>
      <c r="E12" s="107">
        <v>5.39</v>
      </c>
      <c r="G12" s="101">
        <v>5.7324999999999999</v>
      </c>
    </row>
    <row r="13" spans="1:7">
      <c r="A13" s="101" t="s">
        <v>298</v>
      </c>
      <c r="B13" s="106">
        <v>11.76</v>
      </c>
      <c r="C13" s="107">
        <v>10.7</v>
      </c>
      <c r="D13" s="107">
        <v>9.84</v>
      </c>
      <c r="E13" s="107">
        <v>9.0500000000000007</v>
      </c>
      <c r="G13" s="101">
        <v>10.337499999999999</v>
      </c>
    </row>
    <row r="14" spans="1:7">
      <c r="A14" s="101" t="s">
        <v>301</v>
      </c>
      <c r="B14" s="106">
        <v>12.9</v>
      </c>
      <c r="C14" s="107">
        <v>12.9</v>
      </c>
      <c r="D14" s="107">
        <v>13.67</v>
      </c>
      <c r="E14" s="107">
        <v>12.44</v>
      </c>
      <c r="G14" s="101">
        <v>12.977499999999999</v>
      </c>
    </row>
    <row r="15" spans="1:7">
      <c r="A15" s="101" t="s">
        <v>360</v>
      </c>
      <c r="B15" s="106">
        <v>3.05</v>
      </c>
      <c r="C15" s="107">
        <v>3.02</v>
      </c>
      <c r="D15" s="107">
        <v>3.11</v>
      </c>
      <c r="E15" s="107">
        <v>3.39</v>
      </c>
      <c r="G15" s="101">
        <v>3.1425000000000001</v>
      </c>
    </row>
    <row r="16" spans="1:7">
      <c r="A16" s="101" t="s">
        <v>324</v>
      </c>
      <c r="B16" s="106">
        <v>12.01</v>
      </c>
      <c r="C16" s="107">
        <v>13.09</v>
      </c>
      <c r="D16" s="107">
        <v>14.14</v>
      </c>
      <c r="E16" s="107">
        <v>13.29</v>
      </c>
      <c r="G16" s="101">
        <v>13.1325</v>
      </c>
    </row>
    <row r="17" spans="1:7">
      <c r="A17" s="101" t="s">
        <v>294</v>
      </c>
      <c r="B17" s="106">
        <v>3.38</v>
      </c>
      <c r="C17" s="107">
        <v>3.14</v>
      </c>
      <c r="D17" s="107">
        <v>3.08</v>
      </c>
      <c r="E17" s="107">
        <v>3.2</v>
      </c>
      <c r="G17" s="101">
        <v>3.2</v>
      </c>
    </row>
    <row r="18" spans="1:7">
      <c r="A18" s="101" t="s">
        <v>295</v>
      </c>
      <c r="B18" s="106">
        <v>14.6</v>
      </c>
      <c r="C18" s="107">
        <v>15.77</v>
      </c>
      <c r="D18" s="107">
        <v>15.3</v>
      </c>
      <c r="E18" s="107">
        <v>13.92</v>
      </c>
      <c r="G18" s="101">
        <v>14.897500000000001</v>
      </c>
    </row>
    <row r="19" spans="1:7">
      <c r="A19" s="101" t="s">
        <v>271</v>
      </c>
      <c r="B19" s="106">
        <v>9.98</v>
      </c>
      <c r="C19" s="107">
        <v>10.18</v>
      </c>
      <c r="D19" s="107">
        <v>9.4700000000000006</v>
      </c>
      <c r="E19" s="107">
        <v>9.56</v>
      </c>
      <c r="G19" s="101">
        <v>9.7975000000000012</v>
      </c>
    </row>
    <row r="20" spans="1:7">
      <c r="A20" s="101" t="s">
        <v>361</v>
      </c>
      <c r="B20" s="106">
        <v>3.28</v>
      </c>
      <c r="C20" s="107">
        <v>3.25</v>
      </c>
      <c r="D20" s="107">
        <v>3.15</v>
      </c>
      <c r="E20" s="107">
        <v>3.09</v>
      </c>
      <c r="G20" s="101">
        <v>3.1924999999999999</v>
      </c>
    </row>
    <row r="21" spans="1:7">
      <c r="A21" s="101" t="s">
        <v>292</v>
      </c>
      <c r="B21" s="106">
        <v>10.31</v>
      </c>
      <c r="C21" s="107">
        <v>9.7899999999999991</v>
      </c>
      <c r="D21" s="107">
        <v>9.99</v>
      </c>
      <c r="E21" s="107">
        <v>9.19</v>
      </c>
      <c r="G21" s="101">
        <v>9.82</v>
      </c>
    </row>
    <row r="22" spans="1:7">
      <c r="A22" s="101" t="s">
        <v>273</v>
      </c>
      <c r="B22" s="106">
        <v>5.25</v>
      </c>
      <c r="C22" s="107">
        <v>5.62</v>
      </c>
      <c r="D22" s="107">
        <v>6.07</v>
      </c>
      <c r="E22" s="107">
        <v>6.37</v>
      </c>
      <c r="G22" s="101">
        <v>5.8275000000000006</v>
      </c>
    </row>
    <row r="23" spans="1:7">
      <c r="A23" s="101" t="s">
        <v>309</v>
      </c>
      <c r="B23" s="106">
        <v>1.97</v>
      </c>
      <c r="C23" s="107">
        <v>1.83</v>
      </c>
      <c r="D23" s="107">
        <v>1.68</v>
      </c>
      <c r="E23" s="107">
        <v>1.61</v>
      </c>
      <c r="G23" s="101">
        <v>1.7725</v>
      </c>
    </row>
    <row r="24" spans="1:7">
      <c r="A24" s="101" t="s">
        <v>362</v>
      </c>
      <c r="B24" s="106">
        <v>6.4</v>
      </c>
      <c r="C24" s="107">
        <v>6.72</v>
      </c>
      <c r="D24" s="107">
        <v>7.12</v>
      </c>
      <c r="E24" s="107">
        <v>6.69</v>
      </c>
      <c r="G24" s="101">
        <v>6.7325000000000008</v>
      </c>
    </row>
    <row r="25" spans="1:7">
      <c r="A25" s="101" t="s">
        <v>302</v>
      </c>
      <c r="B25" s="106">
        <v>3.07</v>
      </c>
      <c r="C25" s="107">
        <v>2.79</v>
      </c>
      <c r="D25" s="107">
        <v>2.62</v>
      </c>
      <c r="E25" s="107">
        <v>2.7</v>
      </c>
      <c r="G25" s="101">
        <v>2.7949999999999999</v>
      </c>
    </row>
    <row r="26" spans="1:7">
      <c r="A26" s="101" t="s">
        <v>314</v>
      </c>
      <c r="B26" s="106">
        <v>10.84</v>
      </c>
      <c r="C26" s="107">
        <v>11.49</v>
      </c>
      <c r="D26" s="107">
        <v>12.41</v>
      </c>
      <c r="E26" s="107">
        <v>11.17</v>
      </c>
      <c r="G26" s="101">
        <v>11.477499999999999</v>
      </c>
    </row>
    <row r="27" spans="1:7">
      <c r="A27" s="101" t="s">
        <v>303</v>
      </c>
      <c r="B27" s="106">
        <v>12.49</v>
      </c>
      <c r="C27" s="107">
        <v>12.74</v>
      </c>
      <c r="D27" s="107">
        <v>13.89</v>
      </c>
      <c r="E27" s="107">
        <v>14.45</v>
      </c>
      <c r="G27" s="101">
        <v>13.392500000000002</v>
      </c>
    </row>
    <row r="28" spans="1:7">
      <c r="A28" s="101" t="s">
        <v>289</v>
      </c>
      <c r="B28" s="106">
        <v>8.02</v>
      </c>
      <c r="C28" s="107">
        <v>7.46</v>
      </c>
      <c r="D28" s="107">
        <v>7.76</v>
      </c>
      <c r="E28" s="107">
        <v>7.92</v>
      </c>
      <c r="G28" s="101">
        <v>7.7900000000000009</v>
      </c>
    </row>
    <row r="29" spans="1:7">
      <c r="A29" s="101" t="s">
        <v>274</v>
      </c>
      <c r="B29" s="106">
        <v>7.91</v>
      </c>
      <c r="C29" s="107">
        <v>7.28</v>
      </c>
      <c r="D29" s="107">
        <v>6.84</v>
      </c>
      <c r="E29" s="107">
        <v>7.11</v>
      </c>
      <c r="G29" s="101">
        <v>7.2850000000000001</v>
      </c>
    </row>
    <row r="30" spans="1:7">
      <c r="A30" s="101" t="s">
        <v>321</v>
      </c>
      <c r="B30" s="106">
        <v>4.45</v>
      </c>
      <c r="C30" s="107">
        <v>4.2300000000000004</v>
      </c>
      <c r="D30" s="107">
        <v>3.98</v>
      </c>
      <c r="E30" s="107">
        <v>3.9</v>
      </c>
      <c r="G30" s="101">
        <v>4.1399999999999997</v>
      </c>
    </row>
    <row r="31" spans="1:7">
      <c r="A31" s="101" t="s">
        <v>310</v>
      </c>
      <c r="B31" s="106">
        <v>6.86</v>
      </c>
      <c r="C31" s="107">
        <v>7</v>
      </c>
      <c r="D31" s="107">
        <v>7.49</v>
      </c>
      <c r="E31" s="107">
        <v>6.82</v>
      </c>
      <c r="G31" s="101">
        <v>7.0425000000000004</v>
      </c>
    </row>
    <row r="32" spans="1:7">
      <c r="A32" s="101" t="s">
        <v>363</v>
      </c>
      <c r="B32" s="106">
        <v>5.32</v>
      </c>
      <c r="C32" s="107">
        <v>5.21</v>
      </c>
      <c r="D32" s="107">
        <v>5.05</v>
      </c>
      <c r="E32" s="107">
        <v>5.56</v>
      </c>
      <c r="G32" s="101">
        <v>5.2850000000000001</v>
      </c>
    </row>
    <row r="33" spans="1:7">
      <c r="A33" s="101" t="s">
        <v>300</v>
      </c>
      <c r="B33" s="106">
        <v>8.67</v>
      </c>
      <c r="C33" s="107">
        <v>8.15</v>
      </c>
      <c r="D33" s="107">
        <v>8.15</v>
      </c>
      <c r="E33" s="107">
        <v>8.64</v>
      </c>
      <c r="G33" s="101">
        <v>8.4024999999999999</v>
      </c>
    </row>
    <row r="34" spans="1:7">
      <c r="A34" s="101" t="s">
        <v>364</v>
      </c>
      <c r="B34" s="106">
        <v>7.32</v>
      </c>
      <c r="C34" s="107">
        <v>6.73</v>
      </c>
      <c r="D34" s="107">
        <v>6.86</v>
      </c>
      <c r="E34" s="107">
        <v>7.2</v>
      </c>
      <c r="G34" s="101">
        <v>7.0274999999999999</v>
      </c>
    </row>
    <row r="35" spans="1:7">
      <c r="A35" s="101" t="s">
        <v>365</v>
      </c>
      <c r="B35" s="106">
        <v>8.58</v>
      </c>
      <c r="C35" s="107">
        <v>7.72</v>
      </c>
      <c r="D35" s="107">
        <v>7.18</v>
      </c>
      <c r="E35" s="107">
        <v>7.32</v>
      </c>
      <c r="G35" s="101">
        <v>7.7</v>
      </c>
    </row>
    <row r="36" spans="1:7">
      <c r="A36" s="101" t="s">
        <v>269</v>
      </c>
      <c r="B36" s="106">
        <v>10.07</v>
      </c>
      <c r="C36" s="107">
        <v>10.77</v>
      </c>
      <c r="D36" s="107">
        <v>10.34</v>
      </c>
      <c r="E36" s="107">
        <v>10.96</v>
      </c>
      <c r="G36" s="101">
        <v>10.535</v>
      </c>
    </row>
    <row r="37" spans="1:7">
      <c r="A37" s="101" t="s">
        <v>285</v>
      </c>
      <c r="B37" s="106">
        <v>11.75</v>
      </c>
      <c r="C37" s="107">
        <v>11.99</v>
      </c>
      <c r="D37" s="107">
        <v>12.71</v>
      </c>
      <c r="E37" s="107">
        <v>13.35</v>
      </c>
      <c r="G37" s="101">
        <v>12.450000000000001</v>
      </c>
    </row>
    <row r="38" spans="1:7">
      <c r="A38" s="101" t="s">
        <v>288</v>
      </c>
      <c r="B38" s="106">
        <v>4.84</v>
      </c>
      <c r="C38" s="107">
        <v>5.08</v>
      </c>
      <c r="D38" s="107">
        <v>5.13</v>
      </c>
      <c r="E38" s="107">
        <v>5.49</v>
      </c>
      <c r="G38" s="101">
        <v>5.1349999999999998</v>
      </c>
    </row>
    <row r="39" spans="1:7">
      <c r="A39" s="101" t="s">
        <v>308</v>
      </c>
      <c r="B39" s="106">
        <v>13.02</v>
      </c>
      <c r="C39" s="107">
        <v>12.37</v>
      </c>
      <c r="D39" s="107">
        <v>11.5</v>
      </c>
      <c r="E39" s="107">
        <v>12.31</v>
      </c>
      <c r="G39" s="101">
        <v>12.3</v>
      </c>
    </row>
    <row r="40" spans="1:7">
      <c r="A40" s="101" t="s">
        <v>270</v>
      </c>
      <c r="B40" s="106">
        <v>7.8</v>
      </c>
      <c r="C40" s="107">
        <v>8.5</v>
      </c>
      <c r="D40" s="107">
        <v>8.67</v>
      </c>
      <c r="E40" s="107">
        <v>8.84</v>
      </c>
      <c r="G40" s="101">
        <v>8.4525000000000006</v>
      </c>
    </row>
    <row r="41" spans="1:7">
      <c r="A41" s="101" t="s">
        <v>286</v>
      </c>
      <c r="B41" s="106">
        <v>8.4600000000000009</v>
      </c>
      <c r="C41" s="107">
        <v>8.8800000000000008</v>
      </c>
      <c r="D41" s="107">
        <v>8.8800000000000008</v>
      </c>
      <c r="E41" s="107">
        <v>7.99</v>
      </c>
      <c r="G41" s="101">
        <v>8.552500000000002</v>
      </c>
    </row>
    <row r="42" spans="1:7">
      <c r="A42" s="101" t="s">
        <v>293</v>
      </c>
      <c r="B42" s="106">
        <v>5.35</v>
      </c>
      <c r="C42" s="107">
        <v>5.4</v>
      </c>
      <c r="D42" s="107">
        <v>5.08</v>
      </c>
      <c r="E42" s="107">
        <v>5.38</v>
      </c>
      <c r="G42" s="101">
        <v>5.3025000000000002</v>
      </c>
    </row>
    <row r="43" spans="1:7">
      <c r="A43" s="101" t="s">
        <v>275</v>
      </c>
      <c r="B43" s="106">
        <v>14.64</v>
      </c>
      <c r="C43" s="107">
        <v>13.76</v>
      </c>
      <c r="D43" s="107">
        <v>14.59</v>
      </c>
      <c r="E43" s="107">
        <v>15.9</v>
      </c>
      <c r="G43" s="101">
        <v>14.722499999999998</v>
      </c>
    </row>
    <row r="44" spans="1:7">
      <c r="A44" s="101" t="s">
        <v>277</v>
      </c>
      <c r="B44" s="106">
        <v>7.24</v>
      </c>
      <c r="C44" s="107">
        <v>7.75</v>
      </c>
      <c r="D44" s="107">
        <v>8.2200000000000006</v>
      </c>
      <c r="E44" s="107">
        <v>8.14</v>
      </c>
      <c r="G44" s="101">
        <v>7.8375000000000004</v>
      </c>
    </row>
    <row r="45" spans="1:7">
      <c r="A45" s="101" t="s">
        <v>296</v>
      </c>
      <c r="B45" s="106">
        <v>9.8800000000000008</v>
      </c>
      <c r="C45" s="107">
        <v>10.47</v>
      </c>
      <c r="D45" s="107">
        <v>11.1</v>
      </c>
      <c r="E45" s="107">
        <v>12.21</v>
      </c>
      <c r="G45" s="101">
        <v>10.915000000000001</v>
      </c>
    </row>
    <row r="46" spans="1:7">
      <c r="A46" s="101" t="s">
        <v>322</v>
      </c>
      <c r="B46" s="106">
        <v>4.99</v>
      </c>
      <c r="C46" s="107">
        <v>5.04</v>
      </c>
      <c r="D46" s="107">
        <v>4.54</v>
      </c>
      <c r="E46" s="107">
        <v>4.45</v>
      </c>
      <c r="G46" s="101">
        <v>4.7549999999999999</v>
      </c>
    </row>
    <row r="47" spans="1:7">
      <c r="A47" s="101" t="s">
        <v>297</v>
      </c>
      <c r="B47" s="106">
        <v>14.54</v>
      </c>
      <c r="C47" s="107">
        <v>14.83</v>
      </c>
      <c r="D47" s="107">
        <v>15.27</v>
      </c>
      <c r="E47" s="107">
        <v>15.12</v>
      </c>
      <c r="G47" s="101">
        <v>14.94</v>
      </c>
    </row>
    <row r="48" spans="1:7">
      <c r="A48" s="101" t="s">
        <v>284</v>
      </c>
      <c r="B48" s="106">
        <v>11.71</v>
      </c>
      <c r="C48" s="107">
        <v>10.16</v>
      </c>
      <c r="D48" s="107">
        <v>10.71</v>
      </c>
      <c r="E48" s="107">
        <v>10.210000000000001</v>
      </c>
      <c r="G48" s="101">
        <v>10.6975</v>
      </c>
    </row>
    <row r="49" spans="1:7">
      <c r="A49" s="101" t="s">
        <v>272</v>
      </c>
      <c r="B49" s="106">
        <v>14.36</v>
      </c>
      <c r="C49" s="107">
        <v>15.22</v>
      </c>
      <c r="D49" s="107">
        <v>15.68</v>
      </c>
      <c r="E49" s="107">
        <v>14.43</v>
      </c>
      <c r="G49" s="101">
        <v>14.922499999999999</v>
      </c>
    </row>
    <row r="50" spans="1:7">
      <c r="A50" s="101" t="s">
        <v>311</v>
      </c>
      <c r="B50" s="106">
        <v>13.85</v>
      </c>
      <c r="C50" s="107">
        <v>14.13</v>
      </c>
      <c r="D50" s="107">
        <v>14.84</v>
      </c>
      <c r="E50" s="107">
        <v>13.65</v>
      </c>
      <c r="G50" s="101">
        <v>14.1175</v>
      </c>
    </row>
    <row r="51" spans="1:7">
      <c r="A51" s="101" t="s">
        <v>313</v>
      </c>
      <c r="B51" s="106">
        <v>12.2</v>
      </c>
      <c r="C51" s="107">
        <v>13.42</v>
      </c>
      <c r="D51" s="107">
        <v>12.48</v>
      </c>
      <c r="E51" s="107">
        <v>11.48</v>
      </c>
      <c r="G51" s="101">
        <v>12.395</v>
      </c>
    </row>
    <row r="52" spans="1:7">
      <c r="A52" s="101" t="s">
        <v>312</v>
      </c>
      <c r="B52" s="106">
        <v>14.3</v>
      </c>
      <c r="C52" s="107">
        <v>15.16</v>
      </c>
      <c r="D52" s="107">
        <v>16.22</v>
      </c>
      <c r="E52" s="107">
        <v>16.059999999999999</v>
      </c>
      <c r="G52" s="101">
        <v>15.434999999999999</v>
      </c>
    </row>
    <row r="1000" spans="648:648">
      <c r="XX1000" s="191">
        <v>125713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840B3-C44C-46DB-B368-7A369D5D2899}">
  <sheetPr codeName="Sheet5">
    <tabColor rgb="FF92D050"/>
  </sheetPr>
  <dimension ref="A1:XX1001"/>
  <sheetViews>
    <sheetView zoomScale="115" zoomScaleNormal="115" workbookViewId="0">
      <pane ySplit="1" topLeftCell="A2" activePane="bottomLeft" state="frozen"/>
      <selection activeCell="B19" sqref="B19"/>
      <selection pane="bottomLeft" activeCell="D8" sqref="D8"/>
    </sheetView>
  </sheetViews>
  <sheetFormatPr defaultColWidth="8.78515625" defaultRowHeight="15.75"/>
  <cols>
    <col min="1" max="1" width="8.78515625" style="112"/>
    <col min="2" max="4" width="9.7109375" style="110" customWidth="1"/>
    <col min="5" max="5" width="9.7109375" style="108" customWidth="1"/>
    <col min="6" max="7" width="8.78515625" style="108"/>
    <col min="8" max="8" width="10.2109375" style="108" bestFit="1" customWidth="1"/>
    <col min="9" max="16384" width="8.78515625" style="108"/>
  </cols>
  <sheetData>
    <row r="1" spans="1:7">
      <c r="A1" s="195" t="s">
        <v>366</v>
      </c>
      <c r="B1" s="196" t="s">
        <v>327</v>
      </c>
      <c r="C1" s="105" t="s">
        <v>266</v>
      </c>
      <c r="D1" s="197" t="s">
        <v>280</v>
      </c>
      <c r="E1" s="105" t="s">
        <v>367</v>
      </c>
      <c r="G1" s="199" t="s">
        <v>530</v>
      </c>
    </row>
    <row r="2" spans="1:7">
      <c r="A2" s="112">
        <v>1</v>
      </c>
      <c r="B2" s="109" t="s">
        <v>330</v>
      </c>
      <c r="C2" s="110" t="s">
        <v>269</v>
      </c>
      <c r="D2" s="111" t="s">
        <v>290</v>
      </c>
      <c r="E2" s="108">
        <v>5</v>
      </c>
      <c r="G2" s="108" cm="1">
        <f t="array" ref="G2:G1001">INDEX(tblFPrices[[Historic]:[North]], _xlfn.XMATCH(tblFSales[Food], tblFPrices[Food], 0, 1), _xlfn.XMATCH(tblFSales[District], tblFPrices[[#Headers],[Historic]:[North]], 0, 1)) * tblFSales[Quantity]</f>
        <v>53.849999999999994</v>
      </c>
    </row>
    <row r="3" spans="1:7">
      <c r="A3" s="112">
        <v>2</v>
      </c>
      <c r="B3" s="109" t="s">
        <v>328</v>
      </c>
      <c r="C3" s="110" t="s">
        <v>289</v>
      </c>
      <c r="D3" s="111" t="s">
        <v>290</v>
      </c>
      <c r="E3" s="108">
        <v>1</v>
      </c>
      <c r="G3" s="108">
        <v>7.46</v>
      </c>
    </row>
    <row r="4" spans="1:7">
      <c r="A4" s="112">
        <v>3</v>
      </c>
      <c r="B4" s="109" t="s">
        <v>329</v>
      </c>
      <c r="C4" s="110" t="s">
        <v>323</v>
      </c>
      <c r="D4" s="111" t="s">
        <v>287</v>
      </c>
      <c r="E4" s="108">
        <v>13</v>
      </c>
      <c r="G4" s="108">
        <v>24.57</v>
      </c>
    </row>
    <row r="5" spans="1:7">
      <c r="A5" s="112">
        <v>4</v>
      </c>
      <c r="B5" s="109" t="s">
        <v>354</v>
      </c>
      <c r="C5" s="110" t="s">
        <v>276</v>
      </c>
      <c r="D5" s="111" t="s">
        <v>283</v>
      </c>
      <c r="E5" s="108">
        <v>4</v>
      </c>
      <c r="G5" s="108">
        <v>24.52</v>
      </c>
    </row>
    <row r="6" spans="1:7">
      <c r="A6" s="112">
        <v>5</v>
      </c>
      <c r="B6" s="109" t="s">
        <v>338</v>
      </c>
      <c r="C6" s="110" t="s">
        <v>288</v>
      </c>
      <c r="D6" s="111" t="s">
        <v>283</v>
      </c>
      <c r="E6" s="108">
        <v>9</v>
      </c>
      <c r="G6" s="108">
        <v>46.17</v>
      </c>
    </row>
    <row r="7" spans="1:7">
      <c r="A7" s="112">
        <v>6</v>
      </c>
      <c r="B7" s="109" t="s">
        <v>335</v>
      </c>
      <c r="C7" s="110" t="s">
        <v>321</v>
      </c>
      <c r="D7" s="111" t="s">
        <v>281</v>
      </c>
      <c r="E7" s="108">
        <v>5</v>
      </c>
      <c r="G7" s="108">
        <v>19.5</v>
      </c>
    </row>
    <row r="8" spans="1:7">
      <c r="A8" s="112">
        <v>7</v>
      </c>
      <c r="B8" s="109" t="s">
        <v>336</v>
      </c>
      <c r="C8" s="110" t="s">
        <v>294</v>
      </c>
      <c r="D8" s="111" t="s">
        <v>287</v>
      </c>
      <c r="E8" s="108">
        <v>9</v>
      </c>
      <c r="G8" s="108">
        <v>30.419999999999998</v>
      </c>
    </row>
    <row r="9" spans="1:7">
      <c r="A9" s="112">
        <v>8</v>
      </c>
      <c r="B9" s="109" t="s">
        <v>339</v>
      </c>
      <c r="C9" s="110" t="s">
        <v>309</v>
      </c>
      <c r="D9" s="111" t="s">
        <v>283</v>
      </c>
      <c r="E9" s="108">
        <v>20</v>
      </c>
      <c r="G9" s="108">
        <v>33.6</v>
      </c>
    </row>
    <row r="10" spans="1:7">
      <c r="A10" s="112">
        <v>9</v>
      </c>
      <c r="B10" s="109" t="s">
        <v>332</v>
      </c>
      <c r="C10" s="110" t="s">
        <v>364</v>
      </c>
      <c r="D10" s="111" t="s">
        <v>287</v>
      </c>
      <c r="E10" s="108">
        <v>10</v>
      </c>
      <c r="G10" s="108">
        <v>73.2</v>
      </c>
    </row>
    <row r="11" spans="1:7">
      <c r="A11" s="112">
        <v>10</v>
      </c>
      <c r="B11" s="109" t="s">
        <v>332</v>
      </c>
      <c r="C11" s="110" t="s">
        <v>271</v>
      </c>
      <c r="D11" s="111" t="s">
        <v>283</v>
      </c>
      <c r="E11" s="108">
        <v>18</v>
      </c>
      <c r="G11" s="108">
        <v>170.46</v>
      </c>
    </row>
    <row r="12" spans="1:7">
      <c r="A12" s="112">
        <v>11</v>
      </c>
      <c r="B12" s="109" t="s">
        <v>330</v>
      </c>
      <c r="C12" s="110" t="s">
        <v>289</v>
      </c>
      <c r="D12" s="111" t="s">
        <v>281</v>
      </c>
      <c r="E12" s="108">
        <v>10</v>
      </c>
      <c r="G12" s="108">
        <v>79.2</v>
      </c>
    </row>
    <row r="13" spans="1:7">
      <c r="A13" s="112">
        <v>12</v>
      </c>
      <c r="B13" s="109" t="s">
        <v>339</v>
      </c>
      <c r="C13" s="110" t="s">
        <v>365</v>
      </c>
      <c r="D13" s="111" t="s">
        <v>287</v>
      </c>
      <c r="E13" s="108">
        <v>7</v>
      </c>
      <c r="G13" s="108">
        <v>60.06</v>
      </c>
    </row>
    <row r="14" spans="1:7">
      <c r="A14" s="112">
        <v>13</v>
      </c>
      <c r="B14" s="109" t="s">
        <v>337</v>
      </c>
      <c r="C14" s="110" t="s">
        <v>298</v>
      </c>
      <c r="D14" s="111" t="s">
        <v>281</v>
      </c>
      <c r="E14" s="108">
        <v>3</v>
      </c>
      <c r="G14" s="108">
        <v>27.150000000000002</v>
      </c>
    </row>
    <row r="15" spans="1:7">
      <c r="A15" s="112">
        <v>14</v>
      </c>
      <c r="B15" s="109" t="s">
        <v>335</v>
      </c>
      <c r="C15" s="110" t="s">
        <v>310</v>
      </c>
      <c r="D15" s="111" t="s">
        <v>287</v>
      </c>
      <c r="E15" s="108">
        <v>9</v>
      </c>
      <c r="G15" s="108">
        <v>61.74</v>
      </c>
    </row>
    <row r="16" spans="1:7">
      <c r="A16" s="112">
        <v>15</v>
      </c>
      <c r="B16" s="109" t="s">
        <v>336</v>
      </c>
      <c r="C16" s="110" t="s">
        <v>358</v>
      </c>
      <c r="D16" s="111" t="s">
        <v>281</v>
      </c>
      <c r="E16" s="108">
        <v>8</v>
      </c>
      <c r="G16" s="108">
        <v>113.76</v>
      </c>
    </row>
    <row r="17" spans="1:7">
      <c r="A17" s="112">
        <v>16</v>
      </c>
      <c r="B17" s="109" t="s">
        <v>346</v>
      </c>
      <c r="C17" s="110" t="s">
        <v>322</v>
      </c>
      <c r="D17" s="111" t="s">
        <v>290</v>
      </c>
      <c r="E17" s="108">
        <v>12</v>
      </c>
      <c r="G17" s="108">
        <v>60.480000000000004</v>
      </c>
    </row>
    <row r="18" spans="1:7">
      <c r="A18" s="112">
        <v>17</v>
      </c>
      <c r="B18" s="109" t="s">
        <v>355</v>
      </c>
      <c r="C18" s="110" t="s">
        <v>293</v>
      </c>
      <c r="D18" s="111" t="s">
        <v>281</v>
      </c>
      <c r="E18" s="108">
        <v>19</v>
      </c>
      <c r="G18" s="108">
        <v>102.22</v>
      </c>
    </row>
    <row r="19" spans="1:7">
      <c r="A19" s="112">
        <v>18</v>
      </c>
      <c r="B19" s="109" t="s">
        <v>335</v>
      </c>
      <c r="C19" s="110" t="s">
        <v>299</v>
      </c>
      <c r="D19" s="111" t="s">
        <v>281</v>
      </c>
      <c r="E19" s="108">
        <v>3</v>
      </c>
      <c r="G19" s="108">
        <v>15.93</v>
      </c>
    </row>
    <row r="20" spans="1:7">
      <c r="A20" s="112">
        <v>19</v>
      </c>
      <c r="B20" s="109" t="s">
        <v>354</v>
      </c>
      <c r="C20" s="110" t="s">
        <v>363</v>
      </c>
      <c r="D20" s="111" t="s">
        <v>281</v>
      </c>
      <c r="E20" s="108">
        <v>16</v>
      </c>
      <c r="G20" s="108">
        <v>88.96</v>
      </c>
    </row>
    <row r="21" spans="1:7">
      <c r="A21" s="112">
        <v>20</v>
      </c>
      <c r="B21" s="109" t="s">
        <v>329</v>
      </c>
      <c r="C21" s="110" t="s">
        <v>271</v>
      </c>
      <c r="D21" s="111" t="s">
        <v>283</v>
      </c>
      <c r="E21" s="108">
        <v>11</v>
      </c>
      <c r="G21" s="108">
        <v>104.17</v>
      </c>
    </row>
    <row r="22" spans="1:7">
      <c r="A22" s="112">
        <v>21</v>
      </c>
      <c r="B22" s="109" t="s">
        <v>336</v>
      </c>
      <c r="C22" s="110" t="s">
        <v>272</v>
      </c>
      <c r="D22" s="111" t="s">
        <v>283</v>
      </c>
      <c r="E22" s="108">
        <v>14</v>
      </c>
      <c r="G22" s="108">
        <v>219.51999999999998</v>
      </c>
    </row>
    <row r="23" spans="1:7">
      <c r="A23" s="112">
        <v>22</v>
      </c>
      <c r="B23" s="109" t="s">
        <v>329</v>
      </c>
      <c r="C23" s="110" t="s">
        <v>322</v>
      </c>
      <c r="D23" s="111" t="s">
        <v>281</v>
      </c>
      <c r="E23" s="108">
        <v>3</v>
      </c>
      <c r="G23" s="108">
        <v>13.350000000000001</v>
      </c>
    </row>
    <row r="24" spans="1:7">
      <c r="A24" s="112">
        <v>23</v>
      </c>
      <c r="B24" s="109" t="s">
        <v>338</v>
      </c>
      <c r="C24" s="110" t="s">
        <v>310</v>
      </c>
      <c r="D24" s="111" t="s">
        <v>283</v>
      </c>
      <c r="E24" s="108">
        <v>9</v>
      </c>
      <c r="G24" s="108">
        <v>67.41</v>
      </c>
    </row>
    <row r="25" spans="1:7">
      <c r="A25" s="112">
        <v>24</v>
      </c>
      <c r="B25" s="109" t="s">
        <v>338</v>
      </c>
      <c r="C25" s="110" t="s">
        <v>271</v>
      </c>
      <c r="D25" s="111" t="s">
        <v>290</v>
      </c>
      <c r="E25" s="108">
        <v>11</v>
      </c>
      <c r="G25" s="108">
        <v>111.97999999999999</v>
      </c>
    </row>
    <row r="26" spans="1:7">
      <c r="A26" s="112">
        <v>25</v>
      </c>
      <c r="B26" s="109" t="s">
        <v>343</v>
      </c>
      <c r="C26" s="110" t="s">
        <v>286</v>
      </c>
      <c r="D26" s="111" t="s">
        <v>283</v>
      </c>
      <c r="E26" s="108">
        <v>8</v>
      </c>
      <c r="G26" s="108">
        <v>71.040000000000006</v>
      </c>
    </row>
    <row r="27" spans="1:7">
      <c r="A27" s="112">
        <v>26</v>
      </c>
      <c r="B27" s="109" t="s">
        <v>332</v>
      </c>
      <c r="C27" s="110" t="s">
        <v>303</v>
      </c>
      <c r="D27" s="111" t="s">
        <v>283</v>
      </c>
      <c r="E27" s="108">
        <v>16</v>
      </c>
      <c r="G27" s="108">
        <v>222.24</v>
      </c>
    </row>
    <row r="28" spans="1:7">
      <c r="A28" s="112">
        <v>27</v>
      </c>
      <c r="B28" s="109" t="s">
        <v>328</v>
      </c>
      <c r="C28" s="110" t="s">
        <v>321</v>
      </c>
      <c r="D28" s="111" t="s">
        <v>283</v>
      </c>
      <c r="E28" s="108">
        <v>3</v>
      </c>
      <c r="G28" s="108">
        <v>11.94</v>
      </c>
    </row>
    <row r="29" spans="1:7">
      <c r="A29" s="112">
        <v>28</v>
      </c>
      <c r="B29" s="109" t="s">
        <v>338</v>
      </c>
      <c r="C29" s="110" t="s">
        <v>275</v>
      </c>
      <c r="D29" s="111" t="s">
        <v>287</v>
      </c>
      <c r="E29" s="108">
        <v>10</v>
      </c>
      <c r="G29" s="108">
        <v>146.4</v>
      </c>
    </row>
    <row r="30" spans="1:7">
      <c r="A30" s="112">
        <v>29</v>
      </c>
      <c r="B30" s="109" t="s">
        <v>337</v>
      </c>
      <c r="C30" s="110" t="s">
        <v>284</v>
      </c>
      <c r="D30" s="111" t="s">
        <v>287</v>
      </c>
      <c r="E30" s="108">
        <v>5</v>
      </c>
      <c r="G30" s="108">
        <v>58.550000000000004</v>
      </c>
    </row>
    <row r="31" spans="1:7">
      <c r="A31" s="112">
        <v>30</v>
      </c>
      <c r="B31" s="109" t="s">
        <v>335</v>
      </c>
      <c r="C31" s="110" t="s">
        <v>364</v>
      </c>
      <c r="D31" s="111" t="s">
        <v>283</v>
      </c>
      <c r="E31" s="108">
        <v>14</v>
      </c>
      <c r="G31" s="108">
        <v>96.04</v>
      </c>
    </row>
    <row r="32" spans="1:7">
      <c r="A32" s="112">
        <v>31</v>
      </c>
      <c r="B32" s="109" t="s">
        <v>341</v>
      </c>
      <c r="C32" s="110" t="s">
        <v>272</v>
      </c>
      <c r="D32" s="111" t="s">
        <v>290</v>
      </c>
      <c r="E32" s="108">
        <v>5</v>
      </c>
      <c r="G32" s="108">
        <v>76.100000000000009</v>
      </c>
    </row>
    <row r="33" spans="1:7">
      <c r="A33" s="112">
        <v>32</v>
      </c>
      <c r="B33" s="109" t="s">
        <v>341</v>
      </c>
      <c r="C33" s="110" t="s">
        <v>282</v>
      </c>
      <c r="D33" s="111" t="s">
        <v>290</v>
      </c>
      <c r="E33" s="108">
        <v>6</v>
      </c>
      <c r="G33" s="108">
        <v>35.28</v>
      </c>
    </row>
    <row r="34" spans="1:7">
      <c r="A34" s="112">
        <v>33</v>
      </c>
      <c r="B34" s="109" t="s">
        <v>333</v>
      </c>
      <c r="C34" s="110" t="s">
        <v>303</v>
      </c>
      <c r="D34" s="111" t="s">
        <v>281</v>
      </c>
      <c r="E34" s="108">
        <v>18</v>
      </c>
      <c r="G34" s="108">
        <v>260.09999999999997</v>
      </c>
    </row>
    <row r="35" spans="1:7">
      <c r="A35" s="112">
        <v>34</v>
      </c>
      <c r="B35" s="109" t="s">
        <v>333</v>
      </c>
      <c r="C35" s="110" t="s">
        <v>363</v>
      </c>
      <c r="D35" s="111" t="s">
        <v>287</v>
      </c>
      <c r="E35" s="108">
        <v>5</v>
      </c>
      <c r="G35" s="108">
        <v>26.6</v>
      </c>
    </row>
    <row r="36" spans="1:7">
      <c r="A36" s="112">
        <v>35</v>
      </c>
      <c r="B36" s="109" t="s">
        <v>335</v>
      </c>
      <c r="C36" s="110" t="s">
        <v>291</v>
      </c>
      <c r="D36" s="111" t="s">
        <v>281</v>
      </c>
      <c r="E36" s="108">
        <v>18</v>
      </c>
      <c r="G36" s="108">
        <v>169.74</v>
      </c>
    </row>
    <row r="37" spans="1:7">
      <c r="A37" s="112">
        <v>36</v>
      </c>
      <c r="B37" s="109" t="s">
        <v>345</v>
      </c>
      <c r="C37" s="110" t="s">
        <v>364</v>
      </c>
      <c r="D37" s="111" t="s">
        <v>283</v>
      </c>
      <c r="E37" s="108">
        <v>12</v>
      </c>
      <c r="G37" s="108">
        <v>82.320000000000007</v>
      </c>
    </row>
    <row r="38" spans="1:7">
      <c r="A38" s="112">
        <v>37</v>
      </c>
      <c r="B38" s="109" t="s">
        <v>345</v>
      </c>
      <c r="C38" s="110" t="s">
        <v>301</v>
      </c>
      <c r="D38" s="111" t="s">
        <v>281</v>
      </c>
      <c r="E38" s="108">
        <v>14</v>
      </c>
      <c r="G38" s="108">
        <v>174.16</v>
      </c>
    </row>
    <row r="39" spans="1:7">
      <c r="A39" s="112">
        <v>38</v>
      </c>
      <c r="B39" s="109" t="s">
        <v>344</v>
      </c>
      <c r="C39" s="110" t="s">
        <v>364</v>
      </c>
      <c r="D39" s="111" t="s">
        <v>281</v>
      </c>
      <c r="E39" s="108">
        <v>19</v>
      </c>
      <c r="G39" s="108">
        <v>136.80000000000001</v>
      </c>
    </row>
    <row r="40" spans="1:7">
      <c r="A40" s="112">
        <v>39</v>
      </c>
      <c r="B40" s="109" t="s">
        <v>345</v>
      </c>
      <c r="C40" s="110" t="s">
        <v>288</v>
      </c>
      <c r="D40" s="111" t="s">
        <v>283</v>
      </c>
      <c r="E40" s="108">
        <v>12</v>
      </c>
      <c r="G40" s="108">
        <v>61.56</v>
      </c>
    </row>
    <row r="41" spans="1:7">
      <c r="A41" s="112">
        <v>40</v>
      </c>
      <c r="B41" s="109" t="s">
        <v>339</v>
      </c>
      <c r="C41" s="110" t="s">
        <v>358</v>
      </c>
      <c r="D41" s="111" t="s">
        <v>283</v>
      </c>
      <c r="E41" s="108">
        <v>9</v>
      </c>
      <c r="G41" s="108">
        <v>130.59</v>
      </c>
    </row>
    <row r="42" spans="1:7">
      <c r="A42" s="112">
        <v>41</v>
      </c>
      <c r="B42" s="109" t="s">
        <v>337</v>
      </c>
      <c r="C42" s="110" t="s">
        <v>312</v>
      </c>
      <c r="D42" s="111" t="s">
        <v>290</v>
      </c>
      <c r="E42" s="108">
        <v>1</v>
      </c>
      <c r="G42" s="108">
        <v>15.16</v>
      </c>
    </row>
    <row r="43" spans="1:7">
      <c r="A43" s="112">
        <v>42</v>
      </c>
      <c r="B43" s="109" t="s">
        <v>354</v>
      </c>
      <c r="C43" s="110" t="s">
        <v>284</v>
      </c>
      <c r="D43" s="111" t="s">
        <v>287</v>
      </c>
      <c r="E43" s="108">
        <v>8</v>
      </c>
      <c r="G43" s="108">
        <v>93.68</v>
      </c>
    </row>
    <row r="44" spans="1:7">
      <c r="A44" s="112">
        <v>43</v>
      </c>
      <c r="B44" s="109" t="s">
        <v>347</v>
      </c>
      <c r="C44" s="110" t="s">
        <v>310</v>
      </c>
      <c r="D44" s="111" t="s">
        <v>281</v>
      </c>
      <c r="E44" s="108">
        <v>14</v>
      </c>
      <c r="G44" s="108">
        <v>95.48</v>
      </c>
    </row>
    <row r="45" spans="1:7">
      <c r="A45" s="112">
        <v>44</v>
      </c>
      <c r="B45" s="109" t="s">
        <v>338</v>
      </c>
      <c r="C45" s="110" t="s">
        <v>297</v>
      </c>
      <c r="D45" s="111" t="s">
        <v>281</v>
      </c>
      <c r="E45" s="108">
        <v>7</v>
      </c>
      <c r="G45" s="108">
        <v>105.83999999999999</v>
      </c>
    </row>
    <row r="46" spans="1:7">
      <c r="A46" s="112">
        <v>45</v>
      </c>
      <c r="B46" s="109" t="s">
        <v>328</v>
      </c>
      <c r="C46" s="110" t="s">
        <v>364</v>
      </c>
      <c r="D46" s="111" t="s">
        <v>287</v>
      </c>
      <c r="E46" s="108">
        <v>6</v>
      </c>
      <c r="G46" s="108">
        <v>43.92</v>
      </c>
    </row>
    <row r="47" spans="1:7">
      <c r="A47" s="112">
        <v>46</v>
      </c>
      <c r="B47" s="109" t="s">
        <v>356</v>
      </c>
      <c r="C47" s="110" t="s">
        <v>308</v>
      </c>
      <c r="D47" s="111" t="s">
        <v>290</v>
      </c>
      <c r="E47" s="108">
        <v>16</v>
      </c>
      <c r="G47" s="108">
        <v>197.92</v>
      </c>
    </row>
    <row r="48" spans="1:7">
      <c r="A48" s="112">
        <v>47</v>
      </c>
      <c r="B48" s="109" t="s">
        <v>341</v>
      </c>
      <c r="C48" s="110" t="s">
        <v>294</v>
      </c>
      <c r="D48" s="111" t="s">
        <v>287</v>
      </c>
      <c r="E48" s="108">
        <v>1</v>
      </c>
      <c r="G48" s="108">
        <v>3.38</v>
      </c>
    </row>
    <row r="49" spans="1:7">
      <c r="A49" s="112">
        <v>48</v>
      </c>
      <c r="B49" s="109" t="s">
        <v>341</v>
      </c>
      <c r="C49" s="110" t="s">
        <v>288</v>
      </c>
      <c r="D49" s="111" t="s">
        <v>290</v>
      </c>
      <c r="E49" s="108">
        <v>4</v>
      </c>
      <c r="G49" s="108">
        <v>20.32</v>
      </c>
    </row>
    <row r="50" spans="1:7">
      <c r="A50" s="112">
        <v>49</v>
      </c>
      <c r="B50" s="109" t="s">
        <v>336</v>
      </c>
      <c r="C50" s="110" t="s">
        <v>296</v>
      </c>
      <c r="D50" s="111" t="s">
        <v>287</v>
      </c>
      <c r="E50" s="108">
        <v>13</v>
      </c>
      <c r="G50" s="108">
        <v>128.44</v>
      </c>
    </row>
    <row r="51" spans="1:7">
      <c r="A51" s="112">
        <v>50</v>
      </c>
      <c r="B51" s="109" t="s">
        <v>338</v>
      </c>
      <c r="C51" s="110" t="s">
        <v>269</v>
      </c>
      <c r="D51" s="111" t="s">
        <v>283</v>
      </c>
      <c r="E51" s="108">
        <v>13</v>
      </c>
      <c r="G51" s="108">
        <v>134.41999999999999</v>
      </c>
    </row>
    <row r="52" spans="1:7">
      <c r="A52" s="112">
        <v>51</v>
      </c>
      <c r="B52" s="109" t="s">
        <v>340</v>
      </c>
      <c r="C52" s="110" t="s">
        <v>365</v>
      </c>
      <c r="D52" s="111" t="s">
        <v>290</v>
      </c>
      <c r="E52" s="108">
        <v>8</v>
      </c>
      <c r="G52" s="108">
        <v>61.76</v>
      </c>
    </row>
    <row r="53" spans="1:7">
      <c r="A53" s="112">
        <v>52</v>
      </c>
      <c r="B53" s="109" t="s">
        <v>354</v>
      </c>
      <c r="C53" s="110" t="s">
        <v>302</v>
      </c>
      <c r="D53" s="111" t="s">
        <v>281</v>
      </c>
      <c r="E53" s="108">
        <v>1</v>
      </c>
      <c r="G53" s="108">
        <v>2.7</v>
      </c>
    </row>
    <row r="54" spans="1:7">
      <c r="A54" s="112">
        <v>53</v>
      </c>
      <c r="B54" s="109" t="s">
        <v>331</v>
      </c>
      <c r="C54" s="110" t="s">
        <v>300</v>
      </c>
      <c r="D54" s="111" t="s">
        <v>290</v>
      </c>
      <c r="E54" s="108">
        <v>11</v>
      </c>
      <c r="G54" s="108">
        <v>89.65</v>
      </c>
    </row>
    <row r="55" spans="1:7">
      <c r="A55" s="112">
        <v>54</v>
      </c>
      <c r="B55" s="109" t="s">
        <v>343</v>
      </c>
      <c r="C55" s="110" t="s">
        <v>313</v>
      </c>
      <c r="D55" s="111" t="s">
        <v>283</v>
      </c>
      <c r="E55" s="108">
        <v>4</v>
      </c>
      <c r="G55" s="108">
        <v>49.92</v>
      </c>
    </row>
    <row r="56" spans="1:7">
      <c r="A56" s="112">
        <v>55</v>
      </c>
      <c r="B56" s="109" t="s">
        <v>348</v>
      </c>
      <c r="C56" s="110" t="s">
        <v>296</v>
      </c>
      <c r="D56" s="111" t="s">
        <v>287</v>
      </c>
      <c r="E56" s="108">
        <v>1</v>
      </c>
      <c r="G56" s="108">
        <v>9.8800000000000008</v>
      </c>
    </row>
    <row r="57" spans="1:7">
      <c r="A57" s="112">
        <v>56</v>
      </c>
      <c r="B57" s="109" t="s">
        <v>330</v>
      </c>
      <c r="C57" s="110" t="s">
        <v>358</v>
      </c>
      <c r="D57" s="111" t="s">
        <v>283</v>
      </c>
      <c r="E57" s="108">
        <v>7</v>
      </c>
      <c r="G57" s="108">
        <v>101.57</v>
      </c>
    </row>
    <row r="58" spans="1:7">
      <c r="A58" s="112">
        <v>57</v>
      </c>
      <c r="B58" s="109" t="s">
        <v>338</v>
      </c>
      <c r="C58" s="110" t="s">
        <v>322</v>
      </c>
      <c r="D58" s="111" t="s">
        <v>283</v>
      </c>
      <c r="E58" s="108">
        <v>7</v>
      </c>
      <c r="G58" s="108">
        <v>31.78</v>
      </c>
    </row>
    <row r="59" spans="1:7">
      <c r="A59" s="112">
        <v>58</v>
      </c>
      <c r="B59" s="109" t="s">
        <v>338</v>
      </c>
      <c r="C59" s="110" t="s">
        <v>270</v>
      </c>
      <c r="D59" s="111" t="s">
        <v>290</v>
      </c>
      <c r="E59" s="108">
        <v>18</v>
      </c>
      <c r="G59" s="108">
        <v>153</v>
      </c>
    </row>
    <row r="60" spans="1:7">
      <c r="A60" s="112">
        <v>59</v>
      </c>
      <c r="B60" s="109" t="s">
        <v>342</v>
      </c>
      <c r="C60" s="110" t="s">
        <v>309</v>
      </c>
      <c r="D60" s="111" t="s">
        <v>290</v>
      </c>
      <c r="E60" s="108">
        <v>18</v>
      </c>
      <c r="G60" s="108">
        <v>32.94</v>
      </c>
    </row>
    <row r="61" spans="1:7">
      <c r="A61" s="112">
        <v>60</v>
      </c>
      <c r="B61" s="109" t="s">
        <v>329</v>
      </c>
      <c r="C61" s="110" t="s">
        <v>301</v>
      </c>
      <c r="D61" s="111" t="s">
        <v>290</v>
      </c>
      <c r="E61" s="108">
        <v>19</v>
      </c>
      <c r="G61" s="108">
        <v>245.1</v>
      </c>
    </row>
    <row r="62" spans="1:7">
      <c r="A62" s="112">
        <v>61</v>
      </c>
      <c r="B62" s="109" t="s">
        <v>356</v>
      </c>
      <c r="C62" s="110" t="s">
        <v>321</v>
      </c>
      <c r="D62" s="111" t="s">
        <v>283</v>
      </c>
      <c r="E62" s="108">
        <v>15</v>
      </c>
      <c r="G62" s="108">
        <v>59.7</v>
      </c>
    </row>
    <row r="63" spans="1:7">
      <c r="A63" s="112">
        <v>62</v>
      </c>
      <c r="B63" s="109" t="s">
        <v>333</v>
      </c>
      <c r="C63" s="110" t="s">
        <v>270</v>
      </c>
      <c r="D63" s="111" t="s">
        <v>283</v>
      </c>
      <c r="E63" s="108">
        <v>20</v>
      </c>
      <c r="G63" s="108">
        <v>173.4</v>
      </c>
    </row>
    <row r="64" spans="1:7">
      <c r="A64" s="112">
        <v>63</v>
      </c>
      <c r="B64" s="109" t="s">
        <v>330</v>
      </c>
      <c r="C64" s="110" t="s">
        <v>303</v>
      </c>
      <c r="D64" s="111" t="s">
        <v>287</v>
      </c>
      <c r="E64" s="108">
        <v>20</v>
      </c>
      <c r="G64" s="108">
        <v>249.8</v>
      </c>
    </row>
    <row r="65" spans="1:7">
      <c r="A65" s="112">
        <v>64</v>
      </c>
      <c r="B65" s="109" t="s">
        <v>356</v>
      </c>
      <c r="C65" s="110" t="s">
        <v>285</v>
      </c>
      <c r="D65" s="111" t="s">
        <v>281</v>
      </c>
      <c r="E65" s="108">
        <v>17</v>
      </c>
      <c r="G65" s="108">
        <v>226.95</v>
      </c>
    </row>
    <row r="66" spans="1:7">
      <c r="A66" s="112">
        <v>65</v>
      </c>
      <c r="B66" s="109" t="s">
        <v>346</v>
      </c>
      <c r="C66" s="110" t="s">
        <v>301</v>
      </c>
      <c r="D66" s="111" t="s">
        <v>290</v>
      </c>
      <c r="E66" s="108">
        <v>15</v>
      </c>
      <c r="G66" s="108">
        <v>193.5</v>
      </c>
    </row>
    <row r="67" spans="1:7">
      <c r="A67" s="112">
        <v>66</v>
      </c>
      <c r="B67" s="109" t="s">
        <v>332</v>
      </c>
      <c r="C67" s="110" t="s">
        <v>268</v>
      </c>
      <c r="D67" s="111" t="s">
        <v>283</v>
      </c>
      <c r="E67" s="108">
        <v>19</v>
      </c>
      <c r="G67" s="108">
        <v>108.87</v>
      </c>
    </row>
    <row r="68" spans="1:7">
      <c r="A68" s="112">
        <v>67</v>
      </c>
      <c r="B68" s="109" t="s">
        <v>331</v>
      </c>
      <c r="C68" s="110" t="s">
        <v>364</v>
      </c>
      <c r="D68" s="111" t="s">
        <v>281</v>
      </c>
      <c r="E68" s="108">
        <v>19</v>
      </c>
      <c r="G68" s="108">
        <v>136.80000000000001</v>
      </c>
    </row>
    <row r="69" spans="1:7">
      <c r="A69" s="112">
        <v>68</v>
      </c>
      <c r="B69" s="109" t="s">
        <v>355</v>
      </c>
      <c r="C69" s="110" t="s">
        <v>277</v>
      </c>
      <c r="D69" s="111" t="s">
        <v>283</v>
      </c>
      <c r="E69" s="108">
        <v>14</v>
      </c>
      <c r="G69" s="108">
        <v>115.08000000000001</v>
      </c>
    </row>
    <row r="70" spans="1:7">
      <c r="A70" s="112">
        <v>69</v>
      </c>
      <c r="B70" s="109" t="s">
        <v>328</v>
      </c>
      <c r="C70" s="110" t="s">
        <v>285</v>
      </c>
      <c r="D70" s="111" t="s">
        <v>283</v>
      </c>
      <c r="E70" s="108">
        <v>14</v>
      </c>
      <c r="G70" s="108">
        <v>177.94</v>
      </c>
    </row>
    <row r="71" spans="1:7">
      <c r="A71" s="112">
        <v>70</v>
      </c>
      <c r="B71" s="109" t="s">
        <v>328</v>
      </c>
      <c r="C71" s="110" t="s">
        <v>323</v>
      </c>
      <c r="D71" s="111" t="s">
        <v>290</v>
      </c>
      <c r="E71" s="108">
        <v>5</v>
      </c>
      <c r="G71" s="108">
        <v>9.85</v>
      </c>
    </row>
    <row r="72" spans="1:7">
      <c r="A72" s="112">
        <v>71</v>
      </c>
      <c r="B72" s="109" t="s">
        <v>328</v>
      </c>
      <c r="C72" s="110" t="s">
        <v>311</v>
      </c>
      <c r="D72" s="111" t="s">
        <v>287</v>
      </c>
      <c r="E72" s="108">
        <v>1</v>
      </c>
      <c r="G72" s="108">
        <v>13.85</v>
      </c>
    </row>
    <row r="73" spans="1:7">
      <c r="A73" s="112">
        <v>72</v>
      </c>
      <c r="B73" s="109" t="s">
        <v>353</v>
      </c>
      <c r="C73" s="110" t="s">
        <v>303</v>
      </c>
      <c r="D73" s="111" t="s">
        <v>287</v>
      </c>
      <c r="E73" s="108">
        <v>10</v>
      </c>
      <c r="G73" s="108">
        <v>124.9</v>
      </c>
    </row>
    <row r="74" spans="1:7">
      <c r="A74" s="112">
        <v>73</v>
      </c>
      <c r="B74" s="109" t="s">
        <v>335</v>
      </c>
      <c r="C74" s="110" t="s">
        <v>277</v>
      </c>
      <c r="D74" s="111" t="s">
        <v>283</v>
      </c>
      <c r="E74" s="108">
        <v>18</v>
      </c>
      <c r="G74" s="108">
        <v>147.96</v>
      </c>
    </row>
    <row r="75" spans="1:7">
      <c r="A75" s="112">
        <v>74</v>
      </c>
      <c r="B75" s="109" t="s">
        <v>342</v>
      </c>
      <c r="C75" s="110" t="s">
        <v>289</v>
      </c>
      <c r="D75" s="111" t="s">
        <v>281</v>
      </c>
      <c r="E75" s="108">
        <v>18</v>
      </c>
      <c r="G75" s="108">
        <v>142.56</v>
      </c>
    </row>
    <row r="76" spans="1:7">
      <c r="A76" s="112">
        <v>75</v>
      </c>
      <c r="B76" s="109" t="s">
        <v>330</v>
      </c>
      <c r="C76" s="110" t="s">
        <v>308</v>
      </c>
      <c r="D76" s="111" t="s">
        <v>281</v>
      </c>
      <c r="E76" s="108">
        <v>11</v>
      </c>
      <c r="G76" s="108">
        <v>135.41</v>
      </c>
    </row>
    <row r="77" spans="1:7">
      <c r="A77" s="112">
        <v>76</v>
      </c>
      <c r="B77" s="109" t="s">
        <v>340</v>
      </c>
      <c r="C77" s="110" t="s">
        <v>270</v>
      </c>
      <c r="D77" s="111" t="s">
        <v>290</v>
      </c>
      <c r="E77" s="108">
        <v>8</v>
      </c>
      <c r="G77" s="108">
        <v>68</v>
      </c>
    </row>
    <row r="78" spans="1:7">
      <c r="A78" s="112">
        <v>77</v>
      </c>
      <c r="B78" s="109" t="s">
        <v>334</v>
      </c>
      <c r="C78" s="110" t="s">
        <v>302</v>
      </c>
      <c r="D78" s="111" t="s">
        <v>287</v>
      </c>
      <c r="E78" s="108">
        <v>3</v>
      </c>
      <c r="G78" s="108">
        <v>9.2099999999999991</v>
      </c>
    </row>
    <row r="79" spans="1:7">
      <c r="A79" s="112">
        <v>78</v>
      </c>
      <c r="B79" s="109" t="s">
        <v>337</v>
      </c>
      <c r="C79" s="110" t="s">
        <v>361</v>
      </c>
      <c r="D79" s="111" t="s">
        <v>290</v>
      </c>
      <c r="E79" s="108">
        <v>1</v>
      </c>
      <c r="G79" s="108">
        <v>3.25</v>
      </c>
    </row>
    <row r="80" spans="1:7">
      <c r="A80" s="112">
        <v>79</v>
      </c>
      <c r="B80" s="109" t="s">
        <v>329</v>
      </c>
      <c r="C80" s="110" t="s">
        <v>297</v>
      </c>
      <c r="D80" s="111" t="s">
        <v>287</v>
      </c>
      <c r="E80" s="108">
        <v>6</v>
      </c>
      <c r="G80" s="108">
        <v>87.24</v>
      </c>
    </row>
    <row r="81" spans="1:7">
      <c r="A81" s="112">
        <v>80</v>
      </c>
      <c r="B81" s="109" t="s">
        <v>343</v>
      </c>
      <c r="C81" s="110" t="s">
        <v>273</v>
      </c>
      <c r="D81" s="111" t="s">
        <v>290</v>
      </c>
      <c r="E81" s="108">
        <v>20</v>
      </c>
      <c r="G81" s="108">
        <v>112.4</v>
      </c>
    </row>
    <row r="82" spans="1:7">
      <c r="A82" s="112">
        <v>81</v>
      </c>
      <c r="B82" s="109" t="s">
        <v>354</v>
      </c>
      <c r="C82" s="110" t="s">
        <v>271</v>
      </c>
      <c r="D82" s="111" t="s">
        <v>287</v>
      </c>
      <c r="E82" s="108">
        <v>6</v>
      </c>
      <c r="G82" s="108">
        <v>59.88</v>
      </c>
    </row>
    <row r="83" spans="1:7">
      <c r="A83" s="112">
        <v>82</v>
      </c>
      <c r="B83" s="109" t="s">
        <v>331</v>
      </c>
      <c r="C83" s="110" t="s">
        <v>295</v>
      </c>
      <c r="D83" s="111" t="s">
        <v>281</v>
      </c>
      <c r="E83" s="108">
        <v>16</v>
      </c>
      <c r="G83" s="108">
        <v>222.72</v>
      </c>
    </row>
    <row r="84" spans="1:7">
      <c r="A84" s="112">
        <v>83</v>
      </c>
      <c r="B84" s="109" t="s">
        <v>348</v>
      </c>
      <c r="C84" s="110" t="s">
        <v>303</v>
      </c>
      <c r="D84" s="111" t="s">
        <v>281</v>
      </c>
      <c r="E84" s="108">
        <v>5</v>
      </c>
      <c r="G84" s="108">
        <v>72.25</v>
      </c>
    </row>
    <row r="85" spans="1:7">
      <c r="A85" s="112">
        <v>84</v>
      </c>
      <c r="B85" s="109" t="s">
        <v>331</v>
      </c>
      <c r="C85" s="110" t="s">
        <v>272</v>
      </c>
      <c r="D85" s="111" t="s">
        <v>287</v>
      </c>
      <c r="E85" s="108">
        <v>14</v>
      </c>
      <c r="G85" s="108">
        <v>201.04</v>
      </c>
    </row>
    <row r="86" spans="1:7">
      <c r="A86" s="112">
        <v>85</v>
      </c>
      <c r="B86" s="109" t="s">
        <v>344</v>
      </c>
      <c r="C86" s="110" t="s">
        <v>309</v>
      </c>
      <c r="D86" s="111" t="s">
        <v>290</v>
      </c>
      <c r="E86" s="108">
        <v>15</v>
      </c>
      <c r="G86" s="108">
        <v>27.450000000000003</v>
      </c>
    </row>
    <row r="87" spans="1:7">
      <c r="A87" s="112">
        <v>86</v>
      </c>
      <c r="B87" s="109" t="s">
        <v>353</v>
      </c>
      <c r="C87" s="110" t="s">
        <v>313</v>
      </c>
      <c r="D87" s="111" t="s">
        <v>287</v>
      </c>
      <c r="E87" s="108">
        <v>8</v>
      </c>
      <c r="G87" s="108">
        <v>97.6</v>
      </c>
    </row>
    <row r="88" spans="1:7">
      <c r="A88" s="112">
        <v>87</v>
      </c>
      <c r="B88" s="109" t="s">
        <v>331</v>
      </c>
      <c r="C88" s="110" t="s">
        <v>358</v>
      </c>
      <c r="D88" s="111" t="s">
        <v>290</v>
      </c>
      <c r="E88" s="108">
        <v>7</v>
      </c>
      <c r="G88" s="108">
        <v>95.13</v>
      </c>
    </row>
    <row r="89" spans="1:7">
      <c r="A89" s="112">
        <v>88</v>
      </c>
      <c r="B89" s="109" t="s">
        <v>339</v>
      </c>
      <c r="C89" s="110" t="s">
        <v>295</v>
      </c>
      <c r="D89" s="111" t="s">
        <v>290</v>
      </c>
      <c r="E89" s="108">
        <v>20</v>
      </c>
      <c r="G89" s="108">
        <v>315.39999999999998</v>
      </c>
    </row>
    <row r="90" spans="1:7">
      <c r="A90" s="112">
        <v>89</v>
      </c>
      <c r="B90" s="109" t="s">
        <v>353</v>
      </c>
      <c r="C90" s="110" t="s">
        <v>363</v>
      </c>
      <c r="D90" s="111" t="s">
        <v>283</v>
      </c>
      <c r="E90" s="108">
        <v>5</v>
      </c>
      <c r="G90" s="108">
        <v>25.25</v>
      </c>
    </row>
    <row r="91" spans="1:7">
      <c r="A91" s="112">
        <v>90</v>
      </c>
      <c r="B91" s="109" t="s">
        <v>338</v>
      </c>
      <c r="C91" s="110" t="s">
        <v>321</v>
      </c>
      <c r="D91" s="111" t="s">
        <v>281</v>
      </c>
      <c r="E91" s="108">
        <v>14</v>
      </c>
      <c r="G91" s="108">
        <v>54.6</v>
      </c>
    </row>
    <row r="92" spans="1:7">
      <c r="A92" s="112">
        <v>91</v>
      </c>
      <c r="B92" s="109" t="s">
        <v>332</v>
      </c>
      <c r="C92" s="110" t="s">
        <v>360</v>
      </c>
      <c r="D92" s="111" t="s">
        <v>290</v>
      </c>
      <c r="E92" s="108">
        <v>14</v>
      </c>
      <c r="G92" s="108">
        <v>42.28</v>
      </c>
    </row>
    <row r="93" spans="1:7">
      <c r="A93" s="112">
        <v>92</v>
      </c>
      <c r="B93" s="109" t="s">
        <v>330</v>
      </c>
      <c r="C93" s="110" t="s">
        <v>312</v>
      </c>
      <c r="D93" s="111" t="s">
        <v>283</v>
      </c>
      <c r="E93" s="108">
        <v>6</v>
      </c>
      <c r="G93" s="108">
        <v>97.32</v>
      </c>
    </row>
    <row r="94" spans="1:7">
      <c r="A94" s="112">
        <v>93</v>
      </c>
      <c r="B94" s="109" t="s">
        <v>337</v>
      </c>
      <c r="C94" s="110" t="s">
        <v>304</v>
      </c>
      <c r="D94" s="111" t="s">
        <v>283</v>
      </c>
      <c r="E94" s="108">
        <v>18</v>
      </c>
      <c r="G94" s="108">
        <v>135.54</v>
      </c>
    </row>
    <row r="95" spans="1:7">
      <c r="A95" s="112">
        <v>94</v>
      </c>
      <c r="B95" s="109" t="s">
        <v>335</v>
      </c>
      <c r="C95" s="110" t="s">
        <v>300</v>
      </c>
      <c r="D95" s="111" t="s">
        <v>290</v>
      </c>
      <c r="E95" s="108">
        <v>9</v>
      </c>
      <c r="G95" s="108">
        <v>73.350000000000009</v>
      </c>
    </row>
    <row r="96" spans="1:7">
      <c r="A96" s="112">
        <v>95</v>
      </c>
      <c r="B96" s="109" t="s">
        <v>354</v>
      </c>
      <c r="C96" s="110" t="s">
        <v>268</v>
      </c>
      <c r="D96" s="111" t="s">
        <v>290</v>
      </c>
      <c r="E96" s="108">
        <v>15</v>
      </c>
      <c r="G96" s="108">
        <v>92.4</v>
      </c>
    </row>
    <row r="97" spans="1:7">
      <c r="A97" s="112">
        <v>96</v>
      </c>
      <c r="B97" s="109" t="s">
        <v>354</v>
      </c>
      <c r="C97" s="110" t="s">
        <v>361</v>
      </c>
      <c r="D97" s="111" t="s">
        <v>281</v>
      </c>
      <c r="E97" s="108">
        <v>11</v>
      </c>
      <c r="G97" s="108">
        <v>33.989999999999995</v>
      </c>
    </row>
    <row r="98" spans="1:7">
      <c r="A98" s="112">
        <v>97</v>
      </c>
      <c r="B98" s="109" t="s">
        <v>347</v>
      </c>
      <c r="C98" s="110" t="s">
        <v>314</v>
      </c>
      <c r="D98" s="111" t="s">
        <v>287</v>
      </c>
      <c r="E98" s="108">
        <v>5</v>
      </c>
      <c r="G98" s="108">
        <v>54.2</v>
      </c>
    </row>
    <row r="99" spans="1:7">
      <c r="A99" s="112">
        <v>98</v>
      </c>
      <c r="B99" s="109" t="s">
        <v>340</v>
      </c>
      <c r="C99" s="110" t="s">
        <v>321</v>
      </c>
      <c r="D99" s="111" t="s">
        <v>290</v>
      </c>
      <c r="E99" s="108">
        <v>10</v>
      </c>
      <c r="G99" s="108">
        <v>42.300000000000004</v>
      </c>
    </row>
    <row r="100" spans="1:7">
      <c r="A100" s="112">
        <v>99</v>
      </c>
      <c r="B100" s="109" t="s">
        <v>335</v>
      </c>
      <c r="C100" s="110" t="s">
        <v>300</v>
      </c>
      <c r="D100" s="111" t="s">
        <v>283</v>
      </c>
      <c r="E100" s="108">
        <v>8</v>
      </c>
      <c r="G100" s="108">
        <v>65.2</v>
      </c>
    </row>
    <row r="101" spans="1:7">
      <c r="A101" s="112">
        <v>100</v>
      </c>
      <c r="B101" s="109" t="s">
        <v>333</v>
      </c>
      <c r="C101" s="110" t="s">
        <v>362</v>
      </c>
      <c r="D101" s="111" t="s">
        <v>290</v>
      </c>
      <c r="E101" s="108">
        <v>11</v>
      </c>
      <c r="G101" s="108">
        <v>73.92</v>
      </c>
    </row>
    <row r="102" spans="1:7">
      <c r="A102" s="112">
        <v>101</v>
      </c>
      <c r="B102" s="109" t="s">
        <v>337</v>
      </c>
      <c r="C102" s="110" t="s">
        <v>267</v>
      </c>
      <c r="D102" s="111" t="s">
        <v>281</v>
      </c>
      <c r="E102" s="108">
        <v>15</v>
      </c>
      <c r="G102" s="108">
        <v>206.7</v>
      </c>
    </row>
    <row r="103" spans="1:7">
      <c r="A103" s="112">
        <v>102</v>
      </c>
      <c r="B103" s="109" t="s">
        <v>342</v>
      </c>
      <c r="C103" s="110" t="s">
        <v>359</v>
      </c>
      <c r="D103" s="111" t="s">
        <v>283</v>
      </c>
      <c r="E103" s="108">
        <v>12</v>
      </c>
      <c r="G103" s="108">
        <v>132.12</v>
      </c>
    </row>
    <row r="104" spans="1:7">
      <c r="A104" s="112">
        <v>103</v>
      </c>
      <c r="B104" s="109" t="s">
        <v>333</v>
      </c>
      <c r="C104" s="110" t="s">
        <v>293</v>
      </c>
      <c r="D104" s="111" t="s">
        <v>281</v>
      </c>
      <c r="E104" s="108">
        <v>13</v>
      </c>
      <c r="G104" s="108">
        <v>69.94</v>
      </c>
    </row>
    <row r="105" spans="1:7">
      <c r="A105" s="112">
        <v>104</v>
      </c>
      <c r="B105" s="109" t="s">
        <v>335</v>
      </c>
      <c r="C105" s="110" t="s">
        <v>362</v>
      </c>
      <c r="D105" s="111" t="s">
        <v>290</v>
      </c>
      <c r="E105" s="108">
        <v>16</v>
      </c>
      <c r="G105" s="108">
        <v>107.52</v>
      </c>
    </row>
    <row r="106" spans="1:7">
      <c r="A106" s="112">
        <v>105</v>
      </c>
      <c r="B106" s="109" t="s">
        <v>356</v>
      </c>
      <c r="C106" s="110" t="s">
        <v>363</v>
      </c>
      <c r="D106" s="111" t="s">
        <v>287</v>
      </c>
      <c r="E106" s="108">
        <v>17</v>
      </c>
      <c r="G106" s="108">
        <v>90.44</v>
      </c>
    </row>
    <row r="107" spans="1:7">
      <c r="A107" s="112">
        <v>106</v>
      </c>
      <c r="B107" s="109" t="s">
        <v>334</v>
      </c>
      <c r="C107" s="110" t="s">
        <v>272</v>
      </c>
      <c r="D107" s="111" t="s">
        <v>290</v>
      </c>
      <c r="E107" s="108">
        <v>1</v>
      </c>
      <c r="G107" s="108">
        <v>15.22</v>
      </c>
    </row>
    <row r="108" spans="1:7">
      <c r="A108" s="112">
        <v>107</v>
      </c>
      <c r="B108" s="109" t="s">
        <v>334</v>
      </c>
      <c r="C108" s="110" t="s">
        <v>363</v>
      </c>
      <c r="D108" s="111" t="s">
        <v>287</v>
      </c>
      <c r="E108" s="108">
        <v>15</v>
      </c>
      <c r="G108" s="108">
        <v>79.800000000000011</v>
      </c>
    </row>
    <row r="109" spans="1:7">
      <c r="A109" s="112">
        <v>108</v>
      </c>
      <c r="B109" s="109" t="s">
        <v>343</v>
      </c>
      <c r="C109" s="110" t="s">
        <v>361</v>
      </c>
      <c r="D109" s="111" t="s">
        <v>290</v>
      </c>
      <c r="E109" s="108">
        <v>12</v>
      </c>
      <c r="G109" s="108">
        <v>39</v>
      </c>
    </row>
    <row r="110" spans="1:7">
      <c r="A110" s="112">
        <v>109</v>
      </c>
      <c r="B110" s="109" t="s">
        <v>339</v>
      </c>
      <c r="C110" s="110" t="s">
        <v>308</v>
      </c>
      <c r="D110" s="111" t="s">
        <v>281</v>
      </c>
      <c r="E110" s="108">
        <v>11</v>
      </c>
      <c r="G110" s="108">
        <v>135.41</v>
      </c>
    </row>
    <row r="111" spans="1:7">
      <c r="A111" s="112">
        <v>110</v>
      </c>
      <c r="B111" s="109" t="s">
        <v>345</v>
      </c>
      <c r="C111" s="110" t="s">
        <v>286</v>
      </c>
      <c r="D111" s="111" t="s">
        <v>283</v>
      </c>
      <c r="E111" s="108">
        <v>2</v>
      </c>
      <c r="G111" s="108">
        <v>17.760000000000002</v>
      </c>
    </row>
    <row r="112" spans="1:7">
      <c r="A112" s="112">
        <v>111</v>
      </c>
      <c r="B112" s="109" t="s">
        <v>346</v>
      </c>
      <c r="C112" s="110" t="s">
        <v>323</v>
      </c>
      <c r="D112" s="111" t="s">
        <v>281</v>
      </c>
      <c r="E112" s="108">
        <v>3</v>
      </c>
      <c r="G112" s="108">
        <v>6.57</v>
      </c>
    </row>
    <row r="113" spans="1:7">
      <c r="A113" s="112">
        <v>112</v>
      </c>
      <c r="B113" s="109" t="s">
        <v>341</v>
      </c>
      <c r="C113" s="110" t="s">
        <v>364</v>
      </c>
      <c r="D113" s="111" t="s">
        <v>287</v>
      </c>
      <c r="E113" s="108">
        <v>17</v>
      </c>
      <c r="G113" s="108">
        <v>124.44</v>
      </c>
    </row>
    <row r="114" spans="1:7">
      <c r="A114" s="112">
        <v>113</v>
      </c>
      <c r="B114" s="109" t="s">
        <v>328</v>
      </c>
      <c r="C114" s="110" t="s">
        <v>289</v>
      </c>
      <c r="D114" s="111" t="s">
        <v>281</v>
      </c>
      <c r="E114" s="108">
        <v>11</v>
      </c>
      <c r="G114" s="108">
        <v>87.12</v>
      </c>
    </row>
    <row r="115" spans="1:7">
      <c r="A115" s="112">
        <v>114</v>
      </c>
      <c r="B115" s="109" t="s">
        <v>330</v>
      </c>
      <c r="C115" s="110" t="s">
        <v>364</v>
      </c>
      <c r="D115" s="111" t="s">
        <v>281</v>
      </c>
      <c r="E115" s="108">
        <v>4</v>
      </c>
      <c r="G115" s="108">
        <v>28.8</v>
      </c>
    </row>
    <row r="116" spans="1:7">
      <c r="A116" s="112">
        <v>115</v>
      </c>
      <c r="B116" s="109" t="s">
        <v>328</v>
      </c>
      <c r="C116" s="110" t="s">
        <v>282</v>
      </c>
      <c r="D116" s="111" t="s">
        <v>283</v>
      </c>
      <c r="E116" s="108">
        <v>13</v>
      </c>
      <c r="G116" s="108">
        <v>74.100000000000009</v>
      </c>
    </row>
    <row r="117" spans="1:7">
      <c r="A117" s="112">
        <v>116</v>
      </c>
      <c r="B117" s="109" t="s">
        <v>336</v>
      </c>
      <c r="C117" s="110" t="s">
        <v>311</v>
      </c>
      <c r="D117" s="111" t="s">
        <v>283</v>
      </c>
      <c r="E117" s="108">
        <v>8</v>
      </c>
      <c r="G117" s="108">
        <v>118.72</v>
      </c>
    </row>
    <row r="118" spans="1:7">
      <c r="A118" s="112">
        <v>117</v>
      </c>
      <c r="B118" s="109" t="s">
        <v>345</v>
      </c>
      <c r="C118" s="110" t="s">
        <v>310</v>
      </c>
      <c r="D118" s="111" t="s">
        <v>283</v>
      </c>
      <c r="E118" s="108">
        <v>10</v>
      </c>
      <c r="G118" s="108">
        <v>74.900000000000006</v>
      </c>
    </row>
    <row r="119" spans="1:7">
      <c r="A119" s="112">
        <v>118</v>
      </c>
      <c r="B119" s="109" t="s">
        <v>347</v>
      </c>
      <c r="C119" s="110" t="s">
        <v>363</v>
      </c>
      <c r="D119" s="111" t="s">
        <v>287</v>
      </c>
      <c r="E119" s="108">
        <v>6</v>
      </c>
      <c r="G119" s="108">
        <v>31.92</v>
      </c>
    </row>
    <row r="120" spans="1:7">
      <c r="A120" s="112">
        <v>119</v>
      </c>
      <c r="B120" s="109" t="s">
        <v>339</v>
      </c>
      <c r="C120" s="110" t="s">
        <v>296</v>
      </c>
      <c r="D120" s="111" t="s">
        <v>287</v>
      </c>
      <c r="E120" s="108">
        <v>9</v>
      </c>
      <c r="G120" s="108">
        <v>88.92</v>
      </c>
    </row>
    <row r="121" spans="1:7">
      <c r="A121" s="112">
        <v>120</v>
      </c>
      <c r="B121" s="109" t="s">
        <v>341</v>
      </c>
      <c r="C121" s="110" t="s">
        <v>285</v>
      </c>
      <c r="D121" s="111" t="s">
        <v>281</v>
      </c>
      <c r="E121" s="108">
        <v>7</v>
      </c>
      <c r="G121" s="108">
        <v>93.45</v>
      </c>
    </row>
    <row r="122" spans="1:7">
      <c r="A122" s="112">
        <v>121</v>
      </c>
      <c r="B122" s="109" t="s">
        <v>345</v>
      </c>
      <c r="C122" s="110" t="s">
        <v>268</v>
      </c>
      <c r="D122" s="111" t="s">
        <v>290</v>
      </c>
      <c r="E122" s="108">
        <v>20</v>
      </c>
      <c r="G122" s="108">
        <v>123.2</v>
      </c>
    </row>
    <row r="123" spans="1:7">
      <c r="A123" s="112">
        <v>122</v>
      </c>
      <c r="B123" s="109" t="s">
        <v>345</v>
      </c>
      <c r="C123" s="110" t="s">
        <v>294</v>
      </c>
      <c r="D123" s="111" t="s">
        <v>281</v>
      </c>
      <c r="E123" s="108">
        <v>15</v>
      </c>
      <c r="G123" s="108">
        <v>48</v>
      </c>
    </row>
    <row r="124" spans="1:7">
      <c r="A124" s="112">
        <v>123</v>
      </c>
      <c r="B124" s="109" t="s">
        <v>354</v>
      </c>
      <c r="C124" s="110" t="s">
        <v>274</v>
      </c>
      <c r="D124" s="111" t="s">
        <v>281</v>
      </c>
      <c r="E124" s="108">
        <v>15</v>
      </c>
      <c r="G124" s="108">
        <v>106.65</v>
      </c>
    </row>
    <row r="125" spans="1:7">
      <c r="A125" s="112">
        <v>124</v>
      </c>
      <c r="B125" s="109" t="s">
        <v>331</v>
      </c>
      <c r="C125" s="110" t="s">
        <v>297</v>
      </c>
      <c r="D125" s="111" t="s">
        <v>283</v>
      </c>
      <c r="E125" s="108">
        <v>19</v>
      </c>
      <c r="G125" s="108">
        <v>290.13</v>
      </c>
    </row>
    <row r="126" spans="1:7">
      <c r="A126" s="112">
        <v>125</v>
      </c>
      <c r="B126" s="109" t="s">
        <v>330</v>
      </c>
      <c r="C126" s="110" t="s">
        <v>363</v>
      </c>
      <c r="D126" s="111" t="s">
        <v>281</v>
      </c>
      <c r="E126" s="108">
        <v>16</v>
      </c>
      <c r="G126" s="108">
        <v>88.96</v>
      </c>
    </row>
    <row r="127" spans="1:7">
      <c r="A127" s="112">
        <v>126</v>
      </c>
      <c r="B127" s="109" t="s">
        <v>335</v>
      </c>
      <c r="C127" s="110" t="s">
        <v>285</v>
      </c>
      <c r="D127" s="111" t="s">
        <v>283</v>
      </c>
      <c r="E127" s="108">
        <v>16</v>
      </c>
      <c r="G127" s="108">
        <v>203.36</v>
      </c>
    </row>
    <row r="128" spans="1:7">
      <c r="A128" s="112">
        <v>127</v>
      </c>
      <c r="B128" s="109" t="s">
        <v>356</v>
      </c>
      <c r="C128" s="110" t="s">
        <v>275</v>
      </c>
      <c r="D128" s="111" t="s">
        <v>287</v>
      </c>
      <c r="E128" s="108">
        <v>3</v>
      </c>
      <c r="G128" s="108">
        <v>43.92</v>
      </c>
    </row>
    <row r="129" spans="1:7">
      <c r="A129" s="112">
        <v>128</v>
      </c>
      <c r="B129" s="109" t="s">
        <v>348</v>
      </c>
      <c r="C129" s="110" t="s">
        <v>309</v>
      </c>
      <c r="D129" s="111" t="s">
        <v>283</v>
      </c>
      <c r="E129" s="108">
        <v>2</v>
      </c>
      <c r="G129" s="108">
        <v>3.36</v>
      </c>
    </row>
    <row r="130" spans="1:7">
      <c r="A130" s="112">
        <v>129</v>
      </c>
      <c r="B130" s="109" t="s">
        <v>339</v>
      </c>
      <c r="C130" s="110" t="s">
        <v>359</v>
      </c>
      <c r="D130" s="111" t="s">
        <v>290</v>
      </c>
      <c r="E130" s="108">
        <v>2</v>
      </c>
      <c r="G130" s="108">
        <v>20.98</v>
      </c>
    </row>
    <row r="131" spans="1:7">
      <c r="A131" s="112">
        <v>130</v>
      </c>
      <c r="B131" s="109" t="s">
        <v>346</v>
      </c>
      <c r="C131" s="110" t="s">
        <v>301</v>
      </c>
      <c r="D131" s="111" t="s">
        <v>283</v>
      </c>
      <c r="E131" s="108">
        <v>11</v>
      </c>
      <c r="G131" s="108">
        <v>150.37</v>
      </c>
    </row>
    <row r="132" spans="1:7">
      <c r="A132" s="112">
        <v>131</v>
      </c>
      <c r="B132" s="109" t="s">
        <v>333</v>
      </c>
      <c r="C132" s="110" t="s">
        <v>321</v>
      </c>
      <c r="D132" s="111" t="s">
        <v>283</v>
      </c>
      <c r="E132" s="108">
        <v>19</v>
      </c>
      <c r="G132" s="108">
        <v>75.62</v>
      </c>
    </row>
    <row r="133" spans="1:7">
      <c r="A133" s="112">
        <v>132</v>
      </c>
      <c r="B133" s="109" t="s">
        <v>332</v>
      </c>
      <c r="C133" s="110" t="s">
        <v>300</v>
      </c>
      <c r="D133" s="111" t="s">
        <v>283</v>
      </c>
      <c r="E133" s="108">
        <v>2</v>
      </c>
      <c r="G133" s="108">
        <v>16.3</v>
      </c>
    </row>
    <row r="134" spans="1:7">
      <c r="A134" s="112">
        <v>133</v>
      </c>
      <c r="B134" s="109" t="s">
        <v>340</v>
      </c>
      <c r="C134" s="110" t="s">
        <v>282</v>
      </c>
      <c r="D134" s="111" t="s">
        <v>281</v>
      </c>
      <c r="E134" s="108">
        <v>16</v>
      </c>
      <c r="G134" s="108">
        <v>95.84</v>
      </c>
    </row>
    <row r="135" spans="1:7">
      <c r="A135" s="112">
        <v>134</v>
      </c>
      <c r="B135" s="109" t="s">
        <v>331</v>
      </c>
      <c r="C135" s="110" t="s">
        <v>277</v>
      </c>
      <c r="D135" s="111" t="s">
        <v>281</v>
      </c>
      <c r="E135" s="108">
        <v>11</v>
      </c>
      <c r="G135" s="108">
        <v>89.54</v>
      </c>
    </row>
    <row r="136" spans="1:7">
      <c r="A136" s="112">
        <v>135</v>
      </c>
      <c r="B136" s="109" t="s">
        <v>347</v>
      </c>
      <c r="C136" s="110" t="s">
        <v>365</v>
      </c>
      <c r="D136" s="111" t="s">
        <v>290</v>
      </c>
      <c r="E136" s="108">
        <v>17</v>
      </c>
      <c r="G136" s="108">
        <v>131.24</v>
      </c>
    </row>
    <row r="137" spans="1:7">
      <c r="A137" s="112">
        <v>136</v>
      </c>
      <c r="B137" s="109" t="s">
        <v>330</v>
      </c>
      <c r="C137" s="110" t="s">
        <v>324</v>
      </c>
      <c r="D137" s="111" t="s">
        <v>283</v>
      </c>
      <c r="E137" s="108">
        <v>9</v>
      </c>
      <c r="G137" s="108">
        <v>127.26</v>
      </c>
    </row>
    <row r="138" spans="1:7">
      <c r="A138" s="112">
        <v>137</v>
      </c>
      <c r="B138" s="109" t="s">
        <v>338</v>
      </c>
      <c r="C138" s="110" t="s">
        <v>308</v>
      </c>
      <c r="D138" s="111" t="s">
        <v>290</v>
      </c>
      <c r="E138" s="108">
        <v>9</v>
      </c>
      <c r="G138" s="108">
        <v>111.33</v>
      </c>
    </row>
    <row r="139" spans="1:7">
      <c r="A139" s="112">
        <v>138</v>
      </c>
      <c r="B139" s="109" t="s">
        <v>341</v>
      </c>
      <c r="C139" s="110" t="s">
        <v>312</v>
      </c>
      <c r="D139" s="111" t="s">
        <v>281</v>
      </c>
      <c r="E139" s="108">
        <v>3</v>
      </c>
      <c r="G139" s="108">
        <v>48.179999999999993</v>
      </c>
    </row>
    <row r="140" spans="1:7">
      <c r="A140" s="112">
        <v>139</v>
      </c>
      <c r="B140" s="109" t="s">
        <v>331</v>
      </c>
      <c r="C140" s="110" t="s">
        <v>363</v>
      </c>
      <c r="D140" s="111" t="s">
        <v>287</v>
      </c>
      <c r="E140" s="108">
        <v>5</v>
      </c>
      <c r="G140" s="108">
        <v>26.6</v>
      </c>
    </row>
    <row r="141" spans="1:7">
      <c r="A141" s="112">
        <v>140</v>
      </c>
      <c r="B141" s="109" t="s">
        <v>330</v>
      </c>
      <c r="C141" s="110" t="s">
        <v>304</v>
      </c>
      <c r="D141" s="111" t="s">
        <v>281</v>
      </c>
      <c r="E141" s="108">
        <v>10</v>
      </c>
      <c r="G141" s="108">
        <v>73.8</v>
      </c>
    </row>
    <row r="142" spans="1:7">
      <c r="A142" s="112">
        <v>141</v>
      </c>
      <c r="B142" s="109" t="s">
        <v>354</v>
      </c>
      <c r="C142" s="110" t="s">
        <v>286</v>
      </c>
      <c r="D142" s="111" t="s">
        <v>281</v>
      </c>
      <c r="E142" s="108">
        <v>11</v>
      </c>
      <c r="G142" s="108">
        <v>87.89</v>
      </c>
    </row>
    <row r="143" spans="1:7">
      <c r="A143" s="112">
        <v>142</v>
      </c>
      <c r="B143" s="109" t="s">
        <v>341</v>
      </c>
      <c r="C143" s="110" t="s">
        <v>272</v>
      </c>
      <c r="D143" s="111" t="s">
        <v>281</v>
      </c>
      <c r="E143" s="108">
        <v>15</v>
      </c>
      <c r="G143" s="108">
        <v>216.45</v>
      </c>
    </row>
    <row r="144" spans="1:7">
      <c r="A144" s="112">
        <v>143</v>
      </c>
      <c r="B144" s="109" t="s">
        <v>356</v>
      </c>
      <c r="C144" s="110" t="s">
        <v>361</v>
      </c>
      <c r="D144" s="111" t="s">
        <v>281</v>
      </c>
      <c r="E144" s="108">
        <v>3</v>
      </c>
      <c r="G144" s="108">
        <v>9.27</v>
      </c>
    </row>
    <row r="145" spans="1:7">
      <c r="A145" s="112">
        <v>144</v>
      </c>
      <c r="B145" s="109" t="s">
        <v>346</v>
      </c>
      <c r="C145" s="110" t="s">
        <v>284</v>
      </c>
      <c r="D145" s="111" t="s">
        <v>290</v>
      </c>
      <c r="E145" s="108">
        <v>8</v>
      </c>
      <c r="G145" s="108">
        <v>81.28</v>
      </c>
    </row>
    <row r="146" spans="1:7">
      <c r="A146" s="112">
        <v>145</v>
      </c>
      <c r="B146" s="109" t="s">
        <v>344</v>
      </c>
      <c r="C146" s="110" t="s">
        <v>288</v>
      </c>
      <c r="D146" s="111" t="s">
        <v>287</v>
      </c>
      <c r="E146" s="108">
        <v>9</v>
      </c>
      <c r="G146" s="108">
        <v>43.56</v>
      </c>
    </row>
    <row r="147" spans="1:7">
      <c r="A147" s="112">
        <v>146</v>
      </c>
      <c r="B147" s="109" t="s">
        <v>343</v>
      </c>
      <c r="C147" s="110" t="s">
        <v>323</v>
      </c>
      <c r="D147" s="111" t="s">
        <v>287</v>
      </c>
      <c r="E147" s="108">
        <v>20</v>
      </c>
      <c r="G147" s="108">
        <v>37.799999999999997</v>
      </c>
    </row>
    <row r="148" spans="1:7">
      <c r="A148" s="112">
        <v>147</v>
      </c>
      <c r="B148" s="109" t="s">
        <v>335</v>
      </c>
      <c r="C148" s="110" t="s">
        <v>309</v>
      </c>
      <c r="D148" s="111" t="s">
        <v>287</v>
      </c>
      <c r="E148" s="108">
        <v>18</v>
      </c>
      <c r="G148" s="108">
        <v>35.46</v>
      </c>
    </row>
    <row r="149" spans="1:7">
      <c r="A149" s="112">
        <v>148</v>
      </c>
      <c r="B149" s="109" t="s">
        <v>340</v>
      </c>
      <c r="C149" s="110" t="s">
        <v>285</v>
      </c>
      <c r="D149" s="111" t="s">
        <v>283</v>
      </c>
      <c r="E149" s="108">
        <v>15</v>
      </c>
      <c r="G149" s="108">
        <v>190.65</v>
      </c>
    </row>
    <row r="150" spans="1:7">
      <c r="A150" s="112">
        <v>149</v>
      </c>
      <c r="B150" s="109" t="s">
        <v>340</v>
      </c>
      <c r="C150" s="110" t="s">
        <v>308</v>
      </c>
      <c r="D150" s="111" t="s">
        <v>283</v>
      </c>
      <c r="E150" s="108">
        <v>1</v>
      </c>
      <c r="G150" s="108">
        <v>11.5</v>
      </c>
    </row>
    <row r="151" spans="1:7">
      <c r="A151" s="112">
        <v>150</v>
      </c>
      <c r="B151" s="109" t="s">
        <v>340</v>
      </c>
      <c r="C151" s="110" t="s">
        <v>270</v>
      </c>
      <c r="D151" s="111" t="s">
        <v>283</v>
      </c>
      <c r="E151" s="108">
        <v>4</v>
      </c>
      <c r="G151" s="108">
        <v>34.68</v>
      </c>
    </row>
    <row r="152" spans="1:7">
      <c r="A152" s="112">
        <v>151</v>
      </c>
      <c r="B152" s="109" t="s">
        <v>344</v>
      </c>
      <c r="C152" s="110" t="s">
        <v>311</v>
      </c>
      <c r="D152" s="111" t="s">
        <v>290</v>
      </c>
      <c r="E152" s="108">
        <v>7</v>
      </c>
      <c r="G152" s="108">
        <v>98.910000000000011</v>
      </c>
    </row>
    <row r="153" spans="1:7">
      <c r="A153" s="112">
        <v>152</v>
      </c>
      <c r="B153" s="109" t="s">
        <v>332</v>
      </c>
      <c r="C153" s="110" t="s">
        <v>298</v>
      </c>
      <c r="D153" s="111" t="s">
        <v>287</v>
      </c>
      <c r="E153" s="108">
        <v>6</v>
      </c>
      <c r="G153" s="108">
        <v>70.56</v>
      </c>
    </row>
    <row r="154" spans="1:7">
      <c r="A154" s="112">
        <v>153</v>
      </c>
      <c r="B154" s="109" t="s">
        <v>342</v>
      </c>
      <c r="C154" s="110" t="s">
        <v>294</v>
      </c>
      <c r="D154" s="111" t="s">
        <v>287</v>
      </c>
      <c r="E154" s="108">
        <v>1</v>
      </c>
      <c r="G154" s="108">
        <v>3.38</v>
      </c>
    </row>
    <row r="155" spans="1:7">
      <c r="A155" s="112">
        <v>154</v>
      </c>
      <c r="B155" s="109" t="s">
        <v>356</v>
      </c>
      <c r="C155" s="110" t="s">
        <v>298</v>
      </c>
      <c r="D155" s="111" t="s">
        <v>287</v>
      </c>
      <c r="E155" s="108">
        <v>6</v>
      </c>
      <c r="G155" s="108">
        <v>70.56</v>
      </c>
    </row>
    <row r="156" spans="1:7">
      <c r="A156" s="112">
        <v>155</v>
      </c>
      <c r="B156" s="109" t="s">
        <v>329</v>
      </c>
      <c r="C156" s="110" t="s">
        <v>285</v>
      </c>
      <c r="D156" s="111" t="s">
        <v>281</v>
      </c>
      <c r="E156" s="108">
        <v>20</v>
      </c>
      <c r="G156" s="108">
        <v>267</v>
      </c>
    </row>
    <row r="157" spans="1:7">
      <c r="A157" s="112">
        <v>156</v>
      </c>
      <c r="B157" s="109" t="s">
        <v>329</v>
      </c>
      <c r="C157" s="110" t="s">
        <v>274</v>
      </c>
      <c r="D157" s="111" t="s">
        <v>281</v>
      </c>
      <c r="E157" s="108">
        <v>1</v>
      </c>
      <c r="G157" s="108">
        <v>7.11</v>
      </c>
    </row>
    <row r="158" spans="1:7">
      <c r="A158" s="112">
        <v>157</v>
      </c>
      <c r="B158" s="109" t="s">
        <v>344</v>
      </c>
      <c r="C158" s="110" t="s">
        <v>358</v>
      </c>
      <c r="D158" s="111" t="s">
        <v>283</v>
      </c>
      <c r="E158" s="108">
        <v>11</v>
      </c>
      <c r="G158" s="108">
        <v>159.60999999999999</v>
      </c>
    </row>
    <row r="159" spans="1:7">
      <c r="A159" s="112">
        <v>158</v>
      </c>
      <c r="B159" s="109" t="s">
        <v>331</v>
      </c>
      <c r="C159" s="110" t="s">
        <v>301</v>
      </c>
      <c r="D159" s="111" t="s">
        <v>287</v>
      </c>
      <c r="E159" s="108">
        <v>2</v>
      </c>
      <c r="G159" s="108">
        <v>25.8</v>
      </c>
    </row>
    <row r="160" spans="1:7">
      <c r="A160" s="112">
        <v>159</v>
      </c>
      <c r="B160" s="109" t="s">
        <v>333</v>
      </c>
      <c r="C160" s="110" t="s">
        <v>303</v>
      </c>
      <c r="D160" s="111" t="s">
        <v>287</v>
      </c>
      <c r="E160" s="108">
        <v>2</v>
      </c>
      <c r="G160" s="108">
        <v>24.98</v>
      </c>
    </row>
    <row r="161" spans="1:7">
      <c r="A161" s="112">
        <v>160</v>
      </c>
      <c r="B161" s="109" t="s">
        <v>330</v>
      </c>
      <c r="C161" s="110" t="s">
        <v>296</v>
      </c>
      <c r="D161" s="111" t="s">
        <v>287</v>
      </c>
      <c r="E161" s="108">
        <v>16</v>
      </c>
      <c r="G161" s="108">
        <v>158.08000000000001</v>
      </c>
    </row>
    <row r="162" spans="1:7">
      <c r="A162" s="112">
        <v>161</v>
      </c>
      <c r="B162" s="109" t="s">
        <v>355</v>
      </c>
      <c r="C162" s="110" t="s">
        <v>286</v>
      </c>
      <c r="D162" s="111" t="s">
        <v>281</v>
      </c>
      <c r="E162" s="108">
        <v>9</v>
      </c>
      <c r="G162" s="108">
        <v>71.91</v>
      </c>
    </row>
    <row r="163" spans="1:7">
      <c r="A163" s="112">
        <v>162</v>
      </c>
      <c r="B163" s="109" t="s">
        <v>336</v>
      </c>
      <c r="C163" s="110" t="s">
        <v>273</v>
      </c>
      <c r="D163" s="111" t="s">
        <v>281</v>
      </c>
      <c r="E163" s="108">
        <v>5</v>
      </c>
      <c r="G163" s="108">
        <v>31.85</v>
      </c>
    </row>
    <row r="164" spans="1:7">
      <c r="A164" s="112">
        <v>163</v>
      </c>
      <c r="B164" s="109" t="s">
        <v>341</v>
      </c>
      <c r="C164" s="110" t="s">
        <v>363</v>
      </c>
      <c r="D164" s="111" t="s">
        <v>281</v>
      </c>
      <c r="E164" s="108">
        <v>6</v>
      </c>
      <c r="G164" s="108">
        <v>33.36</v>
      </c>
    </row>
    <row r="165" spans="1:7">
      <c r="A165" s="112">
        <v>164</v>
      </c>
      <c r="B165" s="109" t="s">
        <v>356</v>
      </c>
      <c r="C165" s="110" t="s">
        <v>361</v>
      </c>
      <c r="D165" s="111" t="s">
        <v>283</v>
      </c>
      <c r="E165" s="108">
        <v>3</v>
      </c>
      <c r="G165" s="108">
        <v>9.4499999999999993</v>
      </c>
    </row>
    <row r="166" spans="1:7">
      <c r="A166" s="112">
        <v>165</v>
      </c>
      <c r="B166" s="109" t="s">
        <v>341</v>
      </c>
      <c r="C166" s="110" t="s">
        <v>300</v>
      </c>
      <c r="D166" s="111" t="s">
        <v>283</v>
      </c>
      <c r="E166" s="108">
        <v>12</v>
      </c>
      <c r="G166" s="108">
        <v>97.800000000000011</v>
      </c>
    </row>
    <row r="167" spans="1:7">
      <c r="A167" s="112">
        <v>166</v>
      </c>
      <c r="B167" s="109" t="s">
        <v>337</v>
      </c>
      <c r="C167" s="110" t="s">
        <v>288</v>
      </c>
      <c r="D167" s="111" t="s">
        <v>290</v>
      </c>
      <c r="E167" s="108">
        <v>14</v>
      </c>
      <c r="G167" s="108">
        <v>71.12</v>
      </c>
    </row>
    <row r="168" spans="1:7">
      <c r="A168" s="112">
        <v>167</v>
      </c>
      <c r="B168" s="109" t="s">
        <v>332</v>
      </c>
      <c r="C168" s="110" t="s">
        <v>321</v>
      </c>
      <c r="D168" s="111" t="s">
        <v>287</v>
      </c>
      <c r="E168" s="108">
        <v>6</v>
      </c>
      <c r="G168" s="108">
        <v>26.700000000000003</v>
      </c>
    </row>
    <row r="169" spans="1:7">
      <c r="A169" s="112">
        <v>168</v>
      </c>
      <c r="B169" s="109" t="s">
        <v>338</v>
      </c>
      <c r="C169" s="110" t="s">
        <v>277</v>
      </c>
      <c r="D169" s="111" t="s">
        <v>290</v>
      </c>
      <c r="E169" s="108">
        <v>12</v>
      </c>
      <c r="G169" s="108">
        <v>93</v>
      </c>
    </row>
    <row r="170" spans="1:7">
      <c r="A170" s="112">
        <v>169</v>
      </c>
      <c r="B170" s="109" t="s">
        <v>331</v>
      </c>
      <c r="C170" s="110" t="s">
        <v>302</v>
      </c>
      <c r="D170" s="111" t="s">
        <v>281</v>
      </c>
      <c r="E170" s="108">
        <v>17</v>
      </c>
      <c r="G170" s="108">
        <v>45.900000000000006</v>
      </c>
    </row>
    <row r="171" spans="1:7">
      <c r="A171" s="112">
        <v>170</v>
      </c>
      <c r="B171" s="109" t="s">
        <v>343</v>
      </c>
      <c r="C171" s="110" t="s">
        <v>267</v>
      </c>
      <c r="D171" s="111" t="s">
        <v>283</v>
      </c>
      <c r="E171" s="108">
        <v>1</v>
      </c>
      <c r="G171" s="108">
        <v>13.64</v>
      </c>
    </row>
    <row r="172" spans="1:7">
      <c r="A172" s="112">
        <v>171</v>
      </c>
      <c r="B172" s="109" t="s">
        <v>345</v>
      </c>
      <c r="C172" s="110" t="s">
        <v>291</v>
      </c>
      <c r="D172" s="111" t="s">
        <v>290</v>
      </c>
      <c r="E172" s="108">
        <v>19</v>
      </c>
      <c r="G172" s="108">
        <v>173.27999999999997</v>
      </c>
    </row>
    <row r="173" spans="1:7">
      <c r="A173" s="112">
        <v>172</v>
      </c>
      <c r="B173" s="109" t="s">
        <v>329</v>
      </c>
      <c r="C173" s="110" t="s">
        <v>322</v>
      </c>
      <c r="D173" s="111" t="s">
        <v>287</v>
      </c>
      <c r="E173" s="108">
        <v>8</v>
      </c>
      <c r="G173" s="108">
        <v>39.92</v>
      </c>
    </row>
    <row r="174" spans="1:7">
      <c r="A174" s="112">
        <v>173</v>
      </c>
      <c r="B174" s="109" t="s">
        <v>337</v>
      </c>
      <c r="C174" s="110" t="s">
        <v>295</v>
      </c>
      <c r="D174" s="111" t="s">
        <v>283</v>
      </c>
      <c r="E174" s="108">
        <v>20</v>
      </c>
      <c r="G174" s="108">
        <v>306</v>
      </c>
    </row>
    <row r="175" spans="1:7">
      <c r="A175" s="112">
        <v>174</v>
      </c>
      <c r="B175" s="109" t="s">
        <v>353</v>
      </c>
      <c r="C175" s="110" t="s">
        <v>299</v>
      </c>
      <c r="D175" s="111" t="s">
        <v>287</v>
      </c>
      <c r="E175" s="108">
        <v>15</v>
      </c>
      <c r="G175" s="108">
        <v>81.150000000000006</v>
      </c>
    </row>
    <row r="176" spans="1:7">
      <c r="A176" s="112">
        <v>175</v>
      </c>
      <c r="B176" s="109" t="s">
        <v>340</v>
      </c>
      <c r="C176" s="110" t="s">
        <v>269</v>
      </c>
      <c r="D176" s="111" t="s">
        <v>281</v>
      </c>
      <c r="E176" s="108">
        <v>15</v>
      </c>
      <c r="G176" s="108">
        <v>164.4</v>
      </c>
    </row>
    <row r="177" spans="1:7">
      <c r="A177" s="112">
        <v>176</v>
      </c>
      <c r="B177" s="109" t="s">
        <v>335</v>
      </c>
      <c r="C177" s="110" t="s">
        <v>308</v>
      </c>
      <c r="D177" s="111" t="s">
        <v>281</v>
      </c>
      <c r="E177" s="108">
        <v>12</v>
      </c>
      <c r="G177" s="108">
        <v>147.72</v>
      </c>
    </row>
    <row r="178" spans="1:7">
      <c r="A178" s="112">
        <v>177</v>
      </c>
      <c r="B178" s="109" t="s">
        <v>342</v>
      </c>
      <c r="C178" s="110" t="s">
        <v>308</v>
      </c>
      <c r="D178" s="111" t="s">
        <v>283</v>
      </c>
      <c r="E178" s="108">
        <v>8</v>
      </c>
      <c r="G178" s="108">
        <v>92</v>
      </c>
    </row>
    <row r="179" spans="1:7">
      <c r="A179" s="112">
        <v>178</v>
      </c>
      <c r="B179" s="109" t="s">
        <v>348</v>
      </c>
      <c r="C179" s="110" t="s">
        <v>304</v>
      </c>
      <c r="D179" s="111" t="s">
        <v>283</v>
      </c>
      <c r="E179" s="108">
        <v>16</v>
      </c>
      <c r="G179" s="108">
        <v>120.48</v>
      </c>
    </row>
    <row r="180" spans="1:7">
      <c r="A180" s="112">
        <v>179</v>
      </c>
      <c r="B180" s="109" t="s">
        <v>337</v>
      </c>
      <c r="C180" s="110" t="s">
        <v>293</v>
      </c>
      <c r="D180" s="111" t="s">
        <v>283</v>
      </c>
      <c r="E180" s="108">
        <v>19</v>
      </c>
      <c r="G180" s="108">
        <v>96.52</v>
      </c>
    </row>
    <row r="181" spans="1:7">
      <c r="A181" s="112">
        <v>180</v>
      </c>
      <c r="B181" s="109" t="s">
        <v>338</v>
      </c>
      <c r="C181" s="110" t="s">
        <v>364</v>
      </c>
      <c r="D181" s="111" t="s">
        <v>281</v>
      </c>
      <c r="E181" s="108">
        <v>5</v>
      </c>
      <c r="G181" s="108">
        <v>36</v>
      </c>
    </row>
    <row r="182" spans="1:7">
      <c r="A182" s="112">
        <v>181</v>
      </c>
      <c r="B182" s="109" t="s">
        <v>340</v>
      </c>
      <c r="C182" s="110" t="s">
        <v>299</v>
      </c>
      <c r="D182" s="111" t="s">
        <v>283</v>
      </c>
      <c r="E182" s="108">
        <v>6</v>
      </c>
      <c r="G182" s="108">
        <v>31.259999999999998</v>
      </c>
    </row>
    <row r="183" spans="1:7">
      <c r="A183" s="112">
        <v>182</v>
      </c>
      <c r="B183" s="109" t="s">
        <v>339</v>
      </c>
      <c r="C183" s="110" t="s">
        <v>361</v>
      </c>
      <c r="D183" s="111" t="s">
        <v>283</v>
      </c>
      <c r="E183" s="108">
        <v>18</v>
      </c>
      <c r="G183" s="108">
        <v>56.699999999999996</v>
      </c>
    </row>
    <row r="184" spans="1:7">
      <c r="A184" s="112">
        <v>183</v>
      </c>
      <c r="B184" s="109" t="s">
        <v>347</v>
      </c>
      <c r="C184" s="110" t="s">
        <v>294</v>
      </c>
      <c r="D184" s="111" t="s">
        <v>287</v>
      </c>
      <c r="E184" s="108">
        <v>14</v>
      </c>
      <c r="G184" s="108">
        <v>47.32</v>
      </c>
    </row>
    <row r="185" spans="1:7">
      <c r="A185" s="112">
        <v>184</v>
      </c>
      <c r="B185" s="109" t="s">
        <v>348</v>
      </c>
      <c r="C185" s="110" t="s">
        <v>365</v>
      </c>
      <c r="D185" s="111" t="s">
        <v>283</v>
      </c>
      <c r="E185" s="108">
        <v>13</v>
      </c>
      <c r="G185" s="108">
        <v>93.34</v>
      </c>
    </row>
    <row r="186" spans="1:7">
      <c r="A186" s="112">
        <v>185</v>
      </c>
      <c r="B186" s="109" t="s">
        <v>340</v>
      </c>
      <c r="C186" s="110" t="s">
        <v>303</v>
      </c>
      <c r="D186" s="111" t="s">
        <v>290</v>
      </c>
      <c r="E186" s="108">
        <v>4</v>
      </c>
      <c r="G186" s="108">
        <v>50.96</v>
      </c>
    </row>
    <row r="187" spans="1:7">
      <c r="A187" s="112">
        <v>186</v>
      </c>
      <c r="B187" s="109" t="s">
        <v>340</v>
      </c>
      <c r="C187" s="110" t="s">
        <v>303</v>
      </c>
      <c r="D187" s="111" t="s">
        <v>287</v>
      </c>
      <c r="E187" s="108">
        <v>4</v>
      </c>
      <c r="G187" s="108">
        <v>49.96</v>
      </c>
    </row>
    <row r="188" spans="1:7">
      <c r="A188" s="112">
        <v>187</v>
      </c>
      <c r="B188" s="109" t="s">
        <v>337</v>
      </c>
      <c r="C188" s="110" t="s">
        <v>274</v>
      </c>
      <c r="D188" s="111" t="s">
        <v>283</v>
      </c>
      <c r="E188" s="108">
        <v>9</v>
      </c>
      <c r="G188" s="108">
        <v>61.56</v>
      </c>
    </row>
    <row r="189" spans="1:7">
      <c r="A189" s="112">
        <v>188</v>
      </c>
      <c r="B189" s="109" t="s">
        <v>338</v>
      </c>
      <c r="C189" s="110" t="s">
        <v>323</v>
      </c>
      <c r="D189" s="111" t="s">
        <v>281</v>
      </c>
      <c r="E189" s="108">
        <v>16</v>
      </c>
      <c r="G189" s="108">
        <v>35.04</v>
      </c>
    </row>
    <row r="190" spans="1:7">
      <c r="A190" s="112">
        <v>189</v>
      </c>
      <c r="B190" s="109" t="s">
        <v>339</v>
      </c>
      <c r="C190" s="110" t="s">
        <v>271</v>
      </c>
      <c r="D190" s="111" t="s">
        <v>281</v>
      </c>
      <c r="E190" s="108">
        <v>10</v>
      </c>
      <c r="G190" s="108">
        <v>95.600000000000009</v>
      </c>
    </row>
    <row r="191" spans="1:7">
      <c r="A191" s="112">
        <v>190</v>
      </c>
      <c r="B191" s="109" t="s">
        <v>331</v>
      </c>
      <c r="C191" s="110" t="s">
        <v>300</v>
      </c>
      <c r="D191" s="111" t="s">
        <v>283</v>
      </c>
      <c r="E191" s="108">
        <v>1</v>
      </c>
      <c r="G191" s="108">
        <v>8.15</v>
      </c>
    </row>
    <row r="192" spans="1:7">
      <c r="A192" s="112">
        <v>191</v>
      </c>
      <c r="B192" s="109" t="s">
        <v>344</v>
      </c>
      <c r="C192" s="110" t="s">
        <v>324</v>
      </c>
      <c r="D192" s="111" t="s">
        <v>287</v>
      </c>
      <c r="E192" s="108">
        <v>19</v>
      </c>
      <c r="G192" s="108">
        <v>228.19</v>
      </c>
    </row>
    <row r="193" spans="1:7">
      <c r="A193" s="112">
        <v>192</v>
      </c>
      <c r="B193" s="109" t="s">
        <v>342</v>
      </c>
      <c r="C193" s="110" t="s">
        <v>292</v>
      </c>
      <c r="D193" s="111" t="s">
        <v>281</v>
      </c>
      <c r="E193" s="108">
        <v>1</v>
      </c>
      <c r="G193" s="108">
        <v>9.19</v>
      </c>
    </row>
    <row r="194" spans="1:7">
      <c r="A194" s="112">
        <v>193</v>
      </c>
      <c r="B194" s="109" t="s">
        <v>329</v>
      </c>
      <c r="C194" s="110" t="s">
        <v>304</v>
      </c>
      <c r="D194" s="111" t="s">
        <v>281</v>
      </c>
      <c r="E194" s="108">
        <v>9</v>
      </c>
      <c r="G194" s="108">
        <v>66.42</v>
      </c>
    </row>
    <row r="195" spans="1:7">
      <c r="A195" s="112">
        <v>194</v>
      </c>
      <c r="B195" s="109" t="s">
        <v>333</v>
      </c>
      <c r="C195" s="110" t="s">
        <v>309</v>
      </c>
      <c r="D195" s="111" t="s">
        <v>283</v>
      </c>
      <c r="E195" s="108">
        <v>9</v>
      </c>
      <c r="G195" s="108">
        <v>15.12</v>
      </c>
    </row>
    <row r="196" spans="1:7">
      <c r="A196" s="112">
        <v>195</v>
      </c>
      <c r="B196" s="109" t="s">
        <v>338</v>
      </c>
      <c r="C196" s="110" t="s">
        <v>289</v>
      </c>
      <c r="D196" s="111" t="s">
        <v>283</v>
      </c>
      <c r="E196" s="108">
        <v>5</v>
      </c>
      <c r="G196" s="108">
        <v>38.799999999999997</v>
      </c>
    </row>
    <row r="197" spans="1:7">
      <c r="A197" s="112">
        <v>196</v>
      </c>
      <c r="B197" s="109" t="s">
        <v>341</v>
      </c>
      <c r="C197" s="110" t="s">
        <v>302</v>
      </c>
      <c r="D197" s="111" t="s">
        <v>290</v>
      </c>
      <c r="E197" s="108">
        <v>5</v>
      </c>
      <c r="G197" s="108">
        <v>13.95</v>
      </c>
    </row>
    <row r="198" spans="1:7">
      <c r="A198" s="112">
        <v>197</v>
      </c>
      <c r="B198" s="109" t="s">
        <v>332</v>
      </c>
      <c r="C198" s="110" t="s">
        <v>359</v>
      </c>
      <c r="D198" s="111" t="s">
        <v>287</v>
      </c>
      <c r="E198" s="108">
        <v>6</v>
      </c>
      <c r="G198" s="108">
        <v>57.72</v>
      </c>
    </row>
    <row r="199" spans="1:7">
      <c r="A199" s="112">
        <v>198</v>
      </c>
      <c r="B199" s="109" t="s">
        <v>343</v>
      </c>
      <c r="C199" s="110" t="s">
        <v>362</v>
      </c>
      <c r="D199" s="111" t="s">
        <v>287</v>
      </c>
      <c r="E199" s="108">
        <v>12</v>
      </c>
      <c r="G199" s="108">
        <v>76.800000000000011</v>
      </c>
    </row>
    <row r="200" spans="1:7">
      <c r="A200" s="112">
        <v>199</v>
      </c>
      <c r="B200" s="109" t="s">
        <v>347</v>
      </c>
      <c r="C200" s="110" t="s">
        <v>322</v>
      </c>
      <c r="D200" s="111" t="s">
        <v>290</v>
      </c>
      <c r="E200" s="108">
        <v>19</v>
      </c>
      <c r="G200" s="108">
        <v>95.76</v>
      </c>
    </row>
    <row r="201" spans="1:7">
      <c r="A201" s="112">
        <v>200</v>
      </c>
      <c r="B201" s="109" t="s">
        <v>340</v>
      </c>
      <c r="C201" s="110" t="s">
        <v>284</v>
      </c>
      <c r="D201" s="111" t="s">
        <v>290</v>
      </c>
      <c r="E201" s="108">
        <v>20</v>
      </c>
      <c r="G201" s="108">
        <v>203.2</v>
      </c>
    </row>
    <row r="202" spans="1:7">
      <c r="A202" s="112">
        <v>201</v>
      </c>
      <c r="B202" s="109" t="s">
        <v>333</v>
      </c>
      <c r="C202" s="110" t="s">
        <v>312</v>
      </c>
      <c r="D202" s="111" t="s">
        <v>283</v>
      </c>
      <c r="E202" s="108">
        <v>8</v>
      </c>
      <c r="G202" s="108">
        <v>129.76</v>
      </c>
    </row>
    <row r="203" spans="1:7">
      <c r="A203" s="112">
        <v>202</v>
      </c>
      <c r="B203" s="109" t="s">
        <v>329</v>
      </c>
      <c r="C203" s="110" t="s">
        <v>272</v>
      </c>
      <c r="D203" s="111" t="s">
        <v>290</v>
      </c>
      <c r="E203" s="108">
        <v>6</v>
      </c>
      <c r="G203" s="108">
        <v>91.320000000000007</v>
      </c>
    </row>
    <row r="204" spans="1:7">
      <c r="A204" s="112">
        <v>203</v>
      </c>
      <c r="B204" s="109" t="s">
        <v>342</v>
      </c>
      <c r="C204" s="110" t="s">
        <v>321</v>
      </c>
      <c r="D204" s="111" t="s">
        <v>283</v>
      </c>
      <c r="E204" s="108">
        <v>3</v>
      </c>
      <c r="G204" s="108">
        <v>11.94</v>
      </c>
    </row>
    <row r="205" spans="1:7">
      <c r="A205" s="112">
        <v>204</v>
      </c>
      <c r="B205" s="109" t="s">
        <v>343</v>
      </c>
      <c r="C205" s="110" t="s">
        <v>323</v>
      </c>
      <c r="D205" s="111" t="s">
        <v>290</v>
      </c>
      <c r="E205" s="108">
        <v>15</v>
      </c>
      <c r="G205" s="108">
        <v>29.55</v>
      </c>
    </row>
    <row r="206" spans="1:7">
      <c r="A206" s="112">
        <v>205</v>
      </c>
      <c r="B206" s="109" t="s">
        <v>339</v>
      </c>
      <c r="C206" s="110" t="s">
        <v>297</v>
      </c>
      <c r="D206" s="111" t="s">
        <v>287</v>
      </c>
      <c r="E206" s="108">
        <v>4</v>
      </c>
      <c r="G206" s="108">
        <v>58.16</v>
      </c>
    </row>
    <row r="207" spans="1:7">
      <c r="A207" s="112">
        <v>206</v>
      </c>
      <c r="B207" s="109" t="s">
        <v>354</v>
      </c>
      <c r="C207" s="110" t="s">
        <v>282</v>
      </c>
      <c r="D207" s="111" t="s">
        <v>283</v>
      </c>
      <c r="E207" s="108">
        <v>8</v>
      </c>
      <c r="G207" s="108">
        <v>45.6</v>
      </c>
    </row>
    <row r="208" spans="1:7">
      <c r="A208" s="112">
        <v>207</v>
      </c>
      <c r="B208" s="109" t="s">
        <v>329</v>
      </c>
      <c r="C208" s="110" t="s">
        <v>292</v>
      </c>
      <c r="D208" s="111" t="s">
        <v>290</v>
      </c>
      <c r="E208" s="108">
        <v>8</v>
      </c>
      <c r="G208" s="108">
        <v>78.319999999999993</v>
      </c>
    </row>
    <row r="209" spans="1:7">
      <c r="A209" s="112">
        <v>208</v>
      </c>
      <c r="B209" s="109" t="s">
        <v>333</v>
      </c>
      <c r="C209" s="110" t="s">
        <v>275</v>
      </c>
      <c r="D209" s="111" t="s">
        <v>281</v>
      </c>
      <c r="E209" s="108">
        <v>19</v>
      </c>
      <c r="G209" s="108">
        <v>302.10000000000002</v>
      </c>
    </row>
    <row r="210" spans="1:7">
      <c r="A210" s="112">
        <v>209</v>
      </c>
      <c r="B210" s="109" t="s">
        <v>338</v>
      </c>
      <c r="C210" s="110" t="s">
        <v>314</v>
      </c>
      <c r="D210" s="111" t="s">
        <v>287</v>
      </c>
      <c r="E210" s="108">
        <v>16</v>
      </c>
      <c r="G210" s="108">
        <v>173.44</v>
      </c>
    </row>
    <row r="211" spans="1:7">
      <c r="A211" s="112">
        <v>210</v>
      </c>
      <c r="B211" s="109" t="s">
        <v>331</v>
      </c>
      <c r="C211" s="110" t="s">
        <v>269</v>
      </c>
      <c r="D211" s="111" t="s">
        <v>290</v>
      </c>
      <c r="E211" s="108">
        <v>2</v>
      </c>
      <c r="G211" s="108">
        <v>21.54</v>
      </c>
    </row>
    <row r="212" spans="1:7">
      <c r="A212" s="112">
        <v>211</v>
      </c>
      <c r="B212" s="109" t="s">
        <v>337</v>
      </c>
      <c r="C212" s="110" t="s">
        <v>358</v>
      </c>
      <c r="D212" s="111" t="s">
        <v>287</v>
      </c>
      <c r="E212" s="108">
        <v>4</v>
      </c>
      <c r="G212" s="108">
        <v>61.28</v>
      </c>
    </row>
    <row r="213" spans="1:7">
      <c r="A213" s="112">
        <v>212</v>
      </c>
      <c r="B213" s="109" t="s">
        <v>331</v>
      </c>
      <c r="C213" s="110" t="s">
        <v>268</v>
      </c>
      <c r="D213" s="111" t="s">
        <v>283</v>
      </c>
      <c r="E213" s="108">
        <v>9</v>
      </c>
      <c r="G213" s="108">
        <v>51.570000000000007</v>
      </c>
    </row>
    <row r="214" spans="1:7">
      <c r="A214" s="112">
        <v>213</v>
      </c>
      <c r="B214" s="109" t="s">
        <v>334</v>
      </c>
      <c r="C214" s="110" t="s">
        <v>284</v>
      </c>
      <c r="D214" s="111" t="s">
        <v>281</v>
      </c>
      <c r="E214" s="108">
        <v>14</v>
      </c>
      <c r="G214" s="108">
        <v>142.94</v>
      </c>
    </row>
    <row r="215" spans="1:7">
      <c r="A215" s="112">
        <v>214</v>
      </c>
      <c r="B215" s="109" t="s">
        <v>330</v>
      </c>
      <c r="C215" s="110" t="s">
        <v>363</v>
      </c>
      <c r="D215" s="111" t="s">
        <v>283</v>
      </c>
      <c r="E215" s="108">
        <v>20</v>
      </c>
      <c r="G215" s="108">
        <v>101</v>
      </c>
    </row>
    <row r="216" spans="1:7">
      <c r="A216" s="112">
        <v>215</v>
      </c>
      <c r="B216" s="109" t="s">
        <v>338</v>
      </c>
      <c r="C216" s="110" t="s">
        <v>273</v>
      </c>
      <c r="D216" s="111" t="s">
        <v>283</v>
      </c>
      <c r="E216" s="108">
        <v>14</v>
      </c>
      <c r="G216" s="108">
        <v>84.98</v>
      </c>
    </row>
    <row r="217" spans="1:7">
      <c r="A217" s="112">
        <v>216</v>
      </c>
      <c r="B217" s="109" t="s">
        <v>336</v>
      </c>
      <c r="C217" s="110" t="s">
        <v>323</v>
      </c>
      <c r="D217" s="111" t="s">
        <v>281</v>
      </c>
      <c r="E217" s="108">
        <v>11</v>
      </c>
      <c r="G217" s="108">
        <v>24.09</v>
      </c>
    </row>
    <row r="218" spans="1:7">
      <c r="A218" s="112">
        <v>217</v>
      </c>
      <c r="B218" s="109" t="s">
        <v>339</v>
      </c>
      <c r="C218" s="110" t="s">
        <v>292</v>
      </c>
      <c r="D218" s="111" t="s">
        <v>287</v>
      </c>
      <c r="E218" s="108">
        <v>12</v>
      </c>
      <c r="G218" s="108">
        <v>123.72</v>
      </c>
    </row>
    <row r="219" spans="1:7">
      <c r="A219" s="112">
        <v>218</v>
      </c>
      <c r="B219" s="109" t="s">
        <v>346</v>
      </c>
      <c r="C219" s="110" t="s">
        <v>310</v>
      </c>
      <c r="D219" s="111" t="s">
        <v>283</v>
      </c>
      <c r="E219" s="108">
        <v>12</v>
      </c>
      <c r="G219" s="108">
        <v>89.88</v>
      </c>
    </row>
    <row r="220" spans="1:7">
      <c r="A220" s="112">
        <v>219</v>
      </c>
      <c r="B220" s="109" t="s">
        <v>342</v>
      </c>
      <c r="C220" s="110" t="s">
        <v>271</v>
      </c>
      <c r="D220" s="111" t="s">
        <v>283</v>
      </c>
      <c r="E220" s="108">
        <v>19</v>
      </c>
      <c r="G220" s="108">
        <v>179.93</v>
      </c>
    </row>
    <row r="221" spans="1:7">
      <c r="A221" s="112">
        <v>220</v>
      </c>
      <c r="B221" s="109" t="s">
        <v>338</v>
      </c>
      <c r="C221" s="110" t="s">
        <v>360</v>
      </c>
      <c r="D221" s="111" t="s">
        <v>290</v>
      </c>
      <c r="E221" s="108">
        <v>11</v>
      </c>
      <c r="G221" s="108">
        <v>33.22</v>
      </c>
    </row>
    <row r="222" spans="1:7">
      <c r="A222" s="112">
        <v>221</v>
      </c>
      <c r="B222" s="109" t="s">
        <v>340</v>
      </c>
      <c r="C222" s="110" t="s">
        <v>365</v>
      </c>
      <c r="D222" s="111" t="s">
        <v>287</v>
      </c>
      <c r="E222" s="108">
        <v>5</v>
      </c>
      <c r="G222" s="108">
        <v>42.9</v>
      </c>
    </row>
    <row r="223" spans="1:7">
      <c r="A223" s="112">
        <v>222</v>
      </c>
      <c r="B223" s="109" t="s">
        <v>341</v>
      </c>
      <c r="C223" s="110" t="s">
        <v>298</v>
      </c>
      <c r="D223" s="111" t="s">
        <v>283</v>
      </c>
      <c r="E223" s="108">
        <v>10</v>
      </c>
      <c r="G223" s="108">
        <v>98.4</v>
      </c>
    </row>
    <row r="224" spans="1:7">
      <c r="A224" s="112">
        <v>223</v>
      </c>
      <c r="B224" s="109" t="s">
        <v>338</v>
      </c>
      <c r="C224" s="110" t="s">
        <v>268</v>
      </c>
      <c r="D224" s="111" t="s">
        <v>283</v>
      </c>
      <c r="E224" s="108">
        <v>2</v>
      </c>
      <c r="G224" s="108">
        <v>11.46</v>
      </c>
    </row>
    <row r="225" spans="1:7">
      <c r="A225" s="112">
        <v>224</v>
      </c>
      <c r="B225" s="109" t="s">
        <v>328</v>
      </c>
      <c r="C225" s="110" t="s">
        <v>298</v>
      </c>
      <c r="D225" s="111" t="s">
        <v>290</v>
      </c>
      <c r="E225" s="108">
        <v>13</v>
      </c>
      <c r="G225" s="108">
        <v>139.1</v>
      </c>
    </row>
    <row r="226" spans="1:7">
      <c r="A226" s="112">
        <v>225</v>
      </c>
      <c r="B226" s="109" t="s">
        <v>337</v>
      </c>
      <c r="C226" s="110" t="s">
        <v>267</v>
      </c>
      <c r="D226" s="111" t="s">
        <v>283</v>
      </c>
      <c r="E226" s="108">
        <v>12</v>
      </c>
      <c r="G226" s="108">
        <v>163.68</v>
      </c>
    </row>
    <row r="227" spans="1:7">
      <c r="A227" s="112">
        <v>226</v>
      </c>
      <c r="B227" s="109" t="s">
        <v>345</v>
      </c>
      <c r="C227" s="110" t="s">
        <v>302</v>
      </c>
      <c r="D227" s="111" t="s">
        <v>287</v>
      </c>
      <c r="E227" s="108">
        <v>1</v>
      </c>
      <c r="G227" s="108">
        <v>3.07</v>
      </c>
    </row>
    <row r="228" spans="1:7">
      <c r="A228" s="112">
        <v>227</v>
      </c>
      <c r="B228" s="109" t="s">
        <v>342</v>
      </c>
      <c r="C228" s="110" t="s">
        <v>276</v>
      </c>
      <c r="D228" s="111" t="s">
        <v>283</v>
      </c>
      <c r="E228" s="108">
        <v>5</v>
      </c>
      <c r="G228" s="108">
        <v>30.65</v>
      </c>
    </row>
    <row r="229" spans="1:7">
      <c r="A229" s="112">
        <v>228</v>
      </c>
      <c r="B229" s="109" t="s">
        <v>335</v>
      </c>
      <c r="C229" s="110" t="s">
        <v>358</v>
      </c>
      <c r="D229" s="111" t="s">
        <v>281</v>
      </c>
      <c r="E229" s="108">
        <v>2</v>
      </c>
      <c r="G229" s="108">
        <v>28.44</v>
      </c>
    </row>
    <row r="230" spans="1:7">
      <c r="A230" s="112">
        <v>229</v>
      </c>
      <c r="B230" s="109" t="s">
        <v>335</v>
      </c>
      <c r="C230" s="110" t="s">
        <v>268</v>
      </c>
      <c r="D230" s="111" t="s">
        <v>290</v>
      </c>
      <c r="E230" s="108">
        <v>19</v>
      </c>
      <c r="G230" s="108">
        <v>117.04</v>
      </c>
    </row>
    <row r="231" spans="1:7">
      <c r="A231" s="112">
        <v>230</v>
      </c>
      <c r="B231" s="109" t="s">
        <v>345</v>
      </c>
      <c r="C231" s="110" t="s">
        <v>277</v>
      </c>
      <c r="D231" s="111" t="s">
        <v>283</v>
      </c>
      <c r="E231" s="108">
        <v>13</v>
      </c>
      <c r="G231" s="108">
        <v>106.86000000000001</v>
      </c>
    </row>
    <row r="232" spans="1:7">
      <c r="A232" s="112">
        <v>231</v>
      </c>
      <c r="B232" s="109" t="s">
        <v>331</v>
      </c>
      <c r="C232" s="110" t="s">
        <v>293</v>
      </c>
      <c r="D232" s="111" t="s">
        <v>281</v>
      </c>
      <c r="E232" s="108">
        <v>20</v>
      </c>
      <c r="G232" s="108">
        <v>107.6</v>
      </c>
    </row>
    <row r="233" spans="1:7">
      <c r="A233" s="112">
        <v>232</v>
      </c>
      <c r="B233" s="109" t="s">
        <v>329</v>
      </c>
      <c r="C233" s="110" t="s">
        <v>276</v>
      </c>
      <c r="D233" s="111" t="s">
        <v>290</v>
      </c>
      <c r="E233" s="108">
        <v>5</v>
      </c>
      <c r="G233" s="108">
        <v>28.900000000000002</v>
      </c>
    </row>
    <row r="234" spans="1:7">
      <c r="A234" s="112">
        <v>233</v>
      </c>
      <c r="B234" s="109" t="s">
        <v>331</v>
      </c>
      <c r="C234" s="110" t="s">
        <v>304</v>
      </c>
      <c r="D234" s="111" t="s">
        <v>281</v>
      </c>
      <c r="E234" s="108">
        <v>14</v>
      </c>
      <c r="G234" s="108">
        <v>103.32</v>
      </c>
    </row>
    <row r="235" spans="1:7">
      <c r="A235" s="112">
        <v>234</v>
      </c>
      <c r="B235" s="109" t="s">
        <v>353</v>
      </c>
      <c r="C235" s="110" t="s">
        <v>270</v>
      </c>
      <c r="D235" s="111" t="s">
        <v>287</v>
      </c>
      <c r="E235" s="108">
        <v>10</v>
      </c>
      <c r="G235" s="108">
        <v>78</v>
      </c>
    </row>
    <row r="236" spans="1:7">
      <c r="A236" s="112">
        <v>235</v>
      </c>
      <c r="B236" s="109" t="s">
        <v>355</v>
      </c>
      <c r="C236" s="110" t="s">
        <v>276</v>
      </c>
      <c r="D236" s="111" t="s">
        <v>287</v>
      </c>
      <c r="E236" s="108">
        <v>5</v>
      </c>
      <c r="G236" s="108">
        <v>26.5</v>
      </c>
    </row>
    <row r="237" spans="1:7">
      <c r="A237" s="112">
        <v>236</v>
      </c>
      <c r="B237" s="109" t="s">
        <v>353</v>
      </c>
      <c r="C237" s="110" t="s">
        <v>282</v>
      </c>
      <c r="D237" s="111" t="s">
        <v>287</v>
      </c>
      <c r="E237" s="108">
        <v>6</v>
      </c>
      <c r="G237" s="108">
        <v>34.92</v>
      </c>
    </row>
    <row r="238" spans="1:7">
      <c r="A238" s="112">
        <v>237</v>
      </c>
      <c r="B238" s="109" t="s">
        <v>337</v>
      </c>
      <c r="C238" s="110" t="s">
        <v>314</v>
      </c>
      <c r="D238" s="111" t="s">
        <v>290</v>
      </c>
      <c r="E238" s="108">
        <v>18</v>
      </c>
      <c r="G238" s="108">
        <v>206.82</v>
      </c>
    </row>
    <row r="239" spans="1:7">
      <c r="A239" s="112">
        <v>238</v>
      </c>
      <c r="B239" s="109" t="s">
        <v>354</v>
      </c>
      <c r="C239" s="110" t="s">
        <v>292</v>
      </c>
      <c r="D239" s="111" t="s">
        <v>281</v>
      </c>
      <c r="E239" s="108">
        <v>5</v>
      </c>
      <c r="G239" s="108">
        <v>45.949999999999996</v>
      </c>
    </row>
    <row r="240" spans="1:7">
      <c r="A240" s="112">
        <v>239</v>
      </c>
      <c r="B240" s="109" t="s">
        <v>334</v>
      </c>
      <c r="C240" s="110" t="s">
        <v>276</v>
      </c>
      <c r="D240" s="111" t="s">
        <v>283</v>
      </c>
      <c r="E240" s="108">
        <v>11</v>
      </c>
      <c r="G240" s="108">
        <v>67.429999999999993</v>
      </c>
    </row>
    <row r="241" spans="1:7">
      <c r="A241" s="112">
        <v>240</v>
      </c>
      <c r="B241" s="109" t="s">
        <v>343</v>
      </c>
      <c r="C241" s="110" t="s">
        <v>310</v>
      </c>
      <c r="D241" s="111" t="s">
        <v>283</v>
      </c>
      <c r="E241" s="108">
        <v>13</v>
      </c>
      <c r="G241" s="108">
        <v>97.37</v>
      </c>
    </row>
    <row r="242" spans="1:7">
      <c r="A242" s="112">
        <v>241</v>
      </c>
      <c r="B242" s="109" t="s">
        <v>353</v>
      </c>
      <c r="C242" s="110" t="s">
        <v>285</v>
      </c>
      <c r="D242" s="111" t="s">
        <v>287</v>
      </c>
      <c r="E242" s="108">
        <v>9</v>
      </c>
      <c r="G242" s="108">
        <v>105.75</v>
      </c>
    </row>
    <row r="243" spans="1:7">
      <c r="A243" s="112">
        <v>242</v>
      </c>
      <c r="B243" s="109" t="s">
        <v>354</v>
      </c>
      <c r="C243" s="110" t="s">
        <v>299</v>
      </c>
      <c r="D243" s="111" t="s">
        <v>287</v>
      </c>
      <c r="E243" s="108">
        <v>7</v>
      </c>
      <c r="G243" s="108">
        <v>37.870000000000005</v>
      </c>
    </row>
    <row r="244" spans="1:7">
      <c r="A244" s="112">
        <v>243</v>
      </c>
      <c r="B244" s="109" t="s">
        <v>345</v>
      </c>
      <c r="C244" s="110" t="s">
        <v>268</v>
      </c>
      <c r="D244" s="111" t="s">
        <v>281</v>
      </c>
      <c r="E244" s="108">
        <v>7</v>
      </c>
      <c r="G244" s="108">
        <v>37.729999999999997</v>
      </c>
    </row>
    <row r="245" spans="1:7">
      <c r="A245" s="112">
        <v>244</v>
      </c>
      <c r="B245" s="109" t="s">
        <v>334</v>
      </c>
      <c r="C245" s="110" t="s">
        <v>284</v>
      </c>
      <c r="D245" s="111" t="s">
        <v>290</v>
      </c>
      <c r="E245" s="108">
        <v>19</v>
      </c>
      <c r="G245" s="108">
        <v>193.04</v>
      </c>
    </row>
    <row r="246" spans="1:7">
      <c r="A246" s="112">
        <v>245</v>
      </c>
      <c r="B246" s="109" t="s">
        <v>343</v>
      </c>
      <c r="C246" s="110" t="s">
        <v>294</v>
      </c>
      <c r="D246" s="111" t="s">
        <v>287</v>
      </c>
      <c r="E246" s="108">
        <v>9</v>
      </c>
      <c r="G246" s="108">
        <v>30.419999999999998</v>
      </c>
    </row>
    <row r="247" spans="1:7">
      <c r="A247" s="112">
        <v>246</v>
      </c>
      <c r="B247" s="109" t="s">
        <v>355</v>
      </c>
      <c r="C247" s="110" t="s">
        <v>274</v>
      </c>
      <c r="D247" s="111" t="s">
        <v>290</v>
      </c>
      <c r="E247" s="108">
        <v>15</v>
      </c>
      <c r="G247" s="108">
        <v>109.2</v>
      </c>
    </row>
    <row r="248" spans="1:7">
      <c r="A248" s="112">
        <v>247</v>
      </c>
      <c r="B248" s="109" t="s">
        <v>341</v>
      </c>
      <c r="C248" s="110" t="s">
        <v>360</v>
      </c>
      <c r="D248" s="111" t="s">
        <v>283</v>
      </c>
      <c r="E248" s="108">
        <v>17</v>
      </c>
      <c r="G248" s="108">
        <v>52.87</v>
      </c>
    </row>
    <row r="249" spans="1:7">
      <c r="A249" s="112">
        <v>248</v>
      </c>
      <c r="B249" s="109" t="s">
        <v>347</v>
      </c>
      <c r="C249" s="110" t="s">
        <v>312</v>
      </c>
      <c r="D249" s="111" t="s">
        <v>283</v>
      </c>
      <c r="E249" s="108">
        <v>4</v>
      </c>
      <c r="G249" s="108">
        <v>64.88</v>
      </c>
    </row>
    <row r="250" spans="1:7">
      <c r="A250" s="112">
        <v>249</v>
      </c>
      <c r="B250" s="109" t="s">
        <v>340</v>
      </c>
      <c r="C250" s="110" t="s">
        <v>301</v>
      </c>
      <c r="D250" s="111" t="s">
        <v>283</v>
      </c>
      <c r="E250" s="108">
        <v>17</v>
      </c>
      <c r="G250" s="108">
        <v>232.39</v>
      </c>
    </row>
    <row r="251" spans="1:7">
      <c r="A251" s="112">
        <v>250</v>
      </c>
      <c r="B251" s="109" t="s">
        <v>339</v>
      </c>
      <c r="C251" s="110" t="s">
        <v>365</v>
      </c>
      <c r="D251" s="111" t="s">
        <v>290</v>
      </c>
      <c r="E251" s="108">
        <v>8</v>
      </c>
      <c r="G251" s="108">
        <v>61.76</v>
      </c>
    </row>
    <row r="252" spans="1:7">
      <c r="A252" s="112">
        <v>251</v>
      </c>
      <c r="B252" s="109" t="s">
        <v>343</v>
      </c>
      <c r="C252" s="110" t="s">
        <v>291</v>
      </c>
      <c r="D252" s="111" t="s">
        <v>287</v>
      </c>
      <c r="E252" s="108">
        <v>13</v>
      </c>
      <c r="G252" s="108">
        <v>130.26</v>
      </c>
    </row>
    <row r="253" spans="1:7">
      <c r="A253" s="112">
        <v>252</v>
      </c>
      <c r="B253" s="109" t="s">
        <v>339</v>
      </c>
      <c r="C253" s="110" t="s">
        <v>274</v>
      </c>
      <c r="D253" s="111" t="s">
        <v>287</v>
      </c>
      <c r="E253" s="108">
        <v>14</v>
      </c>
      <c r="G253" s="108">
        <v>110.74000000000001</v>
      </c>
    </row>
    <row r="254" spans="1:7">
      <c r="A254" s="112">
        <v>253</v>
      </c>
      <c r="B254" s="109" t="s">
        <v>354</v>
      </c>
      <c r="C254" s="110" t="s">
        <v>286</v>
      </c>
      <c r="D254" s="111" t="s">
        <v>283</v>
      </c>
      <c r="E254" s="108">
        <v>3</v>
      </c>
      <c r="G254" s="108">
        <v>26.64</v>
      </c>
    </row>
    <row r="255" spans="1:7">
      <c r="A255" s="112">
        <v>254</v>
      </c>
      <c r="B255" s="109" t="s">
        <v>342</v>
      </c>
      <c r="C255" s="110" t="s">
        <v>291</v>
      </c>
      <c r="D255" s="111" t="s">
        <v>283</v>
      </c>
      <c r="E255" s="108">
        <v>4</v>
      </c>
      <c r="G255" s="108">
        <v>34.28</v>
      </c>
    </row>
    <row r="256" spans="1:7">
      <c r="A256" s="112">
        <v>255</v>
      </c>
      <c r="B256" s="109" t="s">
        <v>343</v>
      </c>
      <c r="C256" s="110" t="s">
        <v>364</v>
      </c>
      <c r="D256" s="111" t="s">
        <v>287</v>
      </c>
      <c r="E256" s="108">
        <v>1</v>
      </c>
      <c r="G256" s="108">
        <v>7.32</v>
      </c>
    </row>
    <row r="257" spans="1:7">
      <c r="A257" s="112">
        <v>256</v>
      </c>
      <c r="B257" s="109" t="s">
        <v>330</v>
      </c>
      <c r="C257" s="110" t="s">
        <v>322</v>
      </c>
      <c r="D257" s="111" t="s">
        <v>281</v>
      </c>
      <c r="E257" s="108">
        <v>18</v>
      </c>
      <c r="G257" s="108">
        <v>80.100000000000009</v>
      </c>
    </row>
    <row r="258" spans="1:7">
      <c r="A258" s="112">
        <v>257</v>
      </c>
      <c r="B258" s="109" t="s">
        <v>346</v>
      </c>
      <c r="C258" s="110" t="s">
        <v>298</v>
      </c>
      <c r="D258" s="111" t="s">
        <v>290</v>
      </c>
      <c r="E258" s="108">
        <v>9</v>
      </c>
      <c r="G258" s="108">
        <v>96.3</v>
      </c>
    </row>
    <row r="259" spans="1:7">
      <c r="A259" s="112">
        <v>258</v>
      </c>
      <c r="B259" s="109" t="s">
        <v>339</v>
      </c>
      <c r="C259" s="110" t="s">
        <v>298</v>
      </c>
      <c r="D259" s="111" t="s">
        <v>283</v>
      </c>
      <c r="E259" s="108">
        <v>17</v>
      </c>
      <c r="G259" s="108">
        <v>167.28</v>
      </c>
    </row>
    <row r="260" spans="1:7">
      <c r="A260" s="112">
        <v>259</v>
      </c>
      <c r="B260" s="109" t="s">
        <v>344</v>
      </c>
      <c r="C260" s="110" t="s">
        <v>297</v>
      </c>
      <c r="D260" s="111" t="s">
        <v>283</v>
      </c>
      <c r="E260" s="108">
        <v>9</v>
      </c>
      <c r="G260" s="108">
        <v>137.43</v>
      </c>
    </row>
    <row r="261" spans="1:7">
      <c r="A261" s="112">
        <v>260</v>
      </c>
      <c r="B261" s="109" t="s">
        <v>347</v>
      </c>
      <c r="C261" s="110" t="s">
        <v>275</v>
      </c>
      <c r="D261" s="111" t="s">
        <v>290</v>
      </c>
      <c r="E261" s="108">
        <v>11</v>
      </c>
      <c r="G261" s="108">
        <v>151.35999999999999</v>
      </c>
    </row>
    <row r="262" spans="1:7">
      <c r="A262" s="112">
        <v>261</v>
      </c>
      <c r="B262" s="109" t="s">
        <v>340</v>
      </c>
      <c r="C262" s="110" t="s">
        <v>308</v>
      </c>
      <c r="D262" s="111" t="s">
        <v>290</v>
      </c>
      <c r="E262" s="108">
        <v>17</v>
      </c>
      <c r="G262" s="108">
        <v>210.29</v>
      </c>
    </row>
    <row r="263" spans="1:7">
      <c r="A263" s="112">
        <v>262</v>
      </c>
      <c r="B263" s="109" t="s">
        <v>353</v>
      </c>
      <c r="C263" s="110" t="s">
        <v>302</v>
      </c>
      <c r="D263" s="111" t="s">
        <v>281</v>
      </c>
      <c r="E263" s="108">
        <v>17</v>
      </c>
      <c r="G263" s="108">
        <v>45.900000000000006</v>
      </c>
    </row>
    <row r="264" spans="1:7">
      <c r="A264" s="112">
        <v>263</v>
      </c>
      <c r="B264" s="109" t="s">
        <v>355</v>
      </c>
      <c r="C264" s="110" t="s">
        <v>321</v>
      </c>
      <c r="D264" s="111" t="s">
        <v>281</v>
      </c>
      <c r="E264" s="108">
        <v>8</v>
      </c>
      <c r="G264" s="108">
        <v>31.2</v>
      </c>
    </row>
    <row r="265" spans="1:7">
      <c r="A265" s="112">
        <v>264</v>
      </c>
      <c r="B265" s="109" t="s">
        <v>332</v>
      </c>
      <c r="C265" s="110" t="s">
        <v>296</v>
      </c>
      <c r="D265" s="111" t="s">
        <v>290</v>
      </c>
      <c r="E265" s="108">
        <v>16</v>
      </c>
      <c r="G265" s="108">
        <v>167.52</v>
      </c>
    </row>
    <row r="266" spans="1:7">
      <c r="A266" s="112">
        <v>265</v>
      </c>
      <c r="B266" s="109" t="s">
        <v>342</v>
      </c>
      <c r="C266" s="110" t="s">
        <v>313</v>
      </c>
      <c r="D266" s="111" t="s">
        <v>287</v>
      </c>
      <c r="E266" s="108">
        <v>9</v>
      </c>
      <c r="G266" s="108">
        <v>109.8</v>
      </c>
    </row>
    <row r="267" spans="1:7">
      <c r="A267" s="112">
        <v>266</v>
      </c>
      <c r="B267" s="109" t="s">
        <v>341</v>
      </c>
      <c r="C267" s="110" t="s">
        <v>308</v>
      </c>
      <c r="D267" s="111" t="s">
        <v>287</v>
      </c>
      <c r="E267" s="108">
        <v>5</v>
      </c>
      <c r="G267" s="108">
        <v>65.099999999999994</v>
      </c>
    </row>
    <row r="268" spans="1:7">
      <c r="A268" s="112">
        <v>267</v>
      </c>
      <c r="B268" s="109" t="s">
        <v>337</v>
      </c>
      <c r="C268" s="110" t="s">
        <v>360</v>
      </c>
      <c r="D268" s="111" t="s">
        <v>281</v>
      </c>
      <c r="E268" s="108">
        <v>7</v>
      </c>
      <c r="G268" s="108">
        <v>23.73</v>
      </c>
    </row>
    <row r="269" spans="1:7">
      <c r="A269" s="112">
        <v>268</v>
      </c>
      <c r="B269" s="109" t="s">
        <v>342</v>
      </c>
      <c r="C269" s="110" t="s">
        <v>313</v>
      </c>
      <c r="D269" s="111" t="s">
        <v>281</v>
      </c>
      <c r="E269" s="108">
        <v>4</v>
      </c>
      <c r="G269" s="108">
        <v>45.92</v>
      </c>
    </row>
    <row r="270" spans="1:7">
      <c r="A270" s="112">
        <v>269</v>
      </c>
      <c r="B270" s="109" t="s">
        <v>353</v>
      </c>
      <c r="C270" s="110" t="s">
        <v>314</v>
      </c>
      <c r="D270" s="111" t="s">
        <v>290</v>
      </c>
      <c r="E270" s="108">
        <v>4</v>
      </c>
      <c r="G270" s="108">
        <v>45.96</v>
      </c>
    </row>
    <row r="271" spans="1:7">
      <c r="A271" s="112">
        <v>270</v>
      </c>
      <c r="B271" s="109" t="s">
        <v>338</v>
      </c>
      <c r="C271" s="110" t="s">
        <v>299</v>
      </c>
      <c r="D271" s="111" t="s">
        <v>283</v>
      </c>
      <c r="E271" s="108">
        <v>4</v>
      </c>
      <c r="G271" s="108">
        <v>20.84</v>
      </c>
    </row>
    <row r="272" spans="1:7">
      <c r="A272" s="112">
        <v>271</v>
      </c>
      <c r="B272" s="109" t="s">
        <v>335</v>
      </c>
      <c r="C272" s="110" t="s">
        <v>310</v>
      </c>
      <c r="D272" s="111" t="s">
        <v>290</v>
      </c>
      <c r="E272" s="108">
        <v>1</v>
      </c>
      <c r="G272" s="108">
        <v>7</v>
      </c>
    </row>
    <row r="273" spans="1:7">
      <c r="A273" s="112">
        <v>272</v>
      </c>
      <c r="B273" s="109" t="s">
        <v>329</v>
      </c>
      <c r="C273" s="110" t="s">
        <v>308</v>
      </c>
      <c r="D273" s="111" t="s">
        <v>283</v>
      </c>
      <c r="E273" s="108">
        <v>2</v>
      </c>
      <c r="G273" s="108">
        <v>23</v>
      </c>
    </row>
    <row r="274" spans="1:7">
      <c r="A274" s="112">
        <v>273</v>
      </c>
      <c r="B274" s="109" t="s">
        <v>354</v>
      </c>
      <c r="C274" s="110" t="s">
        <v>274</v>
      </c>
      <c r="D274" s="111" t="s">
        <v>283</v>
      </c>
      <c r="E274" s="108">
        <v>15</v>
      </c>
      <c r="G274" s="108">
        <v>102.6</v>
      </c>
    </row>
    <row r="275" spans="1:7">
      <c r="A275" s="112">
        <v>274</v>
      </c>
      <c r="B275" s="109" t="s">
        <v>335</v>
      </c>
      <c r="C275" s="110" t="s">
        <v>272</v>
      </c>
      <c r="D275" s="111" t="s">
        <v>283</v>
      </c>
      <c r="E275" s="108">
        <v>2</v>
      </c>
      <c r="G275" s="108">
        <v>31.36</v>
      </c>
    </row>
    <row r="276" spans="1:7">
      <c r="A276" s="112">
        <v>275</v>
      </c>
      <c r="B276" s="109" t="s">
        <v>342</v>
      </c>
      <c r="C276" s="110" t="s">
        <v>363</v>
      </c>
      <c r="D276" s="111" t="s">
        <v>287</v>
      </c>
      <c r="E276" s="108">
        <v>3</v>
      </c>
      <c r="G276" s="108">
        <v>15.96</v>
      </c>
    </row>
    <row r="277" spans="1:7">
      <c r="A277" s="112">
        <v>276</v>
      </c>
      <c r="B277" s="109" t="s">
        <v>331</v>
      </c>
      <c r="C277" s="110" t="s">
        <v>361</v>
      </c>
      <c r="D277" s="111" t="s">
        <v>287</v>
      </c>
      <c r="E277" s="108">
        <v>15</v>
      </c>
      <c r="G277" s="108">
        <v>49.199999999999996</v>
      </c>
    </row>
    <row r="278" spans="1:7">
      <c r="A278" s="112">
        <v>277</v>
      </c>
      <c r="B278" s="109" t="s">
        <v>331</v>
      </c>
      <c r="C278" s="110" t="s">
        <v>276</v>
      </c>
      <c r="D278" s="111" t="s">
        <v>290</v>
      </c>
      <c r="E278" s="108">
        <v>4</v>
      </c>
      <c r="G278" s="108">
        <v>23.12</v>
      </c>
    </row>
    <row r="279" spans="1:7">
      <c r="A279" s="112">
        <v>278</v>
      </c>
      <c r="B279" s="109" t="s">
        <v>330</v>
      </c>
      <c r="C279" s="110" t="s">
        <v>361</v>
      </c>
      <c r="D279" s="111" t="s">
        <v>290</v>
      </c>
      <c r="E279" s="108">
        <v>5</v>
      </c>
      <c r="G279" s="108">
        <v>16.25</v>
      </c>
    </row>
    <row r="280" spans="1:7">
      <c r="A280" s="112">
        <v>279</v>
      </c>
      <c r="B280" s="109" t="s">
        <v>328</v>
      </c>
      <c r="C280" s="110" t="s">
        <v>269</v>
      </c>
      <c r="D280" s="111" t="s">
        <v>290</v>
      </c>
      <c r="E280" s="108">
        <v>12</v>
      </c>
      <c r="G280" s="108">
        <v>129.24</v>
      </c>
    </row>
    <row r="281" spans="1:7">
      <c r="A281" s="112">
        <v>280</v>
      </c>
      <c r="B281" s="109" t="s">
        <v>336</v>
      </c>
      <c r="C281" s="110" t="s">
        <v>311</v>
      </c>
      <c r="D281" s="111" t="s">
        <v>290</v>
      </c>
      <c r="E281" s="108">
        <v>19</v>
      </c>
      <c r="G281" s="108">
        <v>268.47000000000003</v>
      </c>
    </row>
    <row r="282" spans="1:7">
      <c r="A282" s="112">
        <v>281</v>
      </c>
      <c r="B282" s="109" t="s">
        <v>336</v>
      </c>
      <c r="C282" s="110" t="s">
        <v>271</v>
      </c>
      <c r="D282" s="111" t="s">
        <v>281</v>
      </c>
      <c r="E282" s="108">
        <v>19</v>
      </c>
      <c r="G282" s="108">
        <v>181.64000000000001</v>
      </c>
    </row>
    <row r="283" spans="1:7">
      <c r="A283" s="112">
        <v>282</v>
      </c>
      <c r="B283" s="109" t="s">
        <v>330</v>
      </c>
      <c r="C283" s="110" t="s">
        <v>311</v>
      </c>
      <c r="D283" s="111" t="s">
        <v>290</v>
      </c>
      <c r="E283" s="108">
        <v>5</v>
      </c>
      <c r="G283" s="108">
        <v>70.650000000000006</v>
      </c>
    </row>
    <row r="284" spans="1:7">
      <c r="A284" s="112">
        <v>283</v>
      </c>
      <c r="B284" s="109" t="s">
        <v>342</v>
      </c>
      <c r="C284" s="110" t="s">
        <v>286</v>
      </c>
      <c r="D284" s="111" t="s">
        <v>287</v>
      </c>
      <c r="E284" s="108">
        <v>13</v>
      </c>
      <c r="G284" s="108">
        <v>109.98000000000002</v>
      </c>
    </row>
    <row r="285" spans="1:7">
      <c r="A285" s="112">
        <v>284</v>
      </c>
      <c r="B285" s="109" t="s">
        <v>341</v>
      </c>
      <c r="C285" s="110" t="s">
        <v>358</v>
      </c>
      <c r="D285" s="111" t="s">
        <v>287</v>
      </c>
      <c r="E285" s="108">
        <v>9</v>
      </c>
      <c r="G285" s="108">
        <v>137.88</v>
      </c>
    </row>
    <row r="286" spans="1:7">
      <c r="A286" s="112">
        <v>285</v>
      </c>
      <c r="B286" s="109" t="s">
        <v>348</v>
      </c>
      <c r="C286" s="110" t="s">
        <v>297</v>
      </c>
      <c r="D286" s="111" t="s">
        <v>287</v>
      </c>
      <c r="E286" s="108">
        <v>20</v>
      </c>
      <c r="G286" s="108">
        <v>290.79999999999995</v>
      </c>
    </row>
    <row r="287" spans="1:7">
      <c r="A287" s="112">
        <v>286</v>
      </c>
      <c r="B287" s="109" t="s">
        <v>346</v>
      </c>
      <c r="C287" s="110" t="s">
        <v>314</v>
      </c>
      <c r="D287" s="111" t="s">
        <v>290</v>
      </c>
      <c r="E287" s="108">
        <v>15</v>
      </c>
      <c r="G287" s="108">
        <v>172.35</v>
      </c>
    </row>
    <row r="288" spans="1:7">
      <c r="A288" s="112">
        <v>287</v>
      </c>
      <c r="B288" s="109" t="s">
        <v>347</v>
      </c>
      <c r="C288" s="110" t="s">
        <v>296</v>
      </c>
      <c r="D288" s="111" t="s">
        <v>290</v>
      </c>
      <c r="E288" s="108">
        <v>14</v>
      </c>
      <c r="G288" s="108">
        <v>146.58000000000001</v>
      </c>
    </row>
    <row r="289" spans="1:7">
      <c r="A289" s="112">
        <v>288</v>
      </c>
      <c r="B289" s="109" t="s">
        <v>354</v>
      </c>
      <c r="C289" s="110" t="s">
        <v>286</v>
      </c>
      <c r="D289" s="111" t="s">
        <v>287</v>
      </c>
      <c r="E289" s="108">
        <v>1</v>
      </c>
      <c r="G289" s="108">
        <v>8.4600000000000009</v>
      </c>
    </row>
    <row r="290" spans="1:7">
      <c r="A290" s="112">
        <v>289</v>
      </c>
      <c r="B290" s="109" t="s">
        <v>343</v>
      </c>
      <c r="C290" s="110" t="s">
        <v>311</v>
      </c>
      <c r="D290" s="111" t="s">
        <v>287</v>
      </c>
      <c r="E290" s="108">
        <v>12</v>
      </c>
      <c r="G290" s="108">
        <v>166.2</v>
      </c>
    </row>
    <row r="291" spans="1:7">
      <c r="A291" s="112">
        <v>290</v>
      </c>
      <c r="B291" s="109" t="s">
        <v>342</v>
      </c>
      <c r="C291" s="110" t="s">
        <v>299</v>
      </c>
      <c r="D291" s="111" t="s">
        <v>281</v>
      </c>
      <c r="E291" s="108">
        <v>2</v>
      </c>
      <c r="G291" s="108">
        <v>10.62</v>
      </c>
    </row>
    <row r="292" spans="1:7">
      <c r="A292" s="112">
        <v>291</v>
      </c>
      <c r="B292" s="109" t="s">
        <v>342</v>
      </c>
      <c r="C292" s="110" t="s">
        <v>308</v>
      </c>
      <c r="D292" s="111" t="s">
        <v>287</v>
      </c>
      <c r="E292" s="108">
        <v>13</v>
      </c>
      <c r="G292" s="108">
        <v>169.26</v>
      </c>
    </row>
    <row r="293" spans="1:7">
      <c r="A293" s="112">
        <v>292</v>
      </c>
      <c r="B293" s="109" t="s">
        <v>333</v>
      </c>
      <c r="C293" s="110" t="s">
        <v>321</v>
      </c>
      <c r="D293" s="111" t="s">
        <v>281</v>
      </c>
      <c r="E293" s="108">
        <v>16</v>
      </c>
      <c r="G293" s="108">
        <v>62.4</v>
      </c>
    </row>
    <row r="294" spans="1:7">
      <c r="A294" s="112">
        <v>293</v>
      </c>
      <c r="B294" s="109" t="s">
        <v>342</v>
      </c>
      <c r="C294" s="110" t="s">
        <v>303</v>
      </c>
      <c r="D294" s="111" t="s">
        <v>287</v>
      </c>
      <c r="E294" s="108">
        <v>9</v>
      </c>
      <c r="G294" s="108">
        <v>112.41</v>
      </c>
    </row>
    <row r="295" spans="1:7">
      <c r="A295" s="112">
        <v>294</v>
      </c>
      <c r="B295" s="109" t="s">
        <v>330</v>
      </c>
      <c r="C295" s="110" t="s">
        <v>362</v>
      </c>
      <c r="D295" s="111" t="s">
        <v>283</v>
      </c>
      <c r="E295" s="108">
        <v>11</v>
      </c>
      <c r="G295" s="108">
        <v>78.320000000000007</v>
      </c>
    </row>
    <row r="296" spans="1:7">
      <c r="A296" s="112">
        <v>295</v>
      </c>
      <c r="B296" s="109" t="s">
        <v>335</v>
      </c>
      <c r="C296" s="110" t="s">
        <v>296</v>
      </c>
      <c r="D296" s="111" t="s">
        <v>283</v>
      </c>
      <c r="E296" s="108">
        <v>19</v>
      </c>
      <c r="G296" s="108">
        <v>210.9</v>
      </c>
    </row>
    <row r="297" spans="1:7">
      <c r="A297" s="112">
        <v>296</v>
      </c>
      <c r="B297" s="109" t="s">
        <v>340</v>
      </c>
      <c r="C297" s="110" t="s">
        <v>284</v>
      </c>
      <c r="D297" s="111" t="s">
        <v>283</v>
      </c>
      <c r="E297" s="108">
        <v>20</v>
      </c>
      <c r="G297" s="108">
        <v>214.20000000000002</v>
      </c>
    </row>
    <row r="298" spans="1:7">
      <c r="A298" s="112">
        <v>297</v>
      </c>
      <c r="B298" s="109" t="s">
        <v>348</v>
      </c>
      <c r="C298" s="110" t="s">
        <v>311</v>
      </c>
      <c r="D298" s="111" t="s">
        <v>281</v>
      </c>
      <c r="E298" s="108">
        <v>6</v>
      </c>
      <c r="G298" s="108">
        <v>81.900000000000006</v>
      </c>
    </row>
    <row r="299" spans="1:7">
      <c r="A299" s="112">
        <v>298</v>
      </c>
      <c r="B299" s="109" t="s">
        <v>337</v>
      </c>
      <c r="C299" s="110" t="s">
        <v>312</v>
      </c>
      <c r="D299" s="111" t="s">
        <v>287</v>
      </c>
      <c r="E299" s="108">
        <v>10</v>
      </c>
      <c r="G299" s="108">
        <v>143</v>
      </c>
    </row>
    <row r="300" spans="1:7">
      <c r="A300" s="112">
        <v>299</v>
      </c>
      <c r="B300" s="109" t="s">
        <v>354</v>
      </c>
      <c r="C300" s="110" t="s">
        <v>268</v>
      </c>
      <c r="D300" s="111" t="s">
        <v>283</v>
      </c>
      <c r="E300" s="108">
        <v>18</v>
      </c>
      <c r="G300" s="108">
        <v>103.14000000000001</v>
      </c>
    </row>
    <row r="301" spans="1:7">
      <c r="A301" s="112">
        <v>300</v>
      </c>
      <c r="B301" s="109" t="s">
        <v>341</v>
      </c>
      <c r="C301" s="110" t="s">
        <v>277</v>
      </c>
      <c r="D301" s="111" t="s">
        <v>283</v>
      </c>
      <c r="E301" s="108">
        <v>7</v>
      </c>
      <c r="G301" s="108">
        <v>57.540000000000006</v>
      </c>
    </row>
    <row r="302" spans="1:7">
      <c r="A302" s="112">
        <v>301</v>
      </c>
      <c r="B302" s="109" t="s">
        <v>341</v>
      </c>
      <c r="C302" s="110" t="s">
        <v>291</v>
      </c>
      <c r="D302" s="111" t="s">
        <v>283</v>
      </c>
      <c r="E302" s="108">
        <v>4</v>
      </c>
      <c r="G302" s="108">
        <v>34.28</v>
      </c>
    </row>
    <row r="303" spans="1:7">
      <c r="A303" s="112">
        <v>302</v>
      </c>
      <c r="B303" s="109" t="s">
        <v>332</v>
      </c>
      <c r="C303" s="110" t="s">
        <v>277</v>
      </c>
      <c r="D303" s="111" t="s">
        <v>287</v>
      </c>
      <c r="E303" s="108">
        <v>10</v>
      </c>
      <c r="G303" s="108">
        <v>72.400000000000006</v>
      </c>
    </row>
    <row r="304" spans="1:7">
      <c r="A304" s="112">
        <v>303</v>
      </c>
      <c r="B304" s="109" t="s">
        <v>345</v>
      </c>
      <c r="C304" s="110" t="s">
        <v>308</v>
      </c>
      <c r="D304" s="111" t="s">
        <v>281</v>
      </c>
      <c r="E304" s="108">
        <v>2</v>
      </c>
      <c r="G304" s="108">
        <v>24.62</v>
      </c>
    </row>
    <row r="305" spans="1:7">
      <c r="A305" s="112">
        <v>304</v>
      </c>
      <c r="B305" s="109" t="s">
        <v>346</v>
      </c>
      <c r="C305" s="110" t="s">
        <v>311</v>
      </c>
      <c r="D305" s="111" t="s">
        <v>287</v>
      </c>
      <c r="E305" s="108">
        <v>7</v>
      </c>
      <c r="G305" s="108">
        <v>96.95</v>
      </c>
    </row>
    <row r="306" spans="1:7">
      <c r="A306" s="112">
        <v>305</v>
      </c>
      <c r="B306" s="109" t="s">
        <v>328</v>
      </c>
      <c r="C306" s="110" t="s">
        <v>358</v>
      </c>
      <c r="D306" s="111" t="s">
        <v>283</v>
      </c>
      <c r="E306" s="108">
        <v>16</v>
      </c>
      <c r="G306" s="108">
        <v>232.16</v>
      </c>
    </row>
    <row r="307" spans="1:7">
      <c r="A307" s="112">
        <v>306</v>
      </c>
      <c r="B307" s="109" t="s">
        <v>348</v>
      </c>
      <c r="C307" s="110" t="s">
        <v>269</v>
      </c>
      <c r="D307" s="111" t="s">
        <v>290</v>
      </c>
      <c r="E307" s="108">
        <v>1</v>
      </c>
      <c r="G307" s="108">
        <v>10.77</v>
      </c>
    </row>
    <row r="308" spans="1:7">
      <c r="A308" s="112">
        <v>307</v>
      </c>
      <c r="B308" s="109" t="s">
        <v>340</v>
      </c>
      <c r="C308" s="110" t="s">
        <v>311</v>
      </c>
      <c r="D308" s="111" t="s">
        <v>287</v>
      </c>
      <c r="E308" s="108">
        <v>10</v>
      </c>
      <c r="G308" s="108">
        <v>138.5</v>
      </c>
    </row>
    <row r="309" spans="1:7">
      <c r="A309" s="112">
        <v>308</v>
      </c>
      <c r="B309" s="109" t="s">
        <v>338</v>
      </c>
      <c r="C309" s="110" t="s">
        <v>314</v>
      </c>
      <c r="D309" s="111" t="s">
        <v>283</v>
      </c>
      <c r="E309" s="108">
        <v>17</v>
      </c>
      <c r="G309" s="108">
        <v>210.97</v>
      </c>
    </row>
    <row r="310" spans="1:7">
      <c r="A310" s="112">
        <v>309</v>
      </c>
      <c r="B310" s="109" t="s">
        <v>335</v>
      </c>
      <c r="C310" s="110" t="s">
        <v>282</v>
      </c>
      <c r="D310" s="111" t="s">
        <v>290</v>
      </c>
      <c r="E310" s="108">
        <v>12</v>
      </c>
      <c r="G310" s="108">
        <v>70.56</v>
      </c>
    </row>
    <row r="311" spans="1:7">
      <c r="A311" s="112">
        <v>310</v>
      </c>
      <c r="B311" s="109" t="s">
        <v>343</v>
      </c>
      <c r="C311" s="110" t="s">
        <v>270</v>
      </c>
      <c r="D311" s="111" t="s">
        <v>290</v>
      </c>
      <c r="E311" s="108">
        <v>10</v>
      </c>
      <c r="G311" s="108">
        <v>85</v>
      </c>
    </row>
    <row r="312" spans="1:7">
      <c r="A312" s="112">
        <v>311</v>
      </c>
      <c r="B312" s="109" t="s">
        <v>335</v>
      </c>
      <c r="C312" s="110" t="s">
        <v>273</v>
      </c>
      <c r="D312" s="111" t="s">
        <v>281</v>
      </c>
      <c r="E312" s="108">
        <v>16</v>
      </c>
      <c r="G312" s="108">
        <v>101.92</v>
      </c>
    </row>
    <row r="313" spans="1:7">
      <c r="A313" s="112">
        <v>312</v>
      </c>
      <c r="B313" s="109" t="s">
        <v>340</v>
      </c>
      <c r="C313" s="110" t="s">
        <v>292</v>
      </c>
      <c r="D313" s="111" t="s">
        <v>283</v>
      </c>
      <c r="E313" s="108">
        <v>13</v>
      </c>
      <c r="G313" s="108">
        <v>129.87</v>
      </c>
    </row>
    <row r="314" spans="1:7">
      <c r="A314" s="112">
        <v>313</v>
      </c>
      <c r="B314" s="109" t="s">
        <v>353</v>
      </c>
      <c r="C314" s="110" t="s">
        <v>324</v>
      </c>
      <c r="D314" s="111" t="s">
        <v>290</v>
      </c>
      <c r="E314" s="108">
        <v>7</v>
      </c>
      <c r="G314" s="108">
        <v>91.63</v>
      </c>
    </row>
    <row r="315" spans="1:7">
      <c r="A315" s="112">
        <v>314</v>
      </c>
      <c r="B315" s="109" t="s">
        <v>343</v>
      </c>
      <c r="C315" s="110" t="s">
        <v>272</v>
      </c>
      <c r="D315" s="111" t="s">
        <v>287</v>
      </c>
      <c r="E315" s="108">
        <v>4</v>
      </c>
      <c r="G315" s="108">
        <v>57.44</v>
      </c>
    </row>
    <row r="316" spans="1:7">
      <c r="A316" s="112">
        <v>315</v>
      </c>
      <c r="B316" s="109" t="s">
        <v>342</v>
      </c>
      <c r="C316" s="110" t="s">
        <v>322</v>
      </c>
      <c r="D316" s="111" t="s">
        <v>281</v>
      </c>
      <c r="E316" s="108">
        <v>18</v>
      </c>
      <c r="G316" s="108">
        <v>80.100000000000009</v>
      </c>
    </row>
    <row r="317" spans="1:7">
      <c r="A317" s="112">
        <v>316</v>
      </c>
      <c r="B317" s="109" t="s">
        <v>343</v>
      </c>
      <c r="C317" s="110" t="s">
        <v>276</v>
      </c>
      <c r="D317" s="111" t="s">
        <v>281</v>
      </c>
      <c r="E317" s="108">
        <v>2</v>
      </c>
      <c r="G317" s="108">
        <v>11.64</v>
      </c>
    </row>
    <row r="318" spans="1:7">
      <c r="A318" s="112">
        <v>317</v>
      </c>
      <c r="B318" s="109" t="s">
        <v>341</v>
      </c>
      <c r="C318" s="110" t="s">
        <v>289</v>
      </c>
      <c r="D318" s="111" t="s">
        <v>290</v>
      </c>
      <c r="E318" s="108">
        <v>6</v>
      </c>
      <c r="G318" s="108">
        <v>44.76</v>
      </c>
    </row>
    <row r="319" spans="1:7">
      <c r="A319" s="112">
        <v>318</v>
      </c>
      <c r="B319" s="109" t="s">
        <v>335</v>
      </c>
      <c r="C319" s="110" t="s">
        <v>304</v>
      </c>
      <c r="D319" s="111" t="s">
        <v>283</v>
      </c>
      <c r="E319" s="108">
        <v>7</v>
      </c>
      <c r="G319" s="108">
        <v>52.71</v>
      </c>
    </row>
    <row r="320" spans="1:7">
      <c r="A320" s="112">
        <v>319</v>
      </c>
      <c r="B320" s="109" t="s">
        <v>341</v>
      </c>
      <c r="C320" s="110" t="s">
        <v>274</v>
      </c>
      <c r="D320" s="111" t="s">
        <v>287</v>
      </c>
      <c r="E320" s="108">
        <v>15</v>
      </c>
      <c r="G320" s="108">
        <v>118.65</v>
      </c>
    </row>
    <row r="321" spans="1:7">
      <c r="A321" s="112">
        <v>320</v>
      </c>
      <c r="B321" s="109" t="s">
        <v>342</v>
      </c>
      <c r="C321" s="110" t="s">
        <v>293</v>
      </c>
      <c r="D321" s="111" t="s">
        <v>283</v>
      </c>
      <c r="E321" s="108">
        <v>4</v>
      </c>
      <c r="G321" s="108">
        <v>20.32</v>
      </c>
    </row>
    <row r="322" spans="1:7">
      <c r="A322" s="112">
        <v>321</v>
      </c>
      <c r="B322" s="109" t="s">
        <v>342</v>
      </c>
      <c r="C322" s="110" t="s">
        <v>275</v>
      </c>
      <c r="D322" s="111" t="s">
        <v>281</v>
      </c>
      <c r="E322" s="108">
        <v>1</v>
      </c>
      <c r="G322" s="108">
        <v>15.9</v>
      </c>
    </row>
    <row r="323" spans="1:7">
      <c r="A323" s="112">
        <v>322</v>
      </c>
      <c r="B323" s="109" t="s">
        <v>355</v>
      </c>
      <c r="C323" s="110" t="s">
        <v>364</v>
      </c>
      <c r="D323" s="111" t="s">
        <v>290</v>
      </c>
      <c r="E323" s="108">
        <v>10</v>
      </c>
      <c r="G323" s="108">
        <v>67.300000000000011</v>
      </c>
    </row>
    <row r="324" spans="1:7">
      <c r="A324" s="112">
        <v>323</v>
      </c>
      <c r="B324" s="109" t="s">
        <v>333</v>
      </c>
      <c r="C324" s="110" t="s">
        <v>268</v>
      </c>
      <c r="D324" s="111" t="s">
        <v>281</v>
      </c>
      <c r="E324" s="108">
        <v>2</v>
      </c>
      <c r="G324" s="108">
        <v>10.78</v>
      </c>
    </row>
    <row r="325" spans="1:7">
      <c r="A325" s="112">
        <v>324</v>
      </c>
      <c r="B325" s="109" t="s">
        <v>342</v>
      </c>
      <c r="C325" s="110" t="s">
        <v>311</v>
      </c>
      <c r="D325" s="111" t="s">
        <v>290</v>
      </c>
      <c r="E325" s="108">
        <v>18</v>
      </c>
      <c r="G325" s="108">
        <v>254.34</v>
      </c>
    </row>
    <row r="326" spans="1:7">
      <c r="A326" s="112">
        <v>325</v>
      </c>
      <c r="B326" s="109" t="s">
        <v>333</v>
      </c>
      <c r="C326" s="110" t="s">
        <v>284</v>
      </c>
      <c r="D326" s="111" t="s">
        <v>290</v>
      </c>
      <c r="E326" s="108">
        <v>14</v>
      </c>
      <c r="G326" s="108">
        <v>142.24</v>
      </c>
    </row>
    <row r="327" spans="1:7">
      <c r="A327" s="112">
        <v>326</v>
      </c>
      <c r="B327" s="109" t="s">
        <v>334</v>
      </c>
      <c r="C327" s="110" t="s">
        <v>304</v>
      </c>
      <c r="D327" s="111" t="s">
        <v>283</v>
      </c>
      <c r="E327" s="108">
        <v>2</v>
      </c>
      <c r="G327" s="108">
        <v>15.06</v>
      </c>
    </row>
    <row r="328" spans="1:7">
      <c r="A328" s="112">
        <v>327</v>
      </c>
      <c r="B328" s="109" t="s">
        <v>347</v>
      </c>
      <c r="C328" s="110" t="s">
        <v>291</v>
      </c>
      <c r="D328" s="111" t="s">
        <v>281</v>
      </c>
      <c r="E328" s="108">
        <v>4</v>
      </c>
      <c r="G328" s="108">
        <v>37.72</v>
      </c>
    </row>
    <row r="329" spans="1:7">
      <c r="A329" s="112">
        <v>328</v>
      </c>
      <c r="B329" s="109" t="s">
        <v>335</v>
      </c>
      <c r="C329" s="110" t="s">
        <v>273</v>
      </c>
      <c r="D329" s="111" t="s">
        <v>287</v>
      </c>
      <c r="E329" s="108">
        <v>2</v>
      </c>
      <c r="G329" s="108">
        <v>10.5</v>
      </c>
    </row>
    <row r="330" spans="1:7">
      <c r="A330" s="112">
        <v>329</v>
      </c>
      <c r="B330" s="109" t="s">
        <v>344</v>
      </c>
      <c r="C330" s="110" t="s">
        <v>297</v>
      </c>
      <c r="D330" s="111" t="s">
        <v>290</v>
      </c>
      <c r="E330" s="108">
        <v>11</v>
      </c>
      <c r="G330" s="108">
        <v>163.13</v>
      </c>
    </row>
    <row r="331" spans="1:7">
      <c r="A331" s="112">
        <v>330</v>
      </c>
      <c r="B331" s="109" t="s">
        <v>356</v>
      </c>
      <c r="C331" s="110" t="s">
        <v>303</v>
      </c>
      <c r="D331" s="111" t="s">
        <v>290</v>
      </c>
      <c r="E331" s="108">
        <v>20</v>
      </c>
      <c r="G331" s="108">
        <v>254.8</v>
      </c>
    </row>
    <row r="332" spans="1:7">
      <c r="A332" s="112">
        <v>331</v>
      </c>
      <c r="B332" s="109" t="s">
        <v>344</v>
      </c>
      <c r="C332" s="110" t="s">
        <v>270</v>
      </c>
      <c r="D332" s="111" t="s">
        <v>290</v>
      </c>
      <c r="E332" s="108">
        <v>13</v>
      </c>
      <c r="G332" s="108">
        <v>110.5</v>
      </c>
    </row>
    <row r="333" spans="1:7">
      <c r="A333" s="112">
        <v>332</v>
      </c>
      <c r="B333" s="109" t="s">
        <v>332</v>
      </c>
      <c r="C333" s="110" t="s">
        <v>267</v>
      </c>
      <c r="D333" s="111" t="s">
        <v>287</v>
      </c>
      <c r="E333" s="108">
        <v>5</v>
      </c>
      <c r="G333" s="108">
        <v>61.3</v>
      </c>
    </row>
    <row r="334" spans="1:7">
      <c r="A334" s="112">
        <v>333</v>
      </c>
      <c r="B334" s="109" t="s">
        <v>343</v>
      </c>
      <c r="C334" s="110" t="s">
        <v>291</v>
      </c>
      <c r="D334" s="111" t="s">
        <v>283</v>
      </c>
      <c r="E334" s="108">
        <v>2</v>
      </c>
      <c r="G334" s="108">
        <v>17.14</v>
      </c>
    </row>
    <row r="335" spans="1:7">
      <c r="A335" s="112">
        <v>334</v>
      </c>
      <c r="B335" s="109" t="s">
        <v>338</v>
      </c>
      <c r="C335" s="110" t="s">
        <v>358</v>
      </c>
      <c r="D335" s="111" t="s">
        <v>287</v>
      </c>
      <c r="E335" s="108">
        <v>2</v>
      </c>
      <c r="G335" s="108">
        <v>30.64</v>
      </c>
    </row>
    <row r="336" spans="1:7">
      <c r="A336" s="112">
        <v>335</v>
      </c>
      <c r="B336" s="109" t="s">
        <v>348</v>
      </c>
      <c r="C336" s="110" t="s">
        <v>296</v>
      </c>
      <c r="D336" s="111" t="s">
        <v>281</v>
      </c>
      <c r="E336" s="108">
        <v>19</v>
      </c>
      <c r="G336" s="108">
        <v>231.99</v>
      </c>
    </row>
    <row r="337" spans="1:7">
      <c r="A337" s="112">
        <v>336</v>
      </c>
      <c r="B337" s="109" t="s">
        <v>337</v>
      </c>
      <c r="C337" s="110" t="s">
        <v>273</v>
      </c>
      <c r="D337" s="111" t="s">
        <v>287</v>
      </c>
      <c r="E337" s="108">
        <v>20</v>
      </c>
      <c r="G337" s="108">
        <v>105</v>
      </c>
    </row>
    <row r="338" spans="1:7">
      <c r="A338" s="112">
        <v>337</v>
      </c>
      <c r="B338" s="109" t="s">
        <v>331</v>
      </c>
      <c r="C338" s="110" t="s">
        <v>364</v>
      </c>
      <c r="D338" s="111" t="s">
        <v>287</v>
      </c>
      <c r="E338" s="108">
        <v>13</v>
      </c>
      <c r="G338" s="108">
        <v>95.16</v>
      </c>
    </row>
    <row r="339" spans="1:7">
      <c r="A339" s="112">
        <v>338</v>
      </c>
      <c r="B339" s="109" t="s">
        <v>347</v>
      </c>
      <c r="C339" s="110" t="s">
        <v>277</v>
      </c>
      <c r="D339" s="111" t="s">
        <v>283</v>
      </c>
      <c r="E339" s="108">
        <v>8</v>
      </c>
      <c r="G339" s="108">
        <v>65.760000000000005</v>
      </c>
    </row>
    <row r="340" spans="1:7">
      <c r="A340" s="112">
        <v>339</v>
      </c>
      <c r="B340" s="109" t="s">
        <v>341</v>
      </c>
      <c r="C340" s="110" t="s">
        <v>269</v>
      </c>
      <c r="D340" s="111" t="s">
        <v>283</v>
      </c>
      <c r="E340" s="108">
        <v>17</v>
      </c>
      <c r="G340" s="108">
        <v>175.78</v>
      </c>
    </row>
    <row r="341" spans="1:7">
      <c r="A341" s="112">
        <v>340</v>
      </c>
      <c r="B341" s="109" t="s">
        <v>333</v>
      </c>
      <c r="C341" s="110" t="s">
        <v>277</v>
      </c>
      <c r="D341" s="111" t="s">
        <v>283</v>
      </c>
      <c r="E341" s="108">
        <v>16</v>
      </c>
      <c r="G341" s="108">
        <v>131.52000000000001</v>
      </c>
    </row>
    <row r="342" spans="1:7">
      <c r="A342" s="112">
        <v>341</v>
      </c>
      <c r="B342" s="109" t="s">
        <v>346</v>
      </c>
      <c r="C342" s="110" t="s">
        <v>309</v>
      </c>
      <c r="D342" s="111" t="s">
        <v>290</v>
      </c>
      <c r="E342" s="108">
        <v>17</v>
      </c>
      <c r="G342" s="108">
        <v>31.11</v>
      </c>
    </row>
    <row r="343" spans="1:7">
      <c r="A343" s="112">
        <v>342</v>
      </c>
      <c r="B343" s="109" t="s">
        <v>334</v>
      </c>
      <c r="C343" s="110" t="s">
        <v>303</v>
      </c>
      <c r="D343" s="111" t="s">
        <v>290</v>
      </c>
      <c r="E343" s="108">
        <v>5</v>
      </c>
      <c r="G343" s="108">
        <v>63.7</v>
      </c>
    </row>
    <row r="344" spans="1:7">
      <c r="A344" s="112">
        <v>343</v>
      </c>
      <c r="B344" s="109" t="s">
        <v>345</v>
      </c>
      <c r="C344" s="110" t="s">
        <v>296</v>
      </c>
      <c r="D344" s="111" t="s">
        <v>290</v>
      </c>
      <c r="E344" s="108">
        <v>5</v>
      </c>
      <c r="G344" s="108">
        <v>52.35</v>
      </c>
    </row>
    <row r="345" spans="1:7">
      <c r="A345" s="112">
        <v>344</v>
      </c>
      <c r="B345" s="109" t="s">
        <v>330</v>
      </c>
      <c r="C345" s="110" t="s">
        <v>291</v>
      </c>
      <c r="D345" s="111" t="s">
        <v>281</v>
      </c>
      <c r="E345" s="108">
        <v>8</v>
      </c>
      <c r="G345" s="108">
        <v>75.44</v>
      </c>
    </row>
    <row r="346" spans="1:7">
      <c r="A346" s="112">
        <v>345</v>
      </c>
      <c r="B346" s="109" t="s">
        <v>348</v>
      </c>
      <c r="C346" s="110" t="s">
        <v>272</v>
      </c>
      <c r="D346" s="111" t="s">
        <v>283</v>
      </c>
      <c r="E346" s="108">
        <v>15</v>
      </c>
      <c r="G346" s="108">
        <v>235.2</v>
      </c>
    </row>
    <row r="347" spans="1:7">
      <c r="A347" s="112">
        <v>346</v>
      </c>
      <c r="B347" s="109" t="s">
        <v>356</v>
      </c>
      <c r="C347" s="110" t="s">
        <v>308</v>
      </c>
      <c r="D347" s="111" t="s">
        <v>281</v>
      </c>
      <c r="E347" s="108">
        <v>6</v>
      </c>
      <c r="G347" s="108">
        <v>73.86</v>
      </c>
    </row>
    <row r="348" spans="1:7">
      <c r="A348" s="112">
        <v>347</v>
      </c>
      <c r="B348" s="109" t="s">
        <v>332</v>
      </c>
      <c r="C348" s="110" t="s">
        <v>311</v>
      </c>
      <c r="D348" s="111" t="s">
        <v>287</v>
      </c>
      <c r="E348" s="108">
        <v>18</v>
      </c>
      <c r="G348" s="108">
        <v>249.29999999999998</v>
      </c>
    </row>
    <row r="349" spans="1:7">
      <c r="A349" s="112">
        <v>348</v>
      </c>
      <c r="B349" s="109" t="s">
        <v>334</v>
      </c>
      <c r="C349" s="110" t="s">
        <v>297</v>
      </c>
      <c r="D349" s="111" t="s">
        <v>281</v>
      </c>
      <c r="E349" s="108">
        <v>11</v>
      </c>
      <c r="G349" s="108">
        <v>166.32</v>
      </c>
    </row>
    <row r="350" spans="1:7">
      <c r="A350" s="112">
        <v>349</v>
      </c>
      <c r="B350" s="109" t="s">
        <v>339</v>
      </c>
      <c r="C350" s="110" t="s">
        <v>314</v>
      </c>
      <c r="D350" s="111" t="s">
        <v>290</v>
      </c>
      <c r="E350" s="108">
        <v>15</v>
      </c>
      <c r="G350" s="108">
        <v>172.35</v>
      </c>
    </row>
    <row r="351" spans="1:7">
      <c r="A351" s="112">
        <v>350</v>
      </c>
      <c r="B351" s="109" t="s">
        <v>330</v>
      </c>
      <c r="C351" s="110" t="s">
        <v>293</v>
      </c>
      <c r="D351" s="111" t="s">
        <v>287</v>
      </c>
      <c r="E351" s="108">
        <v>13</v>
      </c>
      <c r="G351" s="108">
        <v>69.55</v>
      </c>
    </row>
    <row r="352" spans="1:7">
      <c r="A352" s="112">
        <v>351</v>
      </c>
      <c r="B352" s="109" t="s">
        <v>341</v>
      </c>
      <c r="C352" s="110" t="s">
        <v>286</v>
      </c>
      <c r="D352" s="111" t="s">
        <v>281</v>
      </c>
      <c r="E352" s="108">
        <v>5</v>
      </c>
      <c r="G352" s="108">
        <v>39.950000000000003</v>
      </c>
    </row>
    <row r="353" spans="1:7">
      <c r="A353" s="112">
        <v>352</v>
      </c>
      <c r="B353" s="109" t="s">
        <v>355</v>
      </c>
      <c r="C353" s="110" t="s">
        <v>358</v>
      </c>
      <c r="D353" s="111" t="s">
        <v>281</v>
      </c>
      <c r="E353" s="108">
        <v>16</v>
      </c>
      <c r="G353" s="108">
        <v>227.52</v>
      </c>
    </row>
    <row r="354" spans="1:7">
      <c r="A354" s="112">
        <v>353</v>
      </c>
      <c r="B354" s="109" t="s">
        <v>340</v>
      </c>
      <c r="C354" s="110" t="s">
        <v>358</v>
      </c>
      <c r="D354" s="111" t="s">
        <v>281</v>
      </c>
      <c r="E354" s="108">
        <v>15</v>
      </c>
      <c r="G354" s="108">
        <v>213.3</v>
      </c>
    </row>
    <row r="355" spans="1:7">
      <c r="A355" s="112">
        <v>354</v>
      </c>
      <c r="B355" s="109" t="s">
        <v>334</v>
      </c>
      <c r="C355" s="110" t="s">
        <v>270</v>
      </c>
      <c r="D355" s="111" t="s">
        <v>283</v>
      </c>
      <c r="E355" s="108">
        <v>6</v>
      </c>
      <c r="G355" s="108">
        <v>52.019999999999996</v>
      </c>
    </row>
    <row r="356" spans="1:7">
      <c r="A356" s="112">
        <v>355</v>
      </c>
      <c r="B356" s="109" t="s">
        <v>337</v>
      </c>
      <c r="C356" s="110" t="s">
        <v>292</v>
      </c>
      <c r="D356" s="111" t="s">
        <v>287</v>
      </c>
      <c r="E356" s="108">
        <v>7</v>
      </c>
      <c r="G356" s="108">
        <v>72.17</v>
      </c>
    </row>
    <row r="357" spans="1:7">
      <c r="A357" s="112">
        <v>356</v>
      </c>
      <c r="B357" s="109" t="s">
        <v>329</v>
      </c>
      <c r="C357" s="110" t="s">
        <v>309</v>
      </c>
      <c r="D357" s="111" t="s">
        <v>283</v>
      </c>
      <c r="E357" s="108">
        <v>13</v>
      </c>
      <c r="G357" s="108">
        <v>21.84</v>
      </c>
    </row>
    <row r="358" spans="1:7">
      <c r="A358" s="112">
        <v>357</v>
      </c>
      <c r="B358" s="109" t="s">
        <v>338</v>
      </c>
      <c r="C358" s="110" t="s">
        <v>324</v>
      </c>
      <c r="D358" s="111" t="s">
        <v>290</v>
      </c>
      <c r="E358" s="108">
        <v>15</v>
      </c>
      <c r="G358" s="108">
        <v>196.35</v>
      </c>
    </row>
    <row r="359" spans="1:7">
      <c r="A359" s="112">
        <v>358</v>
      </c>
      <c r="B359" s="109" t="s">
        <v>333</v>
      </c>
      <c r="C359" s="110" t="s">
        <v>268</v>
      </c>
      <c r="D359" s="111" t="s">
        <v>287</v>
      </c>
      <c r="E359" s="108">
        <v>6</v>
      </c>
      <c r="G359" s="108">
        <v>33.900000000000006</v>
      </c>
    </row>
    <row r="360" spans="1:7">
      <c r="A360" s="112">
        <v>359</v>
      </c>
      <c r="B360" s="109" t="s">
        <v>330</v>
      </c>
      <c r="C360" s="110" t="s">
        <v>276</v>
      </c>
      <c r="D360" s="111" t="s">
        <v>287</v>
      </c>
      <c r="E360" s="108">
        <v>11</v>
      </c>
      <c r="G360" s="108">
        <v>58.3</v>
      </c>
    </row>
    <row r="361" spans="1:7">
      <c r="A361" s="112">
        <v>360</v>
      </c>
      <c r="B361" s="109" t="s">
        <v>341</v>
      </c>
      <c r="C361" s="110" t="s">
        <v>302</v>
      </c>
      <c r="D361" s="111" t="s">
        <v>287</v>
      </c>
      <c r="E361" s="108">
        <v>1</v>
      </c>
      <c r="G361" s="108">
        <v>3.07</v>
      </c>
    </row>
    <row r="362" spans="1:7">
      <c r="A362" s="112">
        <v>361</v>
      </c>
      <c r="B362" s="109" t="s">
        <v>343</v>
      </c>
      <c r="C362" s="110" t="s">
        <v>292</v>
      </c>
      <c r="D362" s="111" t="s">
        <v>290</v>
      </c>
      <c r="E362" s="108">
        <v>18</v>
      </c>
      <c r="G362" s="108">
        <v>176.21999999999997</v>
      </c>
    </row>
    <row r="363" spans="1:7">
      <c r="A363" s="112">
        <v>362</v>
      </c>
      <c r="B363" s="109" t="s">
        <v>332</v>
      </c>
      <c r="C363" s="110" t="s">
        <v>362</v>
      </c>
      <c r="D363" s="111" t="s">
        <v>283</v>
      </c>
      <c r="E363" s="108">
        <v>6</v>
      </c>
      <c r="G363" s="108">
        <v>42.72</v>
      </c>
    </row>
    <row r="364" spans="1:7">
      <c r="A364" s="112">
        <v>363</v>
      </c>
      <c r="B364" s="109" t="s">
        <v>353</v>
      </c>
      <c r="C364" s="110" t="s">
        <v>314</v>
      </c>
      <c r="D364" s="111" t="s">
        <v>281</v>
      </c>
      <c r="E364" s="108">
        <v>4</v>
      </c>
      <c r="G364" s="108">
        <v>44.68</v>
      </c>
    </row>
    <row r="365" spans="1:7">
      <c r="A365" s="112">
        <v>364</v>
      </c>
      <c r="B365" s="109" t="s">
        <v>329</v>
      </c>
      <c r="C365" s="110" t="s">
        <v>308</v>
      </c>
      <c r="D365" s="111" t="s">
        <v>290</v>
      </c>
      <c r="E365" s="108">
        <v>13</v>
      </c>
      <c r="G365" s="108">
        <v>160.81</v>
      </c>
    </row>
    <row r="366" spans="1:7">
      <c r="A366" s="112">
        <v>365</v>
      </c>
      <c r="B366" s="109" t="s">
        <v>331</v>
      </c>
      <c r="C366" s="110" t="s">
        <v>293</v>
      </c>
      <c r="D366" s="111" t="s">
        <v>287</v>
      </c>
      <c r="E366" s="108">
        <v>4</v>
      </c>
      <c r="G366" s="108">
        <v>21.4</v>
      </c>
    </row>
    <row r="367" spans="1:7">
      <c r="A367" s="112">
        <v>366</v>
      </c>
      <c r="B367" s="109" t="s">
        <v>347</v>
      </c>
      <c r="C367" s="110" t="s">
        <v>365</v>
      </c>
      <c r="D367" s="111" t="s">
        <v>281</v>
      </c>
      <c r="E367" s="108">
        <v>10</v>
      </c>
      <c r="G367" s="108">
        <v>73.2</v>
      </c>
    </row>
    <row r="368" spans="1:7">
      <c r="A368" s="112">
        <v>367</v>
      </c>
      <c r="B368" s="109" t="s">
        <v>343</v>
      </c>
      <c r="C368" s="110" t="s">
        <v>270</v>
      </c>
      <c r="D368" s="111" t="s">
        <v>281</v>
      </c>
      <c r="E368" s="108">
        <v>7</v>
      </c>
      <c r="G368" s="108">
        <v>61.879999999999995</v>
      </c>
    </row>
    <row r="369" spans="1:7">
      <c r="A369" s="112">
        <v>368</v>
      </c>
      <c r="B369" s="109" t="s">
        <v>333</v>
      </c>
      <c r="C369" s="110" t="s">
        <v>298</v>
      </c>
      <c r="D369" s="111" t="s">
        <v>281</v>
      </c>
      <c r="E369" s="108">
        <v>5</v>
      </c>
      <c r="G369" s="108">
        <v>45.25</v>
      </c>
    </row>
    <row r="370" spans="1:7">
      <c r="A370" s="112">
        <v>369</v>
      </c>
      <c r="B370" s="109" t="s">
        <v>348</v>
      </c>
      <c r="C370" s="110" t="s">
        <v>288</v>
      </c>
      <c r="D370" s="111" t="s">
        <v>281</v>
      </c>
      <c r="E370" s="108">
        <v>13</v>
      </c>
      <c r="G370" s="108">
        <v>71.37</v>
      </c>
    </row>
    <row r="371" spans="1:7">
      <c r="A371" s="112">
        <v>370</v>
      </c>
      <c r="B371" s="109" t="s">
        <v>329</v>
      </c>
      <c r="C371" s="110" t="s">
        <v>295</v>
      </c>
      <c r="D371" s="111" t="s">
        <v>281</v>
      </c>
      <c r="E371" s="108">
        <v>14</v>
      </c>
      <c r="G371" s="108">
        <v>194.88</v>
      </c>
    </row>
    <row r="372" spans="1:7">
      <c r="A372" s="112">
        <v>371</v>
      </c>
      <c r="B372" s="109" t="s">
        <v>354</v>
      </c>
      <c r="C372" s="110" t="s">
        <v>294</v>
      </c>
      <c r="D372" s="111" t="s">
        <v>281</v>
      </c>
      <c r="E372" s="108">
        <v>17</v>
      </c>
      <c r="G372" s="108">
        <v>54.400000000000006</v>
      </c>
    </row>
    <row r="373" spans="1:7">
      <c r="A373" s="112">
        <v>372</v>
      </c>
      <c r="B373" s="109" t="s">
        <v>345</v>
      </c>
      <c r="C373" s="110" t="s">
        <v>311</v>
      </c>
      <c r="D373" s="111" t="s">
        <v>287</v>
      </c>
      <c r="E373" s="108">
        <v>12</v>
      </c>
      <c r="G373" s="108">
        <v>166.2</v>
      </c>
    </row>
    <row r="374" spans="1:7">
      <c r="A374" s="112">
        <v>373</v>
      </c>
      <c r="B374" s="109" t="s">
        <v>355</v>
      </c>
      <c r="C374" s="110" t="s">
        <v>274</v>
      </c>
      <c r="D374" s="111" t="s">
        <v>281</v>
      </c>
      <c r="E374" s="108">
        <v>19</v>
      </c>
      <c r="G374" s="108">
        <v>135.09</v>
      </c>
    </row>
    <row r="375" spans="1:7">
      <c r="A375" s="112">
        <v>374</v>
      </c>
      <c r="B375" s="109" t="s">
        <v>346</v>
      </c>
      <c r="C375" s="110" t="s">
        <v>275</v>
      </c>
      <c r="D375" s="111" t="s">
        <v>283</v>
      </c>
      <c r="E375" s="108">
        <v>10</v>
      </c>
      <c r="G375" s="108">
        <v>145.9</v>
      </c>
    </row>
    <row r="376" spans="1:7">
      <c r="A376" s="112">
        <v>375</v>
      </c>
      <c r="B376" s="109" t="s">
        <v>334</v>
      </c>
      <c r="C376" s="110" t="s">
        <v>271</v>
      </c>
      <c r="D376" s="111" t="s">
        <v>283</v>
      </c>
      <c r="E376" s="108">
        <v>20</v>
      </c>
      <c r="G376" s="108">
        <v>189.4</v>
      </c>
    </row>
    <row r="377" spans="1:7">
      <c r="A377" s="112">
        <v>376</v>
      </c>
      <c r="B377" s="109" t="s">
        <v>339</v>
      </c>
      <c r="C377" s="110" t="s">
        <v>271</v>
      </c>
      <c r="D377" s="111" t="s">
        <v>287</v>
      </c>
      <c r="E377" s="108">
        <v>18</v>
      </c>
      <c r="G377" s="108">
        <v>179.64000000000001</v>
      </c>
    </row>
    <row r="378" spans="1:7">
      <c r="A378" s="112">
        <v>377</v>
      </c>
      <c r="B378" s="109" t="s">
        <v>337</v>
      </c>
      <c r="C378" s="110" t="s">
        <v>276</v>
      </c>
      <c r="D378" s="111" t="s">
        <v>287</v>
      </c>
      <c r="E378" s="108">
        <v>16</v>
      </c>
      <c r="G378" s="108">
        <v>84.8</v>
      </c>
    </row>
    <row r="379" spans="1:7">
      <c r="A379" s="112">
        <v>378</v>
      </c>
      <c r="B379" s="109" t="s">
        <v>328</v>
      </c>
      <c r="C379" s="110" t="s">
        <v>285</v>
      </c>
      <c r="D379" s="111" t="s">
        <v>287</v>
      </c>
      <c r="E379" s="108">
        <v>14</v>
      </c>
      <c r="G379" s="108">
        <v>164.5</v>
      </c>
    </row>
    <row r="380" spans="1:7">
      <c r="A380" s="112">
        <v>379</v>
      </c>
      <c r="B380" s="109" t="s">
        <v>329</v>
      </c>
      <c r="C380" s="110" t="s">
        <v>286</v>
      </c>
      <c r="D380" s="111" t="s">
        <v>283</v>
      </c>
      <c r="E380" s="108">
        <v>9</v>
      </c>
      <c r="G380" s="108">
        <v>79.92</v>
      </c>
    </row>
    <row r="381" spans="1:7">
      <c r="A381" s="112">
        <v>380</v>
      </c>
      <c r="B381" s="109" t="s">
        <v>340</v>
      </c>
      <c r="C381" s="110" t="s">
        <v>358</v>
      </c>
      <c r="D381" s="111" t="s">
        <v>290</v>
      </c>
      <c r="E381" s="108">
        <v>8</v>
      </c>
      <c r="G381" s="108">
        <v>108.72</v>
      </c>
    </row>
    <row r="382" spans="1:7">
      <c r="A382" s="112">
        <v>381</v>
      </c>
      <c r="B382" s="109" t="s">
        <v>356</v>
      </c>
      <c r="C382" s="110" t="s">
        <v>309</v>
      </c>
      <c r="D382" s="111" t="s">
        <v>287</v>
      </c>
      <c r="E382" s="108">
        <v>19</v>
      </c>
      <c r="G382" s="108">
        <v>37.43</v>
      </c>
    </row>
    <row r="383" spans="1:7">
      <c r="A383" s="112">
        <v>382</v>
      </c>
      <c r="B383" s="109" t="s">
        <v>332</v>
      </c>
      <c r="C383" s="110" t="s">
        <v>323</v>
      </c>
      <c r="D383" s="111" t="s">
        <v>281</v>
      </c>
      <c r="E383" s="108">
        <v>19</v>
      </c>
      <c r="G383" s="108">
        <v>41.61</v>
      </c>
    </row>
    <row r="384" spans="1:7">
      <c r="A384" s="112">
        <v>383</v>
      </c>
      <c r="B384" s="109" t="s">
        <v>343</v>
      </c>
      <c r="C384" s="110" t="s">
        <v>361</v>
      </c>
      <c r="D384" s="111" t="s">
        <v>281</v>
      </c>
      <c r="E384" s="108">
        <v>9</v>
      </c>
      <c r="G384" s="108">
        <v>27.81</v>
      </c>
    </row>
    <row r="385" spans="1:7">
      <c r="A385" s="112">
        <v>384</v>
      </c>
      <c r="B385" s="109" t="s">
        <v>353</v>
      </c>
      <c r="C385" s="110" t="s">
        <v>303</v>
      </c>
      <c r="D385" s="111" t="s">
        <v>281</v>
      </c>
      <c r="E385" s="108">
        <v>14</v>
      </c>
      <c r="G385" s="108">
        <v>202.29999999999998</v>
      </c>
    </row>
    <row r="386" spans="1:7">
      <c r="A386" s="112">
        <v>385</v>
      </c>
      <c r="B386" s="109" t="s">
        <v>344</v>
      </c>
      <c r="C386" s="110" t="s">
        <v>282</v>
      </c>
      <c r="D386" s="111" t="s">
        <v>283</v>
      </c>
      <c r="E386" s="108">
        <v>10</v>
      </c>
      <c r="G386" s="108">
        <v>57</v>
      </c>
    </row>
    <row r="387" spans="1:7">
      <c r="A387" s="112">
        <v>386</v>
      </c>
      <c r="B387" s="109" t="s">
        <v>347</v>
      </c>
      <c r="C387" s="110" t="s">
        <v>362</v>
      </c>
      <c r="D387" s="111" t="s">
        <v>287</v>
      </c>
      <c r="E387" s="108">
        <v>4</v>
      </c>
      <c r="G387" s="108">
        <v>25.6</v>
      </c>
    </row>
    <row r="388" spans="1:7">
      <c r="A388" s="112">
        <v>387</v>
      </c>
      <c r="B388" s="109" t="s">
        <v>355</v>
      </c>
      <c r="C388" s="110" t="s">
        <v>295</v>
      </c>
      <c r="D388" s="111" t="s">
        <v>287</v>
      </c>
      <c r="E388" s="108">
        <v>1</v>
      </c>
      <c r="G388" s="108">
        <v>14.6</v>
      </c>
    </row>
    <row r="389" spans="1:7">
      <c r="A389" s="112">
        <v>388</v>
      </c>
      <c r="B389" s="109" t="s">
        <v>344</v>
      </c>
      <c r="C389" s="110" t="s">
        <v>308</v>
      </c>
      <c r="D389" s="111" t="s">
        <v>287</v>
      </c>
      <c r="E389" s="108">
        <v>6</v>
      </c>
      <c r="G389" s="108">
        <v>78.12</v>
      </c>
    </row>
    <row r="390" spans="1:7">
      <c r="A390" s="112">
        <v>389</v>
      </c>
      <c r="B390" s="109" t="s">
        <v>330</v>
      </c>
      <c r="C390" s="110" t="s">
        <v>309</v>
      </c>
      <c r="D390" s="111" t="s">
        <v>283</v>
      </c>
      <c r="E390" s="108">
        <v>12</v>
      </c>
      <c r="G390" s="108">
        <v>20.16</v>
      </c>
    </row>
    <row r="391" spans="1:7">
      <c r="A391" s="112">
        <v>390</v>
      </c>
      <c r="B391" s="109" t="s">
        <v>345</v>
      </c>
      <c r="C391" s="110" t="s">
        <v>286</v>
      </c>
      <c r="D391" s="111" t="s">
        <v>287</v>
      </c>
      <c r="E391" s="108">
        <v>17</v>
      </c>
      <c r="G391" s="108">
        <v>143.82000000000002</v>
      </c>
    </row>
    <row r="392" spans="1:7">
      <c r="A392" s="112">
        <v>391</v>
      </c>
      <c r="B392" s="109" t="s">
        <v>355</v>
      </c>
      <c r="C392" s="110" t="s">
        <v>275</v>
      </c>
      <c r="D392" s="111" t="s">
        <v>281</v>
      </c>
      <c r="E392" s="108">
        <v>19</v>
      </c>
      <c r="G392" s="108">
        <v>302.10000000000002</v>
      </c>
    </row>
    <row r="393" spans="1:7">
      <c r="A393" s="112">
        <v>392</v>
      </c>
      <c r="B393" s="109" t="s">
        <v>333</v>
      </c>
      <c r="C393" s="110" t="s">
        <v>312</v>
      </c>
      <c r="D393" s="111" t="s">
        <v>281</v>
      </c>
      <c r="E393" s="108">
        <v>13</v>
      </c>
      <c r="G393" s="108">
        <v>208.77999999999997</v>
      </c>
    </row>
    <row r="394" spans="1:7">
      <c r="A394" s="112">
        <v>393</v>
      </c>
      <c r="B394" s="109" t="s">
        <v>346</v>
      </c>
      <c r="C394" s="110" t="s">
        <v>365</v>
      </c>
      <c r="D394" s="111" t="s">
        <v>290</v>
      </c>
      <c r="E394" s="108">
        <v>8</v>
      </c>
      <c r="G394" s="108">
        <v>61.76</v>
      </c>
    </row>
    <row r="395" spans="1:7">
      <c r="A395" s="112">
        <v>394</v>
      </c>
      <c r="B395" s="109" t="s">
        <v>342</v>
      </c>
      <c r="C395" s="110" t="s">
        <v>275</v>
      </c>
      <c r="D395" s="111" t="s">
        <v>290</v>
      </c>
      <c r="E395" s="108">
        <v>8</v>
      </c>
      <c r="G395" s="108">
        <v>110.08</v>
      </c>
    </row>
    <row r="396" spans="1:7">
      <c r="A396" s="112">
        <v>395</v>
      </c>
      <c r="B396" s="109" t="s">
        <v>333</v>
      </c>
      <c r="C396" s="110" t="s">
        <v>303</v>
      </c>
      <c r="D396" s="111" t="s">
        <v>290</v>
      </c>
      <c r="E396" s="108">
        <v>3</v>
      </c>
      <c r="G396" s="108">
        <v>38.22</v>
      </c>
    </row>
    <row r="397" spans="1:7">
      <c r="A397" s="112">
        <v>396</v>
      </c>
      <c r="B397" s="109" t="s">
        <v>329</v>
      </c>
      <c r="C397" s="110" t="s">
        <v>268</v>
      </c>
      <c r="D397" s="111" t="s">
        <v>281</v>
      </c>
      <c r="E397" s="108">
        <v>17</v>
      </c>
      <c r="G397" s="108">
        <v>91.63</v>
      </c>
    </row>
    <row r="398" spans="1:7">
      <c r="A398" s="112">
        <v>397</v>
      </c>
      <c r="B398" s="109" t="s">
        <v>330</v>
      </c>
      <c r="C398" s="110" t="s">
        <v>311</v>
      </c>
      <c r="D398" s="111" t="s">
        <v>283</v>
      </c>
      <c r="E398" s="108">
        <v>1</v>
      </c>
      <c r="G398" s="108">
        <v>14.84</v>
      </c>
    </row>
    <row r="399" spans="1:7">
      <c r="A399" s="112">
        <v>398</v>
      </c>
      <c r="B399" s="109" t="s">
        <v>356</v>
      </c>
      <c r="C399" s="110" t="s">
        <v>322</v>
      </c>
      <c r="D399" s="111" t="s">
        <v>281</v>
      </c>
      <c r="E399" s="108">
        <v>1</v>
      </c>
      <c r="G399" s="108">
        <v>4.45</v>
      </c>
    </row>
    <row r="400" spans="1:7">
      <c r="A400" s="112">
        <v>399</v>
      </c>
      <c r="B400" s="109" t="s">
        <v>348</v>
      </c>
      <c r="C400" s="110" t="s">
        <v>292</v>
      </c>
      <c r="D400" s="111" t="s">
        <v>281</v>
      </c>
      <c r="E400" s="108">
        <v>10</v>
      </c>
      <c r="G400" s="108">
        <v>91.899999999999991</v>
      </c>
    </row>
    <row r="401" spans="1:7">
      <c r="A401" s="112">
        <v>400</v>
      </c>
      <c r="B401" s="109" t="s">
        <v>335</v>
      </c>
      <c r="C401" s="110" t="s">
        <v>277</v>
      </c>
      <c r="D401" s="111" t="s">
        <v>281</v>
      </c>
      <c r="E401" s="108">
        <v>20</v>
      </c>
      <c r="G401" s="108">
        <v>162.80000000000001</v>
      </c>
    </row>
    <row r="402" spans="1:7">
      <c r="A402" s="112">
        <v>401</v>
      </c>
      <c r="B402" s="109" t="s">
        <v>346</v>
      </c>
      <c r="C402" s="110" t="s">
        <v>300</v>
      </c>
      <c r="D402" s="111" t="s">
        <v>281</v>
      </c>
      <c r="E402" s="108">
        <v>7</v>
      </c>
      <c r="G402" s="108">
        <v>60.480000000000004</v>
      </c>
    </row>
    <row r="403" spans="1:7">
      <c r="A403" s="112">
        <v>402</v>
      </c>
      <c r="B403" s="109" t="s">
        <v>339</v>
      </c>
      <c r="C403" s="110" t="s">
        <v>298</v>
      </c>
      <c r="D403" s="111" t="s">
        <v>281</v>
      </c>
      <c r="E403" s="108">
        <v>16</v>
      </c>
      <c r="G403" s="108">
        <v>144.80000000000001</v>
      </c>
    </row>
    <row r="404" spans="1:7">
      <c r="A404" s="112">
        <v>403</v>
      </c>
      <c r="B404" s="109" t="s">
        <v>344</v>
      </c>
      <c r="C404" s="110" t="s">
        <v>313</v>
      </c>
      <c r="D404" s="111" t="s">
        <v>290</v>
      </c>
      <c r="E404" s="108">
        <v>13</v>
      </c>
      <c r="G404" s="108">
        <v>174.46</v>
      </c>
    </row>
    <row r="405" spans="1:7">
      <c r="A405" s="112">
        <v>404</v>
      </c>
      <c r="B405" s="109" t="s">
        <v>348</v>
      </c>
      <c r="C405" s="110" t="s">
        <v>273</v>
      </c>
      <c r="D405" s="111" t="s">
        <v>281</v>
      </c>
      <c r="E405" s="108">
        <v>20</v>
      </c>
      <c r="G405" s="108">
        <v>127.4</v>
      </c>
    </row>
    <row r="406" spans="1:7">
      <c r="A406" s="112">
        <v>405</v>
      </c>
      <c r="B406" s="109" t="s">
        <v>343</v>
      </c>
      <c r="C406" s="110" t="s">
        <v>284</v>
      </c>
      <c r="D406" s="111" t="s">
        <v>283</v>
      </c>
      <c r="E406" s="108">
        <v>11</v>
      </c>
      <c r="G406" s="108">
        <v>117.81</v>
      </c>
    </row>
    <row r="407" spans="1:7">
      <c r="A407" s="112">
        <v>406</v>
      </c>
      <c r="B407" s="109" t="s">
        <v>332</v>
      </c>
      <c r="C407" s="110" t="s">
        <v>321</v>
      </c>
      <c r="D407" s="111" t="s">
        <v>281</v>
      </c>
      <c r="E407" s="108">
        <v>8</v>
      </c>
      <c r="G407" s="108">
        <v>31.2</v>
      </c>
    </row>
    <row r="408" spans="1:7">
      <c r="A408" s="112">
        <v>407</v>
      </c>
      <c r="B408" s="109" t="s">
        <v>329</v>
      </c>
      <c r="C408" s="110" t="s">
        <v>313</v>
      </c>
      <c r="D408" s="111" t="s">
        <v>290</v>
      </c>
      <c r="E408" s="108">
        <v>6</v>
      </c>
      <c r="G408" s="108">
        <v>80.52</v>
      </c>
    </row>
    <row r="409" spans="1:7">
      <c r="A409" s="112">
        <v>408</v>
      </c>
      <c r="B409" s="109" t="s">
        <v>328</v>
      </c>
      <c r="C409" s="110" t="s">
        <v>292</v>
      </c>
      <c r="D409" s="111" t="s">
        <v>287</v>
      </c>
      <c r="E409" s="108">
        <v>10</v>
      </c>
      <c r="G409" s="108">
        <v>103.10000000000001</v>
      </c>
    </row>
    <row r="410" spans="1:7">
      <c r="A410" s="112">
        <v>409</v>
      </c>
      <c r="B410" s="109" t="s">
        <v>355</v>
      </c>
      <c r="C410" s="110" t="s">
        <v>296</v>
      </c>
      <c r="D410" s="111" t="s">
        <v>281</v>
      </c>
      <c r="E410" s="108">
        <v>19</v>
      </c>
      <c r="G410" s="108">
        <v>231.99</v>
      </c>
    </row>
    <row r="411" spans="1:7">
      <c r="A411" s="112">
        <v>410</v>
      </c>
      <c r="B411" s="109" t="s">
        <v>346</v>
      </c>
      <c r="C411" s="110" t="s">
        <v>360</v>
      </c>
      <c r="D411" s="111" t="s">
        <v>290</v>
      </c>
      <c r="E411" s="108">
        <v>15</v>
      </c>
      <c r="G411" s="108">
        <v>45.3</v>
      </c>
    </row>
    <row r="412" spans="1:7">
      <c r="A412" s="112">
        <v>411</v>
      </c>
      <c r="B412" s="109" t="s">
        <v>334</v>
      </c>
      <c r="C412" s="110" t="s">
        <v>274</v>
      </c>
      <c r="D412" s="111" t="s">
        <v>287</v>
      </c>
      <c r="E412" s="108">
        <v>12</v>
      </c>
      <c r="G412" s="108">
        <v>94.92</v>
      </c>
    </row>
    <row r="413" spans="1:7">
      <c r="A413" s="112">
        <v>412</v>
      </c>
      <c r="B413" s="109" t="s">
        <v>356</v>
      </c>
      <c r="C413" s="110" t="s">
        <v>286</v>
      </c>
      <c r="D413" s="111" t="s">
        <v>283</v>
      </c>
      <c r="E413" s="108">
        <v>20</v>
      </c>
      <c r="G413" s="108">
        <v>177.60000000000002</v>
      </c>
    </row>
    <row r="414" spans="1:7">
      <c r="A414" s="112">
        <v>413</v>
      </c>
      <c r="B414" s="109" t="s">
        <v>331</v>
      </c>
      <c r="C414" s="110" t="s">
        <v>270</v>
      </c>
      <c r="D414" s="111" t="s">
        <v>290</v>
      </c>
      <c r="E414" s="108">
        <v>17</v>
      </c>
      <c r="G414" s="108">
        <v>144.5</v>
      </c>
    </row>
    <row r="415" spans="1:7">
      <c r="A415" s="112">
        <v>414</v>
      </c>
      <c r="B415" s="109" t="s">
        <v>334</v>
      </c>
      <c r="C415" s="110" t="s">
        <v>292</v>
      </c>
      <c r="D415" s="111" t="s">
        <v>283</v>
      </c>
      <c r="E415" s="108">
        <v>20</v>
      </c>
      <c r="G415" s="108">
        <v>199.8</v>
      </c>
    </row>
    <row r="416" spans="1:7">
      <c r="A416" s="112">
        <v>415</v>
      </c>
      <c r="B416" s="109" t="s">
        <v>328</v>
      </c>
      <c r="C416" s="110" t="s">
        <v>286</v>
      </c>
      <c r="D416" s="111" t="s">
        <v>287</v>
      </c>
      <c r="E416" s="108">
        <v>8</v>
      </c>
      <c r="G416" s="108">
        <v>67.680000000000007</v>
      </c>
    </row>
    <row r="417" spans="1:7">
      <c r="A417" s="112">
        <v>416</v>
      </c>
      <c r="B417" s="109" t="s">
        <v>341</v>
      </c>
      <c r="C417" s="110" t="s">
        <v>295</v>
      </c>
      <c r="D417" s="111" t="s">
        <v>290</v>
      </c>
      <c r="E417" s="108">
        <v>17</v>
      </c>
      <c r="G417" s="108">
        <v>268.08999999999997</v>
      </c>
    </row>
    <row r="418" spans="1:7">
      <c r="A418" s="112">
        <v>417</v>
      </c>
      <c r="B418" s="109" t="s">
        <v>332</v>
      </c>
      <c r="C418" s="110" t="s">
        <v>294</v>
      </c>
      <c r="D418" s="111" t="s">
        <v>290</v>
      </c>
      <c r="E418" s="108">
        <v>20</v>
      </c>
      <c r="G418" s="108">
        <v>62.800000000000004</v>
      </c>
    </row>
    <row r="419" spans="1:7">
      <c r="A419" s="112">
        <v>418</v>
      </c>
      <c r="B419" s="109" t="s">
        <v>336</v>
      </c>
      <c r="C419" s="110" t="s">
        <v>364</v>
      </c>
      <c r="D419" s="111" t="s">
        <v>283</v>
      </c>
      <c r="E419" s="108">
        <v>3</v>
      </c>
      <c r="G419" s="108">
        <v>20.580000000000002</v>
      </c>
    </row>
    <row r="420" spans="1:7">
      <c r="A420" s="112">
        <v>419</v>
      </c>
      <c r="B420" s="109" t="s">
        <v>356</v>
      </c>
      <c r="C420" s="110" t="s">
        <v>324</v>
      </c>
      <c r="D420" s="111" t="s">
        <v>283</v>
      </c>
      <c r="E420" s="108">
        <v>17</v>
      </c>
      <c r="G420" s="108">
        <v>240.38</v>
      </c>
    </row>
    <row r="421" spans="1:7">
      <c r="A421" s="112">
        <v>420</v>
      </c>
      <c r="B421" s="109" t="s">
        <v>331</v>
      </c>
      <c r="C421" s="110" t="s">
        <v>358</v>
      </c>
      <c r="D421" s="111" t="s">
        <v>281</v>
      </c>
      <c r="E421" s="108">
        <v>1</v>
      </c>
      <c r="G421" s="108">
        <v>14.22</v>
      </c>
    </row>
    <row r="422" spans="1:7">
      <c r="A422" s="112">
        <v>421</v>
      </c>
      <c r="B422" s="109" t="s">
        <v>356</v>
      </c>
      <c r="C422" s="110" t="s">
        <v>304</v>
      </c>
      <c r="D422" s="111" t="s">
        <v>287</v>
      </c>
      <c r="E422" s="108">
        <v>10</v>
      </c>
      <c r="G422" s="108">
        <v>71</v>
      </c>
    </row>
    <row r="423" spans="1:7">
      <c r="A423" s="112">
        <v>422</v>
      </c>
      <c r="B423" s="109" t="s">
        <v>345</v>
      </c>
      <c r="C423" s="110" t="s">
        <v>274</v>
      </c>
      <c r="D423" s="111" t="s">
        <v>287</v>
      </c>
      <c r="E423" s="108">
        <v>14</v>
      </c>
      <c r="G423" s="108">
        <v>110.74000000000001</v>
      </c>
    </row>
    <row r="424" spans="1:7">
      <c r="A424" s="112">
        <v>423</v>
      </c>
      <c r="B424" s="109" t="s">
        <v>348</v>
      </c>
      <c r="C424" s="110" t="s">
        <v>365</v>
      </c>
      <c r="D424" s="111" t="s">
        <v>290</v>
      </c>
      <c r="E424" s="108">
        <v>6</v>
      </c>
      <c r="G424" s="108">
        <v>46.32</v>
      </c>
    </row>
    <row r="425" spans="1:7">
      <c r="A425" s="112">
        <v>424</v>
      </c>
      <c r="B425" s="109" t="s">
        <v>333</v>
      </c>
      <c r="C425" s="110" t="s">
        <v>308</v>
      </c>
      <c r="D425" s="111" t="s">
        <v>283</v>
      </c>
      <c r="E425" s="108">
        <v>16</v>
      </c>
      <c r="G425" s="108">
        <v>184</v>
      </c>
    </row>
    <row r="426" spans="1:7">
      <c r="A426" s="112">
        <v>425</v>
      </c>
      <c r="B426" s="109" t="s">
        <v>347</v>
      </c>
      <c r="C426" s="110" t="s">
        <v>288</v>
      </c>
      <c r="D426" s="111" t="s">
        <v>281</v>
      </c>
      <c r="E426" s="108">
        <v>18</v>
      </c>
      <c r="G426" s="108">
        <v>98.820000000000007</v>
      </c>
    </row>
    <row r="427" spans="1:7">
      <c r="A427" s="112">
        <v>426</v>
      </c>
      <c r="B427" s="109" t="s">
        <v>348</v>
      </c>
      <c r="C427" s="110" t="s">
        <v>291</v>
      </c>
      <c r="D427" s="111" t="s">
        <v>281</v>
      </c>
      <c r="E427" s="108">
        <v>17</v>
      </c>
      <c r="G427" s="108">
        <v>160.31</v>
      </c>
    </row>
    <row r="428" spans="1:7">
      <c r="A428" s="112">
        <v>427</v>
      </c>
      <c r="B428" s="109" t="s">
        <v>353</v>
      </c>
      <c r="C428" s="110" t="s">
        <v>292</v>
      </c>
      <c r="D428" s="111" t="s">
        <v>283</v>
      </c>
      <c r="E428" s="108">
        <v>6</v>
      </c>
      <c r="G428" s="108">
        <v>59.94</v>
      </c>
    </row>
    <row r="429" spans="1:7">
      <c r="A429" s="112">
        <v>428</v>
      </c>
      <c r="B429" s="109" t="s">
        <v>343</v>
      </c>
      <c r="C429" s="110" t="s">
        <v>312</v>
      </c>
      <c r="D429" s="111" t="s">
        <v>283</v>
      </c>
      <c r="E429" s="108">
        <v>7</v>
      </c>
      <c r="G429" s="108">
        <v>113.53999999999999</v>
      </c>
    </row>
    <row r="430" spans="1:7">
      <c r="A430" s="112">
        <v>429</v>
      </c>
      <c r="B430" s="109" t="s">
        <v>341</v>
      </c>
      <c r="C430" s="110" t="s">
        <v>321</v>
      </c>
      <c r="D430" s="111" t="s">
        <v>283</v>
      </c>
      <c r="E430" s="108">
        <v>4</v>
      </c>
      <c r="G430" s="108">
        <v>15.92</v>
      </c>
    </row>
    <row r="431" spans="1:7">
      <c r="A431" s="112">
        <v>430</v>
      </c>
      <c r="B431" s="109" t="s">
        <v>353</v>
      </c>
      <c r="C431" s="110" t="s">
        <v>310</v>
      </c>
      <c r="D431" s="111" t="s">
        <v>283</v>
      </c>
      <c r="E431" s="108">
        <v>5</v>
      </c>
      <c r="G431" s="108">
        <v>37.450000000000003</v>
      </c>
    </row>
    <row r="432" spans="1:7">
      <c r="A432" s="112">
        <v>431</v>
      </c>
      <c r="B432" s="109" t="s">
        <v>346</v>
      </c>
      <c r="C432" s="110" t="s">
        <v>288</v>
      </c>
      <c r="D432" s="111" t="s">
        <v>283</v>
      </c>
      <c r="E432" s="108">
        <v>1</v>
      </c>
      <c r="G432" s="108">
        <v>5.13</v>
      </c>
    </row>
    <row r="433" spans="1:7">
      <c r="A433" s="112">
        <v>432</v>
      </c>
      <c r="B433" s="109" t="s">
        <v>345</v>
      </c>
      <c r="C433" s="110" t="s">
        <v>275</v>
      </c>
      <c r="D433" s="111" t="s">
        <v>283</v>
      </c>
      <c r="E433" s="108">
        <v>8</v>
      </c>
      <c r="G433" s="108">
        <v>116.72</v>
      </c>
    </row>
    <row r="434" spans="1:7">
      <c r="A434" s="112">
        <v>433</v>
      </c>
      <c r="B434" s="109" t="s">
        <v>336</v>
      </c>
      <c r="C434" s="110" t="s">
        <v>286</v>
      </c>
      <c r="D434" s="111" t="s">
        <v>290</v>
      </c>
      <c r="E434" s="108">
        <v>4</v>
      </c>
      <c r="G434" s="108">
        <v>35.520000000000003</v>
      </c>
    </row>
    <row r="435" spans="1:7">
      <c r="A435" s="112">
        <v>434</v>
      </c>
      <c r="B435" s="109" t="s">
        <v>341</v>
      </c>
      <c r="C435" s="110" t="s">
        <v>323</v>
      </c>
      <c r="D435" s="111" t="s">
        <v>287</v>
      </c>
      <c r="E435" s="108">
        <v>1</v>
      </c>
      <c r="G435" s="108">
        <v>1.89</v>
      </c>
    </row>
    <row r="436" spans="1:7">
      <c r="A436" s="112">
        <v>435</v>
      </c>
      <c r="B436" s="109" t="s">
        <v>356</v>
      </c>
      <c r="C436" s="110" t="s">
        <v>310</v>
      </c>
      <c r="D436" s="111" t="s">
        <v>290</v>
      </c>
      <c r="E436" s="108">
        <v>9</v>
      </c>
      <c r="G436" s="108">
        <v>63</v>
      </c>
    </row>
    <row r="437" spans="1:7">
      <c r="A437" s="112">
        <v>436</v>
      </c>
      <c r="B437" s="109" t="s">
        <v>333</v>
      </c>
      <c r="C437" s="110" t="s">
        <v>288</v>
      </c>
      <c r="D437" s="111" t="s">
        <v>287</v>
      </c>
      <c r="E437" s="108">
        <v>12</v>
      </c>
      <c r="G437" s="108">
        <v>58.08</v>
      </c>
    </row>
    <row r="438" spans="1:7">
      <c r="A438" s="112">
        <v>437</v>
      </c>
      <c r="B438" s="109" t="s">
        <v>329</v>
      </c>
      <c r="C438" s="110" t="s">
        <v>304</v>
      </c>
      <c r="D438" s="111" t="s">
        <v>283</v>
      </c>
      <c r="E438" s="108">
        <v>13</v>
      </c>
      <c r="G438" s="108">
        <v>97.89</v>
      </c>
    </row>
    <row r="439" spans="1:7">
      <c r="A439" s="112">
        <v>438</v>
      </c>
      <c r="B439" s="109" t="s">
        <v>341</v>
      </c>
      <c r="C439" s="110" t="s">
        <v>297</v>
      </c>
      <c r="D439" s="111" t="s">
        <v>283</v>
      </c>
      <c r="E439" s="108">
        <v>11</v>
      </c>
      <c r="G439" s="108">
        <v>167.97</v>
      </c>
    </row>
    <row r="440" spans="1:7">
      <c r="A440" s="112">
        <v>439</v>
      </c>
      <c r="B440" s="109" t="s">
        <v>354</v>
      </c>
      <c r="C440" s="110" t="s">
        <v>267</v>
      </c>
      <c r="D440" s="111" t="s">
        <v>281</v>
      </c>
      <c r="E440" s="108">
        <v>6</v>
      </c>
      <c r="G440" s="108">
        <v>82.679999999999993</v>
      </c>
    </row>
    <row r="441" spans="1:7">
      <c r="A441" s="112">
        <v>440</v>
      </c>
      <c r="B441" s="109" t="s">
        <v>341</v>
      </c>
      <c r="C441" s="110" t="s">
        <v>299</v>
      </c>
      <c r="D441" s="111" t="s">
        <v>283</v>
      </c>
      <c r="E441" s="108">
        <v>3</v>
      </c>
      <c r="G441" s="108">
        <v>15.629999999999999</v>
      </c>
    </row>
    <row r="442" spans="1:7">
      <c r="A442" s="112">
        <v>441</v>
      </c>
      <c r="B442" s="109" t="s">
        <v>356</v>
      </c>
      <c r="C442" s="110" t="s">
        <v>285</v>
      </c>
      <c r="D442" s="111" t="s">
        <v>287</v>
      </c>
      <c r="E442" s="108">
        <v>9</v>
      </c>
      <c r="G442" s="108">
        <v>105.75</v>
      </c>
    </row>
    <row r="443" spans="1:7">
      <c r="A443" s="112">
        <v>442</v>
      </c>
      <c r="B443" s="109" t="s">
        <v>343</v>
      </c>
      <c r="C443" s="110" t="s">
        <v>308</v>
      </c>
      <c r="D443" s="111" t="s">
        <v>290</v>
      </c>
      <c r="E443" s="108">
        <v>1</v>
      </c>
      <c r="G443" s="108">
        <v>12.37</v>
      </c>
    </row>
    <row r="444" spans="1:7">
      <c r="A444" s="112">
        <v>443</v>
      </c>
      <c r="B444" s="109" t="s">
        <v>332</v>
      </c>
      <c r="C444" s="110" t="s">
        <v>309</v>
      </c>
      <c r="D444" s="111" t="s">
        <v>287</v>
      </c>
      <c r="E444" s="108">
        <v>4</v>
      </c>
      <c r="G444" s="108">
        <v>7.88</v>
      </c>
    </row>
    <row r="445" spans="1:7">
      <c r="A445" s="112">
        <v>444</v>
      </c>
      <c r="B445" s="109" t="s">
        <v>337</v>
      </c>
      <c r="C445" s="110" t="s">
        <v>277</v>
      </c>
      <c r="D445" s="111" t="s">
        <v>287</v>
      </c>
      <c r="E445" s="108">
        <v>6</v>
      </c>
      <c r="G445" s="108">
        <v>43.44</v>
      </c>
    </row>
    <row r="446" spans="1:7">
      <c r="A446" s="112">
        <v>445</v>
      </c>
      <c r="B446" s="109" t="s">
        <v>348</v>
      </c>
      <c r="C446" s="110" t="s">
        <v>324</v>
      </c>
      <c r="D446" s="111" t="s">
        <v>281</v>
      </c>
      <c r="E446" s="108">
        <v>4</v>
      </c>
      <c r="G446" s="108">
        <v>53.16</v>
      </c>
    </row>
    <row r="447" spans="1:7">
      <c r="A447" s="112">
        <v>446</v>
      </c>
      <c r="B447" s="109" t="s">
        <v>331</v>
      </c>
      <c r="C447" s="110" t="s">
        <v>300</v>
      </c>
      <c r="D447" s="111" t="s">
        <v>281</v>
      </c>
      <c r="E447" s="108">
        <v>18</v>
      </c>
      <c r="G447" s="108">
        <v>155.52000000000001</v>
      </c>
    </row>
    <row r="448" spans="1:7">
      <c r="A448" s="112">
        <v>447</v>
      </c>
      <c r="B448" s="109" t="s">
        <v>353</v>
      </c>
      <c r="C448" s="110" t="s">
        <v>270</v>
      </c>
      <c r="D448" s="111" t="s">
        <v>290</v>
      </c>
      <c r="E448" s="108">
        <v>4</v>
      </c>
      <c r="G448" s="108">
        <v>34</v>
      </c>
    </row>
    <row r="449" spans="1:7">
      <c r="A449" s="112">
        <v>448</v>
      </c>
      <c r="B449" s="109" t="s">
        <v>333</v>
      </c>
      <c r="C449" s="110" t="s">
        <v>269</v>
      </c>
      <c r="D449" s="111" t="s">
        <v>290</v>
      </c>
      <c r="E449" s="108">
        <v>2</v>
      </c>
      <c r="G449" s="108">
        <v>21.54</v>
      </c>
    </row>
    <row r="450" spans="1:7">
      <c r="A450" s="112">
        <v>449</v>
      </c>
      <c r="B450" s="109" t="s">
        <v>341</v>
      </c>
      <c r="C450" s="110" t="s">
        <v>313</v>
      </c>
      <c r="D450" s="111" t="s">
        <v>283</v>
      </c>
      <c r="E450" s="108">
        <v>5</v>
      </c>
      <c r="G450" s="108">
        <v>62.400000000000006</v>
      </c>
    </row>
    <row r="451" spans="1:7">
      <c r="A451" s="112">
        <v>450</v>
      </c>
      <c r="B451" s="109" t="s">
        <v>332</v>
      </c>
      <c r="C451" s="110" t="s">
        <v>304</v>
      </c>
      <c r="D451" s="111" t="s">
        <v>290</v>
      </c>
      <c r="E451" s="108">
        <v>4</v>
      </c>
      <c r="G451" s="108">
        <v>29.52</v>
      </c>
    </row>
    <row r="452" spans="1:7">
      <c r="A452" s="112">
        <v>451</v>
      </c>
      <c r="B452" s="109" t="s">
        <v>341</v>
      </c>
      <c r="C452" s="110" t="s">
        <v>363</v>
      </c>
      <c r="D452" s="111" t="s">
        <v>287</v>
      </c>
      <c r="E452" s="108">
        <v>17</v>
      </c>
      <c r="G452" s="108">
        <v>90.44</v>
      </c>
    </row>
    <row r="453" spans="1:7">
      <c r="A453" s="112">
        <v>452</v>
      </c>
      <c r="B453" s="109" t="s">
        <v>355</v>
      </c>
      <c r="C453" s="110" t="s">
        <v>276</v>
      </c>
      <c r="D453" s="111" t="s">
        <v>290</v>
      </c>
      <c r="E453" s="108">
        <v>18</v>
      </c>
      <c r="G453" s="108">
        <v>104.04</v>
      </c>
    </row>
    <row r="454" spans="1:7">
      <c r="A454" s="112">
        <v>453</v>
      </c>
      <c r="B454" s="109" t="s">
        <v>328</v>
      </c>
      <c r="C454" s="110" t="s">
        <v>359</v>
      </c>
      <c r="D454" s="111" t="s">
        <v>283</v>
      </c>
      <c r="E454" s="108">
        <v>7</v>
      </c>
      <c r="G454" s="108">
        <v>77.069999999999993</v>
      </c>
    </row>
    <row r="455" spans="1:7">
      <c r="A455" s="112">
        <v>454</v>
      </c>
      <c r="B455" s="109" t="s">
        <v>333</v>
      </c>
      <c r="C455" s="110" t="s">
        <v>273</v>
      </c>
      <c r="D455" s="111" t="s">
        <v>287</v>
      </c>
      <c r="E455" s="108">
        <v>18</v>
      </c>
      <c r="G455" s="108">
        <v>94.5</v>
      </c>
    </row>
    <row r="456" spans="1:7">
      <c r="A456" s="112">
        <v>455</v>
      </c>
      <c r="B456" s="109" t="s">
        <v>342</v>
      </c>
      <c r="C456" s="110" t="s">
        <v>268</v>
      </c>
      <c r="D456" s="111" t="s">
        <v>283</v>
      </c>
      <c r="E456" s="108">
        <v>8</v>
      </c>
      <c r="G456" s="108">
        <v>45.84</v>
      </c>
    </row>
    <row r="457" spans="1:7">
      <c r="A457" s="112">
        <v>456</v>
      </c>
      <c r="B457" s="109" t="s">
        <v>345</v>
      </c>
      <c r="C457" s="110" t="s">
        <v>292</v>
      </c>
      <c r="D457" s="111" t="s">
        <v>281</v>
      </c>
      <c r="E457" s="108">
        <v>3</v>
      </c>
      <c r="G457" s="108">
        <v>27.57</v>
      </c>
    </row>
    <row r="458" spans="1:7">
      <c r="A458" s="112">
        <v>457</v>
      </c>
      <c r="B458" s="109" t="s">
        <v>328</v>
      </c>
      <c r="C458" s="110" t="s">
        <v>292</v>
      </c>
      <c r="D458" s="111" t="s">
        <v>281</v>
      </c>
      <c r="E458" s="108">
        <v>19</v>
      </c>
      <c r="G458" s="108">
        <v>174.60999999999999</v>
      </c>
    </row>
    <row r="459" spans="1:7">
      <c r="A459" s="112">
        <v>458</v>
      </c>
      <c r="B459" s="109" t="s">
        <v>329</v>
      </c>
      <c r="C459" s="110" t="s">
        <v>285</v>
      </c>
      <c r="D459" s="111" t="s">
        <v>287</v>
      </c>
      <c r="E459" s="108">
        <v>6</v>
      </c>
      <c r="G459" s="108">
        <v>70.5</v>
      </c>
    </row>
    <row r="460" spans="1:7">
      <c r="A460" s="112">
        <v>459</v>
      </c>
      <c r="B460" s="109" t="s">
        <v>356</v>
      </c>
      <c r="C460" s="110" t="s">
        <v>324</v>
      </c>
      <c r="D460" s="111" t="s">
        <v>281</v>
      </c>
      <c r="E460" s="108">
        <v>4</v>
      </c>
      <c r="G460" s="108">
        <v>53.16</v>
      </c>
    </row>
    <row r="461" spans="1:7">
      <c r="A461" s="112">
        <v>460</v>
      </c>
      <c r="B461" s="109" t="s">
        <v>346</v>
      </c>
      <c r="C461" s="110" t="s">
        <v>271</v>
      </c>
      <c r="D461" s="111" t="s">
        <v>290</v>
      </c>
      <c r="E461" s="108">
        <v>1</v>
      </c>
      <c r="G461" s="108">
        <v>10.18</v>
      </c>
    </row>
    <row r="462" spans="1:7">
      <c r="A462" s="112">
        <v>461</v>
      </c>
      <c r="B462" s="109" t="s">
        <v>332</v>
      </c>
      <c r="C462" s="110" t="s">
        <v>292</v>
      </c>
      <c r="D462" s="111" t="s">
        <v>281</v>
      </c>
      <c r="E462" s="108">
        <v>2</v>
      </c>
      <c r="G462" s="108">
        <v>18.38</v>
      </c>
    </row>
    <row r="463" spans="1:7">
      <c r="A463" s="112">
        <v>462</v>
      </c>
      <c r="B463" s="109" t="s">
        <v>339</v>
      </c>
      <c r="C463" s="110" t="s">
        <v>297</v>
      </c>
      <c r="D463" s="111" t="s">
        <v>281</v>
      </c>
      <c r="E463" s="108">
        <v>9</v>
      </c>
      <c r="G463" s="108">
        <v>136.07999999999998</v>
      </c>
    </row>
    <row r="464" spans="1:7">
      <c r="A464" s="112">
        <v>463</v>
      </c>
      <c r="B464" s="109" t="s">
        <v>353</v>
      </c>
      <c r="C464" s="110" t="s">
        <v>308</v>
      </c>
      <c r="D464" s="111" t="s">
        <v>283</v>
      </c>
      <c r="E464" s="108">
        <v>19</v>
      </c>
      <c r="G464" s="108">
        <v>218.5</v>
      </c>
    </row>
    <row r="465" spans="1:7">
      <c r="A465" s="112">
        <v>464</v>
      </c>
      <c r="B465" s="109" t="s">
        <v>330</v>
      </c>
      <c r="C465" s="110" t="s">
        <v>273</v>
      </c>
      <c r="D465" s="111" t="s">
        <v>283</v>
      </c>
      <c r="E465" s="108">
        <v>14</v>
      </c>
      <c r="G465" s="108">
        <v>84.98</v>
      </c>
    </row>
    <row r="466" spans="1:7">
      <c r="A466" s="112">
        <v>465</v>
      </c>
      <c r="B466" s="109" t="s">
        <v>335</v>
      </c>
      <c r="C466" s="110" t="s">
        <v>312</v>
      </c>
      <c r="D466" s="111" t="s">
        <v>290</v>
      </c>
      <c r="E466" s="108">
        <v>6</v>
      </c>
      <c r="G466" s="108">
        <v>90.960000000000008</v>
      </c>
    </row>
    <row r="467" spans="1:7">
      <c r="A467" s="112">
        <v>466</v>
      </c>
      <c r="B467" s="109" t="s">
        <v>341</v>
      </c>
      <c r="C467" s="110" t="s">
        <v>269</v>
      </c>
      <c r="D467" s="111" t="s">
        <v>287</v>
      </c>
      <c r="E467" s="108">
        <v>20</v>
      </c>
      <c r="G467" s="108">
        <v>201.4</v>
      </c>
    </row>
    <row r="468" spans="1:7">
      <c r="A468" s="112">
        <v>467</v>
      </c>
      <c r="B468" s="109" t="s">
        <v>333</v>
      </c>
      <c r="C468" s="110" t="s">
        <v>296</v>
      </c>
      <c r="D468" s="111" t="s">
        <v>287</v>
      </c>
      <c r="E468" s="108">
        <v>8</v>
      </c>
      <c r="G468" s="108">
        <v>79.040000000000006</v>
      </c>
    </row>
    <row r="469" spans="1:7">
      <c r="A469" s="112">
        <v>468</v>
      </c>
      <c r="B469" s="109" t="s">
        <v>329</v>
      </c>
      <c r="C469" s="110" t="s">
        <v>285</v>
      </c>
      <c r="D469" s="111" t="s">
        <v>290</v>
      </c>
      <c r="E469" s="108">
        <v>6</v>
      </c>
      <c r="G469" s="108">
        <v>71.94</v>
      </c>
    </row>
    <row r="470" spans="1:7">
      <c r="A470" s="112">
        <v>469</v>
      </c>
      <c r="B470" s="109" t="s">
        <v>348</v>
      </c>
      <c r="C470" s="110" t="s">
        <v>300</v>
      </c>
      <c r="D470" s="111" t="s">
        <v>290</v>
      </c>
      <c r="E470" s="108">
        <v>18</v>
      </c>
      <c r="G470" s="108">
        <v>146.70000000000002</v>
      </c>
    </row>
    <row r="471" spans="1:7">
      <c r="A471" s="112">
        <v>470</v>
      </c>
      <c r="B471" s="109" t="s">
        <v>336</v>
      </c>
      <c r="C471" s="110" t="s">
        <v>310</v>
      </c>
      <c r="D471" s="111" t="s">
        <v>283</v>
      </c>
      <c r="E471" s="108">
        <v>3</v>
      </c>
      <c r="G471" s="108">
        <v>22.47</v>
      </c>
    </row>
    <row r="472" spans="1:7">
      <c r="A472" s="112">
        <v>471</v>
      </c>
      <c r="B472" s="109" t="s">
        <v>338</v>
      </c>
      <c r="C472" s="110" t="s">
        <v>364</v>
      </c>
      <c r="D472" s="111" t="s">
        <v>290</v>
      </c>
      <c r="E472" s="108">
        <v>10</v>
      </c>
      <c r="G472" s="108">
        <v>67.300000000000011</v>
      </c>
    </row>
    <row r="473" spans="1:7">
      <c r="A473" s="112">
        <v>472</v>
      </c>
      <c r="B473" s="109" t="s">
        <v>330</v>
      </c>
      <c r="C473" s="110" t="s">
        <v>302</v>
      </c>
      <c r="D473" s="111" t="s">
        <v>287</v>
      </c>
      <c r="E473" s="108">
        <v>19</v>
      </c>
      <c r="G473" s="108">
        <v>58.33</v>
      </c>
    </row>
    <row r="474" spans="1:7">
      <c r="A474" s="112">
        <v>473</v>
      </c>
      <c r="B474" s="109" t="s">
        <v>356</v>
      </c>
      <c r="C474" s="110" t="s">
        <v>295</v>
      </c>
      <c r="D474" s="111" t="s">
        <v>283</v>
      </c>
      <c r="E474" s="108">
        <v>1</v>
      </c>
      <c r="G474" s="108">
        <v>15.3</v>
      </c>
    </row>
    <row r="475" spans="1:7">
      <c r="A475" s="112">
        <v>474</v>
      </c>
      <c r="B475" s="109" t="s">
        <v>356</v>
      </c>
      <c r="C475" s="110" t="s">
        <v>312</v>
      </c>
      <c r="D475" s="111" t="s">
        <v>290</v>
      </c>
      <c r="E475" s="108">
        <v>10</v>
      </c>
      <c r="G475" s="108">
        <v>151.6</v>
      </c>
    </row>
    <row r="476" spans="1:7">
      <c r="A476" s="112">
        <v>475</v>
      </c>
      <c r="B476" s="109" t="s">
        <v>331</v>
      </c>
      <c r="C476" s="110" t="s">
        <v>321</v>
      </c>
      <c r="D476" s="111" t="s">
        <v>281</v>
      </c>
      <c r="E476" s="108">
        <v>11</v>
      </c>
      <c r="G476" s="108">
        <v>42.9</v>
      </c>
    </row>
    <row r="477" spans="1:7">
      <c r="A477" s="112">
        <v>476</v>
      </c>
      <c r="B477" s="109" t="s">
        <v>340</v>
      </c>
      <c r="C477" s="110" t="s">
        <v>285</v>
      </c>
      <c r="D477" s="111" t="s">
        <v>281</v>
      </c>
      <c r="E477" s="108">
        <v>7</v>
      </c>
      <c r="G477" s="108">
        <v>93.45</v>
      </c>
    </row>
    <row r="478" spans="1:7">
      <c r="A478" s="112">
        <v>477</v>
      </c>
      <c r="B478" s="109" t="s">
        <v>356</v>
      </c>
      <c r="C478" s="110" t="s">
        <v>275</v>
      </c>
      <c r="D478" s="111" t="s">
        <v>283</v>
      </c>
      <c r="E478" s="108">
        <v>11</v>
      </c>
      <c r="G478" s="108">
        <v>160.49</v>
      </c>
    </row>
    <row r="479" spans="1:7">
      <c r="A479" s="112">
        <v>478</v>
      </c>
      <c r="B479" s="109" t="s">
        <v>339</v>
      </c>
      <c r="C479" s="110" t="s">
        <v>322</v>
      </c>
      <c r="D479" s="111" t="s">
        <v>287</v>
      </c>
      <c r="E479" s="108">
        <v>5</v>
      </c>
      <c r="G479" s="108">
        <v>24.950000000000003</v>
      </c>
    </row>
    <row r="480" spans="1:7">
      <c r="A480" s="112">
        <v>479</v>
      </c>
      <c r="B480" s="109" t="s">
        <v>345</v>
      </c>
      <c r="C480" s="110" t="s">
        <v>291</v>
      </c>
      <c r="D480" s="111" t="s">
        <v>287</v>
      </c>
      <c r="E480" s="108">
        <v>19</v>
      </c>
      <c r="G480" s="108">
        <v>190.38</v>
      </c>
    </row>
    <row r="481" spans="1:7">
      <c r="A481" s="112">
        <v>480</v>
      </c>
      <c r="B481" s="109" t="s">
        <v>331</v>
      </c>
      <c r="C481" s="110" t="s">
        <v>289</v>
      </c>
      <c r="D481" s="111" t="s">
        <v>283</v>
      </c>
      <c r="E481" s="108">
        <v>14</v>
      </c>
      <c r="G481" s="108">
        <v>108.64</v>
      </c>
    </row>
    <row r="482" spans="1:7">
      <c r="A482" s="112">
        <v>481</v>
      </c>
      <c r="B482" s="109" t="s">
        <v>340</v>
      </c>
      <c r="C482" s="110" t="s">
        <v>277</v>
      </c>
      <c r="D482" s="111" t="s">
        <v>287</v>
      </c>
      <c r="E482" s="108">
        <v>15</v>
      </c>
      <c r="G482" s="108">
        <v>108.60000000000001</v>
      </c>
    </row>
    <row r="483" spans="1:7">
      <c r="A483" s="112">
        <v>482</v>
      </c>
      <c r="B483" s="109" t="s">
        <v>342</v>
      </c>
      <c r="C483" s="110" t="s">
        <v>310</v>
      </c>
      <c r="D483" s="111" t="s">
        <v>281</v>
      </c>
      <c r="E483" s="108">
        <v>6</v>
      </c>
      <c r="G483" s="108">
        <v>40.92</v>
      </c>
    </row>
    <row r="484" spans="1:7">
      <c r="A484" s="112">
        <v>483</v>
      </c>
      <c r="B484" s="109" t="s">
        <v>342</v>
      </c>
      <c r="C484" s="110" t="s">
        <v>364</v>
      </c>
      <c r="D484" s="111" t="s">
        <v>287</v>
      </c>
      <c r="E484" s="108">
        <v>16</v>
      </c>
      <c r="G484" s="108">
        <v>117.12</v>
      </c>
    </row>
    <row r="485" spans="1:7">
      <c r="A485" s="112">
        <v>484</v>
      </c>
      <c r="B485" s="109" t="s">
        <v>338</v>
      </c>
      <c r="C485" s="110" t="s">
        <v>295</v>
      </c>
      <c r="D485" s="111" t="s">
        <v>290</v>
      </c>
      <c r="E485" s="108">
        <v>9</v>
      </c>
      <c r="G485" s="108">
        <v>141.93</v>
      </c>
    </row>
    <row r="486" spans="1:7">
      <c r="A486" s="112">
        <v>485</v>
      </c>
      <c r="B486" s="109" t="s">
        <v>334</v>
      </c>
      <c r="C486" s="110" t="s">
        <v>292</v>
      </c>
      <c r="D486" s="111" t="s">
        <v>281</v>
      </c>
      <c r="E486" s="108">
        <v>10</v>
      </c>
      <c r="G486" s="108">
        <v>91.899999999999991</v>
      </c>
    </row>
    <row r="487" spans="1:7">
      <c r="A487" s="112">
        <v>486</v>
      </c>
      <c r="B487" s="109" t="s">
        <v>347</v>
      </c>
      <c r="C487" s="110" t="s">
        <v>302</v>
      </c>
      <c r="D487" s="111" t="s">
        <v>287</v>
      </c>
      <c r="E487" s="108">
        <v>16</v>
      </c>
      <c r="G487" s="108">
        <v>49.12</v>
      </c>
    </row>
    <row r="488" spans="1:7">
      <c r="A488" s="112">
        <v>487</v>
      </c>
      <c r="B488" s="109" t="s">
        <v>332</v>
      </c>
      <c r="C488" s="110" t="s">
        <v>267</v>
      </c>
      <c r="D488" s="111" t="s">
        <v>290</v>
      </c>
      <c r="E488" s="108">
        <v>8</v>
      </c>
      <c r="G488" s="108">
        <v>101.04</v>
      </c>
    </row>
    <row r="489" spans="1:7">
      <c r="A489" s="112">
        <v>488</v>
      </c>
      <c r="B489" s="109" t="s">
        <v>335</v>
      </c>
      <c r="C489" s="110" t="s">
        <v>311</v>
      </c>
      <c r="D489" s="111" t="s">
        <v>290</v>
      </c>
      <c r="E489" s="108">
        <v>16</v>
      </c>
      <c r="G489" s="108">
        <v>226.08</v>
      </c>
    </row>
    <row r="490" spans="1:7">
      <c r="A490" s="112">
        <v>489</v>
      </c>
      <c r="B490" s="109" t="s">
        <v>343</v>
      </c>
      <c r="C490" s="110" t="s">
        <v>359</v>
      </c>
      <c r="D490" s="111" t="s">
        <v>281</v>
      </c>
      <c r="E490" s="108">
        <v>9</v>
      </c>
      <c r="G490" s="108">
        <v>108.99</v>
      </c>
    </row>
    <row r="491" spans="1:7">
      <c r="A491" s="112">
        <v>490</v>
      </c>
      <c r="B491" s="109" t="s">
        <v>337</v>
      </c>
      <c r="C491" s="110" t="s">
        <v>285</v>
      </c>
      <c r="D491" s="111" t="s">
        <v>283</v>
      </c>
      <c r="E491" s="108">
        <v>8</v>
      </c>
      <c r="G491" s="108">
        <v>101.68</v>
      </c>
    </row>
    <row r="492" spans="1:7">
      <c r="A492" s="112">
        <v>491</v>
      </c>
      <c r="B492" s="109" t="s">
        <v>337</v>
      </c>
      <c r="C492" s="110" t="s">
        <v>269</v>
      </c>
      <c r="D492" s="111" t="s">
        <v>283</v>
      </c>
      <c r="E492" s="108">
        <v>12</v>
      </c>
      <c r="G492" s="108">
        <v>124.08</v>
      </c>
    </row>
    <row r="493" spans="1:7">
      <c r="A493" s="112">
        <v>492</v>
      </c>
      <c r="B493" s="109" t="s">
        <v>331</v>
      </c>
      <c r="C493" s="110" t="s">
        <v>270</v>
      </c>
      <c r="D493" s="111" t="s">
        <v>287</v>
      </c>
      <c r="E493" s="108">
        <v>10</v>
      </c>
      <c r="G493" s="108">
        <v>78</v>
      </c>
    </row>
    <row r="494" spans="1:7">
      <c r="A494" s="112">
        <v>493</v>
      </c>
      <c r="B494" s="109" t="s">
        <v>344</v>
      </c>
      <c r="C494" s="110" t="s">
        <v>361</v>
      </c>
      <c r="D494" s="111" t="s">
        <v>283</v>
      </c>
      <c r="E494" s="108">
        <v>16</v>
      </c>
      <c r="G494" s="108">
        <v>50.4</v>
      </c>
    </row>
    <row r="495" spans="1:7">
      <c r="A495" s="112">
        <v>494</v>
      </c>
      <c r="B495" s="109" t="s">
        <v>348</v>
      </c>
      <c r="C495" s="110" t="s">
        <v>285</v>
      </c>
      <c r="D495" s="111" t="s">
        <v>290</v>
      </c>
      <c r="E495" s="108">
        <v>1</v>
      </c>
      <c r="G495" s="108">
        <v>11.99</v>
      </c>
    </row>
    <row r="496" spans="1:7">
      <c r="A496" s="112">
        <v>495</v>
      </c>
      <c r="B496" s="109" t="s">
        <v>329</v>
      </c>
      <c r="C496" s="110" t="s">
        <v>267</v>
      </c>
      <c r="D496" s="111" t="s">
        <v>287</v>
      </c>
      <c r="E496" s="108">
        <v>18</v>
      </c>
      <c r="G496" s="108">
        <v>220.68</v>
      </c>
    </row>
    <row r="497" spans="1:7">
      <c r="A497" s="112">
        <v>496</v>
      </c>
      <c r="B497" s="109" t="s">
        <v>342</v>
      </c>
      <c r="C497" s="110" t="s">
        <v>300</v>
      </c>
      <c r="D497" s="111" t="s">
        <v>287</v>
      </c>
      <c r="E497" s="108">
        <v>11</v>
      </c>
      <c r="G497" s="108">
        <v>95.37</v>
      </c>
    </row>
    <row r="498" spans="1:7">
      <c r="A498" s="112">
        <v>497</v>
      </c>
      <c r="B498" s="109" t="s">
        <v>335</v>
      </c>
      <c r="C498" s="110" t="s">
        <v>360</v>
      </c>
      <c r="D498" s="111" t="s">
        <v>281</v>
      </c>
      <c r="E498" s="108">
        <v>10</v>
      </c>
      <c r="G498" s="108">
        <v>33.9</v>
      </c>
    </row>
    <row r="499" spans="1:7">
      <c r="A499" s="112">
        <v>498</v>
      </c>
      <c r="B499" s="109" t="s">
        <v>337</v>
      </c>
      <c r="C499" s="110" t="s">
        <v>302</v>
      </c>
      <c r="D499" s="111" t="s">
        <v>287</v>
      </c>
      <c r="E499" s="108">
        <v>14</v>
      </c>
      <c r="G499" s="108">
        <v>42.98</v>
      </c>
    </row>
    <row r="500" spans="1:7">
      <c r="A500" s="112">
        <v>499</v>
      </c>
      <c r="B500" s="109" t="s">
        <v>356</v>
      </c>
      <c r="C500" s="110" t="s">
        <v>314</v>
      </c>
      <c r="D500" s="111" t="s">
        <v>283</v>
      </c>
      <c r="E500" s="108">
        <v>19</v>
      </c>
      <c r="G500" s="108">
        <v>235.79</v>
      </c>
    </row>
    <row r="501" spans="1:7">
      <c r="A501" s="112">
        <v>500</v>
      </c>
      <c r="B501" s="109" t="s">
        <v>336</v>
      </c>
      <c r="C501" s="110" t="s">
        <v>267</v>
      </c>
      <c r="D501" s="111" t="s">
        <v>281</v>
      </c>
      <c r="E501" s="108">
        <v>4</v>
      </c>
      <c r="G501" s="108">
        <v>55.12</v>
      </c>
    </row>
    <row r="502" spans="1:7">
      <c r="A502" s="112">
        <v>501</v>
      </c>
      <c r="B502" s="109" t="s">
        <v>329</v>
      </c>
      <c r="C502" s="110" t="s">
        <v>273</v>
      </c>
      <c r="D502" s="111" t="s">
        <v>290</v>
      </c>
      <c r="E502" s="108">
        <v>4</v>
      </c>
      <c r="G502" s="108">
        <v>22.48</v>
      </c>
    </row>
    <row r="503" spans="1:7">
      <c r="A503" s="112">
        <v>502</v>
      </c>
      <c r="B503" s="109" t="s">
        <v>333</v>
      </c>
      <c r="C503" s="110" t="s">
        <v>272</v>
      </c>
      <c r="D503" s="111" t="s">
        <v>281</v>
      </c>
      <c r="E503" s="108">
        <v>2</v>
      </c>
      <c r="G503" s="108">
        <v>28.86</v>
      </c>
    </row>
    <row r="504" spans="1:7">
      <c r="A504" s="112">
        <v>503</v>
      </c>
      <c r="B504" s="109" t="s">
        <v>337</v>
      </c>
      <c r="C504" s="110" t="s">
        <v>299</v>
      </c>
      <c r="D504" s="111" t="s">
        <v>283</v>
      </c>
      <c r="E504" s="108">
        <v>14</v>
      </c>
      <c r="G504" s="108">
        <v>72.94</v>
      </c>
    </row>
    <row r="505" spans="1:7">
      <c r="A505" s="112">
        <v>504</v>
      </c>
      <c r="B505" s="109" t="s">
        <v>335</v>
      </c>
      <c r="C505" s="110" t="s">
        <v>274</v>
      </c>
      <c r="D505" s="111" t="s">
        <v>281</v>
      </c>
      <c r="E505" s="108">
        <v>12</v>
      </c>
      <c r="G505" s="108">
        <v>85.320000000000007</v>
      </c>
    </row>
    <row r="506" spans="1:7">
      <c r="A506" s="112">
        <v>505</v>
      </c>
      <c r="B506" s="109" t="s">
        <v>347</v>
      </c>
      <c r="C506" s="110" t="s">
        <v>324</v>
      </c>
      <c r="D506" s="111" t="s">
        <v>283</v>
      </c>
      <c r="E506" s="108">
        <v>20</v>
      </c>
      <c r="G506" s="108">
        <v>282.8</v>
      </c>
    </row>
    <row r="507" spans="1:7">
      <c r="A507" s="112">
        <v>506</v>
      </c>
      <c r="B507" s="109" t="s">
        <v>329</v>
      </c>
      <c r="C507" s="110" t="s">
        <v>308</v>
      </c>
      <c r="D507" s="111" t="s">
        <v>281</v>
      </c>
      <c r="E507" s="108">
        <v>11</v>
      </c>
      <c r="G507" s="108">
        <v>135.41</v>
      </c>
    </row>
    <row r="508" spans="1:7">
      <c r="A508" s="112">
        <v>507</v>
      </c>
      <c r="B508" s="109" t="s">
        <v>355</v>
      </c>
      <c r="C508" s="110" t="s">
        <v>271</v>
      </c>
      <c r="D508" s="111" t="s">
        <v>287</v>
      </c>
      <c r="E508" s="108">
        <v>16</v>
      </c>
      <c r="G508" s="108">
        <v>159.68</v>
      </c>
    </row>
    <row r="509" spans="1:7">
      <c r="A509" s="112">
        <v>508</v>
      </c>
      <c r="B509" s="109" t="s">
        <v>338</v>
      </c>
      <c r="C509" s="110" t="s">
        <v>321</v>
      </c>
      <c r="D509" s="111" t="s">
        <v>287</v>
      </c>
      <c r="E509" s="108">
        <v>11</v>
      </c>
      <c r="G509" s="108">
        <v>48.95</v>
      </c>
    </row>
    <row r="510" spans="1:7">
      <c r="A510" s="112">
        <v>509</v>
      </c>
      <c r="B510" s="109" t="s">
        <v>342</v>
      </c>
      <c r="C510" s="110" t="s">
        <v>268</v>
      </c>
      <c r="D510" s="111" t="s">
        <v>290</v>
      </c>
      <c r="E510" s="108">
        <v>5</v>
      </c>
      <c r="G510" s="108">
        <v>30.8</v>
      </c>
    </row>
    <row r="511" spans="1:7">
      <c r="A511" s="112">
        <v>510</v>
      </c>
      <c r="B511" s="109" t="s">
        <v>356</v>
      </c>
      <c r="C511" s="110" t="s">
        <v>362</v>
      </c>
      <c r="D511" s="111" t="s">
        <v>290</v>
      </c>
      <c r="E511" s="108">
        <v>2</v>
      </c>
      <c r="G511" s="108">
        <v>13.44</v>
      </c>
    </row>
    <row r="512" spans="1:7">
      <c r="A512" s="112">
        <v>511</v>
      </c>
      <c r="B512" s="109" t="s">
        <v>337</v>
      </c>
      <c r="C512" s="110" t="s">
        <v>310</v>
      </c>
      <c r="D512" s="111" t="s">
        <v>290</v>
      </c>
      <c r="E512" s="108">
        <v>11</v>
      </c>
      <c r="G512" s="108">
        <v>77</v>
      </c>
    </row>
    <row r="513" spans="1:7">
      <c r="A513" s="112">
        <v>512</v>
      </c>
      <c r="B513" s="109" t="s">
        <v>335</v>
      </c>
      <c r="C513" s="110" t="s">
        <v>301</v>
      </c>
      <c r="D513" s="111" t="s">
        <v>281</v>
      </c>
      <c r="E513" s="108">
        <v>17</v>
      </c>
      <c r="G513" s="108">
        <v>211.48</v>
      </c>
    </row>
    <row r="514" spans="1:7">
      <c r="A514" s="112">
        <v>513</v>
      </c>
      <c r="B514" s="109" t="s">
        <v>346</v>
      </c>
      <c r="C514" s="110" t="s">
        <v>299</v>
      </c>
      <c r="D514" s="111" t="s">
        <v>283</v>
      </c>
      <c r="E514" s="108">
        <v>12</v>
      </c>
      <c r="G514" s="108">
        <v>62.519999999999996</v>
      </c>
    </row>
    <row r="515" spans="1:7">
      <c r="A515" s="112">
        <v>514</v>
      </c>
      <c r="B515" s="109" t="s">
        <v>347</v>
      </c>
      <c r="C515" s="110" t="s">
        <v>309</v>
      </c>
      <c r="D515" s="111" t="s">
        <v>287</v>
      </c>
      <c r="E515" s="108">
        <v>6</v>
      </c>
      <c r="G515" s="108">
        <v>11.82</v>
      </c>
    </row>
    <row r="516" spans="1:7">
      <c r="A516" s="112">
        <v>515</v>
      </c>
      <c r="B516" s="109" t="s">
        <v>334</v>
      </c>
      <c r="C516" s="110" t="s">
        <v>274</v>
      </c>
      <c r="D516" s="111" t="s">
        <v>290</v>
      </c>
      <c r="E516" s="108">
        <v>6</v>
      </c>
      <c r="G516" s="108">
        <v>43.68</v>
      </c>
    </row>
    <row r="517" spans="1:7">
      <c r="A517" s="112">
        <v>516</v>
      </c>
      <c r="B517" s="109" t="s">
        <v>337</v>
      </c>
      <c r="C517" s="110" t="s">
        <v>292</v>
      </c>
      <c r="D517" s="111" t="s">
        <v>283</v>
      </c>
      <c r="E517" s="108">
        <v>1</v>
      </c>
      <c r="G517" s="108">
        <v>9.99</v>
      </c>
    </row>
    <row r="518" spans="1:7">
      <c r="A518" s="112">
        <v>517</v>
      </c>
      <c r="B518" s="109" t="s">
        <v>338</v>
      </c>
      <c r="C518" s="110" t="s">
        <v>270</v>
      </c>
      <c r="D518" s="111" t="s">
        <v>281</v>
      </c>
      <c r="E518" s="108">
        <v>12</v>
      </c>
      <c r="G518" s="108">
        <v>106.08</v>
      </c>
    </row>
    <row r="519" spans="1:7">
      <c r="A519" s="112">
        <v>518</v>
      </c>
      <c r="B519" s="109" t="s">
        <v>328</v>
      </c>
      <c r="C519" s="110" t="s">
        <v>286</v>
      </c>
      <c r="D519" s="111" t="s">
        <v>281</v>
      </c>
      <c r="E519" s="108">
        <v>19</v>
      </c>
      <c r="G519" s="108">
        <v>151.81</v>
      </c>
    </row>
    <row r="520" spans="1:7">
      <c r="A520" s="112">
        <v>519</v>
      </c>
      <c r="B520" s="109" t="s">
        <v>341</v>
      </c>
      <c r="C520" s="110" t="s">
        <v>296</v>
      </c>
      <c r="D520" s="111" t="s">
        <v>283</v>
      </c>
      <c r="E520" s="108">
        <v>8</v>
      </c>
      <c r="G520" s="108">
        <v>88.8</v>
      </c>
    </row>
    <row r="521" spans="1:7">
      <c r="A521" s="112">
        <v>520</v>
      </c>
      <c r="B521" s="109" t="s">
        <v>348</v>
      </c>
      <c r="C521" s="110" t="s">
        <v>267</v>
      </c>
      <c r="D521" s="111" t="s">
        <v>287</v>
      </c>
      <c r="E521" s="108">
        <v>9</v>
      </c>
      <c r="G521" s="108">
        <v>110.34</v>
      </c>
    </row>
    <row r="522" spans="1:7">
      <c r="A522" s="112">
        <v>521</v>
      </c>
      <c r="B522" s="109" t="s">
        <v>353</v>
      </c>
      <c r="C522" s="110" t="s">
        <v>361</v>
      </c>
      <c r="D522" s="111" t="s">
        <v>283</v>
      </c>
      <c r="E522" s="108">
        <v>3</v>
      </c>
      <c r="G522" s="108">
        <v>9.4499999999999993</v>
      </c>
    </row>
    <row r="523" spans="1:7">
      <c r="A523" s="112">
        <v>522</v>
      </c>
      <c r="B523" s="109" t="s">
        <v>346</v>
      </c>
      <c r="C523" s="110" t="s">
        <v>294</v>
      </c>
      <c r="D523" s="111" t="s">
        <v>290</v>
      </c>
      <c r="E523" s="108">
        <v>19</v>
      </c>
      <c r="G523" s="108">
        <v>59.660000000000004</v>
      </c>
    </row>
    <row r="524" spans="1:7">
      <c r="A524" s="112">
        <v>523</v>
      </c>
      <c r="B524" s="109" t="s">
        <v>332</v>
      </c>
      <c r="C524" s="110" t="s">
        <v>273</v>
      </c>
      <c r="D524" s="111" t="s">
        <v>283</v>
      </c>
      <c r="E524" s="108">
        <v>10</v>
      </c>
      <c r="G524" s="108">
        <v>60.7</v>
      </c>
    </row>
    <row r="525" spans="1:7">
      <c r="A525" s="112">
        <v>524</v>
      </c>
      <c r="B525" s="109" t="s">
        <v>333</v>
      </c>
      <c r="C525" s="110" t="s">
        <v>301</v>
      </c>
      <c r="D525" s="111" t="s">
        <v>281</v>
      </c>
      <c r="E525" s="108">
        <v>11</v>
      </c>
      <c r="G525" s="108">
        <v>136.84</v>
      </c>
    </row>
    <row r="526" spans="1:7">
      <c r="A526" s="112">
        <v>525</v>
      </c>
      <c r="B526" s="109" t="s">
        <v>344</v>
      </c>
      <c r="C526" s="110" t="s">
        <v>273</v>
      </c>
      <c r="D526" s="111" t="s">
        <v>281</v>
      </c>
      <c r="E526" s="108">
        <v>4</v>
      </c>
      <c r="G526" s="108">
        <v>25.48</v>
      </c>
    </row>
    <row r="527" spans="1:7">
      <c r="A527" s="112">
        <v>526</v>
      </c>
      <c r="B527" s="109" t="s">
        <v>356</v>
      </c>
      <c r="C527" s="110" t="s">
        <v>302</v>
      </c>
      <c r="D527" s="111" t="s">
        <v>287</v>
      </c>
      <c r="E527" s="108">
        <v>19</v>
      </c>
      <c r="G527" s="108">
        <v>58.33</v>
      </c>
    </row>
    <row r="528" spans="1:7">
      <c r="A528" s="112">
        <v>527</v>
      </c>
      <c r="B528" s="109" t="s">
        <v>334</v>
      </c>
      <c r="C528" s="110" t="s">
        <v>271</v>
      </c>
      <c r="D528" s="111" t="s">
        <v>287</v>
      </c>
      <c r="E528" s="108">
        <v>5</v>
      </c>
      <c r="G528" s="108">
        <v>49.900000000000006</v>
      </c>
    </row>
    <row r="529" spans="1:7">
      <c r="A529" s="112">
        <v>528</v>
      </c>
      <c r="B529" s="109" t="s">
        <v>330</v>
      </c>
      <c r="C529" s="110" t="s">
        <v>324</v>
      </c>
      <c r="D529" s="111" t="s">
        <v>281</v>
      </c>
      <c r="E529" s="108">
        <v>7</v>
      </c>
      <c r="G529" s="108">
        <v>93.03</v>
      </c>
    </row>
    <row r="530" spans="1:7">
      <c r="A530" s="112">
        <v>529</v>
      </c>
      <c r="B530" s="109" t="s">
        <v>341</v>
      </c>
      <c r="C530" s="110" t="s">
        <v>361</v>
      </c>
      <c r="D530" s="111" t="s">
        <v>281</v>
      </c>
      <c r="E530" s="108">
        <v>18</v>
      </c>
      <c r="G530" s="108">
        <v>55.62</v>
      </c>
    </row>
    <row r="531" spans="1:7">
      <c r="A531" s="112">
        <v>530</v>
      </c>
      <c r="B531" s="109" t="s">
        <v>346</v>
      </c>
      <c r="C531" s="110" t="s">
        <v>299</v>
      </c>
      <c r="D531" s="111" t="s">
        <v>290</v>
      </c>
      <c r="E531" s="108">
        <v>11</v>
      </c>
      <c r="G531" s="108">
        <v>53.57</v>
      </c>
    </row>
    <row r="532" spans="1:7">
      <c r="A532" s="112">
        <v>531</v>
      </c>
      <c r="B532" s="109" t="s">
        <v>347</v>
      </c>
      <c r="C532" s="110" t="s">
        <v>292</v>
      </c>
      <c r="D532" s="111" t="s">
        <v>283</v>
      </c>
      <c r="E532" s="108">
        <v>13</v>
      </c>
      <c r="G532" s="108">
        <v>129.87</v>
      </c>
    </row>
    <row r="533" spans="1:7">
      <c r="A533" s="112">
        <v>532</v>
      </c>
      <c r="B533" s="109" t="s">
        <v>331</v>
      </c>
      <c r="C533" s="110" t="s">
        <v>362</v>
      </c>
      <c r="D533" s="111" t="s">
        <v>283</v>
      </c>
      <c r="E533" s="108">
        <v>16</v>
      </c>
      <c r="G533" s="108">
        <v>113.92</v>
      </c>
    </row>
    <row r="534" spans="1:7">
      <c r="A534" s="112">
        <v>533</v>
      </c>
      <c r="B534" s="109" t="s">
        <v>345</v>
      </c>
      <c r="C534" s="110" t="s">
        <v>321</v>
      </c>
      <c r="D534" s="111" t="s">
        <v>290</v>
      </c>
      <c r="E534" s="108">
        <v>5</v>
      </c>
      <c r="G534" s="108">
        <v>21.150000000000002</v>
      </c>
    </row>
    <row r="535" spans="1:7">
      <c r="A535" s="112">
        <v>534</v>
      </c>
      <c r="B535" s="109" t="s">
        <v>331</v>
      </c>
      <c r="C535" s="110" t="s">
        <v>296</v>
      </c>
      <c r="D535" s="111" t="s">
        <v>283</v>
      </c>
      <c r="E535" s="108">
        <v>15</v>
      </c>
      <c r="G535" s="108">
        <v>166.5</v>
      </c>
    </row>
    <row r="536" spans="1:7">
      <c r="A536" s="112">
        <v>535</v>
      </c>
      <c r="B536" s="109" t="s">
        <v>334</v>
      </c>
      <c r="C536" s="110" t="s">
        <v>282</v>
      </c>
      <c r="D536" s="111" t="s">
        <v>281</v>
      </c>
      <c r="E536" s="108">
        <v>3</v>
      </c>
      <c r="G536" s="108">
        <v>17.97</v>
      </c>
    </row>
    <row r="537" spans="1:7">
      <c r="A537" s="112">
        <v>536</v>
      </c>
      <c r="B537" s="109" t="s">
        <v>329</v>
      </c>
      <c r="C537" s="110" t="s">
        <v>276</v>
      </c>
      <c r="D537" s="111" t="s">
        <v>281</v>
      </c>
      <c r="E537" s="108">
        <v>2</v>
      </c>
      <c r="G537" s="108">
        <v>11.64</v>
      </c>
    </row>
    <row r="538" spans="1:7">
      <c r="A538" s="112">
        <v>537</v>
      </c>
      <c r="B538" s="109" t="s">
        <v>341</v>
      </c>
      <c r="C538" s="110" t="s">
        <v>301</v>
      </c>
      <c r="D538" s="111" t="s">
        <v>283</v>
      </c>
      <c r="E538" s="108">
        <v>8</v>
      </c>
      <c r="G538" s="108">
        <v>109.36</v>
      </c>
    </row>
    <row r="539" spans="1:7">
      <c r="A539" s="112">
        <v>538</v>
      </c>
      <c r="B539" s="109" t="s">
        <v>345</v>
      </c>
      <c r="C539" s="110" t="s">
        <v>271</v>
      </c>
      <c r="D539" s="111" t="s">
        <v>283</v>
      </c>
      <c r="E539" s="108">
        <v>2</v>
      </c>
      <c r="G539" s="108">
        <v>18.940000000000001</v>
      </c>
    </row>
    <row r="540" spans="1:7">
      <c r="A540" s="112">
        <v>539</v>
      </c>
      <c r="B540" s="109" t="s">
        <v>353</v>
      </c>
      <c r="C540" s="110" t="s">
        <v>309</v>
      </c>
      <c r="D540" s="111" t="s">
        <v>281</v>
      </c>
      <c r="E540" s="108">
        <v>8</v>
      </c>
      <c r="G540" s="108">
        <v>12.88</v>
      </c>
    </row>
    <row r="541" spans="1:7">
      <c r="A541" s="112">
        <v>540</v>
      </c>
      <c r="B541" s="109" t="s">
        <v>355</v>
      </c>
      <c r="C541" s="110" t="s">
        <v>274</v>
      </c>
      <c r="D541" s="111" t="s">
        <v>283</v>
      </c>
      <c r="E541" s="108">
        <v>8</v>
      </c>
      <c r="G541" s="108">
        <v>54.72</v>
      </c>
    </row>
    <row r="542" spans="1:7">
      <c r="A542" s="112">
        <v>541</v>
      </c>
      <c r="B542" s="109" t="s">
        <v>339</v>
      </c>
      <c r="C542" s="110" t="s">
        <v>300</v>
      </c>
      <c r="D542" s="111" t="s">
        <v>283</v>
      </c>
      <c r="E542" s="108">
        <v>16</v>
      </c>
      <c r="G542" s="108">
        <v>130.4</v>
      </c>
    </row>
    <row r="543" spans="1:7">
      <c r="A543" s="112">
        <v>542</v>
      </c>
      <c r="B543" s="109" t="s">
        <v>334</v>
      </c>
      <c r="C543" s="110" t="s">
        <v>300</v>
      </c>
      <c r="D543" s="111" t="s">
        <v>283</v>
      </c>
      <c r="E543" s="108">
        <v>2</v>
      </c>
      <c r="G543" s="108">
        <v>16.3</v>
      </c>
    </row>
    <row r="544" spans="1:7">
      <c r="A544" s="112">
        <v>543</v>
      </c>
      <c r="B544" s="109" t="s">
        <v>341</v>
      </c>
      <c r="C544" s="110" t="s">
        <v>268</v>
      </c>
      <c r="D544" s="111" t="s">
        <v>290</v>
      </c>
      <c r="E544" s="108">
        <v>7</v>
      </c>
      <c r="G544" s="108">
        <v>43.120000000000005</v>
      </c>
    </row>
    <row r="545" spans="1:7">
      <c r="A545" s="112">
        <v>544</v>
      </c>
      <c r="B545" s="109" t="s">
        <v>347</v>
      </c>
      <c r="C545" s="110" t="s">
        <v>359</v>
      </c>
      <c r="D545" s="111" t="s">
        <v>283</v>
      </c>
      <c r="E545" s="108">
        <v>18</v>
      </c>
      <c r="G545" s="108">
        <v>198.18</v>
      </c>
    </row>
    <row r="546" spans="1:7">
      <c r="A546" s="112">
        <v>545</v>
      </c>
      <c r="B546" s="109" t="s">
        <v>340</v>
      </c>
      <c r="C546" s="110" t="s">
        <v>322</v>
      </c>
      <c r="D546" s="111" t="s">
        <v>283</v>
      </c>
      <c r="E546" s="108">
        <v>14</v>
      </c>
      <c r="G546" s="108">
        <v>63.56</v>
      </c>
    </row>
    <row r="547" spans="1:7">
      <c r="A547" s="112">
        <v>546</v>
      </c>
      <c r="B547" s="109" t="s">
        <v>334</v>
      </c>
      <c r="C547" s="110" t="s">
        <v>295</v>
      </c>
      <c r="D547" s="111" t="s">
        <v>281</v>
      </c>
      <c r="E547" s="108">
        <v>4</v>
      </c>
      <c r="G547" s="108">
        <v>55.68</v>
      </c>
    </row>
    <row r="548" spans="1:7">
      <c r="A548" s="112">
        <v>547</v>
      </c>
      <c r="B548" s="109" t="s">
        <v>347</v>
      </c>
      <c r="C548" s="110" t="s">
        <v>311</v>
      </c>
      <c r="D548" s="111" t="s">
        <v>290</v>
      </c>
      <c r="E548" s="108">
        <v>14</v>
      </c>
      <c r="G548" s="108">
        <v>197.82000000000002</v>
      </c>
    </row>
    <row r="549" spans="1:7">
      <c r="A549" s="112">
        <v>548</v>
      </c>
      <c r="B549" s="109" t="s">
        <v>338</v>
      </c>
      <c r="C549" s="110" t="s">
        <v>293</v>
      </c>
      <c r="D549" s="111" t="s">
        <v>281</v>
      </c>
      <c r="E549" s="108">
        <v>13</v>
      </c>
      <c r="G549" s="108">
        <v>69.94</v>
      </c>
    </row>
    <row r="550" spans="1:7">
      <c r="A550" s="112">
        <v>549</v>
      </c>
      <c r="B550" s="109" t="s">
        <v>329</v>
      </c>
      <c r="C550" s="110" t="s">
        <v>314</v>
      </c>
      <c r="D550" s="111" t="s">
        <v>290</v>
      </c>
      <c r="E550" s="108">
        <v>14</v>
      </c>
      <c r="G550" s="108">
        <v>160.86000000000001</v>
      </c>
    </row>
    <row r="551" spans="1:7">
      <c r="A551" s="112">
        <v>550</v>
      </c>
      <c r="B551" s="109" t="s">
        <v>346</v>
      </c>
      <c r="C551" s="110" t="s">
        <v>311</v>
      </c>
      <c r="D551" s="111" t="s">
        <v>283</v>
      </c>
      <c r="E551" s="108">
        <v>11</v>
      </c>
      <c r="G551" s="108">
        <v>163.24</v>
      </c>
    </row>
    <row r="552" spans="1:7">
      <c r="A552" s="112">
        <v>551</v>
      </c>
      <c r="B552" s="109" t="s">
        <v>345</v>
      </c>
      <c r="C552" s="110" t="s">
        <v>361</v>
      </c>
      <c r="D552" s="111" t="s">
        <v>290</v>
      </c>
      <c r="E552" s="108">
        <v>16</v>
      </c>
      <c r="G552" s="108">
        <v>52</v>
      </c>
    </row>
    <row r="553" spans="1:7">
      <c r="A553" s="112">
        <v>552</v>
      </c>
      <c r="B553" s="109" t="s">
        <v>355</v>
      </c>
      <c r="C553" s="110" t="s">
        <v>310</v>
      </c>
      <c r="D553" s="111" t="s">
        <v>283</v>
      </c>
      <c r="E553" s="108">
        <v>12</v>
      </c>
      <c r="G553" s="108">
        <v>89.88</v>
      </c>
    </row>
    <row r="554" spans="1:7">
      <c r="A554" s="112">
        <v>553</v>
      </c>
      <c r="B554" s="109" t="s">
        <v>333</v>
      </c>
      <c r="C554" s="110" t="s">
        <v>296</v>
      </c>
      <c r="D554" s="111" t="s">
        <v>281</v>
      </c>
      <c r="E554" s="108">
        <v>18</v>
      </c>
      <c r="G554" s="108">
        <v>219.78000000000003</v>
      </c>
    </row>
    <row r="555" spans="1:7">
      <c r="A555" s="112">
        <v>554</v>
      </c>
      <c r="B555" s="109" t="s">
        <v>336</v>
      </c>
      <c r="C555" s="110" t="s">
        <v>314</v>
      </c>
      <c r="D555" s="111" t="s">
        <v>281</v>
      </c>
      <c r="E555" s="108">
        <v>13</v>
      </c>
      <c r="G555" s="108">
        <v>145.21</v>
      </c>
    </row>
    <row r="556" spans="1:7">
      <c r="A556" s="112">
        <v>555</v>
      </c>
      <c r="B556" s="109" t="s">
        <v>348</v>
      </c>
      <c r="C556" s="110" t="s">
        <v>321</v>
      </c>
      <c r="D556" s="111" t="s">
        <v>287</v>
      </c>
      <c r="E556" s="108">
        <v>4</v>
      </c>
      <c r="G556" s="108">
        <v>17.8</v>
      </c>
    </row>
    <row r="557" spans="1:7">
      <c r="A557" s="112">
        <v>556</v>
      </c>
      <c r="B557" s="109" t="s">
        <v>329</v>
      </c>
      <c r="C557" s="110" t="s">
        <v>288</v>
      </c>
      <c r="D557" s="111" t="s">
        <v>283</v>
      </c>
      <c r="E557" s="108">
        <v>11</v>
      </c>
      <c r="G557" s="108">
        <v>56.43</v>
      </c>
    </row>
    <row r="558" spans="1:7">
      <c r="A558" s="112">
        <v>557</v>
      </c>
      <c r="B558" s="109" t="s">
        <v>342</v>
      </c>
      <c r="C558" s="110" t="s">
        <v>274</v>
      </c>
      <c r="D558" s="111" t="s">
        <v>283</v>
      </c>
      <c r="E558" s="108">
        <v>4</v>
      </c>
      <c r="G558" s="108">
        <v>27.36</v>
      </c>
    </row>
    <row r="559" spans="1:7">
      <c r="A559" s="112">
        <v>558</v>
      </c>
      <c r="B559" s="109" t="s">
        <v>345</v>
      </c>
      <c r="C559" s="110" t="s">
        <v>299</v>
      </c>
      <c r="D559" s="111" t="s">
        <v>281</v>
      </c>
      <c r="E559" s="108">
        <v>13</v>
      </c>
      <c r="G559" s="108">
        <v>69.03</v>
      </c>
    </row>
    <row r="560" spans="1:7">
      <c r="A560" s="112">
        <v>559</v>
      </c>
      <c r="B560" s="109" t="s">
        <v>344</v>
      </c>
      <c r="C560" s="110" t="s">
        <v>276</v>
      </c>
      <c r="D560" s="111" t="s">
        <v>287</v>
      </c>
      <c r="E560" s="108">
        <v>4</v>
      </c>
      <c r="G560" s="108">
        <v>21.2</v>
      </c>
    </row>
    <row r="561" spans="1:7">
      <c r="A561" s="112">
        <v>560</v>
      </c>
      <c r="B561" s="109" t="s">
        <v>356</v>
      </c>
      <c r="C561" s="110" t="s">
        <v>362</v>
      </c>
      <c r="D561" s="111" t="s">
        <v>287</v>
      </c>
      <c r="E561" s="108">
        <v>13</v>
      </c>
      <c r="G561" s="108">
        <v>83.2</v>
      </c>
    </row>
    <row r="562" spans="1:7">
      <c r="A562" s="112">
        <v>561</v>
      </c>
      <c r="B562" s="109" t="s">
        <v>342</v>
      </c>
      <c r="C562" s="110" t="s">
        <v>308</v>
      </c>
      <c r="D562" s="111" t="s">
        <v>281</v>
      </c>
      <c r="E562" s="108">
        <v>1</v>
      </c>
      <c r="G562" s="108">
        <v>12.31</v>
      </c>
    </row>
    <row r="563" spans="1:7">
      <c r="A563" s="112">
        <v>562</v>
      </c>
      <c r="B563" s="109" t="s">
        <v>344</v>
      </c>
      <c r="C563" s="110" t="s">
        <v>298</v>
      </c>
      <c r="D563" s="111" t="s">
        <v>290</v>
      </c>
      <c r="E563" s="108">
        <v>19</v>
      </c>
      <c r="G563" s="108">
        <v>203.29999999999998</v>
      </c>
    </row>
    <row r="564" spans="1:7">
      <c r="A564" s="112">
        <v>563</v>
      </c>
      <c r="B564" s="109" t="s">
        <v>338</v>
      </c>
      <c r="C564" s="110" t="s">
        <v>323</v>
      </c>
      <c r="D564" s="111" t="s">
        <v>290</v>
      </c>
      <c r="E564" s="108">
        <v>7</v>
      </c>
      <c r="G564" s="108">
        <v>13.79</v>
      </c>
    </row>
    <row r="565" spans="1:7">
      <c r="A565" s="112">
        <v>564</v>
      </c>
      <c r="B565" s="109" t="s">
        <v>337</v>
      </c>
      <c r="C565" s="110" t="s">
        <v>364</v>
      </c>
      <c r="D565" s="111" t="s">
        <v>281</v>
      </c>
      <c r="E565" s="108">
        <v>2</v>
      </c>
      <c r="G565" s="108">
        <v>14.4</v>
      </c>
    </row>
    <row r="566" spans="1:7">
      <c r="A566" s="112">
        <v>565</v>
      </c>
      <c r="B566" s="109" t="s">
        <v>354</v>
      </c>
      <c r="C566" s="110" t="s">
        <v>298</v>
      </c>
      <c r="D566" s="111" t="s">
        <v>281</v>
      </c>
      <c r="E566" s="108">
        <v>3</v>
      </c>
      <c r="G566" s="108">
        <v>27.150000000000002</v>
      </c>
    </row>
    <row r="567" spans="1:7">
      <c r="A567" s="112">
        <v>566</v>
      </c>
      <c r="B567" s="109" t="s">
        <v>334</v>
      </c>
      <c r="C567" s="110" t="s">
        <v>282</v>
      </c>
      <c r="D567" s="111" t="s">
        <v>283</v>
      </c>
      <c r="E567" s="108">
        <v>8</v>
      </c>
      <c r="G567" s="108">
        <v>45.6</v>
      </c>
    </row>
    <row r="568" spans="1:7">
      <c r="A568" s="112">
        <v>567</v>
      </c>
      <c r="B568" s="109" t="s">
        <v>339</v>
      </c>
      <c r="C568" s="110" t="s">
        <v>273</v>
      </c>
      <c r="D568" s="111" t="s">
        <v>283</v>
      </c>
      <c r="E568" s="108">
        <v>13</v>
      </c>
      <c r="G568" s="108">
        <v>78.91</v>
      </c>
    </row>
    <row r="569" spans="1:7">
      <c r="A569" s="112">
        <v>568</v>
      </c>
      <c r="B569" s="109" t="s">
        <v>343</v>
      </c>
      <c r="C569" s="110" t="s">
        <v>359</v>
      </c>
      <c r="D569" s="111" t="s">
        <v>283</v>
      </c>
      <c r="E569" s="108">
        <v>4</v>
      </c>
      <c r="G569" s="108">
        <v>44.04</v>
      </c>
    </row>
    <row r="570" spans="1:7">
      <c r="A570" s="112">
        <v>569</v>
      </c>
      <c r="B570" s="109" t="s">
        <v>348</v>
      </c>
      <c r="C570" s="110" t="s">
        <v>270</v>
      </c>
      <c r="D570" s="111" t="s">
        <v>283</v>
      </c>
      <c r="E570" s="108">
        <v>4</v>
      </c>
      <c r="G570" s="108">
        <v>34.68</v>
      </c>
    </row>
    <row r="571" spans="1:7">
      <c r="A571" s="112">
        <v>570</v>
      </c>
      <c r="B571" s="109" t="s">
        <v>344</v>
      </c>
      <c r="C571" s="110" t="s">
        <v>294</v>
      </c>
      <c r="D571" s="111" t="s">
        <v>281</v>
      </c>
      <c r="E571" s="108">
        <v>1</v>
      </c>
      <c r="G571" s="108">
        <v>3.2</v>
      </c>
    </row>
    <row r="572" spans="1:7">
      <c r="A572" s="112">
        <v>571</v>
      </c>
      <c r="B572" s="109" t="s">
        <v>336</v>
      </c>
      <c r="C572" s="110" t="s">
        <v>308</v>
      </c>
      <c r="D572" s="111" t="s">
        <v>290</v>
      </c>
      <c r="E572" s="108">
        <v>5</v>
      </c>
      <c r="G572" s="108">
        <v>61.849999999999994</v>
      </c>
    </row>
    <row r="573" spans="1:7">
      <c r="A573" s="112">
        <v>572</v>
      </c>
      <c r="B573" s="109" t="s">
        <v>330</v>
      </c>
      <c r="C573" s="110" t="s">
        <v>321</v>
      </c>
      <c r="D573" s="111" t="s">
        <v>281</v>
      </c>
      <c r="E573" s="108">
        <v>10</v>
      </c>
      <c r="G573" s="108">
        <v>39</v>
      </c>
    </row>
    <row r="574" spans="1:7">
      <c r="A574" s="112">
        <v>573</v>
      </c>
      <c r="B574" s="109" t="s">
        <v>335</v>
      </c>
      <c r="C574" s="110" t="s">
        <v>269</v>
      </c>
      <c r="D574" s="111" t="s">
        <v>281</v>
      </c>
      <c r="E574" s="108">
        <v>19</v>
      </c>
      <c r="G574" s="108">
        <v>208.24</v>
      </c>
    </row>
    <row r="575" spans="1:7">
      <c r="A575" s="112">
        <v>574</v>
      </c>
      <c r="B575" s="109" t="s">
        <v>335</v>
      </c>
      <c r="C575" s="110" t="s">
        <v>323</v>
      </c>
      <c r="D575" s="111" t="s">
        <v>287</v>
      </c>
      <c r="E575" s="108">
        <v>2</v>
      </c>
      <c r="G575" s="108">
        <v>3.78</v>
      </c>
    </row>
    <row r="576" spans="1:7">
      <c r="A576" s="112">
        <v>575</v>
      </c>
      <c r="B576" s="109" t="s">
        <v>341</v>
      </c>
      <c r="C576" s="110" t="s">
        <v>301</v>
      </c>
      <c r="D576" s="111" t="s">
        <v>287</v>
      </c>
      <c r="E576" s="108">
        <v>15</v>
      </c>
      <c r="G576" s="108">
        <v>193.5</v>
      </c>
    </row>
    <row r="577" spans="1:7">
      <c r="A577" s="112">
        <v>576</v>
      </c>
      <c r="B577" s="109" t="s">
        <v>341</v>
      </c>
      <c r="C577" s="110" t="s">
        <v>299</v>
      </c>
      <c r="D577" s="111" t="s">
        <v>290</v>
      </c>
      <c r="E577" s="108">
        <v>13</v>
      </c>
      <c r="G577" s="108">
        <v>63.31</v>
      </c>
    </row>
    <row r="578" spans="1:7">
      <c r="A578" s="112">
        <v>577</v>
      </c>
      <c r="B578" s="109" t="s">
        <v>328</v>
      </c>
      <c r="C578" s="110" t="s">
        <v>289</v>
      </c>
      <c r="D578" s="111" t="s">
        <v>283</v>
      </c>
      <c r="E578" s="108">
        <v>6</v>
      </c>
      <c r="G578" s="108">
        <v>46.56</v>
      </c>
    </row>
    <row r="579" spans="1:7">
      <c r="A579" s="112">
        <v>578</v>
      </c>
      <c r="B579" s="109" t="s">
        <v>354</v>
      </c>
      <c r="C579" s="110" t="s">
        <v>364</v>
      </c>
      <c r="D579" s="111" t="s">
        <v>287</v>
      </c>
      <c r="E579" s="108">
        <v>1</v>
      </c>
      <c r="G579" s="108">
        <v>7.32</v>
      </c>
    </row>
    <row r="580" spans="1:7">
      <c r="A580" s="112">
        <v>579</v>
      </c>
      <c r="B580" s="109" t="s">
        <v>341</v>
      </c>
      <c r="C580" s="110" t="s">
        <v>282</v>
      </c>
      <c r="D580" s="111" t="s">
        <v>287</v>
      </c>
      <c r="E580" s="108">
        <v>9</v>
      </c>
      <c r="G580" s="108">
        <v>52.38</v>
      </c>
    </row>
    <row r="581" spans="1:7">
      <c r="A581" s="112">
        <v>580</v>
      </c>
      <c r="B581" s="109" t="s">
        <v>347</v>
      </c>
      <c r="C581" s="110" t="s">
        <v>273</v>
      </c>
      <c r="D581" s="111" t="s">
        <v>281</v>
      </c>
      <c r="E581" s="108">
        <v>10</v>
      </c>
      <c r="G581" s="108">
        <v>63.7</v>
      </c>
    </row>
    <row r="582" spans="1:7">
      <c r="A582" s="112">
        <v>581</v>
      </c>
      <c r="B582" s="109" t="s">
        <v>335</v>
      </c>
      <c r="C582" s="110" t="s">
        <v>271</v>
      </c>
      <c r="D582" s="111" t="s">
        <v>283</v>
      </c>
      <c r="E582" s="108">
        <v>8</v>
      </c>
      <c r="G582" s="108">
        <v>75.760000000000005</v>
      </c>
    </row>
    <row r="583" spans="1:7">
      <c r="A583" s="112">
        <v>582</v>
      </c>
      <c r="B583" s="109" t="s">
        <v>346</v>
      </c>
      <c r="C583" s="110" t="s">
        <v>270</v>
      </c>
      <c r="D583" s="111" t="s">
        <v>283</v>
      </c>
      <c r="E583" s="108">
        <v>14</v>
      </c>
      <c r="G583" s="108">
        <v>121.38</v>
      </c>
    </row>
    <row r="584" spans="1:7">
      <c r="A584" s="112">
        <v>583</v>
      </c>
      <c r="B584" s="109" t="s">
        <v>344</v>
      </c>
      <c r="C584" s="110" t="s">
        <v>360</v>
      </c>
      <c r="D584" s="111" t="s">
        <v>283</v>
      </c>
      <c r="E584" s="108">
        <v>7</v>
      </c>
      <c r="G584" s="108">
        <v>21.77</v>
      </c>
    </row>
    <row r="585" spans="1:7">
      <c r="A585" s="112">
        <v>584</v>
      </c>
      <c r="B585" s="109" t="s">
        <v>347</v>
      </c>
      <c r="C585" s="110" t="s">
        <v>362</v>
      </c>
      <c r="D585" s="111" t="s">
        <v>281</v>
      </c>
      <c r="E585" s="108">
        <v>13</v>
      </c>
      <c r="G585" s="108">
        <v>86.97</v>
      </c>
    </row>
    <row r="586" spans="1:7">
      <c r="A586" s="112">
        <v>585</v>
      </c>
      <c r="B586" s="109" t="s">
        <v>354</v>
      </c>
      <c r="C586" s="110" t="s">
        <v>311</v>
      </c>
      <c r="D586" s="111" t="s">
        <v>290</v>
      </c>
      <c r="E586" s="108">
        <v>6</v>
      </c>
      <c r="G586" s="108">
        <v>84.78</v>
      </c>
    </row>
    <row r="587" spans="1:7">
      <c r="A587" s="112">
        <v>586</v>
      </c>
      <c r="B587" s="109" t="s">
        <v>345</v>
      </c>
      <c r="C587" s="110" t="s">
        <v>310</v>
      </c>
      <c r="D587" s="111" t="s">
        <v>290</v>
      </c>
      <c r="E587" s="108">
        <v>19</v>
      </c>
      <c r="G587" s="108">
        <v>133</v>
      </c>
    </row>
    <row r="588" spans="1:7">
      <c r="A588" s="112">
        <v>587</v>
      </c>
      <c r="B588" s="109" t="s">
        <v>354</v>
      </c>
      <c r="C588" s="110" t="s">
        <v>277</v>
      </c>
      <c r="D588" s="111" t="s">
        <v>287</v>
      </c>
      <c r="E588" s="108">
        <v>13</v>
      </c>
      <c r="G588" s="108">
        <v>94.12</v>
      </c>
    </row>
    <row r="589" spans="1:7">
      <c r="A589" s="112">
        <v>588</v>
      </c>
      <c r="B589" s="109" t="s">
        <v>344</v>
      </c>
      <c r="C589" s="110" t="s">
        <v>297</v>
      </c>
      <c r="D589" s="111" t="s">
        <v>287</v>
      </c>
      <c r="E589" s="108">
        <v>14</v>
      </c>
      <c r="G589" s="108">
        <v>203.56</v>
      </c>
    </row>
    <row r="590" spans="1:7">
      <c r="A590" s="112">
        <v>589</v>
      </c>
      <c r="B590" s="109" t="s">
        <v>335</v>
      </c>
      <c r="C590" s="110" t="s">
        <v>359</v>
      </c>
      <c r="D590" s="111" t="s">
        <v>290</v>
      </c>
      <c r="E590" s="108">
        <v>8</v>
      </c>
      <c r="G590" s="108">
        <v>83.92</v>
      </c>
    </row>
    <row r="591" spans="1:7">
      <c r="A591" s="112">
        <v>590</v>
      </c>
      <c r="B591" s="109" t="s">
        <v>334</v>
      </c>
      <c r="C591" s="110" t="s">
        <v>308</v>
      </c>
      <c r="D591" s="111" t="s">
        <v>287</v>
      </c>
      <c r="E591" s="108">
        <v>11</v>
      </c>
      <c r="G591" s="108">
        <v>143.22</v>
      </c>
    </row>
    <row r="592" spans="1:7">
      <c r="A592" s="112">
        <v>591</v>
      </c>
      <c r="B592" s="109" t="s">
        <v>334</v>
      </c>
      <c r="C592" s="110" t="s">
        <v>323</v>
      </c>
      <c r="D592" s="111" t="s">
        <v>283</v>
      </c>
      <c r="E592" s="108">
        <v>15</v>
      </c>
      <c r="G592" s="108">
        <v>31.65</v>
      </c>
    </row>
    <row r="593" spans="1:7">
      <c r="A593" s="112">
        <v>592</v>
      </c>
      <c r="B593" s="109" t="s">
        <v>337</v>
      </c>
      <c r="C593" s="110" t="s">
        <v>321</v>
      </c>
      <c r="D593" s="111" t="s">
        <v>290</v>
      </c>
      <c r="E593" s="108">
        <v>16</v>
      </c>
      <c r="G593" s="108">
        <v>67.680000000000007</v>
      </c>
    </row>
    <row r="594" spans="1:7">
      <c r="A594" s="112">
        <v>593</v>
      </c>
      <c r="B594" s="109" t="s">
        <v>336</v>
      </c>
      <c r="C594" s="110" t="s">
        <v>282</v>
      </c>
      <c r="D594" s="111" t="s">
        <v>281</v>
      </c>
      <c r="E594" s="108">
        <v>5</v>
      </c>
      <c r="G594" s="108">
        <v>29.950000000000003</v>
      </c>
    </row>
    <row r="595" spans="1:7">
      <c r="A595" s="112">
        <v>594</v>
      </c>
      <c r="B595" s="109" t="s">
        <v>354</v>
      </c>
      <c r="C595" s="110" t="s">
        <v>301</v>
      </c>
      <c r="D595" s="111" t="s">
        <v>281</v>
      </c>
      <c r="E595" s="108">
        <v>3</v>
      </c>
      <c r="G595" s="108">
        <v>37.32</v>
      </c>
    </row>
    <row r="596" spans="1:7">
      <c r="A596" s="112">
        <v>595</v>
      </c>
      <c r="B596" s="109" t="s">
        <v>345</v>
      </c>
      <c r="C596" s="110" t="s">
        <v>324</v>
      </c>
      <c r="D596" s="111" t="s">
        <v>290</v>
      </c>
      <c r="E596" s="108">
        <v>17</v>
      </c>
      <c r="G596" s="108">
        <v>222.53</v>
      </c>
    </row>
    <row r="597" spans="1:7">
      <c r="A597" s="112">
        <v>596</v>
      </c>
      <c r="B597" s="109" t="s">
        <v>356</v>
      </c>
      <c r="C597" s="110" t="s">
        <v>273</v>
      </c>
      <c r="D597" s="111" t="s">
        <v>283</v>
      </c>
      <c r="E597" s="108">
        <v>15</v>
      </c>
      <c r="G597" s="108">
        <v>91.050000000000011</v>
      </c>
    </row>
    <row r="598" spans="1:7">
      <c r="A598" s="112">
        <v>597</v>
      </c>
      <c r="B598" s="109" t="s">
        <v>347</v>
      </c>
      <c r="C598" s="110" t="s">
        <v>292</v>
      </c>
      <c r="D598" s="111" t="s">
        <v>281</v>
      </c>
      <c r="E598" s="108">
        <v>13</v>
      </c>
      <c r="G598" s="108">
        <v>119.47</v>
      </c>
    </row>
    <row r="599" spans="1:7">
      <c r="A599" s="112">
        <v>598</v>
      </c>
      <c r="B599" s="109" t="s">
        <v>331</v>
      </c>
      <c r="C599" s="110" t="s">
        <v>275</v>
      </c>
      <c r="D599" s="111" t="s">
        <v>283</v>
      </c>
      <c r="E599" s="108">
        <v>11</v>
      </c>
      <c r="G599" s="108">
        <v>160.49</v>
      </c>
    </row>
    <row r="600" spans="1:7">
      <c r="A600" s="112">
        <v>599</v>
      </c>
      <c r="B600" s="109" t="s">
        <v>347</v>
      </c>
      <c r="C600" s="110" t="s">
        <v>360</v>
      </c>
      <c r="D600" s="111" t="s">
        <v>281</v>
      </c>
      <c r="E600" s="108">
        <v>18</v>
      </c>
      <c r="G600" s="108">
        <v>61.02</v>
      </c>
    </row>
    <row r="601" spans="1:7">
      <c r="A601" s="112">
        <v>600</v>
      </c>
      <c r="B601" s="109" t="s">
        <v>333</v>
      </c>
      <c r="C601" s="110" t="s">
        <v>324</v>
      </c>
      <c r="D601" s="111" t="s">
        <v>283</v>
      </c>
      <c r="E601" s="108">
        <v>8</v>
      </c>
      <c r="G601" s="108">
        <v>113.12</v>
      </c>
    </row>
    <row r="602" spans="1:7">
      <c r="A602" s="112">
        <v>601</v>
      </c>
      <c r="B602" s="109" t="s">
        <v>346</v>
      </c>
      <c r="C602" s="110" t="s">
        <v>292</v>
      </c>
      <c r="D602" s="111" t="s">
        <v>287</v>
      </c>
      <c r="E602" s="108">
        <v>19</v>
      </c>
      <c r="G602" s="108">
        <v>195.89000000000001</v>
      </c>
    </row>
    <row r="603" spans="1:7">
      <c r="A603" s="112">
        <v>602</v>
      </c>
      <c r="B603" s="109" t="s">
        <v>356</v>
      </c>
      <c r="C603" s="110" t="s">
        <v>364</v>
      </c>
      <c r="D603" s="111" t="s">
        <v>287</v>
      </c>
      <c r="E603" s="108">
        <v>9</v>
      </c>
      <c r="G603" s="108">
        <v>65.88</v>
      </c>
    </row>
    <row r="604" spans="1:7">
      <c r="A604" s="112">
        <v>603</v>
      </c>
      <c r="B604" s="109" t="s">
        <v>337</v>
      </c>
      <c r="C604" s="110" t="s">
        <v>295</v>
      </c>
      <c r="D604" s="111" t="s">
        <v>290</v>
      </c>
      <c r="E604" s="108">
        <v>15</v>
      </c>
      <c r="G604" s="108">
        <v>236.54999999999998</v>
      </c>
    </row>
    <row r="605" spans="1:7">
      <c r="A605" s="112">
        <v>604</v>
      </c>
      <c r="B605" s="109" t="s">
        <v>333</v>
      </c>
      <c r="C605" s="110" t="s">
        <v>312</v>
      </c>
      <c r="D605" s="111" t="s">
        <v>287</v>
      </c>
      <c r="E605" s="108">
        <v>12</v>
      </c>
      <c r="G605" s="108">
        <v>171.60000000000002</v>
      </c>
    </row>
    <row r="606" spans="1:7">
      <c r="A606" s="112">
        <v>605</v>
      </c>
      <c r="B606" s="109" t="s">
        <v>329</v>
      </c>
      <c r="C606" s="110" t="s">
        <v>312</v>
      </c>
      <c r="D606" s="111" t="s">
        <v>283</v>
      </c>
      <c r="E606" s="108">
        <v>10</v>
      </c>
      <c r="G606" s="108">
        <v>162.19999999999999</v>
      </c>
    </row>
    <row r="607" spans="1:7">
      <c r="A607" s="112">
        <v>606</v>
      </c>
      <c r="B607" s="109" t="s">
        <v>339</v>
      </c>
      <c r="C607" s="110" t="s">
        <v>321</v>
      </c>
      <c r="D607" s="111" t="s">
        <v>283</v>
      </c>
      <c r="E607" s="108">
        <v>7</v>
      </c>
      <c r="G607" s="108">
        <v>27.86</v>
      </c>
    </row>
    <row r="608" spans="1:7">
      <c r="A608" s="112">
        <v>607</v>
      </c>
      <c r="B608" s="109" t="s">
        <v>353</v>
      </c>
      <c r="C608" s="110" t="s">
        <v>288</v>
      </c>
      <c r="D608" s="111" t="s">
        <v>287</v>
      </c>
      <c r="E608" s="108">
        <v>10</v>
      </c>
      <c r="G608" s="108">
        <v>48.4</v>
      </c>
    </row>
    <row r="609" spans="1:7">
      <c r="A609" s="112">
        <v>608</v>
      </c>
      <c r="B609" s="109" t="s">
        <v>341</v>
      </c>
      <c r="C609" s="110" t="s">
        <v>294</v>
      </c>
      <c r="D609" s="111" t="s">
        <v>290</v>
      </c>
      <c r="E609" s="108">
        <v>17</v>
      </c>
      <c r="G609" s="108">
        <v>53.38</v>
      </c>
    </row>
    <row r="610" spans="1:7">
      <c r="A610" s="112">
        <v>609</v>
      </c>
      <c r="B610" s="109" t="s">
        <v>339</v>
      </c>
      <c r="C610" s="110" t="s">
        <v>302</v>
      </c>
      <c r="D610" s="111" t="s">
        <v>287</v>
      </c>
      <c r="E610" s="108">
        <v>8</v>
      </c>
      <c r="G610" s="108">
        <v>24.56</v>
      </c>
    </row>
    <row r="611" spans="1:7">
      <c r="A611" s="112">
        <v>610</v>
      </c>
      <c r="B611" s="109" t="s">
        <v>336</v>
      </c>
      <c r="C611" s="110" t="s">
        <v>360</v>
      </c>
      <c r="D611" s="111" t="s">
        <v>281</v>
      </c>
      <c r="E611" s="108">
        <v>16</v>
      </c>
      <c r="G611" s="108">
        <v>54.24</v>
      </c>
    </row>
    <row r="612" spans="1:7">
      <c r="A612" s="112">
        <v>611</v>
      </c>
      <c r="B612" s="109" t="s">
        <v>329</v>
      </c>
      <c r="C612" s="110" t="s">
        <v>364</v>
      </c>
      <c r="D612" s="111" t="s">
        <v>290</v>
      </c>
      <c r="E612" s="108">
        <v>4</v>
      </c>
      <c r="G612" s="108">
        <v>26.92</v>
      </c>
    </row>
    <row r="613" spans="1:7">
      <c r="A613" s="112">
        <v>612</v>
      </c>
      <c r="B613" s="109" t="s">
        <v>354</v>
      </c>
      <c r="C613" s="110" t="s">
        <v>297</v>
      </c>
      <c r="D613" s="111" t="s">
        <v>287</v>
      </c>
      <c r="E613" s="108">
        <v>14</v>
      </c>
      <c r="G613" s="108">
        <v>203.56</v>
      </c>
    </row>
    <row r="614" spans="1:7">
      <c r="A614" s="112">
        <v>613</v>
      </c>
      <c r="B614" s="109" t="s">
        <v>353</v>
      </c>
      <c r="C614" s="110" t="s">
        <v>322</v>
      </c>
      <c r="D614" s="111" t="s">
        <v>287</v>
      </c>
      <c r="E614" s="108">
        <v>15</v>
      </c>
      <c r="G614" s="108">
        <v>74.850000000000009</v>
      </c>
    </row>
    <row r="615" spans="1:7">
      <c r="A615" s="112">
        <v>614</v>
      </c>
      <c r="B615" s="109" t="s">
        <v>328</v>
      </c>
      <c r="C615" s="110" t="s">
        <v>274</v>
      </c>
      <c r="D615" s="111" t="s">
        <v>290</v>
      </c>
      <c r="E615" s="108">
        <v>2</v>
      </c>
      <c r="G615" s="108">
        <v>14.56</v>
      </c>
    </row>
    <row r="616" spans="1:7">
      <c r="A616" s="112">
        <v>615</v>
      </c>
      <c r="B616" s="109" t="s">
        <v>342</v>
      </c>
      <c r="C616" s="110" t="s">
        <v>358</v>
      </c>
      <c r="D616" s="111" t="s">
        <v>281</v>
      </c>
      <c r="E616" s="108">
        <v>17</v>
      </c>
      <c r="G616" s="108">
        <v>241.74</v>
      </c>
    </row>
    <row r="617" spans="1:7">
      <c r="A617" s="112">
        <v>616</v>
      </c>
      <c r="B617" s="109" t="s">
        <v>330</v>
      </c>
      <c r="C617" s="110" t="s">
        <v>291</v>
      </c>
      <c r="D617" s="111" t="s">
        <v>287</v>
      </c>
      <c r="E617" s="108">
        <v>11</v>
      </c>
      <c r="G617" s="108">
        <v>110.22</v>
      </c>
    </row>
    <row r="618" spans="1:7">
      <c r="A618" s="112">
        <v>617</v>
      </c>
      <c r="B618" s="109" t="s">
        <v>346</v>
      </c>
      <c r="C618" s="110" t="s">
        <v>270</v>
      </c>
      <c r="D618" s="111" t="s">
        <v>281</v>
      </c>
      <c r="E618" s="108">
        <v>2</v>
      </c>
      <c r="G618" s="108">
        <v>17.68</v>
      </c>
    </row>
    <row r="619" spans="1:7">
      <c r="A619" s="112">
        <v>618</v>
      </c>
      <c r="B619" s="109" t="s">
        <v>340</v>
      </c>
      <c r="C619" s="110" t="s">
        <v>272</v>
      </c>
      <c r="D619" s="111" t="s">
        <v>281</v>
      </c>
      <c r="E619" s="108">
        <v>8</v>
      </c>
      <c r="G619" s="108">
        <v>115.44</v>
      </c>
    </row>
    <row r="620" spans="1:7">
      <c r="A620" s="112">
        <v>619</v>
      </c>
      <c r="B620" s="109" t="s">
        <v>342</v>
      </c>
      <c r="C620" s="110" t="s">
        <v>311</v>
      </c>
      <c r="D620" s="111" t="s">
        <v>287</v>
      </c>
      <c r="E620" s="108">
        <v>1</v>
      </c>
      <c r="G620" s="108">
        <v>13.85</v>
      </c>
    </row>
    <row r="621" spans="1:7">
      <c r="A621" s="112">
        <v>620</v>
      </c>
      <c r="B621" s="109" t="s">
        <v>354</v>
      </c>
      <c r="C621" s="110" t="s">
        <v>299</v>
      </c>
      <c r="D621" s="111" t="s">
        <v>283</v>
      </c>
      <c r="E621" s="108">
        <v>8</v>
      </c>
      <c r="G621" s="108">
        <v>41.68</v>
      </c>
    </row>
    <row r="622" spans="1:7">
      <c r="A622" s="112">
        <v>621</v>
      </c>
      <c r="B622" s="109" t="s">
        <v>337</v>
      </c>
      <c r="C622" s="110" t="s">
        <v>269</v>
      </c>
      <c r="D622" s="111" t="s">
        <v>290</v>
      </c>
      <c r="E622" s="108">
        <v>13</v>
      </c>
      <c r="G622" s="108">
        <v>140.01</v>
      </c>
    </row>
    <row r="623" spans="1:7">
      <c r="A623" s="112">
        <v>622</v>
      </c>
      <c r="B623" s="109" t="s">
        <v>346</v>
      </c>
      <c r="C623" s="110" t="s">
        <v>313</v>
      </c>
      <c r="D623" s="111" t="s">
        <v>287</v>
      </c>
      <c r="E623" s="108">
        <v>8</v>
      </c>
      <c r="G623" s="108">
        <v>97.6</v>
      </c>
    </row>
    <row r="624" spans="1:7">
      <c r="A624" s="112">
        <v>623</v>
      </c>
      <c r="B624" s="109" t="s">
        <v>356</v>
      </c>
      <c r="C624" s="110" t="s">
        <v>364</v>
      </c>
      <c r="D624" s="111" t="s">
        <v>283</v>
      </c>
      <c r="E624" s="108">
        <v>9</v>
      </c>
      <c r="G624" s="108">
        <v>61.74</v>
      </c>
    </row>
    <row r="625" spans="1:7">
      <c r="A625" s="112">
        <v>624</v>
      </c>
      <c r="B625" s="109" t="s">
        <v>355</v>
      </c>
      <c r="C625" s="110" t="s">
        <v>291</v>
      </c>
      <c r="D625" s="111" t="s">
        <v>287</v>
      </c>
      <c r="E625" s="108">
        <v>15</v>
      </c>
      <c r="G625" s="108">
        <v>150.29999999999998</v>
      </c>
    </row>
    <row r="626" spans="1:7">
      <c r="A626" s="112">
        <v>625</v>
      </c>
      <c r="B626" s="109" t="s">
        <v>329</v>
      </c>
      <c r="C626" s="110" t="s">
        <v>362</v>
      </c>
      <c r="D626" s="111" t="s">
        <v>283</v>
      </c>
      <c r="E626" s="108">
        <v>8</v>
      </c>
      <c r="G626" s="108">
        <v>56.96</v>
      </c>
    </row>
    <row r="627" spans="1:7">
      <c r="A627" s="112">
        <v>626</v>
      </c>
      <c r="B627" s="109" t="s">
        <v>330</v>
      </c>
      <c r="C627" s="110" t="s">
        <v>300</v>
      </c>
      <c r="D627" s="111" t="s">
        <v>290</v>
      </c>
      <c r="E627" s="108">
        <v>17</v>
      </c>
      <c r="G627" s="108">
        <v>138.55000000000001</v>
      </c>
    </row>
    <row r="628" spans="1:7">
      <c r="A628" s="112">
        <v>627</v>
      </c>
      <c r="B628" s="109" t="s">
        <v>338</v>
      </c>
      <c r="C628" s="110" t="s">
        <v>276</v>
      </c>
      <c r="D628" s="111" t="s">
        <v>283</v>
      </c>
      <c r="E628" s="108">
        <v>10</v>
      </c>
      <c r="G628" s="108">
        <v>61.3</v>
      </c>
    </row>
    <row r="629" spans="1:7">
      <c r="A629" s="112">
        <v>628</v>
      </c>
      <c r="B629" s="109" t="s">
        <v>328</v>
      </c>
      <c r="C629" s="110" t="s">
        <v>324</v>
      </c>
      <c r="D629" s="111" t="s">
        <v>283</v>
      </c>
      <c r="E629" s="108">
        <v>12</v>
      </c>
      <c r="G629" s="108">
        <v>169.68</v>
      </c>
    </row>
    <row r="630" spans="1:7">
      <c r="A630" s="112">
        <v>629</v>
      </c>
      <c r="B630" s="109" t="s">
        <v>344</v>
      </c>
      <c r="C630" s="110" t="s">
        <v>310</v>
      </c>
      <c r="D630" s="111" t="s">
        <v>287</v>
      </c>
      <c r="E630" s="108">
        <v>12</v>
      </c>
      <c r="G630" s="108">
        <v>82.320000000000007</v>
      </c>
    </row>
    <row r="631" spans="1:7">
      <c r="A631" s="112">
        <v>630</v>
      </c>
      <c r="B631" s="109" t="s">
        <v>336</v>
      </c>
      <c r="C631" s="110" t="s">
        <v>311</v>
      </c>
      <c r="D631" s="111" t="s">
        <v>281</v>
      </c>
      <c r="E631" s="108">
        <v>18</v>
      </c>
      <c r="G631" s="108">
        <v>245.70000000000002</v>
      </c>
    </row>
    <row r="632" spans="1:7">
      <c r="A632" s="112">
        <v>631</v>
      </c>
      <c r="B632" s="109" t="s">
        <v>346</v>
      </c>
      <c r="C632" s="110" t="s">
        <v>276</v>
      </c>
      <c r="D632" s="111" t="s">
        <v>281</v>
      </c>
      <c r="E632" s="108">
        <v>10</v>
      </c>
      <c r="G632" s="108">
        <v>58.2</v>
      </c>
    </row>
    <row r="633" spans="1:7">
      <c r="A633" s="112">
        <v>632</v>
      </c>
      <c r="B633" s="109" t="s">
        <v>345</v>
      </c>
      <c r="C633" s="110" t="s">
        <v>289</v>
      </c>
      <c r="D633" s="111" t="s">
        <v>287</v>
      </c>
      <c r="E633" s="108">
        <v>11</v>
      </c>
      <c r="G633" s="108">
        <v>88.22</v>
      </c>
    </row>
    <row r="634" spans="1:7">
      <c r="A634" s="112">
        <v>633</v>
      </c>
      <c r="B634" s="109" t="s">
        <v>356</v>
      </c>
      <c r="C634" s="110" t="s">
        <v>270</v>
      </c>
      <c r="D634" s="111" t="s">
        <v>283</v>
      </c>
      <c r="E634" s="108">
        <v>14</v>
      </c>
      <c r="G634" s="108">
        <v>121.38</v>
      </c>
    </row>
    <row r="635" spans="1:7">
      <c r="A635" s="112">
        <v>634</v>
      </c>
      <c r="B635" s="109" t="s">
        <v>340</v>
      </c>
      <c r="C635" s="110" t="s">
        <v>296</v>
      </c>
      <c r="D635" s="111" t="s">
        <v>281</v>
      </c>
      <c r="E635" s="108">
        <v>18</v>
      </c>
      <c r="G635" s="108">
        <v>219.78000000000003</v>
      </c>
    </row>
    <row r="636" spans="1:7">
      <c r="A636" s="112">
        <v>635</v>
      </c>
      <c r="B636" s="109" t="s">
        <v>340</v>
      </c>
      <c r="C636" s="110" t="s">
        <v>299</v>
      </c>
      <c r="D636" s="111" t="s">
        <v>290</v>
      </c>
      <c r="E636" s="108">
        <v>11</v>
      </c>
      <c r="G636" s="108">
        <v>53.57</v>
      </c>
    </row>
    <row r="637" spans="1:7">
      <c r="A637" s="112">
        <v>636</v>
      </c>
      <c r="B637" s="109" t="s">
        <v>336</v>
      </c>
      <c r="C637" s="110" t="s">
        <v>361</v>
      </c>
      <c r="D637" s="111" t="s">
        <v>287</v>
      </c>
      <c r="E637" s="108">
        <v>2</v>
      </c>
      <c r="G637" s="108">
        <v>6.56</v>
      </c>
    </row>
    <row r="638" spans="1:7">
      <c r="A638" s="112">
        <v>637</v>
      </c>
      <c r="B638" s="109" t="s">
        <v>328</v>
      </c>
      <c r="C638" s="110" t="s">
        <v>362</v>
      </c>
      <c r="D638" s="111" t="s">
        <v>281</v>
      </c>
      <c r="E638" s="108">
        <v>6</v>
      </c>
      <c r="G638" s="108">
        <v>40.14</v>
      </c>
    </row>
    <row r="639" spans="1:7">
      <c r="A639" s="112">
        <v>638</v>
      </c>
      <c r="B639" s="109" t="s">
        <v>340</v>
      </c>
      <c r="C639" s="110" t="s">
        <v>304</v>
      </c>
      <c r="D639" s="111" t="s">
        <v>290</v>
      </c>
      <c r="E639" s="108">
        <v>9</v>
      </c>
      <c r="G639" s="108">
        <v>66.42</v>
      </c>
    </row>
    <row r="640" spans="1:7">
      <c r="A640" s="112">
        <v>639</v>
      </c>
      <c r="B640" s="109" t="s">
        <v>354</v>
      </c>
      <c r="C640" s="110" t="s">
        <v>362</v>
      </c>
      <c r="D640" s="111" t="s">
        <v>287</v>
      </c>
      <c r="E640" s="108">
        <v>11</v>
      </c>
      <c r="G640" s="108">
        <v>70.400000000000006</v>
      </c>
    </row>
    <row r="641" spans="1:7">
      <c r="A641" s="112">
        <v>640</v>
      </c>
      <c r="B641" s="109" t="s">
        <v>346</v>
      </c>
      <c r="C641" s="110" t="s">
        <v>298</v>
      </c>
      <c r="D641" s="111" t="s">
        <v>281</v>
      </c>
      <c r="E641" s="108">
        <v>16</v>
      </c>
      <c r="G641" s="108">
        <v>144.80000000000001</v>
      </c>
    </row>
    <row r="642" spans="1:7">
      <c r="A642" s="112">
        <v>641</v>
      </c>
      <c r="B642" s="109" t="s">
        <v>328</v>
      </c>
      <c r="C642" s="110" t="s">
        <v>297</v>
      </c>
      <c r="D642" s="111" t="s">
        <v>281</v>
      </c>
      <c r="E642" s="108">
        <v>4</v>
      </c>
      <c r="G642" s="108">
        <v>60.48</v>
      </c>
    </row>
    <row r="643" spans="1:7">
      <c r="A643" s="112">
        <v>642</v>
      </c>
      <c r="B643" s="109" t="s">
        <v>341</v>
      </c>
      <c r="C643" s="110" t="s">
        <v>314</v>
      </c>
      <c r="D643" s="111" t="s">
        <v>287</v>
      </c>
      <c r="E643" s="108">
        <v>6</v>
      </c>
      <c r="G643" s="108">
        <v>65.039999999999992</v>
      </c>
    </row>
    <row r="644" spans="1:7">
      <c r="A644" s="112">
        <v>643</v>
      </c>
      <c r="B644" s="109" t="s">
        <v>339</v>
      </c>
      <c r="C644" s="110" t="s">
        <v>282</v>
      </c>
      <c r="D644" s="111" t="s">
        <v>281</v>
      </c>
      <c r="E644" s="108">
        <v>9</v>
      </c>
      <c r="G644" s="108">
        <v>53.910000000000004</v>
      </c>
    </row>
    <row r="645" spans="1:7">
      <c r="A645" s="112">
        <v>644</v>
      </c>
      <c r="B645" s="109" t="s">
        <v>345</v>
      </c>
      <c r="C645" s="110" t="s">
        <v>312</v>
      </c>
      <c r="D645" s="111" t="s">
        <v>281</v>
      </c>
      <c r="E645" s="108">
        <v>16</v>
      </c>
      <c r="G645" s="108">
        <v>256.95999999999998</v>
      </c>
    </row>
    <row r="646" spans="1:7">
      <c r="A646" s="112">
        <v>645</v>
      </c>
      <c r="B646" s="109" t="s">
        <v>334</v>
      </c>
      <c r="C646" s="110" t="s">
        <v>308</v>
      </c>
      <c r="D646" s="111" t="s">
        <v>281</v>
      </c>
      <c r="E646" s="108">
        <v>19</v>
      </c>
      <c r="G646" s="108">
        <v>233.89000000000001</v>
      </c>
    </row>
    <row r="647" spans="1:7">
      <c r="A647" s="112">
        <v>646</v>
      </c>
      <c r="B647" s="109" t="s">
        <v>335</v>
      </c>
      <c r="C647" s="110" t="s">
        <v>365</v>
      </c>
      <c r="D647" s="111" t="s">
        <v>283</v>
      </c>
      <c r="E647" s="108">
        <v>13</v>
      </c>
      <c r="G647" s="108">
        <v>93.34</v>
      </c>
    </row>
    <row r="648" spans="1:7">
      <c r="A648" s="112">
        <v>647</v>
      </c>
      <c r="B648" s="109" t="s">
        <v>330</v>
      </c>
      <c r="C648" s="110" t="s">
        <v>286</v>
      </c>
      <c r="D648" s="111" t="s">
        <v>287</v>
      </c>
      <c r="E648" s="108">
        <v>9</v>
      </c>
      <c r="G648" s="108">
        <v>76.140000000000015</v>
      </c>
    </row>
    <row r="649" spans="1:7">
      <c r="A649" s="112">
        <v>648</v>
      </c>
      <c r="B649" s="109" t="s">
        <v>348</v>
      </c>
      <c r="C649" s="110" t="s">
        <v>322</v>
      </c>
      <c r="D649" s="111" t="s">
        <v>287</v>
      </c>
      <c r="E649" s="108">
        <v>19</v>
      </c>
      <c r="G649" s="108">
        <v>94.81</v>
      </c>
    </row>
    <row r="650" spans="1:7">
      <c r="A650" s="112">
        <v>649</v>
      </c>
      <c r="B650" s="109" t="s">
        <v>343</v>
      </c>
      <c r="C650" s="110" t="s">
        <v>300</v>
      </c>
      <c r="D650" s="111" t="s">
        <v>281</v>
      </c>
      <c r="E650" s="108">
        <v>5</v>
      </c>
      <c r="G650" s="108">
        <v>43.2</v>
      </c>
    </row>
    <row r="651" spans="1:7">
      <c r="A651" s="112">
        <v>650</v>
      </c>
      <c r="B651" s="109" t="s">
        <v>332</v>
      </c>
      <c r="C651" s="110" t="s">
        <v>323</v>
      </c>
      <c r="D651" s="111" t="s">
        <v>287</v>
      </c>
      <c r="E651" s="108">
        <v>18</v>
      </c>
      <c r="G651" s="108">
        <v>34.019999999999996</v>
      </c>
    </row>
    <row r="652" spans="1:7">
      <c r="A652" s="112">
        <v>651</v>
      </c>
      <c r="B652" s="109" t="s">
        <v>338</v>
      </c>
      <c r="C652" s="110" t="s">
        <v>270</v>
      </c>
      <c r="D652" s="111" t="s">
        <v>283</v>
      </c>
      <c r="E652" s="108">
        <v>18</v>
      </c>
      <c r="G652" s="108">
        <v>156.06</v>
      </c>
    </row>
    <row r="653" spans="1:7">
      <c r="A653" s="112">
        <v>652</v>
      </c>
      <c r="B653" s="109" t="s">
        <v>341</v>
      </c>
      <c r="C653" s="110" t="s">
        <v>294</v>
      </c>
      <c r="D653" s="111" t="s">
        <v>283</v>
      </c>
      <c r="E653" s="108">
        <v>7</v>
      </c>
      <c r="G653" s="108">
        <v>21.560000000000002</v>
      </c>
    </row>
    <row r="654" spans="1:7">
      <c r="A654" s="112">
        <v>653</v>
      </c>
      <c r="B654" s="109" t="s">
        <v>336</v>
      </c>
      <c r="C654" s="110" t="s">
        <v>324</v>
      </c>
      <c r="D654" s="111" t="s">
        <v>287</v>
      </c>
      <c r="E654" s="108">
        <v>5</v>
      </c>
      <c r="G654" s="108">
        <v>60.05</v>
      </c>
    </row>
    <row r="655" spans="1:7">
      <c r="A655" s="112">
        <v>654</v>
      </c>
      <c r="B655" s="109" t="s">
        <v>333</v>
      </c>
      <c r="C655" s="110" t="s">
        <v>361</v>
      </c>
      <c r="D655" s="111" t="s">
        <v>281</v>
      </c>
      <c r="E655" s="108">
        <v>8</v>
      </c>
      <c r="G655" s="108">
        <v>24.72</v>
      </c>
    </row>
    <row r="656" spans="1:7">
      <c r="A656" s="112">
        <v>655</v>
      </c>
      <c r="B656" s="109" t="s">
        <v>345</v>
      </c>
      <c r="C656" s="110" t="s">
        <v>310</v>
      </c>
      <c r="D656" s="111" t="s">
        <v>287</v>
      </c>
      <c r="E656" s="108">
        <v>8</v>
      </c>
      <c r="G656" s="108">
        <v>54.88</v>
      </c>
    </row>
    <row r="657" spans="1:7">
      <c r="A657" s="112">
        <v>656</v>
      </c>
      <c r="B657" s="109" t="s">
        <v>336</v>
      </c>
      <c r="C657" s="110" t="s">
        <v>302</v>
      </c>
      <c r="D657" s="111" t="s">
        <v>281</v>
      </c>
      <c r="E657" s="108">
        <v>1</v>
      </c>
      <c r="G657" s="108">
        <v>2.7</v>
      </c>
    </row>
    <row r="658" spans="1:7">
      <c r="A658" s="112">
        <v>657</v>
      </c>
      <c r="B658" s="109" t="s">
        <v>345</v>
      </c>
      <c r="C658" s="110" t="s">
        <v>272</v>
      </c>
      <c r="D658" s="111" t="s">
        <v>287</v>
      </c>
      <c r="E658" s="108">
        <v>14</v>
      </c>
      <c r="G658" s="108">
        <v>201.04</v>
      </c>
    </row>
    <row r="659" spans="1:7">
      <c r="A659" s="112">
        <v>658</v>
      </c>
      <c r="B659" s="109" t="s">
        <v>331</v>
      </c>
      <c r="C659" s="110" t="s">
        <v>282</v>
      </c>
      <c r="D659" s="111" t="s">
        <v>290</v>
      </c>
      <c r="E659" s="108">
        <v>4</v>
      </c>
      <c r="G659" s="108">
        <v>23.52</v>
      </c>
    </row>
    <row r="660" spans="1:7">
      <c r="A660" s="112">
        <v>659</v>
      </c>
      <c r="B660" s="109" t="s">
        <v>355</v>
      </c>
      <c r="C660" s="110" t="s">
        <v>293</v>
      </c>
      <c r="D660" s="111" t="s">
        <v>290</v>
      </c>
      <c r="E660" s="108">
        <v>17</v>
      </c>
      <c r="G660" s="108">
        <v>91.800000000000011</v>
      </c>
    </row>
    <row r="661" spans="1:7">
      <c r="A661" s="112">
        <v>660</v>
      </c>
      <c r="B661" s="109" t="s">
        <v>353</v>
      </c>
      <c r="C661" s="110" t="s">
        <v>323</v>
      </c>
      <c r="D661" s="111" t="s">
        <v>283</v>
      </c>
      <c r="E661" s="108">
        <v>2</v>
      </c>
      <c r="G661" s="108">
        <v>4.22</v>
      </c>
    </row>
    <row r="662" spans="1:7">
      <c r="A662" s="112">
        <v>661</v>
      </c>
      <c r="B662" s="109" t="s">
        <v>356</v>
      </c>
      <c r="C662" s="110" t="s">
        <v>362</v>
      </c>
      <c r="D662" s="111" t="s">
        <v>281</v>
      </c>
      <c r="E662" s="108">
        <v>14</v>
      </c>
      <c r="G662" s="108">
        <v>93.660000000000011</v>
      </c>
    </row>
    <row r="663" spans="1:7">
      <c r="A663" s="112">
        <v>662</v>
      </c>
      <c r="B663" s="109" t="s">
        <v>337</v>
      </c>
      <c r="C663" s="110" t="s">
        <v>309</v>
      </c>
      <c r="D663" s="111" t="s">
        <v>283</v>
      </c>
      <c r="E663" s="108">
        <v>8</v>
      </c>
      <c r="G663" s="108">
        <v>13.44</v>
      </c>
    </row>
    <row r="664" spans="1:7">
      <c r="A664" s="112">
        <v>663</v>
      </c>
      <c r="B664" s="109" t="s">
        <v>354</v>
      </c>
      <c r="C664" s="110" t="s">
        <v>313</v>
      </c>
      <c r="D664" s="111" t="s">
        <v>281</v>
      </c>
      <c r="E664" s="108">
        <v>11</v>
      </c>
      <c r="G664" s="108">
        <v>126.28</v>
      </c>
    </row>
    <row r="665" spans="1:7">
      <c r="A665" s="112">
        <v>664</v>
      </c>
      <c r="B665" s="109" t="s">
        <v>336</v>
      </c>
      <c r="C665" s="110" t="s">
        <v>300</v>
      </c>
      <c r="D665" s="111" t="s">
        <v>287</v>
      </c>
      <c r="E665" s="108">
        <v>12</v>
      </c>
      <c r="G665" s="108">
        <v>104.03999999999999</v>
      </c>
    </row>
    <row r="666" spans="1:7">
      <c r="A666" s="112">
        <v>665</v>
      </c>
      <c r="B666" s="109" t="s">
        <v>354</v>
      </c>
      <c r="C666" s="110" t="s">
        <v>270</v>
      </c>
      <c r="D666" s="111" t="s">
        <v>281</v>
      </c>
      <c r="E666" s="108">
        <v>14</v>
      </c>
      <c r="G666" s="108">
        <v>123.75999999999999</v>
      </c>
    </row>
    <row r="667" spans="1:7">
      <c r="A667" s="112">
        <v>666</v>
      </c>
      <c r="B667" s="109" t="s">
        <v>354</v>
      </c>
      <c r="C667" s="110" t="s">
        <v>304</v>
      </c>
      <c r="D667" s="111" t="s">
        <v>287</v>
      </c>
      <c r="E667" s="108">
        <v>8</v>
      </c>
      <c r="G667" s="108">
        <v>56.8</v>
      </c>
    </row>
    <row r="668" spans="1:7">
      <c r="A668" s="112">
        <v>667</v>
      </c>
      <c r="B668" s="109" t="s">
        <v>347</v>
      </c>
      <c r="C668" s="110" t="s">
        <v>311</v>
      </c>
      <c r="D668" s="111" t="s">
        <v>281</v>
      </c>
      <c r="E668" s="108">
        <v>20</v>
      </c>
      <c r="G668" s="108">
        <v>273</v>
      </c>
    </row>
    <row r="669" spans="1:7">
      <c r="A669" s="112">
        <v>668</v>
      </c>
      <c r="B669" s="109" t="s">
        <v>328</v>
      </c>
      <c r="C669" s="110" t="s">
        <v>271</v>
      </c>
      <c r="D669" s="111" t="s">
        <v>283</v>
      </c>
      <c r="E669" s="108">
        <v>6</v>
      </c>
      <c r="G669" s="108">
        <v>56.820000000000007</v>
      </c>
    </row>
    <row r="670" spans="1:7">
      <c r="A670" s="112">
        <v>669</v>
      </c>
      <c r="B670" s="109" t="s">
        <v>336</v>
      </c>
      <c r="C670" s="110" t="s">
        <v>282</v>
      </c>
      <c r="D670" s="111" t="s">
        <v>287</v>
      </c>
      <c r="E670" s="108">
        <v>3</v>
      </c>
      <c r="G670" s="108">
        <v>17.46</v>
      </c>
    </row>
    <row r="671" spans="1:7">
      <c r="A671" s="112">
        <v>670</v>
      </c>
      <c r="B671" s="109" t="s">
        <v>333</v>
      </c>
      <c r="C671" s="110" t="s">
        <v>276</v>
      </c>
      <c r="D671" s="111" t="s">
        <v>287</v>
      </c>
      <c r="E671" s="108">
        <v>14</v>
      </c>
      <c r="G671" s="108">
        <v>74.2</v>
      </c>
    </row>
    <row r="672" spans="1:7">
      <c r="A672" s="112">
        <v>671</v>
      </c>
      <c r="B672" s="109" t="s">
        <v>341</v>
      </c>
      <c r="C672" s="110" t="s">
        <v>269</v>
      </c>
      <c r="D672" s="111" t="s">
        <v>281</v>
      </c>
      <c r="E672" s="108">
        <v>4</v>
      </c>
      <c r="G672" s="108">
        <v>43.84</v>
      </c>
    </row>
    <row r="673" spans="1:7">
      <c r="A673" s="112">
        <v>672</v>
      </c>
      <c r="B673" s="109" t="s">
        <v>334</v>
      </c>
      <c r="C673" s="110" t="s">
        <v>313</v>
      </c>
      <c r="D673" s="111" t="s">
        <v>283</v>
      </c>
      <c r="E673" s="108">
        <v>11</v>
      </c>
      <c r="G673" s="108">
        <v>137.28</v>
      </c>
    </row>
    <row r="674" spans="1:7">
      <c r="A674" s="112">
        <v>673</v>
      </c>
      <c r="B674" s="109" t="s">
        <v>328</v>
      </c>
      <c r="C674" s="110" t="s">
        <v>361</v>
      </c>
      <c r="D674" s="111" t="s">
        <v>283</v>
      </c>
      <c r="E674" s="108">
        <v>12</v>
      </c>
      <c r="G674" s="108">
        <v>37.799999999999997</v>
      </c>
    </row>
    <row r="675" spans="1:7">
      <c r="A675" s="112">
        <v>674</v>
      </c>
      <c r="B675" s="109" t="s">
        <v>346</v>
      </c>
      <c r="C675" s="110" t="s">
        <v>282</v>
      </c>
      <c r="D675" s="111" t="s">
        <v>290</v>
      </c>
      <c r="E675" s="108">
        <v>3</v>
      </c>
      <c r="G675" s="108">
        <v>17.64</v>
      </c>
    </row>
    <row r="676" spans="1:7">
      <c r="A676" s="112">
        <v>675</v>
      </c>
      <c r="B676" s="109" t="s">
        <v>344</v>
      </c>
      <c r="C676" s="110" t="s">
        <v>362</v>
      </c>
      <c r="D676" s="111" t="s">
        <v>283</v>
      </c>
      <c r="E676" s="108">
        <v>4</v>
      </c>
      <c r="G676" s="108">
        <v>28.48</v>
      </c>
    </row>
    <row r="677" spans="1:7">
      <c r="A677" s="112">
        <v>676</v>
      </c>
      <c r="B677" s="109" t="s">
        <v>347</v>
      </c>
      <c r="C677" s="110" t="s">
        <v>359</v>
      </c>
      <c r="D677" s="111" t="s">
        <v>281</v>
      </c>
      <c r="E677" s="108">
        <v>16</v>
      </c>
      <c r="G677" s="108">
        <v>193.76</v>
      </c>
    </row>
    <row r="678" spans="1:7">
      <c r="A678" s="112">
        <v>677</v>
      </c>
      <c r="B678" s="109" t="s">
        <v>332</v>
      </c>
      <c r="C678" s="110" t="s">
        <v>291</v>
      </c>
      <c r="D678" s="111" t="s">
        <v>283</v>
      </c>
      <c r="E678" s="108">
        <v>3</v>
      </c>
      <c r="G678" s="108">
        <v>25.71</v>
      </c>
    </row>
    <row r="679" spans="1:7">
      <c r="A679" s="112">
        <v>678</v>
      </c>
      <c r="B679" s="109" t="s">
        <v>328</v>
      </c>
      <c r="C679" s="110" t="s">
        <v>277</v>
      </c>
      <c r="D679" s="111" t="s">
        <v>281</v>
      </c>
      <c r="E679" s="108">
        <v>11</v>
      </c>
      <c r="G679" s="108">
        <v>89.54</v>
      </c>
    </row>
    <row r="680" spans="1:7">
      <c r="A680" s="112">
        <v>679</v>
      </c>
      <c r="B680" s="109" t="s">
        <v>330</v>
      </c>
      <c r="C680" s="110" t="s">
        <v>289</v>
      </c>
      <c r="D680" s="111" t="s">
        <v>287</v>
      </c>
      <c r="E680" s="108">
        <v>5</v>
      </c>
      <c r="G680" s="108">
        <v>40.099999999999994</v>
      </c>
    </row>
    <row r="681" spans="1:7">
      <c r="A681" s="112">
        <v>680</v>
      </c>
      <c r="B681" s="109" t="s">
        <v>339</v>
      </c>
      <c r="C681" s="110" t="s">
        <v>297</v>
      </c>
      <c r="D681" s="111" t="s">
        <v>283</v>
      </c>
      <c r="E681" s="108">
        <v>17</v>
      </c>
      <c r="G681" s="108">
        <v>259.58999999999997</v>
      </c>
    </row>
    <row r="682" spans="1:7">
      <c r="A682" s="112">
        <v>681</v>
      </c>
      <c r="B682" s="109" t="s">
        <v>342</v>
      </c>
      <c r="C682" s="110" t="s">
        <v>296</v>
      </c>
      <c r="D682" s="111" t="s">
        <v>281</v>
      </c>
      <c r="E682" s="108">
        <v>6</v>
      </c>
      <c r="G682" s="108">
        <v>73.260000000000005</v>
      </c>
    </row>
    <row r="683" spans="1:7">
      <c r="A683" s="112">
        <v>682</v>
      </c>
      <c r="B683" s="109" t="s">
        <v>354</v>
      </c>
      <c r="C683" s="110" t="s">
        <v>303</v>
      </c>
      <c r="D683" s="111" t="s">
        <v>281</v>
      </c>
      <c r="E683" s="108">
        <v>18</v>
      </c>
      <c r="G683" s="108">
        <v>260.09999999999997</v>
      </c>
    </row>
    <row r="684" spans="1:7">
      <c r="A684" s="112">
        <v>683</v>
      </c>
      <c r="B684" s="109" t="s">
        <v>330</v>
      </c>
      <c r="C684" s="110" t="s">
        <v>361</v>
      </c>
      <c r="D684" s="111" t="s">
        <v>287</v>
      </c>
      <c r="E684" s="108">
        <v>12</v>
      </c>
      <c r="G684" s="108">
        <v>39.36</v>
      </c>
    </row>
    <row r="685" spans="1:7">
      <c r="A685" s="112">
        <v>684</v>
      </c>
      <c r="B685" s="109" t="s">
        <v>330</v>
      </c>
      <c r="C685" s="110" t="s">
        <v>292</v>
      </c>
      <c r="D685" s="111" t="s">
        <v>287</v>
      </c>
      <c r="E685" s="108">
        <v>8</v>
      </c>
      <c r="G685" s="108">
        <v>82.48</v>
      </c>
    </row>
    <row r="686" spans="1:7">
      <c r="A686" s="112">
        <v>685</v>
      </c>
      <c r="B686" s="109" t="s">
        <v>329</v>
      </c>
      <c r="C686" s="110" t="s">
        <v>292</v>
      </c>
      <c r="D686" s="111" t="s">
        <v>287</v>
      </c>
      <c r="E686" s="108">
        <v>13</v>
      </c>
      <c r="G686" s="108">
        <v>134.03</v>
      </c>
    </row>
    <row r="687" spans="1:7">
      <c r="A687" s="112">
        <v>686</v>
      </c>
      <c r="B687" s="109" t="s">
        <v>335</v>
      </c>
      <c r="C687" s="110" t="s">
        <v>293</v>
      </c>
      <c r="D687" s="111" t="s">
        <v>287</v>
      </c>
      <c r="E687" s="108">
        <v>2</v>
      </c>
      <c r="G687" s="108">
        <v>10.7</v>
      </c>
    </row>
    <row r="688" spans="1:7">
      <c r="A688" s="112">
        <v>687</v>
      </c>
      <c r="B688" s="109" t="s">
        <v>342</v>
      </c>
      <c r="C688" s="110" t="s">
        <v>282</v>
      </c>
      <c r="D688" s="111" t="s">
        <v>290</v>
      </c>
      <c r="E688" s="108">
        <v>13</v>
      </c>
      <c r="G688" s="108">
        <v>76.44</v>
      </c>
    </row>
    <row r="689" spans="1:7">
      <c r="A689" s="112">
        <v>688</v>
      </c>
      <c r="B689" s="109" t="s">
        <v>344</v>
      </c>
      <c r="C689" s="110" t="s">
        <v>268</v>
      </c>
      <c r="D689" s="111" t="s">
        <v>290</v>
      </c>
      <c r="E689" s="108">
        <v>20</v>
      </c>
      <c r="G689" s="108">
        <v>123.2</v>
      </c>
    </row>
    <row r="690" spans="1:7">
      <c r="A690" s="112">
        <v>689</v>
      </c>
      <c r="B690" s="109" t="s">
        <v>353</v>
      </c>
      <c r="C690" s="110" t="s">
        <v>282</v>
      </c>
      <c r="D690" s="111" t="s">
        <v>281</v>
      </c>
      <c r="E690" s="108">
        <v>18</v>
      </c>
      <c r="G690" s="108">
        <v>107.82000000000001</v>
      </c>
    </row>
    <row r="691" spans="1:7">
      <c r="A691" s="112">
        <v>690</v>
      </c>
      <c r="B691" s="109" t="s">
        <v>332</v>
      </c>
      <c r="C691" s="110" t="s">
        <v>299</v>
      </c>
      <c r="D691" s="111" t="s">
        <v>287</v>
      </c>
      <c r="E691" s="108">
        <v>10</v>
      </c>
      <c r="G691" s="108">
        <v>54.1</v>
      </c>
    </row>
    <row r="692" spans="1:7">
      <c r="A692" s="112">
        <v>691</v>
      </c>
      <c r="B692" s="109" t="s">
        <v>341</v>
      </c>
      <c r="C692" s="110" t="s">
        <v>322</v>
      </c>
      <c r="D692" s="111" t="s">
        <v>287</v>
      </c>
      <c r="E692" s="108">
        <v>4</v>
      </c>
      <c r="G692" s="108">
        <v>19.96</v>
      </c>
    </row>
    <row r="693" spans="1:7">
      <c r="A693" s="112">
        <v>692</v>
      </c>
      <c r="B693" s="109" t="s">
        <v>345</v>
      </c>
      <c r="C693" s="110" t="s">
        <v>321</v>
      </c>
      <c r="D693" s="111" t="s">
        <v>281</v>
      </c>
      <c r="E693" s="108">
        <v>2</v>
      </c>
      <c r="G693" s="108">
        <v>7.8</v>
      </c>
    </row>
    <row r="694" spans="1:7">
      <c r="A694" s="112">
        <v>693</v>
      </c>
      <c r="B694" s="109" t="s">
        <v>337</v>
      </c>
      <c r="C694" s="110" t="s">
        <v>311</v>
      </c>
      <c r="D694" s="111" t="s">
        <v>290</v>
      </c>
      <c r="E694" s="108">
        <v>4</v>
      </c>
      <c r="G694" s="108">
        <v>56.52</v>
      </c>
    </row>
    <row r="695" spans="1:7">
      <c r="A695" s="112">
        <v>694</v>
      </c>
      <c r="B695" s="109" t="s">
        <v>336</v>
      </c>
      <c r="C695" s="110" t="s">
        <v>314</v>
      </c>
      <c r="D695" s="111" t="s">
        <v>287</v>
      </c>
      <c r="E695" s="108">
        <v>9</v>
      </c>
      <c r="G695" s="108">
        <v>97.56</v>
      </c>
    </row>
    <row r="696" spans="1:7">
      <c r="A696" s="112">
        <v>695</v>
      </c>
      <c r="B696" s="109" t="s">
        <v>345</v>
      </c>
      <c r="C696" s="110" t="s">
        <v>295</v>
      </c>
      <c r="D696" s="111" t="s">
        <v>283</v>
      </c>
      <c r="E696" s="108">
        <v>20</v>
      </c>
      <c r="G696" s="108">
        <v>306</v>
      </c>
    </row>
    <row r="697" spans="1:7">
      <c r="A697" s="112">
        <v>696</v>
      </c>
      <c r="B697" s="109" t="s">
        <v>343</v>
      </c>
      <c r="C697" s="110" t="s">
        <v>313</v>
      </c>
      <c r="D697" s="111" t="s">
        <v>281</v>
      </c>
      <c r="E697" s="108">
        <v>15</v>
      </c>
      <c r="G697" s="108">
        <v>172.20000000000002</v>
      </c>
    </row>
    <row r="698" spans="1:7">
      <c r="A698" s="112">
        <v>697</v>
      </c>
      <c r="B698" s="109" t="s">
        <v>353</v>
      </c>
      <c r="C698" s="110" t="s">
        <v>358</v>
      </c>
      <c r="D698" s="111" t="s">
        <v>281</v>
      </c>
      <c r="E698" s="108">
        <v>2</v>
      </c>
      <c r="G698" s="108">
        <v>28.44</v>
      </c>
    </row>
    <row r="699" spans="1:7">
      <c r="A699" s="112">
        <v>698</v>
      </c>
      <c r="B699" s="109" t="s">
        <v>331</v>
      </c>
      <c r="C699" s="110" t="s">
        <v>359</v>
      </c>
      <c r="D699" s="111" t="s">
        <v>287</v>
      </c>
      <c r="E699" s="108">
        <v>9</v>
      </c>
      <c r="G699" s="108">
        <v>86.58</v>
      </c>
    </row>
    <row r="700" spans="1:7">
      <c r="A700" s="112">
        <v>699</v>
      </c>
      <c r="B700" s="109" t="s">
        <v>337</v>
      </c>
      <c r="C700" s="110" t="s">
        <v>291</v>
      </c>
      <c r="D700" s="111" t="s">
        <v>283</v>
      </c>
      <c r="E700" s="108">
        <v>14</v>
      </c>
      <c r="G700" s="108">
        <v>119.98</v>
      </c>
    </row>
    <row r="701" spans="1:7">
      <c r="A701" s="112">
        <v>700</v>
      </c>
      <c r="B701" s="109" t="s">
        <v>339</v>
      </c>
      <c r="C701" s="110" t="s">
        <v>321</v>
      </c>
      <c r="D701" s="111" t="s">
        <v>281</v>
      </c>
      <c r="E701" s="108">
        <v>20</v>
      </c>
      <c r="G701" s="108">
        <v>78</v>
      </c>
    </row>
    <row r="702" spans="1:7">
      <c r="A702" s="112">
        <v>701</v>
      </c>
      <c r="B702" s="109" t="s">
        <v>346</v>
      </c>
      <c r="C702" s="110" t="s">
        <v>293</v>
      </c>
      <c r="D702" s="111" t="s">
        <v>283</v>
      </c>
      <c r="E702" s="108">
        <v>1</v>
      </c>
      <c r="G702" s="108">
        <v>5.08</v>
      </c>
    </row>
    <row r="703" spans="1:7">
      <c r="A703" s="112">
        <v>702</v>
      </c>
      <c r="B703" s="109" t="s">
        <v>353</v>
      </c>
      <c r="C703" s="110" t="s">
        <v>302</v>
      </c>
      <c r="D703" s="111" t="s">
        <v>283</v>
      </c>
      <c r="E703" s="108">
        <v>4</v>
      </c>
      <c r="G703" s="108">
        <v>10.48</v>
      </c>
    </row>
    <row r="704" spans="1:7">
      <c r="A704" s="112">
        <v>703</v>
      </c>
      <c r="B704" s="109" t="s">
        <v>347</v>
      </c>
      <c r="C704" s="110" t="s">
        <v>267</v>
      </c>
      <c r="D704" s="111" t="s">
        <v>290</v>
      </c>
      <c r="E704" s="108">
        <v>12</v>
      </c>
      <c r="G704" s="108">
        <v>151.56</v>
      </c>
    </row>
    <row r="705" spans="1:7">
      <c r="A705" s="112">
        <v>704</v>
      </c>
      <c r="B705" s="109" t="s">
        <v>339</v>
      </c>
      <c r="C705" s="110" t="s">
        <v>308</v>
      </c>
      <c r="D705" s="111" t="s">
        <v>287</v>
      </c>
      <c r="E705" s="108">
        <v>19</v>
      </c>
      <c r="G705" s="108">
        <v>247.38</v>
      </c>
    </row>
    <row r="706" spans="1:7">
      <c r="A706" s="112">
        <v>705</v>
      </c>
      <c r="B706" s="109" t="s">
        <v>331</v>
      </c>
      <c r="C706" s="110" t="s">
        <v>298</v>
      </c>
      <c r="D706" s="111" t="s">
        <v>287</v>
      </c>
      <c r="E706" s="108">
        <v>10</v>
      </c>
      <c r="G706" s="108">
        <v>117.6</v>
      </c>
    </row>
    <row r="707" spans="1:7">
      <c r="A707" s="112">
        <v>706</v>
      </c>
      <c r="B707" s="109" t="s">
        <v>342</v>
      </c>
      <c r="C707" s="110" t="s">
        <v>271</v>
      </c>
      <c r="D707" s="111" t="s">
        <v>290</v>
      </c>
      <c r="E707" s="108">
        <v>6</v>
      </c>
      <c r="G707" s="108">
        <v>61.08</v>
      </c>
    </row>
    <row r="708" spans="1:7">
      <c r="A708" s="112">
        <v>707</v>
      </c>
      <c r="B708" s="109" t="s">
        <v>333</v>
      </c>
      <c r="C708" s="110" t="s">
        <v>358</v>
      </c>
      <c r="D708" s="111" t="s">
        <v>287</v>
      </c>
      <c r="E708" s="108">
        <v>5</v>
      </c>
      <c r="G708" s="108">
        <v>76.599999999999994</v>
      </c>
    </row>
    <row r="709" spans="1:7">
      <c r="A709" s="112">
        <v>708</v>
      </c>
      <c r="B709" s="109" t="s">
        <v>335</v>
      </c>
      <c r="C709" s="110" t="s">
        <v>364</v>
      </c>
      <c r="D709" s="111" t="s">
        <v>281</v>
      </c>
      <c r="E709" s="108">
        <v>14</v>
      </c>
      <c r="G709" s="108">
        <v>100.8</v>
      </c>
    </row>
    <row r="710" spans="1:7">
      <c r="A710" s="112">
        <v>709</v>
      </c>
      <c r="B710" s="109" t="s">
        <v>338</v>
      </c>
      <c r="C710" s="110" t="s">
        <v>282</v>
      </c>
      <c r="D710" s="111" t="s">
        <v>281</v>
      </c>
      <c r="E710" s="108">
        <v>1</v>
      </c>
      <c r="G710" s="108">
        <v>5.99</v>
      </c>
    </row>
    <row r="711" spans="1:7">
      <c r="A711" s="112">
        <v>710</v>
      </c>
      <c r="B711" s="109" t="s">
        <v>343</v>
      </c>
      <c r="C711" s="110" t="s">
        <v>293</v>
      </c>
      <c r="D711" s="111" t="s">
        <v>290</v>
      </c>
      <c r="E711" s="108">
        <v>2</v>
      </c>
      <c r="G711" s="108">
        <v>10.8</v>
      </c>
    </row>
    <row r="712" spans="1:7">
      <c r="A712" s="112">
        <v>711</v>
      </c>
      <c r="B712" s="109" t="s">
        <v>340</v>
      </c>
      <c r="C712" s="110" t="s">
        <v>296</v>
      </c>
      <c r="D712" s="111" t="s">
        <v>287</v>
      </c>
      <c r="E712" s="108">
        <v>4</v>
      </c>
      <c r="G712" s="108">
        <v>39.520000000000003</v>
      </c>
    </row>
    <row r="713" spans="1:7">
      <c r="A713" s="112">
        <v>712</v>
      </c>
      <c r="B713" s="109" t="s">
        <v>334</v>
      </c>
      <c r="C713" s="110" t="s">
        <v>275</v>
      </c>
      <c r="D713" s="111" t="s">
        <v>290</v>
      </c>
      <c r="E713" s="108">
        <v>3</v>
      </c>
      <c r="G713" s="108">
        <v>41.28</v>
      </c>
    </row>
    <row r="714" spans="1:7">
      <c r="A714" s="112">
        <v>713</v>
      </c>
      <c r="B714" s="109" t="s">
        <v>333</v>
      </c>
      <c r="C714" s="110" t="s">
        <v>289</v>
      </c>
      <c r="D714" s="111" t="s">
        <v>283</v>
      </c>
      <c r="E714" s="108">
        <v>11</v>
      </c>
      <c r="G714" s="108">
        <v>85.36</v>
      </c>
    </row>
    <row r="715" spans="1:7">
      <c r="A715" s="112">
        <v>714</v>
      </c>
      <c r="B715" s="109" t="s">
        <v>355</v>
      </c>
      <c r="C715" s="110" t="s">
        <v>289</v>
      </c>
      <c r="D715" s="111" t="s">
        <v>287</v>
      </c>
      <c r="E715" s="108">
        <v>9</v>
      </c>
      <c r="G715" s="108">
        <v>72.179999999999993</v>
      </c>
    </row>
    <row r="716" spans="1:7">
      <c r="A716" s="112">
        <v>715</v>
      </c>
      <c r="B716" s="109" t="s">
        <v>346</v>
      </c>
      <c r="C716" s="110" t="s">
        <v>277</v>
      </c>
      <c r="D716" s="111" t="s">
        <v>290</v>
      </c>
      <c r="E716" s="108">
        <v>6</v>
      </c>
      <c r="G716" s="108">
        <v>46.5</v>
      </c>
    </row>
    <row r="717" spans="1:7">
      <c r="A717" s="112">
        <v>716</v>
      </c>
      <c r="B717" s="109" t="s">
        <v>335</v>
      </c>
      <c r="C717" s="110" t="s">
        <v>324</v>
      </c>
      <c r="D717" s="111" t="s">
        <v>283</v>
      </c>
      <c r="E717" s="108">
        <v>5</v>
      </c>
      <c r="G717" s="108">
        <v>70.7</v>
      </c>
    </row>
    <row r="718" spans="1:7">
      <c r="A718" s="112">
        <v>717</v>
      </c>
      <c r="B718" s="109" t="s">
        <v>341</v>
      </c>
      <c r="C718" s="110" t="s">
        <v>304</v>
      </c>
      <c r="D718" s="111" t="s">
        <v>287</v>
      </c>
      <c r="E718" s="108">
        <v>20</v>
      </c>
      <c r="G718" s="108">
        <v>142</v>
      </c>
    </row>
    <row r="719" spans="1:7">
      <c r="A719" s="112">
        <v>718</v>
      </c>
      <c r="B719" s="109" t="s">
        <v>332</v>
      </c>
      <c r="C719" s="110" t="s">
        <v>294</v>
      </c>
      <c r="D719" s="111" t="s">
        <v>287</v>
      </c>
      <c r="E719" s="108">
        <v>11</v>
      </c>
      <c r="G719" s="108">
        <v>37.18</v>
      </c>
    </row>
    <row r="720" spans="1:7">
      <c r="A720" s="112">
        <v>719</v>
      </c>
      <c r="B720" s="109" t="s">
        <v>353</v>
      </c>
      <c r="C720" s="110" t="s">
        <v>314</v>
      </c>
      <c r="D720" s="111" t="s">
        <v>283</v>
      </c>
      <c r="E720" s="108">
        <v>8</v>
      </c>
      <c r="G720" s="108">
        <v>99.28</v>
      </c>
    </row>
    <row r="721" spans="1:7">
      <c r="A721" s="112">
        <v>720</v>
      </c>
      <c r="B721" s="109" t="s">
        <v>334</v>
      </c>
      <c r="C721" s="110" t="s">
        <v>267</v>
      </c>
      <c r="D721" s="111" t="s">
        <v>287</v>
      </c>
      <c r="E721" s="108">
        <v>18</v>
      </c>
      <c r="G721" s="108">
        <v>220.68</v>
      </c>
    </row>
    <row r="722" spans="1:7">
      <c r="A722" s="112">
        <v>721</v>
      </c>
      <c r="B722" s="109" t="s">
        <v>330</v>
      </c>
      <c r="C722" s="110" t="s">
        <v>302</v>
      </c>
      <c r="D722" s="111" t="s">
        <v>281</v>
      </c>
      <c r="E722" s="108">
        <v>1</v>
      </c>
      <c r="G722" s="108">
        <v>2.7</v>
      </c>
    </row>
    <row r="723" spans="1:7">
      <c r="A723" s="112">
        <v>722</v>
      </c>
      <c r="B723" s="109" t="s">
        <v>347</v>
      </c>
      <c r="C723" s="110" t="s">
        <v>323</v>
      </c>
      <c r="D723" s="111" t="s">
        <v>290</v>
      </c>
      <c r="E723" s="108">
        <v>17</v>
      </c>
      <c r="G723" s="108">
        <v>33.49</v>
      </c>
    </row>
    <row r="724" spans="1:7">
      <c r="A724" s="112">
        <v>723</v>
      </c>
      <c r="B724" s="109" t="s">
        <v>339</v>
      </c>
      <c r="C724" s="110" t="s">
        <v>309</v>
      </c>
      <c r="D724" s="111" t="s">
        <v>290</v>
      </c>
      <c r="E724" s="108">
        <v>20</v>
      </c>
      <c r="G724" s="108">
        <v>36.6</v>
      </c>
    </row>
    <row r="725" spans="1:7">
      <c r="A725" s="112">
        <v>724</v>
      </c>
      <c r="B725" s="109" t="s">
        <v>346</v>
      </c>
      <c r="C725" s="110" t="s">
        <v>309</v>
      </c>
      <c r="D725" s="111" t="s">
        <v>281</v>
      </c>
      <c r="E725" s="108">
        <v>7</v>
      </c>
      <c r="G725" s="108">
        <v>11.270000000000001</v>
      </c>
    </row>
    <row r="726" spans="1:7">
      <c r="A726" s="112">
        <v>725</v>
      </c>
      <c r="B726" s="109" t="s">
        <v>340</v>
      </c>
      <c r="C726" s="110" t="s">
        <v>324</v>
      </c>
      <c r="D726" s="111" t="s">
        <v>283</v>
      </c>
      <c r="E726" s="108">
        <v>4</v>
      </c>
      <c r="G726" s="108">
        <v>56.56</v>
      </c>
    </row>
    <row r="727" spans="1:7">
      <c r="A727" s="112">
        <v>726</v>
      </c>
      <c r="B727" s="109" t="s">
        <v>337</v>
      </c>
      <c r="C727" s="110" t="s">
        <v>363</v>
      </c>
      <c r="D727" s="111" t="s">
        <v>283</v>
      </c>
      <c r="E727" s="108">
        <v>5</v>
      </c>
      <c r="G727" s="108">
        <v>25.25</v>
      </c>
    </row>
    <row r="728" spans="1:7">
      <c r="A728" s="112">
        <v>727</v>
      </c>
      <c r="B728" s="109" t="s">
        <v>356</v>
      </c>
      <c r="C728" s="110" t="s">
        <v>309</v>
      </c>
      <c r="D728" s="111" t="s">
        <v>281</v>
      </c>
      <c r="E728" s="108">
        <v>19</v>
      </c>
      <c r="G728" s="108">
        <v>30.590000000000003</v>
      </c>
    </row>
    <row r="729" spans="1:7">
      <c r="A729" s="112">
        <v>728</v>
      </c>
      <c r="B729" s="109" t="s">
        <v>335</v>
      </c>
      <c r="C729" s="110" t="s">
        <v>288</v>
      </c>
      <c r="D729" s="111" t="s">
        <v>287</v>
      </c>
      <c r="E729" s="108">
        <v>19</v>
      </c>
      <c r="G729" s="108">
        <v>91.96</v>
      </c>
    </row>
    <row r="730" spans="1:7">
      <c r="A730" s="112">
        <v>729</v>
      </c>
      <c r="B730" s="109" t="s">
        <v>341</v>
      </c>
      <c r="C730" s="110" t="s">
        <v>363</v>
      </c>
      <c r="D730" s="111" t="s">
        <v>283</v>
      </c>
      <c r="E730" s="108">
        <v>3</v>
      </c>
      <c r="G730" s="108">
        <v>15.149999999999999</v>
      </c>
    </row>
    <row r="731" spans="1:7">
      <c r="A731" s="112">
        <v>730</v>
      </c>
      <c r="B731" s="109" t="s">
        <v>355</v>
      </c>
      <c r="C731" s="110" t="s">
        <v>361</v>
      </c>
      <c r="D731" s="111" t="s">
        <v>290</v>
      </c>
      <c r="E731" s="108">
        <v>18</v>
      </c>
      <c r="G731" s="108">
        <v>58.5</v>
      </c>
    </row>
    <row r="732" spans="1:7">
      <c r="A732" s="112">
        <v>731</v>
      </c>
      <c r="B732" s="109" t="s">
        <v>339</v>
      </c>
      <c r="C732" s="110" t="s">
        <v>291</v>
      </c>
      <c r="D732" s="111" t="s">
        <v>290</v>
      </c>
      <c r="E732" s="108">
        <v>8</v>
      </c>
      <c r="G732" s="108">
        <v>72.959999999999994</v>
      </c>
    </row>
    <row r="733" spans="1:7">
      <c r="A733" s="112">
        <v>732</v>
      </c>
      <c r="B733" s="109" t="s">
        <v>344</v>
      </c>
      <c r="C733" s="110" t="s">
        <v>276</v>
      </c>
      <c r="D733" s="111" t="s">
        <v>290</v>
      </c>
      <c r="E733" s="108">
        <v>2</v>
      </c>
      <c r="G733" s="108">
        <v>11.56</v>
      </c>
    </row>
    <row r="734" spans="1:7">
      <c r="A734" s="112">
        <v>733</v>
      </c>
      <c r="B734" s="109" t="s">
        <v>345</v>
      </c>
      <c r="C734" s="110" t="s">
        <v>282</v>
      </c>
      <c r="D734" s="111" t="s">
        <v>283</v>
      </c>
      <c r="E734" s="108">
        <v>13</v>
      </c>
      <c r="G734" s="108">
        <v>74.100000000000009</v>
      </c>
    </row>
    <row r="735" spans="1:7">
      <c r="A735" s="112">
        <v>734</v>
      </c>
      <c r="B735" s="109" t="s">
        <v>331</v>
      </c>
      <c r="C735" s="110" t="s">
        <v>308</v>
      </c>
      <c r="D735" s="111" t="s">
        <v>283</v>
      </c>
      <c r="E735" s="108">
        <v>12</v>
      </c>
      <c r="G735" s="108">
        <v>138</v>
      </c>
    </row>
    <row r="736" spans="1:7">
      <c r="A736" s="112">
        <v>735</v>
      </c>
      <c r="B736" s="109" t="s">
        <v>338</v>
      </c>
      <c r="C736" s="110" t="s">
        <v>301</v>
      </c>
      <c r="D736" s="111" t="s">
        <v>281</v>
      </c>
      <c r="E736" s="108">
        <v>15</v>
      </c>
      <c r="G736" s="108">
        <v>186.6</v>
      </c>
    </row>
    <row r="737" spans="1:7">
      <c r="A737" s="112">
        <v>736</v>
      </c>
      <c r="B737" s="109" t="s">
        <v>345</v>
      </c>
      <c r="C737" s="110" t="s">
        <v>289</v>
      </c>
      <c r="D737" s="111" t="s">
        <v>290</v>
      </c>
      <c r="E737" s="108">
        <v>9</v>
      </c>
      <c r="G737" s="108">
        <v>67.14</v>
      </c>
    </row>
    <row r="738" spans="1:7">
      <c r="A738" s="112">
        <v>737</v>
      </c>
      <c r="B738" s="109" t="s">
        <v>343</v>
      </c>
      <c r="C738" s="110" t="s">
        <v>297</v>
      </c>
      <c r="D738" s="111" t="s">
        <v>281</v>
      </c>
      <c r="E738" s="108">
        <v>13</v>
      </c>
      <c r="G738" s="108">
        <v>196.56</v>
      </c>
    </row>
    <row r="739" spans="1:7">
      <c r="A739" s="112">
        <v>738</v>
      </c>
      <c r="B739" s="109" t="s">
        <v>332</v>
      </c>
      <c r="C739" s="110" t="s">
        <v>314</v>
      </c>
      <c r="D739" s="111" t="s">
        <v>287</v>
      </c>
      <c r="E739" s="108">
        <v>20</v>
      </c>
      <c r="G739" s="108">
        <v>216.8</v>
      </c>
    </row>
    <row r="740" spans="1:7">
      <c r="A740" s="112">
        <v>739</v>
      </c>
      <c r="B740" s="109" t="s">
        <v>345</v>
      </c>
      <c r="C740" s="110" t="s">
        <v>301</v>
      </c>
      <c r="D740" s="111" t="s">
        <v>290</v>
      </c>
      <c r="E740" s="108">
        <v>10</v>
      </c>
      <c r="G740" s="108">
        <v>129</v>
      </c>
    </row>
    <row r="741" spans="1:7">
      <c r="A741" s="112">
        <v>740</v>
      </c>
      <c r="B741" s="109" t="s">
        <v>340</v>
      </c>
      <c r="C741" s="110" t="s">
        <v>269</v>
      </c>
      <c r="D741" s="111" t="s">
        <v>283</v>
      </c>
      <c r="E741" s="108">
        <v>14</v>
      </c>
      <c r="G741" s="108">
        <v>144.76</v>
      </c>
    </row>
    <row r="742" spans="1:7">
      <c r="A742" s="112">
        <v>741</v>
      </c>
      <c r="B742" s="109" t="s">
        <v>341</v>
      </c>
      <c r="C742" s="110" t="s">
        <v>293</v>
      </c>
      <c r="D742" s="111" t="s">
        <v>287</v>
      </c>
      <c r="E742" s="108">
        <v>11</v>
      </c>
      <c r="G742" s="108">
        <v>58.849999999999994</v>
      </c>
    </row>
    <row r="743" spans="1:7">
      <c r="A743" s="112">
        <v>742</v>
      </c>
      <c r="B743" s="109" t="s">
        <v>332</v>
      </c>
      <c r="C743" s="110" t="s">
        <v>300</v>
      </c>
      <c r="D743" s="111" t="s">
        <v>290</v>
      </c>
      <c r="E743" s="108">
        <v>2</v>
      </c>
      <c r="G743" s="108">
        <v>16.3</v>
      </c>
    </row>
    <row r="744" spans="1:7">
      <c r="A744" s="112">
        <v>743</v>
      </c>
      <c r="B744" s="109" t="s">
        <v>340</v>
      </c>
      <c r="C744" s="110" t="s">
        <v>364</v>
      </c>
      <c r="D744" s="111" t="s">
        <v>290</v>
      </c>
      <c r="E744" s="108">
        <v>7</v>
      </c>
      <c r="G744" s="108">
        <v>47.11</v>
      </c>
    </row>
    <row r="745" spans="1:7">
      <c r="A745" s="112">
        <v>744</v>
      </c>
      <c r="B745" s="109" t="s">
        <v>337</v>
      </c>
      <c r="C745" s="110" t="s">
        <v>299</v>
      </c>
      <c r="D745" s="111" t="s">
        <v>290</v>
      </c>
      <c r="E745" s="108">
        <v>3</v>
      </c>
      <c r="G745" s="108">
        <v>14.61</v>
      </c>
    </row>
    <row r="746" spans="1:7">
      <c r="A746" s="112">
        <v>745</v>
      </c>
      <c r="B746" s="109" t="s">
        <v>336</v>
      </c>
      <c r="C746" s="110" t="s">
        <v>359</v>
      </c>
      <c r="D746" s="111" t="s">
        <v>281</v>
      </c>
      <c r="E746" s="108">
        <v>6</v>
      </c>
      <c r="G746" s="108">
        <v>72.66</v>
      </c>
    </row>
    <row r="747" spans="1:7">
      <c r="A747" s="112">
        <v>746</v>
      </c>
      <c r="B747" s="109" t="s">
        <v>333</v>
      </c>
      <c r="C747" s="110" t="s">
        <v>323</v>
      </c>
      <c r="D747" s="111" t="s">
        <v>290</v>
      </c>
      <c r="E747" s="108">
        <v>12</v>
      </c>
      <c r="G747" s="108">
        <v>23.64</v>
      </c>
    </row>
    <row r="748" spans="1:7">
      <c r="A748" s="112">
        <v>747</v>
      </c>
      <c r="B748" s="109" t="s">
        <v>331</v>
      </c>
      <c r="C748" s="110" t="s">
        <v>324</v>
      </c>
      <c r="D748" s="111" t="s">
        <v>283</v>
      </c>
      <c r="E748" s="108">
        <v>3</v>
      </c>
      <c r="G748" s="108">
        <v>42.42</v>
      </c>
    </row>
    <row r="749" spans="1:7">
      <c r="A749" s="112">
        <v>748</v>
      </c>
      <c r="B749" s="109" t="s">
        <v>330</v>
      </c>
      <c r="C749" s="110" t="s">
        <v>267</v>
      </c>
      <c r="D749" s="111" t="s">
        <v>290</v>
      </c>
      <c r="E749" s="108">
        <v>19</v>
      </c>
      <c r="G749" s="108">
        <v>239.97000000000003</v>
      </c>
    </row>
    <row r="750" spans="1:7">
      <c r="A750" s="112">
        <v>749</v>
      </c>
      <c r="B750" s="109" t="s">
        <v>340</v>
      </c>
      <c r="C750" s="110" t="s">
        <v>272</v>
      </c>
      <c r="D750" s="111" t="s">
        <v>283</v>
      </c>
      <c r="E750" s="108">
        <v>8</v>
      </c>
      <c r="G750" s="108">
        <v>125.44</v>
      </c>
    </row>
    <row r="751" spans="1:7">
      <c r="A751" s="112">
        <v>750</v>
      </c>
      <c r="B751" s="109" t="s">
        <v>335</v>
      </c>
      <c r="C751" s="110" t="s">
        <v>363</v>
      </c>
      <c r="D751" s="111" t="s">
        <v>287</v>
      </c>
      <c r="E751" s="108">
        <v>19</v>
      </c>
      <c r="G751" s="108">
        <v>101.08000000000001</v>
      </c>
    </row>
    <row r="752" spans="1:7">
      <c r="A752" s="112">
        <v>751</v>
      </c>
      <c r="B752" s="109" t="s">
        <v>344</v>
      </c>
      <c r="C752" s="110" t="s">
        <v>321</v>
      </c>
      <c r="D752" s="111" t="s">
        <v>287</v>
      </c>
      <c r="E752" s="108">
        <v>3</v>
      </c>
      <c r="G752" s="108">
        <v>13.350000000000001</v>
      </c>
    </row>
    <row r="753" spans="1:7">
      <c r="A753" s="112">
        <v>752</v>
      </c>
      <c r="B753" s="109" t="s">
        <v>333</v>
      </c>
      <c r="C753" s="110" t="s">
        <v>304</v>
      </c>
      <c r="D753" s="111" t="s">
        <v>290</v>
      </c>
      <c r="E753" s="108">
        <v>8</v>
      </c>
      <c r="G753" s="108">
        <v>59.04</v>
      </c>
    </row>
    <row r="754" spans="1:7">
      <c r="A754" s="112">
        <v>753</v>
      </c>
      <c r="B754" s="109" t="s">
        <v>330</v>
      </c>
      <c r="C754" s="110" t="s">
        <v>268</v>
      </c>
      <c r="D754" s="111" t="s">
        <v>290</v>
      </c>
      <c r="E754" s="108">
        <v>12</v>
      </c>
      <c r="G754" s="108">
        <v>73.92</v>
      </c>
    </row>
    <row r="755" spans="1:7">
      <c r="A755" s="112">
        <v>754</v>
      </c>
      <c r="B755" s="109" t="s">
        <v>336</v>
      </c>
      <c r="C755" s="110" t="s">
        <v>269</v>
      </c>
      <c r="D755" s="111" t="s">
        <v>283</v>
      </c>
      <c r="E755" s="108">
        <v>9</v>
      </c>
      <c r="G755" s="108">
        <v>93.06</v>
      </c>
    </row>
    <row r="756" spans="1:7">
      <c r="A756" s="112">
        <v>755</v>
      </c>
      <c r="B756" s="109" t="s">
        <v>336</v>
      </c>
      <c r="C756" s="110" t="s">
        <v>312</v>
      </c>
      <c r="D756" s="111" t="s">
        <v>290</v>
      </c>
      <c r="E756" s="108">
        <v>7</v>
      </c>
      <c r="G756" s="108">
        <v>106.12</v>
      </c>
    </row>
    <row r="757" spans="1:7">
      <c r="A757" s="112">
        <v>756</v>
      </c>
      <c r="B757" s="109" t="s">
        <v>353</v>
      </c>
      <c r="C757" s="110" t="s">
        <v>292</v>
      </c>
      <c r="D757" s="111" t="s">
        <v>281</v>
      </c>
      <c r="E757" s="108">
        <v>1</v>
      </c>
      <c r="G757" s="108">
        <v>9.19</v>
      </c>
    </row>
    <row r="758" spans="1:7">
      <c r="A758" s="112">
        <v>757</v>
      </c>
      <c r="B758" s="109" t="s">
        <v>338</v>
      </c>
      <c r="C758" s="110" t="s">
        <v>299</v>
      </c>
      <c r="D758" s="111" t="s">
        <v>290</v>
      </c>
      <c r="E758" s="108">
        <v>11</v>
      </c>
      <c r="G758" s="108">
        <v>53.57</v>
      </c>
    </row>
    <row r="759" spans="1:7">
      <c r="A759" s="112">
        <v>758</v>
      </c>
      <c r="B759" s="109" t="s">
        <v>344</v>
      </c>
      <c r="C759" s="110" t="s">
        <v>304</v>
      </c>
      <c r="D759" s="111" t="s">
        <v>290</v>
      </c>
      <c r="E759" s="108">
        <v>19</v>
      </c>
      <c r="G759" s="108">
        <v>140.22</v>
      </c>
    </row>
    <row r="760" spans="1:7">
      <c r="A760" s="112">
        <v>759</v>
      </c>
      <c r="B760" s="109" t="s">
        <v>336</v>
      </c>
      <c r="C760" s="110" t="s">
        <v>268</v>
      </c>
      <c r="D760" s="111" t="s">
        <v>281</v>
      </c>
      <c r="E760" s="108">
        <v>15</v>
      </c>
      <c r="G760" s="108">
        <v>80.849999999999994</v>
      </c>
    </row>
    <row r="761" spans="1:7">
      <c r="A761" s="112">
        <v>760</v>
      </c>
      <c r="B761" s="109" t="s">
        <v>344</v>
      </c>
      <c r="C761" s="110" t="s">
        <v>285</v>
      </c>
      <c r="D761" s="111" t="s">
        <v>281</v>
      </c>
      <c r="E761" s="108">
        <v>13</v>
      </c>
      <c r="G761" s="108">
        <v>173.54999999999998</v>
      </c>
    </row>
    <row r="762" spans="1:7">
      <c r="A762" s="112">
        <v>761</v>
      </c>
      <c r="B762" s="109" t="s">
        <v>335</v>
      </c>
      <c r="C762" s="110" t="s">
        <v>300</v>
      </c>
      <c r="D762" s="111" t="s">
        <v>287</v>
      </c>
      <c r="E762" s="108">
        <v>12</v>
      </c>
      <c r="G762" s="108">
        <v>104.03999999999999</v>
      </c>
    </row>
    <row r="763" spans="1:7">
      <c r="A763" s="112">
        <v>762</v>
      </c>
      <c r="B763" s="109" t="s">
        <v>347</v>
      </c>
      <c r="C763" s="110" t="s">
        <v>270</v>
      </c>
      <c r="D763" s="111" t="s">
        <v>283</v>
      </c>
      <c r="E763" s="108">
        <v>1</v>
      </c>
      <c r="G763" s="108">
        <v>8.67</v>
      </c>
    </row>
    <row r="764" spans="1:7">
      <c r="A764" s="112">
        <v>763</v>
      </c>
      <c r="B764" s="109" t="s">
        <v>335</v>
      </c>
      <c r="C764" s="110" t="s">
        <v>364</v>
      </c>
      <c r="D764" s="111" t="s">
        <v>287</v>
      </c>
      <c r="E764" s="108">
        <v>11</v>
      </c>
      <c r="G764" s="108">
        <v>80.52000000000001</v>
      </c>
    </row>
    <row r="765" spans="1:7">
      <c r="A765" s="112">
        <v>764</v>
      </c>
      <c r="B765" s="109" t="s">
        <v>332</v>
      </c>
      <c r="C765" s="110" t="s">
        <v>285</v>
      </c>
      <c r="D765" s="111" t="s">
        <v>287</v>
      </c>
      <c r="E765" s="108">
        <v>9</v>
      </c>
      <c r="G765" s="108">
        <v>105.75</v>
      </c>
    </row>
    <row r="766" spans="1:7">
      <c r="A766" s="112">
        <v>765</v>
      </c>
      <c r="B766" s="109" t="s">
        <v>340</v>
      </c>
      <c r="C766" s="110" t="s">
        <v>362</v>
      </c>
      <c r="D766" s="111" t="s">
        <v>290</v>
      </c>
      <c r="E766" s="108">
        <v>14</v>
      </c>
      <c r="G766" s="108">
        <v>94.08</v>
      </c>
    </row>
    <row r="767" spans="1:7">
      <c r="A767" s="112">
        <v>766</v>
      </c>
      <c r="B767" s="109" t="s">
        <v>337</v>
      </c>
      <c r="C767" s="110" t="s">
        <v>268</v>
      </c>
      <c r="D767" s="111" t="s">
        <v>290</v>
      </c>
      <c r="E767" s="108">
        <v>2</v>
      </c>
      <c r="G767" s="108">
        <v>12.32</v>
      </c>
    </row>
    <row r="768" spans="1:7">
      <c r="A768" s="112">
        <v>767</v>
      </c>
      <c r="B768" s="109" t="s">
        <v>328</v>
      </c>
      <c r="C768" s="110" t="s">
        <v>299</v>
      </c>
      <c r="D768" s="111" t="s">
        <v>287</v>
      </c>
      <c r="E768" s="108">
        <v>1</v>
      </c>
      <c r="G768" s="108">
        <v>5.41</v>
      </c>
    </row>
    <row r="769" spans="1:7">
      <c r="A769" s="112">
        <v>768</v>
      </c>
      <c r="B769" s="109" t="s">
        <v>347</v>
      </c>
      <c r="C769" s="110" t="s">
        <v>273</v>
      </c>
      <c r="D769" s="111" t="s">
        <v>283</v>
      </c>
      <c r="E769" s="108">
        <v>18</v>
      </c>
      <c r="G769" s="108">
        <v>109.26</v>
      </c>
    </row>
    <row r="770" spans="1:7">
      <c r="A770" s="112">
        <v>769</v>
      </c>
      <c r="B770" s="109" t="s">
        <v>344</v>
      </c>
      <c r="C770" s="110" t="s">
        <v>304</v>
      </c>
      <c r="D770" s="111" t="s">
        <v>283</v>
      </c>
      <c r="E770" s="108">
        <v>19</v>
      </c>
      <c r="G770" s="108">
        <v>143.07</v>
      </c>
    </row>
    <row r="771" spans="1:7">
      <c r="A771" s="112">
        <v>770</v>
      </c>
      <c r="B771" s="109" t="s">
        <v>356</v>
      </c>
      <c r="C771" s="110" t="s">
        <v>294</v>
      </c>
      <c r="D771" s="111" t="s">
        <v>290</v>
      </c>
      <c r="E771" s="108">
        <v>1</v>
      </c>
      <c r="G771" s="108">
        <v>3.14</v>
      </c>
    </row>
    <row r="772" spans="1:7">
      <c r="A772" s="112">
        <v>771</v>
      </c>
      <c r="B772" s="109" t="s">
        <v>337</v>
      </c>
      <c r="C772" s="110" t="s">
        <v>289</v>
      </c>
      <c r="D772" s="111" t="s">
        <v>290</v>
      </c>
      <c r="E772" s="108">
        <v>5</v>
      </c>
      <c r="G772" s="108">
        <v>37.299999999999997</v>
      </c>
    </row>
    <row r="773" spans="1:7">
      <c r="A773" s="112">
        <v>772</v>
      </c>
      <c r="B773" s="109" t="s">
        <v>338</v>
      </c>
      <c r="C773" s="110" t="s">
        <v>273</v>
      </c>
      <c r="D773" s="111" t="s">
        <v>281</v>
      </c>
      <c r="E773" s="108">
        <v>12</v>
      </c>
      <c r="G773" s="108">
        <v>76.44</v>
      </c>
    </row>
    <row r="774" spans="1:7">
      <c r="A774" s="112">
        <v>773</v>
      </c>
      <c r="B774" s="109" t="s">
        <v>333</v>
      </c>
      <c r="C774" s="110" t="s">
        <v>365</v>
      </c>
      <c r="D774" s="111" t="s">
        <v>281</v>
      </c>
      <c r="E774" s="108">
        <v>7</v>
      </c>
      <c r="G774" s="108">
        <v>51.24</v>
      </c>
    </row>
    <row r="775" spans="1:7">
      <c r="A775" s="112">
        <v>774</v>
      </c>
      <c r="B775" s="109" t="s">
        <v>337</v>
      </c>
      <c r="C775" s="110" t="s">
        <v>284</v>
      </c>
      <c r="D775" s="111" t="s">
        <v>281</v>
      </c>
      <c r="E775" s="108">
        <v>11</v>
      </c>
      <c r="G775" s="108">
        <v>112.31</v>
      </c>
    </row>
    <row r="776" spans="1:7">
      <c r="A776" s="112">
        <v>775</v>
      </c>
      <c r="B776" s="109" t="s">
        <v>356</v>
      </c>
      <c r="C776" s="110" t="s">
        <v>276</v>
      </c>
      <c r="D776" s="111" t="s">
        <v>283</v>
      </c>
      <c r="E776" s="108">
        <v>2</v>
      </c>
      <c r="G776" s="108">
        <v>12.26</v>
      </c>
    </row>
    <row r="777" spans="1:7">
      <c r="A777" s="112">
        <v>776</v>
      </c>
      <c r="B777" s="109" t="s">
        <v>335</v>
      </c>
      <c r="C777" s="110" t="s">
        <v>311</v>
      </c>
      <c r="D777" s="111" t="s">
        <v>287</v>
      </c>
      <c r="E777" s="108">
        <v>9</v>
      </c>
      <c r="G777" s="108">
        <v>124.64999999999999</v>
      </c>
    </row>
    <row r="778" spans="1:7">
      <c r="A778" s="112">
        <v>777</v>
      </c>
      <c r="B778" s="109" t="s">
        <v>356</v>
      </c>
      <c r="C778" s="110" t="s">
        <v>268</v>
      </c>
      <c r="D778" s="111" t="s">
        <v>287</v>
      </c>
      <c r="E778" s="108">
        <v>2</v>
      </c>
      <c r="G778" s="108">
        <v>11.3</v>
      </c>
    </row>
    <row r="779" spans="1:7">
      <c r="A779" s="112">
        <v>778</v>
      </c>
      <c r="B779" s="109" t="s">
        <v>335</v>
      </c>
      <c r="C779" s="110" t="s">
        <v>270</v>
      </c>
      <c r="D779" s="111" t="s">
        <v>283</v>
      </c>
      <c r="E779" s="108">
        <v>14</v>
      </c>
      <c r="G779" s="108">
        <v>121.38</v>
      </c>
    </row>
    <row r="780" spans="1:7">
      <c r="A780" s="112">
        <v>779</v>
      </c>
      <c r="B780" s="109" t="s">
        <v>356</v>
      </c>
      <c r="C780" s="110" t="s">
        <v>269</v>
      </c>
      <c r="D780" s="111" t="s">
        <v>281</v>
      </c>
      <c r="E780" s="108">
        <v>16</v>
      </c>
      <c r="G780" s="108">
        <v>175.36</v>
      </c>
    </row>
    <row r="781" spans="1:7">
      <c r="A781" s="112">
        <v>780</v>
      </c>
      <c r="B781" s="109" t="s">
        <v>354</v>
      </c>
      <c r="C781" s="110" t="s">
        <v>292</v>
      </c>
      <c r="D781" s="111" t="s">
        <v>283</v>
      </c>
      <c r="E781" s="108">
        <v>1</v>
      </c>
      <c r="G781" s="108">
        <v>9.99</v>
      </c>
    </row>
    <row r="782" spans="1:7">
      <c r="A782" s="112">
        <v>781</v>
      </c>
      <c r="B782" s="109" t="s">
        <v>354</v>
      </c>
      <c r="C782" s="110" t="s">
        <v>292</v>
      </c>
      <c r="D782" s="111" t="s">
        <v>290</v>
      </c>
      <c r="E782" s="108">
        <v>8</v>
      </c>
      <c r="G782" s="108">
        <v>78.319999999999993</v>
      </c>
    </row>
    <row r="783" spans="1:7">
      <c r="A783" s="112">
        <v>782</v>
      </c>
      <c r="B783" s="109" t="s">
        <v>338</v>
      </c>
      <c r="C783" s="110" t="s">
        <v>359</v>
      </c>
      <c r="D783" s="111" t="s">
        <v>283</v>
      </c>
      <c r="E783" s="108">
        <v>3</v>
      </c>
      <c r="G783" s="108">
        <v>33.03</v>
      </c>
    </row>
    <row r="784" spans="1:7">
      <c r="A784" s="112">
        <v>783</v>
      </c>
      <c r="B784" s="109" t="s">
        <v>333</v>
      </c>
      <c r="C784" s="110" t="s">
        <v>359</v>
      </c>
      <c r="D784" s="111" t="s">
        <v>283</v>
      </c>
      <c r="E784" s="108">
        <v>11</v>
      </c>
      <c r="G784" s="108">
        <v>121.11</v>
      </c>
    </row>
    <row r="785" spans="1:7">
      <c r="A785" s="112">
        <v>784</v>
      </c>
      <c r="B785" s="109" t="s">
        <v>337</v>
      </c>
      <c r="C785" s="110" t="s">
        <v>310</v>
      </c>
      <c r="D785" s="111" t="s">
        <v>287</v>
      </c>
      <c r="E785" s="108">
        <v>16</v>
      </c>
      <c r="G785" s="108">
        <v>109.76</v>
      </c>
    </row>
    <row r="786" spans="1:7">
      <c r="A786" s="112">
        <v>785</v>
      </c>
      <c r="B786" s="109" t="s">
        <v>342</v>
      </c>
      <c r="C786" s="110" t="s">
        <v>314</v>
      </c>
      <c r="D786" s="111" t="s">
        <v>287</v>
      </c>
      <c r="E786" s="108">
        <v>19</v>
      </c>
      <c r="G786" s="108">
        <v>205.96</v>
      </c>
    </row>
    <row r="787" spans="1:7">
      <c r="A787" s="112">
        <v>786</v>
      </c>
      <c r="B787" s="109" t="s">
        <v>328</v>
      </c>
      <c r="C787" s="110" t="s">
        <v>312</v>
      </c>
      <c r="D787" s="111" t="s">
        <v>290</v>
      </c>
      <c r="E787" s="108">
        <v>18</v>
      </c>
      <c r="G787" s="108">
        <v>272.88</v>
      </c>
    </row>
    <row r="788" spans="1:7">
      <c r="A788" s="112">
        <v>787</v>
      </c>
      <c r="B788" s="109" t="s">
        <v>339</v>
      </c>
      <c r="C788" s="110" t="s">
        <v>322</v>
      </c>
      <c r="D788" s="111" t="s">
        <v>290</v>
      </c>
      <c r="E788" s="108">
        <v>5</v>
      </c>
      <c r="G788" s="108">
        <v>25.2</v>
      </c>
    </row>
    <row r="789" spans="1:7">
      <c r="A789" s="112">
        <v>788</v>
      </c>
      <c r="B789" s="109" t="s">
        <v>332</v>
      </c>
      <c r="C789" s="110" t="s">
        <v>295</v>
      </c>
      <c r="D789" s="111" t="s">
        <v>290</v>
      </c>
      <c r="E789" s="108">
        <v>11</v>
      </c>
      <c r="G789" s="108">
        <v>173.47</v>
      </c>
    </row>
    <row r="790" spans="1:7">
      <c r="A790" s="112">
        <v>789</v>
      </c>
      <c r="B790" s="109" t="s">
        <v>330</v>
      </c>
      <c r="C790" s="110" t="s">
        <v>310</v>
      </c>
      <c r="D790" s="111" t="s">
        <v>290</v>
      </c>
      <c r="E790" s="108">
        <v>5</v>
      </c>
      <c r="G790" s="108">
        <v>35</v>
      </c>
    </row>
    <row r="791" spans="1:7">
      <c r="A791" s="112">
        <v>790</v>
      </c>
      <c r="B791" s="109" t="s">
        <v>356</v>
      </c>
      <c r="C791" s="110" t="s">
        <v>272</v>
      </c>
      <c r="D791" s="111" t="s">
        <v>287</v>
      </c>
      <c r="E791" s="108">
        <v>16</v>
      </c>
      <c r="G791" s="108">
        <v>229.76</v>
      </c>
    </row>
    <row r="792" spans="1:7">
      <c r="A792" s="112">
        <v>791</v>
      </c>
      <c r="B792" s="109" t="s">
        <v>340</v>
      </c>
      <c r="C792" s="110" t="s">
        <v>324</v>
      </c>
      <c r="D792" s="111" t="s">
        <v>290</v>
      </c>
      <c r="E792" s="108">
        <v>6</v>
      </c>
      <c r="G792" s="108">
        <v>78.539999999999992</v>
      </c>
    </row>
    <row r="793" spans="1:7">
      <c r="A793" s="112">
        <v>792</v>
      </c>
      <c r="B793" s="109" t="s">
        <v>347</v>
      </c>
      <c r="C793" s="110" t="s">
        <v>313</v>
      </c>
      <c r="D793" s="111" t="s">
        <v>290</v>
      </c>
      <c r="E793" s="108">
        <v>18</v>
      </c>
      <c r="G793" s="108">
        <v>241.56</v>
      </c>
    </row>
    <row r="794" spans="1:7">
      <c r="A794" s="112">
        <v>793</v>
      </c>
      <c r="B794" s="109" t="s">
        <v>341</v>
      </c>
      <c r="C794" s="110" t="s">
        <v>365</v>
      </c>
      <c r="D794" s="111" t="s">
        <v>287</v>
      </c>
      <c r="E794" s="108">
        <v>11</v>
      </c>
      <c r="G794" s="108">
        <v>94.38</v>
      </c>
    </row>
    <row r="795" spans="1:7">
      <c r="A795" s="112">
        <v>794</v>
      </c>
      <c r="B795" s="109" t="s">
        <v>342</v>
      </c>
      <c r="C795" s="110" t="s">
        <v>288</v>
      </c>
      <c r="D795" s="111" t="s">
        <v>287</v>
      </c>
      <c r="E795" s="108">
        <v>20</v>
      </c>
      <c r="G795" s="108">
        <v>96.8</v>
      </c>
    </row>
    <row r="796" spans="1:7">
      <c r="A796" s="112">
        <v>795</v>
      </c>
      <c r="B796" s="109" t="s">
        <v>345</v>
      </c>
      <c r="C796" s="110" t="s">
        <v>365</v>
      </c>
      <c r="D796" s="111" t="s">
        <v>281</v>
      </c>
      <c r="E796" s="108">
        <v>18</v>
      </c>
      <c r="G796" s="108">
        <v>131.76</v>
      </c>
    </row>
    <row r="797" spans="1:7">
      <c r="A797" s="112">
        <v>796</v>
      </c>
      <c r="B797" s="109" t="s">
        <v>354</v>
      </c>
      <c r="C797" s="110" t="s">
        <v>299</v>
      </c>
      <c r="D797" s="111" t="s">
        <v>281</v>
      </c>
      <c r="E797" s="108">
        <v>18</v>
      </c>
      <c r="G797" s="108">
        <v>95.58</v>
      </c>
    </row>
    <row r="798" spans="1:7">
      <c r="A798" s="112">
        <v>797</v>
      </c>
      <c r="B798" s="109" t="s">
        <v>353</v>
      </c>
      <c r="C798" s="110" t="s">
        <v>297</v>
      </c>
      <c r="D798" s="111" t="s">
        <v>287</v>
      </c>
      <c r="E798" s="108">
        <v>2</v>
      </c>
      <c r="G798" s="108">
        <v>29.08</v>
      </c>
    </row>
    <row r="799" spans="1:7">
      <c r="A799" s="112">
        <v>798</v>
      </c>
      <c r="B799" s="109" t="s">
        <v>344</v>
      </c>
      <c r="C799" s="110" t="s">
        <v>273</v>
      </c>
      <c r="D799" s="111" t="s">
        <v>287</v>
      </c>
      <c r="E799" s="108">
        <v>16</v>
      </c>
      <c r="G799" s="108">
        <v>84</v>
      </c>
    </row>
    <row r="800" spans="1:7">
      <c r="A800" s="112">
        <v>799</v>
      </c>
      <c r="B800" s="109" t="s">
        <v>331</v>
      </c>
      <c r="C800" s="110" t="s">
        <v>298</v>
      </c>
      <c r="D800" s="111" t="s">
        <v>281</v>
      </c>
      <c r="E800" s="108">
        <v>18</v>
      </c>
      <c r="G800" s="108">
        <v>162.9</v>
      </c>
    </row>
    <row r="801" spans="1:7">
      <c r="A801" s="112">
        <v>800</v>
      </c>
      <c r="B801" s="109" t="s">
        <v>338</v>
      </c>
      <c r="C801" s="110" t="s">
        <v>272</v>
      </c>
      <c r="D801" s="111" t="s">
        <v>283</v>
      </c>
      <c r="E801" s="108">
        <v>3</v>
      </c>
      <c r="G801" s="108">
        <v>47.04</v>
      </c>
    </row>
    <row r="802" spans="1:7">
      <c r="A802" s="112">
        <v>801</v>
      </c>
      <c r="B802" s="109" t="s">
        <v>347</v>
      </c>
      <c r="C802" s="110" t="s">
        <v>296</v>
      </c>
      <c r="D802" s="111" t="s">
        <v>287</v>
      </c>
      <c r="E802" s="108">
        <v>18</v>
      </c>
      <c r="G802" s="108">
        <v>177.84</v>
      </c>
    </row>
    <row r="803" spans="1:7">
      <c r="A803" s="112">
        <v>802</v>
      </c>
      <c r="B803" s="109" t="s">
        <v>354</v>
      </c>
      <c r="C803" s="110" t="s">
        <v>310</v>
      </c>
      <c r="D803" s="111" t="s">
        <v>290</v>
      </c>
      <c r="E803" s="108">
        <v>8</v>
      </c>
      <c r="G803" s="108">
        <v>56</v>
      </c>
    </row>
    <row r="804" spans="1:7">
      <c r="A804" s="112">
        <v>803</v>
      </c>
      <c r="B804" s="109" t="s">
        <v>339</v>
      </c>
      <c r="C804" s="110" t="s">
        <v>308</v>
      </c>
      <c r="D804" s="111" t="s">
        <v>290</v>
      </c>
      <c r="E804" s="108">
        <v>6</v>
      </c>
      <c r="G804" s="108">
        <v>74.22</v>
      </c>
    </row>
    <row r="805" spans="1:7">
      <c r="A805" s="112">
        <v>804</v>
      </c>
      <c r="B805" s="109" t="s">
        <v>329</v>
      </c>
      <c r="C805" s="110" t="s">
        <v>362</v>
      </c>
      <c r="D805" s="111" t="s">
        <v>281</v>
      </c>
      <c r="E805" s="108">
        <v>17</v>
      </c>
      <c r="G805" s="108">
        <v>113.73</v>
      </c>
    </row>
    <row r="806" spans="1:7">
      <c r="A806" s="112">
        <v>805</v>
      </c>
      <c r="B806" s="109" t="s">
        <v>347</v>
      </c>
      <c r="C806" s="110" t="s">
        <v>364</v>
      </c>
      <c r="D806" s="111" t="s">
        <v>287</v>
      </c>
      <c r="E806" s="108">
        <v>7</v>
      </c>
      <c r="G806" s="108">
        <v>51.24</v>
      </c>
    </row>
    <row r="807" spans="1:7">
      <c r="A807" s="112">
        <v>806</v>
      </c>
      <c r="B807" s="109" t="s">
        <v>333</v>
      </c>
      <c r="C807" s="110" t="s">
        <v>277</v>
      </c>
      <c r="D807" s="111" t="s">
        <v>290</v>
      </c>
      <c r="E807" s="108">
        <v>6</v>
      </c>
      <c r="G807" s="108">
        <v>46.5</v>
      </c>
    </row>
    <row r="808" spans="1:7">
      <c r="A808" s="112">
        <v>807</v>
      </c>
      <c r="B808" s="109" t="s">
        <v>340</v>
      </c>
      <c r="C808" s="110" t="s">
        <v>359</v>
      </c>
      <c r="D808" s="111" t="s">
        <v>287</v>
      </c>
      <c r="E808" s="108">
        <v>4</v>
      </c>
      <c r="G808" s="108">
        <v>38.479999999999997</v>
      </c>
    </row>
    <row r="809" spans="1:7">
      <c r="A809" s="112">
        <v>808</v>
      </c>
      <c r="B809" s="109" t="s">
        <v>347</v>
      </c>
      <c r="C809" s="110" t="s">
        <v>274</v>
      </c>
      <c r="D809" s="111" t="s">
        <v>281</v>
      </c>
      <c r="E809" s="108">
        <v>14</v>
      </c>
      <c r="G809" s="108">
        <v>99.54</v>
      </c>
    </row>
    <row r="810" spans="1:7">
      <c r="A810" s="112">
        <v>809</v>
      </c>
      <c r="B810" s="109" t="s">
        <v>337</v>
      </c>
      <c r="C810" s="110" t="s">
        <v>365</v>
      </c>
      <c r="D810" s="111" t="s">
        <v>283</v>
      </c>
      <c r="E810" s="108">
        <v>6</v>
      </c>
      <c r="G810" s="108">
        <v>43.08</v>
      </c>
    </row>
    <row r="811" spans="1:7">
      <c r="A811" s="112">
        <v>810</v>
      </c>
      <c r="B811" s="109" t="s">
        <v>333</v>
      </c>
      <c r="C811" s="110" t="s">
        <v>365</v>
      </c>
      <c r="D811" s="111" t="s">
        <v>283</v>
      </c>
      <c r="E811" s="108">
        <v>14</v>
      </c>
      <c r="G811" s="108">
        <v>100.52</v>
      </c>
    </row>
    <row r="812" spans="1:7">
      <c r="A812" s="112">
        <v>811</v>
      </c>
      <c r="B812" s="109" t="s">
        <v>329</v>
      </c>
      <c r="C812" s="110" t="s">
        <v>358</v>
      </c>
      <c r="D812" s="111" t="s">
        <v>283</v>
      </c>
      <c r="E812" s="108">
        <v>14</v>
      </c>
      <c r="G812" s="108">
        <v>203.14</v>
      </c>
    </row>
    <row r="813" spans="1:7">
      <c r="A813" s="112">
        <v>812</v>
      </c>
      <c r="B813" s="109" t="s">
        <v>341</v>
      </c>
      <c r="C813" s="110" t="s">
        <v>276</v>
      </c>
      <c r="D813" s="111" t="s">
        <v>287</v>
      </c>
      <c r="E813" s="108">
        <v>14</v>
      </c>
      <c r="G813" s="108">
        <v>74.2</v>
      </c>
    </row>
    <row r="814" spans="1:7">
      <c r="A814" s="112">
        <v>813</v>
      </c>
      <c r="B814" s="109" t="s">
        <v>341</v>
      </c>
      <c r="C814" s="110" t="s">
        <v>293</v>
      </c>
      <c r="D814" s="111" t="s">
        <v>281</v>
      </c>
      <c r="E814" s="108">
        <v>20</v>
      </c>
      <c r="G814" s="108">
        <v>107.6</v>
      </c>
    </row>
    <row r="815" spans="1:7">
      <c r="A815" s="112">
        <v>814</v>
      </c>
      <c r="B815" s="109" t="s">
        <v>340</v>
      </c>
      <c r="C815" s="110" t="s">
        <v>285</v>
      </c>
      <c r="D815" s="111" t="s">
        <v>287</v>
      </c>
      <c r="E815" s="108">
        <v>6</v>
      </c>
      <c r="G815" s="108">
        <v>70.5</v>
      </c>
    </row>
    <row r="816" spans="1:7">
      <c r="A816" s="112">
        <v>815</v>
      </c>
      <c r="B816" s="109" t="s">
        <v>343</v>
      </c>
      <c r="C816" s="110" t="s">
        <v>291</v>
      </c>
      <c r="D816" s="111" t="s">
        <v>281</v>
      </c>
      <c r="E816" s="108">
        <v>15</v>
      </c>
      <c r="G816" s="108">
        <v>141.44999999999999</v>
      </c>
    </row>
    <row r="817" spans="1:7">
      <c r="A817" s="112">
        <v>816</v>
      </c>
      <c r="B817" s="109" t="s">
        <v>336</v>
      </c>
      <c r="C817" s="110" t="s">
        <v>295</v>
      </c>
      <c r="D817" s="111" t="s">
        <v>287</v>
      </c>
      <c r="E817" s="108">
        <v>7</v>
      </c>
      <c r="G817" s="108">
        <v>102.2</v>
      </c>
    </row>
    <row r="818" spans="1:7">
      <c r="A818" s="112">
        <v>817</v>
      </c>
      <c r="B818" s="109" t="s">
        <v>328</v>
      </c>
      <c r="C818" s="110" t="s">
        <v>276</v>
      </c>
      <c r="D818" s="111" t="s">
        <v>281</v>
      </c>
      <c r="E818" s="108">
        <v>20</v>
      </c>
      <c r="G818" s="108">
        <v>116.4</v>
      </c>
    </row>
    <row r="819" spans="1:7">
      <c r="A819" s="112">
        <v>818</v>
      </c>
      <c r="B819" s="109" t="s">
        <v>355</v>
      </c>
      <c r="C819" s="110" t="s">
        <v>293</v>
      </c>
      <c r="D819" s="111" t="s">
        <v>283</v>
      </c>
      <c r="E819" s="108">
        <v>10</v>
      </c>
      <c r="G819" s="108">
        <v>50.8</v>
      </c>
    </row>
    <row r="820" spans="1:7">
      <c r="A820" s="112">
        <v>819</v>
      </c>
      <c r="B820" s="109" t="s">
        <v>330</v>
      </c>
      <c r="C820" s="110" t="s">
        <v>271</v>
      </c>
      <c r="D820" s="111" t="s">
        <v>290</v>
      </c>
      <c r="E820" s="108">
        <v>7</v>
      </c>
      <c r="G820" s="108">
        <v>71.259999999999991</v>
      </c>
    </row>
    <row r="821" spans="1:7">
      <c r="A821" s="112">
        <v>820</v>
      </c>
      <c r="B821" s="109" t="s">
        <v>354</v>
      </c>
      <c r="C821" s="110" t="s">
        <v>358</v>
      </c>
      <c r="D821" s="111" t="s">
        <v>287</v>
      </c>
      <c r="E821" s="108">
        <v>1</v>
      </c>
      <c r="G821" s="108">
        <v>15.32</v>
      </c>
    </row>
    <row r="822" spans="1:7">
      <c r="A822" s="112">
        <v>821</v>
      </c>
      <c r="B822" s="109" t="s">
        <v>328</v>
      </c>
      <c r="C822" s="110" t="s">
        <v>310</v>
      </c>
      <c r="D822" s="111" t="s">
        <v>290</v>
      </c>
      <c r="E822" s="108">
        <v>13</v>
      </c>
      <c r="G822" s="108">
        <v>91</v>
      </c>
    </row>
    <row r="823" spans="1:7">
      <c r="A823" s="112">
        <v>822</v>
      </c>
      <c r="B823" s="109" t="s">
        <v>336</v>
      </c>
      <c r="C823" s="110" t="s">
        <v>364</v>
      </c>
      <c r="D823" s="111" t="s">
        <v>281</v>
      </c>
      <c r="E823" s="108">
        <v>14</v>
      </c>
      <c r="G823" s="108">
        <v>100.8</v>
      </c>
    </row>
    <row r="824" spans="1:7">
      <c r="A824" s="112">
        <v>823</v>
      </c>
      <c r="B824" s="109" t="s">
        <v>340</v>
      </c>
      <c r="C824" s="110" t="s">
        <v>363</v>
      </c>
      <c r="D824" s="111" t="s">
        <v>281</v>
      </c>
      <c r="E824" s="108">
        <v>8</v>
      </c>
      <c r="G824" s="108">
        <v>44.48</v>
      </c>
    </row>
    <row r="825" spans="1:7">
      <c r="A825" s="112">
        <v>824</v>
      </c>
      <c r="B825" s="109" t="s">
        <v>336</v>
      </c>
      <c r="C825" s="110" t="s">
        <v>289</v>
      </c>
      <c r="D825" s="111" t="s">
        <v>287</v>
      </c>
      <c r="E825" s="108">
        <v>13</v>
      </c>
      <c r="G825" s="108">
        <v>104.25999999999999</v>
      </c>
    </row>
    <row r="826" spans="1:7">
      <c r="A826" s="112">
        <v>825</v>
      </c>
      <c r="B826" s="109" t="s">
        <v>341</v>
      </c>
      <c r="C826" s="110" t="s">
        <v>365</v>
      </c>
      <c r="D826" s="111" t="s">
        <v>290</v>
      </c>
      <c r="E826" s="108">
        <v>13</v>
      </c>
      <c r="G826" s="108">
        <v>100.36</v>
      </c>
    </row>
    <row r="827" spans="1:7">
      <c r="A827" s="112">
        <v>826</v>
      </c>
      <c r="B827" s="109" t="s">
        <v>340</v>
      </c>
      <c r="C827" s="110" t="s">
        <v>268</v>
      </c>
      <c r="D827" s="111" t="s">
        <v>283</v>
      </c>
      <c r="E827" s="108">
        <v>9</v>
      </c>
      <c r="G827" s="108">
        <v>51.570000000000007</v>
      </c>
    </row>
    <row r="828" spans="1:7">
      <c r="A828" s="112">
        <v>827</v>
      </c>
      <c r="B828" s="109" t="s">
        <v>335</v>
      </c>
      <c r="C828" s="110" t="s">
        <v>365</v>
      </c>
      <c r="D828" s="111" t="s">
        <v>287</v>
      </c>
      <c r="E828" s="108">
        <v>2</v>
      </c>
      <c r="G828" s="108">
        <v>17.16</v>
      </c>
    </row>
    <row r="829" spans="1:7">
      <c r="A829" s="112">
        <v>828</v>
      </c>
      <c r="B829" s="109" t="s">
        <v>342</v>
      </c>
      <c r="C829" s="110" t="s">
        <v>300</v>
      </c>
      <c r="D829" s="111" t="s">
        <v>281</v>
      </c>
      <c r="E829" s="108">
        <v>15</v>
      </c>
      <c r="G829" s="108">
        <v>129.60000000000002</v>
      </c>
    </row>
    <row r="830" spans="1:7">
      <c r="A830" s="112">
        <v>829</v>
      </c>
      <c r="B830" s="109" t="s">
        <v>339</v>
      </c>
      <c r="C830" s="110" t="s">
        <v>276</v>
      </c>
      <c r="D830" s="111" t="s">
        <v>287</v>
      </c>
      <c r="E830" s="108">
        <v>5</v>
      </c>
      <c r="G830" s="108">
        <v>26.5</v>
      </c>
    </row>
    <row r="831" spans="1:7">
      <c r="A831" s="112">
        <v>830</v>
      </c>
      <c r="B831" s="109" t="s">
        <v>353</v>
      </c>
      <c r="C831" s="110" t="s">
        <v>288</v>
      </c>
      <c r="D831" s="111" t="s">
        <v>283</v>
      </c>
      <c r="E831" s="108">
        <v>11</v>
      </c>
      <c r="G831" s="108">
        <v>56.43</v>
      </c>
    </row>
    <row r="832" spans="1:7">
      <c r="A832" s="112">
        <v>831</v>
      </c>
      <c r="B832" s="109" t="s">
        <v>346</v>
      </c>
      <c r="C832" s="110" t="s">
        <v>323</v>
      </c>
      <c r="D832" s="111" t="s">
        <v>287</v>
      </c>
      <c r="E832" s="108">
        <v>3</v>
      </c>
      <c r="G832" s="108">
        <v>5.67</v>
      </c>
    </row>
    <row r="833" spans="1:7">
      <c r="A833" s="112">
        <v>832</v>
      </c>
      <c r="B833" s="109" t="s">
        <v>331</v>
      </c>
      <c r="C833" s="110" t="s">
        <v>292</v>
      </c>
      <c r="D833" s="111" t="s">
        <v>281</v>
      </c>
      <c r="E833" s="108">
        <v>17</v>
      </c>
      <c r="G833" s="108">
        <v>156.22999999999999</v>
      </c>
    </row>
    <row r="834" spans="1:7">
      <c r="A834" s="112">
        <v>833</v>
      </c>
      <c r="B834" s="109" t="s">
        <v>336</v>
      </c>
      <c r="C834" s="110" t="s">
        <v>271</v>
      </c>
      <c r="D834" s="111" t="s">
        <v>287</v>
      </c>
      <c r="E834" s="108">
        <v>2</v>
      </c>
      <c r="G834" s="108">
        <v>19.96</v>
      </c>
    </row>
    <row r="835" spans="1:7">
      <c r="A835" s="112">
        <v>834</v>
      </c>
      <c r="B835" s="109" t="s">
        <v>340</v>
      </c>
      <c r="C835" s="110" t="s">
        <v>324</v>
      </c>
      <c r="D835" s="111" t="s">
        <v>287</v>
      </c>
      <c r="E835" s="108">
        <v>16</v>
      </c>
      <c r="G835" s="108">
        <v>192.16</v>
      </c>
    </row>
    <row r="836" spans="1:7">
      <c r="A836" s="112">
        <v>835</v>
      </c>
      <c r="B836" s="109" t="s">
        <v>339</v>
      </c>
      <c r="C836" s="110" t="s">
        <v>275</v>
      </c>
      <c r="D836" s="111" t="s">
        <v>283</v>
      </c>
      <c r="E836" s="108">
        <v>13</v>
      </c>
      <c r="G836" s="108">
        <v>189.67</v>
      </c>
    </row>
    <row r="837" spans="1:7">
      <c r="A837" s="112">
        <v>836</v>
      </c>
      <c r="B837" s="109" t="s">
        <v>356</v>
      </c>
      <c r="C837" s="110" t="s">
        <v>301</v>
      </c>
      <c r="D837" s="111" t="s">
        <v>281</v>
      </c>
      <c r="E837" s="108">
        <v>3</v>
      </c>
      <c r="G837" s="108">
        <v>37.32</v>
      </c>
    </row>
    <row r="838" spans="1:7">
      <c r="A838" s="112">
        <v>837</v>
      </c>
      <c r="B838" s="109" t="s">
        <v>335</v>
      </c>
      <c r="C838" s="110" t="s">
        <v>294</v>
      </c>
      <c r="D838" s="111" t="s">
        <v>287</v>
      </c>
      <c r="E838" s="108">
        <v>4</v>
      </c>
      <c r="G838" s="108">
        <v>13.52</v>
      </c>
    </row>
    <row r="839" spans="1:7">
      <c r="A839" s="112">
        <v>838</v>
      </c>
      <c r="B839" s="109" t="s">
        <v>332</v>
      </c>
      <c r="C839" s="110" t="s">
        <v>275</v>
      </c>
      <c r="D839" s="111" t="s">
        <v>287</v>
      </c>
      <c r="E839" s="108">
        <v>16</v>
      </c>
      <c r="G839" s="108">
        <v>234.24</v>
      </c>
    </row>
    <row r="840" spans="1:7">
      <c r="A840" s="112">
        <v>839</v>
      </c>
      <c r="B840" s="109" t="s">
        <v>333</v>
      </c>
      <c r="C840" s="110" t="s">
        <v>302</v>
      </c>
      <c r="D840" s="111" t="s">
        <v>287</v>
      </c>
      <c r="E840" s="108">
        <v>8</v>
      </c>
      <c r="G840" s="108">
        <v>24.56</v>
      </c>
    </row>
    <row r="841" spans="1:7">
      <c r="A841" s="112">
        <v>840</v>
      </c>
      <c r="B841" s="109" t="s">
        <v>330</v>
      </c>
      <c r="C841" s="110" t="s">
        <v>282</v>
      </c>
      <c r="D841" s="111" t="s">
        <v>283</v>
      </c>
      <c r="E841" s="108">
        <v>9</v>
      </c>
      <c r="G841" s="108">
        <v>51.300000000000004</v>
      </c>
    </row>
    <row r="842" spans="1:7">
      <c r="A842" s="112">
        <v>841</v>
      </c>
      <c r="B842" s="109" t="s">
        <v>346</v>
      </c>
      <c r="C842" s="110" t="s">
        <v>359</v>
      </c>
      <c r="D842" s="111" t="s">
        <v>281</v>
      </c>
      <c r="E842" s="108">
        <v>20</v>
      </c>
      <c r="G842" s="108">
        <v>242.2</v>
      </c>
    </row>
    <row r="843" spans="1:7">
      <c r="A843" s="112">
        <v>842</v>
      </c>
      <c r="B843" s="109" t="s">
        <v>348</v>
      </c>
      <c r="C843" s="110" t="s">
        <v>295</v>
      </c>
      <c r="D843" s="111" t="s">
        <v>290</v>
      </c>
      <c r="E843" s="108">
        <v>12</v>
      </c>
      <c r="G843" s="108">
        <v>189.24</v>
      </c>
    </row>
    <row r="844" spans="1:7">
      <c r="A844" s="112">
        <v>843</v>
      </c>
      <c r="B844" s="109" t="s">
        <v>338</v>
      </c>
      <c r="C844" s="110" t="s">
        <v>303</v>
      </c>
      <c r="D844" s="111" t="s">
        <v>283</v>
      </c>
      <c r="E844" s="108">
        <v>7</v>
      </c>
      <c r="G844" s="108">
        <v>97.23</v>
      </c>
    </row>
    <row r="845" spans="1:7">
      <c r="A845" s="112">
        <v>844</v>
      </c>
      <c r="B845" s="109" t="s">
        <v>341</v>
      </c>
      <c r="C845" s="110" t="s">
        <v>358</v>
      </c>
      <c r="D845" s="111" t="s">
        <v>290</v>
      </c>
      <c r="E845" s="108">
        <v>20</v>
      </c>
      <c r="G845" s="108">
        <v>271.8</v>
      </c>
    </row>
    <row r="846" spans="1:7">
      <c r="A846" s="112">
        <v>845</v>
      </c>
      <c r="B846" s="109" t="s">
        <v>331</v>
      </c>
      <c r="C846" s="110" t="s">
        <v>288</v>
      </c>
      <c r="D846" s="111" t="s">
        <v>287</v>
      </c>
      <c r="E846" s="108">
        <v>15</v>
      </c>
      <c r="G846" s="108">
        <v>72.599999999999994</v>
      </c>
    </row>
    <row r="847" spans="1:7">
      <c r="A847" s="112">
        <v>846</v>
      </c>
      <c r="B847" s="109" t="s">
        <v>333</v>
      </c>
      <c r="C847" s="110" t="s">
        <v>286</v>
      </c>
      <c r="D847" s="111" t="s">
        <v>287</v>
      </c>
      <c r="E847" s="108">
        <v>20</v>
      </c>
      <c r="G847" s="108">
        <v>169.20000000000002</v>
      </c>
    </row>
    <row r="848" spans="1:7">
      <c r="A848" s="112">
        <v>847</v>
      </c>
      <c r="B848" s="109" t="s">
        <v>334</v>
      </c>
      <c r="C848" s="110" t="s">
        <v>285</v>
      </c>
      <c r="D848" s="111" t="s">
        <v>283</v>
      </c>
      <c r="E848" s="108">
        <v>3</v>
      </c>
      <c r="G848" s="108">
        <v>38.130000000000003</v>
      </c>
    </row>
    <row r="849" spans="1:7">
      <c r="A849" s="112">
        <v>848</v>
      </c>
      <c r="B849" s="109" t="s">
        <v>328</v>
      </c>
      <c r="C849" s="110" t="s">
        <v>293</v>
      </c>
      <c r="D849" s="111" t="s">
        <v>283</v>
      </c>
      <c r="E849" s="108">
        <v>18</v>
      </c>
      <c r="G849" s="108">
        <v>91.44</v>
      </c>
    </row>
    <row r="850" spans="1:7">
      <c r="A850" s="112">
        <v>849</v>
      </c>
      <c r="B850" s="109" t="s">
        <v>335</v>
      </c>
      <c r="C850" s="110" t="s">
        <v>291</v>
      </c>
      <c r="D850" s="111" t="s">
        <v>287</v>
      </c>
      <c r="E850" s="108">
        <v>10</v>
      </c>
      <c r="G850" s="108">
        <v>100.19999999999999</v>
      </c>
    </row>
    <row r="851" spans="1:7">
      <c r="A851" s="112">
        <v>850</v>
      </c>
      <c r="B851" s="109" t="s">
        <v>347</v>
      </c>
      <c r="C851" s="110" t="s">
        <v>364</v>
      </c>
      <c r="D851" s="111" t="s">
        <v>283</v>
      </c>
      <c r="E851" s="108">
        <v>7</v>
      </c>
      <c r="G851" s="108">
        <v>48.02</v>
      </c>
    </row>
    <row r="852" spans="1:7">
      <c r="A852" s="112">
        <v>851</v>
      </c>
      <c r="B852" s="109" t="s">
        <v>331</v>
      </c>
      <c r="C852" s="110" t="s">
        <v>364</v>
      </c>
      <c r="D852" s="111" t="s">
        <v>283</v>
      </c>
      <c r="E852" s="108">
        <v>3</v>
      </c>
      <c r="G852" s="108">
        <v>20.580000000000002</v>
      </c>
    </row>
    <row r="853" spans="1:7">
      <c r="A853" s="112">
        <v>852</v>
      </c>
      <c r="B853" s="109" t="s">
        <v>335</v>
      </c>
      <c r="C853" s="110" t="s">
        <v>322</v>
      </c>
      <c r="D853" s="111" t="s">
        <v>287</v>
      </c>
      <c r="E853" s="108">
        <v>10</v>
      </c>
      <c r="G853" s="108">
        <v>49.900000000000006</v>
      </c>
    </row>
    <row r="854" spans="1:7">
      <c r="A854" s="112">
        <v>853</v>
      </c>
      <c r="B854" s="109" t="s">
        <v>338</v>
      </c>
      <c r="C854" s="110" t="s">
        <v>303</v>
      </c>
      <c r="D854" s="111" t="s">
        <v>290</v>
      </c>
      <c r="E854" s="108">
        <v>5</v>
      </c>
      <c r="G854" s="108">
        <v>63.7</v>
      </c>
    </row>
    <row r="855" spans="1:7">
      <c r="A855" s="112">
        <v>854</v>
      </c>
      <c r="B855" s="109" t="s">
        <v>339</v>
      </c>
      <c r="C855" s="110" t="s">
        <v>275</v>
      </c>
      <c r="D855" s="111" t="s">
        <v>281</v>
      </c>
      <c r="E855" s="108">
        <v>8</v>
      </c>
      <c r="G855" s="108">
        <v>127.2</v>
      </c>
    </row>
    <row r="856" spans="1:7">
      <c r="A856" s="112">
        <v>855</v>
      </c>
      <c r="B856" s="109" t="s">
        <v>339</v>
      </c>
      <c r="C856" s="110" t="s">
        <v>291</v>
      </c>
      <c r="D856" s="111" t="s">
        <v>281</v>
      </c>
      <c r="E856" s="108">
        <v>1</v>
      </c>
      <c r="G856" s="108">
        <v>9.43</v>
      </c>
    </row>
    <row r="857" spans="1:7">
      <c r="A857" s="112">
        <v>856</v>
      </c>
      <c r="B857" s="109" t="s">
        <v>354</v>
      </c>
      <c r="C857" s="110" t="s">
        <v>359</v>
      </c>
      <c r="D857" s="111" t="s">
        <v>287</v>
      </c>
      <c r="E857" s="108">
        <v>11</v>
      </c>
      <c r="G857" s="108">
        <v>105.82</v>
      </c>
    </row>
    <row r="858" spans="1:7">
      <c r="A858" s="112">
        <v>857</v>
      </c>
      <c r="B858" s="109" t="s">
        <v>345</v>
      </c>
      <c r="C858" s="110" t="s">
        <v>303</v>
      </c>
      <c r="D858" s="111" t="s">
        <v>290</v>
      </c>
      <c r="E858" s="108">
        <v>13</v>
      </c>
      <c r="G858" s="108">
        <v>165.62</v>
      </c>
    </row>
    <row r="859" spans="1:7">
      <c r="A859" s="112">
        <v>858</v>
      </c>
      <c r="B859" s="109" t="s">
        <v>328</v>
      </c>
      <c r="C859" s="110" t="s">
        <v>362</v>
      </c>
      <c r="D859" s="111" t="s">
        <v>283</v>
      </c>
      <c r="E859" s="108">
        <v>1</v>
      </c>
      <c r="G859" s="108">
        <v>7.12</v>
      </c>
    </row>
    <row r="860" spans="1:7">
      <c r="A860" s="112">
        <v>859</v>
      </c>
      <c r="B860" s="109" t="s">
        <v>337</v>
      </c>
      <c r="C860" s="110" t="s">
        <v>309</v>
      </c>
      <c r="D860" s="111" t="s">
        <v>281</v>
      </c>
      <c r="E860" s="108">
        <v>5</v>
      </c>
      <c r="G860" s="108">
        <v>8.0500000000000007</v>
      </c>
    </row>
    <row r="861" spans="1:7">
      <c r="A861" s="112">
        <v>860</v>
      </c>
      <c r="B861" s="109" t="s">
        <v>346</v>
      </c>
      <c r="C861" s="110" t="s">
        <v>269</v>
      </c>
      <c r="D861" s="111" t="s">
        <v>287</v>
      </c>
      <c r="E861" s="108">
        <v>4</v>
      </c>
      <c r="G861" s="108">
        <v>40.28</v>
      </c>
    </row>
    <row r="862" spans="1:7">
      <c r="A862" s="112">
        <v>861</v>
      </c>
      <c r="B862" s="109" t="s">
        <v>348</v>
      </c>
      <c r="C862" s="110" t="s">
        <v>308</v>
      </c>
      <c r="D862" s="111" t="s">
        <v>283</v>
      </c>
      <c r="E862" s="108">
        <v>10</v>
      </c>
      <c r="G862" s="108">
        <v>115</v>
      </c>
    </row>
    <row r="863" spans="1:7">
      <c r="A863" s="112">
        <v>862</v>
      </c>
      <c r="B863" s="109" t="s">
        <v>348</v>
      </c>
      <c r="C863" s="110" t="s">
        <v>312</v>
      </c>
      <c r="D863" s="111" t="s">
        <v>287</v>
      </c>
      <c r="E863" s="108">
        <v>5</v>
      </c>
      <c r="G863" s="108">
        <v>71.5</v>
      </c>
    </row>
    <row r="864" spans="1:7">
      <c r="A864" s="112">
        <v>863</v>
      </c>
      <c r="B864" s="109" t="s">
        <v>331</v>
      </c>
      <c r="C864" s="110" t="s">
        <v>313</v>
      </c>
      <c r="D864" s="111" t="s">
        <v>290</v>
      </c>
      <c r="E864" s="108">
        <v>20</v>
      </c>
      <c r="G864" s="108">
        <v>268.39999999999998</v>
      </c>
    </row>
    <row r="865" spans="1:7">
      <c r="A865" s="112">
        <v>864</v>
      </c>
      <c r="B865" s="109" t="s">
        <v>345</v>
      </c>
      <c r="C865" s="110" t="s">
        <v>323</v>
      </c>
      <c r="D865" s="111" t="s">
        <v>281</v>
      </c>
      <c r="E865" s="108">
        <v>13</v>
      </c>
      <c r="G865" s="108">
        <v>28.47</v>
      </c>
    </row>
    <row r="866" spans="1:7">
      <c r="A866" s="112">
        <v>865</v>
      </c>
      <c r="B866" s="109" t="s">
        <v>347</v>
      </c>
      <c r="C866" s="110" t="s">
        <v>277</v>
      </c>
      <c r="D866" s="111" t="s">
        <v>290</v>
      </c>
      <c r="E866" s="108">
        <v>19</v>
      </c>
      <c r="G866" s="108">
        <v>147.25</v>
      </c>
    </row>
    <row r="867" spans="1:7">
      <c r="A867" s="112">
        <v>866</v>
      </c>
      <c r="B867" s="109" t="s">
        <v>354</v>
      </c>
      <c r="C867" s="110" t="s">
        <v>324</v>
      </c>
      <c r="D867" s="111" t="s">
        <v>283</v>
      </c>
      <c r="E867" s="108">
        <v>4</v>
      </c>
      <c r="G867" s="108">
        <v>56.56</v>
      </c>
    </row>
    <row r="868" spans="1:7">
      <c r="A868" s="112">
        <v>867</v>
      </c>
      <c r="B868" s="109" t="s">
        <v>338</v>
      </c>
      <c r="C868" s="110" t="s">
        <v>308</v>
      </c>
      <c r="D868" s="111" t="s">
        <v>283</v>
      </c>
      <c r="E868" s="108">
        <v>2</v>
      </c>
      <c r="G868" s="108">
        <v>23</v>
      </c>
    </row>
    <row r="869" spans="1:7">
      <c r="A869" s="112">
        <v>868</v>
      </c>
      <c r="B869" s="109" t="s">
        <v>333</v>
      </c>
      <c r="C869" s="110" t="s">
        <v>294</v>
      </c>
      <c r="D869" s="111" t="s">
        <v>290</v>
      </c>
      <c r="E869" s="108">
        <v>6</v>
      </c>
      <c r="G869" s="108">
        <v>18.84</v>
      </c>
    </row>
    <row r="870" spans="1:7">
      <c r="A870" s="112">
        <v>869</v>
      </c>
      <c r="B870" s="109" t="s">
        <v>347</v>
      </c>
      <c r="C870" s="110" t="s">
        <v>308</v>
      </c>
      <c r="D870" s="111" t="s">
        <v>287</v>
      </c>
      <c r="E870" s="108">
        <v>10</v>
      </c>
      <c r="G870" s="108">
        <v>130.19999999999999</v>
      </c>
    </row>
    <row r="871" spans="1:7">
      <c r="A871" s="112">
        <v>870</v>
      </c>
      <c r="B871" s="109" t="s">
        <v>347</v>
      </c>
      <c r="C871" s="110" t="s">
        <v>313</v>
      </c>
      <c r="D871" s="111" t="s">
        <v>283</v>
      </c>
      <c r="E871" s="108">
        <v>9</v>
      </c>
      <c r="G871" s="108">
        <v>112.32000000000001</v>
      </c>
    </row>
    <row r="872" spans="1:7">
      <c r="A872" s="112">
        <v>871</v>
      </c>
      <c r="B872" s="109" t="s">
        <v>333</v>
      </c>
      <c r="C872" s="110" t="s">
        <v>270</v>
      </c>
      <c r="D872" s="111" t="s">
        <v>290</v>
      </c>
      <c r="E872" s="108">
        <v>14</v>
      </c>
      <c r="G872" s="108">
        <v>119</v>
      </c>
    </row>
    <row r="873" spans="1:7">
      <c r="A873" s="112">
        <v>872</v>
      </c>
      <c r="B873" s="109" t="s">
        <v>341</v>
      </c>
      <c r="C873" s="110" t="s">
        <v>285</v>
      </c>
      <c r="D873" s="111" t="s">
        <v>287</v>
      </c>
      <c r="E873" s="108">
        <v>4</v>
      </c>
      <c r="G873" s="108">
        <v>47</v>
      </c>
    </row>
    <row r="874" spans="1:7">
      <c r="A874" s="112">
        <v>873</v>
      </c>
      <c r="B874" s="109" t="s">
        <v>336</v>
      </c>
      <c r="C874" s="110" t="s">
        <v>308</v>
      </c>
      <c r="D874" s="111" t="s">
        <v>287</v>
      </c>
      <c r="E874" s="108">
        <v>9</v>
      </c>
      <c r="G874" s="108">
        <v>117.17999999999999</v>
      </c>
    </row>
    <row r="875" spans="1:7">
      <c r="A875" s="112">
        <v>874</v>
      </c>
      <c r="B875" s="109" t="s">
        <v>353</v>
      </c>
      <c r="C875" s="110" t="s">
        <v>271</v>
      </c>
      <c r="D875" s="111" t="s">
        <v>281</v>
      </c>
      <c r="E875" s="108">
        <v>2</v>
      </c>
      <c r="G875" s="108">
        <v>19.12</v>
      </c>
    </row>
    <row r="876" spans="1:7">
      <c r="A876" s="112">
        <v>875</v>
      </c>
      <c r="B876" s="109" t="s">
        <v>354</v>
      </c>
      <c r="C876" s="110" t="s">
        <v>297</v>
      </c>
      <c r="D876" s="111" t="s">
        <v>290</v>
      </c>
      <c r="E876" s="108">
        <v>3</v>
      </c>
      <c r="G876" s="108">
        <v>44.49</v>
      </c>
    </row>
    <row r="877" spans="1:7">
      <c r="A877" s="112">
        <v>876</v>
      </c>
      <c r="B877" s="109" t="s">
        <v>338</v>
      </c>
      <c r="C877" s="110" t="s">
        <v>284</v>
      </c>
      <c r="D877" s="111" t="s">
        <v>281</v>
      </c>
      <c r="E877" s="108">
        <v>7</v>
      </c>
      <c r="G877" s="108">
        <v>71.47</v>
      </c>
    </row>
    <row r="878" spans="1:7">
      <c r="A878" s="112">
        <v>877</v>
      </c>
      <c r="B878" s="109" t="s">
        <v>343</v>
      </c>
      <c r="C878" s="110" t="s">
        <v>324</v>
      </c>
      <c r="D878" s="111" t="s">
        <v>290</v>
      </c>
      <c r="E878" s="108">
        <v>18</v>
      </c>
      <c r="G878" s="108">
        <v>235.62</v>
      </c>
    </row>
    <row r="879" spans="1:7">
      <c r="A879" s="112">
        <v>878</v>
      </c>
      <c r="B879" s="109" t="s">
        <v>355</v>
      </c>
      <c r="C879" s="110" t="s">
        <v>304</v>
      </c>
      <c r="D879" s="111" t="s">
        <v>287</v>
      </c>
      <c r="E879" s="108">
        <v>2</v>
      </c>
      <c r="G879" s="108">
        <v>14.2</v>
      </c>
    </row>
    <row r="880" spans="1:7">
      <c r="A880" s="112">
        <v>879</v>
      </c>
      <c r="B880" s="109" t="s">
        <v>328</v>
      </c>
      <c r="C880" s="110" t="s">
        <v>301</v>
      </c>
      <c r="D880" s="111" t="s">
        <v>283</v>
      </c>
      <c r="E880" s="108">
        <v>19</v>
      </c>
      <c r="G880" s="108">
        <v>259.73</v>
      </c>
    </row>
    <row r="881" spans="1:7">
      <c r="A881" s="112">
        <v>880</v>
      </c>
      <c r="B881" s="109" t="s">
        <v>345</v>
      </c>
      <c r="C881" s="110" t="s">
        <v>298</v>
      </c>
      <c r="D881" s="111" t="s">
        <v>290</v>
      </c>
      <c r="E881" s="108">
        <v>10</v>
      </c>
      <c r="G881" s="108">
        <v>107</v>
      </c>
    </row>
    <row r="882" spans="1:7">
      <c r="A882" s="112">
        <v>881</v>
      </c>
      <c r="B882" s="109" t="s">
        <v>356</v>
      </c>
      <c r="C882" s="110" t="s">
        <v>361</v>
      </c>
      <c r="D882" s="111" t="s">
        <v>287</v>
      </c>
      <c r="E882" s="108">
        <v>11</v>
      </c>
      <c r="G882" s="108">
        <v>36.08</v>
      </c>
    </row>
    <row r="883" spans="1:7">
      <c r="A883" s="112">
        <v>882</v>
      </c>
      <c r="B883" s="109" t="s">
        <v>328</v>
      </c>
      <c r="C883" s="110" t="s">
        <v>288</v>
      </c>
      <c r="D883" s="111" t="s">
        <v>281</v>
      </c>
      <c r="E883" s="108">
        <v>14</v>
      </c>
      <c r="G883" s="108">
        <v>76.86</v>
      </c>
    </row>
    <row r="884" spans="1:7">
      <c r="A884" s="112">
        <v>883</v>
      </c>
      <c r="B884" s="109" t="s">
        <v>338</v>
      </c>
      <c r="C884" s="110" t="s">
        <v>271</v>
      </c>
      <c r="D884" s="111" t="s">
        <v>287</v>
      </c>
      <c r="E884" s="108">
        <v>11</v>
      </c>
      <c r="G884" s="108">
        <v>109.78</v>
      </c>
    </row>
    <row r="885" spans="1:7">
      <c r="A885" s="112">
        <v>884</v>
      </c>
      <c r="B885" s="109" t="s">
        <v>337</v>
      </c>
      <c r="C885" s="110" t="s">
        <v>311</v>
      </c>
      <c r="D885" s="111" t="s">
        <v>281</v>
      </c>
      <c r="E885" s="108">
        <v>11</v>
      </c>
      <c r="G885" s="108">
        <v>150.15</v>
      </c>
    </row>
    <row r="886" spans="1:7">
      <c r="A886" s="112">
        <v>885</v>
      </c>
      <c r="B886" s="109" t="s">
        <v>348</v>
      </c>
      <c r="C886" s="110" t="s">
        <v>309</v>
      </c>
      <c r="D886" s="111" t="s">
        <v>281</v>
      </c>
      <c r="E886" s="108">
        <v>6</v>
      </c>
      <c r="G886" s="108">
        <v>9.66</v>
      </c>
    </row>
    <row r="887" spans="1:7">
      <c r="A887" s="112">
        <v>886</v>
      </c>
      <c r="B887" s="109" t="s">
        <v>342</v>
      </c>
      <c r="C887" s="110" t="s">
        <v>301</v>
      </c>
      <c r="D887" s="111" t="s">
        <v>281</v>
      </c>
      <c r="E887" s="108">
        <v>8</v>
      </c>
      <c r="G887" s="108">
        <v>99.52</v>
      </c>
    </row>
    <row r="888" spans="1:7">
      <c r="A888" s="112">
        <v>887</v>
      </c>
      <c r="B888" s="109" t="s">
        <v>333</v>
      </c>
      <c r="C888" s="110" t="s">
        <v>297</v>
      </c>
      <c r="D888" s="111" t="s">
        <v>287</v>
      </c>
      <c r="E888" s="108">
        <v>1</v>
      </c>
      <c r="G888" s="108">
        <v>14.54</v>
      </c>
    </row>
    <row r="889" spans="1:7">
      <c r="A889" s="112">
        <v>888</v>
      </c>
      <c r="B889" s="109" t="s">
        <v>336</v>
      </c>
      <c r="C889" s="110" t="s">
        <v>359</v>
      </c>
      <c r="D889" s="111" t="s">
        <v>283</v>
      </c>
      <c r="E889" s="108">
        <v>20</v>
      </c>
      <c r="G889" s="108">
        <v>220.2</v>
      </c>
    </row>
    <row r="890" spans="1:7">
      <c r="A890" s="112">
        <v>889</v>
      </c>
      <c r="B890" s="109" t="s">
        <v>329</v>
      </c>
      <c r="C890" s="110" t="s">
        <v>365</v>
      </c>
      <c r="D890" s="111" t="s">
        <v>287</v>
      </c>
      <c r="E890" s="108">
        <v>11</v>
      </c>
      <c r="G890" s="108">
        <v>94.38</v>
      </c>
    </row>
    <row r="891" spans="1:7">
      <c r="A891" s="112">
        <v>890</v>
      </c>
      <c r="B891" s="109" t="s">
        <v>355</v>
      </c>
      <c r="C891" s="110" t="s">
        <v>312</v>
      </c>
      <c r="D891" s="111" t="s">
        <v>283</v>
      </c>
      <c r="E891" s="108">
        <v>8</v>
      </c>
      <c r="G891" s="108">
        <v>129.76</v>
      </c>
    </row>
    <row r="892" spans="1:7">
      <c r="A892" s="112">
        <v>891</v>
      </c>
      <c r="B892" s="109" t="s">
        <v>343</v>
      </c>
      <c r="C892" s="110" t="s">
        <v>314</v>
      </c>
      <c r="D892" s="111" t="s">
        <v>281</v>
      </c>
      <c r="E892" s="108">
        <v>14</v>
      </c>
      <c r="G892" s="108">
        <v>156.38</v>
      </c>
    </row>
    <row r="893" spans="1:7">
      <c r="A893" s="112">
        <v>892</v>
      </c>
      <c r="B893" s="109" t="s">
        <v>354</v>
      </c>
      <c r="C893" s="110" t="s">
        <v>272</v>
      </c>
      <c r="D893" s="111" t="s">
        <v>287</v>
      </c>
      <c r="E893" s="108">
        <v>12</v>
      </c>
      <c r="G893" s="108">
        <v>172.32</v>
      </c>
    </row>
    <row r="894" spans="1:7">
      <c r="A894" s="112">
        <v>893</v>
      </c>
      <c r="B894" s="109" t="s">
        <v>338</v>
      </c>
      <c r="C894" s="110" t="s">
        <v>312</v>
      </c>
      <c r="D894" s="111" t="s">
        <v>287</v>
      </c>
      <c r="E894" s="108">
        <v>16</v>
      </c>
      <c r="G894" s="108">
        <v>228.8</v>
      </c>
    </row>
    <row r="895" spans="1:7">
      <c r="A895" s="112">
        <v>894</v>
      </c>
      <c r="B895" s="109" t="s">
        <v>341</v>
      </c>
      <c r="C895" s="110" t="s">
        <v>273</v>
      </c>
      <c r="D895" s="111" t="s">
        <v>290</v>
      </c>
      <c r="E895" s="108">
        <v>8</v>
      </c>
      <c r="G895" s="108">
        <v>44.96</v>
      </c>
    </row>
    <row r="896" spans="1:7">
      <c r="A896" s="112">
        <v>895</v>
      </c>
      <c r="B896" s="109" t="s">
        <v>341</v>
      </c>
      <c r="C896" s="110" t="s">
        <v>288</v>
      </c>
      <c r="D896" s="111" t="s">
        <v>283</v>
      </c>
      <c r="E896" s="108">
        <v>6</v>
      </c>
      <c r="G896" s="108">
        <v>30.78</v>
      </c>
    </row>
    <row r="897" spans="1:7">
      <c r="A897" s="112">
        <v>896</v>
      </c>
      <c r="B897" s="109" t="s">
        <v>347</v>
      </c>
      <c r="C897" s="110" t="s">
        <v>358</v>
      </c>
      <c r="D897" s="111" t="s">
        <v>287</v>
      </c>
      <c r="E897" s="108">
        <v>7</v>
      </c>
      <c r="G897" s="108">
        <v>107.24000000000001</v>
      </c>
    </row>
    <row r="898" spans="1:7">
      <c r="A898" s="112">
        <v>897</v>
      </c>
      <c r="B898" s="109" t="s">
        <v>345</v>
      </c>
      <c r="C898" s="110" t="s">
        <v>271</v>
      </c>
      <c r="D898" s="111" t="s">
        <v>290</v>
      </c>
      <c r="E898" s="108">
        <v>6</v>
      </c>
      <c r="G898" s="108">
        <v>61.08</v>
      </c>
    </row>
    <row r="899" spans="1:7">
      <c r="A899" s="112">
        <v>898</v>
      </c>
      <c r="B899" s="109" t="s">
        <v>333</v>
      </c>
      <c r="C899" s="110" t="s">
        <v>284</v>
      </c>
      <c r="D899" s="111" t="s">
        <v>287</v>
      </c>
      <c r="E899" s="108">
        <v>17</v>
      </c>
      <c r="G899" s="108">
        <v>199.07000000000002</v>
      </c>
    </row>
    <row r="900" spans="1:7">
      <c r="A900" s="112">
        <v>899</v>
      </c>
      <c r="B900" s="109" t="s">
        <v>329</v>
      </c>
      <c r="C900" s="110" t="s">
        <v>303</v>
      </c>
      <c r="D900" s="111" t="s">
        <v>283</v>
      </c>
      <c r="E900" s="108">
        <v>12</v>
      </c>
      <c r="G900" s="108">
        <v>166.68</v>
      </c>
    </row>
    <row r="901" spans="1:7">
      <c r="A901" s="112">
        <v>900</v>
      </c>
      <c r="B901" s="109" t="s">
        <v>354</v>
      </c>
      <c r="C901" s="110" t="s">
        <v>273</v>
      </c>
      <c r="D901" s="111" t="s">
        <v>287</v>
      </c>
      <c r="E901" s="108">
        <v>3</v>
      </c>
      <c r="G901" s="108">
        <v>15.75</v>
      </c>
    </row>
    <row r="902" spans="1:7">
      <c r="A902" s="112">
        <v>901</v>
      </c>
      <c r="B902" s="109" t="s">
        <v>340</v>
      </c>
      <c r="C902" s="110" t="s">
        <v>311</v>
      </c>
      <c r="D902" s="111" t="s">
        <v>281</v>
      </c>
      <c r="E902" s="108">
        <v>9</v>
      </c>
      <c r="G902" s="108">
        <v>122.85000000000001</v>
      </c>
    </row>
    <row r="903" spans="1:7">
      <c r="A903" s="112">
        <v>902</v>
      </c>
      <c r="B903" s="109" t="s">
        <v>333</v>
      </c>
      <c r="C903" s="110" t="s">
        <v>358</v>
      </c>
      <c r="D903" s="111" t="s">
        <v>283</v>
      </c>
      <c r="E903" s="108">
        <v>5</v>
      </c>
      <c r="G903" s="108">
        <v>72.55</v>
      </c>
    </row>
    <row r="904" spans="1:7">
      <c r="A904" s="112">
        <v>903</v>
      </c>
      <c r="B904" s="109" t="s">
        <v>335</v>
      </c>
      <c r="C904" s="110" t="s">
        <v>298</v>
      </c>
      <c r="D904" s="111" t="s">
        <v>283</v>
      </c>
      <c r="E904" s="108">
        <v>7</v>
      </c>
      <c r="G904" s="108">
        <v>68.88</v>
      </c>
    </row>
    <row r="905" spans="1:7">
      <c r="A905" s="112">
        <v>904</v>
      </c>
      <c r="B905" s="109" t="s">
        <v>331</v>
      </c>
      <c r="C905" s="110" t="s">
        <v>275</v>
      </c>
      <c r="D905" s="111" t="s">
        <v>281</v>
      </c>
      <c r="E905" s="108">
        <v>14</v>
      </c>
      <c r="G905" s="108">
        <v>222.6</v>
      </c>
    </row>
    <row r="906" spans="1:7">
      <c r="A906" s="112">
        <v>905</v>
      </c>
      <c r="B906" s="109" t="s">
        <v>331</v>
      </c>
      <c r="C906" s="110" t="s">
        <v>299</v>
      </c>
      <c r="D906" s="111" t="s">
        <v>283</v>
      </c>
      <c r="E906" s="108">
        <v>18</v>
      </c>
      <c r="G906" s="108">
        <v>93.78</v>
      </c>
    </row>
    <row r="907" spans="1:7">
      <c r="A907" s="112">
        <v>906</v>
      </c>
      <c r="B907" s="109" t="s">
        <v>343</v>
      </c>
      <c r="C907" s="110" t="s">
        <v>275</v>
      </c>
      <c r="D907" s="111" t="s">
        <v>290</v>
      </c>
      <c r="E907" s="108">
        <v>6</v>
      </c>
      <c r="G907" s="108">
        <v>82.56</v>
      </c>
    </row>
    <row r="908" spans="1:7">
      <c r="A908" s="112">
        <v>907</v>
      </c>
      <c r="B908" s="109" t="s">
        <v>347</v>
      </c>
      <c r="C908" s="110" t="s">
        <v>304</v>
      </c>
      <c r="D908" s="111" t="s">
        <v>283</v>
      </c>
      <c r="E908" s="108">
        <v>12</v>
      </c>
      <c r="G908" s="108">
        <v>90.36</v>
      </c>
    </row>
    <row r="909" spans="1:7">
      <c r="A909" s="112">
        <v>908</v>
      </c>
      <c r="B909" s="109" t="s">
        <v>333</v>
      </c>
      <c r="C909" s="110" t="s">
        <v>267</v>
      </c>
      <c r="D909" s="111" t="s">
        <v>283</v>
      </c>
      <c r="E909" s="108">
        <v>8</v>
      </c>
      <c r="G909" s="108">
        <v>109.12</v>
      </c>
    </row>
    <row r="910" spans="1:7">
      <c r="A910" s="112">
        <v>909</v>
      </c>
      <c r="B910" s="109" t="s">
        <v>332</v>
      </c>
      <c r="C910" s="110" t="s">
        <v>363</v>
      </c>
      <c r="D910" s="111" t="s">
        <v>281</v>
      </c>
      <c r="E910" s="108">
        <v>9</v>
      </c>
      <c r="G910" s="108">
        <v>50.04</v>
      </c>
    </row>
    <row r="911" spans="1:7">
      <c r="A911" s="112">
        <v>910</v>
      </c>
      <c r="B911" s="109" t="s">
        <v>355</v>
      </c>
      <c r="C911" s="110" t="s">
        <v>323</v>
      </c>
      <c r="D911" s="111" t="s">
        <v>281</v>
      </c>
      <c r="E911" s="108">
        <v>15</v>
      </c>
      <c r="G911" s="108">
        <v>32.85</v>
      </c>
    </row>
    <row r="912" spans="1:7">
      <c r="A912" s="112">
        <v>911</v>
      </c>
      <c r="B912" s="109" t="s">
        <v>336</v>
      </c>
      <c r="C912" s="110" t="s">
        <v>360</v>
      </c>
      <c r="D912" s="111" t="s">
        <v>290</v>
      </c>
      <c r="E912" s="108">
        <v>2</v>
      </c>
      <c r="G912" s="108">
        <v>6.04</v>
      </c>
    </row>
    <row r="913" spans="1:7">
      <c r="A913" s="112">
        <v>912</v>
      </c>
      <c r="B913" s="109" t="s">
        <v>331</v>
      </c>
      <c r="C913" s="110" t="s">
        <v>364</v>
      </c>
      <c r="D913" s="111" t="s">
        <v>290</v>
      </c>
      <c r="E913" s="108">
        <v>7</v>
      </c>
      <c r="G913" s="108">
        <v>47.11</v>
      </c>
    </row>
    <row r="914" spans="1:7">
      <c r="A914" s="112">
        <v>913</v>
      </c>
      <c r="B914" s="109" t="s">
        <v>330</v>
      </c>
      <c r="C914" s="110" t="s">
        <v>363</v>
      </c>
      <c r="D914" s="111" t="s">
        <v>290</v>
      </c>
      <c r="E914" s="108">
        <v>3</v>
      </c>
      <c r="G914" s="108">
        <v>15.629999999999999</v>
      </c>
    </row>
    <row r="915" spans="1:7">
      <c r="A915" s="112">
        <v>914</v>
      </c>
      <c r="B915" s="109" t="s">
        <v>346</v>
      </c>
      <c r="C915" s="110" t="s">
        <v>296</v>
      </c>
      <c r="D915" s="111" t="s">
        <v>281</v>
      </c>
      <c r="E915" s="108">
        <v>13</v>
      </c>
      <c r="G915" s="108">
        <v>158.73000000000002</v>
      </c>
    </row>
    <row r="916" spans="1:7">
      <c r="A916" s="112">
        <v>915</v>
      </c>
      <c r="B916" s="109" t="s">
        <v>335</v>
      </c>
      <c r="C916" s="110" t="s">
        <v>284</v>
      </c>
      <c r="D916" s="111" t="s">
        <v>287</v>
      </c>
      <c r="E916" s="108">
        <v>10</v>
      </c>
      <c r="G916" s="108">
        <v>117.10000000000001</v>
      </c>
    </row>
    <row r="917" spans="1:7">
      <c r="A917" s="112">
        <v>916</v>
      </c>
      <c r="B917" s="109" t="s">
        <v>329</v>
      </c>
      <c r="C917" s="110" t="s">
        <v>284</v>
      </c>
      <c r="D917" s="111" t="s">
        <v>281</v>
      </c>
      <c r="E917" s="108">
        <v>9</v>
      </c>
      <c r="G917" s="108">
        <v>91.890000000000015</v>
      </c>
    </row>
    <row r="918" spans="1:7">
      <c r="A918" s="112">
        <v>917</v>
      </c>
      <c r="B918" s="109" t="s">
        <v>355</v>
      </c>
      <c r="C918" s="110" t="s">
        <v>291</v>
      </c>
      <c r="D918" s="111" t="s">
        <v>281</v>
      </c>
      <c r="E918" s="108">
        <v>12</v>
      </c>
      <c r="G918" s="108">
        <v>113.16</v>
      </c>
    </row>
    <row r="919" spans="1:7">
      <c r="A919" s="112">
        <v>918</v>
      </c>
      <c r="B919" s="109" t="s">
        <v>353</v>
      </c>
      <c r="C919" s="110" t="s">
        <v>293</v>
      </c>
      <c r="D919" s="111" t="s">
        <v>283</v>
      </c>
      <c r="E919" s="108">
        <v>3</v>
      </c>
      <c r="G919" s="108">
        <v>15.24</v>
      </c>
    </row>
    <row r="920" spans="1:7">
      <c r="A920" s="112">
        <v>919</v>
      </c>
      <c r="B920" s="109" t="s">
        <v>330</v>
      </c>
      <c r="C920" s="110" t="s">
        <v>288</v>
      </c>
      <c r="D920" s="111" t="s">
        <v>281</v>
      </c>
      <c r="E920" s="108">
        <v>2</v>
      </c>
      <c r="G920" s="108">
        <v>10.98</v>
      </c>
    </row>
    <row r="921" spans="1:7">
      <c r="A921" s="112">
        <v>920</v>
      </c>
      <c r="B921" s="109" t="s">
        <v>342</v>
      </c>
      <c r="C921" s="110" t="s">
        <v>269</v>
      </c>
      <c r="D921" s="111" t="s">
        <v>283</v>
      </c>
      <c r="E921" s="108">
        <v>4</v>
      </c>
      <c r="G921" s="108">
        <v>41.36</v>
      </c>
    </row>
    <row r="922" spans="1:7">
      <c r="A922" s="112">
        <v>921</v>
      </c>
      <c r="B922" s="109" t="s">
        <v>344</v>
      </c>
      <c r="C922" s="110" t="s">
        <v>272</v>
      </c>
      <c r="D922" s="111" t="s">
        <v>290</v>
      </c>
      <c r="E922" s="108">
        <v>9</v>
      </c>
      <c r="G922" s="108">
        <v>136.98000000000002</v>
      </c>
    </row>
    <row r="923" spans="1:7">
      <c r="A923" s="112">
        <v>922</v>
      </c>
      <c r="B923" s="109" t="s">
        <v>335</v>
      </c>
      <c r="C923" s="110" t="s">
        <v>323</v>
      </c>
      <c r="D923" s="111" t="s">
        <v>281</v>
      </c>
      <c r="E923" s="108">
        <v>15</v>
      </c>
      <c r="G923" s="108">
        <v>32.85</v>
      </c>
    </row>
    <row r="924" spans="1:7">
      <c r="A924" s="112">
        <v>923</v>
      </c>
      <c r="B924" s="109" t="s">
        <v>356</v>
      </c>
      <c r="C924" s="110" t="s">
        <v>296</v>
      </c>
      <c r="D924" s="111" t="s">
        <v>290</v>
      </c>
      <c r="E924" s="108">
        <v>7</v>
      </c>
      <c r="G924" s="108">
        <v>73.290000000000006</v>
      </c>
    </row>
    <row r="925" spans="1:7">
      <c r="A925" s="112">
        <v>924</v>
      </c>
      <c r="B925" s="109" t="s">
        <v>332</v>
      </c>
      <c r="C925" s="110" t="s">
        <v>312</v>
      </c>
      <c r="D925" s="111" t="s">
        <v>287</v>
      </c>
      <c r="E925" s="108">
        <v>10</v>
      </c>
      <c r="G925" s="108">
        <v>143</v>
      </c>
    </row>
    <row r="926" spans="1:7">
      <c r="A926" s="112">
        <v>925</v>
      </c>
      <c r="B926" s="109" t="s">
        <v>355</v>
      </c>
      <c r="C926" s="110" t="s">
        <v>285</v>
      </c>
      <c r="D926" s="111" t="s">
        <v>281</v>
      </c>
      <c r="E926" s="108">
        <v>12</v>
      </c>
      <c r="G926" s="108">
        <v>160.19999999999999</v>
      </c>
    </row>
    <row r="927" spans="1:7">
      <c r="A927" s="112">
        <v>926</v>
      </c>
      <c r="B927" s="109" t="s">
        <v>329</v>
      </c>
      <c r="C927" s="110" t="s">
        <v>324</v>
      </c>
      <c r="D927" s="111" t="s">
        <v>290</v>
      </c>
      <c r="E927" s="108">
        <v>18</v>
      </c>
      <c r="G927" s="108">
        <v>235.62</v>
      </c>
    </row>
    <row r="928" spans="1:7">
      <c r="A928" s="112">
        <v>927</v>
      </c>
      <c r="B928" s="109" t="s">
        <v>330</v>
      </c>
      <c r="C928" s="110" t="s">
        <v>284</v>
      </c>
      <c r="D928" s="111" t="s">
        <v>281</v>
      </c>
      <c r="E928" s="108">
        <v>14</v>
      </c>
      <c r="G928" s="108">
        <v>142.94</v>
      </c>
    </row>
    <row r="929" spans="1:7">
      <c r="A929" s="112">
        <v>928</v>
      </c>
      <c r="B929" s="109" t="s">
        <v>329</v>
      </c>
      <c r="C929" s="110" t="s">
        <v>360</v>
      </c>
      <c r="D929" s="111" t="s">
        <v>281</v>
      </c>
      <c r="E929" s="108">
        <v>12</v>
      </c>
      <c r="G929" s="108">
        <v>40.68</v>
      </c>
    </row>
    <row r="930" spans="1:7">
      <c r="A930" s="112">
        <v>929</v>
      </c>
      <c r="B930" s="109" t="s">
        <v>344</v>
      </c>
      <c r="C930" s="110" t="s">
        <v>299</v>
      </c>
      <c r="D930" s="111" t="s">
        <v>287</v>
      </c>
      <c r="E930" s="108">
        <v>4</v>
      </c>
      <c r="G930" s="108">
        <v>21.64</v>
      </c>
    </row>
    <row r="931" spans="1:7">
      <c r="A931" s="112">
        <v>930</v>
      </c>
      <c r="B931" s="109" t="s">
        <v>346</v>
      </c>
      <c r="C931" s="110" t="s">
        <v>312</v>
      </c>
      <c r="D931" s="111" t="s">
        <v>287</v>
      </c>
      <c r="E931" s="108">
        <v>4</v>
      </c>
      <c r="G931" s="108">
        <v>57.2</v>
      </c>
    </row>
    <row r="932" spans="1:7">
      <c r="A932" s="112">
        <v>931</v>
      </c>
      <c r="B932" s="109" t="s">
        <v>332</v>
      </c>
      <c r="C932" s="110" t="s">
        <v>321</v>
      </c>
      <c r="D932" s="111" t="s">
        <v>290</v>
      </c>
      <c r="E932" s="108">
        <v>1</v>
      </c>
      <c r="G932" s="108">
        <v>4.2300000000000004</v>
      </c>
    </row>
    <row r="933" spans="1:7">
      <c r="A933" s="112">
        <v>932</v>
      </c>
      <c r="B933" s="109" t="s">
        <v>334</v>
      </c>
      <c r="C933" s="110" t="s">
        <v>365</v>
      </c>
      <c r="D933" s="111" t="s">
        <v>283</v>
      </c>
      <c r="E933" s="108">
        <v>12</v>
      </c>
      <c r="G933" s="108">
        <v>86.16</v>
      </c>
    </row>
    <row r="934" spans="1:7">
      <c r="A934" s="112">
        <v>933</v>
      </c>
      <c r="B934" s="109" t="s">
        <v>334</v>
      </c>
      <c r="C934" s="110" t="s">
        <v>275</v>
      </c>
      <c r="D934" s="111" t="s">
        <v>281</v>
      </c>
      <c r="E934" s="108">
        <v>8</v>
      </c>
      <c r="G934" s="108">
        <v>127.2</v>
      </c>
    </row>
    <row r="935" spans="1:7">
      <c r="A935" s="112">
        <v>934</v>
      </c>
      <c r="B935" s="109" t="s">
        <v>330</v>
      </c>
      <c r="C935" s="110" t="s">
        <v>323</v>
      </c>
      <c r="D935" s="111" t="s">
        <v>290</v>
      </c>
      <c r="E935" s="108">
        <v>9</v>
      </c>
      <c r="G935" s="108">
        <v>17.73</v>
      </c>
    </row>
    <row r="936" spans="1:7">
      <c r="A936" s="112">
        <v>935</v>
      </c>
      <c r="B936" s="109" t="s">
        <v>354</v>
      </c>
      <c r="C936" s="110" t="s">
        <v>311</v>
      </c>
      <c r="D936" s="111" t="s">
        <v>287</v>
      </c>
      <c r="E936" s="108">
        <v>16</v>
      </c>
      <c r="G936" s="108">
        <v>221.6</v>
      </c>
    </row>
    <row r="937" spans="1:7">
      <c r="A937" s="112">
        <v>936</v>
      </c>
      <c r="B937" s="109" t="s">
        <v>338</v>
      </c>
      <c r="C937" s="110" t="s">
        <v>293</v>
      </c>
      <c r="D937" s="111" t="s">
        <v>283</v>
      </c>
      <c r="E937" s="108">
        <v>17</v>
      </c>
      <c r="G937" s="108">
        <v>86.36</v>
      </c>
    </row>
    <row r="938" spans="1:7">
      <c r="A938" s="112">
        <v>937</v>
      </c>
      <c r="B938" s="109" t="s">
        <v>354</v>
      </c>
      <c r="C938" s="110" t="s">
        <v>309</v>
      </c>
      <c r="D938" s="111" t="s">
        <v>290</v>
      </c>
      <c r="E938" s="108">
        <v>6</v>
      </c>
      <c r="G938" s="108">
        <v>10.98</v>
      </c>
    </row>
    <row r="939" spans="1:7">
      <c r="A939" s="112">
        <v>938</v>
      </c>
      <c r="B939" s="109" t="s">
        <v>336</v>
      </c>
      <c r="C939" s="110" t="s">
        <v>267</v>
      </c>
      <c r="D939" s="111" t="s">
        <v>287</v>
      </c>
      <c r="E939" s="108">
        <v>16</v>
      </c>
      <c r="G939" s="108">
        <v>196.16</v>
      </c>
    </row>
    <row r="940" spans="1:7">
      <c r="A940" s="112">
        <v>939</v>
      </c>
      <c r="B940" s="109" t="s">
        <v>329</v>
      </c>
      <c r="C940" s="110" t="s">
        <v>310</v>
      </c>
      <c r="D940" s="111" t="s">
        <v>281</v>
      </c>
      <c r="E940" s="108">
        <v>3</v>
      </c>
      <c r="G940" s="108">
        <v>20.46</v>
      </c>
    </row>
    <row r="941" spans="1:7">
      <c r="A941" s="112">
        <v>940</v>
      </c>
      <c r="B941" s="109" t="s">
        <v>340</v>
      </c>
      <c r="C941" s="110" t="s">
        <v>314</v>
      </c>
      <c r="D941" s="111" t="s">
        <v>290</v>
      </c>
      <c r="E941" s="108">
        <v>1</v>
      </c>
      <c r="G941" s="108">
        <v>11.49</v>
      </c>
    </row>
    <row r="942" spans="1:7">
      <c r="A942" s="112">
        <v>941</v>
      </c>
      <c r="B942" s="109" t="s">
        <v>333</v>
      </c>
      <c r="C942" s="110" t="s">
        <v>360</v>
      </c>
      <c r="D942" s="111" t="s">
        <v>283</v>
      </c>
      <c r="E942" s="108">
        <v>7</v>
      </c>
      <c r="G942" s="108">
        <v>21.77</v>
      </c>
    </row>
    <row r="943" spans="1:7">
      <c r="A943" s="112">
        <v>942</v>
      </c>
      <c r="B943" s="109" t="s">
        <v>341</v>
      </c>
      <c r="C943" s="110" t="s">
        <v>362</v>
      </c>
      <c r="D943" s="111" t="s">
        <v>287</v>
      </c>
      <c r="E943" s="108">
        <v>1</v>
      </c>
      <c r="G943" s="108">
        <v>6.4</v>
      </c>
    </row>
    <row r="944" spans="1:7">
      <c r="A944" s="112">
        <v>943</v>
      </c>
      <c r="B944" s="109" t="s">
        <v>353</v>
      </c>
      <c r="C944" s="110" t="s">
        <v>272</v>
      </c>
      <c r="D944" s="111" t="s">
        <v>283</v>
      </c>
      <c r="E944" s="108">
        <v>18</v>
      </c>
      <c r="G944" s="108">
        <v>282.24</v>
      </c>
    </row>
    <row r="945" spans="1:7">
      <c r="A945" s="112">
        <v>944</v>
      </c>
      <c r="B945" s="109" t="s">
        <v>339</v>
      </c>
      <c r="C945" s="110" t="s">
        <v>364</v>
      </c>
      <c r="D945" s="111" t="s">
        <v>281</v>
      </c>
      <c r="E945" s="108">
        <v>2</v>
      </c>
      <c r="G945" s="108">
        <v>14.4</v>
      </c>
    </row>
    <row r="946" spans="1:7">
      <c r="A946" s="112">
        <v>945</v>
      </c>
      <c r="B946" s="109" t="s">
        <v>335</v>
      </c>
      <c r="C946" s="110" t="s">
        <v>311</v>
      </c>
      <c r="D946" s="111" t="s">
        <v>281</v>
      </c>
      <c r="E946" s="108">
        <v>16</v>
      </c>
      <c r="G946" s="108">
        <v>218.4</v>
      </c>
    </row>
    <row r="947" spans="1:7">
      <c r="A947" s="112">
        <v>946</v>
      </c>
      <c r="B947" s="109" t="s">
        <v>338</v>
      </c>
      <c r="C947" s="110" t="s">
        <v>362</v>
      </c>
      <c r="D947" s="111" t="s">
        <v>287</v>
      </c>
      <c r="E947" s="108">
        <v>20</v>
      </c>
      <c r="G947" s="108">
        <v>128</v>
      </c>
    </row>
    <row r="948" spans="1:7">
      <c r="A948" s="112">
        <v>947</v>
      </c>
      <c r="B948" s="109" t="s">
        <v>340</v>
      </c>
      <c r="C948" s="110" t="s">
        <v>359</v>
      </c>
      <c r="D948" s="111" t="s">
        <v>290</v>
      </c>
      <c r="E948" s="108">
        <v>18</v>
      </c>
      <c r="G948" s="108">
        <v>188.82</v>
      </c>
    </row>
    <row r="949" spans="1:7">
      <c r="A949" s="112">
        <v>948</v>
      </c>
      <c r="B949" s="109" t="s">
        <v>354</v>
      </c>
      <c r="C949" s="110" t="s">
        <v>271</v>
      </c>
      <c r="D949" s="111" t="s">
        <v>290</v>
      </c>
      <c r="E949" s="108">
        <v>17</v>
      </c>
      <c r="G949" s="108">
        <v>173.06</v>
      </c>
    </row>
    <row r="950" spans="1:7">
      <c r="A950" s="112">
        <v>949</v>
      </c>
      <c r="B950" s="109" t="s">
        <v>343</v>
      </c>
      <c r="C950" s="110" t="s">
        <v>313</v>
      </c>
      <c r="D950" s="111" t="s">
        <v>290</v>
      </c>
      <c r="E950" s="108">
        <v>7</v>
      </c>
      <c r="G950" s="108">
        <v>93.94</v>
      </c>
    </row>
    <row r="951" spans="1:7">
      <c r="A951" s="112">
        <v>950</v>
      </c>
      <c r="B951" s="109" t="s">
        <v>330</v>
      </c>
      <c r="C951" s="110" t="s">
        <v>274</v>
      </c>
      <c r="D951" s="111" t="s">
        <v>281</v>
      </c>
      <c r="E951" s="108">
        <v>20</v>
      </c>
      <c r="G951" s="108">
        <v>142.20000000000002</v>
      </c>
    </row>
    <row r="952" spans="1:7">
      <c r="A952" s="112">
        <v>951</v>
      </c>
      <c r="B952" s="109" t="s">
        <v>329</v>
      </c>
      <c r="C952" s="110" t="s">
        <v>296</v>
      </c>
      <c r="D952" s="111" t="s">
        <v>290</v>
      </c>
      <c r="E952" s="108">
        <v>19</v>
      </c>
      <c r="G952" s="108">
        <v>198.93</v>
      </c>
    </row>
    <row r="953" spans="1:7">
      <c r="A953" s="112">
        <v>952</v>
      </c>
      <c r="B953" s="109" t="s">
        <v>341</v>
      </c>
      <c r="C953" s="110" t="s">
        <v>275</v>
      </c>
      <c r="D953" s="111" t="s">
        <v>283</v>
      </c>
      <c r="E953" s="108">
        <v>4</v>
      </c>
      <c r="G953" s="108">
        <v>58.36</v>
      </c>
    </row>
    <row r="954" spans="1:7">
      <c r="A954" s="112">
        <v>953</v>
      </c>
      <c r="B954" s="109" t="s">
        <v>355</v>
      </c>
      <c r="C954" s="110" t="s">
        <v>270</v>
      </c>
      <c r="D954" s="111" t="s">
        <v>287</v>
      </c>
      <c r="E954" s="108">
        <v>16</v>
      </c>
      <c r="G954" s="108">
        <v>124.8</v>
      </c>
    </row>
    <row r="955" spans="1:7">
      <c r="A955" s="112">
        <v>954</v>
      </c>
      <c r="B955" s="109" t="s">
        <v>329</v>
      </c>
      <c r="C955" s="110" t="s">
        <v>274</v>
      </c>
      <c r="D955" s="111" t="s">
        <v>283</v>
      </c>
      <c r="E955" s="108">
        <v>9</v>
      </c>
      <c r="G955" s="108">
        <v>61.56</v>
      </c>
    </row>
    <row r="956" spans="1:7">
      <c r="A956" s="112">
        <v>955</v>
      </c>
      <c r="B956" s="109" t="s">
        <v>347</v>
      </c>
      <c r="C956" s="110" t="s">
        <v>301</v>
      </c>
      <c r="D956" s="111" t="s">
        <v>287</v>
      </c>
      <c r="E956" s="108">
        <v>16</v>
      </c>
      <c r="G956" s="108">
        <v>206.4</v>
      </c>
    </row>
    <row r="957" spans="1:7">
      <c r="A957" s="112">
        <v>956</v>
      </c>
      <c r="B957" s="109" t="s">
        <v>330</v>
      </c>
      <c r="C957" s="110" t="s">
        <v>271</v>
      </c>
      <c r="D957" s="111" t="s">
        <v>283</v>
      </c>
      <c r="E957" s="108">
        <v>10</v>
      </c>
      <c r="G957" s="108">
        <v>94.7</v>
      </c>
    </row>
    <row r="958" spans="1:7">
      <c r="A958" s="112">
        <v>957</v>
      </c>
      <c r="B958" s="109" t="s">
        <v>334</v>
      </c>
      <c r="C958" s="110" t="s">
        <v>289</v>
      </c>
      <c r="D958" s="111" t="s">
        <v>281</v>
      </c>
      <c r="E958" s="108">
        <v>20</v>
      </c>
      <c r="G958" s="108">
        <v>158.4</v>
      </c>
    </row>
    <row r="959" spans="1:7">
      <c r="A959" s="112">
        <v>958</v>
      </c>
      <c r="B959" s="109" t="s">
        <v>334</v>
      </c>
      <c r="C959" s="110" t="s">
        <v>289</v>
      </c>
      <c r="D959" s="111" t="s">
        <v>287</v>
      </c>
      <c r="E959" s="108">
        <v>1</v>
      </c>
      <c r="G959" s="108">
        <v>8.02</v>
      </c>
    </row>
    <row r="960" spans="1:7">
      <c r="A960" s="112">
        <v>959</v>
      </c>
      <c r="B960" s="109" t="s">
        <v>337</v>
      </c>
      <c r="C960" s="110" t="s">
        <v>269</v>
      </c>
      <c r="D960" s="111" t="s">
        <v>281</v>
      </c>
      <c r="E960" s="108">
        <v>3</v>
      </c>
      <c r="G960" s="108">
        <v>32.880000000000003</v>
      </c>
    </row>
    <row r="961" spans="1:7">
      <c r="A961" s="112">
        <v>960</v>
      </c>
      <c r="B961" s="109" t="s">
        <v>355</v>
      </c>
      <c r="C961" s="110" t="s">
        <v>299</v>
      </c>
      <c r="D961" s="111" t="s">
        <v>290</v>
      </c>
      <c r="E961" s="108">
        <v>17</v>
      </c>
      <c r="G961" s="108">
        <v>82.79</v>
      </c>
    </row>
    <row r="962" spans="1:7">
      <c r="A962" s="112">
        <v>961</v>
      </c>
      <c r="B962" s="109" t="s">
        <v>335</v>
      </c>
      <c r="C962" s="110" t="s">
        <v>296</v>
      </c>
      <c r="D962" s="111" t="s">
        <v>287</v>
      </c>
      <c r="E962" s="108">
        <v>15</v>
      </c>
      <c r="G962" s="108">
        <v>148.20000000000002</v>
      </c>
    </row>
    <row r="963" spans="1:7">
      <c r="A963" s="112">
        <v>962</v>
      </c>
      <c r="B963" s="109" t="s">
        <v>356</v>
      </c>
      <c r="C963" s="110" t="s">
        <v>268</v>
      </c>
      <c r="D963" s="111" t="s">
        <v>283</v>
      </c>
      <c r="E963" s="108">
        <v>5</v>
      </c>
      <c r="G963" s="108">
        <v>28.650000000000002</v>
      </c>
    </row>
    <row r="964" spans="1:7">
      <c r="A964" s="112">
        <v>963</v>
      </c>
      <c r="B964" s="109" t="s">
        <v>347</v>
      </c>
      <c r="C964" s="110" t="s">
        <v>312</v>
      </c>
      <c r="D964" s="111" t="s">
        <v>281</v>
      </c>
      <c r="E964" s="108">
        <v>5</v>
      </c>
      <c r="G964" s="108">
        <v>80.3</v>
      </c>
    </row>
    <row r="965" spans="1:7">
      <c r="A965" s="112">
        <v>964</v>
      </c>
      <c r="B965" s="109" t="s">
        <v>342</v>
      </c>
      <c r="C965" s="110" t="s">
        <v>277</v>
      </c>
      <c r="D965" s="111" t="s">
        <v>283</v>
      </c>
      <c r="E965" s="108">
        <v>16</v>
      </c>
      <c r="G965" s="108">
        <v>131.52000000000001</v>
      </c>
    </row>
    <row r="966" spans="1:7">
      <c r="A966" s="112">
        <v>965</v>
      </c>
      <c r="B966" s="109" t="s">
        <v>336</v>
      </c>
      <c r="C966" s="110" t="s">
        <v>293</v>
      </c>
      <c r="D966" s="111" t="s">
        <v>287</v>
      </c>
      <c r="E966" s="108">
        <v>17</v>
      </c>
      <c r="G966" s="108">
        <v>90.949999999999989</v>
      </c>
    </row>
    <row r="967" spans="1:7">
      <c r="A967" s="112">
        <v>966</v>
      </c>
      <c r="B967" s="109" t="s">
        <v>355</v>
      </c>
      <c r="C967" s="110" t="s">
        <v>358</v>
      </c>
      <c r="D967" s="111" t="s">
        <v>283</v>
      </c>
      <c r="E967" s="108">
        <v>19</v>
      </c>
      <c r="G967" s="108">
        <v>275.69</v>
      </c>
    </row>
    <row r="968" spans="1:7">
      <c r="A968" s="112">
        <v>967</v>
      </c>
      <c r="B968" s="109" t="s">
        <v>330</v>
      </c>
      <c r="C968" s="110" t="s">
        <v>360</v>
      </c>
      <c r="D968" s="111" t="s">
        <v>290</v>
      </c>
      <c r="E968" s="108">
        <v>19</v>
      </c>
      <c r="G968" s="108">
        <v>57.38</v>
      </c>
    </row>
    <row r="969" spans="1:7">
      <c r="A969" s="112">
        <v>968</v>
      </c>
      <c r="B969" s="109" t="s">
        <v>340</v>
      </c>
      <c r="C969" s="110" t="s">
        <v>295</v>
      </c>
      <c r="D969" s="111" t="s">
        <v>290</v>
      </c>
      <c r="E969" s="108">
        <v>15</v>
      </c>
      <c r="G969" s="108">
        <v>236.54999999999998</v>
      </c>
    </row>
    <row r="970" spans="1:7">
      <c r="A970" s="112">
        <v>969</v>
      </c>
      <c r="B970" s="109" t="s">
        <v>346</v>
      </c>
      <c r="C970" s="110" t="s">
        <v>308</v>
      </c>
      <c r="D970" s="111" t="s">
        <v>287</v>
      </c>
      <c r="E970" s="108">
        <v>1</v>
      </c>
      <c r="G970" s="108">
        <v>13.02</v>
      </c>
    </row>
    <row r="971" spans="1:7">
      <c r="A971" s="112">
        <v>970</v>
      </c>
      <c r="B971" s="109" t="s">
        <v>335</v>
      </c>
      <c r="C971" s="110" t="s">
        <v>314</v>
      </c>
      <c r="D971" s="111" t="s">
        <v>290</v>
      </c>
      <c r="E971" s="108">
        <v>15</v>
      </c>
      <c r="G971" s="108">
        <v>172.35</v>
      </c>
    </row>
    <row r="972" spans="1:7">
      <c r="A972" s="112">
        <v>971</v>
      </c>
      <c r="B972" s="109" t="s">
        <v>356</v>
      </c>
      <c r="C972" s="110" t="s">
        <v>364</v>
      </c>
      <c r="D972" s="111" t="s">
        <v>281</v>
      </c>
      <c r="E972" s="108">
        <v>15</v>
      </c>
      <c r="G972" s="108">
        <v>108</v>
      </c>
    </row>
    <row r="973" spans="1:7">
      <c r="A973" s="112">
        <v>972</v>
      </c>
      <c r="B973" s="109" t="s">
        <v>331</v>
      </c>
      <c r="C973" s="110" t="s">
        <v>292</v>
      </c>
      <c r="D973" s="111" t="s">
        <v>287</v>
      </c>
      <c r="E973" s="108">
        <v>15</v>
      </c>
      <c r="G973" s="108">
        <v>154.65</v>
      </c>
    </row>
    <row r="974" spans="1:7">
      <c r="A974" s="112">
        <v>973</v>
      </c>
      <c r="B974" s="109" t="s">
        <v>339</v>
      </c>
      <c r="C974" s="110" t="s">
        <v>286</v>
      </c>
      <c r="D974" s="111" t="s">
        <v>281</v>
      </c>
      <c r="E974" s="108">
        <v>3</v>
      </c>
      <c r="G974" s="108">
        <v>23.97</v>
      </c>
    </row>
    <row r="975" spans="1:7">
      <c r="A975" s="112">
        <v>974</v>
      </c>
      <c r="B975" s="109" t="s">
        <v>330</v>
      </c>
      <c r="C975" s="110" t="s">
        <v>358</v>
      </c>
      <c r="D975" s="111" t="s">
        <v>287</v>
      </c>
      <c r="E975" s="108">
        <v>17</v>
      </c>
      <c r="G975" s="108">
        <v>260.44</v>
      </c>
    </row>
    <row r="976" spans="1:7">
      <c r="A976" s="112">
        <v>975</v>
      </c>
      <c r="B976" s="109" t="s">
        <v>338</v>
      </c>
      <c r="C976" s="110" t="s">
        <v>295</v>
      </c>
      <c r="D976" s="111" t="s">
        <v>281</v>
      </c>
      <c r="E976" s="108">
        <v>10</v>
      </c>
      <c r="G976" s="108">
        <v>139.19999999999999</v>
      </c>
    </row>
    <row r="977" spans="1:7">
      <c r="A977" s="112">
        <v>976</v>
      </c>
      <c r="B977" s="109" t="s">
        <v>336</v>
      </c>
      <c r="C977" s="110" t="s">
        <v>273</v>
      </c>
      <c r="D977" s="111" t="s">
        <v>290</v>
      </c>
      <c r="E977" s="108">
        <v>8</v>
      </c>
      <c r="G977" s="108">
        <v>44.96</v>
      </c>
    </row>
    <row r="978" spans="1:7">
      <c r="A978" s="112">
        <v>977</v>
      </c>
      <c r="B978" s="109" t="s">
        <v>329</v>
      </c>
      <c r="C978" s="110" t="s">
        <v>268</v>
      </c>
      <c r="D978" s="111" t="s">
        <v>283</v>
      </c>
      <c r="E978" s="108">
        <v>18</v>
      </c>
      <c r="G978" s="108">
        <v>103.14000000000001</v>
      </c>
    </row>
    <row r="979" spans="1:7">
      <c r="A979" s="112">
        <v>978</v>
      </c>
      <c r="B979" s="109" t="s">
        <v>346</v>
      </c>
      <c r="C979" s="110" t="s">
        <v>277</v>
      </c>
      <c r="D979" s="111" t="s">
        <v>287</v>
      </c>
      <c r="E979" s="108">
        <v>15</v>
      </c>
      <c r="G979" s="108">
        <v>108.60000000000001</v>
      </c>
    </row>
    <row r="980" spans="1:7">
      <c r="A980" s="112">
        <v>979</v>
      </c>
      <c r="B980" s="109" t="s">
        <v>342</v>
      </c>
      <c r="C980" s="110" t="s">
        <v>273</v>
      </c>
      <c r="D980" s="111" t="s">
        <v>283</v>
      </c>
      <c r="E980" s="108">
        <v>3</v>
      </c>
      <c r="G980" s="108">
        <v>18.21</v>
      </c>
    </row>
    <row r="981" spans="1:7">
      <c r="A981" s="112">
        <v>980</v>
      </c>
      <c r="B981" s="109" t="s">
        <v>340</v>
      </c>
      <c r="C981" s="110" t="s">
        <v>303</v>
      </c>
      <c r="D981" s="111" t="s">
        <v>283</v>
      </c>
      <c r="E981" s="108">
        <v>3</v>
      </c>
      <c r="G981" s="108">
        <v>41.67</v>
      </c>
    </row>
    <row r="982" spans="1:7">
      <c r="A982" s="112">
        <v>981</v>
      </c>
      <c r="B982" s="109" t="s">
        <v>340</v>
      </c>
      <c r="C982" s="110" t="s">
        <v>297</v>
      </c>
      <c r="D982" s="111" t="s">
        <v>281</v>
      </c>
      <c r="E982" s="108">
        <v>11</v>
      </c>
      <c r="G982" s="108">
        <v>166.32</v>
      </c>
    </row>
    <row r="983" spans="1:7">
      <c r="A983" s="112">
        <v>982</v>
      </c>
      <c r="B983" s="109" t="s">
        <v>345</v>
      </c>
      <c r="C983" s="110" t="s">
        <v>293</v>
      </c>
      <c r="D983" s="111" t="s">
        <v>283</v>
      </c>
      <c r="E983" s="108">
        <v>11</v>
      </c>
      <c r="G983" s="108">
        <v>55.88</v>
      </c>
    </row>
    <row r="984" spans="1:7">
      <c r="A984" s="112">
        <v>983</v>
      </c>
      <c r="B984" s="109" t="s">
        <v>344</v>
      </c>
      <c r="C984" s="110" t="s">
        <v>293</v>
      </c>
      <c r="D984" s="111" t="s">
        <v>290</v>
      </c>
      <c r="E984" s="108">
        <v>6</v>
      </c>
      <c r="G984" s="108">
        <v>32.400000000000006</v>
      </c>
    </row>
    <row r="985" spans="1:7">
      <c r="A985" s="112">
        <v>984</v>
      </c>
      <c r="B985" s="109" t="s">
        <v>329</v>
      </c>
      <c r="C985" s="110" t="s">
        <v>277</v>
      </c>
      <c r="D985" s="111" t="s">
        <v>290</v>
      </c>
      <c r="E985" s="108">
        <v>18</v>
      </c>
      <c r="G985" s="108">
        <v>139.5</v>
      </c>
    </row>
    <row r="986" spans="1:7">
      <c r="A986" s="112">
        <v>985</v>
      </c>
      <c r="B986" s="109" t="s">
        <v>328</v>
      </c>
      <c r="C986" s="110" t="s">
        <v>282</v>
      </c>
      <c r="D986" s="111" t="s">
        <v>281</v>
      </c>
      <c r="E986" s="108">
        <v>14</v>
      </c>
      <c r="G986" s="108">
        <v>83.86</v>
      </c>
    </row>
    <row r="987" spans="1:7">
      <c r="A987" s="112">
        <v>986</v>
      </c>
      <c r="B987" s="109" t="s">
        <v>337</v>
      </c>
      <c r="C987" s="110" t="s">
        <v>284</v>
      </c>
      <c r="D987" s="111" t="s">
        <v>283</v>
      </c>
      <c r="E987" s="108">
        <v>20</v>
      </c>
      <c r="G987" s="108">
        <v>214.20000000000002</v>
      </c>
    </row>
    <row r="988" spans="1:7">
      <c r="A988" s="112">
        <v>987</v>
      </c>
      <c r="B988" s="109" t="s">
        <v>356</v>
      </c>
      <c r="C988" s="110" t="s">
        <v>310</v>
      </c>
      <c r="D988" s="111" t="s">
        <v>287</v>
      </c>
      <c r="E988" s="108">
        <v>2</v>
      </c>
      <c r="G988" s="108">
        <v>13.72</v>
      </c>
    </row>
    <row r="989" spans="1:7">
      <c r="A989" s="112">
        <v>988</v>
      </c>
      <c r="B989" s="109" t="s">
        <v>333</v>
      </c>
      <c r="C989" s="110" t="s">
        <v>282</v>
      </c>
      <c r="D989" s="111" t="s">
        <v>290</v>
      </c>
      <c r="E989" s="108">
        <v>13</v>
      </c>
      <c r="G989" s="108">
        <v>76.44</v>
      </c>
    </row>
    <row r="990" spans="1:7">
      <c r="A990" s="112">
        <v>989</v>
      </c>
      <c r="B990" s="109" t="s">
        <v>356</v>
      </c>
      <c r="C990" s="110" t="s">
        <v>310</v>
      </c>
      <c r="D990" s="111" t="s">
        <v>283</v>
      </c>
      <c r="E990" s="108">
        <v>10</v>
      </c>
      <c r="G990" s="108">
        <v>74.900000000000006</v>
      </c>
    </row>
    <row r="991" spans="1:7">
      <c r="A991" s="112">
        <v>990</v>
      </c>
      <c r="B991" s="109" t="s">
        <v>354</v>
      </c>
      <c r="C991" s="110" t="s">
        <v>310</v>
      </c>
      <c r="D991" s="111" t="s">
        <v>287</v>
      </c>
      <c r="E991" s="108">
        <v>12</v>
      </c>
      <c r="G991" s="108">
        <v>82.320000000000007</v>
      </c>
    </row>
    <row r="992" spans="1:7">
      <c r="A992" s="112">
        <v>991</v>
      </c>
      <c r="B992" s="109" t="s">
        <v>339</v>
      </c>
      <c r="C992" s="110" t="s">
        <v>321</v>
      </c>
      <c r="D992" s="111" t="s">
        <v>290</v>
      </c>
      <c r="E992" s="108">
        <v>17</v>
      </c>
      <c r="G992" s="108">
        <v>71.910000000000011</v>
      </c>
    </row>
    <row r="993" spans="1:648">
      <c r="A993" s="112">
        <v>992</v>
      </c>
      <c r="B993" s="109" t="s">
        <v>337</v>
      </c>
      <c r="C993" s="110" t="s">
        <v>274</v>
      </c>
      <c r="D993" s="111" t="s">
        <v>281</v>
      </c>
      <c r="E993" s="108">
        <v>10</v>
      </c>
      <c r="G993" s="108">
        <v>71.100000000000009</v>
      </c>
    </row>
    <row r="994" spans="1:648">
      <c r="A994" s="112">
        <v>993</v>
      </c>
      <c r="B994" s="109" t="s">
        <v>330</v>
      </c>
      <c r="C994" s="110" t="s">
        <v>365</v>
      </c>
      <c r="D994" s="111" t="s">
        <v>281</v>
      </c>
      <c r="E994" s="108">
        <v>1</v>
      </c>
      <c r="G994" s="108">
        <v>7.32</v>
      </c>
    </row>
    <row r="995" spans="1:648">
      <c r="A995" s="112">
        <v>994</v>
      </c>
      <c r="B995" s="109" t="s">
        <v>355</v>
      </c>
      <c r="C995" s="110" t="s">
        <v>323</v>
      </c>
      <c r="D995" s="111" t="s">
        <v>287</v>
      </c>
      <c r="E995" s="108">
        <v>3</v>
      </c>
      <c r="G995" s="108">
        <v>5.67</v>
      </c>
    </row>
    <row r="996" spans="1:648">
      <c r="A996" s="112">
        <v>995</v>
      </c>
      <c r="B996" s="109" t="s">
        <v>346</v>
      </c>
      <c r="C996" s="110" t="s">
        <v>269</v>
      </c>
      <c r="D996" s="111" t="s">
        <v>283</v>
      </c>
      <c r="E996" s="108">
        <v>6</v>
      </c>
      <c r="G996" s="108">
        <v>62.04</v>
      </c>
    </row>
    <row r="997" spans="1:648">
      <c r="A997" s="112">
        <v>996</v>
      </c>
      <c r="B997" s="109" t="s">
        <v>337</v>
      </c>
      <c r="C997" s="110" t="s">
        <v>294</v>
      </c>
      <c r="D997" s="111" t="s">
        <v>290</v>
      </c>
      <c r="E997" s="108">
        <v>10</v>
      </c>
      <c r="G997" s="108">
        <v>31.400000000000002</v>
      </c>
    </row>
    <row r="998" spans="1:648">
      <c r="A998" s="112">
        <v>997</v>
      </c>
      <c r="B998" s="109" t="s">
        <v>339</v>
      </c>
      <c r="C998" s="110" t="s">
        <v>301</v>
      </c>
      <c r="D998" s="111" t="s">
        <v>287</v>
      </c>
      <c r="E998" s="108">
        <v>4</v>
      </c>
      <c r="G998" s="108">
        <v>51.6</v>
      </c>
    </row>
    <row r="999" spans="1:648">
      <c r="A999" s="112">
        <v>998</v>
      </c>
      <c r="B999" s="109" t="s">
        <v>354</v>
      </c>
      <c r="C999" s="110" t="s">
        <v>269</v>
      </c>
      <c r="D999" s="111" t="s">
        <v>290</v>
      </c>
      <c r="E999" s="108">
        <v>10</v>
      </c>
      <c r="G999" s="108">
        <v>107.69999999999999</v>
      </c>
    </row>
    <row r="1000" spans="1:648">
      <c r="A1000" s="112">
        <v>999</v>
      </c>
      <c r="B1000" s="109" t="s">
        <v>340</v>
      </c>
      <c r="C1000" s="110" t="s">
        <v>309</v>
      </c>
      <c r="D1000" s="111" t="s">
        <v>290</v>
      </c>
      <c r="E1000" s="108">
        <v>14</v>
      </c>
      <c r="G1000" s="108">
        <v>25.62</v>
      </c>
      <c r="XX1000" s="191">
        <v>125713</v>
      </c>
    </row>
    <row r="1001" spans="1:648">
      <c r="A1001" s="112">
        <v>1000</v>
      </c>
      <c r="B1001" s="109" t="s">
        <v>336</v>
      </c>
      <c r="C1001" s="110" t="s">
        <v>272</v>
      </c>
      <c r="D1001" s="111" t="s">
        <v>287</v>
      </c>
      <c r="E1001" s="108">
        <v>12</v>
      </c>
      <c r="G1001" s="108">
        <v>172.32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B51DB-5123-42E4-95FE-39B35D0209B9}">
  <sheetPr codeName="Sheet11">
    <tabColor theme="5" tint="0.39997558519241921"/>
  </sheetPr>
  <dimension ref="A1:CNK5781"/>
  <sheetViews>
    <sheetView tabSelected="1" zoomScale="85" zoomScaleNormal="85" zoomScaleSheetLayoutView="100" workbookViewId="0">
      <selection activeCell="D16" sqref="D16"/>
    </sheetView>
  </sheetViews>
  <sheetFormatPr defaultColWidth="4.7109375" defaultRowHeight="15"/>
  <cols>
    <col min="1" max="1" width="1.78515625" style="1" customWidth="1"/>
    <col min="2" max="4" width="24.78515625" style="5" customWidth="1"/>
    <col min="5" max="6" width="10.2109375" style="5" customWidth="1"/>
    <col min="7" max="7" width="11.28515625" style="5" customWidth="1"/>
    <col min="8" max="8" width="10.2109375" style="124" customWidth="1"/>
    <col min="9" max="9" width="10.2109375" style="1" customWidth="1"/>
    <col min="10" max="10" width="0.640625" style="1" customWidth="1"/>
    <col min="11" max="11" width="12.5703125" style="1" customWidth="1"/>
    <col min="12" max="14" width="17.35546875" style="1" customWidth="1"/>
    <col min="15" max="101" width="4.5" style="1" customWidth="1"/>
    <col min="102" max="119" width="5.5" style="1" customWidth="1"/>
    <col min="120" max="133" width="5.5" style="4" customWidth="1"/>
    <col min="134" max="2400" width="4.7109375" style="4"/>
    <col min="2401" max="2401" width="5.7109375" style="4" customWidth="1"/>
    <col min="2402" max="2402" width="4.7109375" style="4"/>
    <col min="2403" max="2403" width="6.2109375" style="4" customWidth="1"/>
    <col min="2404" max="2404" width="5.7109375" style="4" customWidth="1"/>
    <col min="2405" max="16384" width="4.7109375" style="4"/>
  </cols>
  <sheetData>
    <row r="1" spans="2:119" ht="15" customHeight="1">
      <c r="B1" s="1"/>
      <c r="C1" s="1"/>
      <c r="D1" s="1"/>
      <c r="E1" s="1"/>
      <c r="F1" s="1"/>
      <c r="G1" s="1"/>
      <c r="Z1" s="2"/>
      <c r="AA1" s="2"/>
      <c r="AB1" s="2"/>
      <c r="AC1" s="3"/>
      <c r="AD1" s="3"/>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row>
    <row r="2" spans="2:119" ht="31.5" customHeight="1">
      <c r="B2" s="1"/>
      <c r="C2" s="1"/>
      <c r="D2" s="1"/>
      <c r="E2" s="1"/>
      <c r="F2" s="1"/>
      <c r="G2" s="1"/>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row>
    <row r="3" spans="2:119" ht="20.25" customHeight="1">
      <c r="B3" s="1"/>
      <c r="C3" s="1"/>
      <c r="D3" s="1"/>
      <c r="E3" s="1"/>
      <c r="F3" s="1"/>
      <c r="G3" s="1"/>
      <c r="M3" s="6"/>
      <c r="N3" s="5"/>
      <c r="O3" s="5"/>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row>
    <row r="4" spans="2:119" ht="27" customHeight="1">
      <c r="B4" s="1"/>
      <c r="C4" s="1"/>
      <c r="D4" s="1"/>
      <c r="E4" s="1"/>
      <c r="F4" s="1"/>
      <c r="G4" s="1"/>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row>
    <row r="5" spans="2:119" ht="21.75" customHeight="1">
      <c r="B5" s="1"/>
      <c r="C5" s="1"/>
      <c r="D5" s="1"/>
      <c r="E5" s="1"/>
      <c r="F5" s="1"/>
      <c r="G5" s="1"/>
      <c r="M5" s="6"/>
      <c r="N5" s="5"/>
      <c r="O5" s="5"/>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row>
    <row r="6" spans="2:119" ht="21.75" customHeight="1">
      <c r="B6" s="1"/>
      <c r="C6" s="1"/>
      <c r="D6" s="1"/>
      <c r="E6" s="1"/>
      <c r="F6" s="1"/>
      <c r="G6" s="1"/>
      <c r="M6" s="6"/>
      <c r="N6" s="5"/>
      <c r="O6" s="5"/>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row>
    <row r="7" spans="2:119" ht="21.75" customHeight="1">
      <c r="B7" s="1"/>
      <c r="C7" s="1"/>
      <c r="D7" s="1"/>
      <c r="E7" s="1"/>
      <c r="F7" s="1"/>
      <c r="G7" s="1"/>
      <c r="M7" s="6"/>
      <c r="N7" s="5"/>
      <c r="O7" s="5"/>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row>
    <row r="8" spans="2:119" ht="21.75" customHeight="1">
      <c r="B8" s="1"/>
      <c r="C8" s="1"/>
      <c r="D8" s="1"/>
      <c r="E8" s="1"/>
      <c r="F8" s="1"/>
      <c r="G8" s="1"/>
      <c r="M8" s="6"/>
      <c r="N8" s="5"/>
      <c r="O8" s="5"/>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row>
    <row r="9" spans="2:119" ht="29.25" customHeight="1">
      <c r="B9" s="1"/>
      <c r="C9" s="1"/>
      <c r="D9" s="1"/>
      <c r="E9" s="1">
        <v>5781</v>
      </c>
      <c r="F9" s="1"/>
      <c r="G9" s="1"/>
      <c r="M9" s="6"/>
      <c r="N9" s="5"/>
      <c r="O9" s="5"/>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row>
    <row r="10" spans="2:119" ht="27" customHeight="1">
      <c r="B10" s="1"/>
      <c r="C10" s="1"/>
      <c r="D10" s="1"/>
      <c r="E10" s="1"/>
      <c r="F10" s="1"/>
      <c r="G10" s="1"/>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row>
    <row r="11" spans="2:119" ht="27" customHeight="1">
      <c r="B11" s="1"/>
      <c r="C11" s="1"/>
      <c r="D11" s="1"/>
      <c r="E11" s="1"/>
      <c r="F11" s="1"/>
      <c r="G11" s="1"/>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row>
    <row r="12" spans="2:119" ht="27" customHeight="1" thickBot="1">
      <c r="B12" s="1"/>
      <c r="C12" s="1"/>
      <c r="D12" s="1"/>
      <c r="E12" s="1"/>
      <c r="F12" s="1"/>
      <c r="G12" s="1"/>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row>
    <row r="13" spans="2:119" ht="15" customHeight="1">
      <c r="B13" s="91" t="s">
        <v>514</v>
      </c>
      <c r="C13" s="32"/>
      <c r="D13" s="33"/>
      <c r="E13" s="33"/>
      <c r="F13" s="34"/>
      <c r="G13" s="34"/>
      <c r="H13" s="125"/>
      <c r="I13" s="35"/>
      <c r="J13" s="4"/>
      <c r="K13" s="4"/>
      <c r="L13" s="4"/>
      <c r="M13" s="4"/>
      <c r="N13" s="4"/>
      <c r="O13" s="5"/>
      <c r="P13" s="5"/>
      <c r="Q13" s="5"/>
      <c r="R13" s="5"/>
      <c r="S13" s="5"/>
      <c r="T13" s="5"/>
      <c r="U13" s="5"/>
      <c r="V13" s="5"/>
      <c r="W13" s="5"/>
      <c r="X13" s="5"/>
      <c r="Y13" s="4"/>
      <c r="Z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row>
    <row r="14" spans="2:119" ht="15" customHeight="1">
      <c r="B14" s="36" t="s">
        <v>525</v>
      </c>
      <c r="C14" s="7"/>
      <c r="F14" s="4"/>
      <c r="G14" s="4"/>
      <c r="H14" s="126"/>
      <c r="I14" s="37"/>
      <c r="J14" s="4"/>
      <c r="K14" s="4"/>
      <c r="L14" s="4"/>
      <c r="M14" s="4"/>
      <c r="N14" s="4"/>
      <c r="O14" s="5"/>
      <c r="P14" s="5"/>
      <c r="Q14" s="5"/>
      <c r="R14" s="5"/>
      <c r="S14" s="5"/>
      <c r="T14" s="5"/>
      <c r="U14" s="5"/>
      <c r="V14" s="5"/>
      <c r="W14" s="5"/>
      <c r="X14" s="5"/>
      <c r="Y14" s="4"/>
      <c r="Z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row>
    <row r="15" spans="2:119" ht="15" customHeight="1">
      <c r="B15" s="36" t="s">
        <v>486</v>
      </c>
      <c r="C15" s="7"/>
      <c r="F15" s="4"/>
      <c r="G15" s="4"/>
      <c r="H15" s="126"/>
      <c r="I15" s="37"/>
      <c r="J15" s="4"/>
      <c r="K15" s="4"/>
      <c r="L15" s="4"/>
      <c r="M15" s="4"/>
      <c r="N15" s="4"/>
      <c r="O15" s="5"/>
      <c r="P15" s="5"/>
      <c r="Q15" s="5"/>
      <c r="R15" s="5"/>
      <c r="S15" s="5"/>
      <c r="T15" s="5"/>
      <c r="U15" s="5"/>
      <c r="V15" s="5"/>
      <c r="W15" s="5"/>
      <c r="X15" s="5"/>
      <c r="Y15" s="4"/>
      <c r="Z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row>
    <row r="16" spans="2:119" ht="15" customHeight="1">
      <c r="B16" s="36" t="s">
        <v>513</v>
      </c>
      <c r="C16" s="7"/>
      <c r="F16" s="4"/>
      <c r="G16" s="4"/>
      <c r="H16" s="126"/>
      <c r="I16" s="37"/>
      <c r="J16" s="4"/>
      <c r="K16" s="4"/>
      <c r="L16" s="4"/>
      <c r="M16" s="4"/>
      <c r="N16" s="4"/>
      <c r="O16" s="5"/>
      <c r="P16" s="5"/>
      <c r="Q16" s="5"/>
      <c r="R16" s="5"/>
      <c r="S16" s="5"/>
      <c r="T16" s="5"/>
      <c r="U16" s="5"/>
      <c r="V16" s="5"/>
      <c r="W16" s="5"/>
      <c r="X16" s="5"/>
      <c r="Y16" s="4"/>
      <c r="Z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row>
    <row r="17" spans="2:119" ht="15" customHeight="1" thickBot="1">
      <c r="B17" s="38"/>
      <c r="C17" s="39"/>
      <c r="D17" s="40"/>
      <c r="E17" s="40"/>
      <c r="F17" s="41"/>
      <c r="G17" s="41"/>
      <c r="H17" s="127"/>
      <c r="I17" s="42"/>
      <c r="J17" s="4"/>
      <c r="K17" s="4"/>
      <c r="L17" s="4"/>
      <c r="M17" s="4"/>
      <c r="N17" s="4"/>
      <c r="O17" s="5"/>
      <c r="P17" s="5"/>
      <c r="Q17" s="5"/>
      <c r="R17" s="5"/>
      <c r="S17" s="5"/>
      <c r="T17" s="5"/>
      <c r="U17" s="5"/>
      <c r="V17" s="5"/>
      <c r="W17" s="5"/>
      <c r="X17" s="5"/>
      <c r="Y17" s="4"/>
      <c r="Z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row>
    <row r="18" spans="2:119" ht="20.25" customHeight="1">
      <c r="B18" s="7"/>
      <c r="C18" s="1"/>
      <c r="D18" s="1"/>
      <c r="E18" s="1"/>
      <c r="F18" s="1"/>
      <c r="G18" s="1"/>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row>
    <row r="19" spans="2:119" ht="27" customHeight="1">
      <c r="B19" s="1"/>
      <c r="C19" s="1"/>
      <c r="D19" s="1"/>
      <c r="E19" s="1"/>
      <c r="F19" s="1"/>
      <c r="G19" s="1"/>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row>
    <row r="20" spans="2:119" ht="15" customHeight="1">
      <c r="B20" s="8"/>
      <c r="C20" s="8"/>
      <c r="D20" s="8"/>
      <c r="E20" s="8"/>
      <c r="F20" s="8"/>
      <c r="G20" s="8"/>
      <c r="H20" s="128"/>
      <c r="I20" s="8"/>
      <c r="J20" s="8"/>
      <c r="K20" s="8"/>
      <c r="L20" s="207" t="s">
        <v>372</v>
      </c>
      <c r="M20" s="198" t="s">
        <v>373</v>
      </c>
      <c r="N20" s="198" t="s">
        <v>374</v>
      </c>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row>
    <row r="21" spans="2:119" ht="19.5" thickBot="1">
      <c r="B21" s="200" t="s">
        <v>372</v>
      </c>
      <c r="C21" s="200" t="s">
        <v>373</v>
      </c>
      <c r="D21" s="200" t="s">
        <v>374</v>
      </c>
      <c r="E21" s="200" t="s">
        <v>375</v>
      </c>
      <c r="F21" s="200" t="s">
        <v>376</v>
      </c>
      <c r="G21" s="200" t="s">
        <v>266</v>
      </c>
      <c r="H21" s="200" t="s">
        <v>280</v>
      </c>
      <c r="I21" s="200" t="s">
        <v>377</v>
      </c>
      <c r="J21" s="200" t="s">
        <v>533</v>
      </c>
      <c r="K21" s="6"/>
      <c r="L21" s="205" t="s">
        <v>467</v>
      </c>
      <c r="M21" s="205" t="s">
        <v>468</v>
      </c>
      <c r="N21" s="206" t="s">
        <v>469</v>
      </c>
      <c r="O21" s="4"/>
      <c r="P21" s="4"/>
      <c r="Q21" s="4" t="str" cm="1">
        <f t="array" ref="Q21:R50">_xlfn.GROUPBY(tblLookup[Arena Location],tblLookup[Arena Name],_xlfn.LAMBDA(_xlpm.r,COUNTA(_xlfn.UNIQUE(_xlpm.r))),0,0,1)</f>
        <v>Arlington, Texas</v>
      </c>
      <c r="R21" s="6">
        <v>1</v>
      </c>
      <c r="S21" s="6"/>
      <c r="T21" s="6"/>
      <c r="U21" s="6"/>
      <c r="V21" s="6"/>
      <c r="W21" s="6"/>
      <c r="X21" s="6"/>
      <c r="Y21" s="6"/>
      <c r="Z21" s="6"/>
      <c r="AA21" s="6"/>
      <c r="AB21" s="6"/>
      <c r="AC21" s="6"/>
      <c r="AD21" s="6"/>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row>
    <row r="22" spans="2:119" ht="23.25" customHeight="1">
      <c r="B22" s="100" t="s">
        <v>467</v>
      </c>
      <c r="C22" s="100" t="s">
        <v>468</v>
      </c>
      <c r="D22" s="100" t="str">
        <f>_xlfn.XLOOKUP(tblMix[[#This Row],[Arena Name]],C23:C5781,D23:D5781)</f>
        <v>Landover, Maryland</v>
      </c>
      <c r="E22" s="100">
        <v>82000</v>
      </c>
      <c r="F22" s="129">
        <v>1997</v>
      </c>
      <c r="G22" s="100" t="s">
        <v>362</v>
      </c>
      <c r="H22" s="15" t="s">
        <v>281</v>
      </c>
      <c r="I22" s="130">
        <v>6.69</v>
      </c>
      <c r="J22" s="6">
        <f>1</f>
        <v>1</v>
      </c>
      <c r="L22" s="205" t="s">
        <v>402</v>
      </c>
      <c r="M22" s="205" t="s">
        <v>403</v>
      </c>
      <c r="N22" s="206" t="s">
        <v>404</v>
      </c>
      <c r="O22" s="16"/>
      <c r="P22" s="16"/>
      <c r="Q22" s="16" t="str">
        <v>Atlanta, Georgia</v>
      </c>
      <c r="R22" s="6">
        <v>1</v>
      </c>
      <c r="S22" s="6"/>
      <c r="T22" s="6"/>
      <c r="U22" s="6"/>
      <c r="V22" s="6"/>
      <c r="W22" s="6"/>
      <c r="X22" s="6"/>
      <c r="Y22" s="6"/>
      <c r="Z22" s="6"/>
      <c r="AA22" s="6"/>
      <c r="AB22" s="6"/>
      <c r="AC22" s="6"/>
      <c r="AD22" s="6"/>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row>
    <row r="23" spans="2:119" ht="23.25" customHeight="1">
      <c r="B23" s="100" t="s">
        <v>433</v>
      </c>
      <c r="C23" s="208" t="str">
        <f>_xlfn.XLOOKUP(tblMix[[#This Row],[Team Name]],tblLookup[Team Name],tblLookup[Arena Name],NA(),0,1)</f>
        <v>Hard Rock Stadium</v>
      </c>
      <c r="D23" s="208" t="str">
        <f>_xlfn.XLOOKUP(tblMix[[#This Row],[Arena Name]],tblLookup[Arena Name],tblLookup[Arena Location],NA(),0,1)</f>
        <v>Miami Gardens, Florida</v>
      </c>
      <c r="E23" s="100">
        <v>65326</v>
      </c>
      <c r="F23" s="129">
        <v>1987</v>
      </c>
      <c r="G23" s="100" t="s">
        <v>270</v>
      </c>
      <c r="H23" s="15" t="s">
        <v>283</v>
      </c>
      <c r="I23" s="130">
        <v>8.67</v>
      </c>
      <c r="J23" s="6">
        <f>1</f>
        <v>1</v>
      </c>
      <c r="L23" s="205" t="s">
        <v>396</v>
      </c>
      <c r="M23" s="205" t="s">
        <v>397</v>
      </c>
      <c r="N23" s="206" t="s">
        <v>398</v>
      </c>
      <c r="O23" s="16"/>
      <c r="P23" s="16"/>
      <c r="Q23" s="16" t="str">
        <v>Baltimore, Maryland</v>
      </c>
      <c r="R23" s="6">
        <v>1</v>
      </c>
      <c r="S23" s="6"/>
      <c r="T23" s="6"/>
      <c r="U23" s="6"/>
      <c r="V23" s="6"/>
      <c r="W23" s="6"/>
      <c r="X23" s="6"/>
      <c r="Y23" s="6"/>
      <c r="Z23" s="6"/>
      <c r="AA23" s="6"/>
      <c r="AB23" s="6"/>
      <c r="AC23" s="6"/>
      <c r="AD23" s="6"/>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row>
    <row r="24" spans="2:119" ht="23.25" customHeight="1">
      <c r="B24" s="100" t="s">
        <v>442</v>
      </c>
      <c r="C24" s="100" t="s">
        <v>443</v>
      </c>
      <c r="D24" s="100" t="str">
        <f>_xlfn.XLOOKUP(tblMix[[#This Row],[Arena Name]],tblLookup[Arena Name],tblLookup[Arena Location],NA(),0,1)</f>
        <v>New Orleans, Louisiana</v>
      </c>
      <c r="E24" s="100">
        <v>73208</v>
      </c>
      <c r="F24" s="129">
        <v>1975</v>
      </c>
      <c r="G24" s="100" t="s">
        <v>361</v>
      </c>
      <c r="H24" s="15" t="s">
        <v>281</v>
      </c>
      <c r="I24" s="130">
        <v>3.09</v>
      </c>
      <c r="J24" s="6">
        <f>1</f>
        <v>1</v>
      </c>
      <c r="L24" s="205" t="s">
        <v>378</v>
      </c>
      <c r="M24" s="205" t="s">
        <v>379</v>
      </c>
      <c r="N24" s="206" t="s">
        <v>380</v>
      </c>
      <c r="O24" s="16"/>
      <c r="P24" s="16"/>
      <c r="Q24" s="16" t="str">
        <v>Charlotte, North Carolina</v>
      </c>
      <c r="R24" s="6">
        <v>1</v>
      </c>
      <c r="S24" s="6"/>
      <c r="T24" s="6"/>
      <c r="U24" s="6"/>
      <c r="V24" s="6"/>
      <c r="W24" s="6"/>
      <c r="X24" s="6"/>
      <c r="Y24" s="6"/>
      <c r="Z24" s="6"/>
      <c r="AA24" s="6"/>
      <c r="AB24" s="6"/>
      <c r="AC24" s="6"/>
      <c r="AD24" s="6"/>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row>
    <row r="25" spans="2:119" ht="23.25" customHeight="1">
      <c r="B25" s="100" t="s">
        <v>402</v>
      </c>
      <c r="C25" s="100" t="s">
        <v>403</v>
      </c>
      <c r="D25" s="100" t="s">
        <v>404</v>
      </c>
      <c r="E25" s="100">
        <v>80000</v>
      </c>
      <c r="F25" s="129">
        <v>2009</v>
      </c>
      <c r="G25" s="100" t="s">
        <v>271</v>
      </c>
      <c r="H25" s="15" t="s">
        <v>290</v>
      </c>
      <c r="I25" s="130">
        <v>10.18</v>
      </c>
      <c r="J25" s="6">
        <f>1</f>
        <v>1</v>
      </c>
      <c r="L25" s="205" t="s">
        <v>420</v>
      </c>
      <c r="M25" s="205" t="s">
        <v>421</v>
      </c>
      <c r="N25" s="206" t="s">
        <v>422</v>
      </c>
      <c r="O25" s="16"/>
      <c r="P25" s="16"/>
      <c r="Q25" s="16" t="str">
        <v>Chicago, Illinois</v>
      </c>
      <c r="R25" s="6">
        <v>1</v>
      </c>
      <c r="S25" s="6"/>
      <c r="T25" s="6"/>
      <c r="U25" s="6"/>
      <c r="V25" s="6"/>
      <c r="W25" s="6"/>
      <c r="X25" s="6"/>
      <c r="Y25" s="6"/>
      <c r="Z25" s="6"/>
      <c r="AA25" s="6"/>
      <c r="AB25" s="6"/>
      <c r="AC25" s="6"/>
      <c r="AD25" s="6"/>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row>
    <row r="26" spans="2:119" ht="23.25" customHeight="1">
      <c r="B26" s="100" t="s">
        <v>396</v>
      </c>
      <c r="C26" s="100" t="s">
        <v>397</v>
      </c>
      <c r="D26" s="100" t="s">
        <v>398</v>
      </c>
      <c r="E26" s="100">
        <v>65515</v>
      </c>
      <c r="F26" s="129">
        <v>2000</v>
      </c>
      <c r="G26" s="100" t="s">
        <v>270</v>
      </c>
      <c r="H26" s="15" t="s">
        <v>290</v>
      </c>
      <c r="I26" s="130">
        <v>8.5</v>
      </c>
      <c r="J26" s="6">
        <f>1</f>
        <v>1</v>
      </c>
      <c r="L26" s="205" t="s">
        <v>467</v>
      </c>
      <c r="M26" s="205" t="s">
        <v>468</v>
      </c>
      <c r="N26" s="206" t="s">
        <v>469</v>
      </c>
      <c r="O26" s="16"/>
      <c r="P26" s="16"/>
      <c r="Q26" s="16" t="str">
        <v>Cincinnati, Ohio</v>
      </c>
      <c r="R26" s="6">
        <v>1</v>
      </c>
      <c r="S26" s="6"/>
      <c r="T26" s="6"/>
      <c r="U26" s="6"/>
      <c r="V26" s="6"/>
      <c r="W26" s="6"/>
      <c r="X26" s="6"/>
      <c r="Y26" s="6"/>
      <c r="Z26" s="6"/>
      <c r="AA26" s="6"/>
      <c r="AB26" s="6"/>
      <c r="AC26" s="6"/>
      <c r="AD26" s="6"/>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row>
    <row r="27" spans="2:119" ht="23.25" customHeight="1">
      <c r="B27" s="100" t="s">
        <v>378</v>
      </c>
      <c r="C27" s="100" t="s">
        <v>379</v>
      </c>
      <c r="D27" s="100" t="s">
        <v>380</v>
      </c>
      <c r="E27" s="100">
        <v>63400</v>
      </c>
      <c r="F27" s="129">
        <v>2006</v>
      </c>
      <c r="G27" s="100" t="s">
        <v>363</v>
      </c>
      <c r="H27" s="15" t="s">
        <v>287</v>
      </c>
      <c r="I27" s="130">
        <v>5.05</v>
      </c>
      <c r="J27" s="6">
        <f>1</f>
        <v>1</v>
      </c>
      <c r="L27" s="205" t="s">
        <v>405</v>
      </c>
      <c r="M27" s="205" t="s">
        <v>406</v>
      </c>
      <c r="N27" s="206" t="s">
        <v>407</v>
      </c>
      <c r="O27" s="16"/>
      <c r="P27" s="16"/>
      <c r="Q27" s="16" t="str">
        <v>Cleveland, Ohio</v>
      </c>
      <c r="R27" s="6">
        <v>1</v>
      </c>
      <c r="S27" s="6"/>
      <c r="T27" s="6"/>
      <c r="U27" s="6"/>
      <c r="V27" s="6"/>
      <c r="W27" s="6"/>
      <c r="X27" s="6"/>
      <c r="Y27" s="6"/>
      <c r="Z27" s="6"/>
      <c r="AA27" s="6"/>
      <c r="AB27" s="6"/>
      <c r="AC27" s="6"/>
      <c r="AD27" s="6"/>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row>
    <row r="28" spans="2:119" ht="23.25" customHeight="1">
      <c r="B28" s="100" t="s">
        <v>432</v>
      </c>
      <c r="C28" s="100" t="str">
        <f>_xlfn.XLOOKUP(tblMix[[#This Row],[Team Name]],tblLookup[Team Name],tblLookup[Arena Name],NA(),0,1)</f>
        <v>SoFi Stadium</v>
      </c>
      <c r="D28" s="100" t="s">
        <v>431</v>
      </c>
      <c r="E28" s="100">
        <v>70240</v>
      </c>
      <c r="F28" s="129">
        <v>2020</v>
      </c>
      <c r="G28" s="100" t="s">
        <v>296</v>
      </c>
      <c r="H28" s="15" t="s">
        <v>281</v>
      </c>
      <c r="I28" s="130">
        <v>12.21</v>
      </c>
      <c r="J28" s="6">
        <f>1</f>
        <v>1</v>
      </c>
      <c r="L28" s="205" t="s">
        <v>387</v>
      </c>
      <c r="M28" s="205" t="s">
        <v>388</v>
      </c>
      <c r="N28" s="206" t="s">
        <v>389</v>
      </c>
      <c r="O28" s="16"/>
      <c r="P28" s="16"/>
      <c r="Q28" s="16" t="str">
        <v>Denver, Colorado</v>
      </c>
      <c r="R28" s="6">
        <v>1</v>
      </c>
      <c r="S28" s="6"/>
      <c r="T28" s="6"/>
      <c r="U28" s="6"/>
      <c r="V28" s="6"/>
      <c r="W28" s="6"/>
      <c r="X28" s="6"/>
      <c r="Y28" s="6"/>
      <c r="Z28" s="6"/>
      <c r="AA28" s="6"/>
      <c r="AB28" s="6"/>
      <c r="AC28" s="6"/>
      <c r="AD28" s="6"/>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row>
    <row r="29" spans="2:119" ht="23.25" customHeight="1">
      <c r="B29" s="208" t="str" cm="1">
        <f t="array" ref="B29">_xlfn.XLOOKUP(tblMix[[#This Row],[Arena Name]]&amp;tblMix[[#This Row],[Arena Location]],tblLookup[Arena Name]&amp;tblLookup[Arena Location],tblLookup[Team Name],NA(),0,1)</f>
        <v>Jacksonville Jaguars</v>
      </c>
      <c r="C29" s="100" t="s">
        <v>421</v>
      </c>
      <c r="D29" s="100" t="s">
        <v>422</v>
      </c>
      <c r="E29" s="100">
        <v>69132</v>
      </c>
      <c r="F29" s="129">
        <v>2008</v>
      </c>
      <c r="G29" s="100" t="s">
        <v>298</v>
      </c>
      <c r="H29" s="15" t="s">
        <v>290</v>
      </c>
      <c r="I29" s="130">
        <v>10.7</v>
      </c>
      <c r="J29" s="6">
        <f>1</f>
        <v>1</v>
      </c>
      <c r="L29" s="205" t="s">
        <v>442</v>
      </c>
      <c r="M29" s="205" t="s">
        <v>443</v>
      </c>
      <c r="N29" s="206" t="s">
        <v>444</v>
      </c>
      <c r="O29" s="16"/>
      <c r="P29" s="16"/>
      <c r="Q29" s="16" t="str">
        <v>Detroit, Michigan</v>
      </c>
      <c r="R29" s="6">
        <v>1</v>
      </c>
      <c r="S29" s="6"/>
      <c r="T29" s="6"/>
      <c r="U29" s="6"/>
      <c r="V29" s="6"/>
      <c r="W29" s="6"/>
      <c r="X29" s="6"/>
      <c r="Y29" s="6"/>
      <c r="Z29" s="6"/>
      <c r="AA29" s="6"/>
      <c r="AB29" s="6"/>
      <c r="AC29" s="6"/>
      <c r="AD29" s="6"/>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row>
    <row r="30" spans="2:119" ht="23.25" customHeight="1">
      <c r="B30" s="100" t="s">
        <v>384</v>
      </c>
      <c r="C30" s="100" t="str">
        <f>_xlfn.XLOOKUP(tblMix[[#This Row],[Team Name]],tblLookup[Team Name],tblLookup[Arena Name],NA(),0,1)</f>
        <v>M&amp;T Bank Stadium</v>
      </c>
      <c r="D30" s="100" t="s">
        <v>386</v>
      </c>
      <c r="E30" s="100">
        <v>71008</v>
      </c>
      <c r="F30" s="129">
        <v>1998</v>
      </c>
      <c r="G30" s="100" t="s">
        <v>314</v>
      </c>
      <c r="H30" s="15" t="s">
        <v>281</v>
      </c>
      <c r="I30" s="130">
        <v>11.17</v>
      </c>
      <c r="J30" s="6">
        <f>1</f>
        <v>1</v>
      </c>
      <c r="L30" s="205" t="s">
        <v>414</v>
      </c>
      <c r="M30" s="205" t="s">
        <v>415</v>
      </c>
      <c r="N30" s="206" t="s">
        <v>416</v>
      </c>
      <c r="O30" s="16"/>
      <c r="P30" s="16"/>
      <c r="Q30" s="16" t="str">
        <v>East Rutherford, New Jersey</v>
      </c>
      <c r="R30" s="6">
        <v>1</v>
      </c>
      <c r="S30" s="6"/>
      <c r="T30" s="6"/>
      <c r="U30" s="6"/>
      <c r="V30" s="6"/>
      <c r="W30" s="6"/>
      <c r="X30" s="6"/>
      <c r="Y30" s="6"/>
      <c r="Z30" s="6"/>
      <c r="AA30" s="6"/>
      <c r="AB30" s="6"/>
      <c r="AC30" s="6"/>
      <c r="AD30" s="6"/>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row>
    <row r="31" spans="2:119" ht="23.25" customHeight="1">
      <c r="B31" s="100" t="s">
        <v>445</v>
      </c>
      <c r="C31" s="100" t="str">
        <f>_xlfn.XLOOKUP(tblMix[[#This Row],[Team Name]],tblLookup[Team Name],tblLookup[Arena Name],NA(),0,1)</f>
        <v>MetLife Stadium</v>
      </c>
      <c r="D31" s="100" t="s">
        <v>447</v>
      </c>
      <c r="E31" s="100">
        <v>82500</v>
      </c>
      <c r="F31" s="129">
        <v>2010</v>
      </c>
      <c r="G31" s="100" t="s">
        <v>314</v>
      </c>
      <c r="H31" s="15" t="s">
        <v>290</v>
      </c>
      <c r="I31" s="130">
        <v>11.49</v>
      </c>
      <c r="J31" s="6">
        <f>1</f>
        <v>1</v>
      </c>
      <c r="L31" s="205" t="s">
        <v>426</v>
      </c>
      <c r="M31" s="205" t="s">
        <v>427</v>
      </c>
      <c r="N31" s="205" t="s">
        <v>428</v>
      </c>
      <c r="O31" s="16"/>
      <c r="P31" s="6"/>
      <c r="Q31" s="16" t="str">
        <v>Foxborough, Massachusetts</v>
      </c>
      <c r="R31" s="6">
        <v>1</v>
      </c>
      <c r="S31" s="6"/>
      <c r="T31" s="6"/>
      <c r="U31" s="6"/>
      <c r="V31" s="6"/>
      <c r="W31" s="6"/>
      <c r="X31" s="6"/>
      <c r="Y31" s="6"/>
      <c r="Z31" s="6"/>
      <c r="AA31" s="6"/>
      <c r="AB31" s="6"/>
      <c r="AC31" s="6"/>
      <c r="AD31" s="6"/>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row>
    <row r="32" spans="2:119" ht="23.25" customHeight="1">
      <c r="B32" s="100" t="s">
        <v>420</v>
      </c>
      <c r="C32" s="100" t="s">
        <v>421</v>
      </c>
      <c r="D32" s="100" t="s">
        <v>422</v>
      </c>
      <c r="E32" s="100">
        <v>69132</v>
      </c>
      <c r="F32" s="129">
        <v>2008</v>
      </c>
      <c r="G32" s="100" t="s">
        <v>282</v>
      </c>
      <c r="H32" s="15" t="s">
        <v>281</v>
      </c>
      <c r="I32" s="130">
        <v>5.99</v>
      </c>
      <c r="J32" s="6">
        <f>1</f>
        <v>1</v>
      </c>
      <c r="L32" s="205" t="s">
        <v>432</v>
      </c>
      <c r="M32" s="205" t="s">
        <v>430</v>
      </c>
      <c r="N32" s="206" t="s">
        <v>431</v>
      </c>
      <c r="O32" s="16"/>
      <c r="P32" s="16"/>
      <c r="Q32" s="16" t="str">
        <v>Glendale, Arizona</v>
      </c>
      <c r="R32" s="6">
        <v>1</v>
      </c>
      <c r="S32" s="6"/>
      <c r="T32" s="6"/>
      <c r="U32" s="6"/>
      <c r="V32" s="6"/>
      <c r="W32" s="6"/>
      <c r="X32" s="6"/>
      <c r="Y32" s="6"/>
      <c r="Z32" s="6"/>
      <c r="AA32" s="6"/>
      <c r="AB32" s="6"/>
      <c r="AC32" s="6"/>
      <c r="AD32" s="6"/>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row>
    <row r="33" spans="2:119" ht="23.25" customHeight="1">
      <c r="B33" s="100" t="s">
        <v>467</v>
      </c>
      <c r="C33" s="100" t="s">
        <v>468</v>
      </c>
      <c r="D33" s="100" t="s">
        <v>469</v>
      </c>
      <c r="E33" s="100">
        <v>82000</v>
      </c>
      <c r="F33" s="129">
        <v>1997</v>
      </c>
      <c r="G33" s="100" t="s">
        <v>362</v>
      </c>
      <c r="H33" s="15" t="s">
        <v>283</v>
      </c>
      <c r="I33" s="130">
        <v>7.12</v>
      </c>
      <c r="J33" s="6">
        <f>1</f>
        <v>1</v>
      </c>
      <c r="L33" s="205" t="s">
        <v>414</v>
      </c>
      <c r="M33" s="205" t="s">
        <v>415</v>
      </c>
      <c r="N33" s="206" t="s">
        <v>416</v>
      </c>
      <c r="O33" s="16"/>
      <c r="P33" s="16"/>
      <c r="Q33" s="16" t="str">
        <v>Green Bay, Wisconsin</v>
      </c>
      <c r="R33" s="6">
        <v>1</v>
      </c>
      <c r="S33" s="6"/>
      <c r="T33" s="6"/>
      <c r="U33" s="6"/>
      <c r="V33" s="6"/>
      <c r="W33" s="6"/>
      <c r="X33" s="6"/>
      <c r="Y33" s="6"/>
      <c r="Z33" s="6"/>
      <c r="AA33" s="6"/>
      <c r="AB33" s="6"/>
      <c r="AC33" s="6"/>
      <c r="AD33" s="6"/>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row>
    <row r="34" spans="2:119" ht="23.25" customHeight="1">
      <c r="B34" s="100" t="s">
        <v>411</v>
      </c>
      <c r="C34" s="100" t="str">
        <f>_xlfn.XLOOKUP(tblMix[[#This Row],[Team Name]],tblLookup[Team Name],tblLookup[Arena Name],NA(),0,1)</f>
        <v>Lambeau Field</v>
      </c>
      <c r="D34" s="100" t="s">
        <v>413</v>
      </c>
      <c r="E34" s="100">
        <v>81441</v>
      </c>
      <c r="F34" s="129">
        <v>1957</v>
      </c>
      <c r="G34" s="100" t="s">
        <v>267</v>
      </c>
      <c r="H34" s="15" t="s">
        <v>287</v>
      </c>
      <c r="I34" s="130">
        <v>13.64</v>
      </c>
      <c r="J34" s="6">
        <f>1</f>
        <v>1</v>
      </c>
      <c r="L34" s="205" t="s">
        <v>464</v>
      </c>
      <c r="M34" s="205" t="s">
        <v>465</v>
      </c>
      <c r="N34" s="206" t="s">
        <v>466</v>
      </c>
      <c r="O34" s="16"/>
      <c r="P34" s="16"/>
      <c r="Q34" s="16" t="str">
        <v>Houston, Texas</v>
      </c>
      <c r="R34" s="6">
        <v>1</v>
      </c>
      <c r="S34" s="6"/>
      <c r="T34" s="6"/>
      <c r="U34" s="6"/>
      <c r="V34" s="6"/>
      <c r="W34" s="6"/>
      <c r="X34" s="6"/>
      <c r="Y34" s="6"/>
      <c r="Z34" s="6"/>
      <c r="AA34" s="6"/>
      <c r="AB34" s="6"/>
      <c r="AC34" s="6"/>
      <c r="AD34" s="6"/>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row>
    <row r="35" spans="2:119" ht="23.25" customHeight="1">
      <c r="B35" s="100" t="s">
        <v>408</v>
      </c>
      <c r="C35" s="100" t="s">
        <v>409</v>
      </c>
      <c r="D35" s="100" t="str">
        <f>_xlfn.XLOOKUP(tblMix[[#This Row],[Arena Name]],tblLookup[Arena Name],tblLookup[Arena Location],NA(),0,1)</f>
        <v>Detroit, Michigan</v>
      </c>
      <c r="E35" s="100">
        <v>65000</v>
      </c>
      <c r="F35" s="129">
        <v>2002</v>
      </c>
      <c r="G35" s="100" t="s">
        <v>282</v>
      </c>
      <c r="H35" s="15" t="s">
        <v>290</v>
      </c>
      <c r="I35" s="130">
        <v>5.88</v>
      </c>
      <c r="J35" s="6">
        <f>1</f>
        <v>1</v>
      </c>
      <c r="L35" s="205" t="s">
        <v>452</v>
      </c>
      <c r="M35" s="205" t="s">
        <v>453</v>
      </c>
      <c r="N35" s="206" t="s">
        <v>454</v>
      </c>
      <c r="O35" s="16"/>
      <c r="P35" s="16"/>
      <c r="Q35" s="16" t="str">
        <v>Indianapolis, Indiana</v>
      </c>
      <c r="R35" s="6">
        <v>1</v>
      </c>
      <c r="S35" s="6"/>
      <c r="T35" s="6"/>
      <c r="U35" s="6"/>
      <c r="V35" s="6"/>
      <c r="W35" s="6"/>
      <c r="X35" s="6"/>
      <c r="Y35" s="6"/>
      <c r="Z35" s="6"/>
      <c r="AA35" s="6"/>
      <c r="AB35" s="6"/>
      <c r="AC35" s="6"/>
      <c r="AD35" s="6"/>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row>
    <row r="36" spans="2:119" ht="23.25" customHeight="1">
      <c r="B36" s="100" t="str" cm="1">
        <f t="array" ref="B36">_xlfn.XLOOKUP(tblMix[[#This Row],[Arena Name]]&amp;tblMix[[#This Row],[Arena Location]],tblLookup[Arena Name]&amp;tblLookup[Arena Location],tblLookup[Team Name],NA(),0,1)</f>
        <v>Jacksonville Jaguars</v>
      </c>
      <c r="C36" s="100" t="str">
        <f>_xlfn.XLOOKUP(tblMix[[#This Row],[Arena Location]],tblLookup[Arena Location],tblLookup[Arena Name],NA(),0,1)</f>
        <v>TIAA Bank Field</v>
      </c>
      <c r="D36" s="100" t="s">
        <v>422</v>
      </c>
      <c r="E36" s="100">
        <v>69132</v>
      </c>
      <c r="F36" s="129">
        <v>2008</v>
      </c>
      <c r="G36" s="100" t="s">
        <v>293</v>
      </c>
      <c r="H36" s="15" t="s">
        <v>281</v>
      </c>
      <c r="I36" s="130">
        <v>5.38</v>
      </c>
      <c r="J36" s="6">
        <f>1</f>
        <v>1</v>
      </c>
      <c r="L36" s="205" t="s">
        <v>399</v>
      </c>
      <c r="M36" s="205" t="s">
        <v>400</v>
      </c>
      <c r="N36" s="206" t="s">
        <v>401</v>
      </c>
      <c r="O36" s="16"/>
      <c r="P36" s="16"/>
      <c r="Q36" s="16" t="str">
        <v>Inglewood, California</v>
      </c>
      <c r="R36" s="6">
        <v>1</v>
      </c>
      <c r="S36" s="6"/>
      <c r="T36" s="6"/>
      <c r="U36" s="6"/>
      <c r="V36" s="6"/>
      <c r="W36" s="6"/>
      <c r="X36" s="6"/>
      <c r="Y36" s="6"/>
      <c r="Z36" s="6"/>
      <c r="AA36" s="6"/>
      <c r="AB36" s="6"/>
      <c r="AC36" s="6"/>
      <c r="AD36" s="6"/>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row>
    <row r="37" spans="2:119" ht="23.25" customHeight="1">
      <c r="B37" s="100" t="str" cm="1">
        <f t="array" ref="B37">_xlfn.XLOOKUP(tblMix[[#This Row],[Arena Name]]&amp;tblMix[[#This Row],[Arena Location]],tblLookup[Arena Name]&amp;tblLookup[Arena Location],tblLookup[Team Name],NA(),0,1)</f>
        <v>Baltimore Ravens</v>
      </c>
      <c r="C37" s="100" t="s">
        <v>385</v>
      </c>
      <c r="D37" s="100" t="str">
        <f>_xlfn.XLOOKUP(tblMix[[#This Row],[Arena Name]],tblLookup[Arena Name],tblLookup[Arena Location],NA(),0,1)</f>
        <v>Baltimore, Maryland</v>
      </c>
      <c r="E37" s="100">
        <v>71008</v>
      </c>
      <c r="F37" s="129">
        <v>1998</v>
      </c>
      <c r="G37" s="100" t="s">
        <v>268</v>
      </c>
      <c r="H37" s="15" t="s">
        <v>281</v>
      </c>
      <c r="I37" s="130">
        <v>5.39</v>
      </c>
      <c r="J37" s="6">
        <f>1</f>
        <v>1</v>
      </c>
      <c r="L37" s="205" t="s">
        <v>449</v>
      </c>
      <c r="M37" s="205" t="s">
        <v>450</v>
      </c>
      <c r="N37" s="206" t="s">
        <v>451</v>
      </c>
      <c r="O37" s="16"/>
      <c r="P37" s="16"/>
      <c r="Q37" s="16" t="str">
        <v>Jacksonville, Florida</v>
      </c>
      <c r="R37" s="6">
        <v>1</v>
      </c>
      <c r="S37" s="6"/>
      <c r="T37" s="6"/>
      <c r="U37" s="6"/>
      <c r="V37" s="6"/>
      <c r="W37" s="6"/>
      <c r="X37" s="6"/>
      <c r="Y37" s="6"/>
      <c r="Z37" s="6"/>
      <c r="AA37" s="6"/>
      <c r="AB37" s="6"/>
      <c r="AC37" s="6"/>
      <c r="AD37" s="6"/>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row>
    <row r="38" spans="2:119" ht="23.25" customHeight="1">
      <c r="B38" s="100" t="s">
        <v>464</v>
      </c>
      <c r="C38" s="100" t="str">
        <f>_xlfn.XLOOKUP(tblMix[[#This Row],[Team Name]],tblLookup[Team Name],tblLookup[Arena Name],NA(),0,1)</f>
        <v>Nissan Stadium</v>
      </c>
      <c r="D38" s="100" t="str">
        <f>_xlfn.XLOOKUP(tblMix[[#This Row],[Arena Name]],tblLookup[Arena Name],tblLookup[Arena Location],NA(),0,1)</f>
        <v>Nashville, Tennessee</v>
      </c>
      <c r="E38" s="100">
        <v>69143</v>
      </c>
      <c r="F38" s="129">
        <v>1999</v>
      </c>
      <c r="G38" s="100" t="s">
        <v>292</v>
      </c>
      <c r="H38" s="15" t="s">
        <v>287</v>
      </c>
      <c r="I38" s="130">
        <v>9.99</v>
      </c>
      <c r="J38" s="6">
        <f>1</f>
        <v>1</v>
      </c>
      <c r="L38" s="205" t="s">
        <v>384</v>
      </c>
      <c r="M38" s="205" t="s">
        <v>385</v>
      </c>
      <c r="N38" s="206" t="s">
        <v>386</v>
      </c>
      <c r="O38" s="16"/>
      <c r="P38" s="16"/>
      <c r="Q38" s="16" t="str">
        <v>Kansas City, Missouri</v>
      </c>
      <c r="R38" s="6">
        <v>1</v>
      </c>
      <c r="S38" s="6"/>
      <c r="T38" s="6"/>
      <c r="U38" s="6"/>
      <c r="V38" s="6"/>
      <c r="W38" s="6"/>
      <c r="X38" s="6"/>
      <c r="Y38" s="6"/>
      <c r="Z38" s="6"/>
      <c r="AA38" s="6"/>
      <c r="AB38" s="6"/>
      <c r="AC38" s="6"/>
      <c r="AD38" s="6"/>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row>
    <row r="39" spans="2:119" ht="23.25" customHeight="1">
      <c r="B39" s="100" t="s">
        <v>405</v>
      </c>
      <c r="C39" s="100" t="s">
        <v>406</v>
      </c>
      <c r="D39" s="100" t="s">
        <v>407</v>
      </c>
      <c r="E39" s="100">
        <v>76125</v>
      </c>
      <c r="F39" s="129">
        <v>2001</v>
      </c>
      <c r="G39" s="100" t="s">
        <v>269</v>
      </c>
      <c r="H39" s="15" t="s">
        <v>281</v>
      </c>
      <c r="I39" s="130">
        <v>10.96</v>
      </c>
      <c r="J39" s="6">
        <f>1</f>
        <v>1</v>
      </c>
      <c r="L39" s="205" t="s">
        <v>387</v>
      </c>
      <c r="M39" s="205" t="s">
        <v>388</v>
      </c>
      <c r="N39" s="206" t="s">
        <v>389</v>
      </c>
      <c r="O39" s="16"/>
      <c r="P39" s="16"/>
      <c r="Q39" s="16" t="str">
        <v>Landover, Maryland</v>
      </c>
      <c r="R39" s="6">
        <v>1</v>
      </c>
      <c r="S39" s="6"/>
      <c r="T39" s="6"/>
      <c r="U39" s="6"/>
      <c r="V39" s="6"/>
      <c r="W39" s="6"/>
      <c r="X39" s="6"/>
      <c r="Y39" s="6"/>
      <c r="Z39" s="6"/>
      <c r="AA39" s="6"/>
      <c r="AB39" s="6"/>
      <c r="AC39" s="6"/>
      <c r="AD39" s="6"/>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row>
    <row r="40" spans="2:119" ht="23.1" customHeight="1">
      <c r="B40" s="100" t="s">
        <v>387</v>
      </c>
      <c r="C40" s="100" t="s">
        <v>388</v>
      </c>
      <c r="D40" s="100" t="s">
        <v>389</v>
      </c>
      <c r="E40" s="100">
        <v>71608</v>
      </c>
      <c r="F40" s="129">
        <v>1973</v>
      </c>
      <c r="G40" s="100" t="s">
        <v>289</v>
      </c>
      <c r="H40" s="15" t="s">
        <v>287</v>
      </c>
      <c r="I40" s="130">
        <v>7.76</v>
      </c>
      <c r="J40" s="6">
        <f>1</f>
        <v>1</v>
      </c>
      <c r="L40" s="205" t="s">
        <v>429</v>
      </c>
      <c r="M40" s="205" t="s">
        <v>430</v>
      </c>
      <c r="N40" s="206" t="s">
        <v>431</v>
      </c>
      <c r="O40" s="16"/>
      <c r="P40" s="16"/>
      <c r="Q40" s="16" t="str">
        <v>Miami Gardens, Florida</v>
      </c>
      <c r="R40" s="6">
        <v>1</v>
      </c>
      <c r="S40" s="6"/>
      <c r="T40" s="6"/>
      <c r="U40" s="6"/>
      <c r="V40" s="6"/>
      <c r="W40" s="6"/>
      <c r="X40" s="6"/>
      <c r="Y40" s="6"/>
      <c r="Z40" s="6"/>
      <c r="AA40" s="6"/>
      <c r="AB40" s="6"/>
      <c r="AC40" s="6"/>
      <c r="AD40" s="6"/>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row>
    <row r="41" spans="2:119" ht="23.25" customHeight="1">
      <c r="B41" s="100" t="str" cm="1">
        <f t="array" ref="B41">_xlfn.XLOOKUP(tblMix[[#This Row],[Arena Name]]&amp;tblMix[[#This Row],[Arena Location]],tblLookup[Arena Name]&amp;tblLookup[Arena Location],tblLookup[Team Name],NA(),0,1)</f>
        <v>Los Angeles Rams</v>
      </c>
      <c r="C41" s="100" t="str">
        <f>_xlfn.XLOOKUP(tblMix[[#This Row],[Arena Location]],tblLookup[Arena Location],tblLookup[Arena Name],NA(),0,1)</f>
        <v>SoFi Stadium</v>
      </c>
      <c r="D41" s="100" t="s">
        <v>431</v>
      </c>
      <c r="E41" s="100">
        <v>70240</v>
      </c>
      <c r="F41" s="129">
        <v>2020</v>
      </c>
      <c r="G41" s="100" t="s">
        <v>272</v>
      </c>
      <c r="H41" s="15" t="s">
        <v>283</v>
      </c>
      <c r="I41" s="130">
        <v>15.68</v>
      </c>
      <c r="J41" s="6">
        <f>1</f>
        <v>1</v>
      </c>
      <c r="L41" s="205" t="s">
        <v>452</v>
      </c>
      <c r="M41" s="205" t="s">
        <v>453</v>
      </c>
      <c r="N41" s="205" t="s">
        <v>454</v>
      </c>
      <c r="O41" s="16"/>
      <c r="P41" s="6"/>
      <c r="Q41" s="16" t="str">
        <v>Minneapolis, Minnesota</v>
      </c>
      <c r="R41" s="6">
        <v>1</v>
      </c>
      <c r="S41" s="6"/>
      <c r="T41" s="6"/>
      <c r="U41" s="6"/>
      <c r="V41" s="6"/>
      <c r="W41" s="6"/>
      <c r="X41" s="6"/>
      <c r="Y41" s="6"/>
      <c r="Z41" s="6"/>
      <c r="AA41" s="6"/>
      <c r="AB41" s="6"/>
      <c r="AC41" s="6"/>
      <c r="AD41" s="6"/>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row>
    <row r="42" spans="2:119" ht="23.25" customHeight="1">
      <c r="B42" s="100" t="str" cm="1">
        <f t="array" ref="B42">_xlfn.XLOOKUP(tblMix[[#This Row],[Arena Name]]&amp;tblMix[[#This Row],[Arena Location]],tblLookup[Arena Name]&amp;tblLookup[Arena Location],tblLookup[Team Name],NA(),0,1)</f>
        <v>Detroit Lions</v>
      </c>
      <c r="C42" s="100" t="str">
        <f>_xlfn.XLOOKUP(tblMix[[#This Row],[Arena Location]],tblLookup[Arena Location],tblLookup[Arena Name],NA(),0,1)</f>
        <v>Ford Field</v>
      </c>
      <c r="D42" s="100" t="s">
        <v>410</v>
      </c>
      <c r="E42" s="100">
        <v>65000</v>
      </c>
      <c r="F42" s="129">
        <v>2002</v>
      </c>
      <c r="G42" s="100" t="s">
        <v>308</v>
      </c>
      <c r="H42" s="15" t="s">
        <v>290</v>
      </c>
      <c r="I42" s="130">
        <v>12.37</v>
      </c>
      <c r="J42" s="6">
        <f>1</f>
        <v>1</v>
      </c>
      <c r="L42" s="205" t="s">
        <v>390</v>
      </c>
      <c r="M42" s="205" t="s">
        <v>391</v>
      </c>
      <c r="N42" s="205" t="s">
        <v>392</v>
      </c>
      <c r="Q42" s="4" t="str">
        <v>Nashville, Tennessee</v>
      </c>
      <c r="R42" s="4">
        <v>1</v>
      </c>
      <c r="S42" s="4"/>
      <c r="AG42" s="6"/>
      <c r="AH42" s="4"/>
      <c r="AI42" s="6"/>
      <c r="AJ42" s="4"/>
    </row>
    <row r="43" spans="2:119" ht="23.25" customHeight="1">
      <c r="B43" s="100" t="s">
        <v>442</v>
      </c>
      <c r="C43" s="100" t="s">
        <v>443</v>
      </c>
      <c r="D43" s="100" t="s">
        <v>444</v>
      </c>
      <c r="E43" s="100">
        <v>73208</v>
      </c>
      <c r="F43" s="129">
        <v>1975</v>
      </c>
      <c r="G43" s="100" t="s">
        <v>312</v>
      </c>
      <c r="H43" s="15" t="s">
        <v>281</v>
      </c>
      <c r="I43" s="130">
        <v>16.059999999999999</v>
      </c>
      <c r="J43" s="6">
        <f>1</f>
        <v>1</v>
      </c>
      <c r="L43" s="205" t="s">
        <v>399</v>
      </c>
      <c r="M43" s="205" t="s">
        <v>400</v>
      </c>
      <c r="N43" s="205" t="s">
        <v>401</v>
      </c>
      <c r="Q43" s="1" t="str">
        <v>New Orleans, Louisiana</v>
      </c>
      <c r="R43" s="1">
        <v>1</v>
      </c>
      <c r="CY43" s="4"/>
      <c r="CZ43" s="4"/>
      <c r="DA43" s="4"/>
      <c r="DB43" s="4"/>
      <c r="DC43" s="4"/>
      <c r="DD43" s="4"/>
      <c r="DE43" s="4"/>
      <c r="DF43" s="4"/>
      <c r="DG43" s="4"/>
      <c r="DH43" s="4"/>
      <c r="DI43" s="4"/>
      <c r="DJ43" s="4"/>
      <c r="DK43" s="4"/>
      <c r="DL43" s="4"/>
      <c r="DM43" s="4"/>
      <c r="DN43" s="4"/>
      <c r="DO43" s="4"/>
    </row>
    <row r="44" spans="2:119" ht="23.25" customHeight="1">
      <c r="B44" s="100" t="s">
        <v>464</v>
      </c>
      <c r="C44" s="100" t="s">
        <v>465</v>
      </c>
      <c r="D44" s="100" t="str">
        <f>_xlfn.XLOOKUP(tblMix[[#This Row],[Arena Name]],tblLookup[Arena Name],tblLookup[Arena Location],NA(),0,1)</f>
        <v>Nashville, Tennessee</v>
      </c>
      <c r="E44" s="100">
        <v>69143</v>
      </c>
      <c r="F44" s="129">
        <v>1999</v>
      </c>
      <c r="G44" s="100" t="s">
        <v>294</v>
      </c>
      <c r="H44" s="15" t="s">
        <v>287</v>
      </c>
      <c r="I44" s="130">
        <v>3.08</v>
      </c>
      <c r="J44" s="6">
        <f>1</f>
        <v>1</v>
      </c>
      <c r="L44" s="205" t="s">
        <v>442</v>
      </c>
      <c r="M44" s="205" t="s">
        <v>443</v>
      </c>
      <c r="N44" s="205" t="s">
        <v>444</v>
      </c>
      <c r="Q44" s="1" t="str">
        <v>Orchard Park, New York</v>
      </c>
      <c r="R44" s="1">
        <v>1</v>
      </c>
      <c r="CY44" s="4"/>
      <c r="CZ44" s="4"/>
      <c r="DA44" s="4"/>
      <c r="DB44" s="4"/>
      <c r="DC44" s="4"/>
      <c r="DD44" s="4"/>
      <c r="DE44" s="4"/>
      <c r="DF44" s="4"/>
      <c r="DG44" s="4"/>
      <c r="DH44" s="4"/>
      <c r="DI44" s="4"/>
      <c r="DJ44" s="4"/>
      <c r="DK44" s="4"/>
      <c r="DL44" s="4"/>
      <c r="DM44" s="4"/>
      <c r="DN44" s="4"/>
      <c r="DO44" s="4"/>
    </row>
    <row r="45" spans="2:119" ht="23.25" customHeight="1">
      <c r="B45" s="100" t="s">
        <v>405</v>
      </c>
      <c r="C45" s="100" t="s">
        <v>406</v>
      </c>
      <c r="D45" s="100" t="str">
        <f>_xlfn.XLOOKUP(tblMix[[#This Row],[Arena Name]],tblLookup[Arena Name],tblLookup[Arena Location],NA(),0,1)</f>
        <v>Denver, Colorado</v>
      </c>
      <c r="E45" s="100">
        <v>76125</v>
      </c>
      <c r="F45" s="129">
        <v>2001</v>
      </c>
      <c r="G45" s="100" t="s">
        <v>362</v>
      </c>
      <c r="H45" s="15" t="s">
        <v>287</v>
      </c>
      <c r="I45" s="130">
        <v>7.12</v>
      </c>
      <c r="J45" s="6">
        <f>1</f>
        <v>1</v>
      </c>
      <c r="L45" s="205" t="s">
        <v>408</v>
      </c>
      <c r="M45" s="205" t="s">
        <v>409</v>
      </c>
      <c r="N45" s="205" t="s">
        <v>410</v>
      </c>
      <c r="Q45" s="1" t="str">
        <v>Paradise, Nevada</v>
      </c>
      <c r="R45" s="1">
        <v>1</v>
      </c>
      <c r="CY45" s="4"/>
      <c r="CZ45" s="4"/>
      <c r="DA45" s="4"/>
      <c r="DB45" s="4"/>
      <c r="DC45" s="4"/>
      <c r="DD45" s="4"/>
      <c r="DE45" s="4"/>
      <c r="DF45" s="4"/>
      <c r="DG45" s="4"/>
      <c r="DH45" s="4"/>
      <c r="DI45" s="4"/>
      <c r="DJ45" s="4"/>
      <c r="DK45" s="4"/>
      <c r="DL45" s="4"/>
      <c r="DM45" s="4"/>
      <c r="DN45" s="4"/>
      <c r="DO45" s="4"/>
    </row>
    <row r="46" spans="2:119" ht="23.25" customHeight="1">
      <c r="B46" s="100" t="s">
        <v>448</v>
      </c>
      <c r="C46" s="100" t="str">
        <f>_xlfn.XLOOKUP(tblMix[[#This Row],[Team Name]],tblLookup[Team Name],tblLookup[Arena Name],NA(),0,1)</f>
        <v>MetLife Stadium</v>
      </c>
      <c r="D46" s="100" t="s">
        <v>447</v>
      </c>
      <c r="E46" s="100">
        <v>82500</v>
      </c>
      <c r="F46" s="129">
        <v>2010</v>
      </c>
      <c r="G46" s="100" t="s">
        <v>311</v>
      </c>
      <c r="H46" s="15" t="s">
        <v>283</v>
      </c>
      <c r="I46" s="130">
        <v>14.84</v>
      </c>
      <c r="J46" s="6">
        <f>1</f>
        <v>1</v>
      </c>
      <c r="L46" s="205" t="s">
        <v>442</v>
      </c>
      <c r="M46" s="205" t="s">
        <v>443</v>
      </c>
      <c r="N46" s="205" t="s">
        <v>444</v>
      </c>
      <c r="Q46" s="1" t="str">
        <v>Philadelphia, Pennsylvania</v>
      </c>
      <c r="R46" s="1">
        <v>1</v>
      </c>
      <c r="CY46" s="4"/>
      <c r="CZ46" s="4"/>
      <c r="DA46" s="4"/>
      <c r="DB46" s="4"/>
      <c r="DC46" s="4"/>
      <c r="DD46" s="4"/>
      <c r="DE46" s="4"/>
      <c r="DF46" s="4"/>
      <c r="DG46" s="4"/>
      <c r="DH46" s="4"/>
      <c r="DI46" s="4"/>
      <c r="DJ46" s="4"/>
      <c r="DK46" s="4"/>
      <c r="DL46" s="4"/>
      <c r="DM46" s="4"/>
      <c r="DN46" s="4"/>
      <c r="DO46" s="4"/>
    </row>
    <row r="47" spans="2:119" ht="23.25" customHeight="1">
      <c r="B47" s="100" t="s">
        <v>414</v>
      </c>
      <c r="C47" s="100" t="s">
        <v>415</v>
      </c>
      <c r="D47" s="100" t="s">
        <v>416</v>
      </c>
      <c r="E47" s="100">
        <v>72220</v>
      </c>
      <c r="F47" s="129">
        <v>2002</v>
      </c>
      <c r="G47" s="100" t="s">
        <v>301</v>
      </c>
      <c r="H47" s="15" t="s">
        <v>281</v>
      </c>
      <c r="I47" s="130">
        <v>12.44</v>
      </c>
      <c r="J47" s="6">
        <f>1</f>
        <v>1</v>
      </c>
      <c r="L47" s="205" t="s">
        <v>414</v>
      </c>
      <c r="M47" s="205" t="s">
        <v>415</v>
      </c>
      <c r="N47" s="205" t="s">
        <v>416</v>
      </c>
      <c r="Q47" s="1" t="str">
        <v>Pittsburgh, Pennsylvania</v>
      </c>
      <c r="R47" s="1">
        <v>1</v>
      </c>
      <c r="CY47" s="4"/>
      <c r="CZ47" s="4"/>
      <c r="DA47" s="4"/>
      <c r="DB47" s="4"/>
      <c r="DC47" s="4"/>
      <c r="DD47" s="4"/>
      <c r="DE47" s="4"/>
      <c r="DF47" s="4"/>
      <c r="DG47" s="4"/>
      <c r="DH47" s="4"/>
      <c r="DI47" s="4"/>
      <c r="DJ47" s="4"/>
      <c r="DK47" s="4"/>
      <c r="DL47" s="4"/>
      <c r="DM47" s="4"/>
      <c r="DN47" s="4"/>
      <c r="DO47" s="4"/>
    </row>
    <row r="48" spans="2:119" ht="23.25" customHeight="1">
      <c r="B48" s="100" t="s">
        <v>426</v>
      </c>
      <c r="C48" s="100" t="s">
        <v>427</v>
      </c>
      <c r="D48" s="100" t="s">
        <v>428</v>
      </c>
      <c r="E48" s="100">
        <v>65000</v>
      </c>
      <c r="F48" s="129">
        <v>2020</v>
      </c>
      <c r="G48" s="100" t="s">
        <v>309</v>
      </c>
      <c r="H48" s="15" t="s">
        <v>290</v>
      </c>
      <c r="I48" s="130">
        <v>1.83</v>
      </c>
      <c r="J48" s="6">
        <f>1</f>
        <v>1</v>
      </c>
      <c r="L48" s="205" t="s">
        <v>449</v>
      </c>
      <c r="M48" s="205" t="s">
        <v>450</v>
      </c>
      <c r="N48" s="205" t="s">
        <v>451</v>
      </c>
      <c r="Q48" s="1" t="str">
        <v>Santa Clara, California</v>
      </c>
      <c r="R48" s="1">
        <v>1</v>
      </c>
      <c r="CY48" s="4"/>
      <c r="CZ48" s="4"/>
      <c r="DA48" s="4"/>
      <c r="DB48" s="4"/>
      <c r="DC48" s="4"/>
      <c r="DD48" s="4"/>
      <c r="DE48" s="4"/>
      <c r="DF48" s="4"/>
      <c r="DG48" s="4"/>
      <c r="DH48" s="4"/>
      <c r="DI48" s="4"/>
      <c r="DJ48" s="4"/>
      <c r="DK48" s="4"/>
      <c r="DL48" s="4"/>
      <c r="DM48" s="4"/>
      <c r="DN48" s="4"/>
      <c r="DO48" s="4"/>
    </row>
    <row r="49" spans="2:119" ht="23.25" customHeight="1">
      <c r="B49" s="100" t="str" cm="1">
        <f t="array" ref="B49">_xlfn.XLOOKUP(tblMix[[#This Row],[Arena Name]]&amp;tblMix[[#This Row],[Arena Location]],tblLookup[Arena Name]&amp;tblLookup[Arena Location],tblLookup[Team Name],NA(),0,1)</f>
        <v>Philadelphia Eagles</v>
      </c>
      <c r="C49" s="100" t="str">
        <f>_xlfn.XLOOKUP(tblMix[[#This Row],[Arena Location]],tblLookup[Arena Location],tblLookup[Arena Name],NA(),0,1)</f>
        <v>Lincoln Financial Field</v>
      </c>
      <c r="D49" s="100" t="s">
        <v>451</v>
      </c>
      <c r="E49" s="100">
        <v>69596</v>
      </c>
      <c r="F49" s="129">
        <v>2003</v>
      </c>
      <c r="G49" s="100" t="s">
        <v>286</v>
      </c>
      <c r="H49" s="15" t="s">
        <v>281</v>
      </c>
      <c r="I49" s="130">
        <v>7.99</v>
      </c>
      <c r="J49" s="6">
        <f>1</f>
        <v>1</v>
      </c>
      <c r="L49" s="205" t="s">
        <v>387</v>
      </c>
      <c r="M49" s="205" t="s">
        <v>388</v>
      </c>
      <c r="N49" s="205" t="s">
        <v>389</v>
      </c>
      <c r="Q49" s="1" t="str">
        <v>Seattle, Washington</v>
      </c>
      <c r="R49" s="1">
        <v>1</v>
      </c>
      <c r="CY49" s="4"/>
      <c r="CZ49" s="4"/>
      <c r="DA49" s="4"/>
      <c r="DB49" s="4"/>
      <c r="DC49" s="4"/>
      <c r="DD49" s="4"/>
      <c r="DE49" s="4"/>
      <c r="DF49" s="4"/>
      <c r="DG49" s="4"/>
      <c r="DH49" s="4"/>
      <c r="DI49" s="4"/>
      <c r="DJ49" s="4"/>
      <c r="DK49" s="4"/>
      <c r="DL49" s="4"/>
      <c r="DM49" s="4"/>
      <c r="DN49" s="4"/>
      <c r="DO49" s="4"/>
    </row>
    <row r="50" spans="2:119" ht="23.25" customHeight="1">
      <c r="B50" s="100" t="s">
        <v>432</v>
      </c>
      <c r="C50" s="100" t="s">
        <v>430</v>
      </c>
      <c r="D50" s="100" t="s">
        <v>431</v>
      </c>
      <c r="E50" s="100">
        <v>70240</v>
      </c>
      <c r="F50" s="129">
        <v>2020</v>
      </c>
      <c r="G50" s="100" t="s">
        <v>304</v>
      </c>
      <c r="H50" s="15" t="s">
        <v>290</v>
      </c>
      <c r="I50" s="130">
        <v>7.38</v>
      </c>
      <c r="J50" s="6">
        <f>1</f>
        <v>1</v>
      </c>
      <c r="L50" s="205" t="s">
        <v>393</v>
      </c>
      <c r="M50" s="205" t="s">
        <v>394</v>
      </c>
      <c r="N50" s="205" t="s">
        <v>395</v>
      </c>
      <c r="Q50" s="1" t="str">
        <v>Tampa, Florida</v>
      </c>
      <c r="R50" s="1">
        <v>1</v>
      </c>
      <c r="CY50" s="4"/>
      <c r="CZ50" s="4"/>
      <c r="DA50" s="4"/>
      <c r="DB50" s="4"/>
      <c r="DC50" s="4"/>
      <c r="DD50" s="4"/>
      <c r="DE50" s="4"/>
      <c r="DF50" s="4"/>
      <c r="DG50" s="4"/>
      <c r="DH50" s="4"/>
      <c r="DI50" s="4"/>
      <c r="DJ50" s="4"/>
      <c r="DK50" s="4"/>
      <c r="DL50" s="4"/>
      <c r="DM50" s="4"/>
      <c r="DN50" s="4"/>
      <c r="DO50" s="4"/>
    </row>
    <row r="51" spans="2:119" ht="23.25" customHeight="1">
      <c r="B51" s="100" t="s">
        <v>414</v>
      </c>
      <c r="C51" s="100" t="s">
        <v>415</v>
      </c>
      <c r="D51" s="100" t="s">
        <v>416</v>
      </c>
      <c r="E51" s="100">
        <v>72220</v>
      </c>
      <c r="F51" s="129">
        <v>2002</v>
      </c>
      <c r="G51" s="100" t="s">
        <v>312</v>
      </c>
      <c r="H51" s="15" t="s">
        <v>281</v>
      </c>
      <c r="I51" s="130">
        <v>16.059999999999999</v>
      </c>
      <c r="J51" s="6">
        <f>1</f>
        <v>1</v>
      </c>
      <c r="L51" s="205" t="s">
        <v>445</v>
      </c>
      <c r="M51" s="205" t="s">
        <v>446</v>
      </c>
      <c r="N51" s="205" t="s">
        <v>447</v>
      </c>
      <c r="CY51" s="4"/>
      <c r="CZ51" s="4"/>
      <c r="DA51" s="4"/>
      <c r="DB51" s="4"/>
      <c r="DC51" s="4"/>
      <c r="DD51" s="4"/>
      <c r="DE51" s="4"/>
      <c r="DF51" s="4"/>
      <c r="DG51" s="4"/>
      <c r="DH51" s="4"/>
      <c r="DI51" s="4"/>
      <c r="DJ51" s="4"/>
      <c r="DK51" s="4"/>
      <c r="DL51" s="4"/>
      <c r="DM51" s="4"/>
      <c r="DN51" s="4"/>
      <c r="DO51" s="4"/>
    </row>
    <row r="52" spans="2:119" ht="23.25" customHeight="1">
      <c r="B52" s="100" t="s">
        <v>449</v>
      </c>
      <c r="C52" s="100" t="s">
        <v>450</v>
      </c>
      <c r="D52" s="100" t="str">
        <f>_xlfn.XLOOKUP(tblMix[[#This Row],[Arena Name]],tblLookup[Arena Name],tblLookup[Arena Location],NA(),0,1)</f>
        <v>Philadelphia, Pennsylvania</v>
      </c>
      <c r="E52" s="100">
        <v>69596</v>
      </c>
      <c r="F52" s="129">
        <v>2003</v>
      </c>
      <c r="G52" s="100" t="s">
        <v>285</v>
      </c>
      <c r="H52" s="15" t="s">
        <v>283</v>
      </c>
      <c r="I52" s="130">
        <v>12.71</v>
      </c>
      <c r="J52" s="6">
        <f>1</f>
        <v>1</v>
      </c>
      <c r="L52" s="205" t="s">
        <v>429</v>
      </c>
      <c r="M52" s="205" t="s">
        <v>430</v>
      </c>
      <c r="N52" s="205" t="s">
        <v>431</v>
      </c>
      <c r="CY52" s="4"/>
      <c r="CZ52" s="4"/>
      <c r="DA52" s="4"/>
      <c r="DB52" s="4"/>
      <c r="DC52" s="4"/>
      <c r="DD52" s="4"/>
      <c r="DE52" s="4"/>
      <c r="DF52" s="4"/>
      <c r="DG52" s="4"/>
      <c r="DH52" s="4"/>
      <c r="DI52" s="4"/>
      <c r="DJ52" s="4"/>
      <c r="DK52" s="4"/>
      <c r="DL52" s="4"/>
      <c r="DM52" s="4"/>
      <c r="DN52" s="4"/>
      <c r="DO52" s="4"/>
    </row>
    <row r="53" spans="2:119" ht="23.25" customHeight="1">
      <c r="B53" s="100" t="s">
        <v>464</v>
      </c>
      <c r="C53" s="100" t="s">
        <v>465</v>
      </c>
      <c r="D53" s="100" t="s">
        <v>466</v>
      </c>
      <c r="E53" s="100">
        <v>69143</v>
      </c>
      <c r="F53" s="129">
        <v>1999</v>
      </c>
      <c r="G53" s="100" t="s">
        <v>286</v>
      </c>
      <c r="H53" s="15" t="s">
        <v>287</v>
      </c>
      <c r="I53" s="130">
        <v>8.8800000000000008</v>
      </c>
      <c r="J53" s="6">
        <f>1</f>
        <v>1</v>
      </c>
      <c r="L53" s="205" t="s">
        <v>464</v>
      </c>
      <c r="M53" s="205" t="s">
        <v>465</v>
      </c>
      <c r="N53" s="205" t="s">
        <v>466</v>
      </c>
      <c r="CY53" s="4"/>
      <c r="CZ53" s="4"/>
      <c r="DA53" s="4"/>
      <c r="DB53" s="4"/>
      <c r="DC53" s="4"/>
      <c r="DD53" s="4"/>
      <c r="DE53" s="4"/>
      <c r="DF53" s="4"/>
      <c r="DG53" s="4"/>
      <c r="DH53" s="4"/>
      <c r="DI53" s="4"/>
      <c r="DJ53" s="4"/>
      <c r="DK53" s="4"/>
      <c r="DL53" s="4"/>
      <c r="DM53" s="4"/>
      <c r="DN53" s="4"/>
      <c r="DO53" s="4"/>
    </row>
    <row r="54" spans="2:119" ht="23.25" customHeight="1">
      <c r="B54" s="100" t="s">
        <v>452</v>
      </c>
      <c r="C54" s="100" t="str">
        <f>_xlfn.XLOOKUP(tblMix[[#This Row],[Team Name]],tblLookup[Team Name],tblLookup[Arena Name],NA(),0,1)</f>
        <v>Acrisure Stadium</v>
      </c>
      <c r="D54" s="100" t="str">
        <f>_xlfn.XLOOKUP(tblMix[[#This Row],[Arena Name]],tblLookup[Arena Name],tblLookup[Arena Location],NA(),0,1)</f>
        <v>Pittsburgh, Pennsylvania</v>
      </c>
      <c r="E54" s="100">
        <v>68400</v>
      </c>
      <c r="F54" s="129">
        <v>2001</v>
      </c>
      <c r="G54" s="100" t="s">
        <v>296</v>
      </c>
      <c r="H54" s="15" t="s">
        <v>281</v>
      </c>
      <c r="I54" s="130">
        <v>12.21</v>
      </c>
      <c r="J54" s="6">
        <f>1</f>
        <v>1</v>
      </c>
      <c r="L54" s="205" t="s">
        <v>381</v>
      </c>
      <c r="M54" s="205" t="s">
        <v>382</v>
      </c>
      <c r="N54" s="205" t="s">
        <v>383</v>
      </c>
      <c r="CY54" s="4"/>
      <c r="CZ54" s="4"/>
      <c r="DA54" s="4"/>
      <c r="DB54" s="4"/>
      <c r="DC54" s="4"/>
      <c r="DD54" s="4"/>
      <c r="DE54" s="4"/>
      <c r="DF54" s="4"/>
      <c r="DG54" s="4"/>
      <c r="DH54" s="4"/>
      <c r="DI54" s="4"/>
      <c r="DJ54" s="4"/>
      <c r="DK54" s="4"/>
      <c r="DL54" s="4"/>
      <c r="DM54" s="4"/>
      <c r="DN54" s="4"/>
      <c r="DO54" s="4"/>
    </row>
    <row r="55" spans="2:119" ht="23.25" customHeight="1">
      <c r="B55" s="100" t="s">
        <v>408</v>
      </c>
      <c r="C55" s="100" t="str">
        <f>_xlfn.XLOOKUP(tblMix[[#This Row],[Team Name]],tblLookup[Team Name],tblLookup[Arena Name],NA(),0,1)</f>
        <v>Ford Field</v>
      </c>
      <c r="D55" s="100" t="s">
        <v>410</v>
      </c>
      <c r="E55" s="100">
        <v>65000</v>
      </c>
      <c r="F55" s="129">
        <v>2002</v>
      </c>
      <c r="G55" s="100" t="s">
        <v>304</v>
      </c>
      <c r="H55" s="15" t="s">
        <v>283</v>
      </c>
      <c r="I55" s="130">
        <v>7.53</v>
      </c>
      <c r="J55" s="6">
        <f>1</f>
        <v>1</v>
      </c>
      <c r="L55" s="205" t="s">
        <v>436</v>
      </c>
      <c r="M55" s="205" t="s">
        <v>437</v>
      </c>
      <c r="N55" s="205" t="s">
        <v>438</v>
      </c>
      <c r="CY55" s="4"/>
      <c r="CZ55" s="4"/>
      <c r="DA55" s="4"/>
      <c r="DB55" s="4"/>
      <c r="DC55" s="4"/>
      <c r="DD55" s="4"/>
      <c r="DE55" s="4"/>
      <c r="DF55" s="4"/>
      <c r="DG55" s="4"/>
      <c r="DH55" s="4"/>
      <c r="DI55" s="4"/>
      <c r="DJ55" s="4"/>
      <c r="DK55" s="4"/>
      <c r="DL55" s="4"/>
      <c r="DM55" s="4"/>
      <c r="DN55" s="4"/>
      <c r="DO55" s="4"/>
    </row>
    <row r="56" spans="2:119" ht="23.25" customHeight="1">
      <c r="B56" s="100" t="s">
        <v>396</v>
      </c>
      <c r="C56" s="100" t="s">
        <v>397</v>
      </c>
      <c r="D56" s="100" t="str">
        <f>_xlfn.XLOOKUP(tblMix[[#This Row],[Arena Name]],tblLookup[Arena Name],tblLookup[Arena Location],NA(),0,1)</f>
        <v>Cincinnati, Ohio</v>
      </c>
      <c r="E56" s="100">
        <v>65515</v>
      </c>
      <c r="F56" s="129">
        <v>2000</v>
      </c>
      <c r="G56" s="100" t="s">
        <v>292</v>
      </c>
      <c r="H56" s="15" t="s">
        <v>283</v>
      </c>
      <c r="I56" s="130">
        <v>9.99</v>
      </c>
      <c r="J56" s="6">
        <f>1</f>
        <v>1</v>
      </c>
      <c r="L56" s="205" t="s">
        <v>405</v>
      </c>
      <c r="M56" s="205" t="s">
        <v>406</v>
      </c>
      <c r="N56" s="205" t="s">
        <v>407</v>
      </c>
      <c r="CY56" s="4"/>
      <c r="CZ56" s="4"/>
      <c r="DA56" s="4"/>
      <c r="DB56" s="4"/>
      <c r="DC56" s="4"/>
      <c r="DD56" s="4"/>
      <c r="DE56" s="4"/>
      <c r="DF56" s="4"/>
      <c r="DG56" s="4"/>
      <c r="DH56" s="4"/>
      <c r="DI56" s="4"/>
      <c r="DJ56" s="4"/>
      <c r="DK56" s="4"/>
      <c r="DL56" s="4"/>
      <c r="DM56" s="4"/>
      <c r="DN56" s="4"/>
      <c r="DO56" s="4"/>
    </row>
    <row r="57" spans="2:119" ht="23.25" customHeight="1">
      <c r="B57" s="100" t="s">
        <v>452</v>
      </c>
      <c r="C57" s="100" t="s">
        <v>453</v>
      </c>
      <c r="D57" s="100" t="s">
        <v>454</v>
      </c>
      <c r="E57" s="100">
        <v>68400</v>
      </c>
      <c r="F57" s="129">
        <v>2001</v>
      </c>
      <c r="G57" s="100" t="s">
        <v>277</v>
      </c>
      <c r="H57" s="15" t="s">
        <v>290</v>
      </c>
      <c r="I57" s="130">
        <v>7.75</v>
      </c>
      <c r="J57" s="6">
        <f>1</f>
        <v>1</v>
      </c>
      <c r="L57" s="205" t="s">
        <v>449</v>
      </c>
      <c r="M57" s="205" t="s">
        <v>450</v>
      </c>
      <c r="N57" s="205" t="s">
        <v>451</v>
      </c>
      <c r="CY57" s="4"/>
      <c r="CZ57" s="4"/>
      <c r="DA57" s="4"/>
      <c r="DB57" s="4"/>
      <c r="DC57" s="4"/>
      <c r="DD57" s="4"/>
      <c r="DE57" s="4"/>
      <c r="DF57" s="4"/>
      <c r="DG57" s="4"/>
      <c r="DH57" s="4"/>
      <c r="DI57" s="4"/>
      <c r="DJ57" s="4"/>
      <c r="DK57" s="4"/>
      <c r="DL57" s="4"/>
      <c r="DM57" s="4"/>
      <c r="DN57" s="4"/>
      <c r="DO57" s="4"/>
    </row>
    <row r="58" spans="2:119" ht="23.25" customHeight="1">
      <c r="B58" s="100" t="s">
        <v>402</v>
      </c>
      <c r="C58" s="100" t="str">
        <f>_xlfn.XLOOKUP(tblMix[[#This Row],[Team Name]],tblLookup[Team Name],tblLookup[Arena Name],NA(),0,1)</f>
        <v>AT&amp;T Stadium</v>
      </c>
      <c r="D58" s="100" t="str">
        <f>_xlfn.XLOOKUP(tblMix[[#This Row],[Arena Name]],tblLookup[Arena Name],tblLookup[Arena Location],NA(),0,1)</f>
        <v>Arlington, Texas</v>
      </c>
      <c r="E58" s="100">
        <v>80000</v>
      </c>
      <c r="F58" s="129">
        <v>2009</v>
      </c>
      <c r="G58" s="100" t="s">
        <v>267</v>
      </c>
      <c r="H58" s="15" t="s">
        <v>287</v>
      </c>
      <c r="I58" s="130">
        <v>13.64</v>
      </c>
      <c r="J58" s="6">
        <f>1</f>
        <v>1</v>
      </c>
      <c r="L58" s="205" t="s">
        <v>436</v>
      </c>
      <c r="M58" s="205" t="s">
        <v>437</v>
      </c>
      <c r="N58" s="205" t="s">
        <v>438</v>
      </c>
      <c r="CY58" s="4"/>
      <c r="CZ58" s="4"/>
      <c r="DA58" s="4"/>
      <c r="DB58" s="4"/>
      <c r="DC58" s="4"/>
      <c r="DD58" s="4"/>
      <c r="DE58" s="4"/>
      <c r="DF58" s="4"/>
      <c r="DG58" s="4"/>
      <c r="DH58" s="4"/>
      <c r="DI58" s="4"/>
      <c r="DJ58" s="4"/>
      <c r="DK58" s="4"/>
      <c r="DL58" s="4"/>
      <c r="DM58" s="4"/>
      <c r="DN58" s="4"/>
      <c r="DO58" s="4"/>
    </row>
    <row r="59" spans="2:119" ht="23.25" customHeight="1">
      <c r="B59" s="100" t="s">
        <v>399</v>
      </c>
      <c r="C59" s="100" t="s">
        <v>400</v>
      </c>
      <c r="D59" s="100" t="s">
        <v>401</v>
      </c>
      <c r="E59" s="100">
        <v>67895</v>
      </c>
      <c r="F59" s="129">
        <v>1999</v>
      </c>
      <c r="G59" s="100" t="s">
        <v>308</v>
      </c>
      <c r="H59" s="15" t="s">
        <v>283</v>
      </c>
      <c r="I59" s="130">
        <v>11.5</v>
      </c>
      <c r="J59" s="6">
        <f>1</f>
        <v>1</v>
      </c>
      <c r="L59" s="205" t="s">
        <v>452</v>
      </c>
      <c r="M59" s="205" t="s">
        <v>453</v>
      </c>
      <c r="N59" s="205" t="s">
        <v>454</v>
      </c>
      <c r="CY59" s="4"/>
      <c r="CZ59" s="4"/>
      <c r="DA59" s="4"/>
      <c r="DB59" s="4"/>
      <c r="DC59" s="4"/>
      <c r="DD59" s="4"/>
      <c r="DE59" s="4"/>
      <c r="DF59" s="4"/>
      <c r="DG59" s="4"/>
      <c r="DH59" s="4"/>
      <c r="DI59" s="4"/>
      <c r="DJ59" s="4"/>
      <c r="DK59" s="4"/>
      <c r="DL59" s="4"/>
      <c r="DM59" s="4"/>
      <c r="DN59" s="4"/>
      <c r="DO59" s="4"/>
    </row>
    <row r="60" spans="2:119" ht="23.25" customHeight="1">
      <c r="B60" s="100" t="s">
        <v>426</v>
      </c>
      <c r="C60" s="100" t="s">
        <v>427</v>
      </c>
      <c r="D60" s="100" t="str">
        <f>_xlfn.XLOOKUP(tblMix[[#This Row],[Arena Name]],tblLookup[Arena Name],tblLookup[Arena Location],NA(),0,1)</f>
        <v>Paradise, Nevada</v>
      </c>
      <c r="E60" s="100">
        <v>65000</v>
      </c>
      <c r="F60" s="129">
        <v>2020</v>
      </c>
      <c r="G60" s="100" t="s">
        <v>324</v>
      </c>
      <c r="H60" s="15" t="s">
        <v>290</v>
      </c>
      <c r="I60" s="130">
        <v>13.09</v>
      </c>
      <c r="J60" s="6">
        <f>1</f>
        <v>1</v>
      </c>
      <c r="L60" s="205" t="s">
        <v>467</v>
      </c>
      <c r="M60" s="205" t="s">
        <v>468</v>
      </c>
      <c r="N60" s="205" t="s">
        <v>469</v>
      </c>
      <c r="CY60" s="4"/>
      <c r="CZ60" s="4"/>
      <c r="DA60" s="4"/>
      <c r="DB60" s="4"/>
      <c r="DC60" s="4"/>
      <c r="DD60" s="4"/>
      <c r="DE60" s="4"/>
      <c r="DF60" s="4"/>
      <c r="DG60" s="4"/>
      <c r="DH60" s="4"/>
      <c r="DI60" s="4"/>
      <c r="DJ60" s="4"/>
      <c r="DK60" s="4"/>
      <c r="DL60" s="4"/>
      <c r="DM60" s="4"/>
      <c r="DN60" s="4"/>
      <c r="DO60" s="4"/>
    </row>
    <row r="61" spans="2:119" ht="23.25" customHeight="1">
      <c r="B61" s="100" t="s">
        <v>458</v>
      </c>
      <c r="C61" s="100" t="s">
        <v>459</v>
      </c>
      <c r="D61" s="100" t="str">
        <f>_xlfn.XLOOKUP(tblMix[[#This Row],[Arena Name]],tblLookup[Arena Name],tblLookup[Arena Location],NA(),0,1)</f>
        <v>Seattle, Washington</v>
      </c>
      <c r="E61" s="100">
        <v>69000</v>
      </c>
      <c r="F61" s="129">
        <v>2002</v>
      </c>
      <c r="G61" s="100" t="s">
        <v>276</v>
      </c>
      <c r="H61" s="15" t="s">
        <v>281</v>
      </c>
      <c r="I61" s="130">
        <v>5.82</v>
      </c>
      <c r="J61" s="6">
        <f>1</f>
        <v>1</v>
      </c>
      <c r="L61" s="205" t="s">
        <v>426</v>
      </c>
      <c r="M61" s="205" t="s">
        <v>427</v>
      </c>
      <c r="N61" s="205" t="s">
        <v>428</v>
      </c>
      <c r="CY61" s="4"/>
      <c r="CZ61" s="4"/>
      <c r="DA61" s="4"/>
      <c r="DB61" s="4"/>
      <c r="DC61" s="4"/>
      <c r="DD61" s="4"/>
      <c r="DE61" s="4"/>
      <c r="DF61" s="4"/>
      <c r="DG61" s="4"/>
      <c r="DH61" s="4"/>
      <c r="DI61" s="4"/>
      <c r="DJ61" s="4"/>
      <c r="DK61" s="4"/>
      <c r="DL61" s="4"/>
      <c r="DM61" s="4"/>
      <c r="DN61" s="4"/>
      <c r="DO61" s="4"/>
    </row>
    <row r="62" spans="2:119" ht="23.25" customHeight="1">
      <c r="B62" s="100" t="s">
        <v>449</v>
      </c>
      <c r="C62" s="100" t="s">
        <v>450</v>
      </c>
      <c r="D62" s="100" t="s">
        <v>451</v>
      </c>
      <c r="E62" s="100">
        <v>69596</v>
      </c>
      <c r="F62" s="129">
        <v>2003</v>
      </c>
      <c r="G62" s="100" t="s">
        <v>303</v>
      </c>
      <c r="H62" s="15" t="s">
        <v>287</v>
      </c>
      <c r="I62" s="130">
        <v>13.89</v>
      </c>
      <c r="J62" s="6">
        <f>1</f>
        <v>1</v>
      </c>
      <c r="L62" s="205" t="s">
        <v>378</v>
      </c>
      <c r="M62" s="205" t="s">
        <v>379</v>
      </c>
      <c r="N62" s="205" t="s">
        <v>380</v>
      </c>
      <c r="CY62" s="4"/>
      <c r="CZ62" s="4"/>
      <c r="DA62" s="4"/>
      <c r="DB62" s="4"/>
      <c r="DC62" s="4"/>
      <c r="DD62" s="4"/>
      <c r="DE62" s="4"/>
      <c r="DF62" s="4"/>
      <c r="DG62" s="4"/>
      <c r="DH62" s="4"/>
      <c r="DI62" s="4"/>
      <c r="DJ62" s="4"/>
      <c r="DK62" s="4"/>
      <c r="DL62" s="4"/>
      <c r="DM62" s="4"/>
      <c r="DN62" s="4"/>
      <c r="DO62" s="4"/>
    </row>
    <row r="63" spans="2:119" ht="23.25" customHeight="1">
      <c r="B63" s="100" t="s">
        <v>384</v>
      </c>
      <c r="C63" s="100" t="s">
        <v>385</v>
      </c>
      <c r="D63" s="100" t="s">
        <v>386</v>
      </c>
      <c r="E63" s="100">
        <v>71008</v>
      </c>
      <c r="F63" s="129">
        <v>1998</v>
      </c>
      <c r="G63" s="100" t="s">
        <v>324</v>
      </c>
      <c r="H63" s="15" t="s">
        <v>283</v>
      </c>
      <c r="I63" s="130">
        <v>14.14</v>
      </c>
      <c r="J63" s="6">
        <f>1</f>
        <v>1</v>
      </c>
      <c r="L63" s="205" t="s">
        <v>436</v>
      </c>
      <c r="M63" s="205" t="s">
        <v>437</v>
      </c>
      <c r="N63" s="205" t="s">
        <v>438</v>
      </c>
      <c r="CY63" s="4"/>
      <c r="CZ63" s="4"/>
      <c r="DA63" s="4"/>
      <c r="DB63" s="4"/>
      <c r="DC63" s="4"/>
      <c r="DD63" s="4"/>
      <c r="DE63" s="4"/>
      <c r="DF63" s="4"/>
      <c r="DG63" s="4"/>
      <c r="DH63" s="4"/>
      <c r="DI63" s="4"/>
      <c r="DJ63" s="4"/>
      <c r="DK63" s="4"/>
      <c r="DL63" s="4"/>
      <c r="DM63" s="4"/>
      <c r="DN63" s="4"/>
      <c r="DO63" s="4"/>
    </row>
    <row r="64" spans="2:119" ht="23.25" customHeight="1">
      <c r="B64" s="100" t="s">
        <v>387</v>
      </c>
      <c r="C64" s="100" t="s">
        <v>388</v>
      </c>
      <c r="D64" s="100" t="s">
        <v>389</v>
      </c>
      <c r="E64" s="100">
        <v>71608</v>
      </c>
      <c r="F64" s="129">
        <v>1973</v>
      </c>
      <c r="G64" s="100" t="s">
        <v>314</v>
      </c>
      <c r="H64" s="15" t="s">
        <v>290</v>
      </c>
      <c r="I64" s="130">
        <v>11.49</v>
      </c>
      <c r="J64" s="6">
        <f>1</f>
        <v>1</v>
      </c>
      <c r="L64" s="205" t="s">
        <v>378</v>
      </c>
      <c r="M64" s="205" t="s">
        <v>379</v>
      </c>
      <c r="N64" s="205" t="s">
        <v>380</v>
      </c>
      <c r="CY64" s="4"/>
      <c r="CZ64" s="4"/>
      <c r="DA64" s="4"/>
      <c r="DB64" s="4"/>
      <c r="DC64" s="4"/>
      <c r="DD64" s="4"/>
      <c r="DE64" s="4"/>
      <c r="DF64" s="4"/>
      <c r="DG64" s="4"/>
      <c r="DH64" s="4"/>
      <c r="DI64" s="4"/>
      <c r="DJ64" s="4"/>
      <c r="DK64" s="4"/>
      <c r="DL64" s="4"/>
      <c r="DM64" s="4"/>
      <c r="DN64" s="4"/>
      <c r="DO64" s="4"/>
    </row>
    <row r="65" spans="1:2403" ht="23.25" customHeight="1">
      <c r="B65" s="100" t="str" cm="1">
        <f t="array" ref="B65">_xlfn.XLOOKUP(tblMix[[#This Row],[Arena Name]]&amp;tblMix[[#This Row],[Arena Location]],tblLookup[Arena Name]&amp;tblLookup[Arena Location],tblLookup[Team Name],NA(),0,1)</f>
        <v>Miami Dolphins</v>
      </c>
      <c r="C65" s="100" t="str">
        <f>_xlfn.XLOOKUP(tblMix[[#This Row],[Arena Location]],tblLookup[Arena Location],tblLookup[Arena Name],NA(),0,1)</f>
        <v>Hard Rock Stadium</v>
      </c>
      <c r="D65" s="100" t="s">
        <v>435</v>
      </c>
      <c r="E65" s="100">
        <v>65326</v>
      </c>
      <c r="F65" s="129">
        <v>1987</v>
      </c>
      <c r="G65" s="100" t="s">
        <v>364</v>
      </c>
      <c r="H65" s="15" t="s">
        <v>290</v>
      </c>
      <c r="I65" s="130">
        <v>6.73</v>
      </c>
      <c r="J65" s="6">
        <f>1</f>
        <v>1</v>
      </c>
      <c r="L65" s="205" t="s">
        <v>393</v>
      </c>
      <c r="M65" s="205" t="s">
        <v>394</v>
      </c>
      <c r="N65" s="205" t="s">
        <v>395</v>
      </c>
      <c r="CY65" s="4"/>
      <c r="CZ65" s="4"/>
      <c r="DA65" s="4"/>
      <c r="DB65" s="4"/>
      <c r="DC65" s="4"/>
      <c r="DD65" s="4"/>
      <c r="DE65" s="4"/>
      <c r="DF65" s="4"/>
      <c r="DG65" s="4"/>
      <c r="DH65" s="4"/>
      <c r="DI65" s="4"/>
      <c r="DJ65" s="4"/>
      <c r="DK65" s="4"/>
      <c r="DL65" s="4"/>
      <c r="DM65" s="4"/>
      <c r="DN65" s="4"/>
      <c r="DO65" s="4"/>
    </row>
    <row r="66" spans="1:2403" ht="23.25" customHeight="1">
      <c r="B66" s="100" t="s">
        <v>429</v>
      </c>
      <c r="C66" s="100" t="s">
        <v>430</v>
      </c>
      <c r="D66" s="100" t="s">
        <v>431</v>
      </c>
      <c r="E66" s="100">
        <v>70240</v>
      </c>
      <c r="F66" s="129">
        <v>2020</v>
      </c>
      <c r="G66" s="100" t="s">
        <v>299</v>
      </c>
      <c r="H66" s="15" t="s">
        <v>287</v>
      </c>
      <c r="I66" s="130">
        <v>5.21</v>
      </c>
      <c r="J66" s="6">
        <f>1</f>
        <v>1</v>
      </c>
      <c r="L66" s="205" t="s">
        <v>411</v>
      </c>
      <c r="M66" s="205" t="s">
        <v>412</v>
      </c>
      <c r="N66" s="205" t="s">
        <v>413</v>
      </c>
      <c r="CY66" s="4"/>
      <c r="CZ66" s="4"/>
      <c r="DA66" s="4"/>
      <c r="DB66" s="4"/>
      <c r="DC66" s="4"/>
      <c r="DD66" s="4"/>
      <c r="DE66" s="4"/>
      <c r="DF66" s="4"/>
      <c r="DG66" s="4"/>
      <c r="DH66" s="4"/>
      <c r="DI66" s="4"/>
      <c r="DJ66" s="4"/>
      <c r="DK66" s="4"/>
      <c r="DL66" s="4"/>
      <c r="DM66" s="4"/>
      <c r="DN66" s="4"/>
      <c r="DO66" s="4"/>
    </row>
    <row r="67" spans="1:2403" ht="23.25" customHeight="1">
      <c r="B67" s="100" t="s">
        <v>399</v>
      </c>
      <c r="C67" s="100" t="s">
        <v>400</v>
      </c>
      <c r="D67" s="100" t="str">
        <f>_xlfn.XLOOKUP(tblMix[[#This Row],[Arena Name]],tblLookup[Arena Name],tblLookup[Arena Location],NA(),0,1)</f>
        <v>Cleveland, Ohio</v>
      </c>
      <c r="E67" s="100">
        <v>67895</v>
      </c>
      <c r="F67" s="129">
        <v>1999</v>
      </c>
      <c r="G67" s="100" t="s">
        <v>291</v>
      </c>
      <c r="H67" s="15" t="s">
        <v>287</v>
      </c>
      <c r="I67" s="130">
        <v>8.57</v>
      </c>
      <c r="J67" s="6">
        <f>1</f>
        <v>1</v>
      </c>
      <c r="L67" s="205" t="s">
        <v>439</v>
      </c>
      <c r="M67" s="205" t="s">
        <v>440</v>
      </c>
      <c r="N67" s="205" t="s">
        <v>441</v>
      </c>
      <c r="CY67" s="4"/>
      <c r="CZ67" s="4"/>
      <c r="DA67" s="4"/>
      <c r="DB67" s="4"/>
      <c r="DC67" s="4"/>
      <c r="DD67" s="4"/>
      <c r="DE67" s="4"/>
      <c r="DF67" s="4"/>
      <c r="DG67" s="4"/>
      <c r="DH67" s="4"/>
      <c r="DI67" s="4"/>
      <c r="DJ67" s="4"/>
      <c r="DK67" s="4"/>
      <c r="DL67" s="4"/>
      <c r="DM67" s="4"/>
      <c r="DN67" s="4"/>
      <c r="DO67" s="4"/>
    </row>
    <row r="68" spans="1:2403" ht="23.25" customHeight="1">
      <c r="B68" s="100" t="s">
        <v>452</v>
      </c>
      <c r="C68" s="100" t="s">
        <v>453</v>
      </c>
      <c r="D68" s="100" t="s">
        <v>454</v>
      </c>
      <c r="E68" s="100">
        <v>68400</v>
      </c>
      <c r="F68" s="129">
        <v>2001</v>
      </c>
      <c r="G68" s="100" t="s">
        <v>324</v>
      </c>
      <c r="H68" s="15" t="s">
        <v>290</v>
      </c>
      <c r="I68" s="130">
        <v>13.09</v>
      </c>
      <c r="J68" s="6">
        <f>1</f>
        <v>1</v>
      </c>
      <c r="L68" s="205" t="s">
        <v>408</v>
      </c>
      <c r="M68" s="205" t="s">
        <v>409</v>
      </c>
      <c r="N68" s="205" t="s">
        <v>410</v>
      </c>
      <c r="CY68" s="4"/>
      <c r="CZ68" s="4"/>
      <c r="DA68" s="4"/>
      <c r="DB68" s="4"/>
      <c r="DC68" s="4"/>
      <c r="DD68" s="4"/>
      <c r="DE68" s="4"/>
      <c r="DF68" s="4"/>
      <c r="DG68" s="4"/>
      <c r="DH68" s="4"/>
      <c r="DI68" s="4"/>
      <c r="DJ68" s="4"/>
      <c r="DK68" s="4"/>
      <c r="DL68" s="4"/>
      <c r="DM68" s="4"/>
      <c r="DN68" s="4"/>
      <c r="DO68" s="4"/>
    </row>
    <row r="69" spans="1:2403" ht="23.25" customHeight="1">
      <c r="B69" s="100" t="s">
        <v>402</v>
      </c>
      <c r="C69" s="100" t="str">
        <f>_xlfn.XLOOKUP(tblMix[[#This Row],[Team Name]],tblLookup[Team Name],tblLookup[Arena Name],NA(),0,1)</f>
        <v>AT&amp;T Stadium</v>
      </c>
      <c r="D69" s="100" t="s">
        <v>404</v>
      </c>
      <c r="E69" s="100">
        <v>80000</v>
      </c>
      <c r="F69" s="129">
        <v>2009</v>
      </c>
      <c r="G69" s="100" t="s">
        <v>282</v>
      </c>
      <c r="H69" s="15" t="s">
        <v>290</v>
      </c>
      <c r="I69" s="130">
        <v>5.88</v>
      </c>
      <c r="J69" s="6">
        <f>1</f>
        <v>1</v>
      </c>
      <c r="L69" s="205" t="s">
        <v>432</v>
      </c>
      <c r="M69" s="205" t="s">
        <v>430</v>
      </c>
      <c r="N69" s="205" t="s">
        <v>431</v>
      </c>
      <c r="CY69" s="4"/>
      <c r="CZ69" s="4"/>
      <c r="DA69" s="4"/>
      <c r="DB69" s="4"/>
      <c r="DC69" s="4"/>
      <c r="DD69" s="4"/>
      <c r="DE69" s="4"/>
      <c r="DF69" s="4"/>
      <c r="DG69" s="4"/>
      <c r="DH69" s="4"/>
      <c r="DI69" s="4"/>
      <c r="DJ69" s="4"/>
      <c r="DK69" s="4"/>
      <c r="DL69" s="4"/>
      <c r="DM69" s="4"/>
      <c r="DN69" s="4"/>
      <c r="DO69" s="4"/>
    </row>
    <row r="70" spans="1:2403" ht="23.25" customHeight="1">
      <c r="B70" s="100" t="str" cm="1">
        <f t="array" ref="B70">_xlfn.XLOOKUP(tblMix[[#This Row],[Arena Name]]&amp;tblMix[[#This Row],[Arena Location]],tblLookup[Arena Name]&amp;tblLookup[Arena Location],tblLookup[Team Name],NA(),0,1)</f>
        <v>New York Giants</v>
      </c>
      <c r="C70" s="100" t="s">
        <v>446</v>
      </c>
      <c r="D70" s="100" t="s">
        <v>447</v>
      </c>
      <c r="E70" s="100">
        <v>82500</v>
      </c>
      <c r="F70" s="129">
        <v>2010</v>
      </c>
      <c r="G70" s="100" t="s">
        <v>301</v>
      </c>
      <c r="H70" s="15" t="s">
        <v>283</v>
      </c>
      <c r="I70" s="130">
        <v>13.67</v>
      </c>
      <c r="J70" s="6">
        <f>1</f>
        <v>1</v>
      </c>
      <c r="L70" s="205" t="s">
        <v>449</v>
      </c>
      <c r="M70" s="205" t="s">
        <v>450</v>
      </c>
      <c r="N70" s="205" t="s">
        <v>451</v>
      </c>
      <c r="CY70" s="4"/>
      <c r="CZ70" s="4"/>
      <c r="DA70" s="4"/>
      <c r="DB70" s="4"/>
      <c r="DC70" s="4"/>
      <c r="DD70" s="4"/>
      <c r="DE70" s="4"/>
      <c r="DF70" s="4"/>
      <c r="DG70" s="4"/>
      <c r="DH70" s="4"/>
      <c r="DI70" s="4"/>
      <c r="DJ70" s="4"/>
      <c r="DK70" s="4"/>
      <c r="DL70" s="4"/>
      <c r="DM70" s="4"/>
      <c r="DN70" s="4"/>
      <c r="DO70" s="4"/>
    </row>
    <row r="71" spans="1:2403" ht="23.25" customHeight="1">
      <c r="B71" s="100" t="s">
        <v>390</v>
      </c>
      <c r="C71" s="100" t="s">
        <v>391</v>
      </c>
      <c r="D71" s="100" t="s">
        <v>392</v>
      </c>
      <c r="E71" s="100">
        <v>75523</v>
      </c>
      <c r="F71" s="129">
        <v>1996</v>
      </c>
      <c r="G71" s="100" t="s">
        <v>286</v>
      </c>
      <c r="H71" s="15" t="s">
        <v>281</v>
      </c>
      <c r="I71" s="130">
        <v>7.99</v>
      </c>
      <c r="J71" s="6">
        <f>1</f>
        <v>1</v>
      </c>
      <c r="L71" s="205" t="s">
        <v>411</v>
      </c>
      <c r="M71" s="205" t="s">
        <v>412</v>
      </c>
      <c r="N71" s="205" t="s">
        <v>413</v>
      </c>
      <c r="CY71" s="4"/>
      <c r="CZ71" s="4"/>
      <c r="DA71" s="4"/>
      <c r="DB71" s="4"/>
      <c r="DC71" s="4"/>
      <c r="DD71" s="4"/>
      <c r="DE71" s="4"/>
      <c r="DF71" s="4"/>
      <c r="DG71" s="4"/>
      <c r="DH71" s="4"/>
      <c r="DI71" s="4"/>
      <c r="DJ71" s="4"/>
      <c r="DK71" s="4"/>
      <c r="DL71" s="4"/>
      <c r="DM71" s="4"/>
      <c r="DN71" s="4"/>
      <c r="DO71" s="4"/>
    </row>
    <row r="72" spans="1:2403" s="16" customFormat="1" ht="23.25" customHeight="1">
      <c r="A72" s="1"/>
      <c r="B72" s="100" t="str" cm="1">
        <f t="array" ref="B72">_xlfn.XLOOKUP(tblMix[[#This Row],[Arena Name]]&amp;tblMix[[#This Row],[Arena Location]],tblLookup[Arena Name]&amp;tblLookup[Arena Location],tblLookup[Team Name],NA(),0,1)</f>
        <v>Minnesota Vikings</v>
      </c>
      <c r="C72" s="100" t="str">
        <f>_xlfn.XLOOKUP(tblMix[[#This Row],[Arena Location]],tblLookup[Arena Location],tblLookup[Arena Name],NA(),0,1)</f>
        <v>U.S. Bank Stadium</v>
      </c>
      <c r="D72" s="100" t="s">
        <v>438</v>
      </c>
      <c r="E72" s="100">
        <v>66655</v>
      </c>
      <c r="F72" s="129">
        <v>2016</v>
      </c>
      <c r="G72" s="100" t="s">
        <v>297</v>
      </c>
      <c r="H72" s="15" t="s">
        <v>287</v>
      </c>
      <c r="I72" s="130">
        <v>15.27</v>
      </c>
      <c r="J72" s="6">
        <f>1</f>
        <v>1</v>
      </c>
      <c r="K72" s="1"/>
      <c r="L72" s="205" t="s">
        <v>378</v>
      </c>
      <c r="M72" s="205" t="s">
        <v>379</v>
      </c>
      <c r="N72" s="205" t="s">
        <v>380</v>
      </c>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row>
    <row r="73" spans="1:2403" s="16" customFormat="1" ht="23.25" customHeight="1">
      <c r="A73" s="1"/>
      <c r="B73" s="100" t="s">
        <v>387</v>
      </c>
      <c r="C73" s="100" t="str">
        <f>_xlfn.XLOOKUP(tblMix[[#This Row],[Team Name]],tblLookup[Team Name],tblLookup[Arena Name],NA(),0,1)</f>
        <v>Highmark Stadium</v>
      </c>
      <c r="D73" s="100" t="s">
        <v>389</v>
      </c>
      <c r="E73" s="100">
        <v>71608</v>
      </c>
      <c r="F73" s="129">
        <v>1973</v>
      </c>
      <c r="G73" s="100" t="s">
        <v>314</v>
      </c>
      <c r="H73" s="15" t="s">
        <v>287</v>
      </c>
      <c r="I73" s="130">
        <v>12.41</v>
      </c>
      <c r="J73" s="6">
        <f>1</f>
        <v>1</v>
      </c>
      <c r="K73" s="1"/>
      <c r="L73" s="205" t="s">
        <v>390</v>
      </c>
      <c r="M73" s="205" t="s">
        <v>391</v>
      </c>
      <c r="N73" s="205" t="s">
        <v>392</v>
      </c>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row>
    <row r="74" spans="1:2403" s="16" customFormat="1" ht="23.25" customHeight="1">
      <c r="A74" s="1"/>
      <c r="B74" s="100" t="s">
        <v>399</v>
      </c>
      <c r="C74" s="100" t="s">
        <v>400</v>
      </c>
      <c r="D74" s="100" t="s">
        <v>401</v>
      </c>
      <c r="E74" s="100">
        <v>67895</v>
      </c>
      <c r="F74" s="129">
        <v>1999</v>
      </c>
      <c r="G74" s="100" t="s">
        <v>289</v>
      </c>
      <c r="H74" s="15" t="s">
        <v>281</v>
      </c>
      <c r="I74" s="130">
        <v>7.92</v>
      </c>
      <c r="J74" s="6">
        <f>1</f>
        <v>1</v>
      </c>
      <c r="K74" s="1"/>
      <c r="L74" s="205" t="s">
        <v>405</v>
      </c>
      <c r="M74" s="205" t="s">
        <v>406</v>
      </c>
      <c r="N74" s="205" t="s">
        <v>407</v>
      </c>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c r="KP74" s="6"/>
      <c r="KQ74" s="6"/>
      <c r="KR74" s="6"/>
      <c r="KS74" s="6"/>
      <c r="KT74" s="6"/>
      <c r="KU74" s="6"/>
      <c r="KV74" s="6"/>
      <c r="KW74" s="6"/>
      <c r="KX74" s="6"/>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c r="PS74" s="6"/>
      <c r="PT74" s="6"/>
      <c r="PU74" s="6"/>
      <c r="PV74" s="6"/>
      <c r="PW74" s="6"/>
      <c r="PX74" s="6"/>
      <c r="PY74" s="6"/>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D74" s="6"/>
      <c r="RE74" s="6"/>
      <c r="RF74" s="6"/>
      <c r="RG74" s="6"/>
      <c r="RH74" s="6"/>
      <c r="RI74" s="6"/>
      <c r="RJ74" s="6"/>
      <c r="RK74" s="6"/>
      <c r="RL74" s="6"/>
      <c r="RM74" s="6"/>
      <c r="RN74" s="6"/>
      <c r="RO74" s="6"/>
      <c r="RP74" s="6"/>
      <c r="RQ74" s="6"/>
      <c r="RR74" s="6"/>
      <c r="RS74" s="6"/>
      <c r="RT74" s="6"/>
      <c r="RU74" s="6"/>
      <c r="RV74" s="6"/>
      <c r="RW74" s="6"/>
      <c r="RX74" s="6"/>
      <c r="RY74" s="6"/>
      <c r="RZ74" s="6"/>
      <c r="SA74" s="6"/>
      <c r="SB74" s="6"/>
      <c r="SC74" s="6"/>
      <c r="SD74" s="6"/>
      <c r="SE74" s="6"/>
      <c r="SF74" s="6"/>
      <c r="SG74" s="6"/>
      <c r="SH74" s="6"/>
      <c r="SI74" s="6"/>
      <c r="SJ74" s="6"/>
      <c r="SK74" s="6"/>
      <c r="SL74" s="6"/>
      <c r="SM74" s="6"/>
      <c r="SN74" s="6"/>
      <c r="SO74" s="6"/>
      <c r="SP74" s="6"/>
      <c r="SQ74" s="6"/>
      <c r="SR74" s="6"/>
      <c r="SS74" s="6"/>
      <c r="ST74" s="6"/>
      <c r="SU74" s="6"/>
      <c r="SV74" s="6"/>
      <c r="SW74" s="6"/>
      <c r="SX74" s="6"/>
      <c r="SY74" s="6"/>
      <c r="SZ74" s="6"/>
      <c r="TA74" s="6"/>
      <c r="TB74" s="6"/>
      <c r="TC74" s="6"/>
      <c r="TD74" s="6"/>
      <c r="TE74" s="6"/>
      <c r="TF74" s="6"/>
      <c r="TG74" s="6"/>
      <c r="TH74" s="6"/>
      <c r="TI74" s="6"/>
      <c r="TJ74" s="6"/>
      <c r="TK74" s="6"/>
      <c r="TL74" s="6"/>
      <c r="TM74" s="6"/>
      <c r="TN74" s="6"/>
      <c r="TO74" s="6"/>
      <c r="TP74" s="6"/>
      <c r="TQ74" s="6"/>
      <c r="TR74" s="6"/>
      <c r="TS74" s="6"/>
      <c r="TT74" s="6"/>
      <c r="TU74" s="6"/>
      <c r="TV74" s="6"/>
      <c r="TW74" s="6"/>
      <c r="TX74" s="6"/>
      <c r="TY74" s="6"/>
      <c r="TZ74" s="6"/>
      <c r="UA74" s="6"/>
      <c r="UB74" s="6"/>
      <c r="UC74" s="6"/>
      <c r="UD74" s="6"/>
      <c r="UE74" s="6"/>
      <c r="UF74" s="6"/>
      <c r="UG74" s="6"/>
      <c r="UH74" s="6"/>
      <c r="UI74" s="6"/>
      <c r="UJ74" s="6"/>
      <c r="UK74" s="6"/>
      <c r="UL74" s="6"/>
      <c r="UM74" s="6"/>
      <c r="UN74" s="6"/>
      <c r="UO74" s="6"/>
      <c r="UP74" s="6"/>
      <c r="UQ74" s="6"/>
      <c r="UR74" s="6"/>
      <c r="US74" s="6"/>
      <c r="UT74" s="6"/>
      <c r="UU74" s="6"/>
      <c r="UV74" s="6"/>
      <c r="UW74" s="6"/>
      <c r="UX74" s="6"/>
      <c r="UY74" s="6"/>
      <c r="UZ74" s="6"/>
      <c r="VA74" s="6"/>
      <c r="VB74" s="6"/>
      <c r="VC74" s="6"/>
      <c r="VD74" s="6"/>
      <c r="VE74" s="6"/>
      <c r="VF74" s="6"/>
      <c r="VG74" s="6"/>
      <c r="VH74" s="6"/>
      <c r="VI74" s="6"/>
      <c r="VJ74" s="6"/>
      <c r="VK74" s="6"/>
      <c r="VL74" s="6"/>
      <c r="VM74" s="6"/>
      <c r="VN74" s="6"/>
      <c r="VO74" s="6"/>
      <c r="VP74" s="6"/>
      <c r="VQ74" s="6"/>
      <c r="VR74" s="6"/>
      <c r="VS74" s="6"/>
      <c r="VT74" s="6"/>
      <c r="VU74" s="6"/>
      <c r="VV74" s="6"/>
      <c r="VW74" s="6"/>
      <c r="VX74" s="6"/>
      <c r="VY74" s="6"/>
      <c r="VZ74" s="6"/>
      <c r="WA74" s="6"/>
      <c r="WB74" s="6"/>
      <c r="WC74" s="6"/>
      <c r="WD74" s="6"/>
      <c r="WE74" s="6"/>
      <c r="WF74" s="6"/>
      <c r="WG74" s="6"/>
      <c r="WH74" s="6"/>
      <c r="WI74" s="6"/>
      <c r="WJ74" s="6"/>
      <c r="WK74" s="6"/>
      <c r="WL74" s="6"/>
      <c r="WM74" s="6"/>
      <c r="WN74" s="6"/>
      <c r="WO74" s="6"/>
      <c r="WP74" s="6"/>
      <c r="WQ74" s="6"/>
      <c r="WR74" s="6"/>
      <c r="WS74" s="6"/>
      <c r="WT74" s="6"/>
      <c r="WU74" s="6"/>
      <c r="WV74" s="6"/>
      <c r="WW74" s="6"/>
      <c r="WX74" s="6"/>
      <c r="WY74" s="6"/>
      <c r="WZ74" s="6"/>
      <c r="XA74" s="6"/>
      <c r="XB74" s="6"/>
      <c r="XC74" s="6"/>
      <c r="XD74" s="6"/>
      <c r="XE74" s="6"/>
      <c r="XF74" s="6"/>
      <c r="XG74" s="6"/>
      <c r="XH74" s="6"/>
      <c r="XI74" s="6"/>
      <c r="XJ74" s="6"/>
      <c r="XK74" s="6"/>
      <c r="XL74" s="6"/>
      <c r="XM74" s="6"/>
      <c r="XN74" s="6"/>
      <c r="XO74" s="6"/>
      <c r="XP74" s="6"/>
      <c r="XQ74" s="6"/>
      <c r="XR74" s="6"/>
      <c r="XS74" s="6"/>
      <c r="XT74" s="6"/>
      <c r="XU74" s="6"/>
      <c r="XV74" s="6"/>
      <c r="XW74" s="6"/>
      <c r="XX74" s="6"/>
      <c r="XY74" s="6"/>
      <c r="XZ74" s="6"/>
      <c r="YA74" s="6"/>
      <c r="YB74" s="6"/>
      <c r="YC74" s="6"/>
      <c r="YD74" s="6"/>
      <c r="YE74" s="6"/>
      <c r="YF74" s="6"/>
      <c r="YG74" s="6"/>
      <c r="YH74" s="6"/>
      <c r="YI74" s="6"/>
      <c r="YJ74" s="6"/>
      <c r="YK74" s="6"/>
      <c r="YL74" s="6"/>
      <c r="YM74" s="6"/>
      <c r="YN74" s="6"/>
      <c r="YO74" s="6"/>
      <c r="YP74" s="6"/>
      <c r="YQ74" s="6"/>
      <c r="YR74" s="6"/>
      <c r="YS74" s="6"/>
      <c r="YT74" s="6"/>
      <c r="YU74" s="6"/>
      <c r="YV74" s="6"/>
      <c r="YW74" s="6"/>
      <c r="YX74" s="6"/>
      <c r="YY74" s="6"/>
      <c r="YZ74" s="6"/>
      <c r="ZA74" s="6"/>
      <c r="ZB74" s="6"/>
      <c r="ZC74" s="6"/>
      <c r="ZD74" s="6"/>
      <c r="ZE74" s="6"/>
      <c r="ZF74" s="6"/>
      <c r="ZG74" s="6"/>
      <c r="ZH74" s="6"/>
      <c r="ZI74" s="6"/>
      <c r="ZJ74" s="6"/>
      <c r="ZK74" s="6"/>
      <c r="ZL74" s="6"/>
      <c r="ZM74" s="6"/>
      <c r="ZN74" s="6"/>
      <c r="ZO74" s="6"/>
      <c r="ZP74" s="6"/>
      <c r="ZQ74" s="6"/>
      <c r="ZR74" s="6"/>
      <c r="ZS74" s="6"/>
      <c r="ZT74" s="6"/>
      <c r="ZU74" s="6"/>
      <c r="ZV74" s="6"/>
      <c r="ZW74" s="6"/>
      <c r="ZX74" s="6"/>
      <c r="ZY74" s="6"/>
      <c r="ZZ74" s="6"/>
      <c r="AAA74" s="6"/>
      <c r="AAB74" s="6"/>
      <c r="AAC74" s="6"/>
      <c r="AAD74" s="6"/>
      <c r="AAE74" s="6"/>
      <c r="AAF74" s="6"/>
      <c r="AAG74" s="6"/>
      <c r="AAH74" s="6"/>
      <c r="AAI74" s="6"/>
      <c r="AAJ74" s="6"/>
      <c r="AAK74" s="6"/>
      <c r="AAL74" s="6"/>
      <c r="AAM74" s="6"/>
      <c r="AAN74" s="6"/>
      <c r="AAO74" s="6"/>
      <c r="AAP74" s="6"/>
      <c r="AAQ74" s="6"/>
      <c r="AAR74" s="6"/>
      <c r="AAS74" s="6"/>
      <c r="AAT74" s="6"/>
      <c r="AAU74" s="6"/>
      <c r="AAV74" s="6"/>
      <c r="AAW74" s="6"/>
      <c r="AAX74" s="6"/>
      <c r="AAY74" s="6"/>
      <c r="AAZ74" s="6"/>
      <c r="ABA74" s="6"/>
      <c r="ABB74" s="6"/>
      <c r="ABC74" s="6"/>
      <c r="ABD74" s="6"/>
      <c r="ABE74" s="6"/>
      <c r="ABF74" s="6"/>
      <c r="ABG74" s="6"/>
      <c r="ABH74" s="6"/>
      <c r="ABI74" s="6"/>
      <c r="ABJ74" s="6"/>
      <c r="ABK74" s="6"/>
      <c r="ABL74" s="6"/>
      <c r="ABM74" s="6"/>
      <c r="ABN74" s="6"/>
      <c r="ABO74" s="6"/>
      <c r="ABP74" s="6"/>
      <c r="ABQ74" s="6"/>
      <c r="ABR74" s="6"/>
      <c r="ABS74" s="6"/>
      <c r="ABT74" s="6"/>
      <c r="ABU74" s="6"/>
      <c r="ABV74" s="6"/>
      <c r="ABW74" s="6"/>
      <c r="ABX74" s="6"/>
      <c r="ABY74" s="6"/>
      <c r="ABZ74" s="6"/>
      <c r="ACA74" s="6"/>
      <c r="ACB74" s="6"/>
      <c r="ACC74" s="6"/>
      <c r="ACD74" s="6"/>
      <c r="ACE74" s="6"/>
      <c r="ACF74" s="6"/>
      <c r="ACG74" s="6"/>
      <c r="ACH74" s="6"/>
      <c r="ACI74" s="6"/>
      <c r="ACJ74" s="6"/>
      <c r="ACK74" s="6"/>
      <c r="ACL74" s="6"/>
      <c r="ACM74" s="6"/>
      <c r="ACN74" s="6"/>
      <c r="ACO74" s="6"/>
      <c r="ACP74" s="6"/>
      <c r="ACQ74" s="6"/>
      <c r="ACR74" s="6"/>
      <c r="ACS74" s="6"/>
      <c r="ACT74" s="6"/>
      <c r="ACU74" s="6"/>
      <c r="ACV74" s="6"/>
      <c r="ACW74" s="6"/>
      <c r="ACX74" s="6"/>
      <c r="ACY74" s="6"/>
      <c r="ACZ74" s="6"/>
      <c r="ADA74" s="6"/>
      <c r="ADB74" s="6"/>
      <c r="ADC74" s="6"/>
      <c r="ADD74" s="6"/>
      <c r="ADE74" s="6"/>
      <c r="ADF74" s="6"/>
      <c r="ADG74" s="6"/>
      <c r="ADH74" s="6"/>
      <c r="ADI74" s="6"/>
      <c r="ADJ74" s="6"/>
      <c r="ADK74" s="6"/>
      <c r="ADL74" s="6"/>
      <c r="ADM74" s="6"/>
      <c r="ADN74" s="6"/>
      <c r="ADO74" s="6"/>
      <c r="ADP74" s="6"/>
      <c r="ADQ74" s="6"/>
      <c r="ADR74" s="6"/>
      <c r="ADS74" s="6"/>
      <c r="ADT74" s="6"/>
      <c r="ADU74" s="6"/>
      <c r="ADV74" s="6"/>
      <c r="ADW74" s="6"/>
      <c r="ADX74" s="6"/>
      <c r="ADY74" s="6"/>
      <c r="ADZ74" s="6"/>
      <c r="AEA74" s="6"/>
      <c r="AEB74" s="6"/>
      <c r="AEC74" s="6"/>
      <c r="AED74" s="6"/>
      <c r="AEE74" s="6"/>
      <c r="AEF74" s="6"/>
      <c r="AEG74" s="6"/>
      <c r="AEH74" s="6"/>
      <c r="AEI74" s="6"/>
      <c r="AEJ74" s="6"/>
      <c r="AEK74" s="6"/>
      <c r="AEL74" s="6"/>
      <c r="AEM74" s="6"/>
      <c r="AEN74" s="6"/>
      <c r="AEO74" s="6"/>
      <c r="AEP74" s="6"/>
      <c r="AEQ74" s="6"/>
      <c r="AER74" s="6"/>
      <c r="AES74" s="6"/>
      <c r="AET74" s="6"/>
      <c r="AEU74" s="6"/>
      <c r="AEV74" s="6"/>
      <c r="AEW74" s="6"/>
      <c r="AEX74" s="6"/>
      <c r="AEY74" s="6"/>
      <c r="AEZ74" s="6"/>
      <c r="AFA74" s="6"/>
      <c r="AFB74" s="6"/>
      <c r="AFC74" s="6"/>
      <c r="AFD74" s="6"/>
      <c r="AFE74" s="6"/>
      <c r="AFF74" s="6"/>
      <c r="AFG74" s="6"/>
      <c r="AFH74" s="6"/>
      <c r="AFI74" s="6"/>
      <c r="AFJ74" s="6"/>
      <c r="AFK74" s="6"/>
      <c r="AFL74" s="6"/>
      <c r="AFM74" s="6"/>
      <c r="AFN74" s="6"/>
      <c r="AFO74" s="6"/>
      <c r="AFP74" s="6"/>
      <c r="AFQ74" s="6"/>
      <c r="AFR74" s="6"/>
      <c r="AFS74" s="6"/>
      <c r="AFT74" s="6"/>
      <c r="AFU74" s="6"/>
      <c r="AFV74" s="6"/>
      <c r="AFW74" s="6"/>
      <c r="AFX74" s="6"/>
      <c r="AFY74" s="6"/>
      <c r="AFZ74" s="6"/>
      <c r="AGA74" s="6"/>
      <c r="AGB74" s="6"/>
      <c r="AGC74" s="6"/>
      <c r="AGD74" s="6"/>
      <c r="AGE74" s="6"/>
      <c r="AGF74" s="6"/>
      <c r="AGG74" s="6"/>
      <c r="AGH74" s="6"/>
      <c r="AGI74" s="6"/>
      <c r="AGJ74" s="6"/>
      <c r="AGK74" s="6"/>
      <c r="AGL74" s="6"/>
      <c r="AGM74" s="6"/>
      <c r="AGN74" s="6"/>
      <c r="AGO74" s="6"/>
      <c r="AGP74" s="6"/>
      <c r="AGQ74" s="6"/>
      <c r="AGR74" s="6"/>
      <c r="AGS74" s="6"/>
      <c r="AGT74" s="6"/>
      <c r="AGU74" s="6"/>
      <c r="AGV74" s="6"/>
      <c r="AGW74" s="6"/>
      <c r="AGX74" s="6"/>
      <c r="AGY74" s="6"/>
      <c r="AGZ74" s="6"/>
      <c r="AHA74" s="6"/>
      <c r="AHB74" s="6"/>
      <c r="AHC74" s="6"/>
      <c r="AHD74" s="6"/>
      <c r="AHE74" s="6"/>
      <c r="AHF74" s="6"/>
      <c r="AHG74" s="6"/>
      <c r="AHH74" s="6"/>
      <c r="AHI74" s="6"/>
      <c r="AHJ74" s="6"/>
      <c r="AHK74" s="6"/>
      <c r="AHL74" s="6"/>
      <c r="AHM74" s="6"/>
      <c r="AHN74" s="6"/>
      <c r="AHO74" s="6"/>
      <c r="AHP74" s="6"/>
      <c r="AHQ74" s="6"/>
      <c r="AHR74" s="6"/>
      <c r="AHS74" s="6"/>
      <c r="AHT74" s="6"/>
      <c r="AHU74" s="6"/>
      <c r="AHV74" s="6"/>
      <c r="AHW74" s="6"/>
      <c r="AHX74" s="6"/>
      <c r="AHY74" s="6"/>
      <c r="AHZ74" s="6"/>
      <c r="AIA74" s="6"/>
      <c r="AIB74" s="6"/>
      <c r="AIC74" s="6"/>
      <c r="AID74" s="6"/>
      <c r="AIE74" s="6"/>
      <c r="AIF74" s="6"/>
      <c r="AIG74" s="6"/>
      <c r="AIH74" s="6"/>
      <c r="AII74" s="6"/>
      <c r="AIJ74" s="6"/>
      <c r="AIK74" s="6"/>
      <c r="AIL74" s="6"/>
      <c r="AIM74" s="6"/>
      <c r="AIN74" s="6"/>
      <c r="AIO74" s="6"/>
      <c r="AIP74" s="6"/>
      <c r="AIQ74" s="6"/>
      <c r="AIR74" s="6"/>
      <c r="AIS74" s="6"/>
      <c r="AIT74" s="6"/>
      <c r="AIU74" s="6"/>
      <c r="AIV74" s="6"/>
      <c r="AIW74" s="6"/>
      <c r="AIX74" s="6"/>
      <c r="AIY74" s="6"/>
      <c r="AIZ74" s="6"/>
      <c r="AJA74" s="6"/>
      <c r="AJB74" s="6"/>
      <c r="AJC74" s="6"/>
      <c r="AJD74" s="6"/>
      <c r="AJE74" s="6"/>
      <c r="AJF74" s="6"/>
      <c r="AJG74" s="6"/>
      <c r="AJH74" s="6"/>
      <c r="AJI74" s="6"/>
      <c r="AJJ74" s="6"/>
      <c r="AJK74" s="6"/>
      <c r="AJL74" s="6"/>
      <c r="AJM74" s="6"/>
      <c r="AJN74" s="6"/>
      <c r="AJO74" s="6"/>
      <c r="AJP74" s="6"/>
      <c r="AJQ74" s="6"/>
      <c r="AJR74" s="6"/>
      <c r="AJS74" s="6"/>
      <c r="AJT74" s="6"/>
      <c r="AJU74" s="6"/>
      <c r="AJV74" s="6"/>
      <c r="AJW74" s="6"/>
      <c r="AJX74" s="6"/>
      <c r="AJY74" s="6"/>
      <c r="AJZ74" s="6"/>
      <c r="AKA74" s="6"/>
      <c r="AKB74" s="6"/>
      <c r="AKC74" s="6"/>
      <c r="AKD74" s="6"/>
      <c r="AKE74" s="6"/>
      <c r="AKF74" s="6"/>
      <c r="AKG74" s="6"/>
      <c r="AKH74" s="6"/>
      <c r="AKI74" s="6"/>
      <c r="AKJ74" s="6"/>
      <c r="AKK74" s="6"/>
      <c r="AKL74" s="6"/>
      <c r="AKM74" s="6"/>
      <c r="AKN74" s="6"/>
      <c r="AKO74" s="6"/>
      <c r="AKP74" s="6"/>
      <c r="AKQ74" s="6"/>
      <c r="AKR74" s="6"/>
      <c r="AKS74" s="6"/>
      <c r="AKT74" s="6"/>
      <c r="AKU74" s="6"/>
      <c r="AKV74" s="6"/>
      <c r="AKW74" s="6"/>
      <c r="AKX74" s="6"/>
      <c r="AKY74" s="6"/>
      <c r="AKZ74" s="6"/>
      <c r="ALA74" s="6"/>
      <c r="ALB74" s="6"/>
      <c r="ALC74" s="6"/>
      <c r="ALD74" s="6"/>
      <c r="ALE74" s="6"/>
      <c r="ALF74" s="6"/>
      <c r="ALG74" s="6"/>
      <c r="ALH74" s="6"/>
      <c r="ALI74" s="6"/>
      <c r="ALJ74" s="6"/>
      <c r="ALK74" s="6"/>
      <c r="ALL74" s="6"/>
      <c r="ALM74" s="6"/>
      <c r="ALN74" s="6"/>
      <c r="ALO74" s="6"/>
      <c r="ALP74" s="6"/>
      <c r="ALQ74" s="6"/>
      <c r="ALR74" s="6"/>
      <c r="ALS74" s="6"/>
      <c r="ALT74" s="6"/>
      <c r="ALU74" s="6"/>
      <c r="ALV74" s="6"/>
      <c r="ALW74" s="6"/>
      <c r="ALX74" s="6"/>
      <c r="ALY74" s="6"/>
      <c r="ALZ74" s="6"/>
      <c r="AMA74" s="6"/>
      <c r="AMB74" s="6"/>
      <c r="AMC74" s="6"/>
      <c r="AMD74" s="6"/>
      <c r="AME74" s="6"/>
      <c r="AMF74" s="6"/>
      <c r="AMG74" s="6"/>
      <c r="AMH74" s="6"/>
      <c r="AMI74" s="6"/>
      <c r="AMJ74" s="6"/>
      <c r="AMK74" s="6"/>
      <c r="AML74" s="6"/>
      <c r="AMM74" s="6"/>
      <c r="AMN74" s="6"/>
      <c r="AMO74" s="6"/>
      <c r="AMP74" s="6"/>
      <c r="AMQ74" s="6"/>
      <c r="AMR74" s="6"/>
      <c r="AMS74" s="6"/>
      <c r="AMT74" s="6"/>
      <c r="AMU74" s="6"/>
      <c r="AMV74" s="6"/>
      <c r="AMW74" s="6"/>
      <c r="AMX74" s="6"/>
      <c r="AMY74" s="6"/>
      <c r="AMZ74" s="6"/>
      <c r="ANA74" s="6"/>
      <c r="ANB74" s="6"/>
      <c r="ANC74" s="6"/>
      <c r="AND74" s="6"/>
      <c r="ANE74" s="6"/>
      <c r="ANF74" s="6"/>
      <c r="ANG74" s="6"/>
      <c r="ANH74" s="6"/>
      <c r="ANI74" s="6"/>
      <c r="ANJ74" s="6"/>
      <c r="ANK74" s="6"/>
      <c r="ANL74" s="6"/>
      <c r="ANM74" s="6"/>
      <c r="ANN74" s="6"/>
      <c r="ANO74" s="6"/>
      <c r="ANP74" s="6"/>
      <c r="ANQ74" s="6"/>
      <c r="ANR74" s="6"/>
      <c r="ANS74" s="6"/>
      <c r="ANT74" s="6"/>
      <c r="ANU74" s="6"/>
      <c r="ANV74" s="6"/>
      <c r="ANW74" s="6"/>
      <c r="ANX74" s="6"/>
      <c r="ANY74" s="6"/>
      <c r="ANZ74" s="6"/>
      <c r="AOA74" s="6"/>
      <c r="AOB74" s="6"/>
      <c r="AOC74" s="6"/>
      <c r="AOD74" s="6"/>
      <c r="AOE74" s="6"/>
      <c r="AOF74" s="6"/>
      <c r="AOG74" s="6"/>
      <c r="AOH74" s="6"/>
      <c r="AOI74" s="6"/>
      <c r="AOJ74" s="6"/>
      <c r="AOK74" s="6"/>
      <c r="AOL74" s="6"/>
      <c r="AOM74" s="6"/>
      <c r="AON74" s="6"/>
      <c r="AOO74" s="6"/>
      <c r="AOP74" s="6"/>
      <c r="AOQ74" s="6"/>
      <c r="AOR74" s="6"/>
      <c r="AOS74" s="6"/>
      <c r="AOT74" s="6"/>
      <c r="AOU74" s="6"/>
      <c r="AOV74" s="6"/>
      <c r="AOW74" s="6"/>
      <c r="AOX74" s="6"/>
      <c r="AOY74" s="6"/>
      <c r="AOZ74" s="6"/>
      <c r="APA74" s="6"/>
      <c r="APB74" s="6"/>
      <c r="APC74" s="6"/>
      <c r="APD74" s="6"/>
      <c r="APE74" s="6"/>
      <c r="APF74" s="6"/>
      <c r="APG74" s="6"/>
      <c r="APH74" s="6"/>
      <c r="API74" s="6"/>
      <c r="APJ74" s="6"/>
      <c r="APK74" s="6"/>
      <c r="APL74" s="6"/>
      <c r="APM74" s="6"/>
      <c r="APN74" s="6"/>
      <c r="APO74" s="6"/>
      <c r="APP74" s="6"/>
      <c r="APQ74" s="6"/>
      <c r="APR74" s="6"/>
      <c r="APS74" s="6"/>
      <c r="APT74" s="6"/>
      <c r="APU74" s="6"/>
      <c r="APV74" s="6"/>
      <c r="APW74" s="6"/>
      <c r="APX74" s="6"/>
      <c r="APY74" s="6"/>
      <c r="APZ74" s="6"/>
      <c r="AQA74" s="6"/>
      <c r="AQB74" s="6"/>
      <c r="AQC74" s="6"/>
      <c r="AQD74" s="6"/>
      <c r="AQE74" s="6"/>
      <c r="AQF74" s="6"/>
      <c r="AQG74" s="6"/>
      <c r="AQH74" s="6"/>
      <c r="AQI74" s="6"/>
      <c r="AQJ74" s="6"/>
      <c r="AQK74" s="6"/>
      <c r="AQL74" s="6"/>
      <c r="AQM74" s="6"/>
      <c r="AQN74" s="6"/>
      <c r="AQO74" s="6"/>
      <c r="AQP74" s="6"/>
      <c r="AQQ74" s="6"/>
      <c r="AQR74" s="6"/>
      <c r="AQS74" s="6"/>
      <c r="AQT74" s="6"/>
      <c r="AQU74" s="6"/>
      <c r="AQV74" s="6"/>
      <c r="AQW74" s="6"/>
      <c r="AQX74" s="6"/>
      <c r="AQY74" s="6"/>
      <c r="AQZ74" s="6"/>
      <c r="ARA74" s="6"/>
      <c r="ARB74" s="6"/>
      <c r="ARC74" s="6"/>
      <c r="ARD74" s="6"/>
      <c r="ARE74" s="6"/>
      <c r="ARF74" s="6"/>
      <c r="ARG74" s="6"/>
      <c r="ARH74" s="6"/>
      <c r="ARI74" s="6"/>
      <c r="ARJ74" s="6"/>
      <c r="ARK74" s="6"/>
      <c r="ARL74" s="6"/>
      <c r="ARM74" s="6"/>
      <c r="ARN74" s="6"/>
      <c r="ARO74" s="6"/>
      <c r="ARP74" s="6"/>
      <c r="ARQ74" s="6"/>
      <c r="ARR74" s="6"/>
      <c r="ARS74" s="6"/>
      <c r="ART74" s="6"/>
      <c r="ARU74" s="6"/>
      <c r="ARV74" s="6"/>
      <c r="ARW74" s="6"/>
      <c r="ARX74" s="6"/>
      <c r="ARY74" s="6"/>
      <c r="ARZ74" s="6"/>
      <c r="ASA74" s="6"/>
      <c r="ASB74" s="6"/>
      <c r="ASC74" s="6"/>
      <c r="ASD74" s="6"/>
      <c r="ASE74" s="6"/>
      <c r="ASF74" s="6"/>
      <c r="ASG74" s="6"/>
      <c r="ASH74" s="6"/>
      <c r="ASI74" s="6"/>
      <c r="ASJ74" s="6"/>
      <c r="ASK74" s="6"/>
      <c r="ASL74" s="6"/>
      <c r="ASM74" s="6"/>
      <c r="ASN74" s="6"/>
      <c r="ASO74" s="6"/>
      <c r="ASP74" s="6"/>
      <c r="ASQ74" s="6"/>
      <c r="ASR74" s="6"/>
      <c r="ASS74" s="6"/>
      <c r="AST74" s="6"/>
      <c r="ASU74" s="6"/>
      <c r="ASV74" s="6"/>
      <c r="ASW74" s="6"/>
      <c r="ASX74" s="6"/>
      <c r="ASY74" s="6"/>
      <c r="ASZ74" s="6"/>
      <c r="ATA74" s="6"/>
      <c r="ATB74" s="6"/>
      <c r="ATC74" s="6"/>
      <c r="ATD74" s="6"/>
      <c r="ATE74" s="6"/>
      <c r="ATF74" s="6"/>
      <c r="ATG74" s="6"/>
      <c r="ATH74" s="6"/>
      <c r="ATI74" s="6"/>
      <c r="ATJ74" s="6"/>
      <c r="ATK74" s="6"/>
      <c r="ATL74" s="6"/>
      <c r="ATM74" s="6"/>
      <c r="ATN74" s="6"/>
      <c r="ATO74" s="6"/>
      <c r="ATP74" s="6"/>
      <c r="ATQ74" s="6"/>
      <c r="ATR74" s="6"/>
      <c r="ATS74" s="6"/>
      <c r="ATT74" s="6"/>
      <c r="ATU74" s="6"/>
      <c r="ATV74" s="6"/>
      <c r="ATW74" s="6"/>
      <c r="ATX74" s="6"/>
      <c r="ATY74" s="6"/>
      <c r="ATZ74" s="6"/>
      <c r="AUA74" s="6"/>
      <c r="AUB74" s="6"/>
      <c r="AUC74" s="6"/>
      <c r="AUD74" s="6"/>
      <c r="AUE74" s="6"/>
      <c r="AUF74" s="6"/>
      <c r="AUG74" s="6"/>
      <c r="AUH74" s="6"/>
      <c r="AUI74" s="6"/>
      <c r="AUJ74" s="6"/>
      <c r="AUK74" s="6"/>
      <c r="AUL74" s="6"/>
      <c r="AUM74" s="6"/>
      <c r="AUN74" s="6"/>
      <c r="AUO74" s="6"/>
      <c r="AUP74" s="6"/>
      <c r="AUQ74" s="6"/>
      <c r="AUR74" s="6"/>
      <c r="AUS74" s="6"/>
      <c r="AUT74" s="6"/>
      <c r="AUU74" s="6"/>
      <c r="AUV74" s="6"/>
      <c r="AUW74" s="6"/>
      <c r="AUX74" s="6"/>
      <c r="AUY74" s="6"/>
      <c r="AUZ74" s="6"/>
      <c r="AVA74" s="6"/>
      <c r="AVB74" s="6"/>
      <c r="AVC74" s="6"/>
      <c r="AVD74" s="6"/>
      <c r="AVE74" s="6"/>
      <c r="AVF74" s="6"/>
      <c r="AVG74" s="6"/>
      <c r="AVH74" s="6"/>
      <c r="AVI74" s="6"/>
      <c r="AVJ74" s="6"/>
      <c r="AVK74" s="6"/>
      <c r="AVL74" s="6"/>
      <c r="AVM74" s="6"/>
      <c r="AVN74" s="6"/>
      <c r="AVO74" s="6"/>
      <c r="AVP74" s="6"/>
      <c r="AVQ74" s="6"/>
      <c r="AVR74" s="6"/>
      <c r="AVS74" s="6"/>
      <c r="AVT74" s="6"/>
      <c r="AVU74" s="6"/>
      <c r="AVV74" s="6"/>
      <c r="AVW74" s="6"/>
      <c r="AVX74" s="6"/>
      <c r="AVY74" s="6"/>
      <c r="AVZ74" s="6"/>
      <c r="AWA74" s="6"/>
      <c r="AWB74" s="6"/>
      <c r="AWC74" s="6"/>
      <c r="AWD74" s="6"/>
      <c r="AWE74" s="6"/>
      <c r="AWF74" s="6"/>
      <c r="AWG74" s="6"/>
      <c r="AWH74" s="6"/>
      <c r="AWI74" s="6"/>
      <c r="AWJ74" s="6"/>
      <c r="AWK74" s="6"/>
      <c r="AWL74" s="6"/>
      <c r="AWM74" s="6"/>
      <c r="AWN74" s="6"/>
      <c r="AWO74" s="6"/>
      <c r="AWP74" s="6"/>
      <c r="AWQ74" s="6"/>
      <c r="AWR74" s="6"/>
      <c r="AWS74" s="6"/>
      <c r="AWT74" s="6"/>
      <c r="AWU74" s="6"/>
      <c r="AWV74" s="6"/>
      <c r="AWW74" s="6"/>
      <c r="AWX74" s="6"/>
      <c r="AWY74" s="6"/>
      <c r="AWZ74" s="6"/>
      <c r="AXA74" s="6"/>
      <c r="AXB74" s="6"/>
      <c r="AXC74" s="6"/>
      <c r="AXD74" s="6"/>
      <c r="AXE74" s="6"/>
      <c r="AXF74" s="6"/>
      <c r="AXG74" s="6"/>
      <c r="AXH74" s="6"/>
      <c r="AXI74" s="6"/>
      <c r="AXJ74" s="6"/>
      <c r="AXK74" s="6"/>
      <c r="AXL74" s="6"/>
      <c r="AXM74" s="6"/>
      <c r="AXN74" s="6"/>
      <c r="AXO74" s="6"/>
      <c r="AXP74" s="6"/>
      <c r="AXQ74" s="6"/>
      <c r="AXR74" s="6"/>
      <c r="AXS74" s="6"/>
      <c r="AXT74" s="6"/>
      <c r="AXU74" s="6"/>
      <c r="AXV74" s="6"/>
      <c r="AXW74" s="6"/>
      <c r="AXX74" s="6"/>
      <c r="AXY74" s="6"/>
      <c r="AXZ74" s="6"/>
      <c r="AYA74" s="6"/>
      <c r="AYB74" s="6"/>
      <c r="AYC74" s="6"/>
      <c r="AYD74" s="6"/>
      <c r="AYE74" s="6"/>
      <c r="AYF74" s="6"/>
      <c r="AYG74" s="6"/>
      <c r="AYH74" s="6"/>
      <c r="AYI74" s="6"/>
      <c r="AYJ74" s="6"/>
      <c r="AYK74" s="6"/>
      <c r="AYL74" s="6"/>
      <c r="AYM74" s="6"/>
      <c r="AYN74" s="6"/>
      <c r="AYO74" s="6"/>
      <c r="AYP74" s="6"/>
      <c r="AYQ74" s="6"/>
      <c r="AYR74" s="6"/>
      <c r="AYS74" s="6"/>
      <c r="AYT74" s="6"/>
      <c r="AYU74" s="6"/>
      <c r="AYV74" s="6"/>
      <c r="AYW74" s="6"/>
      <c r="AYX74" s="6"/>
      <c r="AYY74" s="6"/>
      <c r="AYZ74" s="6"/>
      <c r="AZA74" s="6"/>
      <c r="AZB74" s="6"/>
      <c r="AZC74" s="6"/>
      <c r="AZD74" s="6"/>
      <c r="AZE74" s="6"/>
      <c r="AZF74" s="6"/>
      <c r="AZG74" s="6"/>
      <c r="AZH74" s="6"/>
      <c r="AZI74" s="6"/>
      <c r="AZJ74" s="6"/>
      <c r="AZK74" s="6"/>
      <c r="AZL74" s="6"/>
      <c r="AZM74" s="6"/>
      <c r="AZN74" s="6"/>
      <c r="AZO74" s="6"/>
      <c r="AZP74" s="6"/>
      <c r="AZQ74" s="6"/>
      <c r="AZR74" s="6"/>
      <c r="AZS74" s="6"/>
      <c r="AZT74" s="6"/>
      <c r="AZU74" s="6"/>
      <c r="AZV74" s="6"/>
      <c r="AZW74" s="6"/>
      <c r="AZX74" s="6"/>
      <c r="AZY74" s="6"/>
      <c r="AZZ74" s="6"/>
      <c r="BAA74" s="6"/>
      <c r="BAB74" s="6"/>
      <c r="BAC74" s="6"/>
      <c r="BAD74" s="6"/>
      <c r="BAE74" s="6"/>
      <c r="BAF74" s="6"/>
      <c r="BAG74" s="6"/>
      <c r="BAH74" s="6"/>
      <c r="BAI74" s="6"/>
      <c r="BAJ74" s="6"/>
      <c r="BAK74" s="6"/>
      <c r="BAL74" s="6"/>
      <c r="BAM74" s="6"/>
      <c r="BAN74" s="6"/>
      <c r="BAO74" s="6"/>
      <c r="BAP74" s="6"/>
      <c r="BAQ74" s="6"/>
      <c r="BAR74" s="6"/>
      <c r="BAS74" s="6"/>
      <c r="BAT74" s="6"/>
      <c r="BAU74" s="6"/>
      <c r="BAV74" s="6"/>
      <c r="BAW74" s="6"/>
      <c r="BAX74" s="6"/>
      <c r="BAY74" s="6"/>
      <c r="BAZ74" s="6"/>
      <c r="BBA74" s="6"/>
      <c r="BBB74" s="6"/>
      <c r="BBC74" s="6"/>
      <c r="BBD74" s="6"/>
      <c r="BBE74" s="6"/>
      <c r="BBF74" s="6"/>
      <c r="BBG74" s="6"/>
      <c r="BBH74" s="6"/>
      <c r="BBI74" s="6"/>
      <c r="BBJ74" s="6"/>
      <c r="BBK74" s="6"/>
      <c r="BBL74" s="6"/>
      <c r="BBM74" s="6"/>
      <c r="BBN74" s="6"/>
      <c r="BBO74" s="6"/>
      <c r="BBP74" s="6"/>
      <c r="BBQ74" s="6"/>
      <c r="BBR74" s="6"/>
      <c r="BBS74" s="6"/>
      <c r="BBT74" s="6"/>
      <c r="BBU74" s="6"/>
      <c r="BBV74" s="6"/>
      <c r="BBW74" s="6"/>
      <c r="BBX74" s="6"/>
      <c r="BBY74" s="6"/>
      <c r="BBZ74" s="6"/>
      <c r="BCA74" s="6"/>
      <c r="BCB74" s="6"/>
      <c r="BCC74" s="6"/>
      <c r="BCD74" s="6"/>
      <c r="BCE74" s="6"/>
      <c r="BCF74" s="6"/>
      <c r="BCG74" s="6"/>
      <c r="BCH74" s="6"/>
      <c r="BCI74" s="6"/>
      <c r="BCJ74" s="6"/>
      <c r="BCK74" s="6"/>
      <c r="BCL74" s="6"/>
      <c r="BCM74" s="6"/>
      <c r="BCN74" s="6"/>
      <c r="BCO74" s="6"/>
      <c r="BCP74" s="6"/>
      <c r="BCQ74" s="6"/>
      <c r="BCR74" s="6"/>
      <c r="BCS74" s="6"/>
      <c r="BCT74" s="6"/>
      <c r="BCU74" s="6"/>
      <c r="BCV74" s="6"/>
      <c r="BCW74" s="6"/>
      <c r="BCX74" s="6"/>
      <c r="BCY74" s="6"/>
      <c r="BCZ74" s="6"/>
      <c r="BDA74" s="6"/>
      <c r="BDB74" s="6"/>
      <c r="BDC74" s="6"/>
      <c r="BDD74" s="6"/>
      <c r="BDE74" s="6"/>
      <c r="BDF74" s="6"/>
      <c r="BDG74" s="6"/>
      <c r="BDH74" s="6"/>
      <c r="BDI74" s="6"/>
      <c r="BDJ74" s="6"/>
      <c r="BDK74" s="6"/>
      <c r="BDL74" s="6"/>
      <c r="BDM74" s="6"/>
      <c r="BDN74" s="6"/>
      <c r="BDO74" s="6"/>
      <c r="BDP74" s="6"/>
      <c r="BDQ74" s="6"/>
      <c r="BDR74" s="6"/>
      <c r="BDS74" s="6"/>
      <c r="BDT74" s="6"/>
      <c r="BDU74" s="6"/>
      <c r="BDV74" s="6"/>
      <c r="BDW74" s="6"/>
      <c r="BDX74" s="6"/>
      <c r="BDY74" s="6"/>
      <c r="BDZ74" s="6"/>
      <c r="BEA74" s="6"/>
      <c r="BEB74" s="6"/>
      <c r="BEC74" s="6"/>
      <c r="BED74" s="6"/>
      <c r="BEE74" s="6"/>
      <c r="BEF74" s="6"/>
      <c r="BEG74" s="6"/>
      <c r="BEH74" s="6"/>
      <c r="BEI74" s="6"/>
      <c r="BEJ74" s="6"/>
      <c r="BEK74" s="6"/>
      <c r="BEL74" s="6"/>
      <c r="BEM74" s="6"/>
      <c r="BEN74" s="6"/>
      <c r="BEO74" s="6"/>
      <c r="BEP74" s="6"/>
      <c r="BEQ74" s="6"/>
      <c r="BER74" s="6"/>
      <c r="BES74" s="6"/>
      <c r="BET74" s="6"/>
      <c r="BEU74" s="6"/>
      <c r="BEV74" s="6"/>
      <c r="BEW74" s="6"/>
      <c r="BEX74" s="6"/>
      <c r="BEY74" s="6"/>
      <c r="BEZ74" s="6"/>
      <c r="BFA74" s="6"/>
      <c r="BFB74" s="6"/>
      <c r="BFC74" s="6"/>
      <c r="BFD74" s="6"/>
      <c r="BFE74" s="6"/>
      <c r="BFF74" s="6"/>
      <c r="BFG74" s="6"/>
      <c r="BFH74" s="6"/>
      <c r="BFI74" s="6"/>
      <c r="BFJ74" s="6"/>
      <c r="BFK74" s="6"/>
      <c r="BFL74" s="6"/>
      <c r="BFM74" s="6"/>
      <c r="BFN74" s="6"/>
      <c r="BFO74" s="6"/>
      <c r="BFP74" s="6"/>
      <c r="BFQ74" s="6"/>
      <c r="BFR74" s="6"/>
      <c r="BFS74" s="6"/>
      <c r="BFT74" s="6"/>
      <c r="BFU74" s="6"/>
      <c r="BFV74" s="6"/>
      <c r="BFW74" s="6"/>
      <c r="BFX74" s="6"/>
      <c r="BFY74" s="6"/>
      <c r="BFZ74" s="6"/>
      <c r="BGA74" s="6"/>
      <c r="BGB74" s="6"/>
      <c r="BGC74" s="6"/>
      <c r="BGD74" s="6"/>
      <c r="BGE74" s="6"/>
      <c r="BGF74" s="6"/>
      <c r="BGG74" s="6"/>
      <c r="BGH74" s="6"/>
      <c r="BGI74" s="6"/>
      <c r="BGJ74" s="6"/>
      <c r="BGK74" s="6"/>
      <c r="BGL74" s="6"/>
      <c r="BGM74" s="6"/>
      <c r="BGN74" s="6"/>
      <c r="BGO74" s="6"/>
      <c r="BGP74" s="6"/>
      <c r="BGQ74" s="6"/>
      <c r="BGR74" s="6"/>
      <c r="BGS74" s="6"/>
      <c r="BGT74" s="6"/>
      <c r="BGU74" s="6"/>
      <c r="BGV74" s="6"/>
      <c r="BGW74" s="6"/>
      <c r="BGX74" s="6"/>
      <c r="BGY74" s="6"/>
      <c r="BGZ74" s="6"/>
      <c r="BHA74" s="6"/>
      <c r="BHB74" s="6"/>
      <c r="BHC74" s="6"/>
      <c r="BHD74" s="6"/>
      <c r="BHE74" s="6"/>
      <c r="BHF74" s="6"/>
      <c r="BHG74" s="6"/>
      <c r="BHH74" s="6"/>
      <c r="BHI74" s="6"/>
      <c r="BHJ74" s="6"/>
      <c r="BHK74" s="6"/>
      <c r="BHL74" s="6"/>
      <c r="BHM74" s="6"/>
      <c r="BHN74" s="6"/>
      <c r="BHO74" s="6"/>
      <c r="BHP74" s="6"/>
      <c r="BHQ74" s="6"/>
      <c r="BHR74" s="6"/>
      <c r="BHS74" s="6"/>
      <c r="BHT74" s="6"/>
      <c r="BHU74" s="6"/>
      <c r="BHV74" s="6"/>
      <c r="BHW74" s="6"/>
      <c r="BHX74" s="6"/>
      <c r="BHY74" s="6"/>
      <c r="BHZ74" s="6"/>
      <c r="BIA74" s="6"/>
      <c r="BIB74" s="6"/>
      <c r="BIC74" s="6"/>
      <c r="BID74" s="6"/>
      <c r="BIE74" s="6"/>
      <c r="BIF74" s="6"/>
      <c r="BIG74" s="6"/>
      <c r="BIH74" s="6"/>
      <c r="BII74" s="6"/>
      <c r="BIJ74" s="6"/>
      <c r="BIK74" s="6"/>
      <c r="BIL74" s="6"/>
      <c r="BIM74" s="6"/>
      <c r="BIN74" s="6"/>
      <c r="BIO74" s="6"/>
      <c r="BIP74" s="6"/>
      <c r="BIQ74" s="6"/>
      <c r="BIR74" s="6"/>
      <c r="BIS74" s="6"/>
      <c r="BIT74" s="6"/>
      <c r="BIU74" s="6"/>
      <c r="BIV74" s="6"/>
      <c r="BIW74" s="6"/>
      <c r="BIX74" s="6"/>
      <c r="BIY74" s="6"/>
      <c r="BIZ74" s="6"/>
      <c r="BJA74" s="6"/>
      <c r="BJB74" s="6"/>
      <c r="BJC74" s="6"/>
      <c r="BJD74" s="6"/>
      <c r="BJE74" s="6"/>
      <c r="BJF74" s="6"/>
      <c r="BJG74" s="6"/>
      <c r="BJH74" s="6"/>
      <c r="BJI74" s="6"/>
      <c r="BJJ74" s="6"/>
      <c r="BJK74" s="6"/>
      <c r="BJL74" s="6"/>
      <c r="BJM74" s="6"/>
      <c r="BJN74" s="6"/>
      <c r="BJO74" s="6"/>
      <c r="BJP74" s="6"/>
      <c r="BJQ74" s="6"/>
      <c r="BJR74" s="6"/>
      <c r="BJS74" s="6"/>
      <c r="BJT74" s="6"/>
      <c r="BJU74" s="6"/>
      <c r="BJV74" s="6"/>
      <c r="BJW74" s="6"/>
      <c r="BJX74" s="6"/>
      <c r="BJY74" s="6"/>
      <c r="BJZ74" s="6"/>
      <c r="BKA74" s="6"/>
      <c r="BKB74" s="6"/>
      <c r="BKC74" s="6"/>
      <c r="BKD74" s="6"/>
      <c r="BKE74" s="6"/>
      <c r="BKF74" s="6"/>
      <c r="BKG74" s="6"/>
      <c r="BKH74" s="6"/>
      <c r="BKI74" s="6"/>
      <c r="BKJ74" s="6"/>
      <c r="BKK74" s="6"/>
      <c r="BKL74" s="6"/>
      <c r="BKM74" s="6"/>
      <c r="BKN74" s="6"/>
      <c r="BKO74" s="6"/>
      <c r="BKP74" s="6"/>
      <c r="BKQ74" s="6"/>
      <c r="BKR74" s="6"/>
      <c r="BKS74" s="6"/>
      <c r="BKT74" s="6"/>
      <c r="BKU74" s="6"/>
      <c r="BKV74" s="6"/>
      <c r="BKW74" s="6"/>
      <c r="BKX74" s="6"/>
      <c r="BKY74" s="6"/>
      <c r="BKZ74" s="6"/>
      <c r="BLA74" s="6"/>
      <c r="BLB74" s="6"/>
      <c r="BLC74" s="6"/>
      <c r="BLD74" s="6"/>
      <c r="BLE74" s="6"/>
      <c r="BLF74" s="6"/>
      <c r="BLG74" s="6"/>
      <c r="BLH74" s="6"/>
      <c r="BLI74" s="6"/>
      <c r="BLJ74" s="6"/>
      <c r="BLK74" s="6"/>
      <c r="BLL74" s="6"/>
      <c r="BLM74" s="6"/>
      <c r="BLN74" s="6"/>
      <c r="BLO74" s="6"/>
      <c r="BLP74" s="6"/>
      <c r="BLQ74" s="6"/>
      <c r="BLR74" s="6"/>
      <c r="BLS74" s="6"/>
      <c r="BLT74" s="6"/>
      <c r="BLU74" s="6"/>
      <c r="BLV74" s="6"/>
      <c r="BLW74" s="6"/>
      <c r="BLX74" s="6"/>
      <c r="BLY74" s="6"/>
      <c r="BLZ74" s="6"/>
      <c r="BMA74" s="6"/>
      <c r="BMB74" s="6"/>
      <c r="BMC74" s="6"/>
      <c r="BMD74" s="6"/>
      <c r="BME74" s="6"/>
      <c r="BMF74" s="6"/>
      <c r="BMG74" s="6"/>
      <c r="BMH74" s="6"/>
      <c r="BMI74" s="6"/>
      <c r="BMJ74" s="6"/>
      <c r="BMK74" s="6"/>
      <c r="BML74" s="6"/>
      <c r="BMM74" s="6"/>
      <c r="BMN74" s="6"/>
      <c r="BMO74" s="6"/>
      <c r="BMP74" s="6"/>
      <c r="BMQ74" s="6"/>
      <c r="BMR74" s="6"/>
      <c r="BMS74" s="6"/>
      <c r="BMT74" s="6"/>
      <c r="BMU74" s="6"/>
      <c r="BMV74" s="6"/>
      <c r="BMW74" s="6"/>
      <c r="BMX74" s="6"/>
      <c r="BMY74" s="6"/>
      <c r="BMZ74" s="6"/>
      <c r="BNA74" s="6"/>
      <c r="BNB74" s="6"/>
      <c r="BNC74" s="6"/>
      <c r="BND74" s="6"/>
      <c r="BNE74" s="6"/>
      <c r="BNF74" s="6"/>
      <c r="BNG74" s="6"/>
      <c r="BNH74" s="6"/>
      <c r="BNI74" s="6"/>
      <c r="BNJ74" s="6"/>
      <c r="BNK74" s="6"/>
      <c r="BNL74" s="6"/>
      <c r="BNM74" s="6"/>
      <c r="BNN74" s="6"/>
      <c r="BNO74" s="6"/>
      <c r="BNP74" s="6"/>
      <c r="BNQ74" s="6"/>
      <c r="BNR74" s="6"/>
      <c r="BNS74" s="6"/>
      <c r="BNT74" s="6"/>
      <c r="BNU74" s="6"/>
      <c r="BNV74" s="6"/>
      <c r="BNW74" s="6"/>
      <c r="BNX74" s="6"/>
      <c r="BNY74" s="6"/>
      <c r="BNZ74" s="6"/>
      <c r="BOA74" s="6"/>
      <c r="BOB74" s="6"/>
      <c r="BOC74" s="6"/>
      <c r="BOD74" s="6"/>
      <c r="BOE74" s="6"/>
      <c r="BOF74" s="6"/>
      <c r="BOG74" s="6"/>
      <c r="BOH74" s="6"/>
      <c r="BOI74" s="6"/>
      <c r="BOJ74" s="6"/>
      <c r="BOK74" s="6"/>
      <c r="BOL74" s="6"/>
      <c r="BOM74" s="6"/>
      <c r="BON74" s="6"/>
      <c r="BOO74" s="6"/>
      <c r="BOP74" s="6"/>
      <c r="BOQ74" s="6"/>
      <c r="BOR74" s="6"/>
      <c r="BOS74" s="6"/>
      <c r="BOT74" s="6"/>
      <c r="BOU74" s="6"/>
      <c r="BOV74" s="6"/>
      <c r="BOW74" s="6"/>
      <c r="BOX74" s="6"/>
      <c r="BOY74" s="6"/>
      <c r="BOZ74" s="6"/>
      <c r="BPA74" s="6"/>
      <c r="BPB74" s="6"/>
      <c r="BPC74" s="6"/>
      <c r="BPD74" s="6"/>
      <c r="BPE74" s="6"/>
      <c r="BPF74" s="6"/>
      <c r="BPG74" s="6"/>
      <c r="BPH74" s="6"/>
      <c r="BPI74" s="6"/>
      <c r="BPJ74" s="6"/>
      <c r="BPK74" s="6"/>
      <c r="BPL74" s="6"/>
      <c r="BPM74" s="6"/>
      <c r="BPN74" s="6"/>
      <c r="BPO74" s="6"/>
      <c r="BPP74" s="6"/>
      <c r="BPQ74" s="6"/>
      <c r="BPR74" s="6"/>
      <c r="BPS74" s="6"/>
      <c r="BPT74" s="6"/>
      <c r="BPU74" s="6"/>
      <c r="BPV74" s="6"/>
      <c r="BPW74" s="6"/>
      <c r="BPX74" s="6"/>
      <c r="BPY74" s="6"/>
      <c r="BPZ74" s="6"/>
      <c r="BQA74" s="6"/>
      <c r="BQB74" s="6"/>
      <c r="BQC74" s="6"/>
      <c r="BQD74" s="6"/>
      <c r="BQE74" s="6"/>
      <c r="BQF74" s="6"/>
      <c r="BQG74" s="6"/>
      <c r="BQH74" s="6"/>
      <c r="BQI74" s="6"/>
      <c r="BQJ74" s="6"/>
      <c r="BQK74" s="6"/>
      <c r="BQL74" s="6"/>
      <c r="BQM74" s="6"/>
      <c r="BQN74" s="6"/>
      <c r="BQO74" s="6"/>
      <c r="BQP74" s="6"/>
      <c r="BQQ74" s="6"/>
      <c r="BQR74" s="6"/>
      <c r="BQS74" s="6"/>
      <c r="BQT74" s="6"/>
      <c r="BQU74" s="6"/>
      <c r="BQV74" s="6"/>
      <c r="BQW74" s="6"/>
      <c r="BQX74" s="6"/>
      <c r="BQY74" s="6"/>
      <c r="BQZ74" s="6"/>
      <c r="BRA74" s="6"/>
      <c r="BRB74" s="6"/>
      <c r="BRC74" s="6"/>
      <c r="BRD74" s="6"/>
      <c r="BRE74" s="6"/>
      <c r="BRF74" s="6"/>
      <c r="BRG74" s="6"/>
      <c r="BRH74" s="6"/>
      <c r="BRI74" s="6"/>
      <c r="BRJ74" s="6"/>
      <c r="BRK74" s="6"/>
      <c r="BRL74" s="6"/>
      <c r="BRM74" s="6"/>
      <c r="BRN74" s="6"/>
      <c r="BRO74" s="6"/>
      <c r="BRP74" s="6"/>
      <c r="BRQ74" s="6"/>
      <c r="BRR74" s="6"/>
      <c r="BRS74" s="6"/>
      <c r="BRT74" s="6"/>
      <c r="BRU74" s="6"/>
      <c r="BRV74" s="6"/>
      <c r="BRW74" s="6"/>
      <c r="BRX74" s="6"/>
      <c r="BRY74" s="6"/>
      <c r="BRZ74" s="6"/>
      <c r="BSA74" s="6"/>
      <c r="BSB74" s="6"/>
      <c r="BSC74" s="6"/>
      <c r="BSD74" s="6"/>
      <c r="BSE74" s="6"/>
      <c r="BSF74" s="6"/>
      <c r="BSG74" s="6"/>
      <c r="BSH74" s="6"/>
      <c r="BSI74" s="6"/>
      <c r="BSJ74" s="6"/>
      <c r="BSK74" s="6"/>
      <c r="BSL74" s="6"/>
      <c r="BSM74" s="6"/>
      <c r="BSN74" s="6"/>
      <c r="BSO74" s="6"/>
      <c r="BSP74" s="6"/>
      <c r="BSQ74" s="6"/>
      <c r="BSR74" s="6"/>
      <c r="BSS74" s="6"/>
      <c r="BST74" s="6"/>
      <c r="BSU74" s="6"/>
      <c r="BSV74" s="6"/>
      <c r="BSW74" s="6"/>
      <c r="BSX74" s="6"/>
      <c r="BSY74" s="6"/>
      <c r="BSZ74" s="6"/>
      <c r="BTA74" s="6"/>
      <c r="BTB74" s="6"/>
      <c r="BTC74" s="6"/>
      <c r="BTD74" s="6"/>
      <c r="BTE74" s="6"/>
      <c r="BTF74" s="6"/>
      <c r="BTG74" s="6"/>
      <c r="BTH74" s="6"/>
      <c r="BTI74" s="6"/>
      <c r="BTJ74" s="6"/>
      <c r="BTK74" s="6"/>
      <c r="BTL74" s="6"/>
      <c r="BTM74" s="6"/>
      <c r="BTN74" s="6"/>
      <c r="BTO74" s="6"/>
      <c r="BTP74" s="6"/>
      <c r="BTQ74" s="6"/>
      <c r="BTR74" s="6"/>
      <c r="BTS74" s="6"/>
      <c r="BTT74" s="6"/>
      <c r="BTU74" s="6"/>
      <c r="BTV74" s="6"/>
      <c r="BTW74" s="6"/>
      <c r="BTX74" s="6"/>
      <c r="BTY74" s="6"/>
      <c r="BTZ74" s="6"/>
      <c r="BUA74" s="6"/>
      <c r="BUB74" s="6"/>
      <c r="BUC74" s="6"/>
      <c r="BUD74" s="6"/>
      <c r="BUE74" s="6"/>
      <c r="BUF74" s="6"/>
      <c r="BUG74" s="6"/>
      <c r="BUH74" s="6"/>
      <c r="BUI74" s="6"/>
      <c r="BUJ74" s="6"/>
      <c r="BUK74" s="6"/>
      <c r="BUL74" s="6"/>
      <c r="BUM74" s="6"/>
      <c r="BUN74" s="6"/>
      <c r="BUO74" s="6"/>
      <c r="BUP74" s="6"/>
      <c r="BUQ74" s="6"/>
      <c r="BUR74" s="6"/>
      <c r="BUS74" s="6"/>
      <c r="BUT74" s="6"/>
      <c r="BUU74" s="6"/>
      <c r="BUV74" s="6"/>
      <c r="BUW74" s="6"/>
      <c r="BUX74" s="6"/>
      <c r="BUY74" s="6"/>
      <c r="BUZ74" s="6"/>
      <c r="BVA74" s="6"/>
      <c r="BVB74" s="6"/>
      <c r="BVC74" s="6"/>
      <c r="BVD74" s="6"/>
      <c r="BVE74" s="6"/>
      <c r="BVF74" s="6"/>
      <c r="BVG74" s="6"/>
      <c r="BVH74" s="6"/>
      <c r="BVI74" s="6"/>
      <c r="BVJ74" s="6"/>
      <c r="BVK74" s="6"/>
      <c r="BVL74" s="6"/>
      <c r="BVM74" s="6"/>
      <c r="BVN74" s="6"/>
      <c r="BVO74" s="6"/>
      <c r="BVP74" s="6"/>
      <c r="BVQ74" s="6"/>
      <c r="BVR74" s="6"/>
      <c r="BVS74" s="6"/>
      <c r="BVT74" s="6"/>
      <c r="BVU74" s="6"/>
      <c r="BVV74" s="6"/>
      <c r="BVW74" s="6"/>
      <c r="BVX74" s="6"/>
      <c r="BVY74" s="6"/>
      <c r="BVZ74" s="6"/>
      <c r="BWA74" s="6"/>
      <c r="BWB74" s="6"/>
      <c r="BWC74" s="6"/>
      <c r="BWD74" s="6"/>
      <c r="BWE74" s="6"/>
      <c r="BWF74" s="6"/>
      <c r="BWG74" s="6"/>
      <c r="BWH74" s="6"/>
      <c r="BWI74" s="6"/>
      <c r="BWJ74" s="6"/>
      <c r="BWK74" s="6"/>
      <c r="BWL74" s="6"/>
      <c r="BWM74" s="6"/>
      <c r="BWN74" s="6"/>
      <c r="BWO74" s="6"/>
      <c r="BWP74" s="6"/>
      <c r="BWQ74" s="6"/>
      <c r="BWR74" s="6"/>
      <c r="BWS74" s="6"/>
      <c r="BWT74" s="6"/>
      <c r="BWU74" s="6"/>
      <c r="BWV74" s="6"/>
      <c r="BWW74" s="6"/>
      <c r="BWX74" s="6"/>
      <c r="BWY74" s="6"/>
      <c r="BWZ74" s="6"/>
      <c r="BXA74" s="6"/>
      <c r="BXB74" s="6"/>
      <c r="BXC74" s="6"/>
      <c r="BXD74" s="6"/>
      <c r="BXE74" s="6"/>
      <c r="BXF74" s="6"/>
      <c r="BXG74" s="6"/>
      <c r="BXH74" s="6"/>
      <c r="BXI74" s="6"/>
      <c r="BXJ74" s="6"/>
      <c r="BXK74" s="6"/>
      <c r="BXL74" s="6"/>
      <c r="BXM74" s="6"/>
      <c r="BXN74" s="6"/>
      <c r="BXO74" s="6"/>
      <c r="BXP74" s="6"/>
      <c r="BXQ74" s="6"/>
      <c r="BXR74" s="6"/>
      <c r="BXS74" s="6"/>
      <c r="BXT74" s="6"/>
      <c r="BXU74" s="6"/>
      <c r="BXV74" s="6"/>
      <c r="BXW74" s="6"/>
      <c r="BXX74" s="6"/>
      <c r="BXY74" s="6"/>
      <c r="BXZ74" s="6"/>
      <c r="BYA74" s="6"/>
      <c r="BYB74" s="6"/>
      <c r="BYC74" s="6"/>
      <c r="BYD74" s="6"/>
      <c r="BYE74" s="6"/>
      <c r="BYF74" s="6"/>
      <c r="BYG74" s="6"/>
      <c r="BYH74" s="6"/>
      <c r="BYI74" s="6"/>
      <c r="BYJ74" s="6"/>
      <c r="BYK74" s="6"/>
      <c r="BYL74" s="6"/>
      <c r="BYM74" s="6"/>
      <c r="BYN74" s="6"/>
      <c r="BYO74" s="6"/>
      <c r="BYP74" s="6"/>
      <c r="BYQ74" s="6"/>
      <c r="BYR74" s="6"/>
      <c r="BYS74" s="6"/>
      <c r="BYT74" s="6"/>
      <c r="BYU74" s="6"/>
      <c r="BYV74" s="6"/>
      <c r="BYW74" s="6"/>
      <c r="BYX74" s="6"/>
      <c r="BYY74" s="6"/>
      <c r="BYZ74" s="6"/>
      <c r="BZA74" s="6"/>
      <c r="BZB74" s="6"/>
      <c r="BZC74" s="6"/>
      <c r="BZD74" s="6"/>
      <c r="BZE74" s="6"/>
      <c r="BZF74" s="6"/>
      <c r="BZG74" s="6"/>
      <c r="BZH74" s="6"/>
      <c r="BZI74" s="6"/>
      <c r="BZJ74" s="6"/>
      <c r="BZK74" s="6"/>
      <c r="BZL74" s="6"/>
      <c r="BZM74" s="6"/>
      <c r="BZN74" s="6"/>
      <c r="BZO74" s="6"/>
      <c r="BZP74" s="6"/>
      <c r="BZQ74" s="6"/>
      <c r="BZR74" s="6"/>
      <c r="BZS74" s="6"/>
      <c r="BZT74" s="6"/>
      <c r="BZU74" s="6"/>
      <c r="BZV74" s="6"/>
      <c r="BZW74" s="6"/>
      <c r="BZX74" s="6"/>
      <c r="BZY74" s="6"/>
      <c r="BZZ74" s="6"/>
      <c r="CAA74" s="6"/>
      <c r="CAB74" s="6"/>
      <c r="CAC74" s="6"/>
      <c r="CAD74" s="6"/>
      <c r="CAE74" s="6"/>
      <c r="CAF74" s="6"/>
      <c r="CAG74" s="6"/>
      <c r="CAH74" s="6"/>
      <c r="CAI74" s="6"/>
      <c r="CAJ74" s="6"/>
      <c r="CAK74" s="6"/>
      <c r="CAL74" s="6"/>
      <c r="CAM74" s="6"/>
      <c r="CAN74" s="6"/>
      <c r="CAO74" s="6"/>
      <c r="CAP74" s="6"/>
      <c r="CAQ74" s="6"/>
      <c r="CAR74" s="6"/>
      <c r="CAS74" s="6"/>
      <c r="CAT74" s="6"/>
      <c r="CAU74" s="6"/>
      <c r="CAV74" s="6"/>
      <c r="CAW74" s="6"/>
      <c r="CAX74" s="6"/>
      <c r="CAY74" s="6"/>
      <c r="CAZ74" s="6"/>
      <c r="CBA74" s="6"/>
      <c r="CBB74" s="6"/>
      <c r="CBC74" s="6"/>
      <c r="CBD74" s="6"/>
      <c r="CBE74" s="6"/>
      <c r="CBF74" s="6"/>
      <c r="CBG74" s="6"/>
      <c r="CBH74" s="6"/>
      <c r="CBI74" s="6"/>
      <c r="CBJ74" s="6"/>
      <c r="CBK74" s="6"/>
      <c r="CBL74" s="6"/>
      <c r="CBM74" s="6"/>
      <c r="CBN74" s="6"/>
      <c r="CBO74" s="6"/>
      <c r="CBP74" s="6"/>
      <c r="CBQ74" s="6"/>
      <c r="CBR74" s="6"/>
      <c r="CBS74" s="6"/>
      <c r="CBT74" s="6"/>
      <c r="CBU74" s="6"/>
      <c r="CBV74" s="6"/>
      <c r="CBW74" s="6"/>
      <c r="CBX74" s="6"/>
      <c r="CBY74" s="6"/>
      <c r="CBZ74" s="6"/>
      <c r="CCA74" s="6"/>
      <c r="CCB74" s="6"/>
      <c r="CCC74" s="6"/>
      <c r="CCD74" s="6"/>
      <c r="CCE74" s="6"/>
      <c r="CCF74" s="6"/>
      <c r="CCG74" s="6"/>
      <c r="CCH74" s="6"/>
      <c r="CCI74" s="6"/>
      <c r="CCJ74" s="6"/>
      <c r="CCK74" s="6"/>
      <c r="CCL74" s="6"/>
      <c r="CCM74" s="6"/>
      <c r="CCN74" s="6"/>
      <c r="CCO74" s="6"/>
      <c r="CCP74" s="6"/>
      <c r="CCQ74" s="6"/>
      <c r="CCR74" s="6"/>
      <c r="CCS74" s="6"/>
      <c r="CCT74" s="6"/>
      <c r="CCU74" s="6"/>
      <c r="CCV74" s="6"/>
      <c r="CCW74" s="6"/>
      <c r="CCX74" s="6"/>
      <c r="CCY74" s="6"/>
      <c r="CCZ74" s="6"/>
      <c r="CDA74" s="6"/>
      <c r="CDB74" s="6"/>
      <c r="CDC74" s="6"/>
      <c r="CDD74" s="6"/>
      <c r="CDE74" s="6"/>
      <c r="CDF74" s="6"/>
      <c r="CDG74" s="6"/>
      <c r="CDH74" s="6"/>
      <c r="CDI74" s="6"/>
      <c r="CDJ74" s="6"/>
      <c r="CDK74" s="6"/>
      <c r="CDL74" s="6"/>
      <c r="CDM74" s="6"/>
      <c r="CDN74" s="6"/>
      <c r="CDO74" s="6"/>
      <c r="CDP74" s="6"/>
      <c r="CDQ74" s="6"/>
      <c r="CDR74" s="6"/>
      <c r="CDS74" s="6"/>
      <c r="CDT74" s="6"/>
      <c r="CDU74" s="6"/>
      <c r="CDV74" s="6"/>
      <c r="CDW74" s="6"/>
      <c r="CDX74" s="6"/>
      <c r="CDY74" s="6"/>
      <c r="CDZ74" s="6"/>
      <c r="CEA74" s="6"/>
      <c r="CEB74" s="6"/>
      <c r="CEC74" s="6"/>
      <c r="CED74" s="6"/>
      <c r="CEE74" s="6"/>
      <c r="CEF74" s="6"/>
      <c r="CEG74" s="6"/>
      <c r="CEH74" s="6"/>
      <c r="CEI74" s="6"/>
      <c r="CEJ74" s="6"/>
      <c r="CEK74" s="6"/>
      <c r="CEL74" s="6"/>
      <c r="CEM74" s="6"/>
      <c r="CEN74" s="6"/>
      <c r="CEO74" s="6"/>
      <c r="CEP74" s="6"/>
      <c r="CEQ74" s="6"/>
      <c r="CER74" s="6"/>
      <c r="CES74" s="6"/>
      <c r="CET74" s="6"/>
      <c r="CEU74" s="6"/>
      <c r="CEV74" s="6"/>
      <c r="CEW74" s="6"/>
      <c r="CEX74" s="6"/>
      <c r="CEY74" s="6"/>
      <c r="CEZ74" s="6"/>
      <c r="CFA74" s="6"/>
      <c r="CFB74" s="6"/>
      <c r="CFC74" s="6"/>
      <c r="CFD74" s="6"/>
      <c r="CFE74" s="6"/>
      <c r="CFF74" s="6"/>
      <c r="CFG74" s="6"/>
      <c r="CFH74" s="6"/>
      <c r="CFI74" s="6"/>
      <c r="CFJ74" s="6"/>
      <c r="CFK74" s="6"/>
      <c r="CFL74" s="6"/>
      <c r="CFM74" s="6"/>
      <c r="CFN74" s="6"/>
      <c r="CFO74" s="6"/>
      <c r="CFP74" s="6"/>
      <c r="CFQ74" s="6"/>
      <c r="CFR74" s="6"/>
      <c r="CFS74" s="6"/>
      <c r="CFT74" s="6"/>
      <c r="CFU74" s="6"/>
      <c r="CFV74" s="6"/>
      <c r="CFW74" s="6"/>
      <c r="CFX74" s="6"/>
      <c r="CFY74" s="6"/>
      <c r="CFZ74" s="6"/>
      <c r="CGA74" s="6"/>
      <c r="CGB74" s="6"/>
      <c r="CGC74" s="6"/>
      <c r="CGD74" s="6"/>
      <c r="CGE74" s="6"/>
      <c r="CGF74" s="6"/>
      <c r="CGG74" s="6"/>
      <c r="CGH74" s="6"/>
      <c r="CGI74" s="6"/>
      <c r="CGJ74" s="6"/>
      <c r="CGK74" s="6"/>
      <c r="CGL74" s="6"/>
      <c r="CGM74" s="6"/>
      <c r="CGN74" s="6"/>
      <c r="CGO74" s="6"/>
      <c r="CGP74" s="6"/>
      <c r="CGQ74" s="6"/>
      <c r="CGR74" s="6"/>
      <c r="CGS74" s="6"/>
      <c r="CGT74" s="6"/>
      <c r="CGU74" s="6"/>
      <c r="CGV74" s="6"/>
      <c r="CGW74" s="6"/>
      <c r="CGX74" s="6"/>
      <c r="CGY74" s="6"/>
      <c r="CGZ74" s="6"/>
      <c r="CHA74" s="6"/>
      <c r="CHB74" s="6"/>
      <c r="CHC74" s="6"/>
      <c r="CHD74" s="6"/>
      <c r="CHE74" s="6"/>
      <c r="CHF74" s="6"/>
      <c r="CHG74" s="6"/>
      <c r="CHH74" s="6"/>
      <c r="CHI74" s="6"/>
      <c r="CHJ74" s="6"/>
      <c r="CHK74" s="6"/>
      <c r="CHL74" s="6"/>
      <c r="CHM74" s="6"/>
      <c r="CHN74" s="6"/>
      <c r="CHO74" s="6"/>
      <c r="CHP74" s="6"/>
      <c r="CHQ74" s="6"/>
      <c r="CHR74" s="6"/>
      <c r="CHS74" s="6"/>
      <c r="CHT74" s="6"/>
      <c r="CHU74" s="6"/>
      <c r="CHV74" s="6"/>
      <c r="CHW74" s="6"/>
      <c r="CHX74" s="6"/>
      <c r="CHY74" s="6"/>
      <c r="CHZ74" s="6"/>
      <c r="CIA74" s="6"/>
      <c r="CIB74" s="6"/>
      <c r="CIC74" s="6"/>
      <c r="CID74" s="6"/>
      <c r="CIE74" s="6"/>
      <c r="CIF74" s="6"/>
      <c r="CIG74" s="6"/>
      <c r="CIH74" s="6"/>
      <c r="CII74" s="6"/>
      <c r="CIJ74" s="6"/>
      <c r="CIK74" s="6"/>
      <c r="CIL74" s="6"/>
      <c r="CIM74" s="6"/>
      <c r="CIN74" s="6"/>
      <c r="CIO74" s="6"/>
      <c r="CIP74" s="6"/>
      <c r="CIQ74" s="6"/>
      <c r="CIR74" s="6"/>
      <c r="CIS74" s="6"/>
      <c r="CIT74" s="6"/>
      <c r="CIU74" s="6"/>
      <c r="CIV74" s="6"/>
      <c r="CIW74" s="6"/>
      <c r="CIX74" s="6"/>
      <c r="CIY74" s="6"/>
      <c r="CIZ74" s="6"/>
      <c r="CJA74" s="6"/>
      <c r="CJB74" s="6"/>
      <c r="CJC74" s="6"/>
      <c r="CJD74" s="6"/>
      <c r="CJE74" s="6"/>
      <c r="CJF74" s="6"/>
      <c r="CJG74" s="6"/>
      <c r="CJH74" s="6"/>
      <c r="CJI74" s="6"/>
      <c r="CJJ74" s="6"/>
      <c r="CJK74" s="6"/>
      <c r="CJL74" s="6"/>
      <c r="CJM74" s="6"/>
      <c r="CJN74" s="6"/>
      <c r="CJO74" s="6"/>
      <c r="CJP74" s="6"/>
      <c r="CJQ74" s="6"/>
      <c r="CJR74" s="6"/>
      <c r="CJS74" s="6"/>
      <c r="CJT74" s="6"/>
      <c r="CJU74" s="6"/>
      <c r="CJV74" s="6"/>
      <c r="CJW74" s="6"/>
      <c r="CJX74" s="6"/>
      <c r="CJY74" s="6"/>
      <c r="CJZ74" s="6"/>
      <c r="CKA74" s="6"/>
      <c r="CKB74" s="6"/>
      <c r="CKC74" s="6"/>
      <c r="CKD74" s="6"/>
      <c r="CKE74" s="6"/>
      <c r="CKF74" s="6"/>
      <c r="CKG74" s="6"/>
      <c r="CKH74" s="6"/>
      <c r="CKI74" s="6"/>
      <c r="CKJ74" s="6"/>
      <c r="CKK74" s="6"/>
      <c r="CKL74" s="6"/>
      <c r="CKM74" s="6"/>
      <c r="CKN74" s="6"/>
      <c r="CKO74" s="6"/>
      <c r="CKP74" s="6"/>
      <c r="CKQ74" s="6"/>
      <c r="CKR74" s="6"/>
      <c r="CKS74" s="6"/>
      <c r="CKT74" s="6"/>
      <c r="CKU74" s="6"/>
      <c r="CKV74" s="6"/>
      <c r="CKW74" s="6"/>
      <c r="CKX74" s="6"/>
      <c r="CKY74" s="6"/>
      <c r="CKZ74" s="6"/>
      <c r="CLA74" s="6"/>
      <c r="CLB74" s="6"/>
      <c r="CLC74" s="6"/>
      <c r="CLD74" s="6"/>
      <c r="CLE74" s="6"/>
      <c r="CLF74" s="6"/>
      <c r="CLG74" s="6"/>
      <c r="CLH74" s="6"/>
      <c r="CLI74" s="6"/>
      <c r="CLJ74" s="6"/>
      <c r="CLK74" s="6"/>
      <c r="CLL74" s="6"/>
      <c r="CLM74" s="6"/>
      <c r="CLN74" s="6"/>
      <c r="CLO74" s="6"/>
      <c r="CLP74" s="6"/>
      <c r="CLQ74" s="6"/>
      <c r="CLR74" s="6"/>
      <c r="CLS74" s="6"/>
      <c r="CLT74" s="6"/>
      <c r="CLU74" s="6"/>
      <c r="CLV74" s="6"/>
      <c r="CLW74" s="6"/>
      <c r="CLX74" s="6"/>
      <c r="CLY74" s="6"/>
      <c r="CLZ74" s="6"/>
      <c r="CMA74" s="6"/>
      <c r="CMB74" s="6"/>
      <c r="CMC74" s="6"/>
      <c r="CMD74" s="6"/>
      <c r="CME74" s="6"/>
      <c r="CMF74" s="6"/>
      <c r="CMG74" s="6"/>
      <c r="CMH74" s="6"/>
      <c r="CMI74" s="6"/>
      <c r="CMJ74" s="6"/>
      <c r="CMK74" s="6"/>
      <c r="CML74" s="6"/>
      <c r="CMM74" s="6"/>
      <c r="CMN74" s="6"/>
      <c r="CMO74" s="6"/>
      <c r="CMP74" s="6"/>
      <c r="CMQ74" s="6"/>
      <c r="CMR74" s="6"/>
      <c r="CMS74" s="6"/>
      <c r="CMT74" s="6"/>
      <c r="CMU74" s="6"/>
      <c r="CMV74" s="6"/>
      <c r="CMW74" s="6"/>
      <c r="CMX74" s="6"/>
      <c r="CMY74" s="6"/>
      <c r="CMZ74" s="6"/>
      <c r="CNA74" s="6"/>
      <c r="CNB74" s="6"/>
      <c r="CNC74" s="6"/>
      <c r="CND74" s="6"/>
      <c r="CNE74" s="6"/>
      <c r="CNF74" s="6"/>
      <c r="CNG74" s="6"/>
      <c r="CNH74" s="6"/>
      <c r="CNI74" s="6"/>
    </row>
    <row r="75" spans="1:2403" s="16" customFormat="1" ht="23.25" customHeight="1">
      <c r="A75" s="1"/>
      <c r="B75" s="100" t="s">
        <v>442</v>
      </c>
      <c r="C75" s="100" t="s">
        <v>443</v>
      </c>
      <c r="D75" s="100" t="s">
        <v>444</v>
      </c>
      <c r="E75" s="100">
        <v>73208</v>
      </c>
      <c r="F75" s="129">
        <v>1975</v>
      </c>
      <c r="G75" s="100" t="s">
        <v>282</v>
      </c>
      <c r="H75" s="15" t="s">
        <v>283</v>
      </c>
      <c r="I75" s="130">
        <v>5.7</v>
      </c>
      <c r="J75" s="6">
        <f>1</f>
        <v>1</v>
      </c>
      <c r="K75" s="1"/>
      <c r="L75" s="205" t="s">
        <v>429</v>
      </c>
      <c r="M75" s="205" t="s">
        <v>430</v>
      </c>
      <c r="N75" s="205" t="s">
        <v>431</v>
      </c>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c r="HW75" s="6"/>
      <c r="HX75" s="6"/>
      <c r="HY75" s="6"/>
      <c r="HZ75" s="6"/>
      <c r="IA75" s="6"/>
      <c r="IB75" s="6"/>
      <c r="IC75" s="6"/>
      <c r="ID75" s="6"/>
      <c r="IE75" s="6"/>
      <c r="IF75" s="6"/>
      <c r="IG75" s="6"/>
      <c r="IH75" s="6"/>
      <c r="II75" s="6"/>
      <c r="IJ75" s="6"/>
      <c r="IK75" s="6"/>
      <c r="IL75" s="6"/>
      <c r="IM75" s="6"/>
      <c r="IN75" s="6"/>
      <c r="IO75" s="6"/>
      <c r="IP75" s="6"/>
      <c r="IQ75" s="6"/>
      <c r="IR75" s="6"/>
      <c r="IS75" s="6"/>
      <c r="IT75" s="6"/>
      <c r="IU75" s="6"/>
      <c r="IV75" s="6"/>
      <c r="IW75" s="6"/>
      <c r="IX75" s="6"/>
      <c r="IY75" s="6"/>
      <c r="IZ75" s="6"/>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c r="PM75" s="6"/>
      <c r="PN75" s="6"/>
      <c r="PO75" s="6"/>
      <c r="PP75" s="6"/>
      <c r="PQ75" s="6"/>
      <c r="PR75" s="6"/>
      <c r="PS75" s="6"/>
      <c r="PT75" s="6"/>
      <c r="PU75" s="6"/>
      <c r="PV75" s="6"/>
      <c r="PW75" s="6"/>
      <c r="PX75" s="6"/>
      <c r="PY75" s="6"/>
      <c r="PZ75" s="6"/>
      <c r="QA75" s="6"/>
      <c r="QB75" s="6"/>
      <c r="QC75" s="6"/>
      <c r="QD75" s="6"/>
      <c r="QE75" s="6"/>
      <c r="QF75" s="6"/>
      <c r="QG75" s="6"/>
      <c r="QH75" s="6"/>
      <c r="QI75" s="6"/>
      <c r="QJ75" s="6"/>
      <c r="QK75" s="6"/>
      <c r="QL75" s="6"/>
      <c r="QM75" s="6"/>
      <c r="QN75" s="6"/>
      <c r="QO75" s="6"/>
      <c r="QP75" s="6"/>
      <c r="QQ75" s="6"/>
      <c r="QR75" s="6"/>
      <c r="QS75" s="6"/>
      <c r="QT75" s="6"/>
      <c r="QU75" s="6"/>
      <c r="QV75" s="6"/>
      <c r="QW75" s="6"/>
      <c r="QX75" s="6"/>
      <c r="QY75" s="6"/>
      <c r="QZ75" s="6"/>
      <c r="RA75" s="6"/>
      <c r="RB75" s="6"/>
      <c r="RC75" s="6"/>
      <c r="RD75" s="6"/>
      <c r="RE75" s="6"/>
      <c r="RF75" s="6"/>
      <c r="RG75" s="6"/>
      <c r="RH75" s="6"/>
      <c r="RI75" s="6"/>
      <c r="RJ75" s="6"/>
      <c r="RK75" s="6"/>
      <c r="RL75" s="6"/>
      <c r="RM75" s="6"/>
      <c r="RN75" s="6"/>
      <c r="RO75" s="6"/>
      <c r="RP75" s="6"/>
      <c r="RQ75" s="6"/>
      <c r="RR75" s="6"/>
      <c r="RS75" s="6"/>
      <c r="RT75" s="6"/>
      <c r="RU75" s="6"/>
      <c r="RV75" s="6"/>
      <c r="RW75" s="6"/>
      <c r="RX75" s="6"/>
      <c r="RY75" s="6"/>
      <c r="RZ75" s="6"/>
      <c r="SA75" s="6"/>
      <c r="SB75" s="6"/>
      <c r="SC75" s="6"/>
      <c r="SD75" s="6"/>
      <c r="SE75" s="6"/>
      <c r="SF75" s="6"/>
      <c r="SG75" s="6"/>
      <c r="SH75" s="6"/>
      <c r="SI75" s="6"/>
      <c r="SJ75" s="6"/>
      <c r="SK75" s="6"/>
      <c r="SL75" s="6"/>
      <c r="SM75" s="6"/>
      <c r="SN75" s="6"/>
      <c r="SO75" s="6"/>
      <c r="SP75" s="6"/>
      <c r="SQ75" s="6"/>
      <c r="SR75" s="6"/>
      <c r="SS75" s="6"/>
      <c r="ST75" s="6"/>
      <c r="SU75" s="6"/>
      <c r="SV75" s="6"/>
      <c r="SW75" s="6"/>
      <c r="SX75" s="6"/>
      <c r="SY75" s="6"/>
      <c r="SZ75" s="6"/>
      <c r="TA75" s="6"/>
      <c r="TB75" s="6"/>
      <c r="TC75" s="6"/>
      <c r="TD75" s="6"/>
      <c r="TE75" s="6"/>
      <c r="TF75" s="6"/>
      <c r="TG75" s="6"/>
      <c r="TH75" s="6"/>
      <c r="TI75" s="6"/>
      <c r="TJ75" s="6"/>
      <c r="TK75" s="6"/>
      <c r="TL75" s="6"/>
      <c r="TM75" s="6"/>
      <c r="TN75" s="6"/>
      <c r="TO75" s="6"/>
      <c r="TP75" s="6"/>
      <c r="TQ75" s="6"/>
      <c r="TR75" s="6"/>
      <c r="TS75" s="6"/>
      <c r="TT75" s="6"/>
      <c r="TU75" s="6"/>
      <c r="TV75" s="6"/>
      <c r="TW75" s="6"/>
      <c r="TX75" s="6"/>
      <c r="TY75" s="6"/>
      <c r="TZ75" s="6"/>
      <c r="UA75" s="6"/>
      <c r="UB75" s="6"/>
      <c r="UC75" s="6"/>
      <c r="UD75" s="6"/>
      <c r="UE75" s="6"/>
      <c r="UF75" s="6"/>
      <c r="UG75" s="6"/>
      <c r="UH75" s="6"/>
      <c r="UI75" s="6"/>
      <c r="UJ75" s="6"/>
      <c r="UK75" s="6"/>
      <c r="UL75" s="6"/>
      <c r="UM75" s="6"/>
      <c r="UN75" s="6"/>
      <c r="UO75" s="6"/>
      <c r="UP75" s="6"/>
      <c r="UQ75" s="6"/>
      <c r="UR75" s="6"/>
      <c r="US75" s="6"/>
      <c r="UT75" s="6"/>
      <c r="UU75" s="6"/>
      <c r="UV75" s="6"/>
      <c r="UW75" s="6"/>
      <c r="UX75" s="6"/>
      <c r="UY75" s="6"/>
      <c r="UZ75" s="6"/>
      <c r="VA75" s="6"/>
      <c r="VB75" s="6"/>
      <c r="VC75" s="6"/>
      <c r="VD75" s="6"/>
      <c r="VE75" s="6"/>
      <c r="VF75" s="6"/>
      <c r="VG75" s="6"/>
      <c r="VH75" s="6"/>
      <c r="VI75" s="6"/>
      <c r="VJ75" s="6"/>
      <c r="VK75" s="6"/>
      <c r="VL75" s="6"/>
      <c r="VM75" s="6"/>
      <c r="VN75" s="6"/>
      <c r="VO75" s="6"/>
      <c r="VP75" s="6"/>
      <c r="VQ75" s="6"/>
      <c r="VR75" s="6"/>
      <c r="VS75" s="6"/>
      <c r="VT75" s="6"/>
      <c r="VU75" s="6"/>
      <c r="VV75" s="6"/>
      <c r="VW75" s="6"/>
      <c r="VX75" s="6"/>
      <c r="VY75" s="6"/>
      <c r="VZ75" s="6"/>
      <c r="WA75" s="6"/>
      <c r="WB75" s="6"/>
      <c r="WC75" s="6"/>
      <c r="WD75" s="6"/>
      <c r="WE75" s="6"/>
      <c r="WF75" s="6"/>
      <c r="WG75" s="6"/>
      <c r="WH75" s="6"/>
      <c r="WI75" s="6"/>
      <c r="WJ75" s="6"/>
      <c r="WK75" s="6"/>
      <c r="WL75" s="6"/>
      <c r="WM75" s="6"/>
      <c r="WN75" s="6"/>
      <c r="WO75" s="6"/>
      <c r="WP75" s="6"/>
      <c r="WQ75" s="6"/>
      <c r="WR75" s="6"/>
      <c r="WS75" s="6"/>
      <c r="WT75" s="6"/>
      <c r="WU75" s="6"/>
      <c r="WV75" s="6"/>
      <c r="WW75" s="6"/>
      <c r="WX75" s="6"/>
      <c r="WY75" s="6"/>
      <c r="WZ75" s="6"/>
      <c r="XA75" s="6"/>
      <c r="XB75" s="6"/>
      <c r="XC75" s="6"/>
      <c r="XD75" s="6"/>
      <c r="XE75" s="6"/>
      <c r="XF75" s="6"/>
      <c r="XG75" s="6"/>
      <c r="XH75" s="6"/>
      <c r="XI75" s="6"/>
      <c r="XJ75" s="6"/>
      <c r="XK75" s="6"/>
      <c r="XL75" s="6"/>
      <c r="XM75" s="6"/>
      <c r="XN75" s="6"/>
      <c r="XO75" s="6"/>
      <c r="XP75" s="6"/>
      <c r="XQ75" s="6"/>
      <c r="XR75" s="6"/>
      <c r="XS75" s="6"/>
      <c r="XT75" s="6"/>
      <c r="XU75" s="6"/>
      <c r="XV75" s="6"/>
      <c r="XW75" s="6"/>
      <c r="XX75" s="6"/>
      <c r="XY75" s="6"/>
      <c r="XZ75" s="6"/>
      <c r="YA75" s="6"/>
      <c r="YB75" s="6"/>
      <c r="YC75" s="6"/>
      <c r="YD75" s="6"/>
      <c r="YE75" s="6"/>
      <c r="YF75" s="6"/>
      <c r="YG75" s="6"/>
      <c r="YH75" s="6"/>
      <c r="YI75" s="6"/>
      <c r="YJ75" s="6"/>
      <c r="YK75" s="6"/>
      <c r="YL75" s="6"/>
      <c r="YM75" s="6"/>
      <c r="YN75" s="6"/>
      <c r="YO75" s="6"/>
      <c r="YP75" s="6"/>
      <c r="YQ75" s="6"/>
      <c r="YR75" s="6"/>
      <c r="YS75" s="6"/>
      <c r="YT75" s="6"/>
      <c r="YU75" s="6"/>
      <c r="YV75" s="6"/>
      <c r="YW75" s="6"/>
      <c r="YX75" s="6"/>
      <c r="YY75" s="6"/>
      <c r="YZ75" s="6"/>
      <c r="ZA75" s="6"/>
      <c r="ZB75" s="6"/>
      <c r="ZC75" s="6"/>
      <c r="ZD75" s="6"/>
      <c r="ZE75" s="6"/>
      <c r="ZF75" s="6"/>
      <c r="ZG75" s="6"/>
      <c r="ZH75" s="6"/>
      <c r="ZI75" s="6"/>
      <c r="ZJ75" s="6"/>
      <c r="ZK75" s="6"/>
      <c r="ZL75" s="6"/>
      <c r="ZM75" s="6"/>
      <c r="ZN75" s="6"/>
      <c r="ZO75" s="6"/>
      <c r="ZP75" s="6"/>
      <c r="ZQ75" s="6"/>
      <c r="ZR75" s="6"/>
      <c r="ZS75" s="6"/>
      <c r="ZT75" s="6"/>
      <c r="ZU75" s="6"/>
      <c r="ZV75" s="6"/>
      <c r="ZW75" s="6"/>
      <c r="ZX75" s="6"/>
      <c r="ZY75" s="6"/>
      <c r="ZZ75" s="6"/>
      <c r="AAA75" s="6"/>
      <c r="AAB75" s="6"/>
      <c r="AAC75" s="6"/>
      <c r="AAD75" s="6"/>
      <c r="AAE75" s="6"/>
      <c r="AAF75" s="6"/>
      <c r="AAG75" s="6"/>
      <c r="AAH75" s="6"/>
      <c r="AAI75" s="6"/>
      <c r="AAJ75" s="6"/>
      <c r="AAK75" s="6"/>
      <c r="AAL75" s="6"/>
      <c r="AAM75" s="6"/>
      <c r="AAN75" s="6"/>
      <c r="AAO75" s="6"/>
      <c r="AAP75" s="6"/>
      <c r="AAQ75" s="6"/>
      <c r="AAR75" s="6"/>
      <c r="AAS75" s="6"/>
      <c r="AAT75" s="6"/>
      <c r="AAU75" s="6"/>
      <c r="AAV75" s="6"/>
      <c r="AAW75" s="6"/>
      <c r="AAX75" s="6"/>
      <c r="AAY75" s="6"/>
      <c r="AAZ75" s="6"/>
      <c r="ABA75" s="6"/>
      <c r="ABB75" s="6"/>
      <c r="ABC75" s="6"/>
      <c r="ABD75" s="6"/>
      <c r="ABE75" s="6"/>
      <c r="ABF75" s="6"/>
      <c r="ABG75" s="6"/>
      <c r="ABH75" s="6"/>
      <c r="ABI75" s="6"/>
      <c r="ABJ75" s="6"/>
      <c r="ABK75" s="6"/>
      <c r="ABL75" s="6"/>
      <c r="ABM75" s="6"/>
      <c r="ABN75" s="6"/>
      <c r="ABO75" s="6"/>
      <c r="ABP75" s="6"/>
      <c r="ABQ75" s="6"/>
      <c r="ABR75" s="6"/>
      <c r="ABS75" s="6"/>
      <c r="ABT75" s="6"/>
      <c r="ABU75" s="6"/>
      <c r="ABV75" s="6"/>
      <c r="ABW75" s="6"/>
      <c r="ABX75" s="6"/>
      <c r="ABY75" s="6"/>
      <c r="ABZ75" s="6"/>
      <c r="ACA75" s="6"/>
      <c r="ACB75" s="6"/>
      <c r="ACC75" s="6"/>
      <c r="ACD75" s="6"/>
      <c r="ACE75" s="6"/>
      <c r="ACF75" s="6"/>
      <c r="ACG75" s="6"/>
      <c r="ACH75" s="6"/>
      <c r="ACI75" s="6"/>
      <c r="ACJ75" s="6"/>
      <c r="ACK75" s="6"/>
      <c r="ACL75" s="6"/>
      <c r="ACM75" s="6"/>
      <c r="ACN75" s="6"/>
      <c r="ACO75" s="6"/>
      <c r="ACP75" s="6"/>
      <c r="ACQ75" s="6"/>
      <c r="ACR75" s="6"/>
      <c r="ACS75" s="6"/>
      <c r="ACT75" s="6"/>
      <c r="ACU75" s="6"/>
      <c r="ACV75" s="6"/>
      <c r="ACW75" s="6"/>
      <c r="ACX75" s="6"/>
      <c r="ACY75" s="6"/>
      <c r="ACZ75" s="6"/>
      <c r="ADA75" s="6"/>
      <c r="ADB75" s="6"/>
      <c r="ADC75" s="6"/>
      <c r="ADD75" s="6"/>
      <c r="ADE75" s="6"/>
      <c r="ADF75" s="6"/>
      <c r="ADG75" s="6"/>
      <c r="ADH75" s="6"/>
      <c r="ADI75" s="6"/>
      <c r="ADJ75" s="6"/>
      <c r="ADK75" s="6"/>
      <c r="ADL75" s="6"/>
      <c r="ADM75" s="6"/>
      <c r="ADN75" s="6"/>
      <c r="ADO75" s="6"/>
      <c r="ADP75" s="6"/>
      <c r="ADQ75" s="6"/>
      <c r="ADR75" s="6"/>
      <c r="ADS75" s="6"/>
      <c r="ADT75" s="6"/>
      <c r="ADU75" s="6"/>
      <c r="ADV75" s="6"/>
      <c r="ADW75" s="6"/>
      <c r="ADX75" s="6"/>
      <c r="ADY75" s="6"/>
      <c r="ADZ75" s="6"/>
      <c r="AEA75" s="6"/>
      <c r="AEB75" s="6"/>
      <c r="AEC75" s="6"/>
      <c r="AED75" s="6"/>
      <c r="AEE75" s="6"/>
      <c r="AEF75" s="6"/>
      <c r="AEG75" s="6"/>
      <c r="AEH75" s="6"/>
      <c r="AEI75" s="6"/>
      <c r="AEJ75" s="6"/>
      <c r="AEK75" s="6"/>
      <c r="AEL75" s="6"/>
      <c r="AEM75" s="6"/>
      <c r="AEN75" s="6"/>
      <c r="AEO75" s="6"/>
      <c r="AEP75" s="6"/>
      <c r="AEQ75" s="6"/>
      <c r="AER75" s="6"/>
      <c r="AES75" s="6"/>
      <c r="AET75" s="6"/>
      <c r="AEU75" s="6"/>
      <c r="AEV75" s="6"/>
      <c r="AEW75" s="6"/>
      <c r="AEX75" s="6"/>
      <c r="AEY75" s="6"/>
      <c r="AEZ75" s="6"/>
      <c r="AFA75" s="6"/>
      <c r="AFB75" s="6"/>
      <c r="AFC75" s="6"/>
      <c r="AFD75" s="6"/>
      <c r="AFE75" s="6"/>
      <c r="AFF75" s="6"/>
      <c r="AFG75" s="6"/>
      <c r="AFH75" s="6"/>
      <c r="AFI75" s="6"/>
      <c r="AFJ75" s="6"/>
      <c r="AFK75" s="6"/>
      <c r="AFL75" s="6"/>
      <c r="AFM75" s="6"/>
      <c r="AFN75" s="6"/>
      <c r="AFO75" s="6"/>
      <c r="AFP75" s="6"/>
      <c r="AFQ75" s="6"/>
      <c r="AFR75" s="6"/>
      <c r="AFS75" s="6"/>
      <c r="AFT75" s="6"/>
      <c r="AFU75" s="6"/>
      <c r="AFV75" s="6"/>
      <c r="AFW75" s="6"/>
      <c r="AFX75" s="6"/>
      <c r="AFY75" s="6"/>
      <c r="AFZ75" s="6"/>
      <c r="AGA75" s="6"/>
      <c r="AGB75" s="6"/>
      <c r="AGC75" s="6"/>
      <c r="AGD75" s="6"/>
      <c r="AGE75" s="6"/>
      <c r="AGF75" s="6"/>
      <c r="AGG75" s="6"/>
      <c r="AGH75" s="6"/>
      <c r="AGI75" s="6"/>
      <c r="AGJ75" s="6"/>
      <c r="AGK75" s="6"/>
      <c r="AGL75" s="6"/>
      <c r="AGM75" s="6"/>
      <c r="AGN75" s="6"/>
      <c r="AGO75" s="6"/>
      <c r="AGP75" s="6"/>
      <c r="AGQ75" s="6"/>
      <c r="AGR75" s="6"/>
      <c r="AGS75" s="6"/>
      <c r="AGT75" s="6"/>
      <c r="AGU75" s="6"/>
      <c r="AGV75" s="6"/>
      <c r="AGW75" s="6"/>
      <c r="AGX75" s="6"/>
      <c r="AGY75" s="6"/>
      <c r="AGZ75" s="6"/>
      <c r="AHA75" s="6"/>
      <c r="AHB75" s="6"/>
      <c r="AHC75" s="6"/>
      <c r="AHD75" s="6"/>
      <c r="AHE75" s="6"/>
      <c r="AHF75" s="6"/>
      <c r="AHG75" s="6"/>
      <c r="AHH75" s="6"/>
      <c r="AHI75" s="6"/>
      <c r="AHJ75" s="6"/>
      <c r="AHK75" s="6"/>
      <c r="AHL75" s="6"/>
      <c r="AHM75" s="6"/>
      <c r="AHN75" s="6"/>
      <c r="AHO75" s="6"/>
      <c r="AHP75" s="6"/>
      <c r="AHQ75" s="6"/>
      <c r="AHR75" s="6"/>
      <c r="AHS75" s="6"/>
      <c r="AHT75" s="6"/>
      <c r="AHU75" s="6"/>
      <c r="AHV75" s="6"/>
      <c r="AHW75" s="6"/>
      <c r="AHX75" s="6"/>
      <c r="AHY75" s="6"/>
      <c r="AHZ75" s="6"/>
      <c r="AIA75" s="6"/>
      <c r="AIB75" s="6"/>
      <c r="AIC75" s="6"/>
      <c r="AID75" s="6"/>
      <c r="AIE75" s="6"/>
      <c r="AIF75" s="6"/>
      <c r="AIG75" s="6"/>
      <c r="AIH75" s="6"/>
      <c r="AII75" s="6"/>
      <c r="AIJ75" s="6"/>
      <c r="AIK75" s="6"/>
      <c r="AIL75" s="6"/>
      <c r="AIM75" s="6"/>
      <c r="AIN75" s="6"/>
      <c r="AIO75" s="6"/>
      <c r="AIP75" s="6"/>
      <c r="AIQ75" s="6"/>
      <c r="AIR75" s="6"/>
      <c r="AIS75" s="6"/>
      <c r="AIT75" s="6"/>
      <c r="AIU75" s="6"/>
      <c r="AIV75" s="6"/>
      <c r="AIW75" s="6"/>
      <c r="AIX75" s="6"/>
      <c r="AIY75" s="6"/>
      <c r="AIZ75" s="6"/>
      <c r="AJA75" s="6"/>
      <c r="AJB75" s="6"/>
      <c r="AJC75" s="6"/>
      <c r="AJD75" s="6"/>
      <c r="AJE75" s="6"/>
      <c r="AJF75" s="6"/>
      <c r="AJG75" s="6"/>
      <c r="AJH75" s="6"/>
      <c r="AJI75" s="6"/>
      <c r="AJJ75" s="6"/>
      <c r="AJK75" s="6"/>
      <c r="AJL75" s="6"/>
      <c r="AJM75" s="6"/>
      <c r="AJN75" s="6"/>
      <c r="AJO75" s="6"/>
      <c r="AJP75" s="6"/>
      <c r="AJQ75" s="6"/>
      <c r="AJR75" s="6"/>
      <c r="AJS75" s="6"/>
      <c r="AJT75" s="6"/>
      <c r="AJU75" s="6"/>
      <c r="AJV75" s="6"/>
      <c r="AJW75" s="6"/>
      <c r="AJX75" s="6"/>
      <c r="AJY75" s="6"/>
      <c r="AJZ75" s="6"/>
      <c r="AKA75" s="6"/>
      <c r="AKB75" s="6"/>
      <c r="AKC75" s="6"/>
      <c r="AKD75" s="6"/>
      <c r="AKE75" s="6"/>
      <c r="AKF75" s="6"/>
      <c r="AKG75" s="6"/>
      <c r="AKH75" s="6"/>
      <c r="AKI75" s="6"/>
      <c r="AKJ75" s="6"/>
      <c r="AKK75" s="6"/>
      <c r="AKL75" s="6"/>
      <c r="AKM75" s="6"/>
      <c r="AKN75" s="6"/>
      <c r="AKO75" s="6"/>
      <c r="AKP75" s="6"/>
      <c r="AKQ75" s="6"/>
      <c r="AKR75" s="6"/>
      <c r="AKS75" s="6"/>
      <c r="AKT75" s="6"/>
      <c r="AKU75" s="6"/>
      <c r="AKV75" s="6"/>
      <c r="AKW75" s="6"/>
      <c r="AKX75" s="6"/>
      <c r="AKY75" s="6"/>
      <c r="AKZ75" s="6"/>
      <c r="ALA75" s="6"/>
      <c r="ALB75" s="6"/>
      <c r="ALC75" s="6"/>
      <c r="ALD75" s="6"/>
      <c r="ALE75" s="6"/>
      <c r="ALF75" s="6"/>
      <c r="ALG75" s="6"/>
      <c r="ALH75" s="6"/>
      <c r="ALI75" s="6"/>
      <c r="ALJ75" s="6"/>
      <c r="ALK75" s="6"/>
      <c r="ALL75" s="6"/>
      <c r="ALM75" s="6"/>
      <c r="ALN75" s="6"/>
      <c r="ALO75" s="6"/>
      <c r="ALP75" s="6"/>
      <c r="ALQ75" s="6"/>
      <c r="ALR75" s="6"/>
      <c r="ALS75" s="6"/>
      <c r="ALT75" s="6"/>
      <c r="ALU75" s="6"/>
      <c r="ALV75" s="6"/>
      <c r="ALW75" s="6"/>
      <c r="ALX75" s="6"/>
      <c r="ALY75" s="6"/>
      <c r="ALZ75" s="6"/>
      <c r="AMA75" s="6"/>
      <c r="AMB75" s="6"/>
      <c r="AMC75" s="6"/>
      <c r="AMD75" s="6"/>
      <c r="AME75" s="6"/>
      <c r="AMF75" s="6"/>
      <c r="AMG75" s="6"/>
      <c r="AMH75" s="6"/>
      <c r="AMI75" s="6"/>
      <c r="AMJ75" s="6"/>
      <c r="AMK75" s="6"/>
      <c r="AML75" s="6"/>
      <c r="AMM75" s="6"/>
      <c r="AMN75" s="6"/>
      <c r="AMO75" s="6"/>
      <c r="AMP75" s="6"/>
      <c r="AMQ75" s="6"/>
      <c r="AMR75" s="6"/>
      <c r="AMS75" s="6"/>
      <c r="AMT75" s="6"/>
      <c r="AMU75" s="6"/>
      <c r="AMV75" s="6"/>
      <c r="AMW75" s="6"/>
      <c r="AMX75" s="6"/>
      <c r="AMY75" s="6"/>
      <c r="AMZ75" s="6"/>
      <c r="ANA75" s="6"/>
      <c r="ANB75" s="6"/>
      <c r="ANC75" s="6"/>
      <c r="AND75" s="6"/>
      <c r="ANE75" s="6"/>
      <c r="ANF75" s="6"/>
      <c r="ANG75" s="6"/>
      <c r="ANH75" s="6"/>
      <c r="ANI75" s="6"/>
      <c r="ANJ75" s="6"/>
      <c r="ANK75" s="6"/>
      <c r="ANL75" s="6"/>
      <c r="ANM75" s="6"/>
      <c r="ANN75" s="6"/>
      <c r="ANO75" s="6"/>
      <c r="ANP75" s="6"/>
      <c r="ANQ75" s="6"/>
      <c r="ANR75" s="6"/>
      <c r="ANS75" s="6"/>
      <c r="ANT75" s="6"/>
      <c r="ANU75" s="6"/>
      <c r="ANV75" s="6"/>
      <c r="ANW75" s="6"/>
      <c r="ANX75" s="6"/>
      <c r="ANY75" s="6"/>
      <c r="ANZ75" s="6"/>
      <c r="AOA75" s="6"/>
      <c r="AOB75" s="6"/>
      <c r="AOC75" s="6"/>
      <c r="AOD75" s="6"/>
      <c r="AOE75" s="6"/>
      <c r="AOF75" s="6"/>
      <c r="AOG75" s="6"/>
      <c r="AOH75" s="6"/>
      <c r="AOI75" s="6"/>
      <c r="AOJ75" s="6"/>
      <c r="AOK75" s="6"/>
      <c r="AOL75" s="6"/>
      <c r="AOM75" s="6"/>
      <c r="AON75" s="6"/>
      <c r="AOO75" s="6"/>
      <c r="AOP75" s="6"/>
      <c r="AOQ75" s="6"/>
      <c r="AOR75" s="6"/>
      <c r="AOS75" s="6"/>
      <c r="AOT75" s="6"/>
      <c r="AOU75" s="6"/>
      <c r="AOV75" s="6"/>
      <c r="AOW75" s="6"/>
      <c r="AOX75" s="6"/>
      <c r="AOY75" s="6"/>
      <c r="AOZ75" s="6"/>
      <c r="APA75" s="6"/>
      <c r="APB75" s="6"/>
      <c r="APC75" s="6"/>
      <c r="APD75" s="6"/>
      <c r="APE75" s="6"/>
      <c r="APF75" s="6"/>
      <c r="APG75" s="6"/>
      <c r="APH75" s="6"/>
      <c r="API75" s="6"/>
      <c r="APJ75" s="6"/>
      <c r="APK75" s="6"/>
      <c r="APL75" s="6"/>
      <c r="APM75" s="6"/>
      <c r="APN75" s="6"/>
      <c r="APO75" s="6"/>
      <c r="APP75" s="6"/>
      <c r="APQ75" s="6"/>
      <c r="APR75" s="6"/>
      <c r="APS75" s="6"/>
      <c r="APT75" s="6"/>
      <c r="APU75" s="6"/>
      <c r="APV75" s="6"/>
      <c r="APW75" s="6"/>
      <c r="APX75" s="6"/>
      <c r="APY75" s="6"/>
      <c r="APZ75" s="6"/>
      <c r="AQA75" s="6"/>
      <c r="AQB75" s="6"/>
      <c r="AQC75" s="6"/>
      <c r="AQD75" s="6"/>
      <c r="AQE75" s="6"/>
      <c r="AQF75" s="6"/>
      <c r="AQG75" s="6"/>
      <c r="AQH75" s="6"/>
      <c r="AQI75" s="6"/>
      <c r="AQJ75" s="6"/>
      <c r="AQK75" s="6"/>
      <c r="AQL75" s="6"/>
      <c r="AQM75" s="6"/>
      <c r="AQN75" s="6"/>
      <c r="AQO75" s="6"/>
      <c r="AQP75" s="6"/>
      <c r="AQQ75" s="6"/>
      <c r="AQR75" s="6"/>
      <c r="AQS75" s="6"/>
      <c r="AQT75" s="6"/>
      <c r="AQU75" s="6"/>
      <c r="AQV75" s="6"/>
      <c r="AQW75" s="6"/>
      <c r="AQX75" s="6"/>
      <c r="AQY75" s="6"/>
      <c r="AQZ75" s="6"/>
      <c r="ARA75" s="6"/>
      <c r="ARB75" s="6"/>
      <c r="ARC75" s="6"/>
      <c r="ARD75" s="6"/>
      <c r="ARE75" s="6"/>
      <c r="ARF75" s="6"/>
      <c r="ARG75" s="6"/>
      <c r="ARH75" s="6"/>
      <c r="ARI75" s="6"/>
      <c r="ARJ75" s="6"/>
      <c r="ARK75" s="6"/>
      <c r="ARL75" s="6"/>
      <c r="ARM75" s="6"/>
      <c r="ARN75" s="6"/>
      <c r="ARO75" s="6"/>
      <c r="ARP75" s="6"/>
      <c r="ARQ75" s="6"/>
      <c r="ARR75" s="6"/>
      <c r="ARS75" s="6"/>
      <c r="ART75" s="6"/>
      <c r="ARU75" s="6"/>
      <c r="ARV75" s="6"/>
      <c r="ARW75" s="6"/>
      <c r="ARX75" s="6"/>
      <c r="ARY75" s="6"/>
      <c r="ARZ75" s="6"/>
      <c r="ASA75" s="6"/>
      <c r="ASB75" s="6"/>
      <c r="ASC75" s="6"/>
      <c r="ASD75" s="6"/>
      <c r="ASE75" s="6"/>
      <c r="ASF75" s="6"/>
      <c r="ASG75" s="6"/>
      <c r="ASH75" s="6"/>
      <c r="ASI75" s="6"/>
      <c r="ASJ75" s="6"/>
      <c r="ASK75" s="6"/>
      <c r="ASL75" s="6"/>
      <c r="ASM75" s="6"/>
      <c r="ASN75" s="6"/>
      <c r="ASO75" s="6"/>
      <c r="ASP75" s="6"/>
      <c r="ASQ75" s="6"/>
      <c r="ASR75" s="6"/>
      <c r="ASS75" s="6"/>
      <c r="AST75" s="6"/>
      <c r="ASU75" s="6"/>
      <c r="ASV75" s="6"/>
      <c r="ASW75" s="6"/>
      <c r="ASX75" s="6"/>
      <c r="ASY75" s="6"/>
      <c r="ASZ75" s="6"/>
      <c r="ATA75" s="6"/>
      <c r="ATB75" s="6"/>
      <c r="ATC75" s="6"/>
      <c r="ATD75" s="6"/>
      <c r="ATE75" s="6"/>
      <c r="ATF75" s="6"/>
      <c r="ATG75" s="6"/>
      <c r="ATH75" s="6"/>
      <c r="ATI75" s="6"/>
      <c r="ATJ75" s="6"/>
      <c r="ATK75" s="6"/>
      <c r="ATL75" s="6"/>
      <c r="ATM75" s="6"/>
      <c r="ATN75" s="6"/>
      <c r="ATO75" s="6"/>
      <c r="ATP75" s="6"/>
      <c r="ATQ75" s="6"/>
      <c r="ATR75" s="6"/>
      <c r="ATS75" s="6"/>
      <c r="ATT75" s="6"/>
      <c r="ATU75" s="6"/>
      <c r="ATV75" s="6"/>
      <c r="ATW75" s="6"/>
      <c r="ATX75" s="6"/>
      <c r="ATY75" s="6"/>
      <c r="ATZ75" s="6"/>
      <c r="AUA75" s="6"/>
      <c r="AUB75" s="6"/>
      <c r="AUC75" s="6"/>
      <c r="AUD75" s="6"/>
      <c r="AUE75" s="6"/>
      <c r="AUF75" s="6"/>
      <c r="AUG75" s="6"/>
      <c r="AUH75" s="6"/>
      <c r="AUI75" s="6"/>
      <c r="AUJ75" s="6"/>
      <c r="AUK75" s="6"/>
      <c r="AUL75" s="6"/>
      <c r="AUM75" s="6"/>
      <c r="AUN75" s="6"/>
      <c r="AUO75" s="6"/>
      <c r="AUP75" s="6"/>
      <c r="AUQ75" s="6"/>
      <c r="AUR75" s="6"/>
      <c r="AUS75" s="6"/>
      <c r="AUT75" s="6"/>
      <c r="AUU75" s="6"/>
      <c r="AUV75" s="6"/>
      <c r="AUW75" s="6"/>
      <c r="AUX75" s="6"/>
      <c r="AUY75" s="6"/>
      <c r="AUZ75" s="6"/>
      <c r="AVA75" s="6"/>
      <c r="AVB75" s="6"/>
      <c r="AVC75" s="6"/>
      <c r="AVD75" s="6"/>
      <c r="AVE75" s="6"/>
      <c r="AVF75" s="6"/>
      <c r="AVG75" s="6"/>
      <c r="AVH75" s="6"/>
      <c r="AVI75" s="6"/>
      <c r="AVJ75" s="6"/>
      <c r="AVK75" s="6"/>
      <c r="AVL75" s="6"/>
      <c r="AVM75" s="6"/>
      <c r="AVN75" s="6"/>
      <c r="AVO75" s="6"/>
      <c r="AVP75" s="6"/>
      <c r="AVQ75" s="6"/>
      <c r="AVR75" s="6"/>
      <c r="AVS75" s="6"/>
      <c r="AVT75" s="6"/>
      <c r="AVU75" s="6"/>
      <c r="AVV75" s="6"/>
      <c r="AVW75" s="6"/>
      <c r="AVX75" s="6"/>
      <c r="AVY75" s="6"/>
      <c r="AVZ75" s="6"/>
      <c r="AWA75" s="6"/>
      <c r="AWB75" s="6"/>
      <c r="AWC75" s="6"/>
      <c r="AWD75" s="6"/>
      <c r="AWE75" s="6"/>
      <c r="AWF75" s="6"/>
      <c r="AWG75" s="6"/>
      <c r="AWH75" s="6"/>
      <c r="AWI75" s="6"/>
      <c r="AWJ75" s="6"/>
      <c r="AWK75" s="6"/>
      <c r="AWL75" s="6"/>
      <c r="AWM75" s="6"/>
      <c r="AWN75" s="6"/>
      <c r="AWO75" s="6"/>
      <c r="AWP75" s="6"/>
      <c r="AWQ75" s="6"/>
      <c r="AWR75" s="6"/>
      <c r="AWS75" s="6"/>
      <c r="AWT75" s="6"/>
      <c r="AWU75" s="6"/>
      <c r="AWV75" s="6"/>
      <c r="AWW75" s="6"/>
      <c r="AWX75" s="6"/>
      <c r="AWY75" s="6"/>
      <c r="AWZ75" s="6"/>
      <c r="AXA75" s="6"/>
      <c r="AXB75" s="6"/>
      <c r="AXC75" s="6"/>
      <c r="AXD75" s="6"/>
      <c r="AXE75" s="6"/>
      <c r="AXF75" s="6"/>
      <c r="AXG75" s="6"/>
      <c r="AXH75" s="6"/>
      <c r="AXI75" s="6"/>
      <c r="AXJ75" s="6"/>
      <c r="AXK75" s="6"/>
      <c r="AXL75" s="6"/>
      <c r="AXM75" s="6"/>
      <c r="AXN75" s="6"/>
      <c r="AXO75" s="6"/>
      <c r="AXP75" s="6"/>
      <c r="AXQ75" s="6"/>
      <c r="AXR75" s="6"/>
      <c r="AXS75" s="6"/>
      <c r="AXT75" s="6"/>
      <c r="AXU75" s="6"/>
      <c r="AXV75" s="6"/>
      <c r="AXW75" s="6"/>
      <c r="AXX75" s="6"/>
      <c r="AXY75" s="6"/>
      <c r="AXZ75" s="6"/>
      <c r="AYA75" s="6"/>
      <c r="AYB75" s="6"/>
      <c r="AYC75" s="6"/>
      <c r="AYD75" s="6"/>
      <c r="AYE75" s="6"/>
      <c r="AYF75" s="6"/>
      <c r="AYG75" s="6"/>
      <c r="AYH75" s="6"/>
      <c r="AYI75" s="6"/>
      <c r="AYJ75" s="6"/>
      <c r="AYK75" s="6"/>
      <c r="AYL75" s="6"/>
      <c r="AYM75" s="6"/>
      <c r="AYN75" s="6"/>
      <c r="AYO75" s="6"/>
      <c r="AYP75" s="6"/>
      <c r="AYQ75" s="6"/>
      <c r="AYR75" s="6"/>
      <c r="AYS75" s="6"/>
      <c r="AYT75" s="6"/>
      <c r="AYU75" s="6"/>
      <c r="AYV75" s="6"/>
      <c r="AYW75" s="6"/>
      <c r="AYX75" s="6"/>
      <c r="AYY75" s="6"/>
      <c r="AYZ75" s="6"/>
      <c r="AZA75" s="6"/>
      <c r="AZB75" s="6"/>
      <c r="AZC75" s="6"/>
      <c r="AZD75" s="6"/>
      <c r="AZE75" s="6"/>
      <c r="AZF75" s="6"/>
      <c r="AZG75" s="6"/>
      <c r="AZH75" s="6"/>
      <c r="AZI75" s="6"/>
      <c r="AZJ75" s="6"/>
      <c r="AZK75" s="6"/>
      <c r="AZL75" s="6"/>
      <c r="AZM75" s="6"/>
      <c r="AZN75" s="6"/>
      <c r="AZO75" s="6"/>
      <c r="AZP75" s="6"/>
      <c r="AZQ75" s="6"/>
      <c r="AZR75" s="6"/>
      <c r="AZS75" s="6"/>
      <c r="AZT75" s="6"/>
      <c r="AZU75" s="6"/>
      <c r="AZV75" s="6"/>
      <c r="AZW75" s="6"/>
      <c r="AZX75" s="6"/>
      <c r="AZY75" s="6"/>
      <c r="AZZ75" s="6"/>
      <c r="BAA75" s="6"/>
      <c r="BAB75" s="6"/>
      <c r="BAC75" s="6"/>
      <c r="BAD75" s="6"/>
      <c r="BAE75" s="6"/>
      <c r="BAF75" s="6"/>
      <c r="BAG75" s="6"/>
      <c r="BAH75" s="6"/>
      <c r="BAI75" s="6"/>
      <c r="BAJ75" s="6"/>
      <c r="BAK75" s="6"/>
      <c r="BAL75" s="6"/>
      <c r="BAM75" s="6"/>
      <c r="BAN75" s="6"/>
      <c r="BAO75" s="6"/>
      <c r="BAP75" s="6"/>
      <c r="BAQ75" s="6"/>
      <c r="BAR75" s="6"/>
      <c r="BAS75" s="6"/>
      <c r="BAT75" s="6"/>
      <c r="BAU75" s="6"/>
      <c r="BAV75" s="6"/>
      <c r="BAW75" s="6"/>
      <c r="BAX75" s="6"/>
      <c r="BAY75" s="6"/>
      <c r="BAZ75" s="6"/>
      <c r="BBA75" s="6"/>
      <c r="BBB75" s="6"/>
      <c r="BBC75" s="6"/>
      <c r="BBD75" s="6"/>
      <c r="BBE75" s="6"/>
      <c r="BBF75" s="6"/>
      <c r="BBG75" s="6"/>
      <c r="BBH75" s="6"/>
      <c r="BBI75" s="6"/>
      <c r="BBJ75" s="6"/>
      <c r="BBK75" s="6"/>
      <c r="BBL75" s="6"/>
      <c r="BBM75" s="6"/>
      <c r="BBN75" s="6"/>
      <c r="BBO75" s="6"/>
      <c r="BBP75" s="6"/>
      <c r="BBQ75" s="6"/>
      <c r="BBR75" s="6"/>
      <c r="BBS75" s="6"/>
      <c r="BBT75" s="6"/>
      <c r="BBU75" s="6"/>
      <c r="BBV75" s="6"/>
      <c r="BBW75" s="6"/>
      <c r="BBX75" s="6"/>
      <c r="BBY75" s="6"/>
      <c r="BBZ75" s="6"/>
      <c r="BCA75" s="6"/>
      <c r="BCB75" s="6"/>
      <c r="BCC75" s="6"/>
      <c r="BCD75" s="6"/>
      <c r="BCE75" s="6"/>
      <c r="BCF75" s="6"/>
      <c r="BCG75" s="6"/>
      <c r="BCH75" s="6"/>
      <c r="BCI75" s="6"/>
      <c r="BCJ75" s="6"/>
      <c r="BCK75" s="6"/>
      <c r="BCL75" s="6"/>
      <c r="BCM75" s="6"/>
      <c r="BCN75" s="6"/>
      <c r="BCO75" s="6"/>
      <c r="BCP75" s="6"/>
      <c r="BCQ75" s="6"/>
      <c r="BCR75" s="6"/>
      <c r="BCS75" s="6"/>
      <c r="BCT75" s="6"/>
      <c r="BCU75" s="6"/>
      <c r="BCV75" s="6"/>
      <c r="BCW75" s="6"/>
      <c r="BCX75" s="6"/>
      <c r="BCY75" s="6"/>
      <c r="BCZ75" s="6"/>
      <c r="BDA75" s="6"/>
      <c r="BDB75" s="6"/>
      <c r="BDC75" s="6"/>
      <c r="BDD75" s="6"/>
      <c r="BDE75" s="6"/>
      <c r="BDF75" s="6"/>
      <c r="BDG75" s="6"/>
      <c r="BDH75" s="6"/>
      <c r="BDI75" s="6"/>
      <c r="BDJ75" s="6"/>
      <c r="BDK75" s="6"/>
      <c r="BDL75" s="6"/>
      <c r="BDM75" s="6"/>
      <c r="BDN75" s="6"/>
      <c r="BDO75" s="6"/>
      <c r="BDP75" s="6"/>
      <c r="BDQ75" s="6"/>
      <c r="BDR75" s="6"/>
      <c r="BDS75" s="6"/>
      <c r="BDT75" s="6"/>
      <c r="BDU75" s="6"/>
      <c r="BDV75" s="6"/>
      <c r="BDW75" s="6"/>
      <c r="BDX75" s="6"/>
      <c r="BDY75" s="6"/>
      <c r="BDZ75" s="6"/>
      <c r="BEA75" s="6"/>
      <c r="BEB75" s="6"/>
      <c r="BEC75" s="6"/>
      <c r="BED75" s="6"/>
      <c r="BEE75" s="6"/>
      <c r="BEF75" s="6"/>
      <c r="BEG75" s="6"/>
      <c r="BEH75" s="6"/>
      <c r="BEI75" s="6"/>
      <c r="BEJ75" s="6"/>
      <c r="BEK75" s="6"/>
      <c r="BEL75" s="6"/>
      <c r="BEM75" s="6"/>
      <c r="BEN75" s="6"/>
      <c r="BEO75" s="6"/>
      <c r="BEP75" s="6"/>
      <c r="BEQ75" s="6"/>
      <c r="BER75" s="6"/>
      <c r="BES75" s="6"/>
      <c r="BET75" s="6"/>
      <c r="BEU75" s="6"/>
      <c r="BEV75" s="6"/>
      <c r="BEW75" s="6"/>
      <c r="BEX75" s="6"/>
      <c r="BEY75" s="6"/>
      <c r="BEZ75" s="6"/>
      <c r="BFA75" s="6"/>
      <c r="BFB75" s="6"/>
      <c r="BFC75" s="6"/>
      <c r="BFD75" s="6"/>
      <c r="BFE75" s="6"/>
      <c r="BFF75" s="6"/>
      <c r="BFG75" s="6"/>
      <c r="BFH75" s="6"/>
      <c r="BFI75" s="6"/>
      <c r="BFJ75" s="6"/>
      <c r="BFK75" s="6"/>
      <c r="BFL75" s="6"/>
      <c r="BFM75" s="6"/>
      <c r="BFN75" s="6"/>
      <c r="BFO75" s="6"/>
      <c r="BFP75" s="6"/>
      <c r="BFQ75" s="6"/>
      <c r="BFR75" s="6"/>
      <c r="BFS75" s="6"/>
      <c r="BFT75" s="6"/>
      <c r="BFU75" s="6"/>
      <c r="BFV75" s="6"/>
      <c r="BFW75" s="6"/>
      <c r="BFX75" s="6"/>
      <c r="BFY75" s="6"/>
      <c r="BFZ75" s="6"/>
      <c r="BGA75" s="6"/>
      <c r="BGB75" s="6"/>
      <c r="BGC75" s="6"/>
      <c r="BGD75" s="6"/>
      <c r="BGE75" s="6"/>
      <c r="BGF75" s="6"/>
      <c r="BGG75" s="6"/>
      <c r="BGH75" s="6"/>
      <c r="BGI75" s="6"/>
      <c r="BGJ75" s="6"/>
      <c r="BGK75" s="6"/>
      <c r="BGL75" s="6"/>
      <c r="BGM75" s="6"/>
      <c r="BGN75" s="6"/>
      <c r="BGO75" s="6"/>
      <c r="BGP75" s="6"/>
      <c r="BGQ75" s="6"/>
      <c r="BGR75" s="6"/>
      <c r="BGS75" s="6"/>
      <c r="BGT75" s="6"/>
      <c r="BGU75" s="6"/>
      <c r="BGV75" s="6"/>
      <c r="BGW75" s="6"/>
      <c r="BGX75" s="6"/>
      <c r="BGY75" s="6"/>
      <c r="BGZ75" s="6"/>
      <c r="BHA75" s="6"/>
      <c r="BHB75" s="6"/>
      <c r="BHC75" s="6"/>
      <c r="BHD75" s="6"/>
      <c r="BHE75" s="6"/>
      <c r="BHF75" s="6"/>
      <c r="BHG75" s="6"/>
      <c r="BHH75" s="6"/>
      <c r="BHI75" s="6"/>
      <c r="BHJ75" s="6"/>
      <c r="BHK75" s="6"/>
      <c r="BHL75" s="6"/>
      <c r="BHM75" s="6"/>
      <c r="BHN75" s="6"/>
      <c r="BHO75" s="6"/>
      <c r="BHP75" s="6"/>
      <c r="BHQ75" s="6"/>
      <c r="BHR75" s="6"/>
      <c r="BHS75" s="6"/>
      <c r="BHT75" s="6"/>
      <c r="BHU75" s="6"/>
      <c r="BHV75" s="6"/>
      <c r="BHW75" s="6"/>
      <c r="BHX75" s="6"/>
      <c r="BHY75" s="6"/>
      <c r="BHZ75" s="6"/>
      <c r="BIA75" s="6"/>
      <c r="BIB75" s="6"/>
      <c r="BIC75" s="6"/>
      <c r="BID75" s="6"/>
      <c r="BIE75" s="6"/>
      <c r="BIF75" s="6"/>
      <c r="BIG75" s="6"/>
      <c r="BIH75" s="6"/>
      <c r="BII75" s="6"/>
      <c r="BIJ75" s="6"/>
      <c r="BIK75" s="6"/>
      <c r="BIL75" s="6"/>
      <c r="BIM75" s="6"/>
      <c r="BIN75" s="6"/>
      <c r="BIO75" s="6"/>
      <c r="BIP75" s="6"/>
      <c r="BIQ75" s="6"/>
      <c r="BIR75" s="6"/>
      <c r="BIS75" s="6"/>
      <c r="BIT75" s="6"/>
      <c r="BIU75" s="6"/>
      <c r="BIV75" s="6"/>
      <c r="BIW75" s="6"/>
      <c r="BIX75" s="6"/>
      <c r="BIY75" s="6"/>
      <c r="BIZ75" s="6"/>
      <c r="BJA75" s="6"/>
      <c r="BJB75" s="6"/>
      <c r="BJC75" s="6"/>
      <c r="BJD75" s="6"/>
      <c r="BJE75" s="6"/>
      <c r="BJF75" s="6"/>
      <c r="BJG75" s="6"/>
      <c r="BJH75" s="6"/>
      <c r="BJI75" s="6"/>
      <c r="BJJ75" s="6"/>
      <c r="BJK75" s="6"/>
      <c r="BJL75" s="6"/>
      <c r="BJM75" s="6"/>
      <c r="BJN75" s="6"/>
      <c r="BJO75" s="6"/>
      <c r="BJP75" s="6"/>
      <c r="BJQ75" s="6"/>
      <c r="BJR75" s="6"/>
      <c r="BJS75" s="6"/>
      <c r="BJT75" s="6"/>
      <c r="BJU75" s="6"/>
      <c r="BJV75" s="6"/>
      <c r="BJW75" s="6"/>
      <c r="BJX75" s="6"/>
      <c r="BJY75" s="6"/>
      <c r="BJZ75" s="6"/>
      <c r="BKA75" s="6"/>
      <c r="BKB75" s="6"/>
      <c r="BKC75" s="6"/>
      <c r="BKD75" s="6"/>
      <c r="BKE75" s="6"/>
      <c r="BKF75" s="6"/>
      <c r="BKG75" s="6"/>
      <c r="BKH75" s="6"/>
      <c r="BKI75" s="6"/>
      <c r="BKJ75" s="6"/>
      <c r="BKK75" s="6"/>
      <c r="BKL75" s="6"/>
      <c r="BKM75" s="6"/>
      <c r="BKN75" s="6"/>
      <c r="BKO75" s="6"/>
      <c r="BKP75" s="6"/>
      <c r="BKQ75" s="6"/>
      <c r="BKR75" s="6"/>
      <c r="BKS75" s="6"/>
      <c r="BKT75" s="6"/>
      <c r="BKU75" s="6"/>
      <c r="BKV75" s="6"/>
      <c r="BKW75" s="6"/>
      <c r="BKX75" s="6"/>
      <c r="BKY75" s="6"/>
      <c r="BKZ75" s="6"/>
      <c r="BLA75" s="6"/>
      <c r="BLB75" s="6"/>
      <c r="BLC75" s="6"/>
      <c r="BLD75" s="6"/>
      <c r="BLE75" s="6"/>
      <c r="BLF75" s="6"/>
      <c r="BLG75" s="6"/>
      <c r="BLH75" s="6"/>
      <c r="BLI75" s="6"/>
      <c r="BLJ75" s="6"/>
      <c r="BLK75" s="6"/>
      <c r="BLL75" s="6"/>
      <c r="BLM75" s="6"/>
      <c r="BLN75" s="6"/>
      <c r="BLO75" s="6"/>
      <c r="BLP75" s="6"/>
      <c r="BLQ75" s="6"/>
      <c r="BLR75" s="6"/>
      <c r="BLS75" s="6"/>
      <c r="BLT75" s="6"/>
      <c r="BLU75" s="6"/>
      <c r="BLV75" s="6"/>
      <c r="BLW75" s="6"/>
      <c r="BLX75" s="6"/>
      <c r="BLY75" s="6"/>
      <c r="BLZ75" s="6"/>
      <c r="BMA75" s="6"/>
      <c r="BMB75" s="6"/>
      <c r="BMC75" s="6"/>
      <c r="BMD75" s="6"/>
      <c r="BME75" s="6"/>
      <c r="BMF75" s="6"/>
      <c r="BMG75" s="6"/>
      <c r="BMH75" s="6"/>
      <c r="BMI75" s="6"/>
      <c r="BMJ75" s="6"/>
      <c r="BMK75" s="6"/>
      <c r="BML75" s="6"/>
      <c r="BMM75" s="6"/>
      <c r="BMN75" s="6"/>
      <c r="BMO75" s="6"/>
      <c r="BMP75" s="6"/>
      <c r="BMQ75" s="6"/>
      <c r="BMR75" s="6"/>
      <c r="BMS75" s="6"/>
      <c r="BMT75" s="6"/>
      <c r="BMU75" s="6"/>
      <c r="BMV75" s="6"/>
      <c r="BMW75" s="6"/>
      <c r="BMX75" s="6"/>
      <c r="BMY75" s="6"/>
      <c r="BMZ75" s="6"/>
      <c r="BNA75" s="6"/>
      <c r="BNB75" s="6"/>
      <c r="BNC75" s="6"/>
      <c r="BND75" s="6"/>
      <c r="BNE75" s="6"/>
      <c r="BNF75" s="6"/>
      <c r="BNG75" s="6"/>
      <c r="BNH75" s="6"/>
      <c r="BNI75" s="6"/>
      <c r="BNJ75" s="6"/>
      <c r="BNK75" s="6"/>
      <c r="BNL75" s="6"/>
      <c r="BNM75" s="6"/>
      <c r="BNN75" s="6"/>
      <c r="BNO75" s="6"/>
      <c r="BNP75" s="6"/>
      <c r="BNQ75" s="6"/>
      <c r="BNR75" s="6"/>
      <c r="BNS75" s="6"/>
      <c r="BNT75" s="6"/>
      <c r="BNU75" s="6"/>
      <c r="BNV75" s="6"/>
      <c r="BNW75" s="6"/>
      <c r="BNX75" s="6"/>
      <c r="BNY75" s="6"/>
      <c r="BNZ75" s="6"/>
      <c r="BOA75" s="6"/>
      <c r="BOB75" s="6"/>
      <c r="BOC75" s="6"/>
      <c r="BOD75" s="6"/>
      <c r="BOE75" s="6"/>
      <c r="BOF75" s="6"/>
      <c r="BOG75" s="6"/>
      <c r="BOH75" s="6"/>
      <c r="BOI75" s="6"/>
      <c r="BOJ75" s="6"/>
      <c r="BOK75" s="6"/>
      <c r="BOL75" s="6"/>
      <c r="BOM75" s="6"/>
      <c r="BON75" s="6"/>
      <c r="BOO75" s="6"/>
      <c r="BOP75" s="6"/>
      <c r="BOQ75" s="6"/>
      <c r="BOR75" s="6"/>
      <c r="BOS75" s="6"/>
      <c r="BOT75" s="6"/>
      <c r="BOU75" s="6"/>
      <c r="BOV75" s="6"/>
      <c r="BOW75" s="6"/>
      <c r="BOX75" s="6"/>
      <c r="BOY75" s="6"/>
      <c r="BOZ75" s="6"/>
      <c r="BPA75" s="6"/>
      <c r="BPB75" s="6"/>
      <c r="BPC75" s="6"/>
      <c r="BPD75" s="6"/>
      <c r="BPE75" s="6"/>
      <c r="BPF75" s="6"/>
      <c r="BPG75" s="6"/>
      <c r="BPH75" s="6"/>
      <c r="BPI75" s="6"/>
      <c r="BPJ75" s="6"/>
      <c r="BPK75" s="6"/>
      <c r="BPL75" s="6"/>
      <c r="BPM75" s="6"/>
      <c r="BPN75" s="6"/>
      <c r="BPO75" s="6"/>
      <c r="BPP75" s="6"/>
      <c r="BPQ75" s="6"/>
      <c r="BPR75" s="6"/>
      <c r="BPS75" s="6"/>
      <c r="BPT75" s="6"/>
      <c r="BPU75" s="6"/>
      <c r="BPV75" s="6"/>
      <c r="BPW75" s="6"/>
      <c r="BPX75" s="6"/>
      <c r="BPY75" s="6"/>
      <c r="BPZ75" s="6"/>
      <c r="BQA75" s="6"/>
      <c r="BQB75" s="6"/>
      <c r="BQC75" s="6"/>
      <c r="BQD75" s="6"/>
      <c r="BQE75" s="6"/>
      <c r="BQF75" s="6"/>
      <c r="BQG75" s="6"/>
      <c r="BQH75" s="6"/>
      <c r="BQI75" s="6"/>
      <c r="BQJ75" s="6"/>
      <c r="BQK75" s="6"/>
      <c r="BQL75" s="6"/>
      <c r="BQM75" s="6"/>
      <c r="BQN75" s="6"/>
      <c r="BQO75" s="6"/>
      <c r="BQP75" s="6"/>
      <c r="BQQ75" s="6"/>
      <c r="BQR75" s="6"/>
      <c r="BQS75" s="6"/>
      <c r="BQT75" s="6"/>
      <c r="BQU75" s="6"/>
      <c r="BQV75" s="6"/>
      <c r="BQW75" s="6"/>
      <c r="BQX75" s="6"/>
      <c r="BQY75" s="6"/>
      <c r="BQZ75" s="6"/>
      <c r="BRA75" s="6"/>
      <c r="BRB75" s="6"/>
      <c r="BRC75" s="6"/>
      <c r="BRD75" s="6"/>
      <c r="BRE75" s="6"/>
      <c r="BRF75" s="6"/>
      <c r="BRG75" s="6"/>
      <c r="BRH75" s="6"/>
      <c r="BRI75" s="6"/>
      <c r="BRJ75" s="6"/>
      <c r="BRK75" s="6"/>
      <c r="BRL75" s="6"/>
      <c r="BRM75" s="6"/>
      <c r="BRN75" s="6"/>
      <c r="BRO75" s="6"/>
      <c r="BRP75" s="6"/>
      <c r="BRQ75" s="6"/>
      <c r="BRR75" s="6"/>
      <c r="BRS75" s="6"/>
      <c r="BRT75" s="6"/>
      <c r="BRU75" s="6"/>
      <c r="BRV75" s="6"/>
      <c r="BRW75" s="6"/>
      <c r="BRX75" s="6"/>
      <c r="BRY75" s="6"/>
      <c r="BRZ75" s="6"/>
      <c r="BSA75" s="6"/>
      <c r="BSB75" s="6"/>
      <c r="BSC75" s="6"/>
      <c r="BSD75" s="6"/>
      <c r="BSE75" s="6"/>
      <c r="BSF75" s="6"/>
      <c r="BSG75" s="6"/>
      <c r="BSH75" s="6"/>
      <c r="BSI75" s="6"/>
      <c r="BSJ75" s="6"/>
      <c r="BSK75" s="6"/>
      <c r="BSL75" s="6"/>
      <c r="BSM75" s="6"/>
      <c r="BSN75" s="6"/>
      <c r="BSO75" s="6"/>
      <c r="BSP75" s="6"/>
      <c r="BSQ75" s="6"/>
      <c r="BSR75" s="6"/>
      <c r="BSS75" s="6"/>
      <c r="BST75" s="6"/>
      <c r="BSU75" s="6"/>
      <c r="BSV75" s="6"/>
      <c r="BSW75" s="6"/>
      <c r="BSX75" s="6"/>
      <c r="BSY75" s="6"/>
      <c r="BSZ75" s="6"/>
      <c r="BTA75" s="6"/>
      <c r="BTB75" s="6"/>
      <c r="BTC75" s="6"/>
      <c r="BTD75" s="6"/>
      <c r="BTE75" s="6"/>
      <c r="BTF75" s="6"/>
      <c r="BTG75" s="6"/>
      <c r="BTH75" s="6"/>
      <c r="BTI75" s="6"/>
      <c r="BTJ75" s="6"/>
      <c r="BTK75" s="6"/>
      <c r="BTL75" s="6"/>
      <c r="BTM75" s="6"/>
      <c r="BTN75" s="6"/>
      <c r="BTO75" s="6"/>
      <c r="BTP75" s="6"/>
      <c r="BTQ75" s="6"/>
      <c r="BTR75" s="6"/>
      <c r="BTS75" s="6"/>
      <c r="BTT75" s="6"/>
      <c r="BTU75" s="6"/>
      <c r="BTV75" s="6"/>
      <c r="BTW75" s="6"/>
      <c r="BTX75" s="6"/>
      <c r="BTY75" s="6"/>
      <c r="BTZ75" s="6"/>
      <c r="BUA75" s="6"/>
      <c r="BUB75" s="6"/>
      <c r="BUC75" s="6"/>
      <c r="BUD75" s="6"/>
      <c r="BUE75" s="6"/>
      <c r="BUF75" s="6"/>
      <c r="BUG75" s="6"/>
      <c r="BUH75" s="6"/>
      <c r="BUI75" s="6"/>
      <c r="BUJ75" s="6"/>
      <c r="BUK75" s="6"/>
      <c r="BUL75" s="6"/>
      <c r="BUM75" s="6"/>
      <c r="BUN75" s="6"/>
      <c r="BUO75" s="6"/>
      <c r="BUP75" s="6"/>
      <c r="BUQ75" s="6"/>
      <c r="BUR75" s="6"/>
      <c r="BUS75" s="6"/>
      <c r="BUT75" s="6"/>
      <c r="BUU75" s="6"/>
      <c r="BUV75" s="6"/>
      <c r="BUW75" s="6"/>
      <c r="BUX75" s="6"/>
      <c r="BUY75" s="6"/>
      <c r="BUZ75" s="6"/>
      <c r="BVA75" s="6"/>
      <c r="BVB75" s="6"/>
      <c r="BVC75" s="6"/>
      <c r="BVD75" s="6"/>
      <c r="BVE75" s="6"/>
      <c r="BVF75" s="6"/>
      <c r="BVG75" s="6"/>
      <c r="BVH75" s="6"/>
      <c r="BVI75" s="6"/>
      <c r="BVJ75" s="6"/>
      <c r="BVK75" s="6"/>
      <c r="BVL75" s="6"/>
      <c r="BVM75" s="6"/>
      <c r="BVN75" s="6"/>
      <c r="BVO75" s="6"/>
      <c r="BVP75" s="6"/>
      <c r="BVQ75" s="6"/>
      <c r="BVR75" s="6"/>
      <c r="BVS75" s="6"/>
      <c r="BVT75" s="6"/>
      <c r="BVU75" s="6"/>
      <c r="BVV75" s="6"/>
      <c r="BVW75" s="6"/>
      <c r="BVX75" s="6"/>
      <c r="BVY75" s="6"/>
      <c r="BVZ75" s="6"/>
      <c r="BWA75" s="6"/>
      <c r="BWB75" s="6"/>
      <c r="BWC75" s="6"/>
      <c r="BWD75" s="6"/>
      <c r="BWE75" s="6"/>
      <c r="BWF75" s="6"/>
      <c r="BWG75" s="6"/>
      <c r="BWH75" s="6"/>
      <c r="BWI75" s="6"/>
      <c r="BWJ75" s="6"/>
      <c r="BWK75" s="6"/>
      <c r="BWL75" s="6"/>
      <c r="BWM75" s="6"/>
      <c r="BWN75" s="6"/>
      <c r="BWO75" s="6"/>
      <c r="BWP75" s="6"/>
      <c r="BWQ75" s="6"/>
      <c r="BWR75" s="6"/>
      <c r="BWS75" s="6"/>
      <c r="BWT75" s="6"/>
      <c r="BWU75" s="6"/>
      <c r="BWV75" s="6"/>
      <c r="BWW75" s="6"/>
      <c r="BWX75" s="6"/>
      <c r="BWY75" s="6"/>
      <c r="BWZ75" s="6"/>
      <c r="BXA75" s="6"/>
      <c r="BXB75" s="6"/>
      <c r="BXC75" s="6"/>
      <c r="BXD75" s="6"/>
      <c r="BXE75" s="6"/>
      <c r="BXF75" s="6"/>
      <c r="BXG75" s="6"/>
      <c r="BXH75" s="6"/>
      <c r="BXI75" s="6"/>
      <c r="BXJ75" s="6"/>
      <c r="BXK75" s="6"/>
      <c r="BXL75" s="6"/>
      <c r="BXM75" s="6"/>
      <c r="BXN75" s="6"/>
      <c r="BXO75" s="6"/>
      <c r="BXP75" s="6"/>
      <c r="BXQ75" s="6"/>
      <c r="BXR75" s="6"/>
      <c r="BXS75" s="6"/>
      <c r="BXT75" s="6"/>
      <c r="BXU75" s="6"/>
      <c r="BXV75" s="6"/>
      <c r="BXW75" s="6"/>
      <c r="BXX75" s="6"/>
      <c r="BXY75" s="6"/>
      <c r="BXZ75" s="6"/>
      <c r="BYA75" s="6"/>
      <c r="BYB75" s="6"/>
      <c r="BYC75" s="6"/>
      <c r="BYD75" s="6"/>
      <c r="BYE75" s="6"/>
      <c r="BYF75" s="6"/>
      <c r="BYG75" s="6"/>
      <c r="BYH75" s="6"/>
      <c r="BYI75" s="6"/>
      <c r="BYJ75" s="6"/>
      <c r="BYK75" s="6"/>
      <c r="BYL75" s="6"/>
      <c r="BYM75" s="6"/>
      <c r="BYN75" s="6"/>
      <c r="BYO75" s="6"/>
      <c r="BYP75" s="6"/>
      <c r="BYQ75" s="6"/>
      <c r="BYR75" s="6"/>
      <c r="BYS75" s="6"/>
      <c r="BYT75" s="6"/>
      <c r="BYU75" s="6"/>
      <c r="BYV75" s="6"/>
      <c r="BYW75" s="6"/>
      <c r="BYX75" s="6"/>
      <c r="BYY75" s="6"/>
      <c r="BYZ75" s="6"/>
      <c r="BZA75" s="6"/>
      <c r="BZB75" s="6"/>
      <c r="BZC75" s="6"/>
      <c r="BZD75" s="6"/>
      <c r="BZE75" s="6"/>
      <c r="BZF75" s="6"/>
      <c r="BZG75" s="6"/>
      <c r="BZH75" s="6"/>
      <c r="BZI75" s="6"/>
      <c r="BZJ75" s="6"/>
      <c r="BZK75" s="6"/>
      <c r="BZL75" s="6"/>
      <c r="BZM75" s="6"/>
      <c r="BZN75" s="6"/>
      <c r="BZO75" s="6"/>
      <c r="BZP75" s="6"/>
      <c r="BZQ75" s="6"/>
      <c r="BZR75" s="6"/>
      <c r="BZS75" s="6"/>
      <c r="BZT75" s="6"/>
      <c r="BZU75" s="6"/>
      <c r="BZV75" s="6"/>
      <c r="BZW75" s="6"/>
      <c r="BZX75" s="6"/>
      <c r="BZY75" s="6"/>
      <c r="BZZ75" s="6"/>
      <c r="CAA75" s="6"/>
      <c r="CAB75" s="6"/>
      <c r="CAC75" s="6"/>
      <c r="CAD75" s="6"/>
      <c r="CAE75" s="6"/>
      <c r="CAF75" s="6"/>
      <c r="CAG75" s="6"/>
      <c r="CAH75" s="6"/>
      <c r="CAI75" s="6"/>
      <c r="CAJ75" s="6"/>
      <c r="CAK75" s="6"/>
      <c r="CAL75" s="6"/>
      <c r="CAM75" s="6"/>
      <c r="CAN75" s="6"/>
      <c r="CAO75" s="6"/>
      <c r="CAP75" s="6"/>
      <c r="CAQ75" s="6"/>
      <c r="CAR75" s="6"/>
      <c r="CAS75" s="6"/>
      <c r="CAT75" s="6"/>
      <c r="CAU75" s="6"/>
      <c r="CAV75" s="6"/>
      <c r="CAW75" s="6"/>
      <c r="CAX75" s="6"/>
      <c r="CAY75" s="6"/>
      <c r="CAZ75" s="6"/>
      <c r="CBA75" s="6"/>
      <c r="CBB75" s="6"/>
      <c r="CBC75" s="6"/>
      <c r="CBD75" s="6"/>
      <c r="CBE75" s="6"/>
      <c r="CBF75" s="6"/>
      <c r="CBG75" s="6"/>
      <c r="CBH75" s="6"/>
      <c r="CBI75" s="6"/>
      <c r="CBJ75" s="6"/>
      <c r="CBK75" s="6"/>
      <c r="CBL75" s="6"/>
      <c r="CBM75" s="6"/>
      <c r="CBN75" s="6"/>
      <c r="CBO75" s="6"/>
      <c r="CBP75" s="6"/>
      <c r="CBQ75" s="6"/>
      <c r="CBR75" s="6"/>
      <c r="CBS75" s="6"/>
      <c r="CBT75" s="6"/>
      <c r="CBU75" s="6"/>
      <c r="CBV75" s="6"/>
      <c r="CBW75" s="6"/>
      <c r="CBX75" s="6"/>
      <c r="CBY75" s="6"/>
      <c r="CBZ75" s="6"/>
      <c r="CCA75" s="6"/>
      <c r="CCB75" s="6"/>
      <c r="CCC75" s="6"/>
      <c r="CCD75" s="6"/>
      <c r="CCE75" s="6"/>
      <c r="CCF75" s="6"/>
      <c r="CCG75" s="6"/>
      <c r="CCH75" s="6"/>
      <c r="CCI75" s="6"/>
      <c r="CCJ75" s="6"/>
      <c r="CCK75" s="6"/>
      <c r="CCL75" s="6"/>
      <c r="CCM75" s="6"/>
      <c r="CCN75" s="6"/>
      <c r="CCO75" s="6"/>
      <c r="CCP75" s="6"/>
      <c r="CCQ75" s="6"/>
      <c r="CCR75" s="6"/>
      <c r="CCS75" s="6"/>
      <c r="CCT75" s="6"/>
      <c r="CCU75" s="6"/>
      <c r="CCV75" s="6"/>
      <c r="CCW75" s="6"/>
      <c r="CCX75" s="6"/>
      <c r="CCY75" s="6"/>
      <c r="CCZ75" s="6"/>
      <c r="CDA75" s="6"/>
      <c r="CDB75" s="6"/>
      <c r="CDC75" s="6"/>
      <c r="CDD75" s="6"/>
      <c r="CDE75" s="6"/>
      <c r="CDF75" s="6"/>
      <c r="CDG75" s="6"/>
      <c r="CDH75" s="6"/>
      <c r="CDI75" s="6"/>
      <c r="CDJ75" s="6"/>
      <c r="CDK75" s="6"/>
      <c r="CDL75" s="6"/>
      <c r="CDM75" s="6"/>
      <c r="CDN75" s="6"/>
      <c r="CDO75" s="6"/>
      <c r="CDP75" s="6"/>
      <c r="CDQ75" s="6"/>
      <c r="CDR75" s="6"/>
      <c r="CDS75" s="6"/>
      <c r="CDT75" s="6"/>
      <c r="CDU75" s="6"/>
      <c r="CDV75" s="6"/>
      <c r="CDW75" s="6"/>
      <c r="CDX75" s="6"/>
      <c r="CDY75" s="6"/>
      <c r="CDZ75" s="6"/>
      <c r="CEA75" s="6"/>
      <c r="CEB75" s="6"/>
      <c r="CEC75" s="6"/>
      <c r="CED75" s="6"/>
      <c r="CEE75" s="6"/>
      <c r="CEF75" s="6"/>
      <c r="CEG75" s="6"/>
      <c r="CEH75" s="6"/>
      <c r="CEI75" s="6"/>
      <c r="CEJ75" s="6"/>
      <c r="CEK75" s="6"/>
      <c r="CEL75" s="6"/>
      <c r="CEM75" s="6"/>
      <c r="CEN75" s="6"/>
      <c r="CEO75" s="6"/>
      <c r="CEP75" s="6"/>
      <c r="CEQ75" s="6"/>
      <c r="CER75" s="6"/>
      <c r="CES75" s="6"/>
      <c r="CET75" s="6"/>
      <c r="CEU75" s="6"/>
      <c r="CEV75" s="6"/>
      <c r="CEW75" s="6"/>
      <c r="CEX75" s="6"/>
      <c r="CEY75" s="6"/>
      <c r="CEZ75" s="6"/>
      <c r="CFA75" s="6"/>
      <c r="CFB75" s="6"/>
      <c r="CFC75" s="6"/>
      <c r="CFD75" s="6"/>
      <c r="CFE75" s="6"/>
      <c r="CFF75" s="6"/>
      <c r="CFG75" s="6"/>
      <c r="CFH75" s="6"/>
      <c r="CFI75" s="6"/>
      <c r="CFJ75" s="6"/>
      <c r="CFK75" s="6"/>
      <c r="CFL75" s="6"/>
      <c r="CFM75" s="6"/>
      <c r="CFN75" s="6"/>
      <c r="CFO75" s="6"/>
      <c r="CFP75" s="6"/>
      <c r="CFQ75" s="6"/>
      <c r="CFR75" s="6"/>
      <c r="CFS75" s="6"/>
      <c r="CFT75" s="6"/>
      <c r="CFU75" s="6"/>
      <c r="CFV75" s="6"/>
      <c r="CFW75" s="6"/>
      <c r="CFX75" s="6"/>
      <c r="CFY75" s="6"/>
      <c r="CFZ75" s="6"/>
      <c r="CGA75" s="6"/>
      <c r="CGB75" s="6"/>
      <c r="CGC75" s="6"/>
      <c r="CGD75" s="6"/>
      <c r="CGE75" s="6"/>
      <c r="CGF75" s="6"/>
      <c r="CGG75" s="6"/>
      <c r="CGH75" s="6"/>
      <c r="CGI75" s="6"/>
      <c r="CGJ75" s="6"/>
      <c r="CGK75" s="6"/>
      <c r="CGL75" s="6"/>
      <c r="CGM75" s="6"/>
      <c r="CGN75" s="6"/>
      <c r="CGO75" s="6"/>
      <c r="CGP75" s="6"/>
      <c r="CGQ75" s="6"/>
      <c r="CGR75" s="6"/>
      <c r="CGS75" s="6"/>
      <c r="CGT75" s="6"/>
      <c r="CGU75" s="6"/>
      <c r="CGV75" s="6"/>
      <c r="CGW75" s="6"/>
      <c r="CGX75" s="6"/>
      <c r="CGY75" s="6"/>
      <c r="CGZ75" s="6"/>
      <c r="CHA75" s="6"/>
      <c r="CHB75" s="6"/>
      <c r="CHC75" s="6"/>
      <c r="CHD75" s="6"/>
      <c r="CHE75" s="6"/>
      <c r="CHF75" s="6"/>
      <c r="CHG75" s="6"/>
      <c r="CHH75" s="6"/>
      <c r="CHI75" s="6"/>
      <c r="CHJ75" s="6"/>
      <c r="CHK75" s="6"/>
      <c r="CHL75" s="6"/>
      <c r="CHM75" s="6"/>
      <c r="CHN75" s="6"/>
      <c r="CHO75" s="6"/>
      <c r="CHP75" s="6"/>
      <c r="CHQ75" s="6"/>
      <c r="CHR75" s="6"/>
      <c r="CHS75" s="6"/>
      <c r="CHT75" s="6"/>
      <c r="CHU75" s="6"/>
      <c r="CHV75" s="6"/>
      <c r="CHW75" s="6"/>
      <c r="CHX75" s="6"/>
      <c r="CHY75" s="6"/>
      <c r="CHZ75" s="6"/>
      <c r="CIA75" s="6"/>
      <c r="CIB75" s="6"/>
      <c r="CIC75" s="6"/>
      <c r="CID75" s="6"/>
      <c r="CIE75" s="6"/>
      <c r="CIF75" s="6"/>
      <c r="CIG75" s="6"/>
      <c r="CIH75" s="6"/>
      <c r="CII75" s="6"/>
      <c r="CIJ75" s="6"/>
      <c r="CIK75" s="6"/>
      <c r="CIL75" s="6"/>
      <c r="CIM75" s="6"/>
      <c r="CIN75" s="6"/>
      <c r="CIO75" s="6"/>
      <c r="CIP75" s="6"/>
      <c r="CIQ75" s="6"/>
      <c r="CIR75" s="6"/>
      <c r="CIS75" s="6"/>
      <c r="CIT75" s="6"/>
      <c r="CIU75" s="6"/>
      <c r="CIV75" s="6"/>
      <c r="CIW75" s="6"/>
      <c r="CIX75" s="6"/>
      <c r="CIY75" s="6"/>
      <c r="CIZ75" s="6"/>
      <c r="CJA75" s="6"/>
      <c r="CJB75" s="6"/>
      <c r="CJC75" s="6"/>
      <c r="CJD75" s="6"/>
      <c r="CJE75" s="6"/>
      <c r="CJF75" s="6"/>
      <c r="CJG75" s="6"/>
      <c r="CJH75" s="6"/>
      <c r="CJI75" s="6"/>
      <c r="CJJ75" s="6"/>
      <c r="CJK75" s="6"/>
      <c r="CJL75" s="6"/>
      <c r="CJM75" s="6"/>
      <c r="CJN75" s="6"/>
      <c r="CJO75" s="6"/>
      <c r="CJP75" s="6"/>
      <c r="CJQ75" s="6"/>
      <c r="CJR75" s="6"/>
      <c r="CJS75" s="6"/>
      <c r="CJT75" s="6"/>
      <c r="CJU75" s="6"/>
      <c r="CJV75" s="6"/>
      <c r="CJW75" s="6"/>
      <c r="CJX75" s="6"/>
      <c r="CJY75" s="6"/>
      <c r="CJZ75" s="6"/>
      <c r="CKA75" s="6"/>
      <c r="CKB75" s="6"/>
      <c r="CKC75" s="6"/>
      <c r="CKD75" s="6"/>
      <c r="CKE75" s="6"/>
      <c r="CKF75" s="6"/>
      <c r="CKG75" s="6"/>
      <c r="CKH75" s="6"/>
      <c r="CKI75" s="6"/>
      <c r="CKJ75" s="6"/>
      <c r="CKK75" s="6"/>
      <c r="CKL75" s="6"/>
      <c r="CKM75" s="6"/>
      <c r="CKN75" s="6"/>
      <c r="CKO75" s="6"/>
      <c r="CKP75" s="6"/>
      <c r="CKQ75" s="6"/>
      <c r="CKR75" s="6"/>
      <c r="CKS75" s="6"/>
      <c r="CKT75" s="6"/>
      <c r="CKU75" s="6"/>
      <c r="CKV75" s="6"/>
      <c r="CKW75" s="6"/>
      <c r="CKX75" s="6"/>
      <c r="CKY75" s="6"/>
      <c r="CKZ75" s="6"/>
      <c r="CLA75" s="6"/>
      <c r="CLB75" s="6"/>
      <c r="CLC75" s="6"/>
      <c r="CLD75" s="6"/>
      <c r="CLE75" s="6"/>
      <c r="CLF75" s="6"/>
      <c r="CLG75" s="6"/>
      <c r="CLH75" s="6"/>
      <c r="CLI75" s="6"/>
      <c r="CLJ75" s="6"/>
      <c r="CLK75" s="6"/>
      <c r="CLL75" s="6"/>
      <c r="CLM75" s="6"/>
      <c r="CLN75" s="6"/>
      <c r="CLO75" s="6"/>
      <c r="CLP75" s="6"/>
      <c r="CLQ75" s="6"/>
      <c r="CLR75" s="6"/>
      <c r="CLS75" s="6"/>
      <c r="CLT75" s="6"/>
      <c r="CLU75" s="6"/>
      <c r="CLV75" s="6"/>
      <c r="CLW75" s="6"/>
      <c r="CLX75" s="6"/>
      <c r="CLY75" s="6"/>
      <c r="CLZ75" s="6"/>
      <c r="CMA75" s="6"/>
      <c r="CMB75" s="6"/>
      <c r="CMC75" s="6"/>
      <c r="CMD75" s="6"/>
      <c r="CME75" s="6"/>
      <c r="CMF75" s="6"/>
      <c r="CMG75" s="6"/>
      <c r="CMH75" s="6"/>
      <c r="CMI75" s="6"/>
      <c r="CMJ75" s="6"/>
      <c r="CMK75" s="6"/>
      <c r="CML75" s="6"/>
      <c r="CMM75" s="6"/>
      <c r="CMN75" s="6"/>
      <c r="CMO75" s="6"/>
      <c r="CMP75" s="6"/>
      <c r="CMQ75" s="6"/>
      <c r="CMR75" s="6"/>
      <c r="CMS75" s="6"/>
      <c r="CMT75" s="6"/>
      <c r="CMU75" s="6"/>
      <c r="CMV75" s="6"/>
      <c r="CMW75" s="6"/>
      <c r="CMX75" s="6"/>
      <c r="CMY75" s="6"/>
      <c r="CMZ75" s="6"/>
      <c r="CNA75" s="6"/>
      <c r="CNB75" s="6"/>
      <c r="CNC75" s="6"/>
      <c r="CND75" s="6"/>
      <c r="CNE75" s="6"/>
      <c r="CNF75" s="6"/>
      <c r="CNG75" s="6"/>
      <c r="CNH75" s="6"/>
      <c r="CNI75" s="6"/>
    </row>
    <row r="76" spans="1:2403" s="16" customFormat="1" ht="23.25" customHeight="1">
      <c r="A76" s="1"/>
      <c r="B76" s="100" t="s">
        <v>384</v>
      </c>
      <c r="C76" s="100" t="str">
        <f>_xlfn.XLOOKUP(tblMix[[#This Row],[Team Name]],tblLookup[Team Name],tblLookup[Arena Name],NA(),0,1)</f>
        <v>M&amp;T Bank Stadium</v>
      </c>
      <c r="D76" s="100" t="str">
        <f>_xlfn.XLOOKUP(tblMix[[#This Row],[Arena Name]],tblLookup[Arena Name],tblLookup[Arena Location],NA(),0,1)</f>
        <v>Baltimore, Maryland</v>
      </c>
      <c r="E76" s="100">
        <v>71008</v>
      </c>
      <c r="F76" s="129">
        <v>1998</v>
      </c>
      <c r="G76" s="100" t="s">
        <v>291</v>
      </c>
      <c r="H76" s="15" t="s">
        <v>281</v>
      </c>
      <c r="I76" s="130">
        <v>9.43</v>
      </c>
      <c r="J76" s="6">
        <f>1</f>
        <v>1</v>
      </c>
      <c r="K76" s="1"/>
      <c r="L76" s="205" t="s">
        <v>445</v>
      </c>
      <c r="M76" s="205" t="s">
        <v>446</v>
      </c>
      <c r="N76" s="205" t="s">
        <v>447</v>
      </c>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c r="LP76" s="6"/>
      <c r="LQ76" s="6"/>
      <c r="LR76" s="6"/>
      <c r="LS76" s="6"/>
      <c r="LT76" s="6"/>
      <c r="LU76" s="6"/>
      <c r="LV76" s="6"/>
      <c r="LW76" s="6"/>
      <c r="LX76" s="6"/>
      <c r="LY76" s="6"/>
      <c r="LZ76" s="6"/>
      <c r="MA76" s="6"/>
      <c r="MB76" s="6"/>
      <c r="MC76" s="6"/>
      <c r="MD76" s="6"/>
      <c r="ME76" s="6"/>
      <c r="MF76" s="6"/>
      <c r="MG76" s="6"/>
      <c r="MH76" s="6"/>
      <c r="MI76" s="6"/>
      <c r="MJ76" s="6"/>
      <c r="MK76" s="6"/>
      <c r="ML76" s="6"/>
      <c r="MM76" s="6"/>
      <c r="MN76" s="6"/>
      <c r="MO76" s="6"/>
      <c r="MP76" s="6"/>
      <c r="MQ76" s="6"/>
      <c r="MR76" s="6"/>
      <c r="MS76" s="6"/>
      <c r="MT76" s="6"/>
      <c r="MU76" s="6"/>
      <c r="MV76" s="6"/>
      <c r="MW76" s="6"/>
      <c r="MX76" s="6"/>
      <c r="MY76" s="6"/>
      <c r="MZ76" s="6"/>
      <c r="NA76" s="6"/>
      <c r="NB76" s="6"/>
      <c r="NC76" s="6"/>
      <c r="ND76" s="6"/>
      <c r="NE76" s="6"/>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c r="PM76" s="6"/>
      <c r="PN76" s="6"/>
      <c r="PO76" s="6"/>
      <c r="PP76" s="6"/>
      <c r="PQ76" s="6"/>
      <c r="PR76" s="6"/>
      <c r="PS76" s="6"/>
      <c r="PT76" s="6"/>
      <c r="PU76" s="6"/>
      <c r="PV76" s="6"/>
      <c r="PW76" s="6"/>
      <c r="PX76" s="6"/>
      <c r="PY76" s="6"/>
      <c r="PZ76" s="6"/>
      <c r="QA76" s="6"/>
      <c r="QB76" s="6"/>
      <c r="QC76" s="6"/>
      <c r="QD76" s="6"/>
      <c r="QE76" s="6"/>
      <c r="QF76" s="6"/>
      <c r="QG76" s="6"/>
      <c r="QH76" s="6"/>
      <c r="QI76" s="6"/>
      <c r="QJ76" s="6"/>
      <c r="QK76" s="6"/>
      <c r="QL76" s="6"/>
      <c r="QM76" s="6"/>
      <c r="QN76" s="6"/>
      <c r="QO76" s="6"/>
      <c r="QP76" s="6"/>
      <c r="QQ76" s="6"/>
      <c r="QR76" s="6"/>
      <c r="QS76" s="6"/>
      <c r="QT76" s="6"/>
      <c r="QU76" s="6"/>
      <c r="QV76" s="6"/>
      <c r="QW76" s="6"/>
      <c r="QX76" s="6"/>
      <c r="QY76" s="6"/>
      <c r="QZ76" s="6"/>
      <c r="RA76" s="6"/>
      <c r="RB76" s="6"/>
      <c r="RC76" s="6"/>
      <c r="RD76" s="6"/>
      <c r="RE76" s="6"/>
      <c r="RF76" s="6"/>
      <c r="RG76" s="6"/>
      <c r="RH76" s="6"/>
      <c r="RI76" s="6"/>
      <c r="RJ76" s="6"/>
      <c r="RK76" s="6"/>
      <c r="RL76" s="6"/>
      <c r="RM76" s="6"/>
      <c r="RN76" s="6"/>
      <c r="RO76" s="6"/>
      <c r="RP76" s="6"/>
      <c r="RQ76" s="6"/>
      <c r="RR76" s="6"/>
      <c r="RS76" s="6"/>
      <c r="RT76" s="6"/>
      <c r="RU76" s="6"/>
      <c r="RV76" s="6"/>
      <c r="RW76" s="6"/>
      <c r="RX76" s="6"/>
      <c r="RY76" s="6"/>
      <c r="RZ76" s="6"/>
      <c r="SA76" s="6"/>
      <c r="SB76" s="6"/>
      <c r="SC76" s="6"/>
      <c r="SD76" s="6"/>
      <c r="SE76" s="6"/>
      <c r="SF76" s="6"/>
      <c r="SG76" s="6"/>
      <c r="SH76" s="6"/>
      <c r="SI76" s="6"/>
      <c r="SJ76" s="6"/>
      <c r="SK76" s="6"/>
      <c r="SL76" s="6"/>
      <c r="SM76" s="6"/>
      <c r="SN76" s="6"/>
      <c r="SO76" s="6"/>
      <c r="SP76" s="6"/>
      <c r="SQ76" s="6"/>
      <c r="SR76" s="6"/>
      <c r="SS76" s="6"/>
      <c r="ST76" s="6"/>
      <c r="SU76" s="6"/>
      <c r="SV76" s="6"/>
      <c r="SW76" s="6"/>
      <c r="SX76" s="6"/>
      <c r="SY76" s="6"/>
      <c r="SZ76" s="6"/>
      <c r="TA76" s="6"/>
      <c r="TB76" s="6"/>
      <c r="TC76" s="6"/>
      <c r="TD76" s="6"/>
      <c r="TE76" s="6"/>
      <c r="TF76" s="6"/>
      <c r="TG76" s="6"/>
      <c r="TH76" s="6"/>
      <c r="TI76" s="6"/>
      <c r="TJ76" s="6"/>
      <c r="TK76" s="6"/>
      <c r="TL76" s="6"/>
      <c r="TM76" s="6"/>
      <c r="TN76" s="6"/>
      <c r="TO76" s="6"/>
      <c r="TP76" s="6"/>
      <c r="TQ76" s="6"/>
      <c r="TR76" s="6"/>
      <c r="TS76" s="6"/>
      <c r="TT76" s="6"/>
      <c r="TU76" s="6"/>
      <c r="TV76" s="6"/>
      <c r="TW76" s="6"/>
      <c r="TX76" s="6"/>
      <c r="TY76" s="6"/>
      <c r="TZ76" s="6"/>
      <c r="UA76" s="6"/>
      <c r="UB76" s="6"/>
      <c r="UC76" s="6"/>
      <c r="UD76" s="6"/>
      <c r="UE76" s="6"/>
      <c r="UF76" s="6"/>
      <c r="UG76" s="6"/>
      <c r="UH76" s="6"/>
      <c r="UI76" s="6"/>
      <c r="UJ76" s="6"/>
      <c r="UK76" s="6"/>
      <c r="UL76" s="6"/>
      <c r="UM76" s="6"/>
      <c r="UN76" s="6"/>
      <c r="UO76" s="6"/>
      <c r="UP76" s="6"/>
      <c r="UQ76" s="6"/>
      <c r="UR76" s="6"/>
      <c r="US76" s="6"/>
      <c r="UT76" s="6"/>
      <c r="UU76" s="6"/>
      <c r="UV76" s="6"/>
      <c r="UW76" s="6"/>
      <c r="UX76" s="6"/>
      <c r="UY76" s="6"/>
      <c r="UZ76" s="6"/>
      <c r="VA76" s="6"/>
      <c r="VB76" s="6"/>
      <c r="VC76" s="6"/>
      <c r="VD76" s="6"/>
      <c r="VE76" s="6"/>
      <c r="VF76" s="6"/>
      <c r="VG76" s="6"/>
      <c r="VH76" s="6"/>
      <c r="VI76" s="6"/>
      <c r="VJ76" s="6"/>
      <c r="VK76" s="6"/>
      <c r="VL76" s="6"/>
      <c r="VM76" s="6"/>
      <c r="VN76" s="6"/>
      <c r="VO76" s="6"/>
      <c r="VP76" s="6"/>
      <c r="VQ76" s="6"/>
      <c r="VR76" s="6"/>
      <c r="VS76" s="6"/>
      <c r="VT76" s="6"/>
      <c r="VU76" s="6"/>
      <c r="VV76" s="6"/>
      <c r="VW76" s="6"/>
      <c r="VX76" s="6"/>
      <c r="VY76" s="6"/>
      <c r="VZ76" s="6"/>
      <c r="WA76" s="6"/>
      <c r="WB76" s="6"/>
      <c r="WC76" s="6"/>
      <c r="WD76" s="6"/>
      <c r="WE76" s="6"/>
      <c r="WF76" s="6"/>
      <c r="WG76" s="6"/>
      <c r="WH76" s="6"/>
      <c r="WI76" s="6"/>
      <c r="WJ76" s="6"/>
      <c r="WK76" s="6"/>
      <c r="WL76" s="6"/>
      <c r="WM76" s="6"/>
      <c r="WN76" s="6"/>
      <c r="WO76" s="6"/>
      <c r="WP76" s="6"/>
      <c r="WQ76" s="6"/>
      <c r="WR76" s="6"/>
      <c r="WS76" s="6"/>
      <c r="WT76" s="6"/>
      <c r="WU76" s="6"/>
      <c r="WV76" s="6"/>
      <c r="WW76" s="6"/>
      <c r="WX76" s="6"/>
      <c r="WY76" s="6"/>
      <c r="WZ76" s="6"/>
      <c r="XA76" s="6"/>
      <c r="XB76" s="6"/>
      <c r="XC76" s="6"/>
      <c r="XD76" s="6"/>
      <c r="XE76" s="6"/>
      <c r="XF76" s="6"/>
      <c r="XG76" s="6"/>
      <c r="XH76" s="6"/>
      <c r="XI76" s="6"/>
      <c r="XJ76" s="6"/>
      <c r="XK76" s="6"/>
      <c r="XL76" s="6"/>
      <c r="XM76" s="6"/>
      <c r="XN76" s="6"/>
      <c r="XO76" s="6"/>
      <c r="XP76" s="6"/>
      <c r="XQ76" s="6"/>
      <c r="XR76" s="6"/>
      <c r="XS76" s="6"/>
      <c r="XT76" s="6"/>
      <c r="XU76" s="6"/>
      <c r="XV76" s="6"/>
      <c r="XW76" s="6"/>
      <c r="XX76" s="6"/>
      <c r="XY76" s="6"/>
      <c r="XZ76" s="6"/>
      <c r="YA76" s="6"/>
      <c r="YB76" s="6"/>
      <c r="YC76" s="6"/>
      <c r="YD76" s="6"/>
      <c r="YE76" s="6"/>
      <c r="YF76" s="6"/>
      <c r="YG76" s="6"/>
      <c r="YH76" s="6"/>
      <c r="YI76" s="6"/>
      <c r="YJ76" s="6"/>
      <c r="YK76" s="6"/>
      <c r="YL76" s="6"/>
      <c r="YM76" s="6"/>
      <c r="YN76" s="6"/>
      <c r="YO76" s="6"/>
      <c r="YP76" s="6"/>
      <c r="YQ76" s="6"/>
      <c r="YR76" s="6"/>
      <c r="YS76" s="6"/>
      <c r="YT76" s="6"/>
      <c r="YU76" s="6"/>
      <c r="YV76" s="6"/>
      <c r="YW76" s="6"/>
      <c r="YX76" s="6"/>
      <c r="YY76" s="6"/>
      <c r="YZ76" s="6"/>
      <c r="ZA76" s="6"/>
      <c r="ZB76" s="6"/>
      <c r="ZC76" s="6"/>
      <c r="ZD76" s="6"/>
      <c r="ZE76" s="6"/>
      <c r="ZF76" s="6"/>
      <c r="ZG76" s="6"/>
      <c r="ZH76" s="6"/>
      <c r="ZI76" s="6"/>
      <c r="ZJ76" s="6"/>
      <c r="ZK76" s="6"/>
      <c r="ZL76" s="6"/>
      <c r="ZM76" s="6"/>
      <c r="ZN76" s="6"/>
      <c r="ZO76" s="6"/>
      <c r="ZP76" s="6"/>
      <c r="ZQ76" s="6"/>
      <c r="ZR76" s="6"/>
      <c r="ZS76" s="6"/>
      <c r="ZT76" s="6"/>
      <c r="ZU76" s="6"/>
      <c r="ZV76" s="6"/>
      <c r="ZW76" s="6"/>
      <c r="ZX76" s="6"/>
      <c r="ZY76" s="6"/>
      <c r="ZZ76" s="6"/>
      <c r="AAA76" s="6"/>
      <c r="AAB76" s="6"/>
      <c r="AAC76" s="6"/>
      <c r="AAD76" s="6"/>
      <c r="AAE76" s="6"/>
      <c r="AAF76" s="6"/>
      <c r="AAG76" s="6"/>
      <c r="AAH76" s="6"/>
      <c r="AAI76" s="6"/>
      <c r="AAJ76" s="6"/>
      <c r="AAK76" s="6"/>
      <c r="AAL76" s="6"/>
      <c r="AAM76" s="6"/>
      <c r="AAN76" s="6"/>
      <c r="AAO76" s="6"/>
      <c r="AAP76" s="6"/>
      <c r="AAQ76" s="6"/>
      <c r="AAR76" s="6"/>
      <c r="AAS76" s="6"/>
      <c r="AAT76" s="6"/>
      <c r="AAU76" s="6"/>
      <c r="AAV76" s="6"/>
      <c r="AAW76" s="6"/>
      <c r="AAX76" s="6"/>
      <c r="AAY76" s="6"/>
      <c r="AAZ76" s="6"/>
      <c r="ABA76" s="6"/>
      <c r="ABB76" s="6"/>
      <c r="ABC76" s="6"/>
      <c r="ABD76" s="6"/>
      <c r="ABE76" s="6"/>
      <c r="ABF76" s="6"/>
      <c r="ABG76" s="6"/>
      <c r="ABH76" s="6"/>
      <c r="ABI76" s="6"/>
      <c r="ABJ76" s="6"/>
      <c r="ABK76" s="6"/>
      <c r="ABL76" s="6"/>
      <c r="ABM76" s="6"/>
      <c r="ABN76" s="6"/>
      <c r="ABO76" s="6"/>
      <c r="ABP76" s="6"/>
      <c r="ABQ76" s="6"/>
      <c r="ABR76" s="6"/>
      <c r="ABS76" s="6"/>
      <c r="ABT76" s="6"/>
      <c r="ABU76" s="6"/>
      <c r="ABV76" s="6"/>
      <c r="ABW76" s="6"/>
      <c r="ABX76" s="6"/>
      <c r="ABY76" s="6"/>
      <c r="ABZ76" s="6"/>
      <c r="ACA76" s="6"/>
      <c r="ACB76" s="6"/>
      <c r="ACC76" s="6"/>
      <c r="ACD76" s="6"/>
      <c r="ACE76" s="6"/>
      <c r="ACF76" s="6"/>
      <c r="ACG76" s="6"/>
      <c r="ACH76" s="6"/>
      <c r="ACI76" s="6"/>
      <c r="ACJ76" s="6"/>
      <c r="ACK76" s="6"/>
      <c r="ACL76" s="6"/>
      <c r="ACM76" s="6"/>
      <c r="ACN76" s="6"/>
      <c r="ACO76" s="6"/>
      <c r="ACP76" s="6"/>
      <c r="ACQ76" s="6"/>
      <c r="ACR76" s="6"/>
      <c r="ACS76" s="6"/>
      <c r="ACT76" s="6"/>
      <c r="ACU76" s="6"/>
      <c r="ACV76" s="6"/>
      <c r="ACW76" s="6"/>
      <c r="ACX76" s="6"/>
      <c r="ACY76" s="6"/>
      <c r="ACZ76" s="6"/>
      <c r="ADA76" s="6"/>
      <c r="ADB76" s="6"/>
      <c r="ADC76" s="6"/>
      <c r="ADD76" s="6"/>
      <c r="ADE76" s="6"/>
      <c r="ADF76" s="6"/>
      <c r="ADG76" s="6"/>
      <c r="ADH76" s="6"/>
      <c r="ADI76" s="6"/>
      <c r="ADJ76" s="6"/>
      <c r="ADK76" s="6"/>
      <c r="ADL76" s="6"/>
      <c r="ADM76" s="6"/>
      <c r="ADN76" s="6"/>
      <c r="ADO76" s="6"/>
      <c r="ADP76" s="6"/>
      <c r="ADQ76" s="6"/>
      <c r="ADR76" s="6"/>
      <c r="ADS76" s="6"/>
      <c r="ADT76" s="6"/>
      <c r="ADU76" s="6"/>
      <c r="ADV76" s="6"/>
      <c r="ADW76" s="6"/>
      <c r="ADX76" s="6"/>
      <c r="ADY76" s="6"/>
      <c r="ADZ76" s="6"/>
      <c r="AEA76" s="6"/>
      <c r="AEB76" s="6"/>
      <c r="AEC76" s="6"/>
      <c r="AED76" s="6"/>
      <c r="AEE76" s="6"/>
      <c r="AEF76" s="6"/>
      <c r="AEG76" s="6"/>
      <c r="AEH76" s="6"/>
      <c r="AEI76" s="6"/>
      <c r="AEJ76" s="6"/>
      <c r="AEK76" s="6"/>
      <c r="AEL76" s="6"/>
      <c r="AEM76" s="6"/>
      <c r="AEN76" s="6"/>
      <c r="AEO76" s="6"/>
      <c r="AEP76" s="6"/>
      <c r="AEQ76" s="6"/>
      <c r="AER76" s="6"/>
      <c r="AES76" s="6"/>
      <c r="AET76" s="6"/>
      <c r="AEU76" s="6"/>
      <c r="AEV76" s="6"/>
      <c r="AEW76" s="6"/>
      <c r="AEX76" s="6"/>
      <c r="AEY76" s="6"/>
      <c r="AEZ76" s="6"/>
      <c r="AFA76" s="6"/>
      <c r="AFB76" s="6"/>
      <c r="AFC76" s="6"/>
      <c r="AFD76" s="6"/>
      <c r="AFE76" s="6"/>
      <c r="AFF76" s="6"/>
      <c r="AFG76" s="6"/>
      <c r="AFH76" s="6"/>
      <c r="AFI76" s="6"/>
      <c r="AFJ76" s="6"/>
      <c r="AFK76" s="6"/>
      <c r="AFL76" s="6"/>
      <c r="AFM76" s="6"/>
      <c r="AFN76" s="6"/>
      <c r="AFO76" s="6"/>
      <c r="AFP76" s="6"/>
      <c r="AFQ76" s="6"/>
      <c r="AFR76" s="6"/>
      <c r="AFS76" s="6"/>
      <c r="AFT76" s="6"/>
      <c r="AFU76" s="6"/>
      <c r="AFV76" s="6"/>
      <c r="AFW76" s="6"/>
      <c r="AFX76" s="6"/>
      <c r="AFY76" s="6"/>
      <c r="AFZ76" s="6"/>
      <c r="AGA76" s="6"/>
      <c r="AGB76" s="6"/>
      <c r="AGC76" s="6"/>
      <c r="AGD76" s="6"/>
      <c r="AGE76" s="6"/>
      <c r="AGF76" s="6"/>
      <c r="AGG76" s="6"/>
      <c r="AGH76" s="6"/>
      <c r="AGI76" s="6"/>
      <c r="AGJ76" s="6"/>
      <c r="AGK76" s="6"/>
      <c r="AGL76" s="6"/>
      <c r="AGM76" s="6"/>
      <c r="AGN76" s="6"/>
      <c r="AGO76" s="6"/>
      <c r="AGP76" s="6"/>
      <c r="AGQ76" s="6"/>
      <c r="AGR76" s="6"/>
      <c r="AGS76" s="6"/>
      <c r="AGT76" s="6"/>
      <c r="AGU76" s="6"/>
      <c r="AGV76" s="6"/>
      <c r="AGW76" s="6"/>
      <c r="AGX76" s="6"/>
      <c r="AGY76" s="6"/>
      <c r="AGZ76" s="6"/>
      <c r="AHA76" s="6"/>
      <c r="AHB76" s="6"/>
      <c r="AHC76" s="6"/>
      <c r="AHD76" s="6"/>
      <c r="AHE76" s="6"/>
      <c r="AHF76" s="6"/>
      <c r="AHG76" s="6"/>
      <c r="AHH76" s="6"/>
      <c r="AHI76" s="6"/>
      <c r="AHJ76" s="6"/>
      <c r="AHK76" s="6"/>
      <c r="AHL76" s="6"/>
      <c r="AHM76" s="6"/>
      <c r="AHN76" s="6"/>
      <c r="AHO76" s="6"/>
      <c r="AHP76" s="6"/>
      <c r="AHQ76" s="6"/>
      <c r="AHR76" s="6"/>
      <c r="AHS76" s="6"/>
      <c r="AHT76" s="6"/>
      <c r="AHU76" s="6"/>
      <c r="AHV76" s="6"/>
      <c r="AHW76" s="6"/>
      <c r="AHX76" s="6"/>
      <c r="AHY76" s="6"/>
      <c r="AHZ76" s="6"/>
      <c r="AIA76" s="6"/>
      <c r="AIB76" s="6"/>
      <c r="AIC76" s="6"/>
      <c r="AID76" s="6"/>
      <c r="AIE76" s="6"/>
      <c r="AIF76" s="6"/>
      <c r="AIG76" s="6"/>
      <c r="AIH76" s="6"/>
      <c r="AII76" s="6"/>
      <c r="AIJ76" s="6"/>
      <c r="AIK76" s="6"/>
      <c r="AIL76" s="6"/>
      <c r="AIM76" s="6"/>
      <c r="AIN76" s="6"/>
      <c r="AIO76" s="6"/>
      <c r="AIP76" s="6"/>
      <c r="AIQ76" s="6"/>
      <c r="AIR76" s="6"/>
      <c r="AIS76" s="6"/>
      <c r="AIT76" s="6"/>
      <c r="AIU76" s="6"/>
      <c r="AIV76" s="6"/>
      <c r="AIW76" s="6"/>
      <c r="AIX76" s="6"/>
      <c r="AIY76" s="6"/>
      <c r="AIZ76" s="6"/>
      <c r="AJA76" s="6"/>
      <c r="AJB76" s="6"/>
      <c r="AJC76" s="6"/>
      <c r="AJD76" s="6"/>
      <c r="AJE76" s="6"/>
      <c r="AJF76" s="6"/>
      <c r="AJG76" s="6"/>
      <c r="AJH76" s="6"/>
      <c r="AJI76" s="6"/>
      <c r="AJJ76" s="6"/>
      <c r="AJK76" s="6"/>
      <c r="AJL76" s="6"/>
      <c r="AJM76" s="6"/>
      <c r="AJN76" s="6"/>
      <c r="AJO76" s="6"/>
      <c r="AJP76" s="6"/>
      <c r="AJQ76" s="6"/>
      <c r="AJR76" s="6"/>
      <c r="AJS76" s="6"/>
      <c r="AJT76" s="6"/>
      <c r="AJU76" s="6"/>
      <c r="AJV76" s="6"/>
      <c r="AJW76" s="6"/>
      <c r="AJX76" s="6"/>
      <c r="AJY76" s="6"/>
      <c r="AJZ76" s="6"/>
      <c r="AKA76" s="6"/>
      <c r="AKB76" s="6"/>
      <c r="AKC76" s="6"/>
      <c r="AKD76" s="6"/>
      <c r="AKE76" s="6"/>
      <c r="AKF76" s="6"/>
      <c r="AKG76" s="6"/>
      <c r="AKH76" s="6"/>
      <c r="AKI76" s="6"/>
      <c r="AKJ76" s="6"/>
      <c r="AKK76" s="6"/>
      <c r="AKL76" s="6"/>
      <c r="AKM76" s="6"/>
      <c r="AKN76" s="6"/>
      <c r="AKO76" s="6"/>
      <c r="AKP76" s="6"/>
      <c r="AKQ76" s="6"/>
      <c r="AKR76" s="6"/>
      <c r="AKS76" s="6"/>
      <c r="AKT76" s="6"/>
      <c r="AKU76" s="6"/>
      <c r="AKV76" s="6"/>
      <c r="AKW76" s="6"/>
      <c r="AKX76" s="6"/>
      <c r="AKY76" s="6"/>
      <c r="AKZ76" s="6"/>
      <c r="ALA76" s="6"/>
      <c r="ALB76" s="6"/>
      <c r="ALC76" s="6"/>
      <c r="ALD76" s="6"/>
      <c r="ALE76" s="6"/>
      <c r="ALF76" s="6"/>
      <c r="ALG76" s="6"/>
      <c r="ALH76" s="6"/>
      <c r="ALI76" s="6"/>
      <c r="ALJ76" s="6"/>
      <c r="ALK76" s="6"/>
      <c r="ALL76" s="6"/>
      <c r="ALM76" s="6"/>
      <c r="ALN76" s="6"/>
      <c r="ALO76" s="6"/>
      <c r="ALP76" s="6"/>
      <c r="ALQ76" s="6"/>
      <c r="ALR76" s="6"/>
      <c r="ALS76" s="6"/>
      <c r="ALT76" s="6"/>
      <c r="ALU76" s="6"/>
      <c r="ALV76" s="6"/>
      <c r="ALW76" s="6"/>
      <c r="ALX76" s="6"/>
      <c r="ALY76" s="6"/>
      <c r="ALZ76" s="6"/>
      <c r="AMA76" s="6"/>
      <c r="AMB76" s="6"/>
      <c r="AMC76" s="6"/>
      <c r="AMD76" s="6"/>
      <c r="AME76" s="6"/>
      <c r="AMF76" s="6"/>
      <c r="AMG76" s="6"/>
      <c r="AMH76" s="6"/>
      <c r="AMI76" s="6"/>
      <c r="AMJ76" s="6"/>
      <c r="AMK76" s="6"/>
      <c r="AML76" s="6"/>
      <c r="AMM76" s="6"/>
      <c r="AMN76" s="6"/>
      <c r="AMO76" s="6"/>
      <c r="AMP76" s="6"/>
      <c r="AMQ76" s="6"/>
      <c r="AMR76" s="6"/>
      <c r="AMS76" s="6"/>
      <c r="AMT76" s="6"/>
      <c r="AMU76" s="6"/>
      <c r="AMV76" s="6"/>
      <c r="AMW76" s="6"/>
      <c r="AMX76" s="6"/>
      <c r="AMY76" s="6"/>
      <c r="AMZ76" s="6"/>
      <c r="ANA76" s="6"/>
      <c r="ANB76" s="6"/>
      <c r="ANC76" s="6"/>
      <c r="AND76" s="6"/>
      <c r="ANE76" s="6"/>
      <c r="ANF76" s="6"/>
      <c r="ANG76" s="6"/>
      <c r="ANH76" s="6"/>
      <c r="ANI76" s="6"/>
      <c r="ANJ76" s="6"/>
      <c r="ANK76" s="6"/>
      <c r="ANL76" s="6"/>
      <c r="ANM76" s="6"/>
      <c r="ANN76" s="6"/>
      <c r="ANO76" s="6"/>
      <c r="ANP76" s="6"/>
      <c r="ANQ76" s="6"/>
      <c r="ANR76" s="6"/>
      <c r="ANS76" s="6"/>
      <c r="ANT76" s="6"/>
      <c r="ANU76" s="6"/>
      <c r="ANV76" s="6"/>
      <c r="ANW76" s="6"/>
      <c r="ANX76" s="6"/>
      <c r="ANY76" s="6"/>
      <c r="ANZ76" s="6"/>
      <c r="AOA76" s="6"/>
      <c r="AOB76" s="6"/>
      <c r="AOC76" s="6"/>
      <c r="AOD76" s="6"/>
      <c r="AOE76" s="6"/>
      <c r="AOF76" s="6"/>
      <c r="AOG76" s="6"/>
      <c r="AOH76" s="6"/>
      <c r="AOI76" s="6"/>
      <c r="AOJ76" s="6"/>
      <c r="AOK76" s="6"/>
      <c r="AOL76" s="6"/>
      <c r="AOM76" s="6"/>
      <c r="AON76" s="6"/>
      <c r="AOO76" s="6"/>
      <c r="AOP76" s="6"/>
      <c r="AOQ76" s="6"/>
      <c r="AOR76" s="6"/>
      <c r="AOS76" s="6"/>
      <c r="AOT76" s="6"/>
      <c r="AOU76" s="6"/>
      <c r="AOV76" s="6"/>
      <c r="AOW76" s="6"/>
      <c r="AOX76" s="6"/>
      <c r="AOY76" s="6"/>
      <c r="AOZ76" s="6"/>
      <c r="APA76" s="6"/>
      <c r="APB76" s="6"/>
      <c r="APC76" s="6"/>
      <c r="APD76" s="6"/>
      <c r="APE76" s="6"/>
      <c r="APF76" s="6"/>
      <c r="APG76" s="6"/>
      <c r="APH76" s="6"/>
      <c r="API76" s="6"/>
      <c r="APJ76" s="6"/>
      <c r="APK76" s="6"/>
      <c r="APL76" s="6"/>
      <c r="APM76" s="6"/>
      <c r="APN76" s="6"/>
      <c r="APO76" s="6"/>
      <c r="APP76" s="6"/>
      <c r="APQ76" s="6"/>
      <c r="APR76" s="6"/>
      <c r="APS76" s="6"/>
      <c r="APT76" s="6"/>
      <c r="APU76" s="6"/>
      <c r="APV76" s="6"/>
      <c r="APW76" s="6"/>
      <c r="APX76" s="6"/>
      <c r="APY76" s="6"/>
      <c r="APZ76" s="6"/>
      <c r="AQA76" s="6"/>
      <c r="AQB76" s="6"/>
      <c r="AQC76" s="6"/>
      <c r="AQD76" s="6"/>
      <c r="AQE76" s="6"/>
      <c r="AQF76" s="6"/>
      <c r="AQG76" s="6"/>
      <c r="AQH76" s="6"/>
      <c r="AQI76" s="6"/>
      <c r="AQJ76" s="6"/>
      <c r="AQK76" s="6"/>
      <c r="AQL76" s="6"/>
      <c r="AQM76" s="6"/>
      <c r="AQN76" s="6"/>
      <c r="AQO76" s="6"/>
      <c r="AQP76" s="6"/>
      <c r="AQQ76" s="6"/>
      <c r="AQR76" s="6"/>
      <c r="AQS76" s="6"/>
      <c r="AQT76" s="6"/>
      <c r="AQU76" s="6"/>
      <c r="AQV76" s="6"/>
      <c r="AQW76" s="6"/>
      <c r="AQX76" s="6"/>
      <c r="AQY76" s="6"/>
      <c r="AQZ76" s="6"/>
      <c r="ARA76" s="6"/>
      <c r="ARB76" s="6"/>
      <c r="ARC76" s="6"/>
      <c r="ARD76" s="6"/>
      <c r="ARE76" s="6"/>
      <c r="ARF76" s="6"/>
      <c r="ARG76" s="6"/>
      <c r="ARH76" s="6"/>
      <c r="ARI76" s="6"/>
      <c r="ARJ76" s="6"/>
      <c r="ARK76" s="6"/>
      <c r="ARL76" s="6"/>
      <c r="ARM76" s="6"/>
      <c r="ARN76" s="6"/>
      <c r="ARO76" s="6"/>
      <c r="ARP76" s="6"/>
      <c r="ARQ76" s="6"/>
      <c r="ARR76" s="6"/>
      <c r="ARS76" s="6"/>
      <c r="ART76" s="6"/>
      <c r="ARU76" s="6"/>
      <c r="ARV76" s="6"/>
      <c r="ARW76" s="6"/>
      <c r="ARX76" s="6"/>
      <c r="ARY76" s="6"/>
      <c r="ARZ76" s="6"/>
      <c r="ASA76" s="6"/>
      <c r="ASB76" s="6"/>
      <c r="ASC76" s="6"/>
      <c r="ASD76" s="6"/>
      <c r="ASE76" s="6"/>
      <c r="ASF76" s="6"/>
      <c r="ASG76" s="6"/>
      <c r="ASH76" s="6"/>
      <c r="ASI76" s="6"/>
      <c r="ASJ76" s="6"/>
      <c r="ASK76" s="6"/>
      <c r="ASL76" s="6"/>
      <c r="ASM76" s="6"/>
      <c r="ASN76" s="6"/>
      <c r="ASO76" s="6"/>
      <c r="ASP76" s="6"/>
      <c r="ASQ76" s="6"/>
      <c r="ASR76" s="6"/>
      <c r="ASS76" s="6"/>
      <c r="AST76" s="6"/>
      <c r="ASU76" s="6"/>
      <c r="ASV76" s="6"/>
      <c r="ASW76" s="6"/>
      <c r="ASX76" s="6"/>
      <c r="ASY76" s="6"/>
      <c r="ASZ76" s="6"/>
      <c r="ATA76" s="6"/>
      <c r="ATB76" s="6"/>
      <c r="ATC76" s="6"/>
      <c r="ATD76" s="6"/>
      <c r="ATE76" s="6"/>
      <c r="ATF76" s="6"/>
      <c r="ATG76" s="6"/>
      <c r="ATH76" s="6"/>
      <c r="ATI76" s="6"/>
      <c r="ATJ76" s="6"/>
      <c r="ATK76" s="6"/>
      <c r="ATL76" s="6"/>
      <c r="ATM76" s="6"/>
      <c r="ATN76" s="6"/>
      <c r="ATO76" s="6"/>
      <c r="ATP76" s="6"/>
      <c r="ATQ76" s="6"/>
      <c r="ATR76" s="6"/>
      <c r="ATS76" s="6"/>
      <c r="ATT76" s="6"/>
      <c r="ATU76" s="6"/>
      <c r="ATV76" s="6"/>
      <c r="ATW76" s="6"/>
      <c r="ATX76" s="6"/>
      <c r="ATY76" s="6"/>
      <c r="ATZ76" s="6"/>
      <c r="AUA76" s="6"/>
      <c r="AUB76" s="6"/>
      <c r="AUC76" s="6"/>
      <c r="AUD76" s="6"/>
      <c r="AUE76" s="6"/>
      <c r="AUF76" s="6"/>
      <c r="AUG76" s="6"/>
      <c r="AUH76" s="6"/>
      <c r="AUI76" s="6"/>
      <c r="AUJ76" s="6"/>
      <c r="AUK76" s="6"/>
      <c r="AUL76" s="6"/>
      <c r="AUM76" s="6"/>
      <c r="AUN76" s="6"/>
      <c r="AUO76" s="6"/>
      <c r="AUP76" s="6"/>
      <c r="AUQ76" s="6"/>
      <c r="AUR76" s="6"/>
      <c r="AUS76" s="6"/>
      <c r="AUT76" s="6"/>
      <c r="AUU76" s="6"/>
      <c r="AUV76" s="6"/>
      <c r="AUW76" s="6"/>
      <c r="AUX76" s="6"/>
      <c r="AUY76" s="6"/>
      <c r="AUZ76" s="6"/>
      <c r="AVA76" s="6"/>
      <c r="AVB76" s="6"/>
      <c r="AVC76" s="6"/>
      <c r="AVD76" s="6"/>
      <c r="AVE76" s="6"/>
      <c r="AVF76" s="6"/>
      <c r="AVG76" s="6"/>
      <c r="AVH76" s="6"/>
      <c r="AVI76" s="6"/>
      <c r="AVJ76" s="6"/>
      <c r="AVK76" s="6"/>
      <c r="AVL76" s="6"/>
      <c r="AVM76" s="6"/>
      <c r="AVN76" s="6"/>
      <c r="AVO76" s="6"/>
      <c r="AVP76" s="6"/>
      <c r="AVQ76" s="6"/>
      <c r="AVR76" s="6"/>
      <c r="AVS76" s="6"/>
      <c r="AVT76" s="6"/>
      <c r="AVU76" s="6"/>
      <c r="AVV76" s="6"/>
      <c r="AVW76" s="6"/>
      <c r="AVX76" s="6"/>
      <c r="AVY76" s="6"/>
      <c r="AVZ76" s="6"/>
      <c r="AWA76" s="6"/>
      <c r="AWB76" s="6"/>
      <c r="AWC76" s="6"/>
      <c r="AWD76" s="6"/>
      <c r="AWE76" s="6"/>
      <c r="AWF76" s="6"/>
      <c r="AWG76" s="6"/>
      <c r="AWH76" s="6"/>
      <c r="AWI76" s="6"/>
      <c r="AWJ76" s="6"/>
      <c r="AWK76" s="6"/>
      <c r="AWL76" s="6"/>
      <c r="AWM76" s="6"/>
      <c r="AWN76" s="6"/>
      <c r="AWO76" s="6"/>
      <c r="AWP76" s="6"/>
      <c r="AWQ76" s="6"/>
      <c r="AWR76" s="6"/>
      <c r="AWS76" s="6"/>
      <c r="AWT76" s="6"/>
      <c r="AWU76" s="6"/>
      <c r="AWV76" s="6"/>
      <c r="AWW76" s="6"/>
      <c r="AWX76" s="6"/>
      <c r="AWY76" s="6"/>
      <c r="AWZ76" s="6"/>
      <c r="AXA76" s="6"/>
      <c r="AXB76" s="6"/>
      <c r="AXC76" s="6"/>
      <c r="AXD76" s="6"/>
      <c r="AXE76" s="6"/>
      <c r="AXF76" s="6"/>
      <c r="AXG76" s="6"/>
      <c r="AXH76" s="6"/>
      <c r="AXI76" s="6"/>
      <c r="AXJ76" s="6"/>
      <c r="AXK76" s="6"/>
      <c r="AXL76" s="6"/>
      <c r="AXM76" s="6"/>
      <c r="AXN76" s="6"/>
      <c r="AXO76" s="6"/>
      <c r="AXP76" s="6"/>
      <c r="AXQ76" s="6"/>
      <c r="AXR76" s="6"/>
      <c r="AXS76" s="6"/>
      <c r="AXT76" s="6"/>
      <c r="AXU76" s="6"/>
      <c r="AXV76" s="6"/>
      <c r="AXW76" s="6"/>
      <c r="AXX76" s="6"/>
      <c r="AXY76" s="6"/>
      <c r="AXZ76" s="6"/>
      <c r="AYA76" s="6"/>
      <c r="AYB76" s="6"/>
      <c r="AYC76" s="6"/>
      <c r="AYD76" s="6"/>
      <c r="AYE76" s="6"/>
      <c r="AYF76" s="6"/>
      <c r="AYG76" s="6"/>
      <c r="AYH76" s="6"/>
      <c r="AYI76" s="6"/>
      <c r="AYJ76" s="6"/>
      <c r="AYK76" s="6"/>
      <c r="AYL76" s="6"/>
      <c r="AYM76" s="6"/>
      <c r="AYN76" s="6"/>
      <c r="AYO76" s="6"/>
      <c r="AYP76" s="6"/>
      <c r="AYQ76" s="6"/>
      <c r="AYR76" s="6"/>
      <c r="AYS76" s="6"/>
      <c r="AYT76" s="6"/>
      <c r="AYU76" s="6"/>
      <c r="AYV76" s="6"/>
      <c r="AYW76" s="6"/>
      <c r="AYX76" s="6"/>
      <c r="AYY76" s="6"/>
      <c r="AYZ76" s="6"/>
      <c r="AZA76" s="6"/>
      <c r="AZB76" s="6"/>
      <c r="AZC76" s="6"/>
      <c r="AZD76" s="6"/>
      <c r="AZE76" s="6"/>
      <c r="AZF76" s="6"/>
      <c r="AZG76" s="6"/>
      <c r="AZH76" s="6"/>
      <c r="AZI76" s="6"/>
      <c r="AZJ76" s="6"/>
      <c r="AZK76" s="6"/>
      <c r="AZL76" s="6"/>
      <c r="AZM76" s="6"/>
      <c r="AZN76" s="6"/>
      <c r="AZO76" s="6"/>
      <c r="AZP76" s="6"/>
      <c r="AZQ76" s="6"/>
      <c r="AZR76" s="6"/>
      <c r="AZS76" s="6"/>
      <c r="AZT76" s="6"/>
      <c r="AZU76" s="6"/>
      <c r="AZV76" s="6"/>
      <c r="AZW76" s="6"/>
      <c r="AZX76" s="6"/>
      <c r="AZY76" s="6"/>
      <c r="AZZ76" s="6"/>
      <c r="BAA76" s="6"/>
      <c r="BAB76" s="6"/>
      <c r="BAC76" s="6"/>
      <c r="BAD76" s="6"/>
      <c r="BAE76" s="6"/>
      <c r="BAF76" s="6"/>
      <c r="BAG76" s="6"/>
      <c r="BAH76" s="6"/>
      <c r="BAI76" s="6"/>
      <c r="BAJ76" s="6"/>
      <c r="BAK76" s="6"/>
      <c r="BAL76" s="6"/>
      <c r="BAM76" s="6"/>
      <c r="BAN76" s="6"/>
      <c r="BAO76" s="6"/>
      <c r="BAP76" s="6"/>
      <c r="BAQ76" s="6"/>
      <c r="BAR76" s="6"/>
      <c r="BAS76" s="6"/>
      <c r="BAT76" s="6"/>
      <c r="BAU76" s="6"/>
      <c r="BAV76" s="6"/>
      <c r="BAW76" s="6"/>
      <c r="BAX76" s="6"/>
      <c r="BAY76" s="6"/>
      <c r="BAZ76" s="6"/>
      <c r="BBA76" s="6"/>
      <c r="BBB76" s="6"/>
      <c r="BBC76" s="6"/>
      <c r="BBD76" s="6"/>
      <c r="BBE76" s="6"/>
      <c r="BBF76" s="6"/>
      <c r="BBG76" s="6"/>
      <c r="BBH76" s="6"/>
      <c r="BBI76" s="6"/>
      <c r="BBJ76" s="6"/>
      <c r="BBK76" s="6"/>
      <c r="BBL76" s="6"/>
      <c r="BBM76" s="6"/>
      <c r="BBN76" s="6"/>
      <c r="BBO76" s="6"/>
      <c r="BBP76" s="6"/>
      <c r="BBQ76" s="6"/>
      <c r="BBR76" s="6"/>
      <c r="BBS76" s="6"/>
      <c r="BBT76" s="6"/>
      <c r="BBU76" s="6"/>
      <c r="BBV76" s="6"/>
      <c r="BBW76" s="6"/>
      <c r="BBX76" s="6"/>
      <c r="BBY76" s="6"/>
      <c r="BBZ76" s="6"/>
      <c r="BCA76" s="6"/>
      <c r="BCB76" s="6"/>
      <c r="BCC76" s="6"/>
      <c r="BCD76" s="6"/>
      <c r="BCE76" s="6"/>
      <c r="BCF76" s="6"/>
      <c r="BCG76" s="6"/>
      <c r="BCH76" s="6"/>
      <c r="BCI76" s="6"/>
      <c r="BCJ76" s="6"/>
      <c r="BCK76" s="6"/>
      <c r="BCL76" s="6"/>
      <c r="BCM76" s="6"/>
      <c r="BCN76" s="6"/>
      <c r="BCO76" s="6"/>
      <c r="BCP76" s="6"/>
      <c r="BCQ76" s="6"/>
      <c r="BCR76" s="6"/>
      <c r="BCS76" s="6"/>
      <c r="BCT76" s="6"/>
      <c r="BCU76" s="6"/>
      <c r="BCV76" s="6"/>
      <c r="BCW76" s="6"/>
      <c r="BCX76" s="6"/>
      <c r="BCY76" s="6"/>
      <c r="BCZ76" s="6"/>
      <c r="BDA76" s="6"/>
      <c r="BDB76" s="6"/>
      <c r="BDC76" s="6"/>
      <c r="BDD76" s="6"/>
      <c r="BDE76" s="6"/>
      <c r="BDF76" s="6"/>
      <c r="BDG76" s="6"/>
      <c r="BDH76" s="6"/>
      <c r="BDI76" s="6"/>
      <c r="BDJ76" s="6"/>
      <c r="BDK76" s="6"/>
      <c r="BDL76" s="6"/>
      <c r="BDM76" s="6"/>
      <c r="BDN76" s="6"/>
      <c r="BDO76" s="6"/>
      <c r="BDP76" s="6"/>
      <c r="BDQ76" s="6"/>
      <c r="BDR76" s="6"/>
      <c r="BDS76" s="6"/>
      <c r="BDT76" s="6"/>
      <c r="BDU76" s="6"/>
      <c r="BDV76" s="6"/>
      <c r="BDW76" s="6"/>
      <c r="BDX76" s="6"/>
      <c r="BDY76" s="6"/>
      <c r="BDZ76" s="6"/>
      <c r="BEA76" s="6"/>
      <c r="BEB76" s="6"/>
      <c r="BEC76" s="6"/>
      <c r="BED76" s="6"/>
      <c r="BEE76" s="6"/>
      <c r="BEF76" s="6"/>
      <c r="BEG76" s="6"/>
      <c r="BEH76" s="6"/>
      <c r="BEI76" s="6"/>
      <c r="BEJ76" s="6"/>
      <c r="BEK76" s="6"/>
      <c r="BEL76" s="6"/>
      <c r="BEM76" s="6"/>
      <c r="BEN76" s="6"/>
      <c r="BEO76" s="6"/>
      <c r="BEP76" s="6"/>
      <c r="BEQ76" s="6"/>
      <c r="BER76" s="6"/>
      <c r="BES76" s="6"/>
      <c r="BET76" s="6"/>
      <c r="BEU76" s="6"/>
      <c r="BEV76" s="6"/>
      <c r="BEW76" s="6"/>
      <c r="BEX76" s="6"/>
      <c r="BEY76" s="6"/>
      <c r="BEZ76" s="6"/>
      <c r="BFA76" s="6"/>
      <c r="BFB76" s="6"/>
      <c r="BFC76" s="6"/>
      <c r="BFD76" s="6"/>
      <c r="BFE76" s="6"/>
      <c r="BFF76" s="6"/>
      <c r="BFG76" s="6"/>
      <c r="BFH76" s="6"/>
      <c r="BFI76" s="6"/>
      <c r="BFJ76" s="6"/>
      <c r="BFK76" s="6"/>
      <c r="BFL76" s="6"/>
      <c r="BFM76" s="6"/>
      <c r="BFN76" s="6"/>
      <c r="BFO76" s="6"/>
      <c r="BFP76" s="6"/>
      <c r="BFQ76" s="6"/>
      <c r="BFR76" s="6"/>
      <c r="BFS76" s="6"/>
      <c r="BFT76" s="6"/>
      <c r="BFU76" s="6"/>
      <c r="BFV76" s="6"/>
      <c r="BFW76" s="6"/>
      <c r="BFX76" s="6"/>
      <c r="BFY76" s="6"/>
      <c r="BFZ76" s="6"/>
      <c r="BGA76" s="6"/>
      <c r="BGB76" s="6"/>
      <c r="BGC76" s="6"/>
      <c r="BGD76" s="6"/>
      <c r="BGE76" s="6"/>
      <c r="BGF76" s="6"/>
      <c r="BGG76" s="6"/>
      <c r="BGH76" s="6"/>
      <c r="BGI76" s="6"/>
      <c r="BGJ76" s="6"/>
      <c r="BGK76" s="6"/>
      <c r="BGL76" s="6"/>
      <c r="BGM76" s="6"/>
      <c r="BGN76" s="6"/>
      <c r="BGO76" s="6"/>
      <c r="BGP76" s="6"/>
      <c r="BGQ76" s="6"/>
      <c r="BGR76" s="6"/>
      <c r="BGS76" s="6"/>
      <c r="BGT76" s="6"/>
      <c r="BGU76" s="6"/>
      <c r="BGV76" s="6"/>
      <c r="BGW76" s="6"/>
      <c r="BGX76" s="6"/>
      <c r="BGY76" s="6"/>
      <c r="BGZ76" s="6"/>
      <c r="BHA76" s="6"/>
      <c r="BHB76" s="6"/>
      <c r="BHC76" s="6"/>
      <c r="BHD76" s="6"/>
      <c r="BHE76" s="6"/>
      <c r="BHF76" s="6"/>
      <c r="BHG76" s="6"/>
      <c r="BHH76" s="6"/>
      <c r="BHI76" s="6"/>
      <c r="BHJ76" s="6"/>
      <c r="BHK76" s="6"/>
      <c r="BHL76" s="6"/>
      <c r="BHM76" s="6"/>
      <c r="BHN76" s="6"/>
      <c r="BHO76" s="6"/>
      <c r="BHP76" s="6"/>
      <c r="BHQ76" s="6"/>
      <c r="BHR76" s="6"/>
      <c r="BHS76" s="6"/>
      <c r="BHT76" s="6"/>
      <c r="BHU76" s="6"/>
      <c r="BHV76" s="6"/>
      <c r="BHW76" s="6"/>
      <c r="BHX76" s="6"/>
      <c r="BHY76" s="6"/>
      <c r="BHZ76" s="6"/>
      <c r="BIA76" s="6"/>
      <c r="BIB76" s="6"/>
      <c r="BIC76" s="6"/>
      <c r="BID76" s="6"/>
      <c r="BIE76" s="6"/>
      <c r="BIF76" s="6"/>
      <c r="BIG76" s="6"/>
      <c r="BIH76" s="6"/>
      <c r="BII76" s="6"/>
      <c r="BIJ76" s="6"/>
      <c r="BIK76" s="6"/>
      <c r="BIL76" s="6"/>
      <c r="BIM76" s="6"/>
      <c r="BIN76" s="6"/>
      <c r="BIO76" s="6"/>
      <c r="BIP76" s="6"/>
      <c r="BIQ76" s="6"/>
      <c r="BIR76" s="6"/>
      <c r="BIS76" s="6"/>
      <c r="BIT76" s="6"/>
      <c r="BIU76" s="6"/>
      <c r="BIV76" s="6"/>
      <c r="BIW76" s="6"/>
      <c r="BIX76" s="6"/>
      <c r="BIY76" s="6"/>
      <c r="BIZ76" s="6"/>
      <c r="BJA76" s="6"/>
      <c r="BJB76" s="6"/>
      <c r="BJC76" s="6"/>
      <c r="BJD76" s="6"/>
      <c r="BJE76" s="6"/>
      <c r="BJF76" s="6"/>
      <c r="BJG76" s="6"/>
      <c r="BJH76" s="6"/>
      <c r="BJI76" s="6"/>
      <c r="BJJ76" s="6"/>
      <c r="BJK76" s="6"/>
      <c r="BJL76" s="6"/>
      <c r="BJM76" s="6"/>
      <c r="BJN76" s="6"/>
      <c r="BJO76" s="6"/>
      <c r="BJP76" s="6"/>
      <c r="BJQ76" s="6"/>
      <c r="BJR76" s="6"/>
      <c r="BJS76" s="6"/>
      <c r="BJT76" s="6"/>
      <c r="BJU76" s="6"/>
      <c r="BJV76" s="6"/>
      <c r="BJW76" s="6"/>
      <c r="BJX76" s="6"/>
      <c r="BJY76" s="6"/>
      <c r="BJZ76" s="6"/>
      <c r="BKA76" s="6"/>
      <c r="BKB76" s="6"/>
      <c r="BKC76" s="6"/>
      <c r="BKD76" s="6"/>
      <c r="BKE76" s="6"/>
      <c r="BKF76" s="6"/>
      <c r="BKG76" s="6"/>
      <c r="BKH76" s="6"/>
      <c r="BKI76" s="6"/>
      <c r="BKJ76" s="6"/>
      <c r="BKK76" s="6"/>
      <c r="BKL76" s="6"/>
      <c r="BKM76" s="6"/>
      <c r="BKN76" s="6"/>
      <c r="BKO76" s="6"/>
      <c r="BKP76" s="6"/>
      <c r="BKQ76" s="6"/>
      <c r="BKR76" s="6"/>
      <c r="BKS76" s="6"/>
      <c r="BKT76" s="6"/>
      <c r="BKU76" s="6"/>
      <c r="BKV76" s="6"/>
      <c r="BKW76" s="6"/>
      <c r="BKX76" s="6"/>
      <c r="BKY76" s="6"/>
      <c r="BKZ76" s="6"/>
      <c r="BLA76" s="6"/>
      <c r="BLB76" s="6"/>
      <c r="BLC76" s="6"/>
      <c r="BLD76" s="6"/>
      <c r="BLE76" s="6"/>
      <c r="BLF76" s="6"/>
      <c r="BLG76" s="6"/>
      <c r="BLH76" s="6"/>
      <c r="BLI76" s="6"/>
      <c r="BLJ76" s="6"/>
      <c r="BLK76" s="6"/>
      <c r="BLL76" s="6"/>
      <c r="BLM76" s="6"/>
      <c r="BLN76" s="6"/>
      <c r="BLO76" s="6"/>
      <c r="BLP76" s="6"/>
      <c r="BLQ76" s="6"/>
      <c r="BLR76" s="6"/>
      <c r="BLS76" s="6"/>
      <c r="BLT76" s="6"/>
      <c r="BLU76" s="6"/>
      <c r="BLV76" s="6"/>
      <c r="BLW76" s="6"/>
      <c r="BLX76" s="6"/>
      <c r="BLY76" s="6"/>
      <c r="BLZ76" s="6"/>
      <c r="BMA76" s="6"/>
      <c r="BMB76" s="6"/>
      <c r="BMC76" s="6"/>
      <c r="BMD76" s="6"/>
      <c r="BME76" s="6"/>
      <c r="BMF76" s="6"/>
      <c r="BMG76" s="6"/>
      <c r="BMH76" s="6"/>
      <c r="BMI76" s="6"/>
      <c r="BMJ76" s="6"/>
      <c r="BMK76" s="6"/>
      <c r="BML76" s="6"/>
      <c r="BMM76" s="6"/>
      <c r="BMN76" s="6"/>
      <c r="BMO76" s="6"/>
      <c r="BMP76" s="6"/>
      <c r="BMQ76" s="6"/>
      <c r="BMR76" s="6"/>
      <c r="BMS76" s="6"/>
      <c r="BMT76" s="6"/>
      <c r="BMU76" s="6"/>
      <c r="BMV76" s="6"/>
      <c r="BMW76" s="6"/>
      <c r="BMX76" s="6"/>
      <c r="BMY76" s="6"/>
      <c r="BMZ76" s="6"/>
      <c r="BNA76" s="6"/>
      <c r="BNB76" s="6"/>
      <c r="BNC76" s="6"/>
      <c r="BND76" s="6"/>
      <c r="BNE76" s="6"/>
      <c r="BNF76" s="6"/>
      <c r="BNG76" s="6"/>
      <c r="BNH76" s="6"/>
      <c r="BNI76" s="6"/>
      <c r="BNJ76" s="6"/>
      <c r="BNK76" s="6"/>
      <c r="BNL76" s="6"/>
      <c r="BNM76" s="6"/>
      <c r="BNN76" s="6"/>
      <c r="BNO76" s="6"/>
      <c r="BNP76" s="6"/>
      <c r="BNQ76" s="6"/>
      <c r="BNR76" s="6"/>
      <c r="BNS76" s="6"/>
      <c r="BNT76" s="6"/>
      <c r="BNU76" s="6"/>
      <c r="BNV76" s="6"/>
      <c r="BNW76" s="6"/>
      <c r="BNX76" s="6"/>
      <c r="BNY76" s="6"/>
      <c r="BNZ76" s="6"/>
      <c r="BOA76" s="6"/>
      <c r="BOB76" s="6"/>
      <c r="BOC76" s="6"/>
      <c r="BOD76" s="6"/>
      <c r="BOE76" s="6"/>
      <c r="BOF76" s="6"/>
      <c r="BOG76" s="6"/>
      <c r="BOH76" s="6"/>
      <c r="BOI76" s="6"/>
      <c r="BOJ76" s="6"/>
      <c r="BOK76" s="6"/>
      <c r="BOL76" s="6"/>
      <c r="BOM76" s="6"/>
      <c r="BON76" s="6"/>
      <c r="BOO76" s="6"/>
      <c r="BOP76" s="6"/>
      <c r="BOQ76" s="6"/>
      <c r="BOR76" s="6"/>
      <c r="BOS76" s="6"/>
      <c r="BOT76" s="6"/>
      <c r="BOU76" s="6"/>
      <c r="BOV76" s="6"/>
      <c r="BOW76" s="6"/>
      <c r="BOX76" s="6"/>
      <c r="BOY76" s="6"/>
      <c r="BOZ76" s="6"/>
      <c r="BPA76" s="6"/>
      <c r="BPB76" s="6"/>
      <c r="BPC76" s="6"/>
      <c r="BPD76" s="6"/>
      <c r="BPE76" s="6"/>
      <c r="BPF76" s="6"/>
      <c r="BPG76" s="6"/>
      <c r="BPH76" s="6"/>
      <c r="BPI76" s="6"/>
      <c r="BPJ76" s="6"/>
      <c r="BPK76" s="6"/>
      <c r="BPL76" s="6"/>
      <c r="BPM76" s="6"/>
      <c r="BPN76" s="6"/>
      <c r="BPO76" s="6"/>
      <c r="BPP76" s="6"/>
      <c r="BPQ76" s="6"/>
      <c r="BPR76" s="6"/>
      <c r="BPS76" s="6"/>
      <c r="BPT76" s="6"/>
      <c r="BPU76" s="6"/>
      <c r="BPV76" s="6"/>
      <c r="BPW76" s="6"/>
      <c r="BPX76" s="6"/>
      <c r="BPY76" s="6"/>
      <c r="BPZ76" s="6"/>
      <c r="BQA76" s="6"/>
      <c r="BQB76" s="6"/>
      <c r="BQC76" s="6"/>
      <c r="BQD76" s="6"/>
      <c r="BQE76" s="6"/>
      <c r="BQF76" s="6"/>
      <c r="BQG76" s="6"/>
      <c r="BQH76" s="6"/>
      <c r="BQI76" s="6"/>
      <c r="BQJ76" s="6"/>
      <c r="BQK76" s="6"/>
      <c r="BQL76" s="6"/>
      <c r="BQM76" s="6"/>
      <c r="BQN76" s="6"/>
      <c r="BQO76" s="6"/>
      <c r="BQP76" s="6"/>
      <c r="BQQ76" s="6"/>
      <c r="BQR76" s="6"/>
      <c r="BQS76" s="6"/>
      <c r="BQT76" s="6"/>
      <c r="BQU76" s="6"/>
      <c r="BQV76" s="6"/>
      <c r="BQW76" s="6"/>
      <c r="BQX76" s="6"/>
      <c r="BQY76" s="6"/>
      <c r="BQZ76" s="6"/>
      <c r="BRA76" s="6"/>
      <c r="BRB76" s="6"/>
      <c r="BRC76" s="6"/>
      <c r="BRD76" s="6"/>
      <c r="BRE76" s="6"/>
      <c r="BRF76" s="6"/>
      <c r="BRG76" s="6"/>
      <c r="BRH76" s="6"/>
      <c r="BRI76" s="6"/>
      <c r="BRJ76" s="6"/>
      <c r="BRK76" s="6"/>
      <c r="BRL76" s="6"/>
      <c r="BRM76" s="6"/>
      <c r="BRN76" s="6"/>
      <c r="BRO76" s="6"/>
      <c r="BRP76" s="6"/>
      <c r="BRQ76" s="6"/>
      <c r="BRR76" s="6"/>
      <c r="BRS76" s="6"/>
      <c r="BRT76" s="6"/>
      <c r="BRU76" s="6"/>
      <c r="BRV76" s="6"/>
      <c r="BRW76" s="6"/>
      <c r="BRX76" s="6"/>
      <c r="BRY76" s="6"/>
      <c r="BRZ76" s="6"/>
      <c r="BSA76" s="6"/>
      <c r="BSB76" s="6"/>
      <c r="BSC76" s="6"/>
      <c r="BSD76" s="6"/>
      <c r="BSE76" s="6"/>
      <c r="BSF76" s="6"/>
      <c r="BSG76" s="6"/>
      <c r="BSH76" s="6"/>
      <c r="BSI76" s="6"/>
      <c r="BSJ76" s="6"/>
      <c r="BSK76" s="6"/>
      <c r="BSL76" s="6"/>
      <c r="BSM76" s="6"/>
      <c r="BSN76" s="6"/>
      <c r="BSO76" s="6"/>
      <c r="BSP76" s="6"/>
      <c r="BSQ76" s="6"/>
      <c r="BSR76" s="6"/>
      <c r="BSS76" s="6"/>
      <c r="BST76" s="6"/>
      <c r="BSU76" s="6"/>
      <c r="BSV76" s="6"/>
      <c r="BSW76" s="6"/>
      <c r="BSX76" s="6"/>
      <c r="BSY76" s="6"/>
      <c r="BSZ76" s="6"/>
      <c r="BTA76" s="6"/>
      <c r="BTB76" s="6"/>
      <c r="BTC76" s="6"/>
      <c r="BTD76" s="6"/>
      <c r="BTE76" s="6"/>
      <c r="BTF76" s="6"/>
      <c r="BTG76" s="6"/>
      <c r="BTH76" s="6"/>
      <c r="BTI76" s="6"/>
      <c r="BTJ76" s="6"/>
      <c r="BTK76" s="6"/>
      <c r="BTL76" s="6"/>
      <c r="BTM76" s="6"/>
      <c r="BTN76" s="6"/>
      <c r="BTO76" s="6"/>
      <c r="BTP76" s="6"/>
      <c r="BTQ76" s="6"/>
      <c r="BTR76" s="6"/>
      <c r="BTS76" s="6"/>
      <c r="BTT76" s="6"/>
      <c r="BTU76" s="6"/>
      <c r="BTV76" s="6"/>
      <c r="BTW76" s="6"/>
      <c r="BTX76" s="6"/>
      <c r="BTY76" s="6"/>
      <c r="BTZ76" s="6"/>
      <c r="BUA76" s="6"/>
      <c r="BUB76" s="6"/>
      <c r="BUC76" s="6"/>
      <c r="BUD76" s="6"/>
      <c r="BUE76" s="6"/>
      <c r="BUF76" s="6"/>
      <c r="BUG76" s="6"/>
      <c r="BUH76" s="6"/>
      <c r="BUI76" s="6"/>
      <c r="BUJ76" s="6"/>
      <c r="BUK76" s="6"/>
      <c r="BUL76" s="6"/>
      <c r="BUM76" s="6"/>
      <c r="BUN76" s="6"/>
      <c r="BUO76" s="6"/>
      <c r="BUP76" s="6"/>
      <c r="BUQ76" s="6"/>
      <c r="BUR76" s="6"/>
      <c r="BUS76" s="6"/>
      <c r="BUT76" s="6"/>
      <c r="BUU76" s="6"/>
      <c r="BUV76" s="6"/>
      <c r="BUW76" s="6"/>
      <c r="BUX76" s="6"/>
      <c r="BUY76" s="6"/>
      <c r="BUZ76" s="6"/>
      <c r="BVA76" s="6"/>
      <c r="BVB76" s="6"/>
      <c r="BVC76" s="6"/>
      <c r="BVD76" s="6"/>
      <c r="BVE76" s="6"/>
      <c r="BVF76" s="6"/>
      <c r="BVG76" s="6"/>
      <c r="BVH76" s="6"/>
      <c r="BVI76" s="6"/>
      <c r="BVJ76" s="6"/>
      <c r="BVK76" s="6"/>
      <c r="BVL76" s="6"/>
      <c r="BVM76" s="6"/>
      <c r="BVN76" s="6"/>
      <c r="BVO76" s="6"/>
      <c r="BVP76" s="6"/>
      <c r="BVQ76" s="6"/>
      <c r="BVR76" s="6"/>
      <c r="BVS76" s="6"/>
      <c r="BVT76" s="6"/>
      <c r="BVU76" s="6"/>
      <c r="BVV76" s="6"/>
      <c r="BVW76" s="6"/>
      <c r="BVX76" s="6"/>
      <c r="BVY76" s="6"/>
      <c r="BVZ76" s="6"/>
      <c r="BWA76" s="6"/>
      <c r="BWB76" s="6"/>
      <c r="BWC76" s="6"/>
      <c r="BWD76" s="6"/>
      <c r="BWE76" s="6"/>
      <c r="BWF76" s="6"/>
      <c r="BWG76" s="6"/>
      <c r="BWH76" s="6"/>
      <c r="BWI76" s="6"/>
      <c r="BWJ76" s="6"/>
      <c r="BWK76" s="6"/>
      <c r="BWL76" s="6"/>
      <c r="BWM76" s="6"/>
      <c r="BWN76" s="6"/>
      <c r="BWO76" s="6"/>
      <c r="BWP76" s="6"/>
      <c r="BWQ76" s="6"/>
      <c r="BWR76" s="6"/>
      <c r="BWS76" s="6"/>
      <c r="BWT76" s="6"/>
      <c r="BWU76" s="6"/>
      <c r="BWV76" s="6"/>
      <c r="BWW76" s="6"/>
      <c r="BWX76" s="6"/>
      <c r="BWY76" s="6"/>
      <c r="BWZ76" s="6"/>
      <c r="BXA76" s="6"/>
      <c r="BXB76" s="6"/>
      <c r="BXC76" s="6"/>
      <c r="BXD76" s="6"/>
      <c r="BXE76" s="6"/>
      <c r="BXF76" s="6"/>
      <c r="BXG76" s="6"/>
      <c r="BXH76" s="6"/>
      <c r="BXI76" s="6"/>
      <c r="BXJ76" s="6"/>
      <c r="BXK76" s="6"/>
      <c r="BXL76" s="6"/>
      <c r="BXM76" s="6"/>
      <c r="BXN76" s="6"/>
      <c r="BXO76" s="6"/>
      <c r="BXP76" s="6"/>
      <c r="BXQ76" s="6"/>
      <c r="BXR76" s="6"/>
      <c r="BXS76" s="6"/>
      <c r="BXT76" s="6"/>
      <c r="BXU76" s="6"/>
      <c r="BXV76" s="6"/>
      <c r="BXW76" s="6"/>
      <c r="BXX76" s="6"/>
      <c r="BXY76" s="6"/>
      <c r="BXZ76" s="6"/>
      <c r="BYA76" s="6"/>
      <c r="BYB76" s="6"/>
      <c r="BYC76" s="6"/>
      <c r="BYD76" s="6"/>
      <c r="BYE76" s="6"/>
      <c r="BYF76" s="6"/>
      <c r="BYG76" s="6"/>
      <c r="BYH76" s="6"/>
      <c r="BYI76" s="6"/>
      <c r="BYJ76" s="6"/>
      <c r="BYK76" s="6"/>
      <c r="BYL76" s="6"/>
      <c r="BYM76" s="6"/>
      <c r="BYN76" s="6"/>
      <c r="BYO76" s="6"/>
      <c r="BYP76" s="6"/>
      <c r="BYQ76" s="6"/>
      <c r="BYR76" s="6"/>
      <c r="BYS76" s="6"/>
      <c r="BYT76" s="6"/>
      <c r="BYU76" s="6"/>
      <c r="BYV76" s="6"/>
      <c r="BYW76" s="6"/>
      <c r="BYX76" s="6"/>
      <c r="BYY76" s="6"/>
      <c r="BYZ76" s="6"/>
      <c r="BZA76" s="6"/>
      <c r="BZB76" s="6"/>
      <c r="BZC76" s="6"/>
      <c r="BZD76" s="6"/>
      <c r="BZE76" s="6"/>
      <c r="BZF76" s="6"/>
      <c r="BZG76" s="6"/>
      <c r="BZH76" s="6"/>
      <c r="BZI76" s="6"/>
      <c r="BZJ76" s="6"/>
      <c r="BZK76" s="6"/>
      <c r="BZL76" s="6"/>
      <c r="BZM76" s="6"/>
      <c r="BZN76" s="6"/>
      <c r="BZO76" s="6"/>
      <c r="BZP76" s="6"/>
      <c r="BZQ76" s="6"/>
      <c r="BZR76" s="6"/>
      <c r="BZS76" s="6"/>
      <c r="BZT76" s="6"/>
      <c r="BZU76" s="6"/>
      <c r="BZV76" s="6"/>
      <c r="BZW76" s="6"/>
      <c r="BZX76" s="6"/>
      <c r="BZY76" s="6"/>
      <c r="BZZ76" s="6"/>
      <c r="CAA76" s="6"/>
      <c r="CAB76" s="6"/>
      <c r="CAC76" s="6"/>
      <c r="CAD76" s="6"/>
      <c r="CAE76" s="6"/>
      <c r="CAF76" s="6"/>
      <c r="CAG76" s="6"/>
      <c r="CAH76" s="6"/>
      <c r="CAI76" s="6"/>
      <c r="CAJ76" s="6"/>
      <c r="CAK76" s="6"/>
      <c r="CAL76" s="6"/>
      <c r="CAM76" s="6"/>
      <c r="CAN76" s="6"/>
      <c r="CAO76" s="6"/>
      <c r="CAP76" s="6"/>
      <c r="CAQ76" s="6"/>
      <c r="CAR76" s="6"/>
      <c r="CAS76" s="6"/>
      <c r="CAT76" s="6"/>
      <c r="CAU76" s="6"/>
      <c r="CAV76" s="6"/>
      <c r="CAW76" s="6"/>
      <c r="CAX76" s="6"/>
      <c r="CAY76" s="6"/>
      <c r="CAZ76" s="6"/>
      <c r="CBA76" s="6"/>
      <c r="CBB76" s="6"/>
      <c r="CBC76" s="6"/>
      <c r="CBD76" s="6"/>
      <c r="CBE76" s="6"/>
      <c r="CBF76" s="6"/>
      <c r="CBG76" s="6"/>
      <c r="CBH76" s="6"/>
      <c r="CBI76" s="6"/>
      <c r="CBJ76" s="6"/>
      <c r="CBK76" s="6"/>
      <c r="CBL76" s="6"/>
      <c r="CBM76" s="6"/>
      <c r="CBN76" s="6"/>
      <c r="CBO76" s="6"/>
      <c r="CBP76" s="6"/>
      <c r="CBQ76" s="6"/>
      <c r="CBR76" s="6"/>
      <c r="CBS76" s="6"/>
      <c r="CBT76" s="6"/>
      <c r="CBU76" s="6"/>
      <c r="CBV76" s="6"/>
      <c r="CBW76" s="6"/>
      <c r="CBX76" s="6"/>
      <c r="CBY76" s="6"/>
      <c r="CBZ76" s="6"/>
      <c r="CCA76" s="6"/>
      <c r="CCB76" s="6"/>
      <c r="CCC76" s="6"/>
      <c r="CCD76" s="6"/>
      <c r="CCE76" s="6"/>
      <c r="CCF76" s="6"/>
      <c r="CCG76" s="6"/>
      <c r="CCH76" s="6"/>
      <c r="CCI76" s="6"/>
      <c r="CCJ76" s="6"/>
      <c r="CCK76" s="6"/>
      <c r="CCL76" s="6"/>
      <c r="CCM76" s="6"/>
      <c r="CCN76" s="6"/>
      <c r="CCO76" s="6"/>
      <c r="CCP76" s="6"/>
      <c r="CCQ76" s="6"/>
      <c r="CCR76" s="6"/>
      <c r="CCS76" s="6"/>
      <c r="CCT76" s="6"/>
      <c r="CCU76" s="6"/>
      <c r="CCV76" s="6"/>
      <c r="CCW76" s="6"/>
      <c r="CCX76" s="6"/>
      <c r="CCY76" s="6"/>
      <c r="CCZ76" s="6"/>
      <c r="CDA76" s="6"/>
      <c r="CDB76" s="6"/>
      <c r="CDC76" s="6"/>
      <c r="CDD76" s="6"/>
      <c r="CDE76" s="6"/>
      <c r="CDF76" s="6"/>
      <c r="CDG76" s="6"/>
      <c r="CDH76" s="6"/>
      <c r="CDI76" s="6"/>
      <c r="CDJ76" s="6"/>
      <c r="CDK76" s="6"/>
      <c r="CDL76" s="6"/>
      <c r="CDM76" s="6"/>
      <c r="CDN76" s="6"/>
      <c r="CDO76" s="6"/>
      <c r="CDP76" s="6"/>
      <c r="CDQ76" s="6"/>
      <c r="CDR76" s="6"/>
      <c r="CDS76" s="6"/>
      <c r="CDT76" s="6"/>
      <c r="CDU76" s="6"/>
      <c r="CDV76" s="6"/>
      <c r="CDW76" s="6"/>
      <c r="CDX76" s="6"/>
      <c r="CDY76" s="6"/>
      <c r="CDZ76" s="6"/>
      <c r="CEA76" s="6"/>
      <c r="CEB76" s="6"/>
      <c r="CEC76" s="6"/>
      <c r="CED76" s="6"/>
      <c r="CEE76" s="6"/>
      <c r="CEF76" s="6"/>
      <c r="CEG76" s="6"/>
      <c r="CEH76" s="6"/>
      <c r="CEI76" s="6"/>
      <c r="CEJ76" s="6"/>
      <c r="CEK76" s="6"/>
      <c r="CEL76" s="6"/>
      <c r="CEM76" s="6"/>
      <c r="CEN76" s="6"/>
      <c r="CEO76" s="6"/>
      <c r="CEP76" s="6"/>
      <c r="CEQ76" s="6"/>
      <c r="CER76" s="6"/>
      <c r="CES76" s="6"/>
      <c r="CET76" s="6"/>
      <c r="CEU76" s="6"/>
      <c r="CEV76" s="6"/>
      <c r="CEW76" s="6"/>
      <c r="CEX76" s="6"/>
      <c r="CEY76" s="6"/>
      <c r="CEZ76" s="6"/>
      <c r="CFA76" s="6"/>
      <c r="CFB76" s="6"/>
      <c r="CFC76" s="6"/>
      <c r="CFD76" s="6"/>
      <c r="CFE76" s="6"/>
      <c r="CFF76" s="6"/>
      <c r="CFG76" s="6"/>
      <c r="CFH76" s="6"/>
      <c r="CFI76" s="6"/>
      <c r="CFJ76" s="6"/>
      <c r="CFK76" s="6"/>
      <c r="CFL76" s="6"/>
      <c r="CFM76" s="6"/>
      <c r="CFN76" s="6"/>
      <c r="CFO76" s="6"/>
      <c r="CFP76" s="6"/>
      <c r="CFQ76" s="6"/>
      <c r="CFR76" s="6"/>
      <c r="CFS76" s="6"/>
      <c r="CFT76" s="6"/>
      <c r="CFU76" s="6"/>
      <c r="CFV76" s="6"/>
      <c r="CFW76" s="6"/>
      <c r="CFX76" s="6"/>
      <c r="CFY76" s="6"/>
      <c r="CFZ76" s="6"/>
      <c r="CGA76" s="6"/>
      <c r="CGB76" s="6"/>
      <c r="CGC76" s="6"/>
      <c r="CGD76" s="6"/>
      <c r="CGE76" s="6"/>
      <c r="CGF76" s="6"/>
      <c r="CGG76" s="6"/>
      <c r="CGH76" s="6"/>
      <c r="CGI76" s="6"/>
      <c r="CGJ76" s="6"/>
      <c r="CGK76" s="6"/>
      <c r="CGL76" s="6"/>
      <c r="CGM76" s="6"/>
      <c r="CGN76" s="6"/>
      <c r="CGO76" s="6"/>
      <c r="CGP76" s="6"/>
      <c r="CGQ76" s="6"/>
      <c r="CGR76" s="6"/>
      <c r="CGS76" s="6"/>
      <c r="CGT76" s="6"/>
      <c r="CGU76" s="6"/>
      <c r="CGV76" s="6"/>
      <c r="CGW76" s="6"/>
      <c r="CGX76" s="6"/>
      <c r="CGY76" s="6"/>
      <c r="CGZ76" s="6"/>
      <c r="CHA76" s="6"/>
      <c r="CHB76" s="6"/>
      <c r="CHC76" s="6"/>
      <c r="CHD76" s="6"/>
      <c r="CHE76" s="6"/>
      <c r="CHF76" s="6"/>
      <c r="CHG76" s="6"/>
      <c r="CHH76" s="6"/>
      <c r="CHI76" s="6"/>
      <c r="CHJ76" s="6"/>
      <c r="CHK76" s="6"/>
      <c r="CHL76" s="6"/>
      <c r="CHM76" s="6"/>
      <c r="CHN76" s="6"/>
      <c r="CHO76" s="6"/>
      <c r="CHP76" s="6"/>
      <c r="CHQ76" s="6"/>
      <c r="CHR76" s="6"/>
      <c r="CHS76" s="6"/>
      <c r="CHT76" s="6"/>
      <c r="CHU76" s="6"/>
      <c r="CHV76" s="6"/>
      <c r="CHW76" s="6"/>
      <c r="CHX76" s="6"/>
      <c r="CHY76" s="6"/>
      <c r="CHZ76" s="6"/>
      <c r="CIA76" s="6"/>
      <c r="CIB76" s="6"/>
      <c r="CIC76" s="6"/>
      <c r="CID76" s="6"/>
      <c r="CIE76" s="6"/>
      <c r="CIF76" s="6"/>
      <c r="CIG76" s="6"/>
      <c r="CIH76" s="6"/>
      <c r="CII76" s="6"/>
      <c r="CIJ76" s="6"/>
      <c r="CIK76" s="6"/>
      <c r="CIL76" s="6"/>
      <c r="CIM76" s="6"/>
      <c r="CIN76" s="6"/>
      <c r="CIO76" s="6"/>
      <c r="CIP76" s="6"/>
      <c r="CIQ76" s="6"/>
      <c r="CIR76" s="6"/>
      <c r="CIS76" s="6"/>
      <c r="CIT76" s="6"/>
      <c r="CIU76" s="6"/>
      <c r="CIV76" s="6"/>
      <c r="CIW76" s="6"/>
      <c r="CIX76" s="6"/>
      <c r="CIY76" s="6"/>
      <c r="CIZ76" s="6"/>
      <c r="CJA76" s="6"/>
      <c r="CJB76" s="6"/>
      <c r="CJC76" s="6"/>
      <c r="CJD76" s="6"/>
      <c r="CJE76" s="6"/>
      <c r="CJF76" s="6"/>
      <c r="CJG76" s="6"/>
      <c r="CJH76" s="6"/>
      <c r="CJI76" s="6"/>
      <c r="CJJ76" s="6"/>
      <c r="CJK76" s="6"/>
      <c r="CJL76" s="6"/>
      <c r="CJM76" s="6"/>
      <c r="CJN76" s="6"/>
      <c r="CJO76" s="6"/>
      <c r="CJP76" s="6"/>
      <c r="CJQ76" s="6"/>
      <c r="CJR76" s="6"/>
      <c r="CJS76" s="6"/>
      <c r="CJT76" s="6"/>
      <c r="CJU76" s="6"/>
      <c r="CJV76" s="6"/>
      <c r="CJW76" s="6"/>
      <c r="CJX76" s="6"/>
      <c r="CJY76" s="6"/>
      <c r="CJZ76" s="6"/>
      <c r="CKA76" s="6"/>
      <c r="CKB76" s="6"/>
      <c r="CKC76" s="6"/>
      <c r="CKD76" s="6"/>
      <c r="CKE76" s="6"/>
      <c r="CKF76" s="6"/>
      <c r="CKG76" s="6"/>
      <c r="CKH76" s="6"/>
      <c r="CKI76" s="6"/>
      <c r="CKJ76" s="6"/>
      <c r="CKK76" s="6"/>
      <c r="CKL76" s="6"/>
      <c r="CKM76" s="6"/>
      <c r="CKN76" s="6"/>
      <c r="CKO76" s="6"/>
      <c r="CKP76" s="6"/>
      <c r="CKQ76" s="6"/>
      <c r="CKR76" s="6"/>
      <c r="CKS76" s="6"/>
      <c r="CKT76" s="6"/>
      <c r="CKU76" s="6"/>
      <c r="CKV76" s="6"/>
      <c r="CKW76" s="6"/>
      <c r="CKX76" s="6"/>
      <c r="CKY76" s="6"/>
      <c r="CKZ76" s="6"/>
      <c r="CLA76" s="6"/>
      <c r="CLB76" s="6"/>
      <c r="CLC76" s="6"/>
      <c r="CLD76" s="6"/>
      <c r="CLE76" s="6"/>
      <c r="CLF76" s="6"/>
      <c r="CLG76" s="6"/>
      <c r="CLH76" s="6"/>
      <c r="CLI76" s="6"/>
      <c r="CLJ76" s="6"/>
      <c r="CLK76" s="6"/>
      <c r="CLL76" s="6"/>
      <c r="CLM76" s="6"/>
      <c r="CLN76" s="6"/>
      <c r="CLO76" s="6"/>
      <c r="CLP76" s="6"/>
      <c r="CLQ76" s="6"/>
      <c r="CLR76" s="6"/>
      <c r="CLS76" s="6"/>
      <c r="CLT76" s="6"/>
      <c r="CLU76" s="6"/>
      <c r="CLV76" s="6"/>
      <c r="CLW76" s="6"/>
      <c r="CLX76" s="6"/>
      <c r="CLY76" s="6"/>
      <c r="CLZ76" s="6"/>
      <c r="CMA76" s="6"/>
      <c r="CMB76" s="6"/>
      <c r="CMC76" s="6"/>
      <c r="CMD76" s="6"/>
      <c r="CME76" s="6"/>
      <c r="CMF76" s="6"/>
      <c r="CMG76" s="6"/>
      <c r="CMH76" s="6"/>
      <c r="CMI76" s="6"/>
      <c r="CMJ76" s="6"/>
      <c r="CMK76" s="6"/>
      <c r="CML76" s="6"/>
      <c r="CMM76" s="6"/>
      <c r="CMN76" s="6"/>
      <c r="CMO76" s="6"/>
      <c r="CMP76" s="6"/>
      <c r="CMQ76" s="6"/>
      <c r="CMR76" s="6"/>
      <c r="CMS76" s="6"/>
      <c r="CMT76" s="6"/>
      <c r="CMU76" s="6"/>
      <c r="CMV76" s="6"/>
      <c r="CMW76" s="6"/>
      <c r="CMX76" s="6"/>
      <c r="CMY76" s="6"/>
      <c r="CMZ76" s="6"/>
      <c r="CNA76" s="6"/>
      <c r="CNB76" s="6"/>
      <c r="CNC76" s="6"/>
      <c r="CND76" s="6"/>
      <c r="CNE76" s="6"/>
      <c r="CNF76" s="6"/>
      <c r="CNG76" s="6"/>
      <c r="CNH76" s="6"/>
      <c r="CNI76" s="6"/>
    </row>
    <row r="77" spans="1:2403" s="16" customFormat="1" ht="23.25" customHeight="1">
      <c r="A77" s="1"/>
      <c r="B77" s="100" t="s">
        <v>464</v>
      </c>
      <c r="C77" s="100" t="str">
        <f>_xlfn.XLOOKUP(tblMix[[#This Row],[Team Name]],tblLookup[Team Name],tblLookup[Arena Name],NA(),0,1)</f>
        <v>Nissan Stadium</v>
      </c>
      <c r="D77" s="100" t="s">
        <v>466</v>
      </c>
      <c r="E77" s="100">
        <v>69143</v>
      </c>
      <c r="F77" s="129">
        <v>1999</v>
      </c>
      <c r="G77" s="100" t="s">
        <v>293</v>
      </c>
      <c r="H77" s="15" t="s">
        <v>283</v>
      </c>
      <c r="I77" s="130">
        <v>5.08</v>
      </c>
      <c r="J77" s="6">
        <f>1</f>
        <v>1</v>
      </c>
      <c r="K77" s="1"/>
      <c r="L77" s="205" t="s">
        <v>411</v>
      </c>
      <c r="M77" s="205" t="s">
        <v>412</v>
      </c>
      <c r="N77" s="205" t="s">
        <v>413</v>
      </c>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c r="HQ77" s="6"/>
      <c r="HR77" s="6"/>
      <c r="HS77" s="6"/>
      <c r="HT77" s="6"/>
      <c r="HU77" s="6"/>
      <c r="HV77" s="6"/>
      <c r="HW77" s="6"/>
      <c r="HX77" s="6"/>
      <c r="HY77" s="6"/>
      <c r="HZ77" s="6"/>
      <c r="IA77" s="6"/>
      <c r="IB77" s="6"/>
      <c r="IC77" s="6"/>
      <c r="ID77" s="6"/>
      <c r="IE77" s="6"/>
      <c r="IF77" s="6"/>
      <c r="IG77" s="6"/>
      <c r="IH77" s="6"/>
      <c r="II77" s="6"/>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c r="KC77" s="6"/>
      <c r="KD77" s="6"/>
      <c r="KE77" s="6"/>
      <c r="KF77" s="6"/>
      <c r="KG77" s="6"/>
      <c r="KH77" s="6"/>
      <c r="KI77" s="6"/>
      <c r="KJ77" s="6"/>
      <c r="KK77" s="6"/>
      <c r="KL77" s="6"/>
      <c r="KM77" s="6"/>
      <c r="KN77" s="6"/>
      <c r="KO77" s="6"/>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c r="OV77" s="6"/>
      <c r="OW77" s="6"/>
      <c r="OX77" s="6"/>
      <c r="OY77" s="6"/>
      <c r="OZ77" s="6"/>
      <c r="PA77" s="6"/>
      <c r="PB77" s="6"/>
      <c r="PC77" s="6"/>
      <c r="PD77" s="6"/>
      <c r="PE77" s="6"/>
      <c r="PF77" s="6"/>
      <c r="PG77" s="6"/>
      <c r="PH77" s="6"/>
      <c r="PI77" s="6"/>
      <c r="PJ77" s="6"/>
      <c r="PK77" s="6"/>
      <c r="PL77" s="6"/>
      <c r="PM77" s="6"/>
      <c r="PN77" s="6"/>
      <c r="PO77" s="6"/>
      <c r="PP77" s="6"/>
      <c r="PQ77" s="6"/>
      <c r="PR77" s="6"/>
      <c r="PS77" s="6"/>
      <c r="PT77" s="6"/>
      <c r="PU77" s="6"/>
      <c r="PV77" s="6"/>
      <c r="PW77" s="6"/>
      <c r="PX77" s="6"/>
      <c r="PY77" s="6"/>
      <c r="PZ77" s="6"/>
      <c r="QA77" s="6"/>
      <c r="QB77" s="6"/>
      <c r="QC77" s="6"/>
      <c r="QD77" s="6"/>
      <c r="QE77" s="6"/>
      <c r="QF77" s="6"/>
      <c r="QG77" s="6"/>
      <c r="QH77" s="6"/>
      <c r="QI77" s="6"/>
      <c r="QJ77" s="6"/>
      <c r="QK77" s="6"/>
      <c r="QL77" s="6"/>
      <c r="QM77" s="6"/>
      <c r="QN77" s="6"/>
      <c r="QO77" s="6"/>
      <c r="QP77" s="6"/>
      <c r="QQ77" s="6"/>
      <c r="QR77" s="6"/>
      <c r="QS77" s="6"/>
      <c r="QT77" s="6"/>
      <c r="QU77" s="6"/>
      <c r="QV77" s="6"/>
      <c r="QW77" s="6"/>
      <c r="QX77" s="6"/>
      <c r="QY77" s="6"/>
      <c r="QZ77" s="6"/>
      <c r="RA77" s="6"/>
      <c r="RB77" s="6"/>
      <c r="RC77" s="6"/>
      <c r="RD77" s="6"/>
      <c r="RE77" s="6"/>
      <c r="RF77" s="6"/>
      <c r="RG77" s="6"/>
      <c r="RH77" s="6"/>
      <c r="RI77" s="6"/>
      <c r="RJ77" s="6"/>
      <c r="RK77" s="6"/>
      <c r="RL77" s="6"/>
      <c r="RM77" s="6"/>
      <c r="RN77" s="6"/>
      <c r="RO77" s="6"/>
      <c r="RP77" s="6"/>
      <c r="RQ77" s="6"/>
      <c r="RR77" s="6"/>
      <c r="RS77" s="6"/>
      <c r="RT77" s="6"/>
      <c r="RU77" s="6"/>
      <c r="RV77" s="6"/>
      <c r="RW77" s="6"/>
      <c r="RX77" s="6"/>
      <c r="RY77" s="6"/>
      <c r="RZ77" s="6"/>
      <c r="SA77" s="6"/>
      <c r="SB77" s="6"/>
      <c r="SC77" s="6"/>
      <c r="SD77" s="6"/>
      <c r="SE77" s="6"/>
      <c r="SF77" s="6"/>
      <c r="SG77" s="6"/>
      <c r="SH77" s="6"/>
      <c r="SI77" s="6"/>
      <c r="SJ77" s="6"/>
      <c r="SK77" s="6"/>
      <c r="SL77" s="6"/>
      <c r="SM77" s="6"/>
      <c r="SN77" s="6"/>
      <c r="SO77" s="6"/>
      <c r="SP77" s="6"/>
      <c r="SQ77" s="6"/>
      <c r="SR77" s="6"/>
      <c r="SS77" s="6"/>
      <c r="ST77" s="6"/>
      <c r="SU77" s="6"/>
      <c r="SV77" s="6"/>
      <c r="SW77" s="6"/>
      <c r="SX77" s="6"/>
      <c r="SY77" s="6"/>
      <c r="SZ77" s="6"/>
      <c r="TA77" s="6"/>
      <c r="TB77" s="6"/>
      <c r="TC77" s="6"/>
      <c r="TD77" s="6"/>
      <c r="TE77" s="6"/>
      <c r="TF77" s="6"/>
      <c r="TG77" s="6"/>
      <c r="TH77" s="6"/>
      <c r="TI77" s="6"/>
      <c r="TJ77" s="6"/>
      <c r="TK77" s="6"/>
      <c r="TL77" s="6"/>
      <c r="TM77" s="6"/>
      <c r="TN77" s="6"/>
      <c r="TO77" s="6"/>
      <c r="TP77" s="6"/>
      <c r="TQ77" s="6"/>
      <c r="TR77" s="6"/>
      <c r="TS77" s="6"/>
      <c r="TT77" s="6"/>
      <c r="TU77" s="6"/>
      <c r="TV77" s="6"/>
      <c r="TW77" s="6"/>
      <c r="TX77" s="6"/>
      <c r="TY77" s="6"/>
      <c r="TZ77" s="6"/>
      <c r="UA77" s="6"/>
      <c r="UB77" s="6"/>
      <c r="UC77" s="6"/>
      <c r="UD77" s="6"/>
      <c r="UE77" s="6"/>
      <c r="UF77" s="6"/>
      <c r="UG77" s="6"/>
      <c r="UH77" s="6"/>
      <c r="UI77" s="6"/>
      <c r="UJ77" s="6"/>
      <c r="UK77" s="6"/>
      <c r="UL77" s="6"/>
      <c r="UM77" s="6"/>
      <c r="UN77" s="6"/>
      <c r="UO77" s="6"/>
      <c r="UP77" s="6"/>
      <c r="UQ77" s="6"/>
      <c r="UR77" s="6"/>
      <c r="US77" s="6"/>
      <c r="UT77" s="6"/>
      <c r="UU77" s="6"/>
      <c r="UV77" s="6"/>
      <c r="UW77" s="6"/>
      <c r="UX77" s="6"/>
      <c r="UY77" s="6"/>
      <c r="UZ77" s="6"/>
      <c r="VA77" s="6"/>
      <c r="VB77" s="6"/>
      <c r="VC77" s="6"/>
      <c r="VD77" s="6"/>
      <c r="VE77" s="6"/>
      <c r="VF77" s="6"/>
      <c r="VG77" s="6"/>
      <c r="VH77" s="6"/>
      <c r="VI77" s="6"/>
      <c r="VJ77" s="6"/>
      <c r="VK77" s="6"/>
      <c r="VL77" s="6"/>
      <c r="VM77" s="6"/>
      <c r="VN77" s="6"/>
      <c r="VO77" s="6"/>
      <c r="VP77" s="6"/>
      <c r="VQ77" s="6"/>
      <c r="VR77" s="6"/>
      <c r="VS77" s="6"/>
      <c r="VT77" s="6"/>
      <c r="VU77" s="6"/>
      <c r="VV77" s="6"/>
      <c r="VW77" s="6"/>
      <c r="VX77" s="6"/>
      <c r="VY77" s="6"/>
      <c r="VZ77" s="6"/>
      <c r="WA77" s="6"/>
      <c r="WB77" s="6"/>
      <c r="WC77" s="6"/>
      <c r="WD77" s="6"/>
      <c r="WE77" s="6"/>
      <c r="WF77" s="6"/>
      <c r="WG77" s="6"/>
      <c r="WH77" s="6"/>
      <c r="WI77" s="6"/>
      <c r="WJ77" s="6"/>
      <c r="WK77" s="6"/>
      <c r="WL77" s="6"/>
      <c r="WM77" s="6"/>
      <c r="WN77" s="6"/>
      <c r="WO77" s="6"/>
      <c r="WP77" s="6"/>
      <c r="WQ77" s="6"/>
      <c r="WR77" s="6"/>
      <c r="WS77" s="6"/>
      <c r="WT77" s="6"/>
      <c r="WU77" s="6"/>
      <c r="WV77" s="6"/>
      <c r="WW77" s="6"/>
      <c r="WX77" s="6"/>
      <c r="WY77" s="6"/>
      <c r="WZ77" s="6"/>
      <c r="XA77" s="6"/>
      <c r="XB77" s="6"/>
      <c r="XC77" s="6"/>
      <c r="XD77" s="6"/>
      <c r="XE77" s="6"/>
      <c r="XF77" s="6"/>
      <c r="XG77" s="6"/>
      <c r="XH77" s="6"/>
      <c r="XI77" s="6"/>
      <c r="XJ77" s="6"/>
      <c r="XK77" s="6"/>
      <c r="XL77" s="6"/>
      <c r="XM77" s="6"/>
      <c r="XN77" s="6"/>
      <c r="XO77" s="6"/>
      <c r="XP77" s="6"/>
      <c r="XQ77" s="6"/>
      <c r="XR77" s="6"/>
      <c r="XS77" s="6"/>
      <c r="XT77" s="6"/>
      <c r="XU77" s="6"/>
      <c r="XV77" s="6"/>
      <c r="XW77" s="6"/>
      <c r="XX77" s="6"/>
      <c r="XY77" s="6"/>
      <c r="XZ77" s="6"/>
      <c r="YA77" s="6"/>
      <c r="YB77" s="6"/>
      <c r="YC77" s="6"/>
      <c r="YD77" s="6"/>
      <c r="YE77" s="6"/>
      <c r="YF77" s="6"/>
      <c r="YG77" s="6"/>
      <c r="YH77" s="6"/>
      <c r="YI77" s="6"/>
      <c r="YJ77" s="6"/>
      <c r="YK77" s="6"/>
      <c r="YL77" s="6"/>
      <c r="YM77" s="6"/>
      <c r="YN77" s="6"/>
      <c r="YO77" s="6"/>
      <c r="YP77" s="6"/>
      <c r="YQ77" s="6"/>
      <c r="YR77" s="6"/>
      <c r="YS77" s="6"/>
      <c r="YT77" s="6"/>
      <c r="YU77" s="6"/>
      <c r="YV77" s="6"/>
      <c r="YW77" s="6"/>
      <c r="YX77" s="6"/>
      <c r="YY77" s="6"/>
      <c r="YZ77" s="6"/>
      <c r="ZA77" s="6"/>
      <c r="ZB77" s="6"/>
      <c r="ZC77" s="6"/>
      <c r="ZD77" s="6"/>
      <c r="ZE77" s="6"/>
      <c r="ZF77" s="6"/>
      <c r="ZG77" s="6"/>
      <c r="ZH77" s="6"/>
      <c r="ZI77" s="6"/>
      <c r="ZJ77" s="6"/>
      <c r="ZK77" s="6"/>
      <c r="ZL77" s="6"/>
      <c r="ZM77" s="6"/>
      <c r="ZN77" s="6"/>
      <c r="ZO77" s="6"/>
      <c r="ZP77" s="6"/>
      <c r="ZQ77" s="6"/>
      <c r="ZR77" s="6"/>
      <c r="ZS77" s="6"/>
      <c r="ZT77" s="6"/>
      <c r="ZU77" s="6"/>
      <c r="ZV77" s="6"/>
      <c r="ZW77" s="6"/>
      <c r="ZX77" s="6"/>
      <c r="ZY77" s="6"/>
      <c r="ZZ77" s="6"/>
      <c r="AAA77" s="6"/>
      <c r="AAB77" s="6"/>
      <c r="AAC77" s="6"/>
      <c r="AAD77" s="6"/>
      <c r="AAE77" s="6"/>
      <c r="AAF77" s="6"/>
      <c r="AAG77" s="6"/>
      <c r="AAH77" s="6"/>
      <c r="AAI77" s="6"/>
      <c r="AAJ77" s="6"/>
      <c r="AAK77" s="6"/>
      <c r="AAL77" s="6"/>
      <c r="AAM77" s="6"/>
      <c r="AAN77" s="6"/>
      <c r="AAO77" s="6"/>
      <c r="AAP77" s="6"/>
      <c r="AAQ77" s="6"/>
      <c r="AAR77" s="6"/>
      <c r="AAS77" s="6"/>
      <c r="AAT77" s="6"/>
      <c r="AAU77" s="6"/>
      <c r="AAV77" s="6"/>
      <c r="AAW77" s="6"/>
      <c r="AAX77" s="6"/>
      <c r="AAY77" s="6"/>
      <c r="AAZ77" s="6"/>
      <c r="ABA77" s="6"/>
      <c r="ABB77" s="6"/>
      <c r="ABC77" s="6"/>
      <c r="ABD77" s="6"/>
      <c r="ABE77" s="6"/>
      <c r="ABF77" s="6"/>
      <c r="ABG77" s="6"/>
      <c r="ABH77" s="6"/>
      <c r="ABI77" s="6"/>
      <c r="ABJ77" s="6"/>
      <c r="ABK77" s="6"/>
      <c r="ABL77" s="6"/>
      <c r="ABM77" s="6"/>
      <c r="ABN77" s="6"/>
      <c r="ABO77" s="6"/>
      <c r="ABP77" s="6"/>
      <c r="ABQ77" s="6"/>
      <c r="ABR77" s="6"/>
      <c r="ABS77" s="6"/>
      <c r="ABT77" s="6"/>
      <c r="ABU77" s="6"/>
      <c r="ABV77" s="6"/>
      <c r="ABW77" s="6"/>
      <c r="ABX77" s="6"/>
      <c r="ABY77" s="6"/>
      <c r="ABZ77" s="6"/>
      <c r="ACA77" s="6"/>
      <c r="ACB77" s="6"/>
      <c r="ACC77" s="6"/>
      <c r="ACD77" s="6"/>
      <c r="ACE77" s="6"/>
      <c r="ACF77" s="6"/>
      <c r="ACG77" s="6"/>
      <c r="ACH77" s="6"/>
      <c r="ACI77" s="6"/>
      <c r="ACJ77" s="6"/>
      <c r="ACK77" s="6"/>
      <c r="ACL77" s="6"/>
      <c r="ACM77" s="6"/>
      <c r="ACN77" s="6"/>
      <c r="ACO77" s="6"/>
      <c r="ACP77" s="6"/>
      <c r="ACQ77" s="6"/>
      <c r="ACR77" s="6"/>
      <c r="ACS77" s="6"/>
      <c r="ACT77" s="6"/>
      <c r="ACU77" s="6"/>
      <c r="ACV77" s="6"/>
      <c r="ACW77" s="6"/>
      <c r="ACX77" s="6"/>
      <c r="ACY77" s="6"/>
      <c r="ACZ77" s="6"/>
      <c r="ADA77" s="6"/>
      <c r="ADB77" s="6"/>
      <c r="ADC77" s="6"/>
      <c r="ADD77" s="6"/>
      <c r="ADE77" s="6"/>
      <c r="ADF77" s="6"/>
      <c r="ADG77" s="6"/>
      <c r="ADH77" s="6"/>
      <c r="ADI77" s="6"/>
      <c r="ADJ77" s="6"/>
      <c r="ADK77" s="6"/>
      <c r="ADL77" s="6"/>
      <c r="ADM77" s="6"/>
      <c r="ADN77" s="6"/>
      <c r="ADO77" s="6"/>
      <c r="ADP77" s="6"/>
      <c r="ADQ77" s="6"/>
      <c r="ADR77" s="6"/>
      <c r="ADS77" s="6"/>
      <c r="ADT77" s="6"/>
      <c r="ADU77" s="6"/>
      <c r="ADV77" s="6"/>
      <c r="ADW77" s="6"/>
      <c r="ADX77" s="6"/>
      <c r="ADY77" s="6"/>
      <c r="ADZ77" s="6"/>
      <c r="AEA77" s="6"/>
      <c r="AEB77" s="6"/>
      <c r="AEC77" s="6"/>
      <c r="AED77" s="6"/>
      <c r="AEE77" s="6"/>
      <c r="AEF77" s="6"/>
      <c r="AEG77" s="6"/>
      <c r="AEH77" s="6"/>
      <c r="AEI77" s="6"/>
      <c r="AEJ77" s="6"/>
      <c r="AEK77" s="6"/>
      <c r="AEL77" s="6"/>
      <c r="AEM77" s="6"/>
      <c r="AEN77" s="6"/>
      <c r="AEO77" s="6"/>
      <c r="AEP77" s="6"/>
      <c r="AEQ77" s="6"/>
      <c r="AER77" s="6"/>
      <c r="AES77" s="6"/>
      <c r="AET77" s="6"/>
      <c r="AEU77" s="6"/>
      <c r="AEV77" s="6"/>
      <c r="AEW77" s="6"/>
      <c r="AEX77" s="6"/>
      <c r="AEY77" s="6"/>
      <c r="AEZ77" s="6"/>
      <c r="AFA77" s="6"/>
      <c r="AFB77" s="6"/>
      <c r="AFC77" s="6"/>
      <c r="AFD77" s="6"/>
      <c r="AFE77" s="6"/>
      <c r="AFF77" s="6"/>
      <c r="AFG77" s="6"/>
      <c r="AFH77" s="6"/>
      <c r="AFI77" s="6"/>
      <c r="AFJ77" s="6"/>
      <c r="AFK77" s="6"/>
      <c r="AFL77" s="6"/>
      <c r="AFM77" s="6"/>
      <c r="AFN77" s="6"/>
      <c r="AFO77" s="6"/>
      <c r="AFP77" s="6"/>
      <c r="AFQ77" s="6"/>
      <c r="AFR77" s="6"/>
      <c r="AFS77" s="6"/>
      <c r="AFT77" s="6"/>
      <c r="AFU77" s="6"/>
      <c r="AFV77" s="6"/>
      <c r="AFW77" s="6"/>
      <c r="AFX77" s="6"/>
      <c r="AFY77" s="6"/>
      <c r="AFZ77" s="6"/>
      <c r="AGA77" s="6"/>
      <c r="AGB77" s="6"/>
      <c r="AGC77" s="6"/>
      <c r="AGD77" s="6"/>
      <c r="AGE77" s="6"/>
      <c r="AGF77" s="6"/>
      <c r="AGG77" s="6"/>
      <c r="AGH77" s="6"/>
      <c r="AGI77" s="6"/>
      <c r="AGJ77" s="6"/>
      <c r="AGK77" s="6"/>
      <c r="AGL77" s="6"/>
      <c r="AGM77" s="6"/>
      <c r="AGN77" s="6"/>
      <c r="AGO77" s="6"/>
      <c r="AGP77" s="6"/>
      <c r="AGQ77" s="6"/>
      <c r="AGR77" s="6"/>
      <c r="AGS77" s="6"/>
      <c r="AGT77" s="6"/>
      <c r="AGU77" s="6"/>
      <c r="AGV77" s="6"/>
      <c r="AGW77" s="6"/>
      <c r="AGX77" s="6"/>
      <c r="AGY77" s="6"/>
      <c r="AGZ77" s="6"/>
      <c r="AHA77" s="6"/>
      <c r="AHB77" s="6"/>
      <c r="AHC77" s="6"/>
      <c r="AHD77" s="6"/>
      <c r="AHE77" s="6"/>
      <c r="AHF77" s="6"/>
      <c r="AHG77" s="6"/>
      <c r="AHH77" s="6"/>
      <c r="AHI77" s="6"/>
      <c r="AHJ77" s="6"/>
      <c r="AHK77" s="6"/>
      <c r="AHL77" s="6"/>
      <c r="AHM77" s="6"/>
      <c r="AHN77" s="6"/>
      <c r="AHO77" s="6"/>
      <c r="AHP77" s="6"/>
      <c r="AHQ77" s="6"/>
      <c r="AHR77" s="6"/>
      <c r="AHS77" s="6"/>
      <c r="AHT77" s="6"/>
      <c r="AHU77" s="6"/>
      <c r="AHV77" s="6"/>
      <c r="AHW77" s="6"/>
      <c r="AHX77" s="6"/>
      <c r="AHY77" s="6"/>
      <c r="AHZ77" s="6"/>
      <c r="AIA77" s="6"/>
      <c r="AIB77" s="6"/>
      <c r="AIC77" s="6"/>
      <c r="AID77" s="6"/>
      <c r="AIE77" s="6"/>
      <c r="AIF77" s="6"/>
      <c r="AIG77" s="6"/>
      <c r="AIH77" s="6"/>
      <c r="AII77" s="6"/>
      <c r="AIJ77" s="6"/>
      <c r="AIK77" s="6"/>
      <c r="AIL77" s="6"/>
      <c r="AIM77" s="6"/>
      <c r="AIN77" s="6"/>
      <c r="AIO77" s="6"/>
      <c r="AIP77" s="6"/>
      <c r="AIQ77" s="6"/>
      <c r="AIR77" s="6"/>
      <c r="AIS77" s="6"/>
      <c r="AIT77" s="6"/>
      <c r="AIU77" s="6"/>
      <c r="AIV77" s="6"/>
      <c r="AIW77" s="6"/>
      <c r="AIX77" s="6"/>
      <c r="AIY77" s="6"/>
      <c r="AIZ77" s="6"/>
      <c r="AJA77" s="6"/>
      <c r="AJB77" s="6"/>
      <c r="AJC77" s="6"/>
      <c r="AJD77" s="6"/>
      <c r="AJE77" s="6"/>
      <c r="AJF77" s="6"/>
      <c r="AJG77" s="6"/>
      <c r="AJH77" s="6"/>
      <c r="AJI77" s="6"/>
      <c r="AJJ77" s="6"/>
      <c r="AJK77" s="6"/>
      <c r="AJL77" s="6"/>
      <c r="AJM77" s="6"/>
      <c r="AJN77" s="6"/>
      <c r="AJO77" s="6"/>
      <c r="AJP77" s="6"/>
      <c r="AJQ77" s="6"/>
      <c r="AJR77" s="6"/>
      <c r="AJS77" s="6"/>
      <c r="AJT77" s="6"/>
      <c r="AJU77" s="6"/>
      <c r="AJV77" s="6"/>
      <c r="AJW77" s="6"/>
      <c r="AJX77" s="6"/>
      <c r="AJY77" s="6"/>
      <c r="AJZ77" s="6"/>
      <c r="AKA77" s="6"/>
      <c r="AKB77" s="6"/>
      <c r="AKC77" s="6"/>
      <c r="AKD77" s="6"/>
      <c r="AKE77" s="6"/>
      <c r="AKF77" s="6"/>
      <c r="AKG77" s="6"/>
      <c r="AKH77" s="6"/>
      <c r="AKI77" s="6"/>
      <c r="AKJ77" s="6"/>
      <c r="AKK77" s="6"/>
      <c r="AKL77" s="6"/>
      <c r="AKM77" s="6"/>
      <c r="AKN77" s="6"/>
      <c r="AKO77" s="6"/>
      <c r="AKP77" s="6"/>
      <c r="AKQ77" s="6"/>
      <c r="AKR77" s="6"/>
      <c r="AKS77" s="6"/>
      <c r="AKT77" s="6"/>
      <c r="AKU77" s="6"/>
      <c r="AKV77" s="6"/>
      <c r="AKW77" s="6"/>
      <c r="AKX77" s="6"/>
      <c r="AKY77" s="6"/>
      <c r="AKZ77" s="6"/>
      <c r="ALA77" s="6"/>
      <c r="ALB77" s="6"/>
      <c r="ALC77" s="6"/>
      <c r="ALD77" s="6"/>
      <c r="ALE77" s="6"/>
      <c r="ALF77" s="6"/>
      <c r="ALG77" s="6"/>
      <c r="ALH77" s="6"/>
      <c r="ALI77" s="6"/>
      <c r="ALJ77" s="6"/>
      <c r="ALK77" s="6"/>
      <c r="ALL77" s="6"/>
      <c r="ALM77" s="6"/>
      <c r="ALN77" s="6"/>
      <c r="ALO77" s="6"/>
      <c r="ALP77" s="6"/>
      <c r="ALQ77" s="6"/>
      <c r="ALR77" s="6"/>
      <c r="ALS77" s="6"/>
      <c r="ALT77" s="6"/>
      <c r="ALU77" s="6"/>
      <c r="ALV77" s="6"/>
      <c r="ALW77" s="6"/>
      <c r="ALX77" s="6"/>
      <c r="ALY77" s="6"/>
      <c r="ALZ77" s="6"/>
      <c r="AMA77" s="6"/>
      <c r="AMB77" s="6"/>
      <c r="AMC77" s="6"/>
      <c r="AMD77" s="6"/>
      <c r="AME77" s="6"/>
      <c r="AMF77" s="6"/>
      <c r="AMG77" s="6"/>
      <c r="AMH77" s="6"/>
      <c r="AMI77" s="6"/>
      <c r="AMJ77" s="6"/>
      <c r="AMK77" s="6"/>
      <c r="AML77" s="6"/>
      <c r="AMM77" s="6"/>
      <c r="AMN77" s="6"/>
      <c r="AMO77" s="6"/>
      <c r="AMP77" s="6"/>
      <c r="AMQ77" s="6"/>
      <c r="AMR77" s="6"/>
      <c r="AMS77" s="6"/>
      <c r="AMT77" s="6"/>
      <c r="AMU77" s="6"/>
      <c r="AMV77" s="6"/>
      <c r="AMW77" s="6"/>
      <c r="AMX77" s="6"/>
      <c r="AMY77" s="6"/>
      <c r="AMZ77" s="6"/>
      <c r="ANA77" s="6"/>
      <c r="ANB77" s="6"/>
      <c r="ANC77" s="6"/>
      <c r="AND77" s="6"/>
      <c r="ANE77" s="6"/>
      <c r="ANF77" s="6"/>
      <c r="ANG77" s="6"/>
      <c r="ANH77" s="6"/>
      <c r="ANI77" s="6"/>
      <c r="ANJ77" s="6"/>
      <c r="ANK77" s="6"/>
      <c r="ANL77" s="6"/>
      <c r="ANM77" s="6"/>
      <c r="ANN77" s="6"/>
      <c r="ANO77" s="6"/>
      <c r="ANP77" s="6"/>
      <c r="ANQ77" s="6"/>
      <c r="ANR77" s="6"/>
      <c r="ANS77" s="6"/>
      <c r="ANT77" s="6"/>
      <c r="ANU77" s="6"/>
      <c r="ANV77" s="6"/>
      <c r="ANW77" s="6"/>
      <c r="ANX77" s="6"/>
      <c r="ANY77" s="6"/>
      <c r="ANZ77" s="6"/>
      <c r="AOA77" s="6"/>
      <c r="AOB77" s="6"/>
      <c r="AOC77" s="6"/>
      <c r="AOD77" s="6"/>
      <c r="AOE77" s="6"/>
      <c r="AOF77" s="6"/>
      <c r="AOG77" s="6"/>
      <c r="AOH77" s="6"/>
      <c r="AOI77" s="6"/>
      <c r="AOJ77" s="6"/>
      <c r="AOK77" s="6"/>
      <c r="AOL77" s="6"/>
      <c r="AOM77" s="6"/>
      <c r="AON77" s="6"/>
      <c r="AOO77" s="6"/>
      <c r="AOP77" s="6"/>
      <c r="AOQ77" s="6"/>
      <c r="AOR77" s="6"/>
      <c r="AOS77" s="6"/>
      <c r="AOT77" s="6"/>
      <c r="AOU77" s="6"/>
      <c r="AOV77" s="6"/>
      <c r="AOW77" s="6"/>
      <c r="AOX77" s="6"/>
      <c r="AOY77" s="6"/>
      <c r="AOZ77" s="6"/>
      <c r="APA77" s="6"/>
      <c r="APB77" s="6"/>
      <c r="APC77" s="6"/>
      <c r="APD77" s="6"/>
      <c r="APE77" s="6"/>
      <c r="APF77" s="6"/>
      <c r="APG77" s="6"/>
      <c r="APH77" s="6"/>
      <c r="API77" s="6"/>
      <c r="APJ77" s="6"/>
      <c r="APK77" s="6"/>
      <c r="APL77" s="6"/>
      <c r="APM77" s="6"/>
      <c r="APN77" s="6"/>
      <c r="APO77" s="6"/>
      <c r="APP77" s="6"/>
      <c r="APQ77" s="6"/>
      <c r="APR77" s="6"/>
      <c r="APS77" s="6"/>
      <c r="APT77" s="6"/>
      <c r="APU77" s="6"/>
      <c r="APV77" s="6"/>
      <c r="APW77" s="6"/>
      <c r="APX77" s="6"/>
      <c r="APY77" s="6"/>
      <c r="APZ77" s="6"/>
      <c r="AQA77" s="6"/>
      <c r="AQB77" s="6"/>
      <c r="AQC77" s="6"/>
      <c r="AQD77" s="6"/>
      <c r="AQE77" s="6"/>
      <c r="AQF77" s="6"/>
      <c r="AQG77" s="6"/>
      <c r="AQH77" s="6"/>
      <c r="AQI77" s="6"/>
      <c r="AQJ77" s="6"/>
      <c r="AQK77" s="6"/>
      <c r="AQL77" s="6"/>
      <c r="AQM77" s="6"/>
      <c r="AQN77" s="6"/>
      <c r="AQO77" s="6"/>
      <c r="AQP77" s="6"/>
      <c r="AQQ77" s="6"/>
      <c r="AQR77" s="6"/>
      <c r="AQS77" s="6"/>
      <c r="AQT77" s="6"/>
      <c r="AQU77" s="6"/>
      <c r="AQV77" s="6"/>
      <c r="AQW77" s="6"/>
      <c r="AQX77" s="6"/>
      <c r="AQY77" s="6"/>
      <c r="AQZ77" s="6"/>
      <c r="ARA77" s="6"/>
      <c r="ARB77" s="6"/>
      <c r="ARC77" s="6"/>
      <c r="ARD77" s="6"/>
      <c r="ARE77" s="6"/>
      <c r="ARF77" s="6"/>
      <c r="ARG77" s="6"/>
      <c r="ARH77" s="6"/>
      <c r="ARI77" s="6"/>
      <c r="ARJ77" s="6"/>
      <c r="ARK77" s="6"/>
      <c r="ARL77" s="6"/>
      <c r="ARM77" s="6"/>
      <c r="ARN77" s="6"/>
      <c r="ARO77" s="6"/>
      <c r="ARP77" s="6"/>
      <c r="ARQ77" s="6"/>
      <c r="ARR77" s="6"/>
      <c r="ARS77" s="6"/>
      <c r="ART77" s="6"/>
      <c r="ARU77" s="6"/>
      <c r="ARV77" s="6"/>
      <c r="ARW77" s="6"/>
      <c r="ARX77" s="6"/>
      <c r="ARY77" s="6"/>
      <c r="ARZ77" s="6"/>
      <c r="ASA77" s="6"/>
      <c r="ASB77" s="6"/>
      <c r="ASC77" s="6"/>
      <c r="ASD77" s="6"/>
      <c r="ASE77" s="6"/>
      <c r="ASF77" s="6"/>
      <c r="ASG77" s="6"/>
      <c r="ASH77" s="6"/>
      <c r="ASI77" s="6"/>
      <c r="ASJ77" s="6"/>
      <c r="ASK77" s="6"/>
      <c r="ASL77" s="6"/>
      <c r="ASM77" s="6"/>
      <c r="ASN77" s="6"/>
      <c r="ASO77" s="6"/>
      <c r="ASP77" s="6"/>
      <c r="ASQ77" s="6"/>
      <c r="ASR77" s="6"/>
      <c r="ASS77" s="6"/>
      <c r="AST77" s="6"/>
      <c r="ASU77" s="6"/>
      <c r="ASV77" s="6"/>
      <c r="ASW77" s="6"/>
      <c r="ASX77" s="6"/>
      <c r="ASY77" s="6"/>
      <c r="ASZ77" s="6"/>
      <c r="ATA77" s="6"/>
      <c r="ATB77" s="6"/>
      <c r="ATC77" s="6"/>
      <c r="ATD77" s="6"/>
      <c r="ATE77" s="6"/>
      <c r="ATF77" s="6"/>
      <c r="ATG77" s="6"/>
      <c r="ATH77" s="6"/>
      <c r="ATI77" s="6"/>
      <c r="ATJ77" s="6"/>
      <c r="ATK77" s="6"/>
      <c r="ATL77" s="6"/>
      <c r="ATM77" s="6"/>
      <c r="ATN77" s="6"/>
      <c r="ATO77" s="6"/>
      <c r="ATP77" s="6"/>
      <c r="ATQ77" s="6"/>
      <c r="ATR77" s="6"/>
      <c r="ATS77" s="6"/>
      <c r="ATT77" s="6"/>
      <c r="ATU77" s="6"/>
      <c r="ATV77" s="6"/>
      <c r="ATW77" s="6"/>
      <c r="ATX77" s="6"/>
      <c r="ATY77" s="6"/>
      <c r="ATZ77" s="6"/>
      <c r="AUA77" s="6"/>
      <c r="AUB77" s="6"/>
      <c r="AUC77" s="6"/>
      <c r="AUD77" s="6"/>
      <c r="AUE77" s="6"/>
      <c r="AUF77" s="6"/>
      <c r="AUG77" s="6"/>
      <c r="AUH77" s="6"/>
      <c r="AUI77" s="6"/>
      <c r="AUJ77" s="6"/>
      <c r="AUK77" s="6"/>
      <c r="AUL77" s="6"/>
      <c r="AUM77" s="6"/>
      <c r="AUN77" s="6"/>
      <c r="AUO77" s="6"/>
      <c r="AUP77" s="6"/>
      <c r="AUQ77" s="6"/>
      <c r="AUR77" s="6"/>
      <c r="AUS77" s="6"/>
      <c r="AUT77" s="6"/>
      <c r="AUU77" s="6"/>
      <c r="AUV77" s="6"/>
      <c r="AUW77" s="6"/>
      <c r="AUX77" s="6"/>
      <c r="AUY77" s="6"/>
      <c r="AUZ77" s="6"/>
      <c r="AVA77" s="6"/>
      <c r="AVB77" s="6"/>
      <c r="AVC77" s="6"/>
      <c r="AVD77" s="6"/>
      <c r="AVE77" s="6"/>
      <c r="AVF77" s="6"/>
      <c r="AVG77" s="6"/>
      <c r="AVH77" s="6"/>
      <c r="AVI77" s="6"/>
      <c r="AVJ77" s="6"/>
      <c r="AVK77" s="6"/>
      <c r="AVL77" s="6"/>
      <c r="AVM77" s="6"/>
      <c r="AVN77" s="6"/>
      <c r="AVO77" s="6"/>
      <c r="AVP77" s="6"/>
      <c r="AVQ77" s="6"/>
      <c r="AVR77" s="6"/>
      <c r="AVS77" s="6"/>
      <c r="AVT77" s="6"/>
      <c r="AVU77" s="6"/>
      <c r="AVV77" s="6"/>
      <c r="AVW77" s="6"/>
      <c r="AVX77" s="6"/>
      <c r="AVY77" s="6"/>
      <c r="AVZ77" s="6"/>
      <c r="AWA77" s="6"/>
      <c r="AWB77" s="6"/>
      <c r="AWC77" s="6"/>
      <c r="AWD77" s="6"/>
      <c r="AWE77" s="6"/>
      <c r="AWF77" s="6"/>
      <c r="AWG77" s="6"/>
      <c r="AWH77" s="6"/>
      <c r="AWI77" s="6"/>
      <c r="AWJ77" s="6"/>
      <c r="AWK77" s="6"/>
      <c r="AWL77" s="6"/>
      <c r="AWM77" s="6"/>
      <c r="AWN77" s="6"/>
      <c r="AWO77" s="6"/>
      <c r="AWP77" s="6"/>
      <c r="AWQ77" s="6"/>
      <c r="AWR77" s="6"/>
      <c r="AWS77" s="6"/>
      <c r="AWT77" s="6"/>
      <c r="AWU77" s="6"/>
      <c r="AWV77" s="6"/>
      <c r="AWW77" s="6"/>
      <c r="AWX77" s="6"/>
      <c r="AWY77" s="6"/>
      <c r="AWZ77" s="6"/>
      <c r="AXA77" s="6"/>
      <c r="AXB77" s="6"/>
      <c r="AXC77" s="6"/>
      <c r="AXD77" s="6"/>
      <c r="AXE77" s="6"/>
      <c r="AXF77" s="6"/>
      <c r="AXG77" s="6"/>
      <c r="AXH77" s="6"/>
      <c r="AXI77" s="6"/>
      <c r="AXJ77" s="6"/>
      <c r="AXK77" s="6"/>
      <c r="AXL77" s="6"/>
      <c r="AXM77" s="6"/>
      <c r="AXN77" s="6"/>
      <c r="AXO77" s="6"/>
      <c r="AXP77" s="6"/>
      <c r="AXQ77" s="6"/>
      <c r="AXR77" s="6"/>
      <c r="AXS77" s="6"/>
      <c r="AXT77" s="6"/>
      <c r="AXU77" s="6"/>
      <c r="AXV77" s="6"/>
      <c r="AXW77" s="6"/>
      <c r="AXX77" s="6"/>
      <c r="AXY77" s="6"/>
      <c r="AXZ77" s="6"/>
      <c r="AYA77" s="6"/>
      <c r="AYB77" s="6"/>
      <c r="AYC77" s="6"/>
      <c r="AYD77" s="6"/>
      <c r="AYE77" s="6"/>
      <c r="AYF77" s="6"/>
      <c r="AYG77" s="6"/>
      <c r="AYH77" s="6"/>
      <c r="AYI77" s="6"/>
      <c r="AYJ77" s="6"/>
      <c r="AYK77" s="6"/>
      <c r="AYL77" s="6"/>
      <c r="AYM77" s="6"/>
      <c r="AYN77" s="6"/>
      <c r="AYO77" s="6"/>
      <c r="AYP77" s="6"/>
      <c r="AYQ77" s="6"/>
      <c r="AYR77" s="6"/>
      <c r="AYS77" s="6"/>
      <c r="AYT77" s="6"/>
      <c r="AYU77" s="6"/>
      <c r="AYV77" s="6"/>
      <c r="AYW77" s="6"/>
      <c r="AYX77" s="6"/>
      <c r="AYY77" s="6"/>
      <c r="AYZ77" s="6"/>
      <c r="AZA77" s="6"/>
      <c r="AZB77" s="6"/>
      <c r="AZC77" s="6"/>
      <c r="AZD77" s="6"/>
      <c r="AZE77" s="6"/>
      <c r="AZF77" s="6"/>
      <c r="AZG77" s="6"/>
      <c r="AZH77" s="6"/>
      <c r="AZI77" s="6"/>
      <c r="AZJ77" s="6"/>
      <c r="AZK77" s="6"/>
      <c r="AZL77" s="6"/>
      <c r="AZM77" s="6"/>
      <c r="AZN77" s="6"/>
      <c r="AZO77" s="6"/>
      <c r="AZP77" s="6"/>
      <c r="AZQ77" s="6"/>
      <c r="AZR77" s="6"/>
      <c r="AZS77" s="6"/>
      <c r="AZT77" s="6"/>
      <c r="AZU77" s="6"/>
      <c r="AZV77" s="6"/>
      <c r="AZW77" s="6"/>
      <c r="AZX77" s="6"/>
      <c r="AZY77" s="6"/>
      <c r="AZZ77" s="6"/>
      <c r="BAA77" s="6"/>
      <c r="BAB77" s="6"/>
      <c r="BAC77" s="6"/>
      <c r="BAD77" s="6"/>
      <c r="BAE77" s="6"/>
      <c r="BAF77" s="6"/>
      <c r="BAG77" s="6"/>
      <c r="BAH77" s="6"/>
      <c r="BAI77" s="6"/>
      <c r="BAJ77" s="6"/>
      <c r="BAK77" s="6"/>
      <c r="BAL77" s="6"/>
      <c r="BAM77" s="6"/>
      <c r="BAN77" s="6"/>
      <c r="BAO77" s="6"/>
      <c r="BAP77" s="6"/>
      <c r="BAQ77" s="6"/>
      <c r="BAR77" s="6"/>
      <c r="BAS77" s="6"/>
      <c r="BAT77" s="6"/>
      <c r="BAU77" s="6"/>
      <c r="BAV77" s="6"/>
      <c r="BAW77" s="6"/>
      <c r="BAX77" s="6"/>
      <c r="BAY77" s="6"/>
      <c r="BAZ77" s="6"/>
      <c r="BBA77" s="6"/>
      <c r="BBB77" s="6"/>
      <c r="BBC77" s="6"/>
      <c r="BBD77" s="6"/>
      <c r="BBE77" s="6"/>
      <c r="BBF77" s="6"/>
      <c r="BBG77" s="6"/>
      <c r="BBH77" s="6"/>
      <c r="BBI77" s="6"/>
      <c r="BBJ77" s="6"/>
      <c r="BBK77" s="6"/>
      <c r="BBL77" s="6"/>
      <c r="BBM77" s="6"/>
      <c r="BBN77" s="6"/>
      <c r="BBO77" s="6"/>
      <c r="BBP77" s="6"/>
      <c r="BBQ77" s="6"/>
      <c r="BBR77" s="6"/>
      <c r="BBS77" s="6"/>
      <c r="BBT77" s="6"/>
      <c r="BBU77" s="6"/>
      <c r="BBV77" s="6"/>
      <c r="BBW77" s="6"/>
      <c r="BBX77" s="6"/>
      <c r="BBY77" s="6"/>
      <c r="BBZ77" s="6"/>
      <c r="BCA77" s="6"/>
      <c r="BCB77" s="6"/>
      <c r="BCC77" s="6"/>
      <c r="BCD77" s="6"/>
      <c r="BCE77" s="6"/>
      <c r="BCF77" s="6"/>
      <c r="BCG77" s="6"/>
      <c r="BCH77" s="6"/>
      <c r="BCI77" s="6"/>
      <c r="BCJ77" s="6"/>
      <c r="BCK77" s="6"/>
      <c r="BCL77" s="6"/>
      <c r="BCM77" s="6"/>
      <c r="BCN77" s="6"/>
      <c r="BCO77" s="6"/>
      <c r="BCP77" s="6"/>
      <c r="BCQ77" s="6"/>
      <c r="BCR77" s="6"/>
      <c r="BCS77" s="6"/>
      <c r="BCT77" s="6"/>
      <c r="BCU77" s="6"/>
      <c r="BCV77" s="6"/>
      <c r="BCW77" s="6"/>
      <c r="BCX77" s="6"/>
      <c r="BCY77" s="6"/>
      <c r="BCZ77" s="6"/>
      <c r="BDA77" s="6"/>
      <c r="BDB77" s="6"/>
      <c r="BDC77" s="6"/>
      <c r="BDD77" s="6"/>
      <c r="BDE77" s="6"/>
      <c r="BDF77" s="6"/>
      <c r="BDG77" s="6"/>
      <c r="BDH77" s="6"/>
      <c r="BDI77" s="6"/>
      <c r="BDJ77" s="6"/>
      <c r="BDK77" s="6"/>
      <c r="BDL77" s="6"/>
      <c r="BDM77" s="6"/>
      <c r="BDN77" s="6"/>
      <c r="BDO77" s="6"/>
      <c r="BDP77" s="6"/>
      <c r="BDQ77" s="6"/>
      <c r="BDR77" s="6"/>
      <c r="BDS77" s="6"/>
      <c r="BDT77" s="6"/>
      <c r="BDU77" s="6"/>
      <c r="BDV77" s="6"/>
      <c r="BDW77" s="6"/>
      <c r="BDX77" s="6"/>
      <c r="BDY77" s="6"/>
      <c r="BDZ77" s="6"/>
      <c r="BEA77" s="6"/>
      <c r="BEB77" s="6"/>
      <c r="BEC77" s="6"/>
      <c r="BED77" s="6"/>
      <c r="BEE77" s="6"/>
      <c r="BEF77" s="6"/>
      <c r="BEG77" s="6"/>
      <c r="BEH77" s="6"/>
      <c r="BEI77" s="6"/>
      <c r="BEJ77" s="6"/>
      <c r="BEK77" s="6"/>
      <c r="BEL77" s="6"/>
      <c r="BEM77" s="6"/>
      <c r="BEN77" s="6"/>
      <c r="BEO77" s="6"/>
      <c r="BEP77" s="6"/>
      <c r="BEQ77" s="6"/>
      <c r="BER77" s="6"/>
      <c r="BES77" s="6"/>
      <c r="BET77" s="6"/>
      <c r="BEU77" s="6"/>
      <c r="BEV77" s="6"/>
      <c r="BEW77" s="6"/>
      <c r="BEX77" s="6"/>
      <c r="BEY77" s="6"/>
      <c r="BEZ77" s="6"/>
      <c r="BFA77" s="6"/>
      <c r="BFB77" s="6"/>
      <c r="BFC77" s="6"/>
      <c r="BFD77" s="6"/>
      <c r="BFE77" s="6"/>
      <c r="BFF77" s="6"/>
      <c r="BFG77" s="6"/>
      <c r="BFH77" s="6"/>
      <c r="BFI77" s="6"/>
      <c r="BFJ77" s="6"/>
      <c r="BFK77" s="6"/>
      <c r="BFL77" s="6"/>
      <c r="BFM77" s="6"/>
      <c r="BFN77" s="6"/>
      <c r="BFO77" s="6"/>
      <c r="BFP77" s="6"/>
      <c r="BFQ77" s="6"/>
      <c r="BFR77" s="6"/>
      <c r="BFS77" s="6"/>
      <c r="BFT77" s="6"/>
      <c r="BFU77" s="6"/>
      <c r="BFV77" s="6"/>
      <c r="BFW77" s="6"/>
      <c r="BFX77" s="6"/>
      <c r="BFY77" s="6"/>
      <c r="BFZ77" s="6"/>
      <c r="BGA77" s="6"/>
      <c r="BGB77" s="6"/>
      <c r="BGC77" s="6"/>
      <c r="BGD77" s="6"/>
      <c r="BGE77" s="6"/>
      <c r="BGF77" s="6"/>
      <c r="BGG77" s="6"/>
      <c r="BGH77" s="6"/>
      <c r="BGI77" s="6"/>
      <c r="BGJ77" s="6"/>
      <c r="BGK77" s="6"/>
      <c r="BGL77" s="6"/>
      <c r="BGM77" s="6"/>
      <c r="BGN77" s="6"/>
      <c r="BGO77" s="6"/>
      <c r="BGP77" s="6"/>
      <c r="BGQ77" s="6"/>
      <c r="BGR77" s="6"/>
      <c r="BGS77" s="6"/>
      <c r="BGT77" s="6"/>
      <c r="BGU77" s="6"/>
      <c r="BGV77" s="6"/>
      <c r="BGW77" s="6"/>
      <c r="BGX77" s="6"/>
      <c r="BGY77" s="6"/>
      <c r="BGZ77" s="6"/>
      <c r="BHA77" s="6"/>
      <c r="BHB77" s="6"/>
      <c r="BHC77" s="6"/>
      <c r="BHD77" s="6"/>
      <c r="BHE77" s="6"/>
      <c r="BHF77" s="6"/>
      <c r="BHG77" s="6"/>
      <c r="BHH77" s="6"/>
      <c r="BHI77" s="6"/>
      <c r="BHJ77" s="6"/>
      <c r="BHK77" s="6"/>
      <c r="BHL77" s="6"/>
      <c r="BHM77" s="6"/>
      <c r="BHN77" s="6"/>
      <c r="BHO77" s="6"/>
      <c r="BHP77" s="6"/>
      <c r="BHQ77" s="6"/>
      <c r="BHR77" s="6"/>
      <c r="BHS77" s="6"/>
      <c r="BHT77" s="6"/>
      <c r="BHU77" s="6"/>
      <c r="BHV77" s="6"/>
      <c r="BHW77" s="6"/>
      <c r="BHX77" s="6"/>
      <c r="BHY77" s="6"/>
      <c r="BHZ77" s="6"/>
      <c r="BIA77" s="6"/>
      <c r="BIB77" s="6"/>
      <c r="BIC77" s="6"/>
      <c r="BID77" s="6"/>
      <c r="BIE77" s="6"/>
      <c r="BIF77" s="6"/>
      <c r="BIG77" s="6"/>
      <c r="BIH77" s="6"/>
      <c r="BII77" s="6"/>
      <c r="BIJ77" s="6"/>
      <c r="BIK77" s="6"/>
      <c r="BIL77" s="6"/>
      <c r="BIM77" s="6"/>
      <c r="BIN77" s="6"/>
      <c r="BIO77" s="6"/>
      <c r="BIP77" s="6"/>
      <c r="BIQ77" s="6"/>
      <c r="BIR77" s="6"/>
      <c r="BIS77" s="6"/>
      <c r="BIT77" s="6"/>
      <c r="BIU77" s="6"/>
      <c r="BIV77" s="6"/>
      <c r="BIW77" s="6"/>
      <c r="BIX77" s="6"/>
      <c r="BIY77" s="6"/>
      <c r="BIZ77" s="6"/>
      <c r="BJA77" s="6"/>
      <c r="BJB77" s="6"/>
      <c r="BJC77" s="6"/>
      <c r="BJD77" s="6"/>
      <c r="BJE77" s="6"/>
      <c r="BJF77" s="6"/>
      <c r="BJG77" s="6"/>
      <c r="BJH77" s="6"/>
      <c r="BJI77" s="6"/>
      <c r="BJJ77" s="6"/>
      <c r="BJK77" s="6"/>
      <c r="BJL77" s="6"/>
      <c r="BJM77" s="6"/>
      <c r="BJN77" s="6"/>
      <c r="BJO77" s="6"/>
      <c r="BJP77" s="6"/>
      <c r="BJQ77" s="6"/>
      <c r="BJR77" s="6"/>
      <c r="BJS77" s="6"/>
      <c r="BJT77" s="6"/>
      <c r="BJU77" s="6"/>
      <c r="BJV77" s="6"/>
      <c r="BJW77" s="6"/>
      <c r="BJX77" s="6"/>
      <c r="BJY77" s="6"/>
      <c r="BJZ77" s="6"/>
      <c r="BKA77" s="6"/>
      <c r="BKB77" s="6"/>
      <c r="BKC77" s="6"/>
      <c r="BKD77" s="6"/>
      <c r="BKE77" s="6"/>
      <c r="BKF77" s="6"/>
      <c r="BKG77" s="6"/>
      <c r="BKH77" s="6"/>
      <c r="BKI77" s="6"/>
      <c r="BKJ77" s="6"/>
      <c r="BKK77" s="6"/>
      <c r="BKL77" s="6"/>
      <c r="BKM77" s="6"/>
      <c r="BKN77" s="6"/>
      <c r="BKO77" s="6"/>
      <c r="BKP77" s="6"/>
      <c r="BKQ77" s="6"/>
      <c r="BKR77" s="6"/>
      <c r="BKS77" s="6"/>
      <c r="BKT77" s="6"/>
      <c r="BKU77" s="6"/>
      <c r="BKV77" s="6"/>
      <c r="BKW77" s="6"/>
      <c r="BKX77" s="6"/>
      <c r="BKY77" s="6"/>
      <c r="BKZ77" s="6"/>
      <c r="BLA77" s="6"/>
      <c r="BLB77" s="6"/>
      <c r="BLC77" s="6"/>
      <c r="BLD77" s="6"/>
      <c r="BLE77" s="6"/>
      <c r="BLF77" s="6"/>
      <c r="BLG77" s="6"/>
      <c r="BLH77" s="6"/>
      <c r="BLI77" s="6"/>
      <c r="BLJ77" s="6"/>
      <c r="BLK77" s="6"/>
      <c r="BLL77" s="6"/>
      <c r="BLM77" s="6"/>
      <c r="BLN77" s="6"/>
      <c r="BLO77" s="6"/>
      <c r="BLP77" s="6"/>
      <c r="BLQ77" s="6"/>
      <c r="BLR77" s="6"/>
      <c r="BLS77" s="6"/>
      <c r="BLT77" s="6"/>
      <c r="BLU77" s="6"/>
      <c r="BLV77" s="6"/>
      <c r="BLW77" s="6"/>
      <c r="BLX77" s="6"/>
      <c r="BLY77" s="6"/>
      <c r="BLZ77" s="6"/>
      <c r="BMA77" s="6"/>
      <c r="BMB77" s="6"/>
      <c r="BMC77" s="6"/>
      <c r="BMD77" s="6"/>
      <c r="BME77" s="6"/>
      <c r="BMF77" s="6"/>
      <c r="BMG77" s="6"/>
      <c r="BMH77" s="6"/>
      <c r="BMI77" s="6"/>
      <c r="BMJ77" s="6"/>
      <c r="BMK77" s="6"/>
      <c r="BML77" s="6"/>
      <c r="BMM77" s="6"/>
      <c r="BMN77" s="6"/>
      <c r="BMO77" s="6"/>
      <c r="BMP77" s="6"/>
      <c r="BMQ77" s="6"/>
      <c r="BMR77" s="6"/>
      <c r="BMS77" s="6"/>
      <c r="BMT77" s="6"/>
      <c r="BMU77" s="6"/>
      <c r="BMV77" s="6"/>
      <c r="BMW77" s="6"/>
      <c r="BMX77" s="6"/>
      <c r="BMY77" s="6"/>
      <c r="BMZ77" s="6"/>
      <c r="BNA77" s="6"/>
      <c r="BNB77" s="6"/>
      <c r="BNC77" s="6"/>
      <c r="BND77" s="6"/>
      <c r="BNE77" s="6"/>
      <c r="BNF77" s="6"/>
      <c r="BNG77" s="6"/>
      <c r="BNH77" s="6"/>
      <c r="BNI77" s="6"/>
      <c r="BNJ77" s="6"/>
      <c r="BNK77" s="6"/>
      <c r="BNL77" s="6"/>
      <c r="BNM77" s="6"/>
      <c r="BNN77" s="6"/>
      <c r="BNO77" s="6"/>
      <c r="BNP77" s="6"/>
      <c r="BNQ77" s="6"/>
      <c r="BNR77" s="6"/>
      <c r="BNS77" s="6"/>
      <c r="BNT77" s="6"/>
      <c r="BNU77" s="6"/>
      <c r="BNV77" s="6"/>
      <c r="BNW77" s="6"/>
      <c r="BNX77" s="6"/>
      <c r="BNY77" s="6"/>
      <c r="BNZ77" s="6"/>
      <c r="BOA77" s="6"/>
      <c r="BOB77" s="6"/>
      <c r="BOC77" s="6"/>
      <c r="BOD77" s="6"/>
      <c r="BOE77" s="6"/>
      <c r="BOF77" s="6"/>
      <c r="BOG77" s="6"/>
      <c r="BOH77" s="6"/>
      <c r="BOI77" s="6"/>
      <c r="BOJ77" s="6"/>
      <c r="BOK77" s="6"/>
      <c r="BOL77" s="6"/>
      <c r="BOM77" s="6"/>
      <c r="BON77" s="6"/>
      <c r="BOO77" s="6"/>
      <c r="BOP77" s="6"/>
      <c r="BOQ77" s="6"/>
      <c r="BOR77" s="6"/>
      <c r="BOS77" s="6"/>
      <c r="BOT77" s="6"/>
      <c r="BOU77" s="6"/>
      <c r="BOV77" s="6"/>
      <c r="BOW77" s="6"/>
      <c r="BOX77" s="6"/>
      <c r="BOY77" s="6"/>
      <c r="BOZ77" s="6"/>
      <c r="BPA77" s="6"/>
      <c r="BPB77" s="6"/>
      <c r="BPC77" s="6"/>
      <c r="BPD77" s="6"/>
      <c r="BPE77" s="6"/>
      <c r="BPF77" s="6"/>
      <c r="BPG77" s="6"/>
      <c r="BPH77" s="6"/>
      <c r="BPI77" s="6"/>
      <c r="BPJ77" s="6"/>
      <c r="BPK77" s="6"/>
      <c r="BPL77" s="6"/>
      <c r="BPM77" s="6"/>
      <c r="BPN77" s="6"/>
      <c r="BPO77" s="6"/>
      <c r="BPP77" s="6"/>
      <c r="BPQ77" s="6"/>
      <c r="BPR77" s="6"/>
      <c r="BPS77" s="6"/>
      <c r="BPT77" s="6"/>
      <c r="BPU77" s="6"/>
      <c r="BPV77" s="6"/>
      <c r="BPW77" s="6"/>
      <c r="BPX77" s="6"/>
      <c r="BPY77" s="6"/>
      <c r="BPZ77" s="6"/>
      <c r="BQA77" s="6"/>
      <c r="BQB77" s="6"/>
      <c r="BQC77" s="6"/>
      <c r="BQD77" s="6"/>
      <c r="BQE77" s="6"/>
      <c r="BQF77" s="6"/>
      <c r="BQG77" s="6"/>
      <c r="BQH77" s="6"/>
      <c r="BQI77" s="6"/>
      <c r="BQJ77" s="6"/>
      <c r="BQK77" s="6"/>
      <c r="BQL77" s="6"/>
      <c r="BQM77" s="6"/>
      <c r="BQN77" s="6"/>
      <c r="BQO77" s="6"/>
      <c r="BQP77" s="6"/>
      <c r="BQQ77" s="6"/>
      <c r="BQR77" s="6"/>
      <c r="BQS77" s="6"/>
      <c r="BQT77" s="6"/>
      <c r="BQU77" s="6"/>
      <c r="BQV77" s="6"/>
      <c r="BQW77" s="6"/>
      <c r="BQX77" s="6"/>
      <c r="BQY77" s="6"/>
      <c r="BQZ77" s="6"/>
      <c r="BRA77" s="6"/>
      <c r="BRB77" s="6"/>
      <c r="BRC77" s="6"/>
      <c r="BRD77" s="6"/>
      <c r="BRE77" s="6"/>
      <c r="BRF77" s="6"/>
      <c r="BRG77" s="6"/>
      <c r="BRH77" s="6"/>
      <c r="BRI77" s="6"/>
      <c r="BRJ77" s="6"/>
      <c r="BRK77" s="6"/>
      <c r="BRL77" s="6"/>
      <c r="BRM77" s="6"/>
      <c r="BRN77" s="6"/>
      <c r="BRO77" s="6"/>
      <c r="BRP77" s="6"/>
      <c r="BRQ77" s="6"/>
      <c r="BRR77" s="6"/>
      <c r="BRS77" s="6"/>
      <c r="BRT77" s="6"/>
      <c r="BRU77" s="6"/>
      <c r="BRV77" s="6"/>
      <c r="BRW77" s="6"/>
      <c r="BRX77" s="6"/>
      <c r="BRY77" s="6"/>
      <c r="BRZ77" s="6"/>
      <c r="BSA77" s="6"/>
      <c r="BSB77" s="6"/>
      <c r="BSC77" s="6"/>
      <c r="BSD77" s="6"/>
      <c r="BSE77" s="6"/>
      <c r="BSF77" s="6"/>
      <c r="BSG77" s="6"/>
      <c r="BSH77" s="6"/>
      <c r="BSI77" s="6"/>
      <c r="BSJ77" s="6"/>
      <c r="BSK77" s="6"/>
      <c r="BSL77" s="6"/>
      <c r="BSM77" s="6"/>
      <c r="BSN77" s="6"/>
      <c r="BSO77" s="6"/>
      <c r="BSP77" s="6"/>
      <c r="BSQ77" s="6"/>
      <c r="BSR77" s="6"/>
      <c r="BSS77" s="6"/>
      <c r="BST77" s="6"/>
      <c r="BSU77" s="6"/>
      <c r="BSV77" s="6"/>
      <c r="BSW77" s="6"/>
      <c r="BSX77" s="6"/>
      <c r="BSY77" s="6"/>
      <c r="BSZ77" s="6"/>
      <c r="BTA77" s="6"/>
      <c r="BTB77" s="6"/>
      <c r="BTC77" s="6"/>
      <c r="BTD77" s="6"/>
      <c r="BTE77" s="6"/>
      <c r="BTF77" s="6"/>
      <c r="BTG77" s="6"/>
      <c r="BTH77" s="6"/>
      <c r="BTI77" s="6"/>
      <c r="BTJ77" s="6"/>
      <c r="BTK77" s="6"/>
      <c r="BTL77" s="6"/>
      <c r="BTM77" s="6"/>
      <c r="BTN77" s="6"/>
      <c r="BTO77" s="6"/>
      <c r="BTP77" s="6"/>
      <c r="BTQ77" s="6"/>
      <c r="BTR77" s="6"/>
      <c r="BTS77" s="6"/>
      <c r="BTT77" s="6"/>
      <c r="BTU77" s="6"/>
      <c r="BTV77" s="6"/>
      <c r="BTW77" s="6"/>
      <c r="BTX77" s="6"/>
      <c r="BTY77" s="6"/>
      <c r="BTZ77" s="6"/>
      <c r="BUA77" s="6"/>
      <c r="BUB77" s="6"/>
      <c r="BUC77" s="6"/>
      <c r="BUD77" s="6"/>
      <c r="BUE77" s="6"/>
      <c r="BUF77" s="6"/>
      <c r="BUG77" s="6"/>
      <c r="BUH77" s="6"/>
      <c r="BUI77" s="6"/>
      <c r="BUJ77" s="6"/>
      <c r="BUK77" s="6"/>
      <c r="BUL77" s="6"/>
      <c r="BUM77" s="6"/>
      <c r="BUN77" s="6"/>
      <c r="BUO77" s="6"/>
      <c r="BUP77" s="6"/>
      <c r="BUQ77" s="6"/>
      <c r="BUR77" s="6"/>
      <c r="BUS77" s="6"/>
      <c r="BUT77" s="6"/>
      <c r="BUU77" s="6"/>
      <c r="BUV77" s="6"/>
      <c r="BUW77" s="6"/>
      <c r="BUX77" s="6"/>
      <c r="BUY77" s="6"/>
      <c r="BUZ77" s="6"/>
      <c r="BVA77" s="6"/>
      <c r="BVB77" s="6"/>
      <c r="BVC77" s="6"/>
      <c r="BVD77" s="6"/>
      <c r="BVE77" s="6"/>
      <c r="BVF77" s="6"/>
      <c r="BVG77" s="6"/>
      <c r="BVH77" s="6"/>
      <c r="BVI77" s="6"/>
      <c r="BVJ77" s="6"/>
      <c r="BVK77" s="6"/>
      <c r="BVL77" s="6"/>
      <c r="BVM77" s="6"/>
      <c r="BVN77" s="6"/>
      <c r="BVO77" s="6"/>
      <c r="BVP77" s="6"/>
      <c r="BVQ77" s="6"/>
      <c r="BVR77" s="6"/>
      <c r="BVS77" s="6"/>
      <c r="BVT77" s="6"/>
      <c r="BVU77" s="6"/>
      <c r="BVV77" s="6"/>
      <c r="BVW77" s="6"/>
      <c r="BVX77" s="6"/>
      <c r="BVY77" s="6"/>
      <c r="BVZ77" s="6"/>
      <c r="BWA77" s="6"/>
      <c r="BWB77" s="6"/>
      <c r="BWC77" s="6"/>
      <c r="BWD77" s="6"/>
      <c r="BWE77" s="6"/>
      <c r="BWF77" s="6"/>
      <c r="BWG77" s="6"/>
      <c r="BWH77" s="6"/>
      <c r="BWI77" s="6"/>
      <c r="BWJ77" s="6"/>
      <c r="BWK77" s="6"/>
      <c r="BWL77" s="6"/>
      <c r="BWM77" s="6"/>
      <c r="BWN77" s="6"/>
      <c r="BWO77" s="6"/>
      <c r="BWP77" s="6"/>
      <c r="BWQ77" s="6"/>
      <c r="BWR77" s="6"/>
      <c r="BWS77" s="6"/>
      <c r="BWT77" s="6"/>
      <c r="BWU77" s="6"/>
      <c r="BWV77" s="6"/>
      <c r="BWW77" s="6"/>
      <c r="BWX77" s="6"/>
      <c r="BWY77" s="6"/>
      <c r="BWZ77" s="6"/>
      <c r="BXA77" s="6"/>
      <c r="BXB77" s="6"/>
      <c r="BXC77" s="6"/>
      <c r="BXD77" s="6"/>
      <c r="BXE77" s="6"/>
      <c r="BXF77" s="6"/>
      <c r="BXG77" s="6"/>
      <c r="BXH77" s="6"/>
      <c r="BXI77" s="6"/>
      <c r="BXJ77" s="6"/>
      <c r="BXK77" s="6"/>
      <c r="BXL77" s="6"/>
      <c r="BXM77" s="6"/>
      <c r="BXN77" s="6"/>
      <c r="BXO77" s="6"/>
      <c r="BXP77" s="6"/>
      <c r="BXQ77" s="6"/>
      <c r="BXR77" s="6"/>
      <c r="BXS77" s="6"/>
      <c r="BXT77" s="6"/>
      <c r="BXU77" s="6"/>
      <c r="BXV77" s="6"/>
      <c r="BXW77" s="6"/>
      <c r="BXX77" s="6"/>
      <c r="BXY77" s="6"/>
      <c r="BXZ77" s="6"/>
      <c r="BYA77" s="6"/>
      <c r="BYB77" s="6"/>
      <c r="BYC77" s="6"/>
      <c r="BYD77" s="6"/>
      <c r="BYE77" s="6"/>
      <c r="BYF77" s="6"/>
      <c r="BYG77" s="6"/>
      <c r="BYH77" s="6"/>
      <c r="BYI77" s="6"/>
      <c r="BYJ77" s="6"/>
      <c r="BYK77" s="6"/>
      <c r="BYL77" s="6"/>
      <c r="BYM77" s="6"/>
      <c r="BYN77" s="6"/>
      <c r="BYO77" s="6"/>
      <c r="BYP77" s="6"/>
      <c r="BYQ77" s="6"/>
      <c r="BYR77" s="6"/>
      <c r="BYS77" s="6"/>
      <c r="BYT77" s="6"/>
      <c r="BYU77" s="6"/>
      <c r="BYV77" s="6"/>
      <c r="BYW77" s="6"/>
      <c r="BYX77" s="6"/>
      <c r="BYY77" s="6"/>
      <c r="BYZ77" s="6"/>
      <c r="BZA77" s="6"/>
      <c r="BZB77" s="6"/>
      <c r="BZC77" s="6"/>
      <c r="BZD77" s="6"/>
      <c r="BZE77" s="6"/>
      <c r="BZF77" s="6"/>
      <c r="BZG77" s="6"/>
      <c r="BZH77" s="6"/>
      <c r="BZI77" s="6"/>
      <c r="BZJ77" s="6"/>
      <c r="BZK77" s="6"/>
      <c r="BZL77" s="6"/>
      <c r="BZM77" s="6"/>
      <c r="BZN77" s="6"/>
      <c r="BZO77" s="6"/>
      <c r="BZP77" s="6"/>
      <c r="BZQ77" s="6"/>
      <c r="BZR77" s="6"/>
      <c r="BZS77" s="6"/>
      <c r="BZT77" s="6"/>
      <c r="BZU77" s="6"/>
      <c r="BZV77" s="6"/>
      <c r="BZW77" s="6"/>
      <c r="BZX77" s="6"/>
      <c r="BZY77" s="6"/>
      <c r="BZZ77" s="6"/>
      <c r="CAA77" s="6"/>
      <c r="CAB77" s="6"/>
      <c r="CAC77" s="6"/>
      <c r="CAD77" s="6"/>
      <c r="CAE77" s="6"/>
      <c r="CAF77" s="6"/>
      <c r="CAG77" s="6"/>
      <c r="CAH77" s="6"/>
      <c r="CAI77" s="6"/>
      <c r="CAJ77" s="6"/>
      <c r="CAK77" s="6"/>
      <c r="CAL77" s="6"/>
      <c r="CAM77" s="6"/>
      <c r="CAN77" s="6"/>
      <c r="CAO77" s="6"/>
      <c r="CAP77" s="6"/>
      <c r="CAQ77" s="6"/>
      <c r="CAR77" s="6"/>
      <c r="CAS77" s="6"/>
      <c r="CAT77" s="6"/>
      <c r="CAU77" s="6"/>
      <c r="CAV77" s="6"/>
      <c r="CAW77" s="6"/>
      <c r="CAX77" s="6"/>
      <c r="CAY77" s="6"/>
      <c r="CAZ77" s="6"/>
      <c r="CBA77" s="6"/>
      <c r="CBB77" s="6"/>
      <c r="CBC77" s="6"/>
      <c r="CBD77" s="6"/>
      <c r="CBE77" s="6"/>
      <c r="CBF77" s="6"/>
      <c r="CBG77" s="6"/>
      <c r="CBH77" s="6"/>
      <c r="CBI77" s="6"/>
      <c r="CBJ77" s="6"/>
      <c r="CBK77" s="6"/>
      <c r="CBL77" s="6"/>
      <c r="CBM77" s="6"/>
      <c r="CBN77" s="6"/>
      <c r="CBO77" s="6"/>
      <c r="CBP77" s="6"/>
      <c r="CBQ77" s="6"/>
      <c r="CBR77" s="6"/>
      <c r="CBS77" s="6"/>
      <c r="CBT77" s="6"/>
      <c r="CBU77" s="6"/>
      <c r="CBV77" s="6"/>
      <c r="CBW77" s="6"/>
      <c r="CBX77" s="6"/>
      <c r="CBY77" s="6"/>
      <c r="CBZ77" s="6"/>
      <c r="CCA77" s="6"/>
      <c r="CCB77" s="6"/>
      <c r="CCC77" s="6"/>
      <c r="CCD77" s="6"/>
      <c r="CCE77" s="6"/>
      <c r="CCF77" s="6"/>
      <c r="CCG77" s="6"/>
      <c r="CCH77" s="6"/>
      <c r="CCI77" s="6"/>
      <c r="CCJ77" s="6"/>
      <c r="CCK77" s="6"/>
      <c r="CCL77" s="6"/>
      <c r="CCM77" s="6"/>
      <c r="CCN77" s="6"/>
      <c r="CCO77" s="6"/>
      <c r="CCP77" s="6"/>
      <c r="CCQ77" s="6"/>
      <c r="CCR77" s="6"/>
      <c r="CCS77" s="6"/>
      <c r="CCT77" s="6"/>
      <c r="CCU77" s="6"/>
      <c r="CCV77" s="6"/>
      <c r="CCW77" s="6"/>
      <c r="CCX77" s="6"/>
      <c r="CCY77" s="6"/>
      <c r="CCZ77" s="6"/>
      <c r="CDA77" s="6"/>
      <c r="CDB77" s="6"/>
      <c r="CDC77" s="6"/>
      <c r="CDD77" s="6"/>
      <c r="CDE77" s="6"/>
      <c r="CDF77" s="6"/>
      <c r="CDG77" s="6"/>
      <c r="CDH77" s="6"/>
      <c r="CDI77" s="6"/>
      <c r="CDJ77" s="6"/>
      <c r="CDK77" s="6"/>
      <c r="CDL77" s="6"/>
      <c r="CDM77" s="6"/>
      <c r="CDN77" s="6"/>
      <c r="CDO77" s="6"/>
      <c r="CDP77" s="6"/>
      <c r="CDQ77" s="6"/>
      <c r="CDR77" s="6"/>
      <c r="CDS77" s="6"/>
      <c r="CDT77" s="6"/>
      <c r="CDU77" s="6"/>
      <c r="CDV77" s="6"/>
      <c r="CDW77" s="6"/>
      <c r="CDX77" s="6"/>
      <c r="CDY77" s="6"/>
      <c r="CDZ77" s="6"/>
      <c r="CEA77" s="6"/>
      <c r="CEB77" s="6"/>
      <c r="CEC77" s="6"/>
      <c r="CED77" s="6"/>
      <c r="CEE77" s="6"/>
      <c r="CEF77" s="6"/>
      <c r="CEG77" s="6"/>
      <c r="CEH77" s="6"/>
      <c r="CEI77" s="6"/>
      <c r="CEJ77" s="6"/>
      <c r="CEK77" s="6"/>
      <c r="CEL77" s="6"/>
      <c r="CEM77" s="6"/>
      <c r="CEN77" s="6"/>
      <c r="CEO77" s="6"/>
      <c r="CEP77" s="6"/>
      <c r="CEQ77" s="6"/>
      <c r="CER77" s="6"/>
      <c r="CES77" s="6"/>
      <c r="CET77" s="6"/>
      <c r="CEU77" s="6"/>
      <c r="CEV77" s="6"/>
      <c r="CEW77" s="6"/>
      <c r="CEX77" s="6"/>
      <c r="CEY77" s="6"/>
      <c r="CEZ77" s="6"/>
      <c r="CFA77" s="6"/>
      <c r="CFB77" s="6"/>
      <c r="CFC77" s="6"/>
      <c r="CFD77" s="6"/>
      <c r="CFE77" s="6"/>
      <c r="CFF77" s="6"/>
      <c r="CFG77" s="6"/>
      <c r="CFH77" s="6"/>
      <c r="CFI77" s="6"/>
      <c r="CFJ77" s="6"/>
      <c r="CFK77" s="6"/>
      <c r="CFL77" s="6"/>
      <c r="CFM77" s="6"/>
      <c r="CFN77" s="6"/>
      <c r="CFO77" s="6"/>
      <c r="CFP77" s="6"/>
      <c r="CFQ77" s="6"/>
      <c r="CFR77" s="6"/>
      <c r="CFS77" s="6"/>
      <c r="CFT77" s="6"/>
      <c r="CFU77" s="6"/>
      <c r="CFV77" s="6"/>
      <c r="CFW77" s="6"/>
      <c r="CFX77" s="6"/>
      <c r="CFY77" s="6"/>
      <c r="CFZ77" s="6"/>
      <c r="CGA77" s="6"/>
      <c r="CGB77" s="6"/>
      <c r="CGC77" s="6"/>
      <c r="CGD77" s="6"/>
      <c r="CGE77" s="6"/>
      <c r="CGF77" s="6"/>
      <c r="CGG77" s="6"/>
      <c r="CGH77" s="6"/>
      <c r="CGI77" s="6"/>
      <c r="CGJ77" s="6"/>
      <c r="CGK77" s="6"/>
      <c r="CGL77" s="6"/>
      <c r="CGM77" s="6"/>
      <c r="CGN77" s="6"/>
      <c r="CGO77" s="6"/>
      <c r="CGP77" s="6"/>
      <c r="CGQ77" s="6"/>
      <c r="CGR77" s="6"/>
      <c r="CGS77" s="6"/>
      <c r="CGT77" s="6"/>
      <c r="CGU77" s="6"/>
      <c r="CGV77" s="6"/>
      <c r="CGW77" s="6"/>
      <c r="CGX77" s="6"/>
      <c r="CGY77" s="6"/>
      <c r="CGZ77" s="6"/>
      <c r="CHA77" s="6"/>
      <c r="CHB77" s="6"/>
      <c r="CHC77" s="6"/>
      <c r="CHD77" s="6"/>
      <c r="CHE77" s="6"/>
      <c r="CHF77" s="6"/>
      <c r="CHG77" s="6"/>
      <c r="CHH77" s="6"/>
      <c r="CHI77" s="6"/>
      <c r="CHJ77" s="6"/>
      <c r="CHK77" s="6"/>
      <c r="CHL77" s="6"/>
      <c r="CHM77" s="6"/>
      <c r="CHN77" s="6"/>
      <c r="CHO77" s="6"/>
      <c r="CHP77" s="6"/>
      <c r="CHQ77" s="6"/>
      <c r="CHR77" s="6"/>
      <c r="CHS77" s="6"/>
      <c r="CHT77" s="6"/>
      <c r="CHU77" s="6"/>
      <c r="CHV77" s="6"/>
      <c r="CHW77" s="6"/>
      <c r="CHX77" s="6"/>
      <c r="CHY77" s="6"/>
      <c r="CHZ77" s="6"/>
      <c r="CIA77" s="6"/>
      <c r="CIB77" s="6"/>
      <c r="CIC77" s="6"/>
      <c r="CID77" s="6"/>
      <c r="CIE77" s="6"/>
      <c r="CIF77" s="6"/>
      <c r="CIG77" s="6"/>
      <c r="CIH77" s="6"/>
      <c r="CII77" s="6"/>
      <c r="CIJ77" s="6"/>
      <c r="CIK77" s="6"/>
      <c r="CIL77" s="6"/>
      <c r="CIM77" s="6"/>
      <c r="CIN77" s="6"/>
      <c r="CIO77" s="6"/>
      <c r="CIP77" s="6"/>
      <c r="CIQ77" s="6"/>
      <c r="CIR77" s="6"/>
      <c r="CIS77" s="6"/>
      <c r="CIT77" s="6"/>
      <c r="CIU77" s="6"/>
      <c r="CIV77" s="6"/>
      <c r="CIW77" s="6"/>
      <c r="CIX77" s="6"/>
      <c r="CIY77" s="6"/>
      <c r="CIZ77" s="6"/>
      <c r="CJA77" s="6"/>
      <c r="CJB77" s="6"/>
      <c r="CJC77" s="6"/>
      <c r="CJD77" s="6"/>
      <c r="CJE77" s="6"/>
      <c r="CJF77" s="6"/>
      <c r="CJG77" s="6"/>
      <c r="CJH77" s="6"/>
      <c r="CJI77" s="6"/>
      <c r="CJJ77" s="6"/>
      <c r="CJK77" s="6"/>
      <c r="CJL77" s="6"/>
      <c r="CJM77" s="6"/>
      <c r="CJN77" s="6"/>
      <c r="CJO77" s="6"/>
      <c r="CJP77" s="6"/>
      <c r="CJQ77" s="6"/>
      <c r="CJR77" s="6"/>
      <c r="CJS77" s="6"/>
      <c r="CJT77" s="6"/>
      <c r="CJU77" s="6"/>
      <c r="CJV77" s="6"/>
      <c r="CJW77" s="6"/>
      <c r="CJX77" s="6"/>
      <c r="CJY77" s="6"/>
      <c r="CJZ77" s="6"/>
      <c r="CKA77" s="6"/>
      <c r="CKB77" s="6"/>
      <c r="CKC77" s="6"/>
      <c r="CKD77" s="6"/>
      <c r="CKE77" s="6"/>
      <c r="CKF77" s="6"/>
      <c r="CKG77" s="6"/>
      <c r="CKH77" s="6"/>
      <c r="CKI77" s="6"/>
      <c r="CKJ77" s="6"/>
      <c r="CKK77" s="6"/>
      <c r="CKL77" s="6"/>
      <c r="CKM77" s="6"/>
      <c r="CKN77" s="6"/>
      <c r="CKO77" s="6"/>
      <c r="CKP77" s="6"/>
      <c r="CKQ77" s="6"/>
      <c r="CKR77" s="6"/>
      <c r="CKS77" s="6"/>
      <c r="CKT77" s="6"/>
      <c r="CKU77" s="6"/>
      <c r="CKV77" s="6"/>
      <c r="CKW77" s="6"/>
      <c r="CKX77" s="6"/>
      <c r="CKY77" s="6"/>
      <c r="CKZ77" s="6"/>
      <c r="CLA77" s="6"/>
      <c r="CLB77" s="6"/>
      <c r="CLC77" s="6"/>
      <c r="CLD77" s="6"/>
      <c r="CLE77" s="6"/>
      <c r="CLF77" s="6"/>
      <c r="CLG77" s="6"/>
      <c r="CLH77" s="6"/>
      <c r="CLI77" s="6"/>
      <c r="CLJ77" s="6"/>
      <c r="CLK77" s="6"/>
      <c r="CLL77" s="6"/>
      <c r="CLM77" s="6"/>
      <c r="CLN77" s="6"/>
      <c r="CLO77" s="6"/>
      <c r="CLP77" s="6"/>
      <c r="CLQ77" s="6"/>
      <c r="CLR77" s="6"/>
      <c r="CLS77" s="6"/>
      <c r="CLT77" s="6"/>
      <c r="CLU77" s="6"/>
      <c r="CLV77" s="6"/>
      <c r="CLW77" s="6"/>
      <c r="CLX77" s="6"/>
      <c r="CLY77" s="6"/>
      <c r="CLZ77" s="6"/>
      <c r="CMA77" s="6"/>
      <c r="CMB77" s="6"/>
      <c r="CMC77" s="6"/>
      <c r="CMD77" s="6"/>
      <c r="CME77" s="6"/>
      <c r="CMF77" s="6"/>
      <c r="CMG77" s="6"/>
      <c r="CMH77" s="6"/>
      <c r="CMI77" s="6"/>
      <c r="CMJ77" s="6"/>
      <c r="CMK77" s="6"/>
      <c r="CML77" s="6"/>
      <c r="CMM77" s="6"/>
      <c r="CMN77" s="6"/>
      <c r="CMO77" s="6"/>
      <c r="CMP77" s="6"/>
      <c r="CMQ77" s="6"/>
      <c r="CMR77" s="6"/>
      <c r="CMS77" s="6"/>
      <c r="CMT77" s="6"/>
      <c r="CMU77" s="6"/>
      <c r="CMV77" s="6"/>
      <c r="CMW77" s="6"/>
      <c r="CMX77" s="6"/>
      <c r="CMY77" s="6"/>
      <c r="CMZ77" s="6"/>
      <c r="CNA77" s="6"/>
      <c r="CNB77" s="6"/>
      <c r="CNC77" s="6"/>
      <c r="CND77" s="6"/>
      <c r="CNE77" s="6"/>
      <c r="CNF77" s="6"/>
      <c r="CNG77" s="6"/>
      <c r="CNH77" s="6"/>
      <c r="CNI77" s="6"/>
    </row>
    <row r="78" spans="1:2403" s="16" customFormat="1" ht="23.25" customHeight="1">
      <c r="A78" s="1"/>
      <c r="B78" s="100" t="str" cm="1">
        <f t="array" ref="B78">_xlfn.XLOOKUP(tblMix[[#This Row],[Arena Name]]&amp;tblMix[[#This Row],[Arena Location]],tblLookup[Arena Name]&amp;tblLookup[Arena Location],tblLookup[Team Name],NA(),0,1)</f>
        <v>Cincinnati Bengals</v>
      </c>
      <c r="C78" s="100" t="s">
        <v>397</v>
      </c>
      <c r="D78" s="100" t="s">
        <v>398</v>
      </c>
      <c r="E78" s="100">
        <v>65515</v>
      </c>
      <c r="F78" s="129">
        <v>2000</v>
      </c>
      <c r="G78" s="100" t="s">
        <v>362</v>
      </c>
      <c r="H78" s="15" t="s">
        <v>290</v>
      </c>
      <c r="I78" s="130">
        <v>6.72</v>
      </c>
      <c r="J78" s="6">
        <f>1</f>
        <v>1</v>
      </c>
      <c r="K78" s="1"/>
      <c r="L78" s="205" t="s">
        <v>464</v>
      </c>
      <c r="M78" s="205" t="s">
        <v>465</v>
      </c>
      <c r="N78" s="205" t="s">
        <v>466</v>
      </c>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c r="PM78" s="6"/>
      <c r="PN78" s="6"/>
      <c r="PO78" s="6"/>
      <c r="PP78" s="6"/>
      <c r="PQ78" s="6"/>
      <c r="PR78" s="6"/>
      <c r="PS78" s="6"/>
      <c r="PT78" s="6"/>
      <c r="PU78" s="6"/>
      <c r="PV78" s="6"/>
      <c r="PW78" s="6"/>
      <c r="PX78" s="6"/>
      <c r="PY78" s="6"/>
      <c r="PZ78" s="6"/>
      <c r="QA78" s="6"/>
      <c r="QB78" s="6"/>
      <c r="QC78" s="6"/>
      <c r="QD78" s="6"/>
      <c r="QE78" s="6"/>
      <c r="QF78" s="6"/>
      <c r="QG78" s="6"/>
      <c r="QH78" s="6"/>
      <c r="QI78" s="6"/>
      <c r="QJ78" s="6"/>
      <c r="QK78" s="6"/>
      <c r="QL78" s="6"/>
      <c r="QM78" s="6"/>
      <c r="QN78" s="6"/>
      <c r="QO78" s="6"/>
      <c r="QP78" s="6"/>
      <c r="QQ78" s="6"/>
      <c r="QR78" s="6"/>
      <c r="QS78" s="6"/>
      <c r="QT78" s="6"/>
      <c r="QU78" s="6"/>
      <c r="QV78" s="6"/>
      <c r="QW78" s="6"/>
      <c r="QX78" s="6"/>
      <c r="QY78" s="6"/>
      <c r="QZ78" s="6"/>
      <c r="RA78" s="6"/>
      <c r="RB78" s="6"/>
      <c r="RC78" s="6"/>
      <c r="RD78" s="6"/>
      <c r="RE78" s="6"/>
      <c r="RF78" s="6"/>
      <c r="RG78" s="6"/>
      <c r="RH78" s="6"/>
      <c r="RI78" s="6"/>
      <c r="RJ78" s="6"/>
      <c r="RK78" s="6"/>
      <c r="RL78" s="6"/>
      <c r="RM78" s="6"/>
      <c r="RN78" s="6"/>
      <c r="RO78" s="6"/>
      <c r="RP78" s="6"/>
      <c r="RQ78" s="6"/>
      <c r="RR78" s="6"/>
      <c r="RS78" s="6"/>
      <c r="RT78" s="6"/>
      <c r="RU78" s="6"/>
      <c r="RV78" s="6"/>
      <c r="RW78" s="6"/>
      <c r="RX78" s="6"/>
      <c r="RY78" s="6"/>
      <c r="RZ78" s="6"/>
      <c r="SA78" s="6"/>
      <c r="SB78" s="6"/>
      <c r="SC78" s="6"/>
      <c r="SD78" s="6"/>
      <c r="SE78" s="6"/>
      <c r="SF78" s="6"/>
      <c r="SG78" s="6"/>
      <c r="SH78" s="6"/>
      <c r="SI78" s="6"/>
      <c r="SJ78" s="6"/>
      <c r="SK78" s="6"/>
      <c r="SL78" s="6"/>
      <c r="SM78" s="6"/>
      <c r="SN78" s="6"/>
      <c r="SO78" s="6"/>
      <c r="SP78" s="6"/>
      <c r="SQ78" s="6"/>
      <c r="SR78" s="6"/>
      <c r="SS78" s="6"/>
      <c r="ST78" s="6"/>
      <c r="SU78" s="6"/>
      <c r="SV78" s="6"/>
      <c r="SW78" s="6"/>
      <c r="SX78" s="6"/>
      <c r="SY78" s="6"/>
      <c r="SZ78" s="6"/>
      <c r="TA78" s="6"/>
      <c r="TB78" s="6"/>
      <c r="TC78" s="6"/>
      <c r="TD78" s="6"/>
      <c r="TE78" s="6"/>
      <c r="TF78" s="6"/>
      <c r="TG78" s="6"/>
      <c r="TH78" s="6"/>
      <c r="TI78" s="6"/>
      <c r="TJ78" s="6"/>
      <c r="TK78" s="6"/>
      <c r="TL78" s="6"/>
      <c r="TM78" s="6"/>
      <c r="TN78" s="6"/>
      <c r="TO78" s="6"/>
      <c r="TP78" s="6"/>
      <c r="TQ78" s="6"/>
      <c r="TR78" s="6"/>
      <c r="TS78" s="6"/>
      <c r="TT78" s="6"/>
      <c r="TU78" s="6"/>
      <c r="TV78" s="6"/>
      <c r="TW78" s="6"/>
      <c r="TX78" s="6"/>
      <c r="TY78" s="6"/>
      <c r="TZ78" s="6"/>
      <c r="UA78" s="6"/>
      <c r="UB78" s="6"/>
      <c r="UC78" s="6"/>
      <c r="UD78" s="6"/>
      <c r="UE78" s="6"/>
      <c r="UF78" s="6"/>
      <c r="UG78" s="6"/>
      <c r="UH78" s="6"/>
      <c r="UI78" s="6"/>
      <c r="UJ78" s="6"/>
      <c r="UK78" s="6"/>
      <c r="UL78" s="6"/>
      <c r="UM78" s="6"/>
      <c r="UN78" s="6"/>
      <c r="UO78" s="6"/>
      <c r="UP78" s="6"/>
      <c r="UQ78" s="6"/>
      <c r="UR78" s="6"/>
      <c r="US78" s="6"/>
      <c r="UT78" s="6"/>
      <c r="UU78" s="6"/>
      <c r="UV78" s="6"/>
      <c r="UW78" s="6"/>
      <c r="UX78" s="6"/>
      <c r="UY78" s="6"/>
      <c r="UZ78" s="6"/>
      <c r="VA78" s="6"/>
      <c r="VB78" s="6"/>
      <c r="VC78" s="6"/>
      <c r="VD78" s="6"/>
      <c r="VE78" s="6"/>
      <c r="VF78" s="6"/>
      <c r="VG78" s="6"/>
      <c r="VH78" s="6"/>
      <c r="VI78" s="6"/>
      <c r="VJ78" s="6"/>
      <c r="VK78" s="6"/>
      <c r="VL78" s="6"/>
      <c r="VM78" s="6"/>
      <c r="VN78" s="6"/>
      <c r="VO78" s="6"/>
      <c r="VP78" s="6"/>
      <c r="VQ78" s="6"/>
      <c r="VR78" s="6"/>
      <c r="VS78" s="6"/>
      <c r="VT78" s="6"/>
      <c r="VU78" s="6"/>
      <c r="VV78" s="6"/>
      <c r="VW78" s="6"/>
      <c r="VX78" s="6"/>
      <c r="VY78" s="6"/>
      <c r="VZ78" s="6"/>
      <c r="WA78" s="6"/>
      <c r="WB78" s="6"/>
      <c r="WC78" s="6"/>
      <c r="WD78" s="6"/>
      <c r="WE78" s="6"/>
      <c r="WF78" s="6"/>
      <c r="WG78" s="6"/>
      <c r="WH78" s="6"/>
      <c r="WI78" s="6"/>
      <c r="WJ78" s="6"/>
      <c r="WK78" s="6"/>
      <c r="WL78" s="6"/>
      <c r="WM78" s="6"/>
      <c r="WN78" s="6"/>
      <c r="WO78" s="6"/>
      <c r="WP78" s="6"/>
      <c r="WQ78" s="6"/>
      <c r="WR78" s="6"/>
      <c r="WS78" s="6"/>
      <c r="WT78" s="6"/>
      <c r="WU78" s="6"/>
      <c r="WV78" s="6"/>
      <c r="WW78" s="6"/>
      <c r="WX78" s="6"/>
      <c r="WY78" s="6"/>
      <c r="WZ78" s="6"/>
      <c r="XA78" s="6"/>
      <c r="XB78" s="6"/>
      <c r="XC78" s="6"/>
      <c r="XD78" s="6"/>
      <c r="XE78" s="6"/>
      <c r="XF78" s="6"/>
      <c r="XG78" s="6"/>
      <c r="XH78" s="6"/>
      <c r="XI78" s="6"/>
      <c r="XJ78" s="6"/>
      <c r="XK78" s="6"/>
      <c r="XL78" s="6"/>
      <c r="XM78" s="6"/>
      <c r="XN78" s="6"/>
      <c r="XO78" s="6"/>
      <c r="XP78" s="6"/>
      <c r="XQ78" s="6"/>
      <c r="XR78" s="6"/>
      <c r="XS78" s="6"/>
      <c r="XT78" s="6"/>
      <c r="XU78" s="6"/>
      <c r="XV78" s="6"/>
      <c r="XW78" s="6"/>
      <c r="XX78" s="6"/>
      <c r="XY78" s="6"/>
      <c r="XZ78" s="6"/>
      <c r="YA78" s="6"/>
      <c r="YB78" s="6"/>
      <c r="YC78" s="6"/>
      <c r="YD78" s="6"/>
      <c r="YE78" s="6"/>
      <c r="YF78" s="6"/>
      <c r="YG78" s="6"/>
      <c r="YH78" s="6"/>
      <c r="YI78" s="6"/>
      <c r="YJ78" s="6"/>
      <c r="YK78" s="6"/>
      <c r="YL78" s="6"/>
      <c r="YM78" s="6"/>
      <c r="YN78" s="6"/>
      <c r="YO78" s="6"/>
      <c r="YP78" s="6"/>
      <c r="YQ78" s="6"/>
      <c r="YR78" s="6"/>
      <c r="YS78" s="6"/>
      <c r="YT78" s="6"/>
      <c r="YU78" s="6"/>
      <c r="YV78" s="6"/>
      <c r="YW78" s="6"/>
      <c r="YX78" s="6"/>
      <c r="YY78" s="6"/>
      <c r="YZ78" s="6"/>
      <c r="ZA78" s="6"/>
      <c r="ZB78" s="6"/>
      <c r="ZC78" s="6"/>
      <c r="ZD78" s="6"/>
      <c r="ZE78" s="6"/>
      <c r="ZF78" s="6"/>
      <c r="ZG78" s="6"/>
      <c r="ZH78" s="6"/>
      <c r="ZI78" s="6"/>
      <c r="ZJ78" s="6"/>
      <c r="ZK78" s="6"/>
      <c r="ZL78" s="6"/>
      <c r="ZM78" s="6"/>
      <c r="ZN78" s="6"/>
      <c r="ZO78" s="6"/>
      <c r="ZP78" s="6"/>
      <c r="ZQ78" s="6"/>
      <c r="ZR78" s="6"/>
      <c r="ZS78" s="6"/>
      <c r="ZT78" s="6"/>
      <c r="ZU78" s="6"/>
      <c r="ZV78" s="6"/>
      <c r="ZW78" s="6"/>
      <c r="ZX78" s="6"/>
      <c r="ZY78" s="6"/>
      <c r="ZZ78" s="6"/>
      <c r="AAA78" s="6"/>
      <c r="AAB78" s="6"/>
      <c r="AAC78" s="6"/>
      <c r="AAD78" s="6"/>
      <c r="AAE78" s="6"/>
      <c r="AAF78" s="6"/>
      <c r="AAG78" s="6"/>
      <c r="AAH78" s="6"/>
      <c r="AAI78" s="6"/>
      <c r="AAJ78" s="6"/>
      <c r="AAK78" s="6"/>
      <c r="AAL78" s="6"/>
      <c r="AAM78" s="6"/>
      <c r="AAN78" s="6"/>
      <c r="AAO78" s="6"/>
      <c r="AAP78" s="6"/>
      <c r="AAQ78" s="6"/>
      <c r="AAR78" s="6"/>
      <c r="AAS78" s="6"/>
      <c r="AAT78" s="6"/>
      <c r="AAU78" s="6"/>
      <c r="AAV78" s="6"/>
      <c r="AAW78" s="6"/>
      <c r="AAX78" s="6"/>
      <c r="AAY78" s="6"/>
      <c r="AAZ78" s="6"/>
      <c r="ABA78" s="6"/>
      <c r="ABB78" s="6"/>
      <c r="ABC78" s="6"/>
      <c r="ABD78" s="6"/>
      <c r="ABE78" s="6"/>
      <c r="ABF78" s="6"/>
      <c r="ABG78" s="6"/>
      <c r="ABH78" s="6"/>
      <c r="ABI78" s="6"/>
      <c r="ABJ78" s="6"/>
      <c r="ABK78" s="6"/>
      <c r="ABL78" s="6"/>
      <c r="ABM78" s="6"/>
      <c r="ABN78" s="6"/>
      <c r="ABO78" s="6"/>
      <c r="ABP78" s="6"/>
      <c r="ABQ78" s="6"/>
      <c r="ABR78" s="6"/>
      <c r="ABS78" s="6"/>
      <c r="ABT78" s="6"/>
      <c r="ABU78" s="6"/>
      <c r="ABV78" s="6"/>
      <c r="ABW78" s="6"/>
      <c r="ABX78" s="6"/>
      <c r="ABY78" s="6"/>
      <c r="ABZ78" s="6"/>
      <c r="ACA78" s="6"/>
      <c r="ACB78" s="6"/>
      <c r="ACC78" s="6"/>
      <c r="ACD78" s="6"/>
      <c r="ACE78" s="6"/>
      <c r="ACF78" s="6"/>
      <c r="ACG78" s="6"/>
      <c r="ACH78" s="6"/>
      <c r="ACI78" s="6"/>
      <c r="ACJ78" s="6"/>
      <c r="ACK78" s="6"/>
      <c r="ACL78" s="6"/>
      <c r="ACM78" s="6"/>
      <c r="ACN78" s="6"/>
      <c r="ACO78" s="6"/>
      <c r="ACP78" s="6"/>
      <c r="ACQ78" s="6"/>
      <c r="ACR78" s="6"/>
      <c r="ACS78" s="6"/>
      <c r="ACT78" s="6"/>
      <c r="ACU78" s="6"/>
      <c r="ACV78" s="6"/>
      <c r="ACW78" s="6"/>
      <c r="ACX78" s="6"/>
      <c r="ACY78" s="6"/>
      <c r="ACZ78" s="6"/>
      <c r="ADA78" s="6"/>
      <c r="ADB78" s="6"/>
      <c r="ADC78" s="6"/>
      <c r="ADD78" s="6"/>
      <c r="ADE78" s="6"/>
      <c r="ADF78" s="6"/>
      <c r="ADG78" s="6"/>
      <c r="ADH78" s="6"/>
      <c r="ADI78" s="6"/>
      <c r="ADJ78" s="6"/>
      <c r="ADK78" s="6"/>
      <c r="ADL78" s="6"/>
      <c r="ADM78" s="6"/>
      <c r="ADN78" s="6"/>
      <c r="ADO78" s="6"/>
      <c r="ADP78" s="6"/>
      <c r="ADQ78" s="6"/>
      <c r="ADR78" s="6"/>
      <c r="ADS78" s="6"/>
      <c r="ADT78" s="6"/>
      <c r="ADU78" s="6"/>
      <c r="ADV78" s="6"/>
      <c r="ADW78" s="6"/>
      <c r="ADX78" s="6"/>
      <c r="ADY78" s="6"/>
      <c r="ADZ78" s="6"/>
      <c r="AEA78" s="6"/>
      <c r="AEB78" s="6"/>
      <c r="AEC78" s="6"/>
      <c r="AED78" s="6"/>
      <c r="AEE78" s="6"/>
      <c r="AEF78" s="6"/>
      <c r="AEG78" s="6"/>
      <c r="AEH78" s="6"/>
      <c r="AEI78" s="6"/>
      <c r="AEJ78" s="6"/>
      <c r="AEK78" s="6"/>
      <c r="AEL78" s="6"/>
      <c r="AEM78" s="6"/>
      <c r="AEN78" s="6"/>
      <c r="AEO78" s="6"/>
      <c r="AEP78" s="6"/>
      <c r="AEQ78" s="6"/>
      <c r="AER78" s="6"/>
      <c r="AES78" s="6"/>
      <c r="AET78" s="6"/>
      <c r="AEU78" s="6"/>
      <c r="AEV78" s="6"/>
      <c r="AEW78" s="6"/>
      <c r="AEX78" s="6"/>
      <c r="AEY78" s="6"/>
      <c r="AEZ78" s="6"/>
      <c r="AFA78" s="6"/>
      <c r="AFB78" s="6"/>
      <c r="AFC78" s="6"/>
      <c r="AFD78" s="6"/>
      <c r="AFE78" s="6"/>
      <c r="AFF78" s="6"/>
      <c r="AFG78" s="6"/>
      <c r="AFH78" s="6"/>
      <c r="AFI78" s="6"/>
      <c r="AFJ78" s="6"/>
      <c r="AFK78" s="6"/>
      <c r="AFL78" s="6"/>
      <c r="AFM78" s="6"/>
      <c r="AFN78" s="6"/>
      <c r="AFO78" s="6"/>
      <c r="AFP78" s="6"/>
      <c r="AFQ78" s="6"/>
      <c r="AFR78" s="6"/>
      <c r="AFS78" s="6"/>
      <c r="AFT78" s="6"/>
      <c r="AFU78" s="6"/>
      <c r="AFV78" s="6"/>
      <c r="AFW78" s="6"/>
      <c r="AFX78" s="6"/>
      <c r="AFY78" s="6"/>
      <c r="AFZ78" s="6"/>
      <c r="AGA78" s="6"/>
      <c r="AGB78" s="6"/>
      <c r="AGC78" s="6"/>
      <c r="AGD78" s="6"/>
      <c r="AGE78" s="6"/>
      <c r="AGF78" s="6"/>
      <c r="AGG78" s="6"/>
      <c r="AGH78" s="6"/>
      <c r="AGI78" s="6"/>
      <c r="AGJ78" s="6"/>
      <c r="AGK78" s="6"/>
      <c r="AGL78" s="6"/>
      <c r="AGM78" s="6"/>
      <c r="AGN78" s="6"/>
      <c r="AGO78" s="6"/>
      <c r="AGP78" s="6"/>
      <c r="AGQ78" s="6"/>
      <c r="AGR78" s="6"/>
      <c r="AGS78" s="6"/>
      <c r="AGT78" s="6"/>
      <c r="AGU78" s="6"/>
      <c r="AGV78" s="6"/>
      <c r="AGW78" s="6"/>
      <c r="AGX78" s="6"/>
      <c r="AGY78" s="6"/>
      <c r="AGZ78" s="6"/>
      <c r="AHA78" s="6"/>
      <c r="AHB78" s="6"/>
      <c r="AHC78" s="6"/>
      <c r="AHD78" s="6"/>
      <c r="AHE78" s="6"/>
      <c r="AHF78" s="6"/>
      <c r="AHG78" s="6"/>
      <c r="AHH78" s="6"/>
      <c r="AHI78" s="6"/>
      <c r="AHJ78" s="6"/>
      <c r="AHK78" s="6"/>
      <c r="AHL78" s="6"/>
      <c r="AHM78" s="6"/>
      <c r="AHN78" s="6"/>
      <c r="AHO78" s="6"/>
      <c r="AHP78" s="6"/>
      <c r="AHQ78" s="6"/>
      <c r="AHR78" s="6"/>
      <c r="AHS78" s="6"/>
      <c r="AHT78" s="6"/>
      <c r="AHU78" s="6"/>
      <c r="AHV78" s="6"/>
      <c r="AHW78" s="6"/>
      <c r="AHX78" s="6"/>
      <c r="AHY78" s="6"/>
      <c r="AHZ78" s="6"/>
      <c r="AIA78" s="6"/>
      <c r="AIB78" s="6"/>
      <c r="AIC78" s="6"/>
      <c r="AID78" s="6"/>
      <c r="AIE78" s="6"/>
      <c r="AIF78" s="6"/>
      <c r="AIG78" s="6"/>
      <c r="AIH78" s="6"/>
      <c r="AII78" s="6"/>
      <c r="AIJ78" s="6"/>
      <c r="AIK78" s="6"/>
      <c r="AIL78" s="6"/>
      <c r="AIM78" s="6"/>
      <c r="AIN78" s="6"/>
      <c r="AIO78" s="6"/>
      <c r="AIP78" s="6"/>
      <c r="AIQ78" s="6"/>
      <c r="AIR78" s="6"/>
      <c r="AIS78" s="6"/>
      <c r="AIT78" s="6"/>
      <c r="AIU78" s="6"/>
      <c r="AIV78" s="6"/>
      <c r="AIW78" s="6"/>
      <c r="AIX78" s="6"/>
      <c r="AIY78" s="6"/>
      <c r="AIZ78" s="6"/>
      <c r="AJA78" s="6"/>
      <c r="AJB78" s="6"/>
      <c r="AJC78" s="6"/>
      <c r="AJD78" s="6"/>
      <c r="AJE78" s="6"/>
      <c r="AJF78" s="6"/>
      <c r="AJG78" s="6"/>
      <c r="AJH78" s="6"/>
      <c r="AJI78" s="6"/>
      <c r="AJJ78" s="6"/>
      <c r="AJK78" s="6"/>
      <c r="AJL78" s="6"/>
      <c r="AJM78" s="6"/>
      <c r="AJN78" s="6"/>
      <c r="AJO78" s="6"/>
      <c r="AJP78" s="6"/>
      <c r="AJQ78" s="6"/>
      <c r="AJR78" s="6"/>
      <c r="AJS78" s="6"/>
      <c r="AJT78" s="6"/>
      <c r="AJU78" s="6"/>
      <c r="AJV78" s="6"/>
      <c r="AJW78" s="6"/>
      <c r="AJX78" s="6"/>
      <c r="AJY78" s="6"/>
      <c r="AJZ78" s="6"/>
      <c r="AKA78" s="6"/>
      <c r="AKB78" s="6"/>
      <c r="AKC78" s="6"/>
      <c r="AKD78" s="6"/>
      <c r="AKE78" s="6"/>
      <c r="AKF78" s="6"/>
      <c r="AKG78" s="6"/>
      <c r="AKH78" s="6"/>
      <c r="AKI78" s="6"/>
      <c r="AKJ78" s="6"/>
      <c r="AKK78" s="6"/>
      <c r="AKL78" s="6"/>
      <c r="AKM78" s="6"/>
      <c r="AKN78" s="6"/>
      <c r="AKO78" s="6"/>
      <c r="AKP78" s="6"/>
      <c r="AKQ78" s="6"/>
      <c r="AKR78" s="6"/>
      <c r="AKS78" s="6"/>
      <c r="AKT78" s="6"/>
      <c r="AKU78" s="6"/>
      <c r="AKV78" s="6"/>
      <c r="AKW78" s="6"/>
      <c r="AKX78" s="6"/>
      <c r="AKY78" s="6"/>
      <c r="AKZ78" s="6"/>
      <c r="ALA78" s="6"/>
      <c r="ALB78" s="6"/>
      <c r="ALC78" s="6"/>
      <c r="ALD78" s="6"/>
      <c r="ALE78" s="6"/>
      <c r="ALF78" s="6"/>
      <c r="ALG78" s="6"/>
      <c r="ALH78" s="6"/>
      <c r="ALI78" s="6"/>
      <c r="ALJ78" s="6"/>
      <c r="ALK78" s="6"/>
      <c r="ALL78" s="6"/>
      <c r="ALM78" s="6"/>
      <c r="ALN78" s="6"/>
      <c r="ALO78" s="6"/>
      <c r="ALP78" s="6"/>
      <c r="ALQ78" s="6"/>
      <c r="ALR78" s="6"/>
      <c r="ALS78" s="6"/>
      <c r="ALT78" s="6"/>
      <c r="ALU78" s="6"/>
      <c r="ALV78" s="6"/>
      <c r="ALW78" s="6"/>
      <c r="ALX78" s="6"/>
      <c r="ALY78" s="6"/>
      <c r="ALZ78" s="6"/>
      <c r="AMA78" s="6"/>
      <c r="AMB78" s="6"/>
      <c r="AMC78" s="6"/>
      <c r="AMD78" s="6"/>
      <c r="AME78" s="6"/>
      <c r="AMF78" s="6"/>
      <c r="AMG78" s="6"/>
      <c r="AMH78" s="6"/>
      <c r="AMI78" s="6"/>
      <c r="AMJ78" s="6"/>
      <c r="AMK78" s="6"/>
      <c r="AML78" s="6"/>
      <c r="AMM78" s="6"/>
      <c r="AMN78" s="6"/>
      <c r="AMO78" s="6"/>
      <c r="AMP78" s="6"/>
      <c r="AMQ78" s="6"/>
      <c r="AMR78" s="6"/>
      <c r="AMS78" s="6"/>
      <c r="AMT78" s="6"/>
      <c r="AMU78" s="6"/>
      <c r="AMV78" s="6"/>
      <c r="AMW78" s="6"/>
      <c r="AMX78" s="6"/>
      <c r="AMY78" s="6"/>
      <c r="AMZ78" s="6"/>
      <c r="ANA78" s="6"/>
      <c r="ANB78" s="6"/>
      <c r="ANC78" s="6"/>
      <c r="AND78" s="6"/>
      <c r="ANE78" s="6"/>
      <c r="ANF78" s="6"/>
      <c r="ANG78" s="6"/>
      <c r="ANH78" s="6"/>
      <c r="ANI78" s="6"/>
      <c r="ANJ78" s="6"/>
      <c r="ANK78" s="6"/>
      <c r="ANL78" s="6"/>
      <c r="ANM78" s="6"/>
      <c r="ANN78" s="6"/>
      <c r="ANO78" s="6"/>
      <c r="ANP78" s="6"/>
      <c r="ANQ78" s="6"/>
      <c r="ANR78" s="6"/>
      <c r="ANS78" s="6"/>
      <c r="ANT78" s="6"/>
      <c r="ANU78" s="6"/>
      <c r="ANV78" s="6"/>
      <c r="ANW78" s="6"/>
      <c r="ANX78" s="6"/>
      <c r="ANY78" s="6"/>
      <c r="ANZ78" s="6"/>
      <c r="AOA78" s="6"/>
      <c r="AOB78" s="6"/>
      <c r="AOC78" s="6"/>
      <c r="AOD78" s="6"/>
      <c r="AOE78" s="6"/>
      <c r="AOF78" s="6"/>
      <c r="AOG78" s="6"/>
      <c r="AOH78" s="6"/>
      <c r="AOI78" s="6"/>
      <c r="AOJ78" s="6"/>
      <c r="AOK78" s="6"/>
      <c r="AOL78" s="6"/>
      <c r="AOM78" s="6"/>
      <c r="AON78" s="6"/>
      <c r="AOO78" s="6"/>
      <c r="AOP78" s="6"/>
      <c r="AOQ78" s="6"/>
      <c r="AOR78" s="6"/>
      <c r="AOS78" s="6"/>
      <c r="AOT78" s="6"/>
      <c r="AOU78" s="6"/>
      <c r="AOV78" s="6"/>
      <c r="AOW78" s="6"/>
      <c r="AOX78" s="6"/>
      <c r="AOY78" s="6"/>
      <c r="AOZ78" s="6"/>
      <c r="APA78" s="6"/>
      <c r="APB78" s="6"/>
      <c r="APC78" s="6"/>
      <c r="APD78" s="6"/>
      <c r="APE78" s="6"/>
      <c r="APF78" s="6"/>
      <c r="APG78" s="6"/>
      <c r="APH78" s="6"/>
      <c r="API78" s="6"/>
      <c r="APJ78" s="6"/>
      <c r="APK78" s="6"/>
      <c r="APL78" s="6"/>
      <c r="APM78" s="6"/>
      <c r="APN78" s="6"/>
      <c r="APO78" s="6"/>
      <c r="APP78" s="6"/>
      <c r="APQ78" s="6"/>
      <c r="APR78" s="6"/>
      <c r="APS78" s="6"/>
      <c r="APT78" s="6"/>
      <c r="APU78" s="6"/>
      <c r="APV78" s="6"/>
      <c r="APW78" s="6"/>
      <c r="APX78" s="6"/>
      <c r="APY78" s="6"/>
      <c r="APZ78" s="6"/>
      <c r="AQA78" s="6"/>
      <c r="AQB78" s="6"/>
      <c r="AQC78" s="6"/>
      <c r="AQD78" s="6"/>
      <c r="AQE78" s="6"/>
      <c r="AQF78" s="6"/>
      <c r="AQG78" s="6"/>
      <c r="AQH78" s="6"/>
      <c r="AQI78" s="6"/>
      <c r="AQJ78" s="6"/>
      <c r="AQK78" s="6"/>
      <c r="AQL78" s="6"/>
      <c r="AQM78" s="6"/>
      <c r="AQN78" s="6"/>
      <c r="AQO78" s="6"/>
      <c r="AQP78" s="6"/>
      <c r="AQQ78" s="6"/>
      <c r="AQR78" s="6"/>
      <c r="AQS78" s="6"/>
      <c r="AQT78" s="6"/>
      <c r="AQU78" s="6"/>
      <c r="AQV78" s="6"/>
      <c r="AQW78" s="6"/>
      <c r="AQX78" s="6"/>
      <c r="AQY78" s="6"/>
      <c r="AQZ78" s="6"/>
      <c r="ARA78" s="6"/>
      <c r="ARB78" s="6"/>
      <c r="ARC78" s="6"/>
      <c r="ARD78" s="6"/>
      <c r="ARE78" s="6"/>
      <c r="ARF78" s="6"/>
      <c r="ARG78" s="6"/>
      <c r="ARH78" s="6"/>
      <c r="ARI78" s="6"/>
      <c r="ARJ78" s="6"/>
      <c r="ARK78" s="6"/>
      <c r="ARL78" s="6"/>
      <c r="ARM78" s="6"/>
      <c r="ARN78" s="6"/>
      <c r="ARO78" s="6"/>
      <c r="ARP78" s="6"/>
      <c r="ARQ78" s="6"/>
      <c r="ARR78" s="6"/>
      <c r="ARS78" s="6"/>
      <c r="ART78" s="6"/>
      <c r="ARU78" s="6"/>
      <c r="ARV78" s="6"/>
      <c r="ARW78" s="6"/>
      <c r="ARX78" s="6"/>
      <c r="ARY78" s="6"/>
      <c r="ARZ78" s="6"/>
      <c r="ASA78" s="6"/>
      <c r="ASB78" s="6"/>
      <c r="ASC78" s="6"/>
      <c r="ASD78" s="6"/>
      <c r="ASE78" s="6"/>
      <c r="ASF78" s="6"/>
      <c r="ASG78" s="6"/>
      <c r="ASH78" s="6"/>
      <c r="ASI78" s="6"/>
      <c r="ASJ78" s="6"/>
      <c r="ASK78" s="6"/>
      <c r="ASL78" s="6"/>
      <c r="ASM78" s="6"/>
      <c r="ASN78" s="6"/>
      <c r="ASO78" s="6"/>
      <c r="ASP78" s="6"/>
      <c r="ASQ78" s="6"/>
      <c r="ASR78" s="6"/>
      <c r="ASS78" s="6"/>
      <c r="AST78" s="6"/>
      <c r="ASU78" s="6"/>
      <c r="ASV78" s="6"/>
      <c r="ASW78" s="6"/>
      <c r="ASX78" s="6"/>
      <c r="ASY78" s="6"/>
      <c r="ASZ78" s="6"/>
      <c r="ATA78" s="6"/>
      <c r="ATB78" s="6"/>
      <c r="ATC78" s="6"/>
      <c r="ATD78" s="6"/>
      <c r="ATE78" s="6"/>
      <c r="ATF78" s="6"/>
      <c r="ATG78" s="6"/>
      <c r="ATH78" s="6"/>
      <c r="ATI78" s="6"/>
      <c r="ATJ78" s="6"/>
      <c r="ATK78" s="6"/>
      <c r="ATL78" s="6"/>
      <c r="ATM78" s="6"/>
      <c r="ATN78" s="6"/>
      <c r="ATO78" s="6"/>
      <c r="ATP78" s="6"/>
      <c r="ATQ78" s="6"/>
      <c r="ATR78" s="6"/>
      <c r="ATS78" s="6"/>
      <c r="ATT78" s="6"/>
      <c r="ATU78" s="6"/>
      <c r="ATV78" s="6"/>
      <c r="ATW78" s="6"/>
      <c r="ATX78" s="6"/>
      <c r="ATY78" s="6"/>
      <c r="ATZ78" s="6"/>
      <c r="AUA78" s="6"/>
      <c r="AUB78" s="6"/>
      <c r="AUC78" s="6"/>
      <c r="AUD78" s="6"/>
      <c r="AUE78" s="6"/>
      <c r="AUF78" s="6"/>
      <c r="AUG78" s="6"/>
      <c r="AUH78" s="6"/>
      <c r="AUI78" s="6"/>
      <c r="AUJ78" s="6"/>
      <c r="AUK78" s="6"/>
      <c r="AUL78" s="6"/>
      <c r="AUM78" s="6"/>
      <c r="AUN78" s="6"/>
      <c r="AUO78" s="6"/>
      <c r="AUP78" s="6"/>
      <c r="AUQ78" s="6"/>
      <c r="AUR78" s="6"/>
      <c r="AUS78" s="6"/>
      <c r="AUT78" s="6"/>
      <c r="AUU78" s="6"/>
      <c r="AUV78" s="6"/>
      <c r="AUW78" s="6"/>
      <c r="AUX78" s="6"/>
      <c r="AUY78" s="6"/>
      <c r="AUZ78" s="6"/>
      <c r="AVA78" s="6"/>
      <c r="AVB78" s="6"/>
      <c r="AVC78" s="6"/>
      <c r="AVD78" s="6"/>
      <c r="AVE78" s="6"/>
      <c r="AVF78" s="6"/>
      <c r="AVG78" s="6"/>
      <c r="AVH78" s="6"/>
      <c r="AVI78" s="6"/>
      <c r="AVJ78" s="6"/>
      <c r="AVK78" s="6"/>
      <c r="AVL78" s="6"/>
      <c r="AVM78" s="6"/>
      <c r="AVN78" s="6"/>
      <c r="AVO78" s="6"/>
      <c r="AVP78" s="6"/>
      <c r="AVQ78" s="6"/>
      <c r="AVR78" s="6"/>
      <c r="AVS78" s="6"/>
      <c r="AVT78" s="6"/>
      <c r="AVU78" s="6"/>
      <c r="AVV78" s="6"/>
      <c r="AVW78" s="6"/>
      <c r="AVX78" s="6"/>
      <c r="AVY78" s="6"/>
      <c r="AVZ78" s="6"/>
      <c r="AWA78" s="6"/>
      <c r="AWB78" s="6"/>
      <c r="AWC78" s="6"/>
      <c r="AWD78" s="6"/>
      <c r="AWE78" s="6"/>
      <c r="AWF78" s="6"/>
      <c r="AWG78" s="6"/>
      <c r="AWH78" s="6"/>
      <c r="AWI78" s="6"/>
      <c r="AWJ78" s="6"/>
      <c r="AWK78" s="6"/>
      <c r="AWL78" s="6"/>
      <c r="AWM78" s="6"/>
      <c r="AWN78" s="6"/>
      <c r="AWO78" s="6"/>
      <c r="AWP78" s="6"/>
      <c r="AWQ78" s="6"/>
      <c r="AWR78" s="6"/>
      <c r="AWS78" s="6"/>
      <c r="AWT78" s="6"/>
      <c r="AWU78" s="6"/>
      <c r="AWV78" s="6"/>
      <c r="AWW78" s="6"/>
      <c r="AWX78" s="6"/>
      <c r="AWY78" s="6"/>
      <c r="AWZ78" s="6"/>
      <c r="AXA78" s="6"/>
      <c r="AXB78" s="6"/>
      <c r="AXC78" s="6"/>
      <c r="AXD78" s="6"/>
      <c r="AXE78" s="6"/>
      <c r="AXF78" s="6"/>
      <c r="AXG78" s="6"/>
      <c r="AXH78" s="6"/>
      <c r="AXI78" s="6"/>
      <c r="AXJ78" s="6"/>
      <c r="AXK78" s="6"/>
      <c r="AXL78" s="6"/>
      <c r="AXM78" s="6"/>
      <c r="AXN78" s="6"/>
      <c r="AXO78" s="6"/>
      <c r="AXP78" s="6"/>
      <c r="AXQ78" s="6"/>
      <c r="AXR78" s="6"/>
      <c r="AXS78" s="6"/>
      <c r="AXT78" s="6"/>
      <c r="AXU78" s="6"/>
      <c r="AXV78" s="6"/>
      <c r="AXW78" s="6"/>
      <c r="AXX78" s="6"/>
      <c r="AXY78" s="6"/>
      <c r="AXZ78" s="6"/>
      <c r="AYA78" s="6"/>
      <c r="AYB78" s="6"/>
      <c r="AYC78" s="6"/>
      <c r="AYD78" s="6"/>
      <c r="AYE78" s="6"/>
      <c r="AYF78" s="6"/>
      <c r="AYG78" s="6"/>
      <c r="AYH78" s="6"/>
      <c r="AYI78" s="6"/>
      <c r="AYJ78" s="6"/>
      <c r="AYK78" s="6"/>
      <c r="AYL78" s="6"/>
      <c r="AYM78" s="6"/>
      <c r="AYN78" s="6"/>
      <c r="AYO78" s="6"/>
      <c r="AYP78" s="6"/>
      <c r="AYQ78" s="6"/>
      <c r="AYR78" s="6"/>
      <c r="AYS78" s="6"/>
      <c r="AYT78" s="6"/>
      <c r="AYU78" s="6"/>
      <c r="AYV78" s="6"/>
      <c r="AYW78" s="6"/>
      <c r="AYX78" s="6"/>
      <c r="AYY78" s="6"/>
      <c r="AYZ78" s="6"/>
      <c r="AZA78" s="6"/>
      <c r="AZB78" s="6"/>
      <c r="AZC78" s="6"/>
      <c r="AZD78" s="6"/>
      <c r="AZE78" s="6"/>
      <c r="AZF78" s="6"/>
      <c r="AZG78" s="6"/>
      <c r="AZH78" s="6"/>
      <c r="AZI78" s="6"/>
      <c r="AZJ78" s="6"/>
      <c r="AZK78" s="6"/>
      <c r="AZL78" s="6"/>
      <c r="AZM78" s="6"/>
      <c r="AZN78" s="6"/>
      <c r="AZO78" s="6"/>
      <c r="AZP78" s="6"/>
      <c r="AZQ78" s="6"/>
      <c r="AZR78" s="6"/>
      <c r="AZS78" s="6"/>
      <c r="AZT78" s="6"/>
      <c r="AZU78" s="6"/>
      <c r="AZV78" s="6"/>
      <c r="AZW78" s="6"/>
      <c r="AZX78" s="6"/>
      <c r="AZY78" s="6"/>
      <c r="AZZ78" s="6"/>
      <c r="BAA78" s="6"/>
      <c r="BAB78" s="6"/>
      <c r="BAC78" s="6"/>
      <c r="BAD78" s="6"/>
      <c r="BAE78" s="6"/>
      <c r="BAF78" s="6"/>
      <c r="BAG78" s="6"/>
      <c r="BAH78" s="6"/>
      <c r="BAI78" s="6"/>
      <c r="BAJ78" s="6"/>
      <c r="BAK78" s="6"/>
      <c r="BAL78" s="6"/>
      <c r="BAM78" s="6"/>
      <c r="BAN78" s="6"/>
      <c r="BAO78" s="6"/>
      <c r="BAP78" s="6"/>
      <c r="BAQ78" s="6"/>
      <c r="BAR78" s="6"/>
      <c r="BAS78" s="6"/>
      <c r="BAT78" s="6"/>
      <c r="BAU78" s="6"/>
      <c r="BAV78" s="6"/>
      <c r="BAW78" s="6"/>
      <c r="BAX78" s="6"/>
      <c r="BAY78" s="6"/>
      <c r="BAZ78" s="6"/>
      <c r="BBA78" s="6"/>
      <c r="BBB78" s="6"/>
      <c r="BBC78" s="6"/>
      <c r="BBD78" s="6"/>
      <c r="BBE78" s="6"/>
      <c r="BBF78" s="6"/>
      <c r="BBG78" s="6"/>
      <c r="BBH78" s="6"/>
      <c r="BBI78" s="6"/>
      <c r="BBJ78" s="6"/>
      <c r="BBK78" s="6"/>
      <c r="BBL78" s="6"/>
      <c r="BBM78" s="6"/>
      <c r="BBN78" s="6"/>
      <c r="BBO78" s="6"/>
      <c r="BBP78" s="6"/>
      <c r="BBQ78" s="6"/>
      <c r="BBR78" s="6"/>
      <c r="BBS78" s="6"/>
      <c r="BBT78" s="6"/>
      <c r="BBU78" s="6"/>
      <c r="BBV78" s="6"/>
      <c r="BBW78" s="6"/>
      <c r="BBX78" s="6"/>
      <c r="BBY78" s="6"/>
      <c r="BBZ78" s="6"/>
      <c r="BCA78" s="6"/>
      <c r="BCB78" s="6"/>
      <c r="BCC78" s="6"/>
      <c r="BCD78" s="6"/>
      <c r="BCE78" s="6"/>
      <c r="BCF78" s="6"/>
      <c r="BCG78" s="6"/>
      <c r="BCH78" s="6"/>
      <c r="BCI78" s="6"/>
      <c r="BCJ78" s="6"/>
      <c r="BCK78" s="6"/>
      <c r="BCL78" s="6"/>
      <c r="BCM78" s="6"/>
      <c r="BCN78" s="6"/>
      <c r="BCO78" s="6"/>
      <c r="BCP78" s="6"/>
      <c r="BCQ78" s="6"/>
      <c r="BCR78" s="6"/>
      <c r="BCS78" s="6"/>
      <c r="BCT78" s="6"/>
      <c r="BCU78" s="6"/>
      <c r="BCV78" s="6"/>
      <c r="BCW78" s="6"/>
      <c r="BCX78" s="6"/>
      <c r="BCY78" s="6"/>
      <c r="BCZ78" s="6"/>
      <c r="BDA78" s="6"/>
      <c r="BDB78" s="6"/>
      <c r="BDC78" s="6"/>
      <c r="BDD78" s="6"/>
      <c r="BDE78" s="6"/>
      <c r="BDF78" s="6"/>
      <c r="BDG78" s="6"/>
      <c r="BDH78" s="6"/>
      <c r="BDI78" s="6"/>
      <c r="BDJ78" s="6"/>
      <c r="BDK78" s="6"/>
      <c r="BDL78" s="6"/>
      <c r="BDM78" s="6"/>
      <c r="BDN78" s="6"/>
      <c r="BDO78" s="6"/>
      <c r="BDP78" s="6"/>
      <c r="BDQ78" s="6"/>
      <c r="BDR78" s="6"/>
      <c r="BDS78" s="6"/>
      <c r="BDT78" s="6"/>
      <c r="BDU78" s="6"/>
      <c r="BDV78" s="6"/>
      <c r="BDW78" s="6"/>
      <c r="BDX78" s="6"/>
      <c r="BDY78" s="6"/>
      <c r="BDZ78" s="6"/>
      <c r="BEA78" s="6"/>
      <c r="BEB78" s="6"/>
      <c r="BEC78" s="6"/>
      <c r="BED78" s="6"/>
      <c r="BEE78" s="6"/>
      <c r="BEF78" s="6"/>
      <c r="BEG78" s="6"/>
      <c r="BEH78" s="6"/>
      <c r="BEI78" s="6"/>
      <c r="BEJ78" s="6"/>
      <c r="BEK78" s="6"/>
      <c r="BEL78" s="6"/>
      <c r="BEM78" s="6"/>
      <c r="BEN78" s="6"/>
      <c r="BEO78" s="6"/>
      <c r="BEP78" s="6"/>
      <c r="BEQ78" s="6"/>
      <c r="BER78" s="6"/>
      <c r="BES78" s="6"/>
      <c r="BET78" s="6"/>
      <c r="BEU78" s="6"/>
      <c r="BEV78" s="6"/>
      <c r="BEW78" s="6"/>
      <c r="BEX78" s="6"/>
      <c r="BEY78" s="6"/>
      <c r="BEZ78" s="6"/>
      <c r="BFA78" s="6"/>
      <c r="BFB78" s="6"/>
      <c r="BFC78" s="6"/>
      <c r="BFD78" s="6"/>
      <c r="BFE78" s="6"/>
      <c r="BFF78" s="6"/>
      <c r="BFG78" s="6"/>
      <c r="BFH78" s="6"/>
      <c r="BFI78" s="6"/>
      <c r="BFJ78" s="6"/>
      <c r="BFK78" s="6"/>
      <c r="BFL78" s="6"/>
      <c r="BFM78" s="6"/>
      <c r="BFN78" s="6"/>
      <c r="BFO78" s="6"/>
      <c r="BFP78" s="6"/>
      <c r="BFQ78" s="6"/>
      <c r="BFR78" s="6"/>
      <c r="BFS78" s="6"/>
      <c r="BFT78" s="6"/>
      <c r="BFU78" s="6"/>
      <c r="BFV78" s="6"/>
      <c r="BFW78" s="6"/>
      <c r="BFX78" s="6"/>
      <c r="BFY78" s="6"/>
      <c r="BFZ78" s="6"/>
      <c r="BGA78" s="6"/>
      <c r="BGB78" s="6"/>
      <c r="BGC78" s="6"/>
      <c r="BGD78" s="6"/>
      <c r="BGE78" s="6"/>
      <c r="BGF78" s="6"/>
      <c r="BGG78" s="6"/>
      <c r="BGH78" s="6"/>
      <c r="BGI78" s="6"/>
      <c r="BGJ78" s="6"/>
      <c r="BGK78" s="6"/>
      <c r="BGL78" s="6"/>
      <c r="BGM78" s="6"/>
      <c r="BGN78" s="6"/>
      <c r="BGO78" s="6"/>
      <c r="BGP78" s="6"/>
      <c r="BGQ78" s="6"/>
      <c r="BGR78" s="6"/>
      <c r="BGS78" s="6"/>
      <c r="BGT78" s="6"/>
      <c r="BGU78" s="6"/>
      <c r="BGV78" s="6"/>
      <c r="BGW78" s="6"/>
      <c r="BGX78" s="6"/>
      <c r="BGY78" s="6"/>
      <c r="BGZ78" s="6"/>
      <c r="BHA78" s="6"/>
      <c r="BHB78" s="6"/>
      <c r="BHC78" s="6"/>
      <c r="BHD78" s="6"/>
      <c r="BHE78" s="6"/>
      <c r="BHF78" s="6"/>
      <c r="BHG78" s="6"/>
      <c r="BHH78" s="6"/>
      <c r="BHI78" s="6"/>
      <c r="BHJ78" s="6"/>
      <c r="BHK78" s="6"/>
      <c r="BHL78" s="6"/>
      <c r="BHM78" s="6"/>
      <c r="BHN78" s="6"/>
      <c r="BHO78" s="6"/>
      <c r="BHP78" s="6"/>
      <c r="BHQ78" s="6"/>
      <c r="BHR78" s="6"/>
      <c r="BHS78" s="6"/>
      <c r="BHT78" s="6"/>
      <c r="BHU78" s="6"/>
      <c r="BHV78" s="6"/>
      <c r="BHW78" s="6"/>
      <c r="BHX78" s="6"/>
      <c r="BHY78" s="6"/>
      <c r="BHZ78" s="6"/>
      <c r="BIA78" s="6"/>
      <c r="BIB78" s="6"/>
      <c r="BIC78" s="6"/>
      <c r="BID78" s="6"/>
      <c r="BIE78" s="6"/>
      <c r="BIF78" s="6"/>
      <c r="BIG78" s="6"/>
      <c r="BIH78" s="6"/>
      <c r="BII78" s="6"/>
      <c r="BIJ78" s="6"/>
      <c r="BIK78" s="6"/>
      <c r="BIL78" s="6"/>
      <c r="BIM78" s="6"/>
      <c r="BIN78" s="6"/>
      <c r="BIO78" s="6"/>
      <c r="BIP78" s="6"/>
      <c r="BIQ78" s="6"/>
      <c r="BIR78" s="6"/>
      <c r="BIS78" s="6"/>
      <c r="BIT78" s="6"/>
      <c r="BIU78" s="6"/>
      <c r="BIV78" s="6"/>
      <c r="BIW78" s="6"/>
      <c r="BIX78" s="6"/>
      <c r="BIY78" s="6"/>
      <c r="BIZ78" s="6"/>
      <c r="BJA78" s="6"/>
      <c r="BJB78" s="6"/>
      <c r="BJC78" s="6"/>
      <c r="BJD78" s="6"/>
      <c r="BJE78" s="6"/>
      <c r="BJF78" s="6"/>
      <c r="BJG78" s="6"/>
      <c r="BJH78" s="6"/>
      <c r="BJI78" s="6"/>
      <c r="BJJ78" s="6"/>
      <c r="BJK78" s="6"/>
      <c r="BJL78" s="6"/>
      <c r="BJM78" s="6"/>
      <c r="BJN78" s="6"/>
      <c r="BJO78" s="6"/>
      <c r="BJP78" s="6"/>
      <c r="BJQ78" s="6"/>
      <c r="BJR78" s="6"/>
      <c r="BJS78" s="6"/>
      <c r="BJT78" s="6"/>
      <c r="BJU78" s="6"/>
      <c r="BJV78" s="6"/>
      <c r="BJW78" s="6"/>
      <c r="BJX78" s="6"/>
      <c r="BJY78" s="6"/>
      <c r="BJZ78" s="6"/>
      <c r="BKA78" s="6"/>
      <c r="BKB78" s="6"/>
      <c r="BKC78" s="6"/>
      <c r="BKD78" s="6"/>
      <c r="BKE78" s="6"/>
      <c r="BKF78" s="6"/>
      <c r="BKG78" s="6"/>
      <c r="BKH78" s="6"/>
      <c r="BKI78" s="6"/>
      <c r="BKJ78" s="6"/>
      <c r="BKK78" s="6"/>
      <c r="BKL78" s="6"/>
      <c r="BKM78" s="6"/>
      <c r="BKN78" s="6"/>
      <c r="BKO78" s="6"/>
      <c r="BKP78" s="6"/>
      <c r="BKQ78" s="6"/>
      <c r="BKR78" s="6"/>
      <c r="BKS78" s="6"/>
      <c r="BKT78" s="6"/>
      <c r="BKU78" s="6"/>
      <c r="BKV78" s="6"/>
      <c r="BKW78" s="6"/>
      <c r="BKX78" s="6"/>
      <c r="BKY78" s="6"/>
      <c r="BKZ78" s="6"/>
      <c r="BLA78" s="6"/>
      <c r="BLB78" s="6"/>
      <c r="BLC78" s="6"/>
      <c r="BLD78" s="6"/>
      <c r="BLE78" s="6"/>
      <c r="BLF78" s="6"/>
      <c r="BLG78" s="6"/>
      <c r="BLH78" s="6"/>
      <c r="BLI78" s="6"/>
      <c r="BLJ78" s="6"/>
      <c r="BLK78" s="6"/>
      <c r="BLL78" s="6"/>
      <c r="BLM78" s="6"/>
      <c r="BLN78" s="6"/>
      <c r="BLO78" s="6"/>
      <c r="BLP78" s="6"/>
      <c r="BLQ78" s="6"/>
      <c r="BLR78" s="6"/>
      <c r="BLS78" s="6"/>
      <c r="BLT78" s="6"/>
      <c r="BLU78" s="6"/>
      <c r="BLV78" s="6"/>
      <c r="BLW78" s="6"/>
      <c r="BLX78" s="6"/>
      <c r="BLY78" s="6"/>
      <c r="BLZ78" s="6"/>
      <c r="BMA78" s="6"/>
      <c r="BMB78" s="6"/>
      <c r="BMC78" s="6"/>
      <c r="BMD78" s="6"/>
      <c r="BME78" s="6"/>
      <c r="BMF78" s="6"/>
      <c r="BMG78" s="6"/>
      <c r="BMH78" s="6"/>
      <c r="BMI78" s="6"/>
      <c r="BMJ78" s="6"/>
      <c r="BMK78" s="6"/>
      <c r="BML78" s="6"/>
      <c r="BMM78" s="6"/>
      <c r="BMN78" s="6"/>
      <c r="BMO78" s="6"/>
      <c r="BMP78" s="6"/>
      <c r="BMQ78" s="6"/>
      <c r="BMR78" s="6"/>
      <c r="BMS78" s="6"/>
      <c r="BMT78" s="6"/>
      <c r="BMU78" s="6"/>
      <c r="BMV78" s="6"/>
      <c r="BMW78" s="6"/>
      <c r="BMX78" s="6"/>
      <c r="BMY78" s="6"/>
      <c r="BMZ78" s="6"/>
      <c r="BNA78" s="6"/>
      <c r="BNB78" s="6"/>
      <c r="BNC78" s="6"/>
      <c r="BND78" s="6"/>
      <c r="BNE78" s="6"/>
      <c r="BNF78" s="6"/>
      <c r="BNG78" s="6"/>
      <c r="BNH78" s="6"/>
      <c r="BNI78" s="6"/>
      <c r="BNJ78" s="6"/>
      <c r="BNK78" s="6"/>
      <c r="BNL78" s="6"/>
      <c r="BNM78" s="6"/>
      <c r="BNN78" s="6"/>
      <c r="BNO78" s="6"/>
      <c r="BNP78" s="6"/>
      <c r="BNQ78" s="6"/>
      <c r="BNR78" s="6"/>
      <c r="BNS78" s="6"/>
      <c r="BNT78" s="6"/>
      <c r="BNU78" s="6"/>
      <c r="BNV78" s="6"/>
      <c r="BNW78" s="6"/>
      <c r="BNX78" s="6"/>
      <c r="BNY78" s="6"/>
      <c r="BNZ78" s="6"/>
      <c r="BOA78" s="6"/>
      <c r="BOB78" s="6"/>
      <c r="BOC78" s="6"/>
      <c r="BOD78" s="6"/>
      <c r="BOE78" s="6"/>
      <c r="BOF78" s="6"/>
      <c r="BOG78" s="6"/>
      <c r="BOH78" s="6"/>
      <c r="BOI78" s="6"/>
      <c r="BOJ78" s="6"/>
      <c r="BOK78" s="6"/>
      <c r="BOL78" s="6"/>
      <c r="BOM78" s="6"/>
      <c r="BON78" s="6"/>
      <c r="BOO78" s="6"/>
      <c r="BOP78" s="6"/>
      <c r="BOQ78" s="6"/>
      <c r="BOR78" s="6"/>
      <c r="BOS78" s="6"/>
      <c r="BOT78" s="6"/>
      <c r="BOU78" s="6"/>
      <c r="BOV78" s="6"/>
      <c r="BOW78" s="6"/>
      <c r="BOX78" s="6"/>
      <c r="BOY78" s="6"/>
      <c r="BOZ78" s="6"/>
      <c r="BPA78" s="6"/>
      <c r="BPB78" s="6"/>
      <c r="BPC78" s="6"/>
      <c r="BPD78" s="6"/>
      <c r="BPE78" s="6"/>
      <c r="BPF78" s="6"/>
      <c r="BPG78" s="6"/>
      <c r="BPH78" s="6"/>
      <c r="BPI78" s="6"/>
      <c r="BPJ78" s="6"/>
      <c r="BPK78" s="6"/>
      <c r="BPL78" s="6"/>
      <c r="BPM78" s="6"/>
      <c r="BPN78" s="6"/>
      <c r="BPO78" s="6"/>
      <c r="BPP78" s="6"/>
      <c r="BPQ78" s="6"/>
      <c r="BPR78" s="6"/>
      <c r="BPS78" s="6"/>
      <c r="BPT78" s="6"/>
      <c r="BPU78" s="6"/>
      <c r="BPV78" s="6"/>
      <c r="BPW78" s="6"/>
      <c r="BPX78" s="6"/>
      <c r="BPY78" s="6"/>
      <c r="BPZ78" s="6"/>
      <c r="BQA78" s="6"/>
      <c r="BQB78" s="6"/>
      <c r="BQC78" s="6"/>
      <c r="BQD78" s="6"/>
      <c r="BQE78" s="6"/>
      <c r="BQF78" s="6"/>
      <c r="BQG78" s="6"/>
      <c r="BQH78" s="6"/>
      <c r="BQI78" s="6"/>
      <c r="BQJ78" s="6"/>
      <c r="BQK78" s="6"/>
      <c r="BQL78" s="6"/>
      <c r="BQM78" s="6"/>
      <c r="BQN78" s="6"/>
      <c r="BQO78" s="6"/>
      <c r="BQP78" s="6"/>
      <c r="BQQ78" s="6"/>
      <c r="BQR78" s="6"/>
      <c r="BQS78" s="6"/>
      <c r="BQT78" s="6"/>
      <c r="BQU78" s="6"/>
      <c r="BQV78" s="6"/>
      <c r="BQW78" s="6"/>
      <c r="BQX78" s="6"/>
      <c r="BQY78" s="6"/>
      <c r="BQZ78" s="6"/>
      <c r="BRA78" s="6"/>
      <c r="BRB78" s="6"/>
      <c r="BRC78" s="6"/>
      <c r="BRD78" s="6"/>
      <c r="BRE78" s="6"/>
      <c r="BRF78" s="6"/>
      <c r="BRG78" s="6"/>
      <c r="BRH78" s="6"/>
      <c r="BRI78" s="6"/>
      <c r="BRJ78" s="6"/>
      <c r="BRK78" s="6"/>
      <c r="BRL78" s="6"/>
      <c r="BRM78" s="6"/>
      <c r="BRN78" s="6"/>
      <c r="BRO78" s="6"/>
      <c r="BRP78" s="6"/>
      <c r="BRQ78" s="6"/>
      <c r="BRR78" s="6"/>
      <c r="BRS78" s="6"/>
      <c r="BRT78" s="6"/>
      <c r="BRU78" s="6"/>
      <c r="BRV78" s="6"/>
      <c r="BRW78" s="6"/>
      <c r="BRX78" s="6"/>
      <c r="BRY78" s="6"/>
      <c r="BRZ78" s="6"/>
      <c r="BSA78" s="6"/>
      <c r="BSB78" s="6"/>
      <c r="BSC78" s="6"/>
      <c r="BSD78" s="6"/>
      <c r="BSE78" s="6"/>
      <c r="BSF78" s="6"/>
      <c r="BSG78" s="6"/>
      <c r="BSH78" s="6"/>
      <c r="BSI78" s="6"/>
      <c r="BSJ78" s="6"/>
      <c r="BSK78" s="6"/>
      <c r="BSL78" s="6"/>
      <c r="BSM78" s="6"/>
      <c r="BSN78" s="6"/>
      <c r="BSO78" s="6"/>
      <c r="BSP78" s="6"/>
      <c r="BSQ78" s="6"/>
      <c r="BSR78" s="6"/>
      <c r="BSS78" s="6"/>
      <c r="BST78" s="6"/>
      <c r="BSU78" s="6"/>
      <c r="BSV78" s="6"/>
      <c r="BSW78" s="6"/>
      <c r="BSX78" s="6"/>
      <c r="BSY78" s="6"/>
      <c r="BSZ78" s="6"/>
      <c r="BTA78" s="6"/>
      <c r="BTB78" s="6"/>
      <c r="BTC78" s="6"/>
      <c r="BTD78" s="6"/>
      <c r="BTE78" s="6"/>
      <c r="BTF78" s="6"/>
      <c r="BTG78" s="6"/>
      <c r="BTH78" s="6"/>
      <c r="BTI78" s="6"/>
      <c r="BTJ78" s="6"/>
      <c r="BTK78" s="6"/>
      <c r="BTL78" s="6"/>
      <c r="BTM78" s="6"/>
      <c r="BTN78" s="6"/>
      <c r="BTO78" s="6"/>
      <c r="BTP78" s="6"/>
      <c r="BTQ78" s="6"/>
      <c r="BTR78" s="6"/>
      <c r="BTS78" s="6"/>
      <c r="BTT78" s="6"/>
      <c r="BTU78" s="6"/>
      <c r="BTV78" s="6"/>
      <c r="BTW78" s="6"/>
      <c r="BTX78" s="6"/>
      <c r="BTY78" s="6"/>
      <c r="BTZ78" s="6"/>
      <c r="BUA78" s="6"/>
      <c r="BUB78" s="6"/>
      <c r="BUC78" s="6"/>
      <c r="BUD78" s="6"/>
      <c r="BUE78" s="6"/>
      <c r="BUF78" s="6"/>
      <c r="BUG78" s="6"/>
      <c r="BUH78" s="6"/>
      <c r="BUI78" s="6"/>
      <c r="BUJ78" s="6"/>
      <c r="BUK78" s="6"/>
      <c r="BUL78" s="6"/>
      <c r="BUM78" s="6"/>
      <c r="BUN78" s="6"/>
      <c r="BUO78" s="6"/>
      <c r="BUP78" s="6"/>
      <c r="BUQ78" s="6"/>
      <c r="BUR78" s="6"/>
      <c r="BUS78" s="6"/>
      <c r="BUT78" s="6"/>
      <c r="BUU78" s="6"/>
      <c r="BUV78" s="6"/>
      <c r="BUW78" s="6"/>
      <c r="BUX78" s="6"/>
      <c r="BUY78" s="6"/>
      <c r="BUZ78" s="6"/>
      <c r="BVA78" s="6"/>
      <c r="BVB78" s="6"/>
      <c r="BVC78" s="6"/>
      <c r="BVD78" s="6"/>
      <c r="BVE78" s="6"/>
      <c r="BVF78" s="6"/>
      <c r="BVG78" s="6"/>
      <c r="BVH78" s="6"/>
      <c r="BVI78" s="6"/>
      <c r="BVJ78" s="6"/>
      <c r="BVK78" s="6"/>
      <c r="BVL78" s="6"/>
      <c r="BVM78" s="6"/>
      <c r="BVN78" s="6"/>
      <c r="BVO78" s="6"/>
      <c r="BVP78" s="6"/>
      <c r="BVQ78" s="6"/>
      <c r="BVR78" s="6"/>
      <c r="BVS78" s="6"/>
      <c r="BVT78" s="6"/>
      <c r="BVU78" s="6"/>
      <c r="BVV78" s="6"/>
      <c r="BVW78" s="6"/>
      <c r="BVX78" s="6"/>
      <c r="BVY78" s="6"/>
      <c r="BVZ78" s="6"/>
      <c r="BWA78" s="6"/>
      <c r="BWB78" s="6"/>
      <c r="BWC78" s="6"/>
      <c r="BWD78" s="6"/>
      <c r="BWE78" s="6"/>
      <c r="BWF78" s="6"/>
      <c r="BWG78" s="6"/>
      <c r="BWH78" s="6"/>
      <c r="BWI78" s="6"/>
      <c r="BWJ78" s="6"/>
      <c r="BWK78" s="6"/>
      <c r="BWL78" s="6"/>
      <c r="BWM78" s="6"/>
      <c r="BWN78" s="6"/>
      <c r="BWO78" s="6"/>
      <c r="BWP78" s="6"/>
      <c r="BWQ78" s="6"/>
      <c r="BWR78" s="6"/>
      <c r="BWS78" s="6"/>
      <c r="BWT78" s="6"/>
      <c r="BWU78" s="6"/>
      <c r="BWV78" s="6"/>
      <c r="BWW78" s="6"/>
      <c r="BWX78" s="6"/>
      <c r="BWY78" s="6"/>
      <c r="BWZ78" s="6"/>
      <c r="BXA78" s="6"/>
      <c r="BXB78" s="6"/>
      <c r="BXC78" s="6"/>
      <c r="BXD78" s="6"/>
      <c r="BXE78" s="6"/>
      <c r="BXF78" s="6"/>
      <c r="BXG78" s="6"/>
      <c r="BXH78" s="6"/>
      <c r="BXI78" s="6"/>
      <c r="BXJ78" s="6"/>
      <c r="BXK78" s="6"/>
      <c r="BXL78" s="6"/>
      <c r="BXM78" s="6"/>
      <c r="BXN78" s="6"/>
      <c r="BXO78" s="6"/>
      <c r="BXP78" s="6"/>
      <c r="BXQ78" s="6"/>
      <c r="BXR78" s="6"/>
      <c r="BXS78" s="6"/>
      <c r="BXT78" s="6"/>
      <c r="BXU78" s="6"/>
      <c r="BXV78" s="6"/>
      <c r="BXW78" s="6"/>
      <c r="BXX78" s="6"/>
      <c r="BXY78" s="6"/>
      <c r="BXZ78" s="6"/>
      <c r="BYA78" s="6"/>
      <c r="BYB78" s="6"/>
      <c r="BYC78" s="6"/>
      <c r="BYD78" s="6"/>
      <c r="BYE78" s="6"/>
      <c r="BYF78" s="6"/>
      <c r="BYG78" s="6"/>
      <c r="BYH78" s="6"/>
      <c r="BYI78" s="6"/>
      <c r="BYJ78" s="6"/>
      <c r="BYK78" s="6"/>
      <c r="BYL78" s="6"/>
      <c r="BYM78" s="6"/>
      <c r="BYN78" s="6"/>
      <c r="BYO78" s="6"/>
      <c r="BYP78" s="6"/>
      <c r="BYQ78" s="6"/>
      <c r="BYR78" s="6"/>
      <c r="BYS78" s="6"/>
      <c r="BYT78" s="6"/>
      <c r="BYU78" s="6"/>
      <c r="BYV78" s="6"/>
      <c r="BYW78" s="6"/>
      <c r="BYX78" s="6"/>
      <c r="BYY78" s="6"/>
      <c r="BYZ78" s="6"/>
      <c r="BZA78" s="6"/>
      <c r="BZB78" s="6"/>
      <c r="BZC78" s="6"/>
      <c r="BZD78" s="6"/>
      <c r="BZE78" s="6"/>
      <c r="BZF78" s="6"/>
      <c r="BZG78" s="6"/>
      <c r="BZH78" s="6"/>
      <c r="BZI78" s="6"/>
      <c r="BZJ78" s="6"/>
      <c r="BZK78" s="6"/>
      <c r="BZL78" s="6"/>
      <c r="BZM78" s="6"/>
      <c r="BZN78" s="6"/>
      <c r="BZO78" s="6"/>
      <c r="BZP78" s="6"/>
      <c r="BZQ78" s="6"/>
      <c r="BZR78" s="6"/>
      <c r="BZS78" s="6"/>
      <c r="BZT78" s="6"/>
      <c r="BZU78" s="6"/>
      <c r="BZV78" s="6"/>
      <c r="BZW78" s="6"/>
      <c r="BZX78" s="6"/>
      <c r="BZY78" s="6"/>
      <c r="BZZ78" s="6"/>
      <c r="CAA78" s="6"/>
      <c r="CAB78" s="6"/>
      <c r="CAC78" s="6"/>
      <c r="CAD78" s="6"/>
      <c r="CAE78" s="6"/>
      <c r="CAF78" s="6"/>
      <c r="CAG78" s="6"/>
      <c r="CAH78" s="6"/>
      <c r="CAI78" s="6"/>
      <c r="CAJ78" s="6"/>
      <c r="CAK78" s="6"/>
      <c r="CAL78" s="6"/>
      <c r="CAM78" s="6"/>
      <c r="CAN78" s="6"/>
      <c r="CAO78" s="6"/>
      <c r="CAP78" s="6"/>
      <c r="CAQ78" s="6"/>
      <c r="CAR78" s="6"/>
      <c r="CAS78" s="6"/>
      <c r="CAT78" s="6"/>
      <c r="CAU78" s="6"/>
      <c r="CAV78" s="6"/>
      <c r="CAW78" s="6"/>
      <c r="CAX78" s="6"/>
      <c r="CAY78" s="6"/>
      <c r="CAZ78" s="6"/>
      <c r="CBA78" s="6"/>
      <c r="CBB78" s="6"/>
      <c r="CBC78" s="6"/>
      <c r="CBD78" s="6"/>
      <c r="CBE78" s="6"/>
      <c r="CBF78" s="6"/>
      <c r="CBG78" s="6"/>
      <c r="CBH78" s="6"/>
      <c r="CBI78" s="6"/>
      <c r="CBJ78" s="6"/>
      <c r="CBK78" s="6"/>
      <c r="CBL78" s="6"/>
      <c r="CBM78" s="6"/>
      <c r="CBN78" s="6"/>
      <c r="CBO78" s="6"/>
      <c r="CBP78" s="6"/>
      <c r="CBQ78" s="6"/>
      <c r="CBR78" s="6"/>
      <c r="CBS78" s="6"/>
      <c r="CBT78" s="6"/>
      <c r="CBU78" s="6"/>
      <c r="CBV78" s="6"/>
      <c r="CBW78" s="6"/>
      <c r="CBX78" s="6"/>
      <c r="CBY78" s="6"/>
      <c r="CBZ78" s="6"/>
      <c r="CCA78" s="6"/>
      <c r="CCB78" s="6"/>
      <c r="CCC78" s="6"/>
      <c r="CCD78" s="6"/>
      <c r="CCE78" s="6"/>
      <c r="CCF78" s="6"/>
      <c r="CCG78" s="6"/>
      <c r="CCH78" s="6"/>
      <c r="CCI78" s="6"/>
      <c r="CCJ78" s="6"/>
      <c r="CCK78" s="6"/>
      <c r="CCL78" s="6"/>
      <c r="CCM78" s="6"/>
      <c r="CCN78" s="6"/>
      <c r="CCO78" s="6"/>
      <c r="CCP78" s="6"/>
      <c r="CCQ78" s="6"/>
      <c r="CCR78" s="6"/>
      <c r="CCS78" s="6"/>
      <c r="CCT78" s="6"/>
      <c r="CCU78" s="6"/>
      <c r="CCV78" s="6"/>
      <c r="CCW78" s="6"/>
      <c r="CCX78" s="6"/>
      <c r="CCY78" s="6"/>
      <c r="CCZ78" s="6"/>
      <c r="CDA78" s="6"/>
      <c r="CDB78" s="6"/>
      <c r="CDC78" s="6"/>
      <c r="CDD78" s="6"/>
      <c r="CDE78" s="6"/>
      <c r="CDF78" s="6"/>
      <c r="CDG78" s="6"/>
      <c r="CDH78" s="6"/>
      <c r="CDI78" s="6"/>
      <c r="CDJ78" s="6"/>
      <c r="CDK78" s="6"/>
      <c r="CDL78" s="6"/>
      <c r="CDM78" s="6"/>
      <c r="CDN78" s="6"/>
      <c r="CDO78" s="6"/>
      <c r="CDP78" s="6"/>
      <c r="CDQ78" s="6"/>
      <c r="CDR78" s="6"/>
      <c r="CDS78" s="6"/>
      <c r="CDT78" s="6"/>
      <c r="CDU78" s="6"/>
      <c r="CDV78" s="6"/>
      <c r="CDW78" s="6"/>
      <c r="CDX78" s="6"/>
      <c r="CDY78" s="6"/>
      <c r="CDZ78" s="6"/>
      <c r="CEA78" s="6"/>
      <c r="CEB78" s="6"/>
      <c r="CEC78" s="6"/>
      <c r="CED78" s="6"/>
      <c r="CEE78" s="6"/>
      <c r="CEF78" s="6"/>
      <c r="CEG78" s="6"/>
      <c r="CEH78" s="6"/>
      <c r="CEI78" s="6"/>
      <c r="CEJ78" s="6"/>
      <c r="CEK78" s="6"/>
      <c r="CEL78" s="6"/>
      <c r="CEM78" s="6"/>
      <c r="CEN78" s="6"/>
      <c r="CEO78" s="6"/>
      <c r="CEP78" s="6"/>
      <c r="CEQ78" s="6"/>
      <c r="CER78" s="6"/>
      <c r="CES78" s="6"/>
      <c r="CET78" s="6"/>
      <c r="CEU78" s="6"/>
      <c r="CEV78" s="6"/>
      <c r="CEW78" s="6"/>
      <c r="CEX78" s="6"/>
      <c r="CEY78" s="6"/>
      <c r="CEZ78" s="6"/>
      <c r="CFA78" s="6"/>
      <c r="CFB78" s="6"/>
      <c r="CFC78" s="6"/>
      <c r="CFD78" s="6"/>
      <c r="CFE78" s="6"/>
      <c r="CFF78" s="6"/>
      <c r="CFG78" s="6"/>
      <c r="CFH78" s="6"/>
      <c r="CFI78" s="6"/>
      <c r="CFJ78" s="6"/>
      <c r="CFK78" s="6"/>
      <c r="CFL78" s="6"/>
      <c r="CFM78" s="6"/>
      <c r="CFN78" s="6"/>
      <c r="CFO78" s="6"/>
      <c r="CFP78" s="6"/>
      <c r="CFQ78" s="6"/>
      <c r="CFR78" s="6"/>
      <c r="CFS78" s="6"/>
      <c r="CFT78" s="6"/>
      <c r="CFU78" s="6"/>
      <c r="CFV78" s="6"/>
      <c r="CFW78" s="6"/>
      <c r="CFX78" s="6"/>
      <c r="CFY78" s="6"/>
      <c r="CFZ78" s="6"/>
      <c r="CGA78" s="6"/>
      <c r="CGB78" s="6"/>
      <c r="CGC78" s="6"/>
      <c r="CGD78" s="6"/>
      <c r="CGE78" s="6"/>
      <c r="CGF78" s="6"/>
      <c r="CGG78" s="6"/>
      <c r="CGH78" s="6"/>
      <c r="CGI78" s="6"/>
      <c r="CGJ78" s="6"/>
      <c r="CGK78" s="6"/>
      <c r="CGL78" s="6"/>
      <c r="CGM78" s="6"/>
      <c r="CGN78" s="6"/>
      <c r="CGO78" s="6"/>
      <c r="CGP78" s="6"/>
      <c r="CGQ78" s="6"/>
      <c r="CGR78" s="6"/>
      <c r="CGS78" s="6"/>
      <c r="CGT78" s="6"/>
      <c r="CGU78" s="6"/>
      <c r="CGV78" s="6"/>
      <c r="CGW78" s="6"/>
      <c r="CGX78" s="6"/>
      <c r="CGY78" s="6"/>
      <c r="CGZ78" s="6"/>
      <c r="CHA78" s="6"/>
      <c r="CHB78" s="6"/>
      <c r="CHC78" s="6"/>
      <c r="CHD78" s="6"/>
      <c r="CHE78" s="6"/>
      <c r="CHF78" s="6"/>
      <c r="CHG78" s="6"/>
      <c r="CHH78" s="6"/>
      <c r="CHI78" s="6"/>
      <c r="CHJ78" s="6"/>
      <c r="CHK78" s="6"/>
      <c r="CHL78" s="6"/>
      <c r="CHM78" s="6"/>
      <c r="CHN78" s="6"/>
      <c r="CHO78" s="6"/>
      <c r="CHP78" s="6"/>
      <c r="CHQ78" s="6"/>
      <c r="CHR78" s="6"/>
      <c r="CHS78" s="6"/>
      <c r="CHT78" s="6"/>
      <c r="CHU78" s="6"/>
      <c r="CHV78" s="6"/>
      <c r="CHW78" s="6"/>
      <c r="CHX78" s="6"/>
      <c r="CHY78" s="6"/>
      <c r="CHZ78" s="6"/>
      <c r="CIA78" s="6"/>
      <c r="CIB78" s="6"/>
      <c r="CIC78" s="6"/>
      <c r="CID78" s="6"/>
      <c r="CIE78" s="6"/>
      <c r="CIF78" s="6"/>
      <c r="CIG78" s="6"/>
      <c r="CIH78" s="6"/>
      <c r="CII78" s="6"/>
      <c r="CIJ78" s="6"/>
      <c r="CIK78" s="6"/>
      <c r="CIL78" s="6"/>
      <c r="CIM78" s="6"/>
      <c r="CIN78" s="6"/>
      <c r="CIO78" s="6"/>
      <c r="CIP78" s="6"/>
      <c r="CIQ78" s="6"/>
      <c r="CIR78" s="6"/>
      <c r="CIS78" s="6"/>
      <c r="CIT78" s="6"/>
      <c r="CIU78" s="6"/>
      <c r="CIV78" s="6"/>
      <c r="CIW78" s="6"/>
      <c r="CIX78" s="6"/>
      <c r="CIY78" s="6"/>
      <c r="CIZ78" s="6"/>
      <c r="CJA78" s="6"/>
      <c r="CJB78" s="6"/>
      <c r="CJC78" s="6"/>
      <c r="CJD78" s="6"/>
      <c r="CJE78" s="6"/>
      <c r="CJF78" s="6"/>
      <c r="CJG78" s="6"/>
      <c r="CJH78" s="6"/>
      <c r="CJI78" s="6"/>
      <c r="CJJ78" s="6"/>
      <c r="CJK78" s="6"/>
      <c r="CJL78" s="6"/>
      <c r="CJM78" s="6"/>
      <c r="CJN78" s="6"/>
      <c r="CJO78" s="6"/>
      <c r="CJP78" s="6"/>
      <c r="CJQ78" s="6"/>
      <c r="CJR78" s="6"/>
      <c r="CJS78" s="6"/>
      <c r="CJT78" s="6"/>
      <c r="CJU78" s="6"/>
      <c r="CJV78" s="6"/>
      <c r="CJW78" s="6"/>
      <c r="CJX78" s="6"/>
      <c r="CJY78" s="6"/>
      <c r="CJZ78" s="6"/>
      <c r="CKA78" s="6"/>
      <c r="CKB78" s="6"/>
      <c r="CKC78" s="6"/>
      <c r="CKD78" s="6"/>
      <c r="CKE78" s="6"/>
      <c r="CKF78" s="6"/>
      <c r="CKG78" s="6"/>
      <c r="CKH78" s="6"/>
      <c r="CKI78" s="6"/>
      <c r="CKJ78" s="6"/>
      <c r="CKK78" s="6"/>
      <c r="CKL78" s="6"/>
      <c r="CKM78" s="6"/>
      <c r="CKN78" s="6"/>
      <c r="CKO78" s="6"/>
      <c r="CKP78" s="6"/>
      <c r="CKQ78" s="6"/>
      <c r="CKR78" s="6"/>
      <c r="CKS78" s="6"/>
      <c r="CKT78" s="6"/>
      <c r="CKU78" s="6"/>
      <c r="CKV78" s="6"/>
      <c r="CKW78" s="6"/>
      <c r="CKX78" s="6"/>
      <c r="CKY78" s="6"/>
      <c r="CKZ78" s="6"/>
      <c r="CLA78" s="6"/>
      <c r="CLB78" s="6"/>
      <c r="CLC78" s="6"/>
      <c r="CLD78" s="6"/>
      <c r="CLE78" s="6"/>
      <c r="CLF78" s="6"/>
      <c r="CLG78" s="6"/>
      <c r="CLH78" s="6"/>
      <c r="CLI78" s="6"/>
      <c r="CLJ78" s="6"/>
      <c r="CLK78" s="6"/>
      <c r="CLL78" s="6"/>
      <c r="CLM78" s="6"/>
      <c r="CLN78" s="6"/>
      <c r="CLO78" s="6"/>
      <c r="CLP78" s="6"/>
      <c r="CLQ78" s="6"/>
      <c r="CLR78" s="6"/>
      <c r="CLS78" s="6"/>
      <c r="CLT78" s="6"/>
      <c r="CLU78" s="6"/>
      <c r="CLV78" s="6"/>
      <c r="CLW78" s="6"/>
      <c r="CLX78" s="6"/>
      <c r="CLY78" s="6"/>
      <c r="CLZ78" s="6"/>
      <c r="CMA78" s="6"/>
      <c r="CMB78" s="6"/>
      <c r="CMC78" s="6"/>
      <c r="CMD78" s="6"/>
      <c r="CME78" s="6"/>
      <c r="CMF78" s="6"/>
      <c r="CMG78" s="6"/>
      <c r="CMH78" s="6"/>
      <c r="CMI78" s="6"/>
      <c r="CMJ78" s="6"/>
      <c r="CMK78" s="6"/>
      <c r="CML78" s="6"/>
      <c r="CMM78" s="6"/>
      <c r="CMN78" s="6"/>
      <c r="CMO78" s="6"/>
      <c r="CMP78" s="6"/>
      <c r="CMQ78" s="6"/>
      <c r="CMR78" s="6"/>
      <c r="CMS78" s="6"/>
      <c r="CMT78" s="6"/>
      <c r="CMU78" s="6"/>
      <c r="CMV78" s="6"/>
      <c r="CMW78" s="6"/>
      <c r="CMX78" s="6"/>
      <c r="CMY78" s="6"/>
      <c r="CMZ78" s="6"/>
      <c r="CNA78" s="6"/>
      <c r="CNB78" s="6"/>
      <c r="CNC78" s="6"/>
      <c r="CND78" s="6"/>
      <c r="CNE78" s="6"/>
      <c r="CNF78" s="6"/>
      <c r="CNG78" s="6"/>
      <c r="CNH78" s="6"/>
      <c r="CNI78" s="6"/>
    </row>
    <row r="79" spans="1:2403" s="16" customFormat="1" ht="23.25" customHeight="1">
      <c r="A79" s="1"/>
      <c r="B79" s="100" t="s">
        <v>408</v>
      </c>
      <c r="C79" s="100" t="s">
        <v>409</v>
      </c>
      <c r="D79" s="100" t="s">
        <v>410</v>
      </c>
      <c r="E79" s="100">
        <v>65000</v>
      </c>
      <c r="F79" s="129">
        <v>2002</v>
      </c>
      <c r="G79" s="100" t="s">
        <v>288</v>
      </c>
      <c r="H79" s="15" t="s">
        <v>290</v>
      </c>
      <c r="I79" s="130">
        <v>5.08</v>
      </c>
      <c r="J79" s="6">
        <f>1</f>
        <v>1</v>
      </c>
      <c r="K79" s="1"/>
      <c r="L79" s="206" t="s">
        <v>449</v>
      </c>
      <c r="M79" s="206" t="s">
        <v>450</v>
      </c>
      <c r="N79" s="206" t="s">
        <v>451</v>
      </c>
    </row>
    <row r="80" spans="1:2403" s="16" customFormat="1" ht="23.25" customHeight="1">
      <c r="A80" s="1"/>
      <c r="B80" s="100" t="s">
        <v>378</v>
      </c>
      <c r="C80" s="100" t="str">
        <f>_xlfn.XLOOKUP(tblMix[[#This Row],[Team Name]],tblLookup[Team Name],tblLookup[Arena Name],NA(),0,1)</f>
        <v>State Farm Stadium</v>
      </c>
      <c r="D80" s="100" t="str">
        <f>_xlfn.XLOOKUP(tblMix[[#This Row],[Arena Name]],tblLookup[Arena Name],tblLookup[Arena Location],NA(),0,1)</f>
        <v>Glendale, Arizona</v>
      </c>
      <c r="E80" s="100">
        <v>63400</v>
      </c>
      <c r="F80" s="129">
        <v>2006</v>
      </c>
      <c r="G80" s="100" t="s">
        <v>272</v>
      </c>
      <c r="H80" s="15" t="s">
        <v>283</v>
      </c>
      <c r="I80" s="130">
        <v>15.68</v>
      </c>
      <c r="J80" s="6">
        <f>1</f>
        <v>1</v>
      </c>
      <c r="K80" s="1"/>
      <c r="L80" s="205" t="s">
        <v>390</v>
      </c>
      <c r="M80" s="205" t="s">
        <v>391</v>
      </c>
      <c r="N80" s="205" t="s">
        <v>392</v>
      </c>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c r="IJ80" s="6"/>
      <c r="IK80" s="6"/>
      <c r="IL80" s="6"/>
      <c r="IM80" s="6"/>
      <c r="IN80" s="6"/>
      <c r="IO80" s="6"/>
      <c r="IP80" s="6"/>
      <c r="IQ80" s="6"/>
      <c r="IR80" s="6"/>
      <c r="IS80" s="6"/>
      <c r="IT80" s="6"/>
      <c r="IU80" s="6"/>
      <c r="IV80" s="6"/>
      <c r="IW80" s="6"/>
      <c r="IX80" s="6"/>
      <c r="IY80" s="6"/>
      <c r="IZ80" s="6"/>
      <c r="JA80" s="6"/>
      <c r="JB80" s="6"/>
      <c r="JC80" s="6"/>
      <c r="JD80" s="6"/>
      <c r="JE80" s="6"/>
      <c r="JF80" s="6"/>
      <c r="JG80" s="6"/>
      <c r="JH80" s="6"/>
      <c r="JI80" s="6"/>
      <c r="JJ80" s="6"/>
      <c r="JK80" s="6"/>
      <c r="JL80" s="6"/>
      <c r="JM80" s="6"/>
      <c r="JN80" s="6"/>
      <c r="JO80" s="6"/>
      <c r="JP80" s="6"/>
      <c r="JQ80" s="6"/>
      <c r="JR80" s="6"/>
      <c r="JS80" s="6"/>
      <c r="JT80" s="6"/>
      <c r="JU80" s="6"/>
      <c r="JV80" s="6"/>
      <c r="JW80" s="6"/>
      <c r="JX80" s="6"/>
      <c r="JY80" s="6"/>
      <c r="JZ80" s="6"/>
      <c r="KA80" s="6"/>
      <c r="KB80" s="6"/>
      <c r="KC80" s="6"/>
      <c r="KD80" s="6"/>
      <c r="KE80" s="6"/>
      <c r="KF80" s="6"/>
      <c r="KG80" s="6"/>
      <c r="KH80" s="6"/>
      <c r="KI80" s="6"/>
      <c r="KJ80" s="6"/>
      <c r="KK80" s="6"/>
      <c r="KL80" s="6"/>
      <c r="KM80" s="6"/>
      <c r="KN80" s="6"/>
      <c r="KO80" s="6"/>
      <c r="KP80" s="6"/>
      <c r="KQ80" s="6"/>
      <c r="KR80" s="6"/>
      <c r="KS80" s="6"/>
      <c r="KT80" s="6"/>
      <c r="KU80" s="6"/>
      <c r="KV80" s="6"/>
      <c r="KW80" s="6"/>
      <c r="KX80" s="6"/>
      <c r="KY80" s="6"/>
      <c r="KZ80" s="6"/>
      <c r="LA80" s="6"/>
      <c r="LB80" s="6"/>
      <c r="LC80" s="6"/>
      <c r="LD80" s="6"/>
      <c r="LE80" s="6"/>
      <c r="LF80" s="6"/>
      <c r="LG80" s="6"/>
      <c r="LH80" s="6"/>
      <c r="LI80" s="6"/>
      <c r="LJ80" s="6"/>
      <c r="LK80" s="6"/>
      <c r="LL80" s="6"/>
      <c r="LM80" s="6"/>
      <c r="LN80" s="6"/>
      <c r="LO80" s="6"/>
      <c r="LP80" s="6"/>
      <c r="LQ80" s="6"/>
      <c r="LR80" s="6"/>
      <c r="LS80" s="6"/>
      <c r="LT80" s="6"/>
      <c r="LU80" s="6"/>
      <c r="LV80" s="6"/>
      <c r="LW80" s="6"/>
      <c r="LX80" s="6"/>
      <c r="LY80" s="6"/>
      <c r="LZ80" s="6"/>
      <c r="MA80" s="6"/>
      <c r="MB80" s="6"/>
      <c r="MC80" s="6"/>
      <c r="MD80" s="6"/>
      <c r="ME80" s="6"/>
      <c r="MF80" s="6"/>
      <c r="MG80" s="6"/>
      <c r="MH80" s="6"/>
      <c r="MI80" s="6"/>
      <c r="MJ80" s="6"/>
      <c r="MK80" s="6"/>
      <c r="ML80" s="6"/>
      <c r="MM80" s="6"/>
      <c r="MN80" s="6"/>
      <c r="MO80" s="6"/>
      <c r="MP80" s="6"/>
      <c r="MQ80" s="6"/>
      <c r="MR80" s="6"/>
      <c r="MS80" s="6"/>
      <c r="MT80" s="6"/>
      <c r="MU80" s="6"/>
      <c r="MV80" s="6"/>
      <c r="MW80" s="6"/>
      <c r="MX80" s="6"/>
      <c r="MY80" s="6"/>
      <c r="MZ80" s="6"/>
      <c r="NA80" s="6"/>
      <c r="NB80" s="6"/>
      <c r="NC80" s="6"/>
      <c r="ND80" s="6"/>
      <c r="NE80" s="6"/>
      <c r="NF80" s="6"/>
      <c r="NG80" s="6"/>
      <c r="NH80" s="6"/>
      <c r="NI80" s="6"/>
      <c r="NJ80" s="6"/>
      <c r="NK80" s="6"/>
      <c r="NL80" s="6"/>
      <c r="NM80" s="6"/>
      <c r="NN80" s="6"/>
      <c r="NO80" s="6"/>
      <c r="NP80" s="6"/>
      <c r="NQ80" s="6"/>
      <c r="NR80" s="6"/>
      <c r="NS80" s="6"/>
      <c r="NT80" s="6"/>
      <c r="NU80" s="6"/>
      <c r="NV80" s="6"/>
      <c r="NW80" s="6"/>
      <c r="NX80" s="6"/>
      <c r="NY80" s="6"/>
      <c r="NZ80" s="6"/>
      <c r="OA80" s="6"/>
      <c r="OB80" s="6"/>
      <c r="OC80" s="6"/>
      <c r="OD80" s="6"/>
      <c r="OE80" s="6"/>
      <c r="OF80" s="6"/>
      <c r="OG80" s="6"/>
      <c r="OH80" s="6"/>
      <c r="OI80" s="6"/>
      <c r="OJ80" s="6"/>
      <c r="OK80" s="6"/>
      <c r="OL80" s="6"/>
      <c r="OM80" s="6"/>
      <c r="ON80" s="6"/>
      <c r="OO80" s="6"/>
      <c r="OP80" s="6"/>
      <c r="OQ80" s="6"/>
      <c r="OR80" s="6"/>
      <c r="OS80" s="6"/>
      <c r="OT80" s="6"/>
      <c r="OU80" s="6"/>
      <c r="OV80" s="6"/>
      <c r="OW80" s="6"/>
      <c r="OX80" s="6"/>
      <c r="OY80" s="6"/>
      <c r="OZ80" s="6"/>
      <c r="PA80" s="6"/>
      <c r="PB80" s="6"/>
      <c r="PC80" s="6"/>
      <c r="PD80" s="6"/>
      <c r="PE80" s="6"/>
      <c r="PF80" s="6"/>
      <c r="PG80" s="6"/>
      <c r="PH80" s="6"/>
      <c r="PI80" s="6"/>
      <c r="PJ80" s="6"/>
      <c r="PK80" s="6"/>
      <c r="PL80" s="6"/>
      <c r="PM80" s="6"/>
      <c r="PN80" s="6"/>
      <c r="PO80" s="6"/>
      <c r="PP80" s="6"/>
      <c r="PQ80" s="6"/>
      <c r="PR80" s="6"/>
      <c r="PS80" s="6"/>
      <c r="PT80" s="6"/>
      <c r="PU80" s="6"/>
      <c r="PV80" s="6"/>
      <c r="PW80" s="6"/>
      <c r="PX80" s="6"/>
      <c r="PY80" s="6"/>
      <c r="PZ80" s="6"/>
      <c r="QA80" s="6"/>
      <c r="QB80" s="6"/>
      <c r="QC80" s="6"/>
      <c r="QD80" s="6"/>
      <c r="QE80" s="6"/>
      <c r="QF80" s="6"/>
      <c r="QG80" s="6"/>
      <c r="QH80" s="6"/>
      <c r="QI80" s="6"/>
      <c r="QJ80" s="6"/>
      <c r="QK80" s="6"/>
      <c r="QL80" s="6"/>
      <c r="QM80" s="6"/>
      <c r="QN80" s="6"/>
      <c r="QO80" s="6"/>
      <c r="QP80" s="6"/>
      <c r="QQ80" s="6"/>
      <c r="QR80" s="6"/>
      <c r="QS80" s="6"/>
      <c r="QT80" s="6"/>
      <c r="QU80" s="6"/>
      <c r="QV80" s="6"/>
      <c r="QW80" s="6"/>
      <c r="QX80" s="6"/>
      <c r="QY80" s="6"/>
      <c r="QZ80" s="6"/>
      <c r="RA80" s="6"/>
      <c r="RB80" s="6"/>
      <c r="RC80" s="6"/>
      <c r="RD80" s="6"/>
      <c r="RE80" s="6"/>
      <c r="RF80" s="6"/>
      <c r="RG80" s="6"/>
      <c r="RH80" s="6"/>
      <c r="RI80" s="6"/>
      <c r="RJ80" s="6"/>
      <c r="RK80" s="6"/>
      <c r="RL80" s="6"/>
      <c r="RM80" s="6"/>
      <c r="RN80" s="6"/>
      <c r="RO80" s="6"/>
      <c r="RP80" s="6"/>
      <c r="RQ80" s="6"/>
      <c r="RR80" s="6"/>
      <c r="RS80" s="6"/>
      <c r="RT80" s="6"/>
      <c r="RU80" s="6"/>
      <c r="RV80" s="6"/>
      <c r="RW80" s="6"/>
      <c r="RX80" s="6"/>
      <c r="RY80" s="6"/>
      <c r="RZ80" s="6"/>
      <c r="SA80" s="6"/>
      <c r="SB80" s="6"/>
      <c r="SC80" s="6"/>
      <c r="SD80" s="6"/>
      <c r="SE80" s="6"/>
      <c r="SF80" s="6"/>
      <c r="SG80" s="6"/>
      <c r="SH80" s="6"/>
      <c r="SI80" s="6"/>
      <c r="SJ80" s="6"/>
      <c r="SK80" s="6"/>
      <c r="SL80" s="6"/>
      <c r="SM80" s="6"/>
      <c r="SN80" s="6"/>
      <c r="SO80" s="6"/>
      <c r="SP80" s="6"/>
      <c r="SQ80" s="6"/>
      <c r="SR80" s="6"/>
      <c r="SS80" s="6"/>
      <c r="ST80" s="6"/>
      <c r="SU80" s="6"/>
      <c r="SV80" s="6"/>
      <c r="SW80" s="6"/>
      <c r="SX80" s="6"/>
      <c r="SY80" s="6"/>
      <c r="SZ80" s="6"/>
      <c r="TA80" s="6"/>
      <c r="TB80" s="6"/>
      <c r="TC80" s="6"/>
      <c r="TD80" s="6"/>
      <c r="TE80" s="6"/>
      <c r="TF80" s="6"/>
      <c r="TG80" s="6"/>
      <c r="TH80" s="6"/>
      <c r="TI80" s="6"/>
      <c r="TJ80" s="6"/>
      <c r="TK80" s="6"/>
      <c r="TL80" s="6"/>
      <c r="TM80" s="6"/>
      <c r="TN80" s="6"/>
      <c r="TO80" s="6"/>
      <c r="TP80" s="6"/>
      <c r="TQ80" s="6"/>
      <c r="TR80" s="6"/>
      <c r="TS80" s="6"/>
      <c r="TT80" s="6"/>
      <c r="TU80" s="6"/>
      <c r="TV80" s="6"/>
      <c r="TW80" s="6"/>
      <c r="TX80" s="6"/>
      <c r="TY80" s="6"/>
      <c r="TZ80" s="6"/>
      <c r="UA80" s="6"/>
      <c r="UB80" s="6"/>
      <c r="UC80" s="6"/>
      <c r="UD80" s="6"/>
      <c r="UE80" s="6"/>
      <c r="UF80" s="6"/>
      <c r="UG80" s="6"/>
      <c r="UH80" s="6"/>
      <c r="UI80" s="6"/>
      <c r="UJ80" s="6"/>
      <c r="UK80" s="6"/>
      <c r="UL80" s="6"/>
      <c r="UM80" s="6"/>
      <c r="UN80" s="6"/>
      <c r="UO80" s="6"/>
      <c r="UP80" s="6"/>
      <c r="UQ80" s="6"/>
      <c r="UR80" s="6"/>
      <c r="US80" s="6"/>
      <c r="UT80" s="6"/>
      <c r="UU80" s="6"/>
      <c r="UV80" s="6"/>
      <c r="UW80" s="6"/>
      <c r="UX80" s="6"/>
      <c r="UY80" s="6"/>
      <c r="UZ80" s="6"/>
      <c r="VA80" s="6"/>
      <c r="VB80" s="6"/>
      <c r="VC80" s="6"/>
      <c r="VD80" s="6"/>
      <c r="VE80" s="6"/>
      <c r="VF80" s="6"/>
      <c r="VG80" s="6"/>
      <c r="VH80" s="6"/>
      <c r="VI80" s="6"/>
      <c r="VJ80" s="6"/>
      <c r="VK80" s="6"/>
      <c r="VL80" s="6"/>
      <c r="VM80" s="6"/>
      <c r="VN80" s="6"/>
      <c r="VO80" s="6"/>
      <c r="VP80" s="6"/>
      <c r="VQ80" s="6"/>
      <c r="VR80" s="6"/>
      <c r="VS80" s="6"/>
      <c r="VT80" s="6"/>
      <c r="VU80" s="6"/>
      <c r="VV80" s="6"/>
      <c r="VW80" s="6"/>
      <c r="VX80" s="6"/>
      <c r="VY80" s="6"/>
      <c r="VZ80" s="6"/>
      <c r="WA80" s="6"/>
      <c r="WB80" s="6"/>
      <c r="WC80" s="6"/>
      <c r="WD80" s="6"/>
      <c r="WE80" s="6"/>
      <c r="WF80" s="6"/>
      <c r="WG80" s="6"/>
      <c r="WH80" s="6"/>
      <c r="WI80" s="6"/>
      <c r="WJ80" s="6"/>
      <c r="WK80" s="6"/>
      <c r="WL80" s="6"/>
      <c r="WM80" s="6"/>
      <c r="WN80" s="6"/>
      <c r="WO80" s="6"/>
      <c r="WP80" s="6"/>
      <c r="WQ80" s="6"/>
      <c r="WR80" s="6"/>
      <c r="WS80" s="6"/>
      <c r="WT80" s="6"/>
      <c r="WU80" s="6"/>
      <c r="WV80" s="6"/>
      <c r="WW80" s="6"/>
      <c r="WX80" s="6"/>
      <c r="WY80" s="6"/>
      <c r="WZ80" s="6"/>
      <c r="XA80" s="6"/>
      <c r="XB80" s="6"/>
      <c r="XC80" s="6"/>
      <c r="XD80" s="6"/>
      <c r="XE80" s="6"/>
      <c r="XF80" s="6"/>
      <c r="XG80" s="6"/>
      <c r="XH80" s="6"/>
      <c r="XI80" s="6"/>
      <c r="XJ80" s="6"/>
      <c r="XK80" s="6"/>
      <c r="XL80" s="6"/>
      <c r="XM80" s="6"/>
      <c r="XN80" s="6"/>
      <c r="XO80" s="6"/>
      <c r="XP80" s="6"/>
      <c r="XQ80" s="6"/>
      <c r="XR80" s="6"/>
      <c r="XS80" s="6"/>
      <c r="XT80" s="6"/>
      <c r="XU80" s="6"/>
      <c r="XV80" s="6"/>
      <c r="XW80" s="6"/>
      <c r="XX80" s="6"/>
      <c r="XY80" s="6"/>
      <c r="XZ80" s="6"/>
      <c r="YA80" s="6"/>
      <c r="YB80" s="6"/>
      <c r="YC80" s="6"/>
      <c r="YD80" s="6"/>
      <c r="YE80" s="6"/>
      <c r="YF80" s="6"/>
      <c r="YG80" s="6"/>
      <c r="YH80" s="6"/>
      <c r="YI80" s="6"/>
      <c r="YJ80" s="6"/>
      <c r="YK80" s="6"/>
      <c r="YL80" s="6"/>
      <c r="YM80" s="6"/>
      <c r="YN80" s="6"/>
      <c r="YO80" s="6"/>
      <c r="YP80" s="6"/>
      <c r="YQ80" s="6"/>
      <c r="YR80" s="6"/>
      <c r="YS80" s="6"/>
      <c r="YT80" s="6"/>
      <c r="YU80" s="6"/>
      <c r="YV80" s="6"/>
      <c r="YW80" s="6"/>
      <c r="YX80" s="6"/>
      <c r="YY80" s="6"/>
      <c r="YZ80" s="6"/>
      <c r="ZA80" s="6"/>
      <c r="ZB80" s="6"/>
      <c r="ZC80" s="6"/>
      <c r="ZD80" s="6"/>
      <c r="ZE80" s="6"/>
      <c r="ZF80" s="6"/>
      <c r="ZG80" s="6"/>
      <c r="ZH80" s="6"/>
      <c r="ZI80" s="6"/>
      <c r="ZJ80" s="6"/>
      <c r="ZK80" s="6"/>
      <c r="ZL80" s="6"/>
      <c r="ZM80" s="6"/>
      <c r="ZN80" s="6"/>
      <c r="ZO80" s="6"/>
      <c r="ZP80" s="6"/>
      <c r="ZQ80" s="6"/>
      <c r="ZR80" s="6"/>
      <c r="ZS80" s="6"/>
      <c r="ZT80" s="6"/>
      <c r="ZU80" s="6"/>
      <c r="ZV80" s="6"/>
      <c r="ZW80" s="6"/>
      <c r="ZX80" s="6"/>
      <c r="ZY80" s="6"/>
      <c r="ZZ80" s="6"/>
      <c r="AAA80" s="6"/>
      <c r="AAB80" s="6"/>
      <c r="AAC80" s="6"/>
      <c r="AAD80" s="6"/>
      <c r="AAE80" s="6"/>
      <c r="AAF80" s="6"/>
      <c r="AAG80" s="6"/>
      <c r="AAH80" s="6"/>
      <c r="AAI80" s="6"/>
      <c r="AAJ80" s="6"/>
      <c r="AAK80" s="6"/>
      <c r="AAL80" s="6"/>
      <c r="AAM80" s="6"/>
      <c r="AAN80" s="6"/>
      <c r="AAO80" s="6"/>
      <c r="AAP80" s="6"/>
      <c r="AAQ80" s="6"/>
      <c r="AAR80" s="6"/>
      <c r="AAS80" s="6"/>
      <c r="AAT80" s="6"/>
      <c r="AAU80" s="6"/>
      <c r="AAV80" s="6"/>
      <c r="AAW80" s="6"/>
      <c r="AAX80" s="6"/>
      <c r="AAY80" s="6"/>
      <c r="AAZ80" s="6"/>
      <c r="ABA80" s="6"/>
      <c r="ABB80" s="6"/>
      <c r="ABC80" s="6"/>
      <c r="ABD80" s="6"/>
      <c r="ABE80" s="6"/>
      <c r="ABF80" s="6"/>
      <c r="ABG80" s="6"/>
      <c r="ABH80" s="6"/>
      <c r="ABI80" s="6"/>
      <c r="ABJ80" s="6"/>
      <c r="ABK80" s="6"/>
      <c r="ABL80" s="6"/>
      <c r="ABM80" s="6"/>
      <c r="ABN80" s="6"/>
      <c r="ABO80" s="6"/>
      <c r="ABP80" s="6"/>
      <c r="ABQ80" s="6"/>
      <c r="ABR80" s="6"/>
      <c r="ABS80" s="6"/>
      <c r="ABT80" s="6"/>
      <c r="ABU80" s="6"/>
      <c r="ABV80" s="6"/>
      <c r="ABW80" s="6"/>
      <c r="ABX80" s="6"/>
      <c r="ABY80" s="6"/>
      <c r="ABZ80" s="6"/>
      <c r="ACA80" s="6"/>
      <c r="ACB80" s="6"/>
      <c r="ACC80" s="6"/>
      <c r="ACD80" s="6"/>
      <c r="ACE80" s="6"/>
      <c r="ACF80" s="6"/>
      <c r="ACG80" s="6"/>
      <c r="ACH80" s="6"/>
      <c r="ACI80" s="6"/>
      <c r="ACJ80" s="6"/>
      <c r="ACK80" s="6"/>
      <c r="ACL80" s="6"/>
      <c r="ACM80" s="6"/>
      <c r="ACN80" s="6"/>
      <c r="ACO80" s="6"/>
      <c r="ACP80" s="6"/>
      <c r="ACQ80" s="6"/>
      <c r="ACR80" s="6"/>
      <c r="ACS80" s="6"/>
      <c r="ACT80" s="6"/>
      <c r="ACU80" s="6"/>
      <c r="ACV80" s="6"/>
      <c r="ACW80" s="6"/>
      <c r="ACX80" s="6"/>
      <c r="ACY80" s="6"/>
      <c r="ACZ80" s="6"/>
      <c r="ADA80" s="6"/>
      <c r="ADB80" s="6"/>
      <c r="ADC80" s="6"/>
      <c r="ADD80" s="6"/>
      <c r="ADE80" s="6"/>
      <c r="ADF80" s="6"/>
      <c r="ADG80" s="6"/>
      <c r="ADH80" s="6"/>
      <c r="ADI80" s="6"/>
      <c r="ADJ80" s="6"/>
      <c r="ADK80" s="6"/>
      <c r="ADL80" s="6"/>
      <c r="ADM80" s="6"/>
      <c r="ADN80" s="6"/>
      <c r="ADO80" s="6"/>
      <c r="ADP80" s="6"/>
      <c r="ADQ80" s="6"/>
      <c r="ADR80" s="6"/>
      <c r="ADS80" s="6"/>
      <c r="ADT80" s="6"/>
      <c r="ADU80" s="6"/>
      <c r="ADV80" s="6"/>
      <c r="ADW80" s="6"/>
      <c r="ADX80" s="6"/>
      <c r="ADY80" s="6"/>
      <c r="ADZ80" s="6"/>
      <c r="AEA80" s="6"/>
      <c r="AEB80" s="6"/>
      <c r="AEC80" s="6"/>
      <c r="AED80" s="6"/>
      <c r="AEE80" s="6"/>
      <c r="AEF80" s="6"/>
      <c r="AEG80" s="6"/>
      <c r="AEH80" s="6"/>
      <c r="AEI80" s="6"/>
      <c r="AEJ80" s="6"/>
      <c r="AEK80" s="6"/>
      <c r="AEL80" s="6"/>
      <c r="AEM80" s="6"/>
      <c r="AEN80" s="6"/>
      <c r="AEO80" s="6"/>
      <c r="AEP80" s="6"/>
      <c r="AEQ80" s="6"/>
      <c r="AER80" s="6"/>
      <c r="AES80" s="6"/>
      <c r="AET80" s="6"/>
      <c r="AEU80" s="6"/>
      <c r="AEV80" s="6"/>
      <c r="AEW80" s="6"/>
      <c r="AEX80" s="6"/>
      <c r="AEY80" s="6"/>
      <c r="AEZ80" s="6"/>
      <c r="AFA80" s="6"/>
      <c r="AFB80" s="6"/>
      <c r="AFC80" s="6"/>
      <c r="AFD80" s="6"/>
      <c r="AFE80" s="6"/>
      <c r="AFF80" s="6"/>
      <c r="AFG80" s="6"/>
      <c r="AFH80" s="6"/>
      <c r="AFI80" s="6"/>
      <c r="AFJ80" s="6"/>
      <c r="AFK80" s="6"/>
      <c r="AFL80" s="6"/>
      <c r="AFM80" s="6"/>
      <c r="AFN80" s="6"/>
      <c r="AFO80" s="6"/>
      <c r="AFP80" s="6"/>
      <c r="AFQ80" s="6"/>
      <c r="AFR80" s="6"/>
      <c r="AFS80" s="6"/>
      <c r="AFT80" s="6"/>
      <c r="AFU80" s="6"/>
      <c r="AFV80" s="6"/>
      <c r="AFW80" s="6"/>
      <c r="AFX80" s="6"/>
      <c r="AFY80" s="6"/>
      <c r="AFZ80" s="6"/>
      <c r="AGA80" s="6"/>
      <c r="AGB80" s="6"/>
      <c r="AGC80" s="6"/>
      <c r="AGD80" s="6"/>
      <c r="AGE80" s="6"/>
      <c r="AGF80" s="6"/>
      <c r="AGG80" s="6"/>
      <c r="AGH80" s="6"/>
      <c r="AGI80" s="6"/>
      <c r="AGJ80" s="6"/>
      <c r="AGK80" s="6"/>
      <c r="AGL80" s="6"/>
      <c r="AGM80" s="6"/>
      <c r="AGN80" s="6"/>
      <c r="AGO80" s="6"/>
      <c r="AGP80" s="6"/>
      <c r="AGQ80" s="6"/>
      <c r="AGR80" s="6"/>
      <c r="AGS80" s="6"/>
      <c r="AGT80" s="6"/>
      <c r="AGU80" s="6"/>
      <c r="AGV80" s="6"/>
      <c r="AGW80" s="6"/>
      <c r="AGX80" s="6"/>
      <c r="AGY80" s="6"/>
      <c r="AGZ80" s="6"/>
      <c r="AHA80" s="6"/>
      <c r="AHB80" s="6"/>
      <c r="AHC80" s="6"/>
      <c r="AHD80" s="6"/>
      <c r="AHE80" s="6"/>
      <c r="AHF80" s="6"/>
      <c r="AHG80" s="6"/>
      <c r="AHH80" s="6"/>
      <c r="AHI80" s="6"/>
      <c r="AHJ80" s="6"/>
      <c r="AHK80" s="6"/>
      <c r="AHL80" s="6"/>
      <c r="AHM80" s="6"/>
      <c r="AHN80" s="6"/>
      <c r="AHO80" s="6"/>
      <c r="AHP80" s="6"/>
      <c r="AHQ80" s="6"/>
      <c r="AHR80" s="6"/>
      <c r="AHS80" s="6"/>
      <c r="AHT80" s="6"/>
      <c r="AHU80" s="6"/>
      <c r="AHV80" s="6"/>
      <c r="AHW80" s="6"/>
      <c r="AHX80" s="6"/>
      <c r="AHY80" s="6"/>
      <c r="AHZ80" s="6"/>
      <c r="AIA80" s="6"/>
      <c r="AIB80" s="6"/>
      <c r="AIC80" s="6"/>
      <c r="AID80" s="6"/>
      <c r="AIE80" s="6"/>
      <c r="AIF80" s="6"/>
      <c r="AIG80" s="6"/>
      <c r="AIH80" s="6"/>
      <c r="AII80" s="6"/>
      <c r="AIJ80" s="6"/>
      <c r="AIK80" s="6"/>
      <c r="AIL80" s="6"/>
      <c r="AIM80" s="6"/>
      <c r="AIN80" s="6"/>
      <c r="AIO80" s="6"/>
      <c r="AIP80" s="6"/>
      <c r="AIQ80" s="6"/>
      <c r="AIR80" s="6"/>
      <c r="AIS80" s="6"/>
      <c r="AIT80" s="6"/>
      <c r="AIU80" s="6"/>
      <c r="AIV80" s="6"/>
      <c r="AIW80" s="6"/>
      <c r="AIX80" s="6"/>
      <c r="AIY80" s="6"/>
      <c r="AIZ80" s="6"/>
      <c r="AJA80" s="6"/>
      <c r="AJB80" s="6"/>
      <c r="AJC80" s="6"/>
      <c r="AJD80" s="6"/>
      <c r="AJE80" s="6"/>
      <c r="AJF80" s="6"/>
      <c r="AJG80" s="6"/>
      <c r="AJH80" s="6"/>
      <c r="AJI80" s="6"/>
      <c r="AJJ80" s="6"/>
      <c r="AJK80" s="6"/>
      <c r="AJL80" s="6"/>
      <c r="AJM80" s="6"/>
      <c r="AJN80" s="6"/>
      <c r="AJO80" s="6"/>
      <c r="AJP80" s="6"/>
      <c r="AJQ80" s="6"/>
      <c r="AJR80" s="6"/>
      <c r="AJS80" s="6"/>
      <c r="AJT80" s="6"/>
      <c r="AJU80" s="6"/>
      <c r="AJV80" s="6"/>
      <c r="AJW80" s="6"/>
      <c r="AJX80" s="6"/>
      <c r="AJY80" s="6"/>
      <c r="AJZ80" s="6"/>
      <c r="AKA80" s="6"/>
      <c r="AKB80" s="6"/>
      <c r="AKC80" s="6"/>
      <c r="AKD80" s="6"/>
      <c r="AKE80" s="6"/>
      <c r="AKF80" s="6"/>
      <c r="AKG80" s="6"/>
      <c r="AKH80" s="6"/>
      <c r="AKI80" s="6"/>
      <c r="AKJ80" s="6"/>
      <c r="AKK80" s="6"/>
      <c r="AKL80" s="6"/>
      <c r="AKM80" s="6"/>
      <c r="AKN80" s="6"/>
      <c r="AKO80" s="6"/>
      <c r="AKP80" s="6"/>
      <c r="AKQ80" s="6"/>
      <c r="AKR80" s="6"/>
      <c r="AKS80" s="6"/>
      <c r="AKT80" s="6"/>
      <c r="AKU80" s="6"/>
      <c r="AKV80" s="6"/>
      <c r="AKW80" s="6"/>
      <c r="AKX80" s="6"/>
      <c r="AKY80" s="6"/>
      <c r="AKZ80" s="6"/>
      <c r="ALA80" s="6"/>
      <c r="ALB80" s="6"/>
      <c r="ALC80" s="6"/>
      <c r="ALD80" s="6"/>
      <c r="ALE80" s="6"/>
      <c r="ALF80" s="6"/>
      <c r="ALG80" s="6"/>
      <c r="ALH80" s="6"/>
      <c r="ALI80" s="6"/>
      <c r="ALJ80" s="6"/>
      <c r="ALK80" s="6"/>
      <c r="ALL80" s="6"/>
      <c r="ALM80" s="6"/>
      <c r="ALN80" s="6"/>
      <c r="ALO80" s="6"/>
      <c r="ALP80" s="6"/>
      <c r="ALQ80" s="6"/>
      <c r="ALR80" s="6"/>
      <c r="ALS80" s="6"/>
      <c r="ALT80" s="6"/>
      <c r="ALU80" s="6"/>
      <c r="ALV80" s="6"/>
      <c r="ALW80" s="6"/>
      <c r="ALX80" s="6"/>
      <c r="ALY80" s="6"/>
      <c r="ALZ80" s="6"/>
      <c r="AMA80" s="6"/>
      <c r="AMB80" s="6"/>
      <c r="AMC80" s="6"/>
      <c r="AMD80" s="6"/>
      <c r="AME80" s="6"/>
      <c r="AMF80" s="6"/>
      <c r="AMG80" s="6"/>
      <c r="AMH80" s="6"/>
      <c r="AMI80" s="6"/>
      <c r="AMJ80" s="6"/>
      <c r="AMK80" s="6"/>
      <c r="AML80" s="6"/>
      <c r="AMM80" s="6"/>
      <c r="AMN80" s="6"/>
      <c r="AMO80" s="6"/>
      <c r="AMP80" s="6"/>
      <c r="AMQ80" s="6"/>
      <c r="AMR80" s="6"/>
      <c r="AMS80" s="6"/>
      <c r="AMT80" s="6"/>
      <c r="AMU80" s="6"/>
      <c r="AMV80" s="6"/>
      <c r="AMW80" s="6"/>
      <c r="AMX80" s="6"/>
      <c r="AMY80" s="6"/>
      <c r="AMZ80" s="6"/>
      <c r="ANA80" s="6"/>
      <c r="ANB80" s="6"/>
      <c r="ANC80" s="6"/>
      <c r="AND80" s="6"/>
      <c r="ANE80" s="6"/>
      <c r="ANF80" s="6"/>
      <c r="ANG80" s="6"/>
      <c r="ANH80" s="6"/>
      <c r="ANI80" s="6"/>
      <c r="ANJ80" s="6"/>
      <c r="ANK80" s="6"/>
      <c r="ANL80" s="6"/>
      <c r="ANM80" s="6"/>
      <c r="ANN80" s="6"/>
      <c r="ANO80" s="6"/>
      <c r="ANP80" s="6"/>
      <c r="ANQ80" s="6"/>
      <c r="ANR80" s="6"/>
      <c r="ANS80" s="6"/>
      <c r="ANT80" s="6"/>
      <c r="ANU80" s="6"/>
      <c r="ANV80" s="6"/>
      <c r="ANW80" s="6"/>
      <c r="ANX80" s="6"/>
      <c r="ANY80" s="6"/>
      <c r="ANZ80" s="6"/>
      <c r="AOA80" s="6"/>
      <c r="AOB80" s="6"/>
      <c r="AOC80" s="6"/>
      <c r="AOD80" s="6"/>
      <c r="AOE80" s="6"/>
      <c r="AOF80" s="6"/>
      <c r="AOG80" s="6"/>
      <c r="AOH80" s="6"/>
      <c r="AOI80" s="6"/>
      <c r="AOJ80" s="6"/>
      <c r="AOK80" s="6"/>
      <c r="AOL80" s="6"/>
      <c r="AOM80" s="6"/>
      <c r="AON80" s="6"/>
      <c r="AOO80" s="6"/>
      <c r="AOP80" s="6"/>
      <c r="AOQ80" s="6"/>
      <c r="AOR80" s="6"/>
      <c r="AOS80" s="6"/>
      <c r="AOT80" s="6"/>
      <c r="AOU80" s="6"/>
      <c r="AOV80" s="6"/>
      <c r="AOW80" s="6"/>
      <c r="AOX80" s="6"/>
      <c r="AOY80" s="6"/>
      <c r="AOZ80" s="6"/>
      <c r="APA80" s="6"/>
      <c r="APB80" s="6"/>
      <c r="APC80" s="6"/>
      <c r="APD80" s="6"/>
      <c r="APE80" s="6"/>
      <c r="APF80" s="6"/>
      <c r="APG80" s="6"/>
      <c r="APH80" s="6"/>
      <c r="API80" s="6"/>
      <c r="APJ80" s="6"/>
      <c r="APK80" s="6"/>
      <c r="APL80" s="6"/>
      <c r="APM80" s="6"/>
      <c r="APN80" s="6"/>
      <c r="APO80" s="6"/>
      <c r="APP80" s="6"/>
      <c r="APQ80" s="6"/>
      <c r="APR80" s="6"/>
      <c r="APS80" s="6"/>
      <c r="APT80" s="6"/>
      <c r="APU80" s="6"/>
      <c r="APV80" s="6"/>
      <c r="APW80" s="6"/>
      <c r="APX80" s="6"/>
      <c r="APY80" s="6"/>
      <c r="APZ80" s="6"/>
      <c r="AQA80" s="6"/>
      <c r="AQB80" s="6"/>
      <c r="AQC80" s="6"/>
      <c r="AQD80" s="6"/>
      <c r="AQE80" s="6"/>
      <c r="AQF80" s="6"/>
      <c r="AQG80" s="6"/>
      <c r="AQH80" s="6"/>
      <c r="AQI80" s="6"/>
      <c r="AQJ80" s="6"/>
      <c r="AQK80" s="6"/>
      <c r="AQL80" s="6"/>
      <c r="AQM80" s="6"/>
      <c r="AQN80" s="6"/>
      <c r="AQO80" s="6"/>
      <c r="AQP80" s="6"/>
      <c r="AQQ80" s="6"/>
      <c r="AQR80" s="6"/>
      <c r="AQS80" s="6"/>
      <c r="AQT80" s="6"/>
      <c r="AQU80" s="6"/>
      <c r="AQV80" s="6"/>
      <c r="AQW80" s="6"/>
      <c r="AQX80" s="6"/>
      <c r="AQY80" s="6"/>
      <c r="AQZ80" s="6"/>
      <c r="ARA80" s="6"/>
      <c r="ARB80" s="6"/>
      <c r="ARC80" s="6"/>
      <c r="ARD80" s="6"/>
      <c r="ARE80" s="6"/>
      <c r="ARF80" s="6"/>
      <c r="ARG80" s="6"/>
      <c r="ARH80" s="6"/>
      <c r="ARI80" s="6"/>
      <c r="ARJ80" s="6"/>
      <c r="ARK80" s="6"/>
      <c r="ARL80" s="6"/>
      <c r="ARM80" s="6"/>
      <c r="ARN80" s="6"/>
      <c r="ARO80" s="6"/>
      <c r="ARP80" s="6"/>
      <c r="ARQ80" s="6"/>
      <c r="ARR80" s="6"/>
      <c r="ARS80" s="6"/>
      <c r="ART80" s="6"/>
      <c r="ARU80" s="6"/>
      <c r="ARV80" s="6"/>
      <c r="ARW80" s="6"/>
      <c r="ARX80" s="6"/>
      <c r="ARY80" s="6"/>
      <c r="ARZ80" s="6"/>
      <c r="ASA80" s="6"/>
      <c r="ASB80" s="6"/>
      <c r="ASC80" s="6"/>
      <c r="ASD80" s="6"/>
      <c r="ASE80" s="6"/>
      <c r="ASF80" s="6"/>
      <c r="ASG80" s="6"/>
      <c r="ASH80" s="6"/>
      <c r="ASI80" s="6"/>
      <c r="ASJ80" s="6"/>
      <c r="ASK80" s="6"/>
      <c r="ASL80" s="6"/>
      <c r="ASM80" s="6"/>
      <c r="ASN80" s="6"/>
      <c r="ASO80" s="6"/>
      <c r="ASP80" s="6"/>
      <c r="ASQ80" s="6"/>
      <c r="ASR80" s="6"/>
      <c r="ASS80" s="6"/>
      <c r="AST80" s="6"/>
      <c r="ASU80" s="6"/>
      <c r="ASV80" s="6"/>
      <c r="ASW80" s="6"/>
      <c r="ASX80" s="6"/>
      <c r="ASY80" s="6"/>
      <c r="ASZ80" s="6"/>
      <c r="ATA80" s="6"/>
      <c r="ATB80" s="6"/>
      <c r="ATC80" s="6"/>
      <c r="ATD80" s="6"/>
      <c r="ATE80" s="6"/>
      <c r="ATF80" s="6"/>
      <c r="ATG80" s="6"/>
      <c r="ATH80" s="6"/>
      <c r="ATI80" s="6"/>
      <c r="ATJ80" s="6"/>
      <c r="ATK80" s="6"/>
      <c r="ATL80" s="6"/>
      <c r="ATM80" s="6"/>
      <c r="ATN80" s="6"/>
      <c r="ATO80" s="6"/>
      <c r="ATP80" s="6"/>
      <c r="ATQ80" s="6"/>
      <c r="ATR80" s="6"/>
      <c r="ATS80" s="6"/>
      <c r="ATT80" s="6"/>
      <c r="ATU80" s="6"/>
      <c r="ATV80" s="6"/>
      <c r="ATW80" s="6"/>
      <c r="ATX80" s="6"/>
      <c r="ATY80" s="6"/>
      <c r="ATZ80" s="6"/>
      <c r="AUA80" s="6"/>
      <c r="AUB80" s="6"/>
      <c r="AUC80" s="6"/>
      <c r="AUD80" s="6"/>
      <c r="AUE80" s="6"/>
      <c r="AUF80" s="6"/>
      <c r="AUG80" s="6"/>
      <c r="AUH80" s="6"/>
      <c r="AUI80" s="6"/>
      <c r="AUJ80" s="6"/>
      <c r="AUK80" s="6"/>
      <c r="AUL80" s="6"/>
      <c r="AUM80" s="6"/>
      <c r="AUN80" s="6"/>
      <c r="AUO80" s="6"/>
      <c r="AUP80" s="6"/>
      <c r="AUQ80" s="6"/>
      <c r="AUR80" s="6"/>
      <c r="AUS80" s="6"/>
      <c r="AUT80" s="6"/>
      <c r="AUU80" s="6"/>
      <c r="AUV80" s="6"/>
      <c r="AUW80" s="6"/>
      <c r="AUX80" s="6"/>
      <c r="AUY80" s="6"/>
      <c r="AUZ80" s="6"/>
      <c r="AVA80" s="6"/>
      <c r="AVB80" s="6"/>
      <c r="AVC80" s="6"/>
      <c r="AVD80" s="6"/>
      <c r="AVE80" s="6"/>
      <c r="AVF80" s="6"/>
      <c r="AVG80" s="6"/>
      <c r="AVH80" s="6"/>
      <c r="AVI80" s="6"/>
      <c r="AVJ80" s="6"/>
      <c r="AVK80" s="6"/>
      <c r="AVL80" s="6"/>
      <c r="AVM80" s="6"/>
      <c r="AVN80" s="6"/>
      <c r="AVO80" s="6"/>
      <c r="AVP80" s="6"/>
      <c r="AVQ80" s="6"/>
      <c r="AVR80" s="6"/>
      <c r="AVS80" s="6"/>
      <c r="AVT80" s="6"/>
      <c r="AVU80" s="6"/>
      <c r="AVV80" s="6"/>
      <c r="AVW80" s="6"/>
      <c r="AVX80" s="6"/>
      <c r="AVY80" s="6"/>
      <c r="AVZ80" s="6"/>
      <c r="AWA80" s="6"/>
      <c r="AWB80" s="6"/>
      <c r="AWC80" s="6"/>
      <c r="AWD80" s="6"/>
      <c r="AWE80" s="6"/>
      <c r="AWF80" s="6"/>
      <c r="AWG80" s="6"/>
      <c r="AWH80" s="6"/>
      <c r="AWI80" s="6"/>
      <c r="AWJ80" s="6"/>
      <c r="AWK80" s="6"/>
      <c r="AWL80" s="6"/>
      <c r="AWM80" s="6"/>
      <c r="AWN80" s="6"/>
      <c r="AWO80" s="6"/>
      <c r="AWP80" s="6"/>
      <c r="AWQ80" s="6"/>
      <c r="AWR80" s="6"/>
      <c r="AWS80" s="6"/>
      <c r="AWT80" s="6"/>
      <c r="AWU80" s="6"/>
      <c r="AWV80" s="6"/>
      <c r="AWW80" s="6"/>
      <c r="AWX80" s="6"/>
      <c r="AWY80" s="6"/>
      <c r="AWZ80" s="6"/>
      <c r="AXA80" s="6"/>
      <c r="AXB80" s="6"/>
      <c r="AXC80" s="6"/>
      <c r="AXD80" s="6"/>
      <c r="AXE80" s="6"/>
      <c r="AXF80" s="6"/>
      <c r="AXG80" s="6"/>
      <c r="AXH80" s="6"/>
      <c r="AXI80" s="6"/>
      <c r="AXJ80" s="6"/>
      <c r="AXK80" s="6"/>
      <c r="AXL80" s="6"/>
      <c r="AXM80" s="6"/>
      <c r="AXN80" s="6"/>
      <c r="AXO80" s="6"/>
      <c r="AXP80" s="6"/>
      <c r="AXQ80" s="6"/>
      <c r="AXR80" s="6"/>
      <c r="AXS80" s="6"/>
      <c r="AXT80" s="6"/>
      <c r="AXU80" s="6"/>
      <c r="AXV80" s="6"/>
      <c r="AXW80" s="6"/>
      <c r="AXX80" s="6"/>
      <c r="AXY80" s="6"/>
      <c r="AXZ80" s="6"/>
      <c r="AYA80" s="6"/>
      <c r="AYB80" s="6"/>
      <c r="AYC80" s="6"/>
      <c r="AYD80" s="6"/>
      <c r="AYE80" s="6"/>
      <c r="AYF80" s="6"/>
      <c r="AYG80" s="6"/>
      <c r="AYH80" s="6"/>
      <c r="AYI80" s="6"/>
      <c r="AYJ80" s="6"/>
      <c r="AYK80" s="6"/>
      <c r="AYL80" s="6"/>
      <c r="AYM80" s="6"/>
      <c r="AYN80" s="6"/>
      <c r="AYO80" s="6"/>
      <c r="AYP80" s="6"/>
      <c r="AYQ80" s="6"/>
      <c r="AYR80" s="6"/>
      <c r="AYS80" s="6"/>
      <c r="AYT80" s="6"/>
      <c r="AYU80" s="6"/>
      <c r="AYV80" s="6"/>
      <c r="AYW80" s="6"/>
      <c r="AYX80" s="6"/>
      <c r="AYY80" s="6"/>
      <c r="AYZ80" s="6"/>
      <c r="AZA80" s="6"/>
      <c r="AZB80" s="6"/>
      <c r="AZC80" s="6"/>
      <c r="AZD80" s="6"/>
      <c r="AZE80" s="6"/>
      <c r="AZF80" s="6"/>
      <c r="AZG80" s="6"/>
      <c r="AZH80" s="6"/>
      <c r="AZI80" s="6"/>
      <c r="AZJ80" s="6"/>
      <c r="AZK80" s="6"/>
      <c r="AZL80" s="6"/>
      <c r="AZM80" s="6"/>
      <c r="AZN80" s="6"/>
      <c r="AZO80" s="6"/>
      <c r="AZP80" s="6"/>
      <c r="AZQ80" s="6"/>
      <c r="AZR80" s="6"/>
      <c r="AZS80" s="6"/>
      <c r="AZT80" s="6"/>
      <c r="AZU80" s="6"/>
      <c r="AZV80" s="6"/>
      <c r="AZW80" s="6"/>
      <c r="AZX80" s="6"/>
      <c r="AZY80" s="6"/>
      <c r="AZZ80" s="6"/>
      <c r="BAA80" s="6"/>
      <c r="BAB80" s="6"/>
      <c r="BAC80" s="6"/>
      <c r="BAD80" s="6"/>
      <c r="BAE80" s="6"/>
      <c r="BAF80" s="6"/>
      <c r="BAG80" s="6"/>
      <c r="BAH80" s="6"/>
      <c r="BAI80" s="6"/>
      <c r="BAJ80" s="6"/>
      <c r="BAK80" s="6"/>
      <c r="BAL80" s="6"/>
      <c r="BAM80" s="6"/>
      <c r="BAN80" s="6"/>
      <c r="BAO80" s="6"/>
      <c r="BAP80" s="6"/>
      <c r="BAQ80" s="6"/>
      <c r="BAR80" s="6"/>
      <c r="BAS80" s="6"/>
      <c r="BAT80" s="6"/>
      <c r="BAU80" s="6"/>
      <c r="BAV80" s="6"/>
      <c r="BAW80" s="6"/>
      <c r="BAX80" s="6"/>
      <c r="BAY80" s="6"/>
      <c r="BAZ80" s="6"/>
      <c r="BBA80" s="6"/>
      <c r="BBB80" s="6"/>
      <c r="BBC80" s="6"/>
      <c r="BBD80" s="6"/>
      <c r="BBE80" s="6"/>
      <c r="BBF80" s="6"/>
      <c r="BBG80" s="6"/>
      <c r="BBH80" s="6"/>
      <c r="BBI80" s="6"/>
      <c r="BBJ80" s="6"/>
      <c r="BBK80" s="6"/>
      <c r="BBL80" s="6"/>
      <c r="BBM80" s="6"/>
      <c r="BBN80" s="6"/>
      <c r="BBO80" s="6"/>
      <c r="BBP80" s="6"/>
      <c r="BBQ80" s="6"/>
      <c r="BBR80" s="6"/>
      <c r="BBS80" s="6"/>
      <c r="BBT80" s="6"/>
      <c r="BBU80" s="6"/>
      <c r="BBV80" s="6"/>
      <c r="BBW80" s="6"/>
      <c r="BBX80" s="6"/>
      <c r="BBY80" s="6"/>
      <c r="BBZ80" s="6"/>
      <c r="BCA80" s="6"/>
      <c r="BCB80" s="6"/>
      <c r="BCC80" s="6"/>
      <c r="BCD80" s="6"/>
      <c r="BCE80" s="6"/>
      <c r="BCF80" s="6"/>
      <c r="BCG80" s="6"/>
      <c r="BCH80" s="6"/>
      <c r="BCI80" s="6"/>
      <c r="BCJ80" s="6"/>
      <c r="BCK80" s="6"/>
      <c r="BCL80" s="6"/>
      <c r="BCM80" s="6"/>
      <c r="BCN80" s="6"/>
      <c r="BCO80" s="6"/>
      <c r="BCP80" s="6"/>
      <c r="BCQ80" s="6"/>
      <c r="BCR80" s="6"/>
      <c r="BCS80" s="6"/>
      <c r="BCT80" s="6"/>
      <c r="BCU80" s="6"/>
      <c r="BCV80" s="6"/>
      <c r="BCW80" s="6"/>
      <c r="BCX80" s="6"/>
      <c r="BCY80" s="6"/>
      <c r="BCZ80" s="6"/>
      <c r="BDA80" s="6"/>
      <c r="BDB80" s="6"/>
      <c r="BDC80" s="6"/>
      <c r="BDD80" s="6"/>
      <c r="BDE80" s="6"/>
      <c r="BDF80" s="6"/>
      <c r="BDG80" s="6"/>
      <c r="BDH80" s="6"/>
      <c r="BDI80" s="6"/>
      <c r="BDJ80" s="6"/>
      <c r="BDK80" s="6"/>
      <c r="BDL80" s="6"/>
      <c r="BDM80" s="6"/>
      <c r="BDN80" s="6"/>
      <c r="BDO80" s="6"/>
      <c r="BDP80" s="6"/>
      <c r="BDQ80" s="6"/>
      <c r="BDR80" s="6"/>
      <c r="BDS80" s="6"/>
      <c r="BDT80" s="6"/>
      <c r="BDU80" s="6"/>
      <c r="BDV80" s="6"/>
      <c r="BDW80" s="6"/>
      <c r="BDX80" s="6"/>
      <c r="BDY80" s="6"/>
      <c r="BDZ80" s="6"/>
      <c r="BEA80" s="6"/>
      <c r="BEB80" s="6"/>
      <c r="BEC80" s="6"/>
      <c r="BED80" s="6"/>
      <c r="BEE80" s="6"/>
      <c r="BEF80" s="6"/>
      <c r="BEG80" s="6"/>
      <c r="BEH80" s="6"/>
      <c r="BEI80" s="6"/>
      <c r="BEJ80" s="6"/>
      <c r="BEK80" s="6"/>
      <c r="BEL80" s="6"/>
      <c r="BEM80" s="6"/>
      <c r="BEN80" s="6"/>
      <c r="BEO80" s="6"/>
      <c r="BEP80" s="6"/>
      <c r="BEQ80" s="6"/>
      <c r="BER80" s="6"/>
      <c r="BES80" s="6"/>
      <c r="BET80" s="6"/>
      <c r="BEU80" s="6"/>
      <c r="BEV80" s="6"/>
      <c r="BEW80" s="6"/>
      <c r="BEX80" s="6"/>
      <c r="BEY80" s="6"/>
      <c r="BEZ80" s="6"/>
      <c r="BFA80" s="6"/>
      <c r="BFB80" s="6"/>
      <c r="BFC80" s="6"/>
      <c r="BFD80" s="6"/>
      <c r="BFE80" s="6"/>
      <c r="BFF80" s="6"/>
      <c r="BFG80" s="6"/>
      <c r="BFH80" s="6"/>
      <c r="BFI80" s="6"/>
      <c r="BFJ80" s="6"/>
      <c r="BFK80" s="6"/>
      <c r="BFL80" s="6"/>
      <c r="BFM80" s="6"/>
      <c r="BFN80" s="6"/>
      <c r="BFO80" s="6"/>
      <c r="BFP80" s="6"/>
      <c r="BFQ80" s="6"/>
      <c r="BFR80" s="6"/>
      <c r="BFS80" s="6"/>
      <c r="BFT80" s="6"/>
      <c r="BFU80" s="6"/>
      <c r="BFV80" s="6"/>
      <c r="BFW80" s="6"/>
      <c r="BFX80" s="6"/>
      <c r="BFY80" s="6"/>
      <c r="BFZ80" s="6"/>
      <c r="BGA80" s="6"/>
      <c r="BGB80" s="6"/>
      <c r="BGC80" s="6"/>
      <c r="BGD80" s="6"/>
      <c r="BGE80" s="6"/>
      <c r="BGF80" s="6"/>
      <c r="BGG80" s="6"/>
      <c r="BGH80" s="6"/>
      <c r="BGI80" s="6"/>
      <c r="BGJ80" s="6"/>
      <c r="BGK80" s="6"/>
      <c r="BGL80" s="6"/>
      <c r="BGM80" s="6"/>
      <c r="BGN80" s="6"/>
      <c r="BGO80" s="6"/>
      <c r="BGP80" s="6"/>
      <c r="BGQ80" s="6"/>
      <c r="BGR80" s="6"/>
      <c r="BGS80" s="6"/>
      <c r="BGT80" s="6"/>
      <c r="BGU80" s="6"/>
      <c r="BGV80" s="6"/>
      <c r="BGW80" s="6"/>
      <c r="BGX80" s="6"/>
      <c r="BGY80" s="6"/>
      <c r="BGZ80" s="6"/>
      <c r="BHA80" s="6"/>
      <c r="BHB80" s="6"/>
      <c r="BHC80" s="6"/>
      <c r="BHD80" s="6"/>
      <c r="BHE80" s="6"/>
      <c r="BHF80" s="6"/>
      <c r="BHG80" s="6"/>
      <c r="BHH80" s="6"/>
      <c r="BHI80" s="6"/>
      <c r="BHJ80" s="6"/>
      <c r="BHK80" s="6"/>
      <c r="BHL80" s="6"/>
      <c r="BHM80" s="6"/>
      <c r="BHN80" s="6"/>
      <c r="BHO80" s="6"/>
      <c r="BHP80" s="6"/>
      <c r="BHQ80" s="6"/>
      <c r="BHR80" s="6"/>
      <c r="BHS80" s="6"/>
      <c r="BHT80" s="6"/>
      <c r="BHU80" s="6"/>
      <c r="BHV80" s="6"/>
      <c r="BHW80" s="6"/>
      <c r="BHX80" s="6"/>
      <c r="BHY80" s="6"/>
      <c r="BHZ80" s="6"/>
      <c r="BIA80" s="6"/>
      <c r="BIB80" s="6"/>
      <c r="BIC80" s="6"/>
      <c r="BID80" s="6"/>
      <c r="BIE80" s="6"/>
      <c r="BIF80" s="6"/>
      <c r="BIG80" s="6"/>
      <c r="BIH80" s="6"/>
      <c r="BII80" s="6"/>
      <c r="BIJ80" s="6"/>
      <c r="BIK80" s="6"/>
      <c r="BIL80" s="6"/>
      <c r="BIM80" s="6"/>
      <c r="BIN80" s="6"/>
      <c r="BIO80" s="6"/>
      <c r="BIP80" s="6"/>
      <c r="BIQ80" s="6"/>
      <c r="BIR80" s="6"/>
      <c r="BIS80" s="6"/>
      <c r="BIT80" s="6"/>
      <c r="BIU80" s="6"/>
      <c r="BIV80" s="6"/>
      <c r="BIW80" s="6"/>
      <c r="BIX80" s="6"/>
      <c r="BIY80" s="6"/>
      <c r="BIZ80" s="6"/>
      <c r="BJA80" s="6"/>
      <c r="BJB80" s="6"/>
      <c r="BJC80" s="6"/>
      <c r="BJD80" s="6"/>
      <c r="BJE80" s="6"/>
      <c r="BJF80" s="6"/>
      <c r="BJG80" s="6"/>
      <c r="BJH80" s="6"/>
      <c r="BJI80" s="6"/>
      <c r="BJJ80" s="6"/>
      <c r="BJK80" s="6"/>
      <c r="BJL80" s="6"/>
      <c r="BJM80" s="6"/>
      <c r="BJN80" s="6"/>
      <c r="BJO80" s="6"/>
      <c r="BJP80" s="6"/>
      <c r="BJQ80" s="6"/>
      <c r="BJR80" s="6"/>
      <c r="BJS80" s="6"/>
      <c r="BJT80" s="6"/>
      <c r="BJU80" s="6"/>
      <c r="BJV80" s="6"/>
      <c r="BJW80" s="6"/>
      <c r="BJX80" s="6"/>
      <c r="BJY80" s="6"/>
      <c r="BJZ80" s="6"/>
      <c r="BKA80" s="6"/>
      <c r="BKB80" s="6"/>
      <c r="BKC80" s="6"/>
      <c r="BKD80" s="6"/>
      <c r="BKE80" s="6"/>
      <c r="BKF80" s="6"/>
      <c r="BKG80" s="6"/>
      <c r="BKH80" s="6"/>
      <c r="BKI80" s="6"/>
      <c r="BKJ80" s="6"/>
      <c r="BKK80" s="6"/>
      <c r="BKL80" s="6"/>
      <c r="BKM80" s="6"/>
      <c r="BKN80" s="6"/>
      <c r="BKO80" s="6"/>
      <c r="BKP80" s="6"/>
      <c r="BKQ80" s="6"/>
      <c r="BKR80" s="6"/>
      <c r="BKS80" s="6"/>
      <c r="BKT80" s="6"/>
      <c r="BKU80" s="6"/>
      <c r="BKV80" s="6"/>
      <c r="BKW80" s="6"/>
      <c r="BKX80" s="6"/>
      <c r="BKY80" s="6"/>
      <c r="BKZ80" s="6"/>
      <c r="BLA80" s="6"/>
      <c r="BLB80" s="6"/>
      <c r="BLC80" s="6"/>
      <c r="BLD80" s="6"/>
      <c r="BLE80" s="6"/>
      <c r="BLF80" s="6"/>
      <c r="BLG80" s="6"/>
      <c r="BLH80" s="6"/>
      <c r="BLI80" s="6"/>
      <c r="BLJ80" s="6"/>
      <c r="BLK80" s="6"/>
      <c r="BLL80" s="6"/>
      <c r="BLM80" s="6"/>
      <c r="BLN80" s="6"/>
      <c r="BLO80" s="6"/>
      <c r="BLP80" s="6"/>
      <c r="BLQ80" s="6"/>
      <c r="BLR80" s="6"/>
      <c r="BLS80" s="6"/>
      <c r="BLT80" s="6"/>
      <c r="BLU80" s="6"/>
      <c r="BLV80" s="6"/>
      <c r="BLW80" s="6"/>
      <c r="BLX80" s="6"/>
      <c r="BLY80" s="6"/>
      <c r="BLZ80" s="6"/>
      <c r="BMA80" s="6"/>
      <c r="BMB80" s="6"/>
      <c r="BMC80" s="6"/>
      <c r="BMD80" s="6"/>
      <c r="BME80" s="6"/>
      <c r="BMF80" s="6"/>
      <c r="BMG80" s="6"/>
      <c r="BMH80" s="6"/>
      <c r="BMI80" s="6"/>
      <c r="BMJ80" s="6"/>
      <c r="BMK80" s="6"/>
      <c r="BML80" s="6"/>
      <c r="BMM80" s="6"/>
      <c r="BMN80" s="6"/>
      <c r="BMO80" s="6"/>
      <c r="BMP80" s="6"/>
      <c r="BMQ80" s="6"/>
      <c r="BMR80" s="6"/>
      <c r="BMS80" s="6"/>
      <c r="BMT80" s="6"/>
      <c r="BMU80" s="6"/>
      <c r="BMV80" s="6"/>
      <c r="BMW80" s="6"/>
      <c r="BMX80" s="6"/>
      <c r="BMY80" s="6"/>
      <c r="BMZ80" s="6"/>
      <c r="BNA80" s="6"/>
      <c r="BNB80" s="6"/>
      <c r="BNC80" s="6"/>
      <c r="BND80" s="6"/>
      <c r="BNE80" s="6"/>
      <c r="BNF80" s="6"/>
      <c r="BNG80" s="6"/>
      <c r="BNH80" s="6"/>
      <c r="BNI80" s="6"/>
      <c r="BNJ80" s="6"/>
      <c r="BNK80" s="6"/>
      <c r="BNL80" s="6"/>
      <c r="BNM80" s="6"/>
      <c r="BNN80" s="6"/>
      <c r="BNO80" s="6"/>
      <c r="BNP80" s="6"/>
      <c r="BNQ80" s="6"/>
      <c r="BNR80" s="6"/>
      <c r="BNS80" s="6"/>
      <c r="BNT80" s="6"/>
      <c r="BNU80" s="6"/>
      <c r="BNV80" s="6"/>
      <c r="BNW80" s="6"/>
      <c r="BNX80" s="6"/>
      <c r="BNY80" s="6"/>
      <c r="BNZ80" s="6"/>
      <c r="BOA80" s="6"/>
      <c r="BOB80" s="6"/>
      <c r="BOC80" s="6"/>
      <c r="BOD80" s="6"/>
      <c r="BOE80" s="6"/>
      <c r="BOF80" s="6"/>
      <c r="BOG80" s="6"/>
      <c r="BOH80" s="6"/>
      <c r="BOI80" s="6"/>
      <c r="BOJ80" s="6"/>
      <c r="BOK80" s="6"/>
      <c r="BOL80" s="6"/>
      <c r="BOM80" s="6"/>
      <c r="BON80" s="6"/>
      <c r="BOO80" s="6"/>
      <c r="BOP80" s="6"/>
      <c r="BOQ80" s="6"/>
      <c r="BOR80" s="6"/>
      <c r="BOS80" s="6"/>
      <c r="BOT80" s="6"/>
      <c r="BOU80" s="6"/>
      <c r="BOV80" s="6"/>
      <c r="BOW80" s="6"/>
      <c r="BOX80" s="6"/>
      <c r="BOY80" s="6"/>
      <c r="BOZ80" s="6"/>
      <c r="BPA80" s="6"/>
      <c r="BPB80" s="6"/>
      <c r="BPC80" s="6"/>
      <c r="BPD80" s="6"/>
      <c r="BPE80" s="6"/>
      <c r="BPF80" s="6"/>
      <c r="BPG80" s="6"/>
      <c r="BPH80" s="6"/>
      <c r="BPI80" s="6"/>
      <c r="BPJ80" s="6"/>
      <c r="BPK80" s="6"/>
      <c r="BPL80" s="6"/>
      <c r="BPM80" s="6"/>
      <c r="BPN80" s="6"/>
      <c r="BPO80" s="6"/>
      <c r="BPP80" s="6"/>
      <c r="BPQ80" s="6"/>
      <c r="BPR80" s="6"/>
      <c r="BPS80" s="6"/>
      <c r="BPT80" s="6"/>
      <c r="BPU80" s="6"/>
      <c r="BPV80" s="6"/>
      <c r="BPW80" s="6"/>
      <c r="BPX80" s="6"/>
      <c r="BPY80" s="6"/>
      <c r="BPZ80" s="6"/>
      <c r="BQA80" s="6"/>
      <c r="BQB80" s="6"/>
      <c r="BQC80" s="6"/>
      <c r="BQD80" s="6"/>
      <c r="BQE80" s="6"/>
      <c r="BQF80" s="6"/>
      <c r="BQG80" s="6"/>
      <c r="BQH80" s="6"/>
      <c r="BQI80" s="6"/>
      <c r="BQJ80" s="6"/>
      <c r="BQK80" s="6"/>
      <c r="BQL80" s="6"/>
      <c r="BQM80" s="6"/>
      <c r="BQN80" s="6"/>
      <c r="BQO80" s="6"/>
      <c r="BQP80" s="6"/>
      <c r="BQQ80" s="6"/>
      <c r="BQR80" s="6"/>
      <c r="BQS80" s="6"/>
      <c r="BQT80" s="6"/>
      <c r="BQU80" s="6"/>
      <c r="BQV80" s="6"/>
      <c r="BQW80" s="6"/>
      <c r="BQX80" s="6"/>
      <c r="BQY80" s="6"/>
      <c r="BQZ80" s="6"/>
      <c r="BRA80" s="6"/>
      <c r="BRB80" s="6"/>
      <c r="BRC80" s="6"/>
      <c r="BRD80" s="6"/>
      <c r="BRE80" s="6"/>
      <c r="BRF80" s="6"/>
      <c r="BRG80" s="6"/>
      <c r="BRH80" s="6"/>
      <c r="BRI80" s="6"/>
      <c r="BRJ80" s="6"/>
      <c r="BRK80" s="6"/>
      <c r="BRL80" s="6"/>
      <c r="BRM80" s="6"/>
      <c r="BRN80" s="6"/>
      <c r="BRO80" s="6"/>
      <c r="BRP80" s="6"/>
      <c r="BRQ80" s="6"/>
      <c r="BRR80" s="6"/>
      <c r="BRS80" s="6"/>
      <c r="BRT80" s="6"/>
      <c r="BRU80" s="6"/>
      <c r="BRV80" s="6"/>
      <c r="BRW80" s="6"/>
      <c r="BRX80" s="6"/>
      <c r="BRY80" s="6"/>
      <c r="BRZ80" s="6"/>
      <c r="BSA80" s="6"/>
      <c r="BSB80" s="6"/>
      <c r="BSC80" s="6"/>
      <c r="BSD80" s="6"/>
      <c r="BSE80" s="6"/>
      <c r="BSF80" s="6"/>
      <c r="BSG80" s="6"/>
      <c r="BSH80" s="6"/>
      <c r="BSI80" s="6"/>
      <c r="BSJ80" s="6"/>
      <c r="BSK80" s="6"/>
      <c r="BSL80" s="6"/>
      <c r="BSM80" s="6"/>
      <c r="BSN80" s="6"/>
      <c r="BSO80" s="6"/>
      <c r="BSP80" s="6"/>
      <c r="BSQ80" s="6"/>
      <c r="BSR80" s="6"/>
      <c r="BSS80" s="6"/>
      <c r="BST80" s="6"/>
      <c r="BSU80" s="6"/>
      <c r="BSV80" s="6"/>
      <c r="BSW80" s="6"/>
      <c r="BSX80" s="6"/>
      <c r="BSY80" s="6"/>
      <c r="BSZ80" s="6"/>
      <c r="BTA80" s="6"/>
      <c r="BTB80" s="6"/>
      <c r="BTC80" s="6"/>
      <c r="BTD80" s="6"/>
      <c r="BTE80" s="6"/>
      <c r="BTF80" s="6"/>
      <c r="BTG80" s="6"/>
      <c r="BTH80" s="6"/>
      <c r="BTI80" s="6"/>
      <c r="BTJ80" s="6"/>
      <c r="BTK80" s="6"/>
      <c r="BTL80" s="6"/>
      <c r="BTM80" s="6"/>
      <c r="BTN80" s="6"/>
      <c r="BTO80" s="6"/>
      <c r="BTP80" s="6"/>
      <c r="BTQ80" s="6"/>
      <c r="BTR80" s="6"/>
      <c r="BTS80" s="6"/>
      <c r="BTT80" s="6"/>
      <c r="BTU80" s="6"/>
      <c r="BTV80" s="6"/>
      <c r="BTW80" s="6"/>
      <c r="BTX80" s="6"/>
      <c r="BTY80" s="6"/>
      <c r="BTZ80" s="6"/>
      <c r="BUA80" s="6"/>
      <c r="BUB80" s="6"/>
      <c r="BUC80" s="6"/>
      <c r="BUD80" s="6"/>
      <c r="BUE80" s="6"/>
      <c r="BUF80" s="6"/>
      <c r="BUG80" s="6"/>
      <c r="BUH80" s="6"/>
      <c r="BUI80" s="6"/>
      <c r="BUJ80" s="6"/>
      <c r="BUK80" s="6"/>
      <c r="BUL80" s="6"/>
      <c r="BUM80" s="6"/>
      <c r="BUN80" s="6"/>
      <c r="BUO80" s="6"/>
      <c r="BUP80" s="6"/>
      <c r="BUQ80" s="6"/>
      <c r="BUR80" s="6"/>
      <c r="BUS80" s="6"/>
      <c r="BUT80" s="6"/>
      <c r="BUU80" s="6"/>
      <c r="BUV80" s="6"/>
      <c r="BUW80" s="6"/>
      <c r="BUX80" s="6"/>
      <c r="BUY80" s="6"/>
      <c r="BUZ80" s="6"/>
      <c r="BVA80" s="6"/>
      <c r="BVB80" s="6"/>
      <c r="BVC80" s="6"/>
      <c r="BVD80" s="6"/>
      <c r="BVE80" s="6"/>
      <c r="BVF80" s="6"/>
      <c r="BVG80" s="6"/>
      <c r="BVH80" s="6"/>
      <c r="BVI80" s="6"/>
      <c r="BVJ80" s="6"/>
      <c r="BVK80" s="6"/>
      <c r="BVL80" s="6"/>
      <c r="BVM80" s="6"/>
      <c r="BVN80" s="6"/>
      <c r="BVO80" s="6"/>
      <c r="BVP80" s="6"/>
      <c r="BVQ80" s="6"/>
      <c r="BVR80" s="6"/>
      <c r="BVS80" s="6"/>
      <c r="BVT80" s="6"/>
      <c r="BVU80" s="6"/>
      <c r="BVV80" s="6"/>
      <c r="BVW80" s="6"/>
      <c r="BVX80" s="6"/>
      <c r="BVY80" s="6"/>
      <c r="BVZ80" s="6"/>
      <c r="BWA80" s="6"/>
      <c r="BWB80" s="6"/>
      <c r="BWC80" s="6"/>
      <c r="BWD80" s="6"/>
      <c r="BWE80" s="6"/>
      <c r="BWF80" s="6"/>
      <c r="BWG80" s="6"/>
      <c r="BWH80" s="6"/>
      <c r="BWI80" s="6"/>
      <c r="BWJ80" s="6"/>
      <c r="BWK80" s="6"/>
      <c r="BWL80" s="6"/>
      <c r="BWM80" s="6"/>
      <c r="BWN80" s="6"/>
      <c r="BWO80" s="6"/>
      <c r="BWP80" s="6"/>
      <c r="BWQ80" s="6"/>
      <c r="BWR80" s="6"/>
      <c r="BWS80" s="6"/>
      <c r="BWT80" s="6"/>
      <c r="BWU80" s="6"/>
      <c r="BWV80" s="6"/>
      <c r="BWW80" s="6"/>
      <c r="BWX80" s="6"/>
      <c r="BWY80" s="6"/>
      <c r="BWZ80" s="6"/>
      <c r="BXA80" s="6"/>
      <c r="BXB80" s="6"/>
      <c r="BXC80" s="6"/>
      <c r="BXD80" s="6"/>
      <c r="BXE80" s="6"/>
      <c r="BXF80" s="6"/>
      <c r="BXG80" s="6"/>
      <c r="BXH80" s="6"/>
      <c r="BXI80" s="6"/>
      <c r="BXJ80" s="6"/>
      <c r="BXK80" s="6"/>
      <c r="BXL80" s="6"/>
      <c r="BXM80" s="6"/>
      <c r="BXN80" s="6"/>
      <c r="BXO80" s="6"/>
      <c r="BXP80" s="6"/>
      <c r="BXQ80" s="6"/>
      <c r="BXR80" s="6"/>
      <c r="BXS80" s="6"/>
      <c r="BXT80" s="6"/>
      <c r="BXU80" s="6"/>
      <c r="BXV80" s="6"/>
      <c r="BXW80" s="6"/>
      <c r="BXX80" s="6"/>
      <c r="BXY80" s="6"/>
      <c r="BXZ80" s="6"/>
      <c r="BYA80" s="6"/>
      <c r="BYB80" s="6"/>
      <c r="BYC80" s="6"/>
      <c r="BYD80" s="6"/>
      <c r="BYE80" s="6"/>
      <c r="BYF80" s="6"/>
      <c r="BYG80" s="6"/>
      <c r="BYH80" s="6"/>
      <c r="BYI80" s="6"/>
      <c r="BYJ80" s="6"/>
      <c r="BYK80" s="6"/>
      <c r="BYL80" s="6"/>
      <c r="BYM80" s="6"/>
      <c r="BYN80" s="6"/>
      <c r="BYO80" s="6"/>
      <c r="BYP80" s="6"/>
      <c r="BYQ80" s="6"/>
      <c r="BYR80" s="6"/>
      <c r="BYS80" s="6"/>
      <c r="BYT80" s="6"/>
      <c r="BYU80" s="6"/>
      <c r="BYV80" s="6"/>
      <c r="BYW80" s="6"/>
      <c r="BYX80" s="6"/>
      <c r="BYY80" s="6"/>
      <c r="BYZ80" s="6"/>
      <c r="BZA80" s="6"/>
      <c r="BZB80" s="6"/>
      <c r="BZC80" s="6"/>
      <c r="BZD80" s="6"/>
      <c r="BZE80" s="6"/>
      <c r="BZF80" s="6"/>
      <c r="BZG80" s="6"/>
      <c r="BZH80" s="6"/>
      <c r="BZI80" s="6"/>
      <c r="BZJ80" s="6"/>
      <c r="BZK80" s="6"/>
      <c r="BZL80" s="6"/>
      <c r="BZM80" s="6"/>
      <c r="BZN80" s="6"/>
      <c r="BZO80" s="6"/>
      <c r="BZP80" s="6"/>
      <c r="BZQ80" s="6"/>
      <c r="BZR80" s="6"/>
      <c r="BZS80" s="6"/>
      <c r="BZT80" s="6"/>
      <c r="BZU80" s="6"/>
      <c r="BZV80" s="6"/>
      <c r="BZW80" s="6"/>
      <c r="BZX80" s="6"/>
      <c r="BZY80" s="6"/>
      <c r="BZZ80" s="6"/>
      <c r="CAA80" s="6"/>
      <c r="CAB80" s="6"/>
      <c r="CAC80" s="6"/>
      <c r="CAD80" s="6"/>
      <c r="CAE80" s="6"/>
      <c r="CAF80" s="6"/>
      <c r="CAG80" s="6"/>
      <c r="CAH80" s="6"/>
      <c r="CAI80" s="6"/>
      <c r="CAJ80" s="6"/>
      <c r="CAK80" s="6"/>
      <c r="CAL80" s="6"/>
      <c r="CAM80" s="6"/>
      <c r="CAN80" s="6"/>
      <c r="CAO80" s="6"/>
      <c r="CAP80" s="6"/>
      <c r="CAQ80" s="6"/>
      <c r="CAR80" s="6"/>
      <c r="CAS80" s="6"/>
      <c r="CAT80" s="6"/>
      <c r="CAU80" s="6"/>
      <c r="CAV80" s="6"/>
      <c r="CAW80" s="6"/>
      <c r="CAX80" s="6"/>
      <c r="CAY80" s="6"/>
      <c r="CAZ80" s="6"/>
      <c r="CBA80" s="6"/>
      <c r="CBB80" s="6"/>
      <c r="CBC80" s="6"/>
      <c r="CBD80" s="6"/>
      <c r="CBE80" s="6"/>
      <c r="CBF80" s="6"/>
      <c r="CBG80" s="6"/>
      <c r="CBH80" s="6"/>
      <c r="CBI80" s="6"/>
      <c r="CBJ80" s="6"/>
      <c r="CBK80" s="6"/>
      <c r="CBL80" s="6"/>
      <c r="CBM80" s="6"/>
      <c r="CBN80" s="6"/>
      <c r="CBO80" s="6"/>
      <c r="CBP80" s="6"/>
      <c r="CBQ80" s="6"/>
      <c r="CBR80" s="6"/>
      <c r="CBS80" s="6"/>
      <c r="CBT80" s="6"/>
      <c r="CBU80" s="6"/>
      <c r="CBV80" s="6"/>
      <c r="CBW80" s="6"/>
      <c r="CBX80" s="6"/>
      <c r="CBY80" s="6"/>
      <c r="CBZ80" s="6"/>
      <c r="CCA80" s="6"/>
      <c r="CCB80" s="6"/>
      <c r="CCC80" s="6"/>
      <c r="CCD80" s="6"/>
      <c r="CCE80" s="6"/>
      <c r="CCF80" s="6"/>
      <c r="CCG80" s="6"/>
      <c r="CCH80" s="6"/>
      <c r="CCI80" s="6"/>
      <c r="CCJ80" s="6"/>
      <c r="CCK80" s="6"/>
      <c r="CCL80" s="6"/>
      <c r="CCM80" s="6"/>
      <c r="CCN80" s="6"/>
      <c r="CCO80" s="6"/>
      <c r="CCP80" s="6"/>
      <c r="CCQ80" s="6"/>
      <c r="CCR80" s="6"/>
      <c r="CCS80" s="6"/>
      <c r="CCT80" s="6"/>
      <c r="CCU80" s="6"/>
      <c r="CCV80" s="6"/>
      <c r="CCW80" s="6"/>
      <c r="CCX80" s="6"/>
      <c r="CCY80" s="6"/>
      <c r="CCZ80" s="6"/>
      <c r="CDA80" s="6"/>
      <c r="CDB80" s="6"/>
      <c r="CDC80" s="6"/>
      <c r="CDD80" s="6"/>
      <c r="CDE80" s="6"/>
      <c r="CDF80" s="6"/>
      <c r="CDG80" s="6"/>
      <c r="CDH80" s="6"/>
      <c r="CDI80" s="6"/>
      <c r="CDJ80" s="6"/>
      <c r="CDK80" s="6"/>
      <c r="CDL80" s="6"/>
      <c r="CDM80" s="6"/>
      <c r="CDN80" s="6"/>
      <c r="CDO80" s="6"/>
      <c r="CDP80" s="6"/>
      <c r="CDQ80" s="6"/>
      <c r="CDR80" s="6"/>
      <c r="CDS80" s="6"/>
      <c r="CDT80" s="6"/>
      <c r="CDU80" s="6"/>
      <c r="CDV80" s="6"/>
      <c r="CDW80" s="6"/>
      <c r="CDX80" s="6"/>
      <c r="CDY80" s="6"/>
      <c r="CDZ80" s="6"/>
      <c r="CEA80" s="6"/>
      <c r="CEB80" s="6"/>
      <c r="CEC80" s="6"/>
      <c r="CED80" s="6"/>
      <c r="CEE80" s="6"/>
      <c r="CEF80" s="6"/>
      <c r="CEG80" s="6"/>
      <c r="CEH80" s="6"/>
      <c r="CEI80" s="6"/>
      <c r="CEJ80" s="6"/>
      <c r="CEK80" s="6"/>
      <c r="CEL80" s="6"/>
      <c r="CEM80" s="6"/>
      <c r="CEN80" s="6"/>
      <c r="CEO80" s="6"/>
      <c r="CEP80" s="6"/>
      <c r="CEQ80" s="6"/>
      <c r="CER80" s="6"/>
      <c r="CES80" s="6"/>
      <c r="CET80" s="6"/>
      <c r="CEU80" s="6"/>
      <c r="CEV80" s="6"/>
      <c r="CEW80" s="6"/>
      <c r="CEX80" s="6"/>
      <c r="CEY80" s="6"/>
      <c r="CEZ80" s="6"/>
      <c r="CFA80" s="6"/>
      <c r="CFB80" s="6"/>
      <c r="CFC80" s="6"/>
      <c r="CFD80" s="6"/>
      <c r="CFE80" s="6"/>
      <c r="CFF80" s="6"/>
      <c r="CFG80" s="6"/>
      <c r="CFH80" s="6"/>
      <c r="CFI80" s="6"/>
      <c r="CFJ80" s="6"/>
      <c r="CFK80" s="6"/>
      <c r="CFL80" s="6"/>
      <c r="CFM80" s="6"/>
      <c r="CFN80" s="6"/>
      <c r="CFO80" s="6"/>
      <c r="CFP80" s="6"/>
      <c r="CFQ80" s="6"/>
      <c r="CFR80" s="6"/>
      <c r="CFS80" s="6"/>
      <c r="CFT80" s="6"/>
      <c r="CFU80" s="6"/>
      <c r="CFV80" s="6"/>
      <c r="CFW80" s="6"/>
      <c r="CFX80" s="6"/>
      <c r="CFY80" s="6"/>
      <c r="CFZ80" s="6"/>
      <c r="CGA80" s="6"/>
      <c r="CGB80" s="6"/>
      <c r="CGC80" s="6"/>
      <c r="CGD80" s="6"/>
      <c r="CGE80" s="6"/>
      <c r="CGF80" s="6"/>
      <c r="CGG80" s="6"/>
      <c r="CGH80" s="6"/>
      <c r="CGI80" s="6"/>
      <c r="CGJ80" s="6"/>
      <c r="CGK80" s="6"/>
      <c r="CGL80" s="6"/>
      <c r="CGM80" s="6"/>
      <c r="CGN80" s="6"/>
      <c r="CGO80" s="6"/>
      <c r="CGP80" s="6"/>
      <c r="CGQ80" s="6"/>
      <c r="CGR80" s="6"/>
      <c r="CGS80" s="6"/>
      <c r="CGT80" s="6"/>
      <c r="CGU80" s="6"/>
      <c r="CGV80" s="6"/>
      <c r="CGW80" s="6"/>
      <c r="CGX80" s="6"/>
      <c r="CGY80" s="6"/>
      <c r="CGZ80" s="6"/>
      <c r="CHA80" s="6"/>
      <c r="CHB80" s="6"/>
      <c r="CHC80" s="6"/>
      <c r="CHD80" s="6"/>
      <c r="CHE80" s="6"/>
      <c r="CHF80" s="6"/>
      <c r="CHG80" s="6"/>
      <c r="CHH80" s="6"/>
      <c r="CHI80" s="6"/>
      <c r="CHJ80" s="6"/>
      <c r="CHK80" s="6"/>
      <c r="CHL80" s="6"/>
      <c r="CHM80" s="6"/>
      <c r="CHN80" s="6"/>
      <c r="CHO80" s="6"/>
      <c r="CHP80" s="6"/>
      <c r="CHQ80" s="6"/>
      <c r="CHR80" s="6"/>
      <c r="CHS80" s="6"/>
      <c r="CHT80" s="6"/>
      <c r="CHU80" s="6"/>
      <c r="CHV80" s="6"/>
      <c r="CHW80" s="6"/>
      <c r="CHX80" s="6"/>
      <c r="CHY80" s="6"/>
      <c r="CHZ80" s="6"/>
      <c r="CIA80" s="6"/>
      <c r="CIB80" s="6"/>
      <c r="CIC80" s="6"/>
      <c r="CID80" s="6"/>
      <c r="CIE80" s="6"/>
      <c r="CIF80" s="6"/>
      <c r="CIG80" s="6"/>
      <c r="CIH80" s="6"/>
      <c r="CII80" s="6"/>
      <c r="CIJ80" s="6"/>
      <c r="CIK80" s="6"/>
      <c r="CIL80" s="6"/>
      <c r="CIM80" s="6"/>
      <c r="CIN80" s="6"/>
      <c r="CIO80" s="6"/>
      <c r="CIP80" s="6"/>
      <c r="CIQ80" s="6"/>
      <c r="CIR80" s="6"/>
      <c r="CIS80" s="6"/>
      <c r="CIT80" s="6"/>
      <c r="CIU80" s="6"/>
      <c r="CIV80" s="6"/>
      <c r="CIW80" s="6"/>
      <c r="CIX80" s="6"/>
      <c r="CIY80" s="6"/>
      <c r="CIZ80" s="6"/>
      <c r="CJA80" s="6"/>
      <c r="CJB80" s="6"/>
      <c r="CJC80" s="6"/>
      <c r="CJD80" s="6"/>
      <c r="CJE80" s="6"/>
      <c r="CJF80" s="6"/>
      <c r="CJG80" s="6"/>
      <c r="CJH80" s="6"/>
      <c r="CJI80" s="6"/>
      <c r="CJJ80" s="6"/>
      <c r="CJK80" s="6"/>
      <c r="CJL80" s="6"/>
      <c r="CJM80" s="6"/>
      <c r="CJN80" s="6"/>
      <c r="CJO80" s="6"/>
      <c r="CJP80" s="6"/>
      <c r="CJQ80" s="6"/>
      <c r="CJR80" s="6"/>
      <c r="CJS80" s="6"/>
      <c r="CJT80" s="6"/>
      <c r="CJU80" s="6"/>
      <c r="CJV80" s="6"/>
      <c r="CJW80" s="6"/>
      <c r="CJX80" s="6"/>
      <c r="CJY80" s="6"/>
      <c r="CJZ80" s="6"/>
      <c r="CKA80" s="6"/>
      <c r="CKB80" s="6"/>
      <c r="CKC80" s="6"/>
      <c r="CKD80" s="6"/>
      <c r="CKE80" s="6"/>
      <c r="CKF80" s="6"/>
      <c r="CKG80" s="6"/>
      <c r="CKH80" s="6"/>
      <c r="CKI80" s="6"/>
      <c r="CKJ80" s="6"/>
      <c r="CKK80" s="6"/>
      <c r="CKL80" s="6"/>
      <c r="CKM80" s="6"/>
      <c r="CKN80" s="6"/>
      <c r="CKO80" s="6"/>
      <c r="CKP80" s="6"/>
      <c r="CKQ80" s="6"/>
      <c r="CKR80" s="6"/>
      <c r="CKS80" s="6"/>
      <c r="CKT80" s="6"/>
      <c r="CKU80" s="6"/>
      <c r="CKV80" s="6"/>
      <c r="CKW80" s="6"/>
      <c r="CKX80" s="6"/>
      <c r="CKY80" s="6"/>
      <c r="CKZ80" s="6"/>
      <c r="CLA80" s="6"/>
      <c r="CLB80" s="6"/>
      <c r="CLC80" s="6"/>
      <c r="CLD80" s="6"/>
      <c r="CLE80" s="6"/>
      <c r="CLF80" s="6"/>
      <c r="CLG80" s="6"/>
      <c r="CLH80" s="6"/>
      <c r="CLI80" s="6"/>
      <c r="CLJ80" s="6"/>
      <c r="CLK80" s="6"/>
      <c r="CLL80" s="6"/>
      <c r="CLM80" s="6"/>
      <c r="CLN80" s="6"/>
      <c r="CLO80" s="6"/>
      <c r="CLP80" s="6"/>
      <c r="CLQ80" s="6"/>
      <c r="CLR80" s="6"/>
      <c r="CLS80" s="6"/>
      <c r="CLT80" s="6"/>
      <c r="CLU80" s="6"/>
      <c r="CLV80" s="6"/>
      <c r="CLW80" s="6"/>
      <c r="CLX80" s="6"/>
      <c r="CLY80" s="6"/>
      <c r="CLZ80" s="6"/>
      <c r="CMA80" s="6"/>
      <c r="CMB80" s="6"/>
      <c r="CMC80" s="6"/>
      <c r="CMD80" s="6"/>
      <c r="CME80" s="6"/>
      <c r="CMF80" s="6"/>
      <c r="CMG80" s="6"/>
      <c r="CMH80" s="6"/>
      <c r="CMI80" s="6"/>
      <c r="CMJ80" s="6"/>
      <c r="CMK80" s="6"/>
      <c r="CML80" s="6"/>
      <c r="CMM80" s="6"/>
      <c r="CMN80" s="6"/>
      <c r="CMO80" s="6"/>
      <c r="CMP80" s="6"/>
      <c r="CMQ80" s="6"/>
      <c r="CMR80" s="6"/>
      <c r="CMS80" s="6"/>
      <c r="CMT80" s="6"/>
      <c r="CMU80" s="6"/>
      <c r="CMV80" s="6"/>
      <c r="CMW80" s="6"/>
      <c r="CMX80" s="6"/>
      <c r="CMY80" s="6"/>
      <c r="CMZ80" s="6"/>
      <c r="CNA80" s="6"/>
      <c r="CNB80" s="6"/>
      <c r="CNC80" s="6"/>
      <c r="CND80" s="6"/>
      <c r="CNE80" s="6"/>
      <c r="CNF80" s="6"/>
      <c r="CNG80" s="6"/>
      <c r="CNH80" s="6"/>
      <c r="CNI80" s="6"/>
      <c r="CNK80" s="6"/>
    </row>
    <row r="81" spans="1:2401" s="16" customFormat="1" ht="23.25" customHeight="1">
      <c r="A81" s="1"/>
      <c r="B81" s="100" t="s">
        <v>442</v>
      </c>
      <c r="C81" s="100" t="s">
        <v>443</v>
      </c>
      <c r="D81" s="100" t="s">
        <v>444</v>
      </c>
      <c r="E81" s="100">
        <v>73208</v>
      </c>
      <c r="F81" s="129">
        <v>1975</v>
      </c>
      <c r="G81" s="100" t="s">
        <v>311</v>
      </c>
      <c r="H81" s="15" t="s">
        <v>290</v>
      </c>
      <c r="I81" s="130">
        <v>14.13</v>
      </c>
      <c r="J81" s="6">
        <f>1</f>
        <v>1</v>
      </c>
      <c r="K81" s="1"/>
      <c r="L81" s="205" t="s">
        <v>442</v>
      </c>
      <c r="M81" s="205" t="s">
        <v>443</v>
      </c>
      <c r="N81" s="205" t="s">
        <v>444</v>
      </c>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c r="HI81" s="6"/>
      <c r="HJ81" s="6"/>
      <c r="HK81" s="6"/>
      <c r="HL81" s="6"/>
      <c r="HM81" s="6"/>
      <c r="HN81" s="6"/>
      <c r="HO81" s="6"/>
      <c r="HP81" s="6"/>
      <c r="HQ81" s="6"/>
      <c r="HR81" s="6"/>
      <c r="HS81" s="6"/>
      <c r="HT81" s="6"/>
      <c r="HU81" s="6"/>
      <c r="HV81" s="6"/>
      <c r="HW81" s="6"/>
      <c r="HX81" s="6"/>
      <c r="HY81" s="6"/>
      <c r="HZ81" s="6"/>
      <c r="IA81" s="6"/>
      <c r="IB81" s="6"/>
      <c r="IC81" s="6"/>
      <c r="ID81" s="6"/>
      <c r="IE81" s="6"/>
      <c r="IF81" s="6"/>
      <c r="IG81" s="6"/>
      <c r="IH81" s="6"/>
      <c r="II81" s="6"/>
      <c r="IJ81" s="6"/>
      <c r="IK81" s="6"/>
      <c r="IL81" s="6"/>
      <c r="IM81" s="6"/>
      <c r="IN81" s="6"/>
      <c r="IO81" s="6"/>
      <c r="IP81" s="6"/>
      <c r="IQ81" s="6"/>
      <c r="IR81" s="6"/>
      <c r="IS81" s="6"/>
      <c r="IT81" s="6"/>
      <c r="IU81" s="6"/>
      <c r="IV81" s="6"/>
      <c r="IW81" s="6"/>
      <c r="IX81" s="6"/>
      <c r="IY81" s="6"/>
      <c r="IZ81" s="6"/>
      <c r="JA81" s="6"/>
      <c r="JB81" s="6"/>
      <c r="JC81" s="6"/>
      <c r="JD81" s="6"/>
      <c r="JE81" s="6"/>
      <c r="JF81" s="6"/>
      <c r="JG81" s="6"/>
      <c r="JH81" s="6"/>
      <c r="JI81" s="6"/>
      <c r="JJ81" s="6"/>
      <c r="JK81" s="6"/>
      <c r="JL81" s="6"/>
      <c r="JM81" s="6"/>
      <c r="JN81" s="6"/>
      <c r="JO81" s="6"/>
      <c r="JP81" s="6"/>
      <c r="JQ81" s="6"/>
      <c r="JR81" s="6"/>
      <c r="JS81" s="6"/>
      <c r="JT81" s="6"/>
      <c r="JU81" s="6"/>
      <c r="JV81" s="6"/>
      <c r="JW81" s="6"/>
      <c r="JX81" s="6"/>
      <c r="JY81" s="6"/>
      <c r="JZ81" s="6"/>
      <c r="KA81" s="6"/>
      <c r="KB81" s="6"/>
      <c r="KC81" s="6"/>
      <c r="KD81" s="6"/>
      <c r="KE81" s="6"/>
      <c r="KF81" s="6"/>
      <c r="KG81" s="6"/>
      <c r="KH81" s="6"/>
      <c r="KI81" s="6"/>
      <c r="KJ81" s="6"/>
      <c r="KK81" s="6"/>
      <c r="KL81" s="6"/>
      <c r="KM81" s="6"/>
      <c r="KN81" s="6"/>
      <c r="KO81" s="6"/>
      <c r="KP81" s="6"/>
      <c r="KQ81" s="6"/>
      <c r="KR81" s="6"/>
      <c r="KS81" s="6"/>
      <c r="KT81" s="6"/>
      <c r="KU81" s="6"/>
      <c r="KV81" s="6"/>
      <c r="KW81" s="6"/>
      <c r="KX81" s="6"/>
      <c r="KY81" s="6"/>
      <c r="KZ81" s="6"/>
      <c r="LA81" s="6"/>
      <c r="LB81" s="6"/>
      <c r="LC81" s="6"/>
      <c r="LD81" s="6"/>
      <c r="LE81" s="6"/>
      <c r="LF81" s="6"/>
      <c r="LG81" s="6"/>
      <c r="LH81" s="6"/>
      <c r="LI81" s="6"/>
      <c r="LJ81" s="6"/>
      <c r="LK81" s="6"/>
      <c r="LL81" s="6"/>
      <c r="LM81" s="6"/>
      <c r="LN81" s="6"/>
      <c r="LO81" s="6"/>
      <c r="LP81" s="6"/>
      <c r="LQ81" s="6"/>
      <c r="LR81" s="6"/>
      <c r="LS81" s="6"/>
      <c r="LT81" s="6"/>
      <c r="LU81" s="6"/>
      <c r="LV81" s="6"/>
      <c r="LW81" s="6"/>
      <c r="LX81" s="6"/>
      <c r="LY81" s="6"/>
      <c r="LZ81" s="6"/>
      <c r="MA81" s="6"/>
      <c r="MB81" s="6"/>
      <c r="MC81" s="6"/>
      <c r="MD81" s="6"/>
      <c r="ME81" s="6"/>
      <c r="MF81" s="6"/>
      <c r="MG81" s="6"/>
      <c r="MH81" s="6"/>
      <c r="MI81" s="6"/>
      <c r="MJ81" s="6"/>
      <c r="MK81" s="6"/>
      <c r="ML81" s="6"/>
      <c r="MM81" s="6"/>
      <c r="MN81" s="6"/>
      <c r="MO81" s="6"/>
      <c r="MP81" s="6"/>
      <c r="MQ81" s="6"/>
      <c r="MR81" s="6"/>
      <c r="MS81" s="6"/>
      <c r="MT81" s="6"/>
      <c r="MU81" s="6"/>
      <c r="MV81" s="6"/>
      <c r="MW81" s="6"/>
      <c r="MX81" s="6"/>
      <c r="MY81" s="6"/>
      <c r="MZ81" s="6"/>
      <c r="NA81" s="6"/>
      <c r="NB81" s="6"/>
      <c r="NC81" s="6"/>
      <c r="ND81" s="6"/>
      <c r="NE81" s="6"/>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6"/>
      <c r="OK81" s="6"/>
      <c r="OL81" s="6"/>
      <c r="OM81" s="6"/>
      <c r="ON81" s="6"/>
      <c r="OO81" s="6"/>
      <c r="OP81" s="6"/>
      <c r="OQ81" s="6"/>
      <c r="OR81" s="6"/>
      <c r="OS81" s="6"/>
      <c r="OT81" s="6"/>
      <c r="OU81" s="6"/>
      <c r="OV81" s="6"/>
      <c r="OW81" s="6"/>
      <c r="OX81" s="6"/>
      <c r="OY81" s="6"/>
      <c r="OZ81" s="6"/>
      <c r="PA81" s="6"/>
      <c r="PB81" s="6"/>
      <c r="PC81" s="6"/>
      <c r="PD81" s="6"/>
      <c r="PE81" s="6"/>
      <c r="PF81" s="6"/>
      <c r="PG81" s="6"/>
      <c r="PH81" s="6"/>
      <c r="PI81" s="6"/>
      <c r="PJ81" s="6"/>
      <c r="PK81" s="6"/>
      <c r="PL81" s="6"/>
      <c r="PM81" s="6"/>
      <c r="PN81" s="6"/>
      <c r="PO81" s="6"/>
      <c r="PP81" s="6"/>
      <c r="PQ81" s="6"/>
      <c r="PR81" s="6"/>
      <c r="PS81" s="6"/>
      <c r="PT81" s="6"/>
      <c r="PU81" s="6"/>
      <c r="PV81" s="6"/>
      <c r="PW81" s="6"/>
      <c r="PX81" s="6"/>
      <c r="PY81" s="6"/>
      <c r="PZ81" s="6"/>
      <c r="QA81" s="6"/>
      <c r="QB81" s="6"/>
      <c r="QC81" s="6"/>
      <c r="QD81" s="6"/>
      <c r="QE81" s="6"/>
      <c r="QF81" s="6"/>
      <c r="QG81" s="6"/>
      <c r="QH81" s="6"/>
      <c r="QI81" s="6"/>
      <c r="QJ81" s="6"/>
      <c r="QK81" s="6"/>
      <c r="QL81" s="6"/>
      <c r="QM81" s="6"/>
      <c r="QN81" s="6"/>
      <c r="QO81" s="6"/>
      <c r="QP81" s="6"/>
      <c r="QQ81" s="6"/>
      <c r="QR81" s="6"/>
      <c r="QS81" s="6"/>
      <c r="QT81" s="6"/>
      <c r="QU81" s="6"/>
      <c r="QV81" s="6"/>
      <c r="QW81" s="6"/>
      <c r="QX81" s="6"/>
      <c r="QY81" s="6"/>
      <c r="QZ81" s="6"/>
      <c r="RA81" s="6"/>
      <c r="RB81" s="6"/>
      <c r="RC81" s="6"/>
      <c r="RD81" s="6"/>
      <c r="RE81" s="6"/>
      <c r="RF81" s="6"/>
      <c r="RG81" s="6"/>
      <c r="RH81" s="6"/>
      <c r="RI81" s="6"/>
      <c r="RJ81" s="6"/>
      <c r="RK81" s="6"/>
      <c r="RL81" s="6"/>
      <c r="RM81" s="6"/>
      <c r="RN81" s="6"/>
      <c r="RO81" s="6"/>
      <c r="RP81" s="6"/>
      <c r="RQ81" s="6"/>
      <c r="RR81" s="6"/>
      <c r="RS81" s="6"/>
      <c r="RT81" s="6"/>
      <c r="RU81" s="6"/>
      <c r="RV81" s="6"/>
      <c r="RW81" s="6"/>
      <c r="RX81" s="6"/>
      <c r="RY81" s="6"/>
      <c r="RZ81" s="6"/>
      <c r="SA81" s="6"/>
      <c r="SB81" s="6"/>
      <c r="SC81" s="6"/>
      <c r="SD81" s="6"/>
      <c r="SE81" s="6"/>
      <c r="SF81" s="6"/>
      <c r="SG81" s="6"/>
      <c r="SH81" s="6"/>
      <c r="SI81" s="6"/>
      <c r="SJ81" s="6"/>
      <c r="SK81" s="6"/>
      <c r="SL81" s="6"/>
      <c r="SM81" s="6"/>
      <c r="SN81" s="6"/>
      <c r="SO81" s="6"/>
      <c r="SP81" s="6"/>
      <c r="SQ81" s="6"/>
      <c r="SR81" s="6"/>
      <c r="SS81" s="6"/>
      <c r="ST81" s="6"/>
      <c r="SU81" s="6"/>
      <c r="SV81" s="6"/>
      <c r="SW81" s="6"/>
      <c r="SX81" s="6"/>
      <c r="SY81" s="6"/>
      <c r="SZ81" s="6"/>
      <c r="TA81" s="6"/>
      <c r="TB81" s="6"/>
      <c r="TC81" s="6"/>
      <c r="TD81" s="6"/>
      <c r="TE81" s="6"/>
      <c r="TF81" s="6"/>
      <c r="TG81" s="6"/>
      <c r="TH81" s="6"/>
      <c r="TI81" s="6"/>
      <c r="TJ81" s="6"/>
      <c r="TK81" s="6"/>
      <c r="TL81" s="6"/>
      <c r="TM81" s="6"/>
      <c r="TN81" s="6"/>
      <c r="TO81" s="6"/>
      <c r="TP81" s="6"/>
      <c r="TQ81" s="6"/>
      <c r="TR81" s="6"/>
      <c r="TS81" s="6"/>
      <c r="TT81" s="6"/>
      <c r="TU81" s="6"/>
      <c r="TV81" s="6"/>
      <c r="TW81" s="6"/>
      <c r="TX81" s="6"/>
      <c r="TY81" s="6"/>
      <c r="TZ81" s="6"/>
      <c r="UA81" s="6"/>
      <c r="UB81" s="6"/>
      <c r="UC81" s="6"/>
      <c r="UD81" s="6"/>
      <c r="UE81" s="6"/>
      <c r="UF81" s="6"/>
      <c r="UG81" s="6"/>
      <c r="UH81" s="6"/>
      <c r="UI81" s="6"/>
      <c r="UJ81" s="6"/>
      <c r="UK81" s="6"/>
      <c r="UL81" s="6"/>
      <c r="UM81" s="6"/>
      <c r="UN81" s="6"/>
      <c r="UO81" s="6"/>
      <c r="UP81" s="6"/>
      <c r="UQ81" s="6"/>
      <c r="UR81" s="6"/>
      <c r="US81" s="6"/>
      <c r="UT81" s="6"/>
      <c r="UU81" s="6"/>
      <c r="UV81" s="6"/>
      <c r="UW81" s="6"/>
      <c r="UX81" s="6"/>
      <c r="UY81" s="6"/>
      <c r="UZ81" s="6"/>
      <c r="VA81" s="6"/>
      <c r="VB81" s="6"/>
      <c r="VC81" s="6"/>
      <c r="VD81" s="6"/>
      <c r="VE81" s="6"/>
      <c r="VF81" s="6"/>
      <c r="VG81" s="6"/>
      <c r="VH81" s="6"/>
      <c r="VI81" s="6"/>
      <c r="VJ81" s="6"/>
      <c r="VK81" s="6"/>
      <c r="VL81" s="6"/>
      <c r="VM81" s="6"/>
      <c r="VN81" s="6"/>
      <c r="VO81" s="6"/>
      <c r="VP81" s="6"/>
      <c r="VQ81" s="6"/>
      <c r="VR81" s="6"/>
      <c r="VS81" s="6"/>
      <c r="VT81" s="6"/>
      <c r="VU81" s="6"/>
      <c r="VV81" s="6"/>
      <c r="VW81" s="6"/>
      <c r="VX81" s="6"/>
      <c r="VY81" s="6"/>
      <c r="VZ81" s="6"/>
      <c r="WA81" s="6"/>
      <c r="WB81" s="6"/>
      <c r="WC81" s="6"/>
      <c r="WD81" s="6"/>
      <c r="WE81" s="6"/>
      <c r="WF81" s="6"/>
      <c r="WG81" s="6"/>
      <c r="WH81" s="6"/>
      <c r="WI81" s="6"/>
      <c r="WJ81" s="6"/>
      <c r="WK81" s="6"/>
      <c r="WL81" s="6"/>
      <c r="WM81" s="6"/>
      <c r="WN81" s="6"/>
      <c r="WO81" s="6"/>
      <c r="WP81" s="6"/>
      <c r="WQ81" s="6"/>
      <c r="WR81" s="6"/>
      <c r="WS81" s="6"/>
      <c r="WT81" s="6"/>
      <c r="WU81" s="6"/>
      <c r="WV81" s="6"/>
      <c r="WW81" s="6"/>
      <c r="WX81" s="6"/>
      <c r="WY81" s="6"/>
      <c r="WZ81" s="6"/>
      <c r="XA81" s="6"/>
      <c r="XB81" s="6"/>
      <c r="XC81" s="6"/>
      <c r="XD81" s="6"/>
      <c r="XE81" s="6"/>
      <c r="XF81" s="6"/>
      <c r="XG81" s="6"/>
      <c r="XH81" s="6"/>
      <c r="XI81" s="6"/>
      <c r="XJ81" s="6"/>
      <c r="XK81" s="6"/>
      <c r="XL81" s="6"/>
      <c r="XM81" s="6"/>
      <c r="XN81" s="6"/>
      <c r="XO81" s="6"/>
      <c r="XP81" s="6"/>
      <c r="XQ81" s="6"/>
      <c r="XR81" s="6"/>
      <c r="XS81" s="6"/>
      <c r="XT81" s="6"/>
      <c r="XU81" s="6"/>
      <c r="XV81" s="6"/>
      <c r="XW81" s="6"/>
      <c r="XX81" s="6"/>
      <c r="XY81" s="6"/>
      <c r="XZ81" s="6"/>
      <c r="YA81" s="6"/>
      <c r="YB81" s="6"/>
      <c r="YC81" s="6"/>
      <c r="YD81" s="6"/>
      <c r="YE81" s="6"/>
      <c r="YF81" s="6"/>
      <c r="YG81" s="6"/>
      <c r="YH81" s="6"/>
      <c r="YI81" s="6"/>
      <c r="YJ81" s="6"/>
      <c r="YK81" s="6"/>
      <c r="YL81" s="6"/>
      <c r="YM81" s="6"/>
      <c r="YN81" s="6"/>
      <c r="YO81" s="6"/>
      <c r="YP81" s="6"/>
      <c r="YQ81" s="6"/>
      <c r="YR81" s="6"/>
      <c r="YS81" s="6"/>
      <c r="YT81" s="6"/>
      <c r="YU81" s="6"/>
      <c r="YV81" s="6"/>
      <c r="YW81" s="6"/>
      <c r="YX81" s="6"/>
      <c r="YY81" s="6"/>
      <c r="YZ81" s="6"/>
      <c r="ZA81" s="6"/>
      <c r="ZB81" s="6"/>
      <c r="ZC81" s="6"/>
      <c r="ZD81" s="6"/>
      <c r="ZE81" s="6"/>
      <c r="ZF81" s="6"/>
      <c r="ZG81" s="6"/>
      <c r="ZH81" s="6"/>
      <c r="ZI81" s="6"/>
      <c r="ZJ81" s="6"/>
      <c r="ZK81" s="6"/>
      <c r="ZL81" s="6"/>
      <c r="ZM81" s="6"/>
      <c r="ZN81" s="6"/>
      <c r="ZO81" s="6"/>
      <c r="ZP81" s="6"/>
      <c r="ZQ81" s="6"/>
      <c r="ZR81" s="6"/>
      <c r="ZS81" s="6"/>
      <c r="ZT81" s="6"/>
      <c r="ZU81" s="6"/>
      <c r="ZV81" s="6"/>
      <c r="ZW81" s="6"/>
      <c r="ZX81" s="6"/>
      <c r="ZY81" s="6"/>
      <c r="ZZ81" s="6"/>
      <c r="AAA81" s="6"/>
      <c r="AAB81" s="6"/>
      <c r="AAC81" s="6"/>
      <c r="AAD81" s="6"/>
      <c r="AAE81" s="6"/>
      <c r="AAF81" s="6"/>
      <c r="AAG81" s="6"/>
      <c r="AAH81" s="6"/>
      <c r="AAI81" s="6"/>
      <c r="AAJ81" s="6"/>
      <c r="AAK81" s="6"/>
      <c r="AAL81" s="6"/>
      <c r="AAM81" s="6"/>
      <c r="AAN81" s="6"/>
      <c r="AAO81" s="6"/>
      <c r="AAP81" s="6"/>
      <c r="AAQ81" s="6"/>
      <c r="AAR81" s="6"/>
      <c r="AAS81" s="6"/>
      <c r="AAT81" s="6"/>
      <c r="AAU81" s="6"/>
      <c r="AAV81" s="6"/>
      <c r="AAW81" s="6"/>
      <c r="AAX81" s="6"/>
      <c r="AAY81" s="6"/>
      <c r="AAZ81" s="6"/>
      <c r="ABA81" s="6"/>
      <c r="ABB81" s="6"/>
      <c r="ABC81" s="6"/>
      <c r="ABD81" s="6"/>
      <c r="ABE81" s="6"/>
      <c r="ABF81" s="6"/>
      <c r="ABG81" s="6"/>
      <c r="ABH81" s="6"/>
      <c r="ABI81" s="6"/>
      <c r="ABJ81" s="6"/>
      <c r="ABK81" s="6"/>
      <c r="ABL81" s="6"/>
      <c r="ABM81" s="6"/>
      <c r="ABN81" s="6"/>
      <c r="ABO81" s="6"/>
      <c r="ABP81" s="6"/>
      <c r="ABQ81" s="6"/>
      <c r="ABR81" s="6"/>
      <c r="ABS81" s="6"/>
      <c r="ABT81" s="6"/>
      <c r="ABU81" s="6"/>
      <c r="ABV81" s="6"/>
      <c r="ABW81" s="6"/>
      <c r="ABX81" s="6"/>
      <c r="ABY81" s="6"/>
      <c r="ABZ81" s="6"/>
      <c r="ACA81" s="6"/>
      <c r="ACB81" s="6"/>
      <c r="ACC81" s="6"/>
      <c r="ACD81" s="6"/>
      <c r="ACE81" s="6"/>
      <c r="ACF81" s="6"/>
      <c r="ACG81" s="6"/>
      <c r="ACH81" s="6"/>
      <c r="ACI81" s="6"/>
      <c r="ACJ81" s="6"/>
      <c r="ACK81" s="6"/>
      <c r="ACL81" s="6"/>
      <c r="ACM81" s="6"/>
      <c r="ACN81" s="6"/>
      <c r="ACO81" s="6"/>
      <c r="ACP81" s="6"/>
      <c r="ACQ81" s="6"/>
      <c r="ACR81" s="6"/>
      <c r="ACS81" s="6"/>
      <c r="ACT81" s="6"/>
      <c r="ACU81" s="6"/>
      <c r="ACV81" s="6"/>
      <c r="ACW81" s="6"/>
      <c r="ACX81" s="6"/>
      <c r="ACY81" s="6"/>
      <c r="ACZ81" s="6"/>
      <c r="ADA81" s="6"/>
      <c r="ADB81" s="6"/>
      <c r="ADC81" s="6"/>
      <c r="ADD81" s="6"/>
      <c r="ADE81" s="6"/>
      <c r="ADF81" s="6"/>
      <c r="ADG81" s="6"/>
      <c r="ADH81" s="6"/>
      <c r="ADI81" s="6"/>
      <c r="ADJ81" s="6"/>
      <c r="ADK81" s="6"/>
      <c r="ADL81" s="6"/>
      <c r="ADM81" s="6"/>
      <c r="ADN81" s="6"/>
      <c r="ADO81" s="6"/>
      <c r="ADP81" s="6"/>
      <c r="ADQ81" s="6"/>
      <c r="ADR81" s="6"/>
      <c r="ADS81" s="6"/>
      <c r="ADT81" s="6"/>
      <c r="ADU81" s="6"/>
      <c r="ADV81" s="6"/>
      <c r="ADW81" s="6"/>
      <c r="ADX81" s="6"/>
      <c r="ADY81" s="6"/>
      <c r="ADZ81" s="6"/>
      <c r="AEA81" s="6"/>
      <c r="AEB81" s="6"/>
      <c r="AEC81" s="6"/>
      <c r="AED81" s="6"/>
      <c r="AEE81" s="6"/>
      <c r="AEF81" s="6"/>
      <c r="AEG81" s="6"/>
      <c r="AEH81" s="6"/>
      <c r="AEI81" s="6"/>
      <c r="AEJ81" s="6"/>
      <c r="AEK81" s="6"/>
      <c r="AEL81" s="6"/>
      <c r="AEM81" s="6"/>
      <c r="AEN81" s="6"/>
      <c r="AEO81" s="6"/>
      <c r="AEP81" s="6"/>
      <c r="AEQ81" s="6"/>
      <c r="AER81" s="6"/>
      <c r="AES81" s="6"/>
      <c r="AET81" s="6"/>
      <c r="AEU81" s="6"/>
      <c r="AEV81" s="6"/>
      <c r="AEW81" s="6"/>
      <c r="AEX81" s="6"/>
      <c r="AEY81" s="6"/>
      <c r="AEZ81" s="6"/>
      <c r="AFA81" s="6"/>
      <c r="AFB81" s="6"/>
      <c r="AFC81" s="6"/>
      <c r="AFD81" s="6"/>
      <c r="AFE81" s="6"/>
      <c r="AFF81" s="6"/>
      <c r="AFG81" s="6"/>
      <c r="AFH81" s="6"/>
      <c r="AFI81" s="6"/>
      <c r="AFJ81" s="6"/>
      <c r="AFK81" s="6"/>
      <c r="AFL81" s="6"/>
      <c r="AFM81" s="6"/>
      <c r="AFN81" s="6"/>
      <c r="AFO81" s="6"/>
      <c r="AFP81" s="6"/>
      <c r="AFQ81" s="6"/>
      <c r="AFR81" s="6"/>
      <c r="AFS81" s="6"/>
      <c r="AFT81" s="6"/>
      <c r="AFU81" s="6"/>
      <c r="AFV81" s="6"/>
      <c r="AFW81" s="6"/>
      <c r="AFX81" s="6"/>
      <c r="AFY81" s="6"/>
      <c r="AFZ81" s="6"/>
      <c r="AGA81" s="6"/>
      <c r="AGB81" s="6"/>
      <c r="AGC81" s="6"/>
      <c r="AGD81" s="6"/>
      <c r="AGE81" s="6"/>
      <c r="AGF81" s="6"/>
      <c r="AGG81" s="6"/>
      <c r="AGH81" s="6"/>
      <c r="AGI81" s="6"/>
      <c r="AGJ81" s="6"/>
      <c r="AGK81" s="6"/>
      <c r="AGL81" s="6"/>
      <c r="AGM81" s="6"/>
      <c r="AGN81" s="6"/>
      <c r="AGO81" s="6"/>
      <c r="AGP81" s="6"/>
      <c r="AGQ81" s="6"/>
      <c r="AGR81" s="6"/>
      <c r="AGS81" s="6"/>
      <c r="AGT81" s="6"/>
      <c r="AGU81" s="6"/>
      <c r="AGV81" s="6"/>
      <c r="AGW81" s="6"/>
      <c r="AGX81" s="6"/>
      <c r="AGY81" s="6"/>
      <c r="AGZ81" s="6"/>
      <c r="AHA81" s="6"/>
      <c r="AHB81" s="6"/>
      <c r="AHC81" s="6"/>
      <c r="AHD81" s="6"/>
      <c r="AHE81" s="6"/>
      <c r="AHF81" s="6"/>
      <c r="AHG81" s="6"/>
      <c r="AHH81" s="6"/>
      <c r="AHI81" s="6"/>
      <c r="AHJ81" s="6"/>
      <c r="AHK81" s="6"/>
      <c r="AHL81" s="6"/>
      <c r="AHM81" s="6"/>
      <c r="AHN81" s="6"/>
      <c r="AHO81" s="6"/>
      <c r="AHP81" s="6"/>
      <c r="AHQ81" s="6"/>
      <c r="AHR81" s="6"/>
      <c r="AHS81" s="6"/>
      <c r="AHT81" s="6"/>
      <c r="AHU81" s="6"/>
      <c r="AHV81" s="6"/>
      <c r="AHW81" s="6"/>
      <c r="AHX81" s="6"/>
      <c r="AHY81" s="6"/>
      <c r="AHZ81" s="6"/>
      <c r="AIA81" s="6"/>
      <c r="AIB81" s="6"/>
      <c r="AIC81" s="6"/>
      <c r="AID81" s="6"/>
      <c r="AIE81" s="6"/>
      <c r="AIF81" s="6"/>
      <c r="AIG81" s="6"/>
      <c r="AIH81" s="6"/>
      <c r="AII81" s="6"/>
      <c r="AIJ81" s="6"/>
      <c r="AIK81" s="6"/>
      <c r="AIL81" s="6"/>
      <c r="AIM81" s="6"/>
      <c r="AIN81" s="6"/>
      <c r="AIO81" s="6"/>
      <c r="AIP81" s="6"/>
      <c r="AIQ81" s="6"/>
      <c r="AIR81" s="6"/>
      <c r="AIS81" s="6"/>
      <c r="AIT81" s="6"/>
      <c r="AIU81" s="6"/>
      <c r="AIV81" s="6"/>
      <c r="AIW81" s="6"/>
      <c r="AIX81" s="6"/>
      <c r="AIY81" s="6"/>
      <c r="AIZ81" s="6"/>
      <c r="AJA81" s="6"/>
      <c r="AJB81" s="6"/>
      <c r="AJC81" s="6"/>
      <c r="AJD81" s="6"/>
      <c r="AJE81" s="6"/>
      <c r="AJF81" s="6"/>
      <c r="AJG81" s="6"/>
      <c r="AJH81" s="6"/>
      <c r="AJI81" s="6"/>
      <c r="AJJ81" s="6"/>
      <c r="AJK81" s="6"/>
      <c r="AJL81" s="6"/>
      <c r="AJM81" s="6"/>
      <c r="AJN81" s="6"/>
      <c r="AJO81" s="6"/>
      <c r="AJP81" s="6"/>
      <c r="AJQ81" s="6"/>
      <c r="AJR81" s="6"/>
      <c r="AJS81" s="6"/>
      <c r="AJT81" s="6"/>
      <c r="AJU81" s="6"/>
      <c r="AJV81" s="6"/>
      <c r="AJW81" s="6"/>
      <c r="AJX81" s="6"/>
      <c r="AJY81" s="6"/>
      <c r="AJZ81" s="6"/>
      <c r="AKA81" s="6"/>
      <c r="AKB81" s="6"/>
      <c r="AKC81" s="6"/>
      <c r="AKD81" s="6"/>
      <c r="AKE81" s="6"/>
      <c r="AKF81" s="6"/>
      <c r="AKG81" s="6"/>
      <c r="AKH81" s="6"/>
      <c r="AKI81" s="6"/>
      <c r="AKJ81" s="6"/>
      <c r="AKK81" s="6"/>
      <c r="AKL81" s="6"/>
      <c r="AKM81" s="6"/>
      <c r="AKN81" s="6"/>
      <c r="AKO81" s="6"/>
      <c r="AKP81" s="6"/>
      <c r="AKQ81" s="6"/>
      <c r="AKR81" s="6"/>
      <c r="AKS81" s="6"/>
      <c r="AKT81" s="6"/>
      <c r="AKU81" s="6"/>
      <c r="AKV81" s="6"/>
      <c r="AKW81" s="6"/>
      <c r="AKX81" s="6"/>
      <c r="AKY81" s="6"/>
      <c r="AKZ81" s="6"/>
      <c r="ALA81" s="6"/>
      <c r="ALB81" s="6"/>
      <c r="ALC81" s="6"/>
      <c r="ALD81" s="6"/>
      <c r="ALE81" s="6"/>
      <c r="ALF81" s="6"/>
      <c r="ALG81" s="6"/>
      <c r="ALH81" s="6"/>
      <c r="ALI81" s="6"/>
      <c r="ALJ81" s="6"/>
      <c r="ALK81" s="6"/>
      <c r="ALL81" s="6"/>
      <c r="ALM81" s="6"/>
      <c r="ALN81" s="6"/>
      <c r="ALO81" s="6"/>
      <c r="ALP81" s="6"/>
      <c r="ALQ81" s="6"/>
      <c r="ALR81" s="6"/>
      <c r="ALS81" s="6"/>
      <c r="ALT81" s="6"/>
      <c r="ALU81" s="6"/>
      <c r="ALV81" s="6"/>
      <c r="ALW81" s="6"/>
      <c r="ALX81" s="6"/>
      <c r="ALY81" s="6"/>
      <c r="ALZ81" s="6"/>
      <c r="AMA81" s="6"/>
      <c r="AMB81" s="6"/>
      <c r="AMC81" s="6"/>
      <c r="AMD81" s="6"/>
      <c r="AME81" s="6"/>
      <c r="AMF81" s="6"/>
      <c r="AMG81" s="6"/>
      <c r="AMH81" s="6"/>
      <c r="AMI81" s="6"/>
      <c r="AMJ81" s="6"/>
      <c r="AMK81" s="6"/>
      <c r="AML81" s="6"/>
      <c r="AMM81" s="6"/>
      <c r="AMN81" s="6"/>
      <c r="AMO81" s="6"/>
      <c r="AMP81" s="6"/>
      <c r="AMQ81" s="6"/>
      <c r="AMR81" s="6"/>
      <c r="AMS81" s="6"/>
      <c r="AMT81" s="6"/>
      <c r="AMU81" s="6"/>
      <c r="AMV81" s="6"/>
      <c r="AMW81" s="6"/>
      <c r="AMX81" s="6"/>
      <c r="AMY81" s="6"/>
      <c r="AMZ81" s="6"/>
      <c r="ANA81" s="6"/>
      <c r="ANB81" s="6"/>
      <c r="ANC81" s="6"/>
      <c r="AND81" s="6"/>
      <c r="ANE81" s="6"/>
      <c r="ANF81" s="6"/>
      <c r="ANG81" s="6"/>
      <c r="ANH81" s="6"/>
      <c r="ANI81" s="6"/>
      <c r="ANJ81" s="6"/>
      <c r="ANK81" s="6"/>
      <c r="ANL81" s="6"/>
      <c r="ANM81" s="6"/>
      <c r="ANN81" s="6"/>
      <c r="ANO81" s="6"/>
      <c r="ANP81" s="6"/>
      <c r="ANQ81" s="6"/>
      <c r="ANR81" s="6"/>
      <c r="ANS81" s="6"/>
      <c r="ANT81" s="6"/>
      <c r="ANU81" s="6"/>
      <c r="ANV81" s="6"/>
      <c r="ANW81" s="6"/>
      <c r="ANX81" s="6"/>
      <c r="ANY81" s="6"/>
      <c r="ANZ81" s="6"/>
      <c r="AOA81" s="6"/>
      <c r="AOB81" s="6"/>
      <c r="AOC81" s="6"/>
      <c r="AOD81" s="6"/>
      <c r="AOE81" s="6"/>
      <c r="AOF81" s="6"/>
      <c r="AOG81" s="6"/>
      <c r="AOH81" s="6"/>
      <c r="AOI81" s="6"/>
      <c r="AOJ81" s="6"/>
      <c r="AOK81" s="6"/>
      <c r="AOL81" s="6"/>
      <c r="AOM81" s="6"/>
      <c r="AON81" s="6"/>
      <c r="AOO81" s="6"/>
      <c r="AOP81" s="6"/>
      <c r="AOQ81" s="6"/>
      <c r="AOR81" s="6"/>
      <c r="AOS81" s="6"/>
      <c r="AOT81" s="6"/>
      <c r="AOU81" s="6"/>
      <c r="AOV81" s="6"/>
      <c r="AOW81" s="6"/>
      <c r="AOX81" s="6"/>
      <c r="AOY81" s="6"/>
      <c r="AOZ81" s="6"/>
      <c r="APA81" s="6"/>
      <c r="APB81" s="6"/>
      <c r="APC81" s="6"/>
      <c r="APD81" s="6"/>
      <c r="APE81" s="6"/>
      <c r="APF81" s="6"/>
      <c r="APG81" s="6"/>
      <c r="APH81" s="6"/>
      <c r="API81" s="6"/>
      <c r="APJ81" s="6"/>
      <c r="APK81" s="6"/>
      <c r="APL81" s="6"/>
      <c r="APM81" s="6"/>
      <c r="APN81" s="6"/>
      <c r="APO81" s="6"/>
      <c r="APP81" s="6"/>
      <c r="APQ81" s="6"/>
      <c r="APR81" s="6"/>
      <c r="APS81" s="6"/>
      <c r="APT81" s="6"/>
      <c r="APU81" s="6"/>
      <c r="APV81" s="6"/>
      <c r="APW81" s="6"/>
      <c r="APX81" s="6"/>
      <c r="APY81" s="6"/>
      <c r="APZ81" s="6"/>
      <c r="AQA81" s="6"/>
      <c r="AQB81" s="6"/>
      <c r="AQC81" s="6"/>
      <c r="AQD81" s="6"/>
      <c r="AQE81" s="6"/>
      <c r="AQF81" s="6"/>
      <c r="AQG81" s="6"/>
      <c r="AQH81" s="6"/>
      <c r="AQI81" s="6"/>
      <c r="AQJ81" s="6"/>
      <c r="AQK81" s="6"/>
      <c r="AQL81" s="6"/>
      <c r="AQM81" s="6"/>
      <c r="AQN81" s="6"/>
      <c r="AQO81" s="6"/>
      <c r="AQP81" s="6"/>
      <c r="AQQ81" s="6"/>
      <c r="AQR81" s="6"/>
      <c r="AQS81" s="6"/>
      <c r="AQT81" s="6"/>
      <c r="AQU81" s="6"/>
      <c r="AQV81" s="6"/>
      <c r="AQW81" s="6"/>
      <c r="AQX81" s="6"/>
      <c r="AQY81" s="6"/>
      <c r="AQZ81" s="6"/>
      <c r="ARA81" s="6"/>
      <c r="ARB81" s="6"/>
      <c r="ARC81" s="6"/>
      <c r="ARD81" s="6"/>
      <c r="ARE81" s="6"/>
      <c r="ARF81" s="6"/>
      <c r="ARG81" s="6"/>
      <c r="ARH81" s="6"/>
      <c r="ARI81" s="6"/>
      <c r="ARJ81" s="6"/>
      <c r="ARK81" s="6"/>
      <c r="ARL81" s="6"/>
      <c r="ARM81" s="6"/>
      <c r="ARN81" s="6"/>
      <c r="ARO81" s="6"/>
      <c r="ARP81" s="6"/>
      <c r="ARQ81" s="6"/>
      <c r="ARR81" s="6"/>
      <c r="ARS81" s="6"/>
      <c r="ART81" s="6"/>
      <c r="ARU81" s="6"/>
      <c r="ARV81" s="6"/>
      <c r="ARW81" s="6"/>
      <c r="ARX81" s="6"/>
      <c r="ARY81" s="6"/>
      <c r="ARZ81" s="6"/>
      <c r="ASA81" s="6"/>
      <c r="ASB81" s="6"/>
      <c r="ASC81" s="6"/>
      <c r="ASD81" s="6"/>
      <c r="ASE81" s="6"/>
      <c r="ASF81" s="6"/>
      <c r="ASG81" s="6"/>
      <c r="ASH81" s="6"/>
      <c r="ASI81" s="6"/>
      <c r="ASJ81" s="6"/>
      <c r="ASK81" s="6"/>
      <c r="ASL81" s="6"/>
      <c r="ASM81" s="6"/>
      <c r="ASN81" s="6"/>
      <c r="ASO81" s="6"/>
      <c r="ASP81" s="6"/>
      <c r="ASQ81" s="6"/>
      <c r="ASR81" s="6"/>
      <c r="ASS81" s="6"/>
      <c r="AST81" s="6"/>
      <c r="ASU81" s="6"/>
      <c r="ASV81" s="6"/>
      <c r="ASW81" s="6"/>
      <c r="ASX81" s="6"/>
      <c r="ASY81" s="6"/>
      <c r="ASZ81" s="6"/>
      <c r="ATA81" s="6"/>
      <c r="ATB81" s="6"/>
      <c r="ATC81" s="6"/>
      <c r="ATD81" s="6"/>
      <c r="ATE81" s="6"/>
      <c r="ATF81" s="6"/>
      <c r="ATG81" s="6"/>
      <c r="ATH81" s="6"/>
      <c r="ATI81" s="6"/>
      <c r="ATJ81" s="6"/>
      <c r="ATK81" s="6"/>
      <c r="ATL81" s="6"/>
      <c r="ATM81" s="6"/>
      <c r="ATN81" s="6"/>
      <c r="ATO81" s="6"/>
      <c r="ATP81" s="6"/>
      <c r="ATQ81" s="6"/>
      <c r="ATR81" s="6"/>
      <c r="ATS81" s="6"/>
      <c r="ATT81" s="6"/>
      <c r="ATU81" s="6"/>
      <c r="ATV81" s="6"/>
      <c r="ATW81" s="6"/>
      <c r="ATX81" s="6"/>
      <c r="ATY81" s="6"/>
      <c r="ATZ81" s="6"/>
      <c r="AUA81" s="6"/>
      <c r="AUB81" s="6"/>
      <c r="AUC81" s="6"/>
      <c r="AUD81" s="6"/>
      <c r="AUE81" s="6"/>
      <c r="AUF81" s="6"/>
      <c r="AUG81" s="6"/>
      <c r="AUH81" s="6"/>
      <c r="AUI81" s="6"/>
      <c r="AUJ81" s="6"/>
      <c r="AUK81" s="6"/>
      <c r="AUL81" s="6"/>
      <c r="AUM81" s="6"/>
      <c r="AUN81" s="6"/>
      <c r="AUO81" s="6"/>
      <c r="AUP81" s="6"/>
      <c r="AUQ81" s="6"/>
      <c r="AUR81" s="6"/>
      <c r="AUS81" s="6"/>
      <c r="AUT81" s="6"/>
      <c r="AUU81" s="6"/>
      <c r="AUV81" s="6"/>
      <c r="AUW81" s="6"/>
      <c r="AUX81" s="6"/>
      <c r="AUY81" s="6"/>
      <c r="AUZ81" s="6"/>
      <c r="AVA81" s="6"/>
      <c r="AVB81" s="6"/>
      <c r="AVC81" s="6"/>
      <c r="AVD81" s="6"/>
      <c r="AVE81" s="6"/>
      <c r="AVF81" s="6"/>
      <c r="AVG81" s="6"/>
      <c r="AVH81" s="6"/>
      <c r="AVI81" s="6"/>
      <c r="AVJ81" s="6"/>
      <c r="AVK81" s="6"/>
      <c r="AVL81" s="6"/>
      <c r="AVM81" s="6"/>
      <c r="AVN81" s="6"/>
      <c r="AVO81" s="6"/>
      <c r="AVP81" s="6"/>
      <c r="AVQ81" s="6"/>
      <c r="AVR81" s="6"/>
      <c r="AVS81" s="6"/>
      <c r="AVT81" s="6"/>
      <c r="AVU81" s="6"/>
      <c r="AVV81" s="6"/>
      <c r="AVW81" s="6"/>
      <c r="AVX81" s="6"/>
      <c r="AVY81" s="6"/>
      <c r="AVZ81" s="6"/>
      <c r="AWA81" s="6"/>
      <c r="AWB81" s="6"/>
      <c r="AWC81" s="6"/>
      <c r="AWD81" s="6"/>
      <c r="AWE81" s="6"/>
      <c r="AWF81" s="6"/>
      <c r="AWG81" s="6"/>
      <c r="AWH81" s="6"/>
      <c r="AWI81" s="6"/>
      <c r="AWJ81" s="6"/>
      <c r="AWK81" s="6"/>
      <c r="AWL81" s="6"/>
      <c r="AWM81" s="6"/>
      <c r="AWN81" s="6"/>
      <c r="AWO81" s="6"/>
      <c r="AWP81" s="6"/>
      <c r="AWQ81" s="6"/>
      <c r="AWR81" s="6"/>
      <c r="AWS81" s="6"/>
      <c r="AWT81" s="6"/>
      <c r="AWU81" s="6"/>
      <c r="AWV81" s="6"/>
      <c r="AWW81" s="6"/>
      <c r="AWX81" s="6"/>
      <c r="AWY81" s="6"/>
      <c r="AWZ81" s="6"/>
      <c r="AXA81" s="6"/>
      <c r="AXB81" s="6"/>
      <c r="AXC81" s="6"/>
      <c r="AXD81" s="6"/>
      <c r="AXE81" s="6"/>
      <c r="AXF81" s="6"/>
      <c r="AXG81" s="6"/>
      <c r="AXH81" s="6"/>
      <c r="AXI81" s="6"/>
      <c r="AXJ81" s="6"/>
      <c r="AXK81" s="6"/>
      <c r="AXL81" s="6"/>
      <c r="AXM81" s="6"/>
      <c r="AXN81" s="6"/>
      <c r="AXO81" s="6"/>
      <c r="AXP81" s="6"/>
      <c r="AXQ81" s="6"/>
      <c r="AXR81" s="6"/>
      <c r="AXS81" s="6"/>
      <c r="AXT81" s="6"/>
      <c r="AXU81" s="6"/>
      <c r="AXV81" s="6"/>
      <c r="AXW81" s="6"/>
      <c r="AXX81" s="6"/>
      <c r="AXY81" s="6"/>
      <c r="AXZ81" s="6"/>
      <c r="AYA81" s="6"/>
      <c r="AYB81" s="6"/>
      <c r="AYC81" s="6"/>
      <c r="AYD81" s="6"/>
      <c r="AYE81" s="6"/>
      <c r="AYF81" s="6"/>
      <c r="AYG81" s="6"/>
      <c r="AYH81" s="6"/>
      <c r="AYI81" s="6"/>
      <c r="AYJ81" s="6"/>
      <c r="AYK81" s="6"/>
      <c r="AYL81" s="6"/>
      <c r="AYM81" s="6"/>
      <c r="AYN81" s="6"/>
      <c r="AYO81" s="6"/>
      <c r="AYP81" s="6"/>
      <c r="AYQ81" s="6"/>
      <c r="AYR81" s="6"/>
      <c r="AYS81" s="6"/>
      <c r="AYT81" s="6"/>
      <c r="AYU81" s="6"/>
      <c r="AYV81" s="6"/>
      <c r="AYW81" s="6"/>
      <c r="AYX81" s="6"/>
      <c r="AYY81" s="6"/>
      <c r="AYZ81" s="6"/>
      <c r="AZA81" s="6"/>
      <c r="AZB81" s="6"/>
      <c r="AZC81" s="6"/>
      <c r="AZD81" s="6"/>
      <c r="AZE81" s="6"/>
      <c r="AZF81" s="6"/>
      <c r="AZG81" s="6"/>
      <c r="AZH81" s="6"/>
      <c r="AZI81" s="6"/>
      <c r="AZJ81" s="6"/>
      <c r="AZK81" s="6"/>
      <c r="AZL81" s="6"/>
      <c r="AZM81" s="6"/>
      <c r="AZN81" s="6"/>
      <c r="AZO81" s="6"/>
      <c r="AZP81" s="6"/>
      <c r="AZQ81" s="6"/>
      <c r="AZR81" s="6"/>
      <c r="AZS81" s="6"/>
      <c r="AZT81" s="6"/>
      <c r="AZU81" s="6"/>
      <c r="AZV81" s="6"/>
      <c r="AZW81" s="6"/>
      <c r="AZX81" s="6"/>
      <c r="AZY81" s="6"/>
      <c r="AZZ81" s="6"/>
      <c r="BAA81" s="6"/>
      <c r="BAB81" s="6"/>
      <c r="BAC81" s="6"/>
      <c r="BAD81" s="6"/>
      <c r="BAE81" s="6"/>
      <c r="BAF81" s="6"/>
      <c r="BAG81" s="6"/>
      <c r="BAH81" s="6"/>
      <c r="BAI81" s="6"/>
      <c r="BAJ81" s="6"/>
      <c r="BAK81" s="6"/>
      <c r="BAL81" s="6"/>
      <c r="BAM81" s="6"/>
      <c r="BAN81" s="6"/>
      <c r="BAO81" s="6"/>
      <c r="BAP81" s="6"/>
      <c r="BAQ81" s="6"/>
      <c r="BAR81" s="6"/>
      <c r="BAS81" s="6"/>
      <c r="BAT81" s="6"/>
      <c r="BAU81" s="6"/>
      <c r="BAV81" s="6"/>
      <c r="BAW81" s="6"/>
      <c r="BAX81" s="6"/>
      <c r="BAY81" s="6"/>
      <c r="BAZ81" s="6"/>
      <c r="BBA81" s="6"/>
      <c r="BBB81" s="6"/>
      <c r="BBC81" s="6"/>
      <c r="BBD81" s="6"/>
      <c r="BBE81" s="6"/>
      <c r="BBF81" s="6"/>
      <c r="BBG81" s="6"/>
      <c r="BBH81" s="6"/>
      <c r="BBI81" s="6"/>
      <c r="BBJ81" s="6"/>
      <c r="BBK81" s="6"/>
      <c r="BBL81" s="6"/>
      <c r="BBM81" s="6"/>
      <c r="BBN81" s="6"/>
      <c r="BBO81" s="6"/>
      <c r="BBP81" s="6"/>
      <c r="BBQ81" s="6"/>
      <c r="BBR81" s="6"/>
      <c r="BBS81" s="6"/>
      <c r="BBT81" s="6"/>
      <c r="BBU81" s="6"/>
      <c r="BBV81" s="6"/>
      <c r="BBW81" s="6"/>
      <c r="BBX81" s="6"/>
      <c r="BBY81" s="6"/>
      <c r="BBZ81" s="6"/>
      <c r="BCA81" s="6"/>
      <c r="BCB81" s="6"/>
      <c r="BCC81" s="6"/>
      <c r="BCD81" s="6"/>
      <c r="BCE81" s="6"/>
      <c r="BCF81" s="6"/>
      <c r="BCG81" s="6"/>
      <c r="BCH81" s="6"/>
      <c r="BCI81" s="6"/>
      <c r="BCJ81" s="6"/>
      <c r="BCK81" s="6"/>
      <c r="BCL81" s="6"/>
      <c r="BCM81" s="6"/>
      <c r="BCN81" s="6"/>
      <c r="BCO81" s="6"/>
      <c r="BCP81" s="6"/>
      <c r="BCQ81" s="6"/>
      <c r="BCR81" s="6"/>
      <c r="BCS81" s="6"/>
      <c r="BCT81" s="6"/>
      <c r="BCU81" s="6"/>
      <c r="BCV81" s="6"/>
      <c r="BCW81" s="6"/>
      <c r="BCX81" s="6"/>
      <c r="BCY81" s="6"/>
      <c r="BCZ81" s="6"/>
      <c r="BDA81" s="6"/>
      <c r="BDB81" s="6"/>
      <c r="BDC81" s="6"/>
      <c r="BDD81" s="6"/>
      <c r="BDE81" s="6"/>
      <c r="BDF81" s="6"/>
      <c r="BDG81" s="6"/>
      <c r="BDH81" s="6"/>
      <c r="BDI81" s="6"/>
      <c r="BDJ81" s="6"/>
      <c r="BDK81" s="6"/>
      <c r="BDL81" s="6"/>
      <c r="BDM81" s="6"/>
      <c r="BDN81" s="6"/>
      <c r="BDO81" s="6"/>
      <c r="BDP81" s="6"/>
      <c r="BDQ81" s="6"/>
      <c r="BDR81" s="6"/>
      <c r="BDS81" s="6"/>
      <c r="BDT81" s="6"/>
      <c r="BDU81" s="6"/>
      <c r="BDV81" s="6"/>
      <c r="BDW81" s="6"/>
      <c r="BDX81" s="6"/>
      <c r="BDY81" s="6"/>
      <c r="BDZ81" s="6"/>
      <c r="BEA81" s="6"/>
      <c r="BEB81" s="6"/>
      <c r="BEC81" s="6"/>
      <c r="BED81" s="6"/>
      <c r="BEE81" s="6"/>
      <c r="BEF81" s="6"/>
      <c r="BEG81" s="6"/>
      <c r="BEH81" s="6"/>
      <c r="BEI81" s="6"/>
      <c r="BEJ81" s="6"/>
      <c r="BEK81" s="6"/>
      <c r="BEL81" s="6"/>
      <c r="BEM81" s="6"/>
      <c r="BEN81" s="6"/>
      <c r="BEO81" s="6"/>
      <c r="BEP81" s="6"/>
      <c r="BEQ81" s="6"/>
      <c r="BER81" s="6"/>
      <c r="BES81" s="6"/>
      <c r="BET81" s="6"/>
      <c r="BEU81" s="6"/>
      <c r="BEV81" s="6"/>
      <c r="BEW81" s="6"/>
      <c r="BEX81" s="6"/>
      <c r="BEY81" s="6"/>
      <c r="BEZ81" s="6"/>
      <c r="BFA81" s="6"/>
      <c r="BFB81" s="6"/>
      <c r="BFC81" s="6"/>
      <c r="BFD81" s="6"/>
      <c r="BFE81" s="6"/>
      <c r="BFF81" s="6"/>
      <c r="BFG81" s="6"/>
      <c r="BFH81" s="6"/>
      <c r="BFI81" s="6"/>
      <c r="BFJ81" s="6"/>
      <c r="BFK81" s="6"/>
      <c r="BFL81" s="6"/>
      <c r="BFM81" s="6"/>
      <c r="BFN81" s="6"/>
      <c r="BFO81" s="6"/>
      <c r="BFP81" s="6"/>
      <c r="BFQ81" s="6"/>
      <c r="BFR81" s="6"/>
      <c r="BFS81" s="6"/>
      <c r="BFT81" s="6"/>
      <c r="BFU81" s="6"/>
      <c r="BFV81" s="6"/>
      <c r="BFW81" s="6"/>
      <c r="BFX81" s="6"/>
      <c r="BFY81" s="6"/>
      <c r="BFZ81" s="6"/>
      <c r="BGA81" s="6"/>
      <c r="BGB81" s="6"/>
      <c r="BGC81" s="6"/>
      <c r="BGD81" s="6"/>
      <c r="BGE81" s="6"/>
      <c r="BGF81" s="6"/>
      <c r="BGG81" s="6"/>
      <c r="BGH81" s="6"/>
      <c r="BGI81" s="6"/>
      <c r="BGJ81" s="6"/>
      <c r="BGK81" s="6"/>
      <c r="BGL81" s="6"/>
      <c r="BGM81" s="6"/>
      <c r="BGN81" s="6"/>
      <c r="BGO81" s="6"/>
      <c r="BGP81" s="6"/>
      <c r="BGQ81" s="6"/>
      <c r="BGR81" s="6"/>
      <c r="BGS81" s="6"/>
      <c r="BGT81" s="6"/>
      <c r="BGU81" s="6"/>
      <c r="BGV81" s="6"/>
      <c r="BGW81" s="6"/>
      <c r="BGX81" s="6"/>
      <c r="BGY81" s="6"/>
      <c r="BGZ81" s="6"/>
      <c r="BHA81" s="6"/>
      <c r="BHB81" s="6"/>
      <c r="BHC81" s="6"/>
      <c r="BHD81" s="6"/>
      <c r="BHE81" s="6"/>
      <c r="BHF81" s="6"/>
      <c r="BHG81" s="6"/>
      <c r="BHH81" s="6"/>
      <c r="BHI81" s="6"/>
      <c r="BHJ81" s="6"/>
      <c r="BHK81" s="6"/>
      <c r="BHL81" s="6"/>
      <c r="BHM81" s="6"/>
      <c r="BHN81" s="6"/>
      <c r="BHO81" s="6"/>
      <c r="BHP81" s="6"/>
      <c r="BHQ81" s="6"/>
      <c r="BHR81" s="6"/>
      <c r="BHS81" s="6"/>
      <c r="BHT81" s="6"/>
      <c r="BHU81" s="6"/>
      <c r="BHV81" s="6"/>
      <c r="BHW81" s="6"/>
      <c r="BHX81" s="6"/>
      <c r="BHY81" s="6"/>
      <c r="BHZ81" s="6"/>
      <c r="BIA81" s="6"/>
      <c r="BIB81" s="6"/>
      <c r="BIC81" s="6"/>
      <c r="BID81" s="6"/>
      <c r="BIE81" s="6"/>
      <c r="BIF81" s="6"/>
      <c r="BIG81" s="6"/>
      <c r="BIH81" s="6"/>
      <c r="BII81" s="6"/>
      <c r="BIJ81" s="6"/>
      <c r="BIK81" s="6"/>
      <c r="BIL81" s="6"/>
      <c r="BIM81" s="6"/>
      <c r="BIN81" s="6"/>
      <c r="BIO81" s="6"/>
      <c r="BIP81" s="6"/>
      <c r="BIQ81" s="6"/>
      <c r="BIR81" s="6"/>
      <c r="BIS81" s="6"/>
      <c r="BIT81" s="6"/>
      <c r="BIU81" s="6"/>
      <c r="BIV81" s="6"/>
      <c r="BIW81" s="6"/>
      <c r="BIX81" s="6"/>
      <c r="BIY81" s="6"/>
      <c r="BIZ81" s="6"/>
      <c r="BJA81" s="6"/>
      <c r="BJB81" s="6"/>
      <c r="BJC81" s="6"/>
      <c r="BJD81" s="6"/>
      <c r="BJE81" s="6"/>
      <c r="BJF81" s="6"/>
      <c r="BJG81" s="6"/>
      <c r="BJH81" s="6"/>
      <c r="BJI81" s="6"/>
      <c r="BJJ81" s="6"/>
      <c r="BJK81" s="6"/>
      <c r="BJL81" s="6"/>
      <c r="BJM81" s="6"/>
      <c r="BJN81" s="6"/>
      <c r="BJO81" s="6"/>
      <c r="BJP81" s="6"/>
      <c r="BJQ81" s="6"/>
      <c r="BJR81" s="6"/>
      <c r="BJS81" s="6"/>
      <c r="BJT81" s="6"/>
      <c r="BJU81" s="6"/>
      <c r="BJV81" s="6"/>
      <c r="BJW81" s="6"/>
      <c r="BJX81" s="6"/>
      <c r="BJY81" s="6"/>
      <c r="BJZ81" s="6"/>
      <c r="BKA81" s="6"/>
      <c r="BKB81" s="6"/>
      <c r="BKC81" s="6"/>
      <c r="BKD81" s="6"/>
      <c r="BKE81" s="6"/>
      <c r="BKF81" s="6"/>
      <c r="BKG81" s="6"/>
      <c r="BKH81" s="6"/>
      <c r="BKI81" s="6"/>
      <c r="BKJ81" s="6"/>
      <c r="BKK81" s="6"/>
      <c r="BKL81" s="6"/>
      <c r="BKM81" s="6"/>
      <c r="BKN81" s="6"/>
      <c r="BKO81" s="6"/>
      <c r="BKP81" s="6"/>
      <c r="BKQ81" s="6"/>
      <c r="BKR81" s="6"/>
      <c r="BKS81" s="6"/>
      <c r="BKT81" s="6"/>
      <c r="BKU81" s="6"/>
      <c r="BKV81" s="6"/>
      <c r="BKW81" s="6"/>
      <c r="BKX81" s="6"/>
      <c r="BKY81" s="6"/>
      <c r="BKZ81" s="6"/>
      <c r="BLA81" s="6"/>
      <c r="BLB81" s="6"/>
      <c r="BLC81" s="6"/>
      <c r="BLD81" s="6"/>
      <c r="BLE81" s="6"/>
      <c r="BLF81" s="6"/>
      <c r="BLG81" s="6"/>
      <c r="BLH81" s="6"/>
      <c r="BLI81" s="6"/>
      <c r="BLJ81" s="6"/>
      <c r="BLK81" s="6"/>
      <c r="BLL81" s="6"/>
      <c r="BLM81" s="6"/>
      <c r="BLN81" s="6"/>
      <c r="BLO81" s="6"/>
      <c r="BLP81" s="6"/>
      <c r="BLQ81" s="6"/>
      <c r="BLR81" s="6"/>
      <c r="BLS81" s="6"/>
      <c r="BLT81" s="6"/>
      <c r="BLU81" s="6"/>
      <c r="BLV81" s="6"/>
      <c r="BLW81" s="6"/>
      <c r="BLX81" s="6"/>
      <c r="BLY81" s="6"/>
      <c r="BLZ81" s="6"/>
      <c r="BMA81" s="6"/>
      <c r="BMB81" s="6"/>
      <c r="BMC81" s="6"/>
      <c r="BMD81" s="6"/>
      <c r="BME81" s="6"/>
      <c r="BMF81" s="6"/>
      <c r="BMG81" s="6"/>
      <c r="BMH81" s="6"/>
      <c r="BMI81" s="6"/>
      <c r="BMJ81" s="6"/>
      <c r="BMK81" s="6"/>
      <c r="BML81" s="6"/>
      <c r="BMM81" s="6"/>
      <c r="BMN81" s="6"/>
      <c r="BMO81" s="6"/>
      <c r="BMP81" s="6"/>
      <c r="BMQ81" s="6"/>
      <c r="BMR81" s="6"/>
      <c r="BMS81" s="6"/>
      <c r="BMT81" s="6"/>
      <c r="BMU81" s="6"/>
      <c r="BMV81" s="6"/>
      <c r="BMW81" s="6"/>
      <c r="BMX81" s="6"/>
      <c r="BMY81" s="6"/>
      <c r="BMZ81" s="6"/>
      <c r="BNA81" s="6"/>
      <c r="BNB81" s="6"/>
      <c r="BNC81" s="6"/>
      <c r="BND81" s="6"/>
      <c r="BNE81" s="6"/>
      <c r="BNF81" s="6"/>
      <c r="BNG81" s="6"/>
      <c r="BNH81" s="6"/>
      <c r="BNI81" s="6"/>
      <c r="BNJ81" s="6"/>
      <c r="BNK81" s="6"/>
      <c r="BNL81" s="6"/>
      <c r="BNM81" s="6"/>
      <c r="BNN81" s="6"/>
      <c r="BNO81" s="6"/>
      <c r="BNP81" s="6"/>
      <c r="BNQ81" s="6"/>
      <c r="BNR81" s="6"/>
      <c r="BNS81" s="6"/>
      <c r="BNT81" s="6"/>
      <c r="BNU81" s="6"/>
      <c r="BNV81" s="6"/>
      <c r="BNW81" s="6"/>
      <c r="BNX81" s="6"/>
      <c r="BNY81" s="6"/>
      <c r="BNZ81" s="6"/>
      <c r="BOA81" s="6"/>
      <c r="BOB81" s="6"/>
      <c r="BOC81" s="6"/>
      <c r="BOD81" s="6"/>
      <c r="BOE81" s="6"/>
      <c r="BOF81" s="6"/>
      <c r="BOG81" s="6"/>
      <c r="BOH81" s="6"/>
      <c r="BOI81" s="6"/>
      <c r="BOJ81" s="6"/>
      <c r="BOK81" s="6"/>
      <c r="BOL81" s="6"/>
      <c r="BOM81" s="6"/>
      <c r="BON81" s="6"/>
      <c r="BOO81" s="6"/>
      <c r="BOP81" s="6"/>
      <c r="BOQ81" s="6"/>
      <c r="BOR81" s="6"/>
      <c r="BOS81" s="6"/>
      <c r="BOT81" s="6"/>
      <c r="BOU81" s="6"/>
      <c r="BOV81" s="6"/>
      <c r="BOW81" s="6"/>
      <c r="BOX81" s="6"/>
      <c r="BOY81" s="6"/>
      <c r="BOZ81" s="6"/>
      <c r="BPA81" s="6"/>
      <c r="BPB81" s="6"/>
      <c r="BPC81" s="6"/>
      <c r="BPD81" s="6"/>
      <c r="BPE81" s="6"/>
      <c r="BPF81" s="6"/>
      <c r="BPG81" s="6"/>
      <c r="BPH81" s="6"/>
      <c r="BPI81" s="6"/>
      <c r="BPJ81" s="6"/>
      <c r="BPK81" s="6"/>
      <c r="BPL81" s="6"/>
      <c r="BPM81" s="6"/>
      <c r="BPN81" s="6"/>
      <c r="BPO81" s="6"/>
      <c r="BPP81" s="6"/>
      <c r="BPQ81" s="6"/>
      <c r="BPR81" s="6"/>
      <c r="BPS81" s="6"/>
      <c r="BPT81" s="6"/>
      <c r="BPU81" s="6"/>
      <c r="BPV81" s="6"/>
      <c r="BPW81" s="6"/>
      <c r="BPX81" s="6"/>
      <c r="BPY81" s="6"/>
      <c r="BPZ81" s="6"/>
      <c r="BQA81" s="6"/>
      <c r="BQB81" s="6"/>
      <c r="BQC81" s="6"/>
      <c r="BQD81" s="6"/>
      <c r="BQE81" s="6"/>
      <c r="BQF81" s="6"/>
      <c r="BQG81" s="6"/>
      <c r="BQH81" s="6"/>
      <c r="BQI81" s="6"/>
      <c r="BQJ81" s="6"/>
      <c r="BQK81" s="6"/>
      <c r="BQL81" s="6"/>
      <c r="BQM81" s="6"/>
      <c r="BQN81" s="6"/>
      <c r="BQO81" s="6"/>
      <c r="BQP81" s="6"/>
      <c r="BQQ81" s="6"/>
      <c r="BQR81" s="6"/>
      <c r="BQS81" s="6"/>
      <c r="BQT81" s="6"/>
      <c r="BQU81" s="6"/>
      <c r="BQV81" s="6"/>
      <c r="BQW81" s="6"/>
      <c r="BQX81" s="6"/>
      <c r="BQY81" s="6"/>
      <c r="BQZ81" s="6"/>
      <c r="BRA81" s="6"/>
      <c r="BRB81" s="6"/>
      <c r="BRC81" s="6"/>
      <c r="BRD81" s="6"/>
      <c r="BRE81" s="6"/>
      <c r="BRF81" s="6"/>
      <c r="BRG81" s="6"/>
      <c r="BRH81" s="6"/>
      <c r="BRI81" s="6"/>
      <c r="BRJ81" s="6"/>
      <c r="BRK81" s="6"/>
      <c r="BRL81" s="6"/>
      <c r="BRM81" s="6"/>
      <c r="BRN81" s="6"/>
      <c r="BRO81" s="6"/>
      <c r="BRP81" s="6"/>
      <c r="BRQ81" s="6"/>
      <c r="BRR81" s="6"/>
      <c r="BRS81" s="6"/>
      <c r="BRT81" s="6"/>
      <c r="BRU81" s="6"/>
      <c r="BRV81" s="6"/>
      <c r="BRW81" s="6"/>
      <c r="BRX81" s="6"/>
      <c r="BRY81" s="6"/>
      <c r="BRZ81" s="6"/>
      <c r="BSA81" s="6"/>
      <c r="BSB81" s="6"/>
      <c r="BSC81" s="6"/>
      <c r="BSD81" s="6"/>
      <c r="BSE81" s="6"/>
      <c r="BSF81" s="6"/>
      <c r="BSG81" s="6"/>
      <c r="BSH81" s="6"/>
      <c r="BSI81" s="6"/>
      <c r="BSJ81" s="6"/>
      <c r="BSK81" s="6"/>
      <c r="BSL81" s="6"/>
      <c r="BSM81" s="6"/>
      <c r="BSN81" s="6"/>
      <c r="BSO81" s="6"/>
      <c r="BSP81" s="6"/>
      <c r="BSQ81" s="6"/>
      <c r="BSR81" s="6"/>
      <c r="BSS81" s="6"/>
      <c r="BST81" s="6"/>
      <c r="BSU81" s="6"/>
      <c r="BSV81" s="6"/>
      <c r="BSW81" s="6"/>
      <c r="BSX81" s="6"/>
      <c r="BSY81" s="6"/>
      <c r="BSZ81" s="6"/>
      <c r="BTA81" s="6"/>
      <c r="BTB81" s="6"/>
      <c r="BTC81" s="6"/>
      <c r="BTD81" s="6"/>
      <c r="BTE81" s="6"/>
      <c r="BTF81" s="6"/>
      <c r="BTG81" s="6"/>
      <c r="BTH81" s="6"/>
      <c r="BTI81" s="6"/>
      <c r="BTJ81" s="6"/>
      <c r="BTK81" s="6"/>
      <c r="BTL81" s="6"/>
      <c r="BTM81" s="6"/>
      <c r="BTN81" s="6"/>
      <c r="BTO81" s="6"/>
      <c r="BTP81" s="6"/>
      <c r="BTQ81" s="6"/>
      <c r="BTR81" s="6"/>
      <c r="BTS81" s="6"/>
      <c r="BTT81" s="6"/>
      <c r="BTU81" s="6"/>
      <c r="BTV81" s="6"/>
      <c r="BTW81" s="6"/>
      <c r="BTX81" s="6"/>
      <c r="BTY81" s="6"/>
      <c r="BTZ81" s="6"/>
      <c r="BUA81" s="6"/>
      <c r="BUB81" s="6"/>
      <c r="BUC81" s="6"/>
      <c r="BUD81" s="6"/>
      <c r="BUE81" s="6"/>
      <c r="BUF81" s="6"/>
      <c r="BUG81" s="6"/>
      <c r="BUH81" s="6"/>
      <c r="BUI81" s="6"/>
      <c r="BUJ81" s="6"/>
      <c r="BUK81" s="6"/>
      <c r="BUL81" s="6"/>
      <c r="BUM81" s="6"/>
      <c r="BUN81" s="6"/>
      <c r="BUO81" s="6"/>
      <c r="BUP81" s="6"/>
      <c r="BUQ81" s="6"/>
      <c r="BUR81" s="6"/>
      <c r="BUS81" s="6"/>
      <c r="BUT81" s="6"/>
      <c r="BUU81" s="6"/>
      <c r="BUV81" s="6"/>
      <c r="BUW81" s="6"/>
      <c r="BUX81" s="6"/>
      <c r="BUY81" s="6"/>
      <c r="BUZ81" s="6"/>
      <c r="BVA81" s="6"/>
      <c r="BVB81" s="6"/>
      <c r="BVC81" s="6"/>
      <c r="BVD81" s="6"/>
      <c r="BVE81" s="6"/>
      <c r="BVF81" s="6"/>
      <c r="BVG81" s="6"/>
      <c r="BVH81" s="6"/>
      <c r="BVI81" s="6"/>
      <c r="BVJ81" s="6"/>
      <c r="BVK81" s="6"/>
      <c r="BVL81" s="6"/>
      <c r="BVM81" s="6"/>
      <c r="BVN81" s="6"/>
      <c r="BVO81" s="6"/>
      <c r="BVP81" s="6"/>
      <c r="BVQ81" s="6"/>
      <c r="BVR81" s="6"/>
      <c r="BVS81" s="6"/>
      <c r="BVT81" s="6"/>
      <c r="BVU81" s="6"/>
      <c r="BVV81" s="6"/>
      <c r="BVW81" s="6"/>
      <c r="BVX81" s="6"/>
      <c r="BVY81" s="6"/>
      <c r="BVZ81" s="6"/>
      <c r="BWA81" s="6"/>
      <c r="BWB81" s="6"/>
      <c r="BWC81" s="6"/>
      <c r="BWD81" s="6"/>
      <c r="BWE81" s="6"/>
      <c r="BWF81" s="6"/>
      <c r="BWG81" s="6"/>
      <c r="BWH81" s="6"/>
      <c r="BWI81" s="6"/>
      <c r="BWJ81" s="6"/>
      <c r="BWK81" s="6"/>
      <c r="BWL81" s="6"/>
      <c r="BWM81" s="6"/>
      <c r="BWN81" s="6"/>
      <c r="BWO81" s="6"/>
      <c r="BWP81" s="6"/>
      <c r="BWQ81" s="6"/>
      <c r="BWR81" s="6"/>
      <c r="BWS81" s="6"/>
      <c r="BWT81" s="6"/>
      <c r="BWU81" s="6"/>
      <c r="BWV81" s="6"/>
      <c r="BWW81" s="6"/>
      <c r="BWX81" s="6"/>
      <c r="BWY81" s="6"/>
      <c r="BWZ81" s="6"/>
      <c r="BXA81" s="6"/>
      <c r="BXB81" s="6"/>
      <c r="BXC81" s="6"/>
      <c r="BXD81" s="6"/>
      <c r="BXE81" s="6"/>
      <c r="BXF81" s="6"/>
      <c r="BXG81" s="6"/>
      <c r="BXH81" s="6"/>
      <c r="BXI81" s="6"/>
      <c r="BXJ81" s="6"/>
      <c r="BXK81" s="6"/>
      <c r="BXL81" s="6"/>
      <c r="BXM81" s="6"/>
      <c r="BXN81" s="6"/>
      <c r="BXO81" s="6"/>
      <c r="BXP81" s="6"/>
      <c r="BXQ81" s="6"/>
      <c r="BXR81" s="6"/>
      <c r="BXS81" s="6"/>
      <c r="BXT81" s="6"/>
      <c r="BXU81" s="6"/>
      <c r="BXV81" s="6"/>
      <c r="BXW81" s="6"/>
      <c r="BXX81" s="6"/>
      <c r="BXY81" s="6"/>
      <c r="BXZ81" s="6"/>
      <c r="BYA81" s="6"/>
      <c r="BYB81" s="6"/>
      <c r="BYC81" s="6"/>
      <c r="BYD81" s="6"/>
      <c r="BYE81" s="6"/>
      <c r="BYF81" s="6"/>
      <c r="BYG81" s="6"/>
      <c r="BYH81" s="6"/>
      <c r="BYI81" s="6"/>
      <c r="BYJ81" s="6"/>
      <c r="BYK81" s="6"/>
      <c r="BYL81" s="6"/>
      <c r="BYM81" s="6"/>
      <c r="BYN81" s="6"/>
      <c r="BYO81" s="6"/>
      <c r="BYP81" s="6"/>
      <c r="BYQ81" s="6"/>
      <c r="BYR81" s="6"/>
      <c r="BYS81" s="6"/>
      <c r="BYT81" s="6"/>
      <c r="BYU81" s="6"/>
      <c r="BYV81" s="6"/>
      <c r="BYW81" s="6"/>
      <c r="BYX81" s="6"/>
      <c r="BYY81" s="6"/>
      <c r="BYZ81" s="6"/>
      <c r="BZA81" s="6"/>
      <c r="BZB81" s="6"/>
      <c r="BZC81" s="6"/>
      <c r="BZD81" s="6"/>
      <c r="BZE81" s="6"/>
      <c r="BZF81" s="6"/>
      <c r="BZG81" s="6"/>
      <c r="BZH81" s="6"/>
      <c r="BZI81" s="6"/>
      <c r="BZJ81" s="6"/>
      <c r="BZK81" s="6"/>
      <c r="BZL81" s="6"/>
      <c r="BZM81" s="6"/>
      <c r="BZN81" s="6"/>
      <c r="BZO81" s="6"/>
      <c r="BZP81" s="6"/>
      <c r="BZQ81" s="6"/>
      <c r="BZR81" s="6"/>
      <c r="BZS81" s="6"/>
      <c r="BZT81" s="6"/>
      <c r="BZU81" s="6"/>
      <c r="BZV81" s="6"/>
      <c r="BZW81" s="6"/>
      <c r="BZX81" s="6"/>
      <c r="BZY81" s="6"/>
      <c r="BZZ81" s="6"/>
      <c r="CAA81" s="6"/>
      <c r="CAB81" s="6"/>
      <c r="CAC81" s="6"/>
      <c r="CAD81" s="6"/>
      <c r="CAE81" s="6"/>
      <c r="CAF81" s="6"/>
      <c r="CAG81" s="6"/>
      <c r="CAH81" s="6"/>
      <c r="CAI81" s="6"/>
      <c r="CAJ81" s="6"/>
      <c r="CAK81" s="6"/>
      <c r="CAL81" s="6"/>
      <c r="CAM81" s="6"/>
      <c r="CAN81" s="6"/>
      <c r="CAO81" s="6"/>
      <c r="CAP81" s="6"/>
      <c r="CAQ81" s="6"/>
      <c r="CAR81" s="6"/>
      <c r="CAS81" s="6"/>
      <c r="CAT81" s="6"/>
      <c r="CAU81" s="6"/>
      <c r="CAV81" s="6"/>
      <c r="CAW81" s="6"/>
      <c r="CAX81" s="6"/>
      <c r="CAY81" s="6"/>
      <c r="CAZ81" s="6"/>
      <c r="CBA81" s="6"/>
      <c r="CBB81" s="6"/>
      <c r="CBC81" s="6"/>
      <c r="CBD81" s="6"/>
      <c r="CBE81" s="6"/>
      <c r="CBF81" s="6"/>
      <c r="CBG81" s="6"/>
      <c r="CBH81" s="6"/>
      <c r="CBI81" s="6"/>
      <c r="CBJ81" s="6"/>
      <c r="CBK81" s="6"/>
      <c r="CBL81" s="6"/>
      <c r="CBM81" s="6"/>
      <c r="CBN81" s="6"/>
      <c r="CBO81" s="6"/>
      <c r="CBP81" s="6"/>
      <c r="CBQ81" s="6"/>
      <c r="CBR81" s="6"/>
      <c r="CBS81" s="6"/>
      <c r="CBT81" s="6"/>
      <c r="CBU81" s="6"/>
      <c r="CBV81" s="6"/>
      <c r="CBW81" s="6"/>
      <c r="CBX81" s="6"/>
      <c r="CBY81" s="6"/>
      <c r="CBZ81" s="6"/>
      <c r="CCA81" s="6"/>
      <c r="CCB81" s="6"/>
      <c r="CCC81" s="6"/>
      <c r="CCD81" s="6"/>
      <c r="CCE81" s="6"/>
      <c r="CCF81" s="6"/>
      <c r="CCG81" s="6"/>
      <c r="CCH81" s="6"/>
      <c r="CCI81" s="6"/>
      <c r="CCJ81" s="6"/>
      <c r="CCK81" s="6"/>
      <c r="CCL81" s="6"/>
      <c r="CCM81" s="6"/>
      <c r="CCN81" s="6"/>
      <c r="CCO81" s="6"/>
      <c r="CCP81" s="6"/>
      <c r="CCQ81" s="6"/>
      <c r="CCR81" s="6"/>
      <c r="CCS81" s="6"/>
      <c r="CCT81" s="6"/>
      <c r="CCU81" s="6"/>
      <c r="CCV81" s="6"/>
      <c r="CCW81" s="6"/>
      <c r="CCX81" s="6"/>
      <c r="CCY81" s="6"/>
      <c r="CCZ81" s="6"/>
      <c r="CDA81" s="6"/>
      <c r="CDB81" s="6"/>
      <c r="CDC81" s="6"/>
      <c r="CDD81" s="6"/>
      <c r="CDE81" s="6"/>
      <c r="CDF81" s="6"/>
      <c r="CDG81" s="6"/>
      <c r="CDH81" s="6"/>
      <c r="CDI81" s="6"/>
      <c r="CDJ81" s="6"/>
      <c r="CDK81" s="6"/>
      <c r="CDL81" s="6"/>
      <c r="CDM81" s="6"/>
      <c r="CDN81" s="6"/>
      <c r="CDO81" s="6"/>
      <c r="CDP81" s="6"/>
      <c r="CDQ81" s="6"/>
      <c r="CDR81" s="6"/>
      <c r="CDS81" s="6"/>
      <c r="CDT81" s="6"/>
      <c r="CDU81" s="6"/>
      <c r="CDV81" s="6"/>
      <c r="CDW81" s="6"/>
      <c r="CDX81" s="6"/>
      <c r="CDY81" s="6"/>
      <c r="CDZ81" s="6"/>
      <c r="CEA81" s="6"/>
      <c r="CEB81" s="6"/>
      <c r="CEC81" s="6"/>
      <c r="CED81" s="6"/>
      <c r="CEE81" s="6"/>
      <c r="CEF81" s="6"/>
      <c r="CEG81" s="6"/>
      <c r="CEH81" s="6"/>
      <c r="CEI81" s="6"/>
      <c r="CEJ81" s="6"/>
      <c r="CEK81" s="6"/>
      <c r="CEL81" s="6"/>
      <c r="CEM81" s="6"/>
      <c r="CEN81" s="6"/>
      <c r="CEO81" s="6"/>
      <c r="CEP81" s="6"/>
      <c r="CEQ81" s="6"/>
      <c r="CER81" s="6"/>
      <c r="CES81" s="6"/>
      <c r="CET81" s="6"/>
      <c r="CEU81" s="6"/>
      <c r="CEV81" s="6"/>
      <c r="CEW81" s="6"/>
      <c r="CEX81" s="6"/>
      <c r="CEY81" s="6"/>
      <c r="CEZ81" s="6"/>
      <c r="CFA81" s="6"/>
      <c r="CFB81" s="6"/>
      <c r="CFC81" s="6"/>
      <c r="CFD81" s="6"/>
      <c r="CFE81" s="6"/>
      <c r="CFF81" s="6"/>
      <c r="CFG81" s="6"/>
      <c r="CFH81" s="6"/>
      <c r="CFI81" s="6"/>
      <c r="CFJ81" s="6"/>
      <c r="CFK81" s="6"/>
      <c r="CFL81" s="6"/>
      <c r="CFM81" s="6"/>
      <c r="CFN81" s="6"/>
      <c r="CFO81" s="6"/>
      <c r="CFP81" s="6"/>
      <c r="CFQ81" s="6"/>
      <c r="CFR81" s="6"/>
      <c r="CFS81" s="6"/>
      <c r="CFT81" s="6"/>
      <c r="CFU81" s="6"/>
      <c r="CFV81" s="6"/>
      <c r="CFW81" s="6"/>
      <c r="CFX81" s="6"/>
      <c r="CFY81" s="6"/>
      <c r="CFZ81" s="6"/>
      <c r="CGA81" s="6"/>
      <c r="CGB81" s="6"/>
      <c r="CGC81" s="6"/>
      <c r="CGD81" s="6"/>
      <c r="CGE81" s="6"/>
      <c r="CGF81" s="6"/>
      <c r="CGG81" s="6"/>
      <c r="CGH81" s="6"/>
      <c r="CGI81" s="6"/>
      <c r="CGJ81" s="6"/>
      <c r="CGK81" s="6"/>
      <c r="CGL81" s="6"/>
      <c r="CGM81" s="6"/>
      <c r="CGN81" s="6"/>
      <c r="CGO81" s="6"/>
      <c r="CGP81" s="6"/>
      <c r="CGQ81" s="6"/>
      <c r="CGR81" s="6"/>
      <c r="CGS81" s="6"/>
      <c r="CGT81" s="6"/>
      <c r="CGU81" s="6"/>
      <c r="CGV81" s="6"/>
      <c r="CGW81" s="6"/>
      <c r="CGX81" s="6"/>
      <c r="CGY81" s="6"/>
      <c r="CGZ81" s="6"/>
      <c r="CHA81" s="6"/>
      <c r="CHB81" s="6"/>
      <c r="CHC81" s="6"/>
      <c r="CHD81" s="6"/>
      <c r="CHE81" s="6"/>
      <c r="CHF81" s="6"/>
      <c r="CHG81" s="6"/>
      <c r="CHH81" s="6"/>
      <c r="CHI81" s="6"/>
      <c r="CHJ81" s="6"/>
      <c r="CHK81" s="6"/>
      <c r="CHL81" s="6"/>
      <c r="CHM81" s="6"/>
      <c r="CHN81" s="6"/>
      <c r="CHO81" s="6"/>
      <c r="CHP81" s="6"/>
      <c r="CHQ81" s="6"/>
      <c r="CHR81" s="6"/>
      <c r="CHS81" s="6"/>
      <c r="CHT81" s="6"/>
      <c r="CHU81" s="6"/>
      <c r="CHV81" s="6"/>
      <c r="CHW81" s="6"/>
      <c r="CHX81" s="6"/>
      <c r="CHY81" s="6"/>
      <c r="CHZ81" s="6"/>
      <c r="CIA81" s="6"/>
      <c r="CIB81" s="6"/>
      <c r="CIC81" s="6"/>
      <c r="CID81" s="6"/>
      <c r="CIE81" s="6"/>
      <c r="CIF81" s="6"/>
      <c r="CIG81" s="6"/>
      <c r="CIH81" s="6"/>
      <c r="CII81" s="6"/>
      <c r="CIJ81" s="6"/>
      <c r="CIK81" s="6"/>
      <c r="CIL81" s="6"/>
      <c r="CIM81" s="6"/>
      <c r="CIN81" s="6"/>
      <c r="CIO81" s="6"/>
      <c r="CIP81" s="6"/>
      <c r="CIQ81" s="6"/>
      <c r="CIR81" s="6"/>
      <c r="CIS81" s="6"/>
      <c r="CIT81" s="6"/>
      <c r="CIU81" s="6"/>
      <c r="CIV81" s="6"/>
      <c r="CIW81" s="6"/>
      <c r="CIX81" s="6"/>
      <c r="CIY81" s="6"/>
      <c r="CIZ81" s="6"/>
      <c r="CJA81" s="6"/>
      <c r="CJB81" s="6"/>
      <c r="CJC81" s="6"/>
      <c r="CJD81" s="6"/>
      <c r="CJE81" s="6"/>
      <c r="CJF81" s="6"/>
      <c r="CJG81" s="6"/>
      <c r="CJH81" s="6"/>
      <c r="CJI81" s="6"/>
      <c r="CJJ81" s="6"/>
      <c r="CJK81" s="6"/>
      <c r="CJL81" s="6"/>
      <c r="CJM81" s="6"/>
      <c r="CJN81" s="6"/>
      <c r="CJO81" s="6"/>
      <c r="CJP81" s="6"/>
      <c r="CJQ81" s="6"/>
      <c r="CJR81" s="6"/>
      <c r="CJS81" s="6"/>
      <c r="CJT81" s="6"/>
      <c r="CJU81" s="6"/>
      <c r="CJV81" s="6"/>
      <c r="CJW81" s="6"/>
      <c r="CJX81" s="6"/>
      <c r="CJY81" s="6"/>
      <c r="CJZ81" s="6"/>
      <c r="CKA81" s="6"/>
      <c r="CKB81" s="6"/>
      <c r="CKC81" s="6"/>
      <c r="CKD81" s="6"/>
      <c r="CKE81" s="6"/>
      <c r="CKF81" s="6"/>
      <c r="CKG81" s="6"/>
      <c r="CKH81" s="6"/>
      <c r="CKI81" s="6"/>
      <c r="CKJ81" s="6"/>
      <c r="CKK81" s="6"/>
      <c r="CKL81" s="6"/>
      <c r="CKM81" s="6"/>
      <c r="CKN81" s="6"/>
      <c r="CKO81" s="6"/>
      <c r="CKP81" s="6"/>
      <c r="CKQ81" s="6"/>
      <c r="CKR81" s="6"/>
      <c r="CKS81" s="6"/>
      <c r="CKT81" s="6"/>
      <c r="CKU81" s="6"/>
      <c r="CKV81" s="6"/>
      <c r="CKW81" s="6"/>
      <c r="CKX81" s="6"/>
      <c r="CKY81" s="6"/>
      <c r="CKZ81" s="6"/>
      <c r="CLA81" s="6"/>
      <c r="CLB81" s="6"/>
      <c r="CLC81" s="6"/>
      <c r="CLD81" s="6"/>
      <c r="CLE81" s="6"/>
      <c r="CLF81" s="6"/>
      <c r="CLG81" s="6"/>
      <c r="CLH81" s="6"/>
      <c r="CLI81" s="6"/>
      <c r="CLJ81" s="6"/>
      <c r="CLK81" s="6"/>
      <c r="CLL81" s="6"/>
      <c r="CLM81" s="6"/>
      <c r="CLN81" s="6"/>
      <c r="CLO81" s="6"/>
      <c r="CLP81" s="6"/>
      <c r="CLQ81" s="6"/>
      <c r="CLR81" s="6"/>
      <c r="CLS81" s="6"/>
      <c r="CLT81" s="6"/>
      <c r="CLU81" s="6"/>
      <c r="CLV81" s="6"/>
      <c r="CLW81" s="6"/>
      <c r="CLX81" s="6"/>
      <c r="CLY81" s="6"/>
      <c r="CLZ81" s="6"/>
      <c r="CMA81" s="6"/>
      <c r="CMB81" s="6"/>
      <c r="CMC81" s="6"/>
      <c r="CMD81" s="6"/>
      <c r="CME81" s="6"/>
      <c r="CMF81" s="6"/>
      <c r="CMG81" s="6"/>
      <c r="CMH81" s="6"/>
      <c r="CMI81" s="6"/>
      <c r="CMJ81" s="6"/>
      <c r="CMK81" s="6"/>
      <c r="CML81" s="6"/>
      <c r="CMM81" s="6"/>
      <c r="CMN81" s="6"/>
      <c r="CMO81" s="6"/>
      <c r="CMP81" s="6"/>
      <c r="CMQ81" s="6"/>
      <c r="CMR81" s="6"/>
      <c r="CMS81" s="6"/>
      <c r="CMT81" s="6"/>
      <c r="CMU81" s="6"/>
      <c r="CMV81" s="6"/>
      <c r="CMW81" s="6"/>
      <c r="CMX81" s="6"/>
      <c r="CMY81" s="6"/>
      <c r="CMZ81" s="6"/>
      <c r="CNA81" s="6"/>
      <c r="CNB81" s="6"/>
      <c r="CNC81" s="6"/>
      <c r="CND81" s="6"/>
      <c r="CNE81" s="6"/>
      <c r="CNF81" s="6"/>
      <c r="CNG81" s="6"/>
      <c r="CNH81" s="6"/>
      <c r="CNI81" s="6"/>
    </row>
    <row r="82" spans="1:2401" ht="23.25" customHeight="1">
      <c r="B82" s="100" t="s">
        <v>414</v>
      </c>
      <c r="C82" s="100" t="s">
        <v>415</v>
      </c>
      <c r="D82" s="100" t="s">
        <v>416</v>
      </c>
      <c r="E82" s="100">
        <v>72220</v>
      </c>
      <c r="F82" s="129">
        <v>2002</v>
      </c>
      <c r="G82" s="100" t="s">
        <v>304</v>
      </c>
      <c r="H82" s="15" t="s">
        <v>281</v>
      </c>
      <c r="I82" s="130">
        <v>7.38</v>
      </c>
      <c r="J82" s="6">
        <f>1</f>
        <v>1</v>
      </c>
      <c r="L82" s="205" t="s">
        <v>464</v>
      </c>
      <c r="M82" s="205" t="s">
        <v>465</v>
      </c>
      <c r="N82" s="205" t="s">
        <v>466</v>
      </c>
    </row>
    <row r="83" spans="1:2401" ht="23.25" customHeight="1">
      <c r="B83" s="100" t="s">
        <v>449</v>
      </c>
      <c r="C83" s="100" t="s">
        <v>450</v>
      </c>
      <c r="D83" s="100" t="s">
        <v>451</v>
      </c>
      <c r="E83" s="100">
        <v>69596</v>
      </c>
      <c r="F83" s="129">
        <v>2003</v>
      </c>
      <c r="G83" s="100" t="s">
        <v>365</v>
      </c>
      <c r="H83" s="15" t="s">
        <v>283</v>
      </c>
      <c r="I83" s="130">
        <v>7.18</v>
      </c>
      <c r="J83" s="6">
        <f>1</f>
        <v>1</v>
      </c>
      <c r="L83" s="205" t="s">
        <v>390</v>
      </c>
      <c r="M83" s="205" t="s">
        <v>391</v>
      </c>
      <c r="N83" s="205" t="s">
        <v>392</v>
      </c>
    </row>
    <row r="84" spans="1:2401" ht="23.25" customHeight="1">
      <c r="B84" s="100" t="s">
        <v>390</v>
      </c>
      <c r="C84" s="100" t="str">
        <f>_xlfn.XLOOKUP(tblMix[[#This Row],[Team Name]],tblLookup[Team Name],tblLookup[Arena Name],NA(),0,1)</f>
        <v>Bank of America Stadium</v>
      </c>
      <c r="D84" s="100" t="s">
        <v>392</v>
      </c>
      <c r="E84" s="100">
        <v>75523</v>
      </c>
      <c r="F84" s="129">
        <v>1996</v>
      </c>
      <c r="G84" s="100" t="s">
        <v>289</v>
      </c>
      <c r="H84" s="15" t="s">
        <v>283</v>
      </c>
      <c r="I84" s="130">
        <v>7.76</v>
      </c>
      <c r="J84" s="6">
        <f>1</f>
        <v>1</v>
      </c>
      <c r="L84" s="205" t="s">
        <v>423</v>
      </c>
      <c r="M84" s="205" t="s">
        <v>424</v>
      </c>
      <c r="N84" s="205" t="s">
        <v>425</v>
      </c>
    </row>
    <row r="85" spans="1:2401" ht="23.25" customHeight="1">
      <c r="B85" s="100" t="s">
        <v>461</v>
      </c>
      <c r="C85" s="100" t="s">
        <v>462</v>
      </c>
      <c r="D85" s="100" t="str">
        <f>_xlfn.XLOOKUP(tblMix[[#This Row],[Arena Name]],tblLookup[Arena Name],tblLookup[Arena Location],NA(),0,1)</f>
        <v>Tampa, Florida</v>
      </c>
      <c r="E85" s="100">
        <v>65890</v>
      </c>
      <c r="F85" s="129">
        <v>1998</v>
      </c>
      <c r="G85" s="100" t="s">
        <v>308</v>
      </c>
      <c r="H85" s="15" t="s">
        <v>281</v>
      </c>
      <c r="I85" s="130">
        <v>12.31</v>
      </c>
      <c r="J85" s="6">
        <f>1</f>
        <v>1</v>
      </c>
      <c r="L85" s="205" t="s">
        <v>414</v>
      </c>
      <c r="M85" s="205" t="s">
        <v>415</v>
      </c>
      <c r="N85" s="205" t="s">
        <v>416</v>
      </c>
    </row>
    <row r="86" spans="1:2401" ht="23.25" customHeight="1">
      <c r="B86" s="100" t="s">
        <v>387</v>
      </c>
      <c r="C86" s="100" t="s">
        <v>388</v>
      </c>
      <c r="D86" s="100" t="s">
        <v>389</v>
      </c>
      <c r="E86" s="100">
        <v>71608</v>
      </c>
      <c r="F86" s="129">
        <v>1973</v>
      </c>
      <c r="G86" s="100" t="s">
        <v>288</v>
      </c>
      <c r="H86" s="15" t="s">
        <v>287</v>
      </c>
      <c r="I86" s="130">
        <v>5.13</v>
      </c>
      <c r="J86" s="6">
        <f>1</f>
        <v>1</v>
      </c>
      <c r="L86" s="205" t="s">
        <v>399</v>
      </c>
      <c r="M86" s="205" t="s">
        <v>400</v>
      </c>
      <c r="N86" s="205" t="s">
        <v>401</v>
      </c>
    </row>
    <row r="87" spans="1:2401" ht="23.25" customHeight="1">
      <c r="B87" s="100" t="s">
        <v>393</v>
      </c>
      <c r="C87" s="100" t="s">
        <v>394</v>
      </c>
      <c r="D87" s="100" t="s">
        <v>395</v>
      </c>
      <c r="E87" s="100">
        <v>61500</v>
      </c>
      <c r="F87" s="129">
        <v>1924</v>
      </c>
      <c r="G87" s="100" t="s">
        <v>297</v>
      </c>
      <c r="H87" s="15" t="s">
        <v>290</v>
      </c>
      <c r="I87" s="130">
        <v>14.83</v>
      </c>
      <c r="J87" s="6">
        <f>1</f>
        <v>1</v>
      </c>
      <c r="L87" s="205" t="s">
        <v>433</v>
      </c>
      <c r="M87" s="205" t="s">
        <v>434</v>
      </c>
      <c r="N87" s="205" t="s">
        <v>435</v>
      </c>
    </row>
    <row r="88" spans="1:2401" ht="23.25" customHeight="1">
      <c r="B88" s="100" t="s">
        <v>445</v>
      </c>
      <c r="C88" s="100" t="s">
        <v>446</v>
      </c>
      <c r="D88" s="100" t="s">
        <v>447</v>
      </c>
      <c r="E88" s="100">
        <v>82500</v>
      </c>
      <c r="F88" s="129">
        <v>2010</v>
      </c>
      <c r="G88" s="100" t="s">
        <v>359</v>
      </c>
      <c r="H88" s="15" t="s">
        <v>281</v>
      </c>
      <c r="I88" s="130">
        <v>12.11</v>
      </c>
      <c r="J88" s="6">
        <f>1</f>
        <v>1</v>
      </c>
      <c r="L88" s="205" t="s">
        <v>455</v>
      </c>
      <c r="M88" s="205" t="s">
        <v>456</v>
      </c>
      <c r="N88" s="205" t="s">
        <v>457</v>
      </c>
    </row>
    <row r="89" spans="1:2401" ht="23.25" customHeight="1">
      <c r="B89" s="100" t="s">
        <v>429</v>
      </c>
      <c r="C89" s="100" t="s">
        <v>430</v>
      </c>
      <c r="D89" s="100" t="s">
        <v>431</v>
      </c>
      <c r="E89" s="100">
        <v>70240</v>
      </c>
      <c r="F89" s="129">
        <v>2020</v>
      </c>
      <c r="G89" s="100" t="s">
        <v>294</v>
      </c>
      <c r="H89" s="15" t="s">
        <v>281</v>
      </c>
      <c r="I89" s="130">
        <v>3.2</v>
      </c>
      <c r="J89" s="6">
        <f>1</f>
        <v>1</v>
      </c>
      <c r="L89" s="205" t="s">
        <v>452</v>
      </c>
      <c r="M89" s="205" t="s">
        <v>453</v>
      </c>
      <c r="N89" s="205" t="s">
        <v>454</v>
      </c>
    </row>
    <row r="90" spans="1:2401" ht="23.25" customHeight="1">
      <c r="B90" s="100" t="s">
        <v>423</v>
      </c>
      <c r="C90" s="100" t="s">
        <v>424</v>
      </c>
      <c r="D90" s="100" t="str">
        <f>_xlfn.XLOOKUP(tblMix[[#This Row],[Arena Name]],tblLookup[Arena Name],tblLookup[Arena Location],NA(),0,1)</f>
        <v>Kansas City, Missouri</v>
      </c>
      <c r="E90" s="100">
        <v>76416</v>
      </c>
      <c r="F90" s="129">
        <v>1972</v>
      </c>
      <c r="G90" s="100" t="s">
        <v>314</v>
      </c>
      <c r="H90" s="15" t="s">
        <v>290</v>
      </c>
      <c r="I90" s="130">
        <v>11.49</v>
      </c>
      <c r="J90" s="6">
        <f>1</f>
        <v>1</v>
      </c>
      <c r="L90" s="205" t="s">
        <v>384</v>
      </c>
      <c r="M90" s="205" t="s">
        <v>385</v>
      </c>
      <c r="N90" s="205" t="s">
        <v>386</v>
      </c>
    </row>
    <row r="91" spans="1:2401" ht="23.25" customHeight="1">
      <c r="B91" s="100" t="s">
        <v>464</v>
      </c>
      <c r="C91" s="100" t="s">
        <v>465</v>
      </c>
      <c r="D91" s="100" t="s">
        <v>466</v>
      </c>
      <c r="E91" s="100">
        <v>69143</v>
      </c>
      <c r="F91" s="129">
        <v>1999</v>
      </c>
      <c r="G91" s="100" t="s">
        <v>364</v>
      </c>
      <c r="H91" s="15" t="s">
        <v>287</v>
      </c>
      <c r="I91" s="130">
        <v>6.86</v>
      </c>
      <c r="J91" s="6">
        <f>1</f>
        <v>1</v>
      </c>
      <c r="L91" s="205" t="s">
        <v>449</v>
      </c>
      <c r="M91" s="205" t="s">
        <v>450</v>
      </c>
      <c r="N91" s="205" t="s">
        <v>451</v>
      </c>
    </row>
    <row r="92" spans="1:2401" ht="23.25" customHeight="1">
      <c r="B92" s="100" t="s">
        <v>384</v>
      </c>
      <c r="C92" s="100" t="str">
        <f>_xlfn.XLOOKUP(tblMix[[#This Row],[Team Name]],tblLookup[Team Name],tblLookup[Arena Name],NA(),0,1)</f>
        <v>M&amp;T Bank Stadium</v>
      </c>
      <c r="D92" s="100" t="str">
        <f>_xlfn.XLOOKUP(tblMix[[#This Row],[Arena Name]],tblLookup[Arena Name],tblLookup[Arena Location],NA(),0,1)</f>
        <v>Baltimore, Maryland</v>
      </c>
      <c r="E92" s="100">
        <v>71008</v>
      </c>
      <c r="F92" s="129">
        <v>1998</v>
      </c>
      <c r="G92" s="100" t="s">
        <v>362</v>
      </c>
      <c r="H92" s="15" t="s">
        <v>281</v>
      </c>
      <c r="I92" s="130">
        <v>6.69</v>
      </c>
      <c r="J92" s="6">
        <f>1</f>
        <v>1</v>
      </c>
      <c r="L92" s="205" t="s">
        <v>399</v>
      </c>
      <c r="M92" s="205" t="s">
        <v>400</v>
      </c>
      <c r="N92" s="205" t="s">
        <v>401</v>
      </c>
    </row>
    <row r="93" spans="1:2401" ht="23.25" customHeight="1">
      <c r="B93" s="100" t="s">
        <v>455</v>
      </c>
      <c r="C93" s="100" t="s">
        <v>456</v>
      </c>
      <c r="D93" s="100" t="str">
        <f>_xlfn.XLOOKUP(tblMix[[#This Row],[Arena Name]],tblLookup[Arena Name],tblLookup[Arena Location],NA(),0,1)</f>
        <v>Santa Clara, California</v>
      </c>
      <c r="E93" s="100">
        <v>68500</v>
      </c>
      <c r="F93" s="129">
        <v>2014</v>
      </c>
      <c r="G93" s="100" t="s">
        <v>276</v>
      </c>
      <c r="H93" s="15" t="s">
        <v>283</v>
      </c>
      <c r="I93" s="130">
        <v>6.13</v>
      </c>
      <c r="J93" s="6">
        <f>1</f>
        <v>1</v>
      </c>
      <c r="L93" s="205" t="s">
        <v>452</v>
      </c>
      <c r="M93" s="205" t="s">
        <v>453</v>
      </c>
      <c r="N93" s="205" t="s">
        <v>454</v>
      </c>
    </row>
    <row r="94" spans="1:2401" ht="23.25" customHeight="1">
      <c r="B94" s="100" t="s">
        <v>396</v>
      </c>
      <c r="C94" s="100" t="s">
        <v>397</v>
      </c>
      <c r="D94" s="100" t="str">
        <f>_xlfn.XLOOKUP(tblMix[[#This Row],[Arena Name]],tblLookup[Arena Name],tblLookup[Arena Location],NA(),0,1)</f>
        <v>Cincinnati, Ohio</v>
      </c>
      <c r="E94" s="100">
        <v>65515</v>
      </c>
      <c r="F94" s="129">
        <v>2000</v>
      </c>
      <c r="G94" s="100" t="s">
        <v>358</v>
      </c>
      <c r="H94" s="15" t="s">
        <v>290</v>
      </c>
      <c r="I94" s="130">
        <v>13.59</v>
      </c>
      <c r="J94" s="6">
        <f>1</f>
        <v>1</v>
      </c>
      <c r="L94" s="205" t="s">
        <v>429</v>
      </c>
      <c r="M94" s="205" t="s">
        <v>430</v>
      </c>
      <c r="N94" s="205" t="s">
        <v>431</v>
      </c>
    </row>
    <row r="95" spans="1:2401" ht="23.25" customHeight="1">
      <c r="B95" s="100" t="s">
        <v>381</v>
      </c>
      <c r="C95" s="100" t="s">
        <v>382</v>
      </c>
      <c r="D95" s="100" t="s">
        <v>383</v>
      </c>
      <c r="E95" s="100">
        <v>71000</v>
      </c>
      <c r="F95" s="129">
        <v>2017</v>
      </c>
      <c r="G95" s="100" t="s">
        <v>267</v>
      </c>
      <c r="H95" s="15" t="s">
        <v>287</v>
      </c>
      <c r="I95" s="130">
        <v>13.64</v>
      </c>
      <c r="J95" s="6">
        <f>1</f>
        <v>1</v>
      </c>
      <c r="L95" s="205" t="s">
        <v>426</v>
      </c>
      <c r="M95" s="205" t="s">
        <v>427</v>
      </c>
      <c r="N95" s="205" t="s">
        <v>428</v>
      </c>
    </row>
    <row r="96" spans="1:2401" ht="23.25" customHeight="1">
      <c r="B96" s="100" t="s">
        <v>402</v>
      </c>
      <c r="C96" s="100" t="s">
        <v>403</v>
      </c>
      <c r="D96" s="100" t="str">
        <f>_xlfn.XLOOKUP(tblMix[[#This Row],[Arena Name]],tblLookup[Arena Name],tblLookup[Arena Location],NA(),0,1)</f>
        <v>Arlington, Texas</v>
      </c>
      <c r="E96" s="100">
        <v>80000</v>
      </c>
      <c r="F96" s="129">
        <v>2009</v>
      </c>
      <c r="G96" s="100" t="s">
        <v>288</v>
      </c>
      <c r="H96" s="15" t="s">
        <v>290</v>
      </c>
      <c r="I96" s="130">
        <v>5.08</v>
      </c>
      <c r="J96" s="6">
        <f>1</f>
        <v>1</v>
      </c>
      <c r="L96" s="205" t="s">
        <v>402</v>
      </c>
      <c r="M96" s="205" t="s">
        <v>403</v>
      </c>
      <c r="N96" s="205" t="s">
        <v>404</v>
      </c>
    </row>
    <row r="97" spans="2:14" ht="23.25" customHeight="1">
      <c r="B97" s="100" t="s">
        <v>402</v>
      </c>
      <c r="C97" s="100" t="str">
        <f>_xlfn.XLOOKUP(tblMix[[#This Row],[Team Name]],tblLookup[Team Name],tblLookup[Arena Name],NA(),0,1)</f>
        <v>AT&amp;T Stadium</v>
      </c>
      <c r="D97" s="100" t="str">
        <f>_xlfn.XLOOKUP(tblMix[[#This Row],[Arena Name]],tblLookup[Arena Name],tblLookup[Arena Location],NA(),0,1)</f>
        <v>Arlington, Texas</v>
      </c>
      <c r="E97" s="100">
        <v>80000</v>
      </c>
      <c r="F97" s="129">
        <v>2009</v>
      </c>
      <c r="G97" s="100" t="s">
        <v>286</v>
      </c>
      <c r="H97" s="15" t="s">
        <v>290</v>
      </c>
      <c r="I97" s="130">
        <v>8.8800000000000008</v>
      </c>
      <c r="J97" s="6">
        <f>1</f>
        <v>1</v>
      </c>
      <c r="L97" s="205" t="s">
        <v>467</v>
      </c>
      <c r="M97" s="205" t="s">
        <v>468</v>
      </c>
      <c r="N97" s="205" t="s">
        <v>469</v>
      </c>
    </row>
    <row r="98" spans="2:14" ht="23.25" customHeight="1">
      <c r="B98" s="100" t="str" cm="1">
        <f t="array" ref="B98">_xlfn.XLOOKUP(tblMix[[#This Row],[Arena Name]]&amp;tblMix[[#This Row],[Arena Location]],tblLookup[Arena Name]&amp;tblLookup[Arena Location],tblLookup[Team Name],NA(),0,1)</f>
        <v>Tennessee Titans</v>
      </c>
      <c r="C98" s="100" t="s">
        <v>465</v>
      </c>
      <c r="D98" s="100" t="s">
        <v>466</v>
      </c>
      <c r="E98" s="100">
        <v>69143</v>
      </c>
      <c r="F98" s="129">
        <v>1999</v>
      </c>
      <c r="G98" s="100" t="s">
        <v>292</v>
      </c>
      <c r="H98" s="15" t="s">
        <v>283</v>
      </c>
      <c r="I98" s="130">
        <v>9.99</v>
      </c>
      <c r="J98" s="6">
        <f>1</f>
        <v>1</v>
      </c>
      <c r="L98" s="205" t="s">
        <v>452</v>
      </c>
      <c r="M98" s="205" t="s">
        <v>453</v>
      </c>
      <c r="N98" s="205" t="s">
        <v>454</v>
      </c>
    </row>
    <row r="99" spans="2:14" ht="23.25" customHeight="1">
      <c r="B99" s="100" t="s">
        <v>436</v>
      </c>
      <c r="C99" s="100" t="s">
        <v>437</v>
      </c>
      <c r="D99" s="100" t="s">
        <v>438</v>
      </c>
      <c r="E99" s="100">
        <v>66655</v>
      </c>
      <c r="F99" s="129">
        <v>2016</v>
      </c>
      <c r="G99" s="100" t="s">
        <v>309</v>
      </c>
      <c r="H99" s="15" t="s">
        <v>281</v>
      </c>
      <c r="I99" s="130">
        <v>1.61</v>
      </c>
      <c r="J99" s="6">
        <f>1</f>
        <v>1</v>
      </c>
      <c r="L99" s="205" t="s">
        <v>390</v>
      </c>
      <c r="M99" s="205" t="s">
        <v>391</v>
      </c>
      <c r="N99" s="205" t="s">
        <v>392</v>
      </c>
    </row>
    <row r="100" spans="2:14" ht="23.25" customHeight="1">
      <c r="B100" s="100" t="s">
        <v>442</v>
      </c>
      <c r="C100" s="100" t="s">
        <v>443</v>
      </c>
      <c r="D100" s="100" t="str">
        <f>_xlfn.XLOOKUP(tblMix[[#This Row],[Arena Name]],tblLookup[Arena Name],tblLookup[Arena Location],NA(),0,1)</f>
        <v>New Orleans, Louisiana</v>
      </c>
      <c r="E100" s="100">
        <v>73208</v>
      </c>
      <c r="F100" s="129">
        <v>1975</v>
      </c>
      <c r="G100" s="100" t="s">
        <v>275</v>
      </c>
      <c r="H100" s="15" t="s">
        <v>283</v>
      </c>
      <c r="I100" s="130">
        <v>14.59</v>
      </c>
      <c r="J100" s="6">
        <f>1</f>
        <v>1</v>
      </c>
      <c r="L100" s="205" t="s">
        <v>445</v>
      </c>
      <c r="M100" s="205" t="s">
        <v>446</v>
      </c>
      <c r="N100" s="205" t="s">
        <v>447</v>
      </c>
    </row>
    <row r="101" spans="2:14" ht="23.25" customHeight="1">
      <c r="B101" s="100" t="s">
        <v>405</v>
      </c>
      <c r="C101" s="100" t="s">
        <v>406</v>
      </c>
      <c r="D101" s="100" t="s">
        <v>407</v>
      </c>
      <c r="E101" s="100">
        <v>76125</v>
      </c>
      <c r="F101" s="129">
        <v>2001</v>
      </c>
      <c r="G101" s="100" t="s">
        <v>292</v>
      </c>
      <c r="H101" s="15" t="s">
        <v>283</v>
      </c>
      <c r="I101" s="130">
        <v>9.99</v>
      </c>
      <c r="J101" s="6">
        <f>1</f>
        <v>1</v>
      </c>
      <c r="L101" s="205" t="s">
        <v>420</v>
      </c>
      <c r="M101" s="205" t="s">
        <v>421</v>
      </c>
      <c r="N101" s="205" t="s">
        <v>422</v>
      </c>
    </row>
    <row r="102" spans="2:14" ht="23.25" customHeight="1">
      <c r="B102" s="100" t="s">
        <v>449</v>
      </c>
      <c r="C102" s="100" t="s">
        <v>450</v>
      </c>
      <c r="D102" s="100" t="s">
        <v>451</v>
      </c>
      <c r="E102" s="100">
        <v>69596</v>
      </c>
      <c r="F102" s="129">
        <v>2003</v>
      </c>
      <c r="G102" s="100" t="s">
        <v>270</v>
      </c>
      <c r="H102" s="15" t="s">
        <v>290</v>
      </c>
      <c r="I102" s="130">
        <v>8.5</v>
      </c>
      <c r="J102" s="6">
        <f>1</f>
        <v>1</v>
      </c>
      <c r="L102" s="205" t="s">
        <v>393</v>
      </c>
      <c r="M102" s="205" t="s">
        <v>394</v>
      </c>
      <c r="N102" s="205" t="s">
        <v>395</v>
      </c>
    </row>
    <row r="103" spans="2:14" ht="23.25" customHeight="1">
      <c r="B103" s="100" t="s">
        <v>436</v>
      </c>
      <c r="C103" s="100" t="s">
        <v>437</v>
      </c>
      <c r="D103" s="100" t="s">
        <v>438</v>
      </c>
      <c r="E103" s="100">
        <v>66655</v>
      </c>
      <c r="F103" s="129">
        <v>2016</v>
      </c>
      <c r="G103" s="100" t="s">
        <v>296</v>
      </c>
      <c r="H103" s="15" t="s">
        <v>287</v>
      </c>
      <c r="I103" s="130">
        <v>11.1</v>
      </c>
      <c r="J103" s="6">
        <f>1</f>
        <v>1</v>
      </c>
      <c r="L103" s="205" t="s">
        <v>439</v>
      </c>
      <c r="M103" s="205" t="s">
        <v>440</v>
      </c>
      <c r="N103" s="205" t="s">
        <v>441</v>
      </c>
    </row>
    <row r="104" spans="2:14" ht="23.25" customHeight="1">
      <c r="B104" s="100" t="s">
        <v>452</v>
      </c>
      <c r="C104" s="100" t="s">
        <v>453</v>
      </c>
      <c r="D104" s="100" t="s">
        <v>454</v>
      </c>
      <c r="E104" s="100">
        <v>68400</v>
      </c>
      <c r="F104" s="129">
        <v>2001</v>
      </c>
      <c r="G104" s="100" t="s">
        <v>267</v>
      </c>
      <c r="H104" s="15" t="s">
        <v>281</v>
      </c>
      <c r="I104" s="130">
        <v>13.78</v>
      </c>
      <c r="J104" s="6">
        <f>1</f>
        <v>1</v>
      </c>
      <c r="L104" s="205" t="s">
        <v>378</v>
      </c>
      <c r="M104" s="205" t="s">
        <v>379</v>
      </c>
      <c r="N104" s="205" t="s">
        <v>380</v>
      </c>
    </row>
    <row r="105" spans="2:14" ht="23.25" customHeight="1">
      <c r="B105" s="100" t="str" cm="1">
        <f t="array" ref="B105">_xlfn.XLOOKUP(tblMix[[#This Row],[Arena Name]]&amp;tblMix[[#This Row],[Arena Location]],tblLookup[Arena Name]&amp;tblLookup[Arena Location],tblLookup[Team Name],NA(),0,1)</f>
        <v>Seattle Seahawks</v>
      </c>
      <c r="C105" s="100" t="str">
        <f>_xlfn.XLOOKUP(tblMix[[#This Row],[Arena Location]],tblLookup[Arena Location],tblLookup[Arena Name],NA(),0,1)</f>
        <v>Lumen Field</v>
      </c>
      <c r="D105" s="100" t="s">
        <v>460</v>
      </c>
      <c r="E105" s="100">
        <v>69000</v>
      </c>
      <c r="F105" s="129">
        <v>2002</v>
      </c>
      <c r="G105" s="100" t="s">
        <v>294</v>
      </c>
      <c r="H105" s="15" t="s">
        <v>290</v>
      </c>
      <c r="I105" s="130">
        <v>3.14</v>
      </c>
      <c r="J105" s="6">
        <f>1</f>
        <v>1</v>
      </c>
      <c r="L105" s="205" t="s">
        <v>393</v>
      </c>
      <c r="M105" s="205" t="s">
        <v>394</v>
      </c>
      <c r="N105" s="205" t="s">
        <v>395</v>
      </c>
    </row>
    <row r="106" spans="2:14" ht="23.25" customHeight="1">
      <c r="B106" s="100" t="s">
        <v>467</v>
      </c>
      <c r="C106" s="100" t="s">
        <v>468</v>
      </c>
      <c r="D106" s="100" t="s">
        <v>469</v>
      </c>
      <c r="E106" s="100">
        <v>82000</v>
      </c>
      <c r="F106" s="129">
        <v>1997</v>
      </c>
      <c r="G106" s="100" t="s">
        <v>285</v>
      </c>
      <c r="H106" s="15" t="s">
        <v>290</v>
      </c>
      <c r="I106" s="130">
        <v>11.99</v>
      </c>
      <c r="J106" s="6">
        <f>1</f>
        <v>1</v>
      </c>
      <c r="L106" s="205" t="s">
        <v>442</v>
      </c>
      <c r="M106" s="205" t="s">
        <v>443</v>
      </c>
      <c r="N106" s="205" t="s">
        <v>444</v>
      </c>
    </row>
    <row r="107" spans="2:14" ht="23.25" customHeight="1">
      <c r="B107" s="100" t="s">
        <v>464</v>
      </c>
      <c r="C107" s="100" t="str">
        <f>_xlfn.XLOOKUP(tblMix[[#This Row],[Team Name]],tblLookup[Team Name],tblLookup[Arena Name],NA(),0,1)</f>
        <v>Nissan Stadium</v>
      </c>
      <c r="D107" s="100" t="s">
        <v>466</v>
      </c>
      <c r="E107" s="100">
        <v>69143</v>
      </c>
      <c r="F107" s="129">
        <v>1999</v>
      </c>
      <c r="G107" s="100" t="s">
        <v>308</v>
      </c>
      <c r="H107" s="15" t="s">
        <v>281</v>
      </c>
      <c r="I107" s="130">
        <v>12.31</v>
      </c>
      <c r="J107" s="6">
        <f>1</f>
        <v>1</v>
      </c>
      <c r="L107" s="205" t="s">
        <v>393</v>
      </c>
      <c r="M107" s="205" t="s">
        <v>394</v>
      </c>
      <c r="N107" s="205" t="s">
        <v>395</v>
      </c>
    </row>
    <row r="108" spans="2:14" ht="23.25" customHeight="1">
      <c r="B108" s="100" t="s">
        <v>426</v>
      </c>
      <c r="C108" s="100" t="s">
        <v>427</v>
      </c>
      <c r="D108" s="100" t="s">
        <v>428</v>
      </c>
      <c r="E108" s="100">
        <v>65000</v>
      </c>
      <c r="F108" s="129">
        <v>2020</v>
      </c>
      <c r="G108" s="100" t="s">
        <v>324</v>
      </c>
      <c r="H108" s="15" t="s">
        <v>290</v>
      </c>
      <c r="I108" s="130">
        <v>13.09</v>
      </c>
      <c r="J108" s="6">
        <f>1</f>
        <v>1</v>
      </c>
      <c r="L108" s="205" t="s">
        <v>448</v>
      </c>
      <c r="M108" s="205" t="s">
        <v>446</v>
      </c>
      <c r="N108" s="205" t="s">
        <v>447</v>
      </c>
    </row>
    <row r="109" spans="2:14" ht="23.25" customHeight="1">
      <c r="B109" s="100" t="s">
        <v>378</v>
      </c>
      <c r="C109" s="100" t="s">
        <v>379</v>
      </c>
      <c r="D109" s="100" t="s">
        <v>380</v>
      </c>
      <c r="E109" s="100">
        <v>63400</v>
      </c>
      <c r="F109" s="129">
        <v>2006</v>
      </c>
      <c r="G109" s="100" t="s">
        <v>310</v>
      </c>
      <c r="H109" s="15" t="s">
        <v>281</v>
      </c>
      <c r="I109" s="130">
        <v>6.82</v>
      </c>
      <c r="J109" s="6">
        <f>1</f>
        <v>1</v>
      </c>
      <c r="L109" s="205" t="s">
        <v>448</v>
      </c>
      <c r="M109" s="205" t="s">
        <v>446</v>
      </c>
      <c r="N109" s="205" t="s">
        <v>447</v>
      </c>
    </row>
    <row r="110" spans="2:14" ht="23.25" customHeight="1">
      <c r="B110" s="100" t="s">
        <v>436</v>
      </c>
      <c r="C110" s="100" t="s">
        <v>437</v>
      </c>
      <c r="D110" s="100" t="s">
        <v>438</v>
      </c>
      <c r="E110" s="100">
        <v>66655</v>
      </c>
      <c r="F110" s="129">
        <v>2016</v>
      </c>
      <c r="G110" s="100" t="s">
        <v>291</v>
      </c>
      <c r="H110" s="15" t="s">
        <v>283</v>
      </c>
      <c r="I110" s="130">
        <v>8.57</v>
      </c>
      <c r="J110" s="6">
        <f>1</f>
        <v>1</v>
      </c>
      <c r="L110" s="205" t="s">
        <v>461</v>
      </c>
      <c r="M110" s="205" t="s">
        <v>462</v>
      </c>
      <c r="N110" s="205" t="s">
        <v>463</v>
      </c>
    </row>
    <row r="111" spans="2:14" ht="23.25" customHeight="1">
      <c r="B111" s="100" t="s">
        <v>378</v>
      </c>
      <c r="C111" s="100" t="s">
        <v>379</v>
      </c>
      <c r="D111" s="100" t="s">
        <v>380</v>
      </c>
      <c r="E111" s="100">
        <v>63400</v>
      </c>
      <c r="F111" s="129">
        <v>2006</v>
      </c>
      <c r="G111" s="100" t="s">
        <v>310</v>
      </c>
      <c r="H111" s="15" t="s">
        <v>283</v>
      </c>
      <c r="I111" s="130">
        <v>7.49</v>
      </c>
      <c r="J111" s="6">
        <f>1</f>
        <v>1</v>
      </c>
      <c r="L111" s="205" t="s">
        <v>464</v>
      </c>
      <c r="M111" s="205" t="s">
        <v>465</v>
      </c>
      <c r="N111" s="205" t="s">
        <v>466</v>
      </c>
    </row>
    <row r="112" spans="2:14" ht="23.25" customHeight="1">
      <c r="B112" s="100" t="str" cm="1">
        <f t="array" ref="B112">_xlfn.XLOOKUP(tblMix[[#This Row],[Arena Name]]&amp;tblMix[[#This Row],[Arena Location]],tblLookup[Arena Name]&amp;tblLookup[Arena Location],tblLookup[Team Name],NA(),0,1)</f>
        <v>Cincinnati Bengals</v>
      </c>
      <c r="C112" s="100" t="str">
        <f>_xlfn.XLOOKUP(tblMix[[#This Row],[Arena Location]],tblLookup[Arena Location],tblLookup[Arena Name],NA(),0,1)</f>
        <v>Paycor Stadium</v>
      </c>
      <c r="D112" s="100" t="s">
        <v>398</v>
      </c>
      <c r="E112" s="100">
        <v>65515</v>
      </c>
      <c r="F112" s="129">
        <v>2000</v>
      </c>
      <c r="G112" s="100" t="s">
        <v>291</v>
      </c>
      <c r="H112" s="15" t="s">
        <v>287</v>
      </c>
      <c r="I112" s="130">
        <v>8.57</v>
      </c>
      <c r="J112" s="6">
        <f>1</f>
        <v>1</v>
      </c>
      <c r="L112" s="205" t="s">
        <v>439</v>
      </c>
      <c r="M112" s="205" t="s">
        <v>440</v>
      </c>
      <c r="N112" s="205" t="s">
        <v>441</v>
      </c>
    </row>
    <row r="113" spans="2:14" ht="23.25" customHeight="1">
      <c r="B113" s="100" t="s">
        <v>393</v>
      </c>
      <c r="C113" s="100" t="s">
        <v>394</v>
      </c>
      <c r="D113" s="100" t="s">
        <v>395</v>
      </c>
      <c r="E113" s="100">
        <v>61500</v>
      </c>
      <c r="F113" s="129">
        <v>1924</v>
      </c>
      <c r="G113" s="100" t="s">
        <v>358</v>
      </c>
      <c r="H113" s="15" t="s">
        <v>287</v>
      </c>
      <c r="I113" s="130">
        <v>14.51</v>
      </c>
      <c r="J113" s="6">
        <f>1</f>
        <v>1</v>
      </c>
      <c r="L113" s="205" t="s">
        <v>449</v>
      </c>
      <c r="M113" s="205" t="s">
        <v>450</v>
      </c>
      <c r="N113" s="205" t="s">
        <v>451</v>
      </c>
    </row>
    <row r="114" spans="2:14" ht="23.25" customHeight="1">
      <c r="B114" s="100" t="s">
        <v>436</v>
      </c>
      <c r="C114" s="100" t="s">
        <v>437</v>
      </c>
      <c r="D114" s="100" t="str">
        <f>_xlfn.XLOOKUP(tblMix[[#This Row],[Arena Name]],tblLookup[Arena Name],tblLookup[Arena Location],NA(),0,1)</f>
        <v>Minneapolis, Minnesota</v>
      </c>
      <c r="E114" s="100">
        <v>66655</v>
      </c>
      <c r="F114" s="129">
        <v>2016</v>
      </c>
      <c r="G114" s="100" t="s">
        <v>299</v>
      </c>
      <c r="H114" s="15" t="s">
        <v>287</v>
      </c>
      <c r="I114" s="130">
        <v>5.21</v>
      </c>
      <c r="J114" s="6">
        <f>1</f>
        <v>1</v>
      </c>
      <c r="L114" s="205" t="s">
        <v>402</v>
      </c>
      <c r="M114" s="205" t="s">
        <v>403</v>
      </c>
      <c r="N114" s="205" t="s">
        <v>404</v>
      </c>
    </row>
    <row r="115" spans="2:14" ht="23.25" customHeight="1">
      <c r="B115" s="100" t="s">
        <v>411</v>
      </c>
      <c r="C115" s="100" t="s">
        <v>412</v>
      </c>
      <c r="D115" s="100" t="s">
        <v>413</v>
      </c>
      <c r="E115" s="100">
        <v>81441</v>
      </c>
      <c r="F115" s="129">
        <v>1957</v>
      </c>
      <c r="G115" s="100" t="s">
        <v>308</v>
      </c>
      <c r="H115" s="15" t="s">
        <v>290</v>
      </c>
      <c r="I115" s="130">
        <v>12.37</v>
      </c>
      <c r="J115" s="6">
        <f>1</f>
        <v>1</v>
      </c>
      <c r="L115" s="205" t="s">
        <v>387</v>
      </c>
      <c r="M115" s="205" t="s">
        <v>388</v>
      </c>
      <c r="N115" s="205" t="s">
        <v>389</v>
      </c>
    </row>
    <row r="116" spans="2:14" ht="23.25" customHeight="1">
      <c r="B116" s="100" t="s">
        <v>384</v>
      </c>
      <c r="C116" s="100" t="s">
        <v>385</v>
      </c>
      <c r="D116" s="100" t="str">
        <f>_xlfn.XLOOKUP(tblMix[[#This Row],[Arena Name]],tblLookup[Arena Name],tblLookup[Arena Location],NA(),0,1)</f>
        <v>Baltimore, Maryland</v>
      </c>
      <c r="E116" s="100">
        <v>71008</v>
      </c>
      <c r="F116" s="129">
        <v>1998</v>
      </c>
      <c r="G116" s="100" t="s">
        <v>308</v>
      </c>
      <c r="H116" s="15" t="s">
        <v>290</v>
      </c>
      <c r="I116" s="130">
        <v>12.37</v>
      </c>
      <c r="J116" s="6">
        <f>1</f>
        <v>1</v>
      </c>
      <c r="L116" s="205" t="s">
        <v>399</v>
      </c>
      <c r="M116" s="205" t="s">
        <v>400</v>
      </c>
      <c r="N116" s="205" t="s">
        <v>401</v>
      </c>
    </row>
    <row r="117" spans="2:14" ht="23.25" customHeight="1">
      <c r="B117" s="100" t="s">
        <v>378</v>
      </c>
      <c r="C117" s="100" t="s">
        <v>379</v>
      </c>
      <c r="D117" s="100" t="str">
        <f>_xlfn.XLOOKUP(tblMix[[#This Row],[Arena Name]],tblLookup[Arena Name],tblLookup[Arena Location],NA(),0,1)</f>
        <v>Glendale, Arizona</v>
      </c>
      <c r="E117" s="100">
        <v>63400</v>
      </c>
      <c r="F117" s="129">
        <v>2006</v>
      </c>
      <c r="G117" s="100" t="s">
        <v>301</v>
      </c>
      <c r="H117" s="15" t="s">
        <v>287</v>
      </c>
      <c r="I117" s="130">
        <v>13.67</v>
      </c>
      <c r="J117" s="6">
        <f>1</f>
        <v>1</v>
      </c>
      <c r="L117" s="205" t="s">
        <v>433</v>
      </c>
      <c r="M117" s="205" t="s">
        <v>434</v>
      </c>
      <c r="N117" s="205" t="s">
        <v>435</v>
      </c>
    </row>
    <row r="118" spans="2:14" ht="23.25" customHeight="1">
      <c r="B118" s="100" t="str" cm="1">
        <f t="array" ref="B118">_xlfn.XLOOKUP(tblMix[[#This Row],[Arena Name]]&amp;tblMix[[#This Row],[Arena Location]],tblLookup[Arena Name]&amp;tblLookup[Arena Location],tblLookup[Team Name],NA(),0,1)</f>
        <v>Chicago Bears</v>
      </c>
      <c r="C118" s="100" t="str">
        <f>_xlfn.XLOOKUP(tblMix[[#This Row],[Arena Location]],tblLookup[Arena Location],tblLookup[Arena Name],NA(),0,1)</f>
        <v>Soldier Field</v>
      </c>
      <c r="D118" s="100" t="s">
        <v>395</v>
      </c>
      <c r="E118" s="100">
        <v>61500</v>
      </c>
      <c r="F118" s="129">
        <v>1924</v>
      </c>
      <c r="G118" s="100" t="s">
        <v>301</v>
      </c>
      <c r="H118" s="15" t="s">
        <v>281</v>
      </c>
      <c r="I118" s="130">
        <v>12.44</v>
      </c>
      <c r="J118" s="6">
        <f>1</f>
        <v>1</v>
      </c>
      <c r="L118" s="205" t="s">
        <v>467</v>
      </c>
      <c r="M118" s="205" t="s">
        <v>468</v>
      </c>
      <c r="N118" s="205" t="s">
        <v>469</v>
      </c>
    </row>
    <row r="119" spans="2:14" ht="23.25" customHeight="1">
      <c r="B119" s="100" t="str" cm="1">
        <f t="array" ref="B119">_xlfn.XLOOKUP(tblMix[[#This Row],[Arena Name]]&amp;tblMix[[#This Row],[Arena Location]],tblLookup[Arena Name]&amp;tblLookup[Arena Location],tblLookup[Team Name],NA(),0,1)</f>
        <v>Seattle Seahawks</v>
      </c>
      <c r="C119" s="100" t="s">
        <v>459</v>
      </c>
      <c r="D119" s="100" t="s">
        <v>460</v>
      </c>
      <c r="E119" s="100">
        <v>69000</v>
      </c>
      <c r="F119" s="129">
        <v>2002</v>
      </c>
      <c r="G119" s="100" t="s">
        <v>299</v>
      </c>
      <c r="H119" s="15" t="s">
        <v>283</v>
      </c>
      <c r="I119" s="130">
        <v>5.21</v>
      </c>
      <c r="J119" s="6">
        <f>1</f>
        <v>1</v>
      </c>
      <c r="L119" s="205" t="s">
        <v>449</v>
      </c>
      <c r="M119" s="205" t="s">
        <v>450</v>
      </c>
      <c r="N119" s="205" t="s">
        <v>451</v>
      </c>
    </row>
    <row r="120" spans="2:14" ht="23.25" customHeight="1">
      <c r="B120" s="100" t="s">
        <v>439</v>
      </c>
      <c r="C120" s="100" t="s">
        <v>440</v>
      </c>
      <c r="D120" s="100" t="s">
        <v>441</v>
      </c>
      <c r="E120" s="100">
        <v>66829</v>
      </c>
      <c r="F120" s="129">
        <v>2002</v>
      </c>
      <c r="G120" s="100" t="s">
        <v>267</v>
      </c>
      <c r="H120" s="15" t="s">
        <v>283</v>
      </c>
      <c r="I120" s="130">
        <v>13.64</v>
      </c>
      <c r="J120" s="6">
        <f>1</f>
        <v>1</v>
      </c>
      <c r="L120" s="205" t="s">
        <v>405</v>
      </c>
      <c r="M120" s="205" t="s">
        <v>406</v>
      </c>
      <c r="N120" s="205" t="s">
        <v>407</v>
      </c>
    </row>
    <row r="121" spans="2:14" ht="23.25" customHeight="1">
      <c r="B121" s="100" t="s">
        <v>408</v>
      </c>
      <c r="C121" s="100" t="s">
        <v>409</v>
      </c>
      <c r="D121" s="100" t="s">
        <v>410</v>
      </c>
      <c r="E121" s="100">
        <v>65000</v>
      </c>
      <c r="F121" s="129">
        <v>2002</v>
      </c>
      <c r="G121" s="100" t="s">
        <v>360</v>
      </c>
      <c r="H121" s="15" t="s">
        <v>290</v>
      </c>
      <c r="I121" s="130">
        <v>3.02</v>
      </c>
      <c r="J121" s="6">
        <f>1</f>
        <v>1</v>
      </c>
      <c r="L121" s="205" t="s">
        <v>439</v>
      </c>
      <c r="M121" s="205" t="s">
        <v>440</v>
      </c>
      <c r="N121" s="205" t="s">
        <v>441</v>
      </c>
    </row>
    <row r="122" spans="2:14" ht="23.25" customHeight="1">
      <c r="B122" s="100" t="s">
        <v>432</v>
      </c>
      <c r="C122" s="100" t="s">
        <v>430</v>
      </c>
      <c r="D122" s="100" t="s">
        <v>431</v>
      </c>
      <c r="E122" s="100">
        <v>70240</v>
      </c>
      <c r="F122" s="129">
        <v>2020</v>
      </c>
      <c r="G122" s="100" t="s">
        <v>364</v>
      </c>
      <c r="H122" s="15" t="s">
        <v>287</v>
      </c>
      <c r="I122" s="130">
        <v>6.86</v>
      </c>
      <c r="J122" s="6">
        <f>1</f>
        <v>1</v>
      </c>
      <c r="L122" s="205" t="s">
        <v>432</v>
      </c>
      <c r="M122" s="205" t="s">
        <v>430</v>
      </c>
      <c r="N122" s="205" t="s">
        <v>431</v>
      </c>
    </row>
    <row r="123" spans="2:14" ht="23.25" customHeight="1">
      <c r="B123" s="100" t="s">
        <v>432</v>
      </c>
      <c r="C123" s="100" t="str">
        <f>_xlfn.XLOOKUP(tblMix[[#This Row],[Team Name]],tblLookup[Team Name],tblLookup[Arena Name],NA(),0,1)</f>
        <v>SoFi Stadium</v>
      </c>
      <c r="D123" s="100" t="s">
        <v>431</v>
      </c>
      <c r="E123" s="100">
        <v>70240</v>
      </c>
      <c r="F123" s="129">
        <v>2020</v>
      </c>
      <c r="G123" s="100" t="s">
        <v>289</v>
      </c>
      <c r="H123" s="15" t="s">
        <v>290</v>
      </c>
      <c r="I123" s="130">
        <v>7.46</v>
      </c>
      <c r="J123" s="6">
        <f>1</f>
        <v>1</v>
      </c>
      <c r="L123" s="205" t="s">
        <v>378</v>
      </c>
      <c r="M123" s="205" t="s">
        <v>379</v>
      </c>
      <c r="N123" s="205" t="s">
        <v>380</v>
      </c>
    </row>
    <row r="124" spans="2:14" ht="23.25" customHeight="1">
      <c r="B124" s="100" t="s">
        <v>429</v>
      </c>
      <c r="C124" s="100" t="str">
        <f>_xlfn.XLOOKUP(tblMix[[#This Row],[Team Name]],tblLookup[Team Name],tblLookup[Arena Name],NA(),0,1)</f>
        <v>SoFi Stadium</v>
      </c>
      <c r="D124" s="100" t="str">
        <f>_xlfn.XLOOKUP(tblMix[[#This Row],[Arena Name]],tblLookup[Arena Name],tblLookup[Arena Location],NA(),0,1)</f>
        <v>Inglewood, California</v>
      </c>
      <c r="E124" s="100">
        <v>70240</v>
      </c>
      <c r="F124" s="129">
        <v>2020</v>
      </c>
      <c r="G124" s="100" t="s">
        <v>286</v>
      </c>
      <c r="H124" s="15" t="s">
        <v>281</v>
      </c>
      <c r="I124" s="130">
        <v>7.99</v>
      </c>
      <c r="J124" s="6">
        <f>1</f>
        <v>1</v>
      </c>
      <c r="L124" s="205" t="s">
        <v>384</v>
      </c>
      <c r="M124" s="205" t="s">
        <v>385</v>
      </c>
      <c r="N124" s="205" t="s">
        <v>386</v>
      </c>
    </row>
    <row r="125" spans="2:14" ht="23.25" customHeight="1">
      <c r="B125" s="100" t="s">
        <v>449</v>
      </c>
      <c r="C125" s="100" t="s">
        <v>450</v>
      </c>
      <c r="D125" s="100" t="s">
        <v>451</v>
      </c>
      <c r="E125" s="100">
        <v>69596</v>
      </c>
      <c r="F125" s="129">
        <v>2003</v>
      </c>
      <c r="G125" s="100" t="s">
        <v>296</v>
      </c>
      <c r="H125" s="15" t="s">
        <v>283</v>
      </c>
      <c r="I125" s="130">
        <v>11.1</v>
      </c>
      <c r="J125" s="6">
        <f>1</f>
        <v>1</v>
      </c>
      <c r="L125" s="205" t="s">
        <v>439</v>
      </c>
      <c r="M125" s="205" t="s">
        <v>440</v>
      </c>
      <c r="N125" s="205" t="s">
        <v>441</v>
      </c>
    </row>
    <row r="126" spans="2:14" ht="23.25" customHeight="1">
      <c r="B126" s="100" t="s">
        <v>411</v>
      </c>
      <c r="C126" s="100" t="s">
        <v>412</v>
      </c>
      <c r="D126" s="100" t="s">
        <v>413</v>
      </c>
      <c r="E126" s="100">
        <v>81441</v>
      </c>
      <c r="F126" s="129">
        <v>1957</v>
      </c>
      <c r="G126" s="100" t="s">
        <v>363</v>
      </c>
      <c r="H126" s="15" t="s">
        <v>287</v>
      </c>
      <c r="I126" s="130">
        <v>5.05</v>
      </c>
      <c r="J126" s="6">
        <f>1</f>
        <v>1</v>
      </c>
      <c r="L126" s="205" t="s">
        <v>458</v>
      </c>
      <c r="M126" s="205" t="s">
        <v>459</v>
      </c>
      <c r="N126" s="205" t="s">
        <v>460</v>
      </c>
    </row>
    <row r="127" spans="2:14" ht="23.25" customHeight="1">
      <c r="B127" s="100" t="str" cm="1">
        <f t="array" ref="B127">_xlfn.XLOOKUP(tblMix[[#This Row],[Arena Name]]&amp;tblMix[[#This Row],[Arena Location]],tblLookup[Arena Name]&amp;tblLookup[Arena Location],tblLookup[Team Name],NA(),0,1)</f>
        <v>Las Vegas Raiders</v>
      </c>
      <c r="C127" s="100" t="s">
        <v>427</v>
      </c>
      <c r="D127" s="100" t="s">
        <v>428</v>
      </c>
      <c r="E127" s="100">
        <v>65000</v>
      </c>
      <c r="F127" s="129">
        <v>2020</v>
      </c>
      <c r="G127" s="100" t="s">
        <v>297</v>
      </c>
      <c r="H127" s="15" t="s">
        <v>281</v>
      </c>
      <c r="I127" s="130">
        <v>15.12</v>
      </c>
      <c r="J127" s="6">
        <f>1</f>
        <v>1</v>
      </c>
      <c r="L127" s="205" t="s">
        <v>378</v>
      </c>
      <c r="M127" s="205" t="s">
        <v>379</v>
      </c>
      <c r="N127" s="205" t="s">
        <v>380</v>
      </c>
    </row>
    <row r="128" spans="2:14" ht="23.25" customHeight="1">
      <c r="B128" s="100" t="s">
        <v>464</v>
      </c>
      <c r="C128" s="100" t="str">
        <f>_xlfn.XLOOKUP(tblMix[[#This Row],[Team Name]],tblLookup[Team Name],tblLookup[Arena Name],NA(),0,1)</f>
        <v>Nissan Stadium</v>
      </c>
      <c r="D128" s="100" t="str">
        <f>_xlfn.XLOOKUP(tblMix[[#This Row],[Arena Name]],tblLookup[Arena Name],tblLookup[Arena Location],NA(),0,1)</f>
        <v>Nashville, Tennessee</v>
      </c>
      <c r="E128" s="100">
        <v>69143</v>
      </c>
      <c r="F128" s="129">
        <v>1999</v>
      </c>
      <c r="G128" s="100" t="s">
        <v>293</v>
      </c>
      <c r="H128" s="15" t="s">
        <v>287</v>
      </c>
      <c r="I128" s="130">
        <v>5.08</v>
      </c>
      <c r="J128" s="6">
        <f>1</f>
        <v>1</v>
      </c>
      <c r="L128" s="205" t="s">
        <v>387</v>
      </c>
      <c r="M128" s="205" t="s">
        <v>388</v>
      </c>
      <c r="N128" s="205" t="s">
        <v>389</v>
      </c>
    </row>
    <row r="129" spans="2:14" ht="23.25" customHeight="1">
      <c r="B129" s="100" t="s">
        <v>393</v>
      </c>
      <c r="C129" s="100" t="s">
        <v>394</v>
      </c>
      <c r="D129" s="100" t="str">
        <f>_xlfn.XLOOKUP(tblMix[[#This Row],[Arena Name]],tblLookup[Arena Name],tblLookup[Arena Location],NA(),0,1)</f>
        <v>Chicago, Illinois</v>
      </c>
      <c r="E129" s="100">
        <v>61500</v>
      </c>
      <c r="F129" s="129">
        <v>1924</v>
      </c>
      <c r="G129" s="100" t="s">
        <v>310</v>
      </c>
      <c r="H129" s="15" t="s">
        <v>283</v>
      </c>
      <c r="I129" s="130">
        <v>7.49</v>
      </c>
      <c r="J129" s="6">
        <f>1</f>
        <v>1</v>
      </c>
      <c r="L129" s="205" t="s">
        <v>436</v>
      </c>
      <c r="M129" s="205" t="s">
        <v>437</v>
      </c>
      <c r="N129" s="205" t="s">
        <v>438</v>
      </c>
    </row>
    <row r="130" spans="2:14" ht="23.25" customHeight="1">
      <c r="B130" s="100" t="s">
        <v>378</v>
      </c>
      <c r="C130" s="100" t="s">
        <v>379</v>
      </c>
      <c r="D130" s="100" t="s">
        <v>380</v>
      </c>
      <c r="E130" s="100">
        <v>63400</v>
      </c>
      <c r="F130" s="129">
        <v>2006</v>
      </c>
      <c r="G130" s="100" t="s">
        <v>275</v>
      </c>
      <c r="H130" s="15" t="s">
        <v>281</v>
      </c>
      <c r="I130" s="130">
        <v>15.9</v>
      </c>
      <c r="J130" s="6">
        <f>1</f>
        <v>1</v>
      </c>
      <c r="L130" s="205" t="s">
        <v>396</v>
      </c>
      <c r="M130" s="205" t="s">
        <v>397</v>
      </c>
      <c r="N130" s="205" t="s">
        <v>398</v>
      </c>
    </row>
    <row r="131" spans="2:14" ht="23.25" customHeight="1">
      <c r="B131" s="100" t="s">
        <v>390</v>
      </c>
      <c r="C131" s="100" t="s">
        <v>391</v>
      </c>
      <c r="D131" s="100" t="s">
        <v>392</v>
      </c>
      <c r="E131" s="100">
        <v>75523</v>
      </c>
      <c r="F131" s="129">
        <v>1996</v>
      </c>
      <c r="G131" s="100" t="s">
        <v>275</v>
      </c>
      <c r="H131" s="15" t="s">
        <v>281</v>
      </c>
      <c r="I131" s="130">
        <v>15.9</v>
      </c>
      <c r="J131" s="6">
        <f>1</f>
        <v>1</v>
      </c>
      <c r="L131" s="205" t="s">
        <v>402</v>
      </c>
      <c r="M131" s="205" t="s">
        <v>403</v>
      </c>
      <c r="N131" s="205" t="s">
        <v>404</v>
      </c>
    </row>
    <row r="132" spans="2:14" ht="23.25" customHeight="1">
      <c r="B132" s="100" t="s">
        <v>405</v>
      </c>
      <c r="C132" s="100" t="s">
        <v>406</v>
      </c>
      <c r="D132" s="100" t="s">
        <v>407</v>
      </c>
      <c r="E132" s="100">
        <v>76125</v>
      </c>
      <c r="F132" s="129">
        <v>2001</v>
      </c>
      <c r="G132" s="100" t="s">
        <v>362</v>
      </c>
      <c r="H132" s="15" t="s">
        <v>287</v>
      </c>
      <c r="I132" s="130">
        <v>7.12</v>
      </c>
      <c r="J132" s="6">
        <f>1</f>
        <v>1</v>
      </c>
      <c r="L132" s="205" t="s">
        <v>449</v>
      </c>
      <c r="M132" s="205" t="s">
        <v>450</v>
      </c>
      <c r="N132" s="205" t="s">
        <v>451</v>
      </c>
    </row>
    <row r="133" spans="2:14" ht="23.25" customHeight="1">
      <c r="B133" s="100" t="s">
        <v>429</v>
      </c>
      <c r="C133" s="100" t="s">
        <v>430</v>
      </c>
      <c r="D133" s="100" t="s">
        <v>431</v>
      </c>
      <c r="E133" s="100">
        <v>70240</v>
      </c>
      <c r="F133" s="129">
        <v>2020</v>
      </c>
      <c r="G133" s="100" t="s">
        <v>309</v>
      </c>
      <c r="H133" s="15" t="s">
        <v>290</v>
      </c>
      <c r="I133" s="130">
        <v>1.83</v>
      </c>
      <c r="J133" s="6">
        <f>1</f>
        <v>1</v>
      </c>
      <c r="L133" s="205" t="s">
        <v>426</v>
      </c>
      <c r="M133" s="205" t="s">
        <v>427</v>
      </c>
      <c r="N133" s="205" t="s">
        <v>428</v>
      </c>
    </row>
    <row r="134" spans="2:14" ht="23.25" customHeight="1">
      <c r="B134" s="100" t="str" cm="1">
        <f t="array" ref="B134">_xlfn.XLOOKUP(tblMix[[#This Row],[Arena Name]]&amp;tblMix[[#This Row],[Arena Location]],tblLookup[Arena Name]&amp;tblLookup[Arena Location],tblLookup[Team Name],NA(),0,1)</f>
        <v>Los Angeles Rams</v>
      </c>
      <c r="C134" s="100" t="s">
        <v>430</v>
      </c>
      <c r="D134" s="100" t="s">
        <v>431</v>
      </c>
      <c r="E134" s="100">
        <v>70240</v>
      </c>
      <c r="F134" s="129">
        <v>2020</v>
      </c>
      <c r="G134" s="100" t="s">
        <v>364</v>
      </c>
      <c r="H134" s="15" t="s">
        <v>287</v>
      </c>
      <c r="I134" s="130">
        <v>6.86</v>
      </c>
      <c r="J134" s="6">
        <f>1</f>
        <v>1</v>
      </c>
      <c r="L134" s="205" t="s">
        <v>420</v>
      </c>
      <c r="M134" s="205" t="s">
        <v>421</v>
      </c>
      <c r="N134" s="205" t="s">
        <v>422</v>
      </c>
    </row>
    <row r="135" spans="2:14" ht="23.25" customHeight="1">
      <c r="B135" s="100" t="s">
        <v>445</v>
      </c>
      <c r="C135" s="100" t="s">
        <v>446</v>
      </c>
      <c r="D135" s="100" t="s">
        <v>447</v>
      </c>
      <c r="E135" s="100">
        <v>82500</v>
      </c>
      <c r="F135" s="129">
        <v>2010</v>
      </c>
      <c r="G135" s="100" t="s">
        <v>296</v>
      </c>
      <c r="H135" s="15" t="s">
        <v>281</v>
      </c>
      <c r="I135" s="130">
        <v>12.21</v>
      </c>
      <c r="J135" s="6">
        <f>1</f>
        <v>1</v>
      </c>
      <c r="L135" s="205" t="s">
        <v>381</v>
      </c>
      <c r="M135" s="205" t="s">
        <v>382</v>
      </c>
      <c r="N135" s="205" t="s">
        <v>383</v>
      </c>
    </row>
    <row r="136" spans="2:14" ht="23.25" customHeight="1">
      <c r="B136" s="100" t="s">
        <v>461</v>
      </c>
      <c r="C136" s="100" t="str">
        <f>_xlfn.XLOOKUP(tblMix[[#This Row],[Team Name]],tblLookup[Team Name],tblLookup[Arena Name],NA(),0,1)</f>
        <v>Raymond James Stadium</v>
      </c>
      <c r="D136" s="100" t="s">
        <v>463</v>
      </c>
      <c r="E136" s="100">
        <v>65890</v>
      </c>
      <c r="F136" s="129">
        <v>1998</v>
      </c>
      <c r="G136" s="100" t="s">
        <v>271</v>
      </c>
      <c r="H136" s="15" t="s">
        <v>287</v>
      </c>
      <c r="I136" s="130">
        <v>9.4700000000000006</v>
      </c>
      <c r="J136" s="6">
        <f>1</f>
        <v>1</v>
      </c>
      <c r="L136" s="205" t="s">
        <v>452</v>
      </c>
      <c r="M136" s="205" t="s">
        <v>453</v>
      </c>
      <c r="N136" s="205" t="s">
        <v>454</v>
      </c>
    </row>
    <row r="137" spans="2:14" ht="23.25" customHeight="1">
      <c r="B137" s="100" t="s">
        <v>405</v>
      </c>
      <c r="C137" s="100" t="s">
        <v>406</v>
      </c>
      <c r="D137" s="100" t="str">
        <f>_xlfn.XLOOKUP(tblMix[[#This Row],[Arena Name]],tblLookup[Arena Name],tblLookup[Arena Location],NA(),0,1)</f>
        <v>Denver, Colorado</v>
      </c>
      <c r="E137" s="100">
        <v>76125</v>
      </c>
      <c r="F137" s="129">
        <v>2001</v>
      </c>
      <c r="G137" s="100" t="s">
        <v>300</v>
      </c>
      <c r="H137" s="15" t="s">
        <v>290</v>
      </c>
      <c r="I137" s="130">
        <v>8.15</v>
      </c>
      <c r="J137" s="6">
        <f>1</f>
        <v>1</v>
      </c>
      <c r="L137" s="205" t="s">
        <v>396</v>
      </c>
      <c r="M137" s="205" t="s">
        <v>397</v>
      </c>
      <c r="N137" s="205" t="s">
        <v>398</v>
      </c>
    </row>
    <row r="138" spans="2:14" ht="23.25" customHeight="1">
      <c r="B138" s="100" t="s">
        <v>426</v>
      </c>
      <c r="C138" s="100" t="str">
        <f>_xlfn.XLOOKUP(tblMix[[#This Row],[Team Name]],tblLookup[Team Name],tblLookup[Arena Name],NA(),0,1)</f>
        <v>Allegiant Stadium</v>
      </c>
      <c r="D138" s="100" t="str">
        <f>_xlfn.XLOOKUP(tblMix[[#This Row],[Arena Name]],tblLookup[Arena Name],tblLookup[Arena Location],NA(),0,1)</f>
        <v>Paradise, Nevada</v>
      </c>
      <c r="E138" s="100">
        <v>65000</v>
      </c>
      <c r="F138" s="129">
        <v>2020</v>
      </c>
      <c r="G138" s="100" t="s">
        <v>291</v>
      </c>
      <c r="H138" s="15" t="s">
        <v>290</v>
      </c>
      <c r="I138" s="130">
        <v>9.1199999999999992</v>
      </c>
      <c r="J138" s="6">
        <f>1</f>
        <v>1</v>
      </c>
      <c r="L138" s="205" t="s">
        <v>393</v>
      </c>
      <c r="M138" s="205" t="s">
        <v>394</v>
      </c>
      <c r="N138" s="205" t="s">
        <v>395</v>
      </c>
    </row>
    <row r="139" spans="2:14" ht="23.25" customHeight="1">
      <c r="B139" s="100" t="s">
        <v>411</v>
      </c>
      <c r="C139" s="100" t="s">
        <v>412</v>
      </c>
      <c r="D139" s="100" t="s">
        <v>413</v>
      </c>
      <c r="E139" s="100">
        <v>81441</v>
      </c>
      <c r="F139" s="129">
        <v>1957</v>
      </c>
      <c r="G139" s="100" t="s">
        <v>295</v>
      </c>
      <c r="H139" s="15" t="s">
        <v>290</v>
      </c>
      <c r="I139" s="130">
        <v>15.77</v>
      </c>
      <c r="J139" s="6">
        <f>1</f>
        <v>1</v>
      </c>
      <c r="L139" s="205" t="s">
        <v>396</v>
      </c>
      <c r="M139" s="205" t="s">
        <v>397</v>
      </c>
      <c r="N139" s="205" t="s">
        <v>398</v>
      </c>
    </row>
    <row r="140" spans="2:14" ht="23.25" customHeight="1">
      <c r="B140" s="100" t="s">
        <v>378</v>
      </c>
      <c r="C140" s="100" t="str">
        <f>_xlfn.XLOOKUP(tblMix[[#This Row],[Team Name]],tblLookup[Team Name],tblLookup[Arena Name],NA(),0,1)</f>
        <v>State Farm Stadium</v>
      </c>
      <c r="D140" s="100" t="s">
        <v>380</v>
      </c>
      <c r="E140" s="100">
        <v>63400</v>
      </c>
      <c r="F140" s="129">
        <v>2006</v>
      </c>
      <c r="G140" s="100" t="s">
        <v>289</v>
      </c>
      <c r="H140" s="15" t="s">
        <v>283</v>
      </c>
      <c r="I140" s="130">
        <v>7.76</v>
      </c>
      <c r="J140" s="6">
        <f>1</f>
        <v>1</v>
      </c>
      <c r="L140" s="205" t="s">
        <v>408</v>
      </c>
      <c r="M140" s="205" t="s">
        <v>409</v>
      </c>
      <c r="N140" s="205" t="s">
        <v>410</v>
      </c>
    </row>
    <row r="141" spans="2:14" ht="23.25" customHeight="1">
      <c r="B141" s="100" t="s">
        <v>464</v>
      </c>
      <c r="C141" s="100" t="s">
        <v>465</v>
      </c>
      <c r="D141" s="100" t="s">
        <v>466</v>
      </c>
      <c r="E141" s="100">
        <v>69143</v>
      </c>
      <c r="F141" s="129">
        <v>1999</v>
      </c>
      <c r="G141" s="100" t="s">
        <v>298</v>
      </c>
      <c r="H141" s="15" t="s">
        <v>290</v>
      </c>
      <c r="I141" s="130">
        <v>10.7</v>
      </c>
      <c r="J141" s="6">
        <f>1</f>
        <v>1</v>
      </c>
      <c r="L141" s="205" t="s">
        <v>452</v>
      </c>
      <c r="M141" s="205" t="s">
        <v>453</v>
      </c>
      <c r="N141" s="205" t="s">
        <v>454</v>
      </c>
    </row>
    <row r="142" spans="2:14" ht="23.25" customHeight="1">
      <c r="B142" s="100" t="s">
        <v>433</v>
      </c>
      <c r="C142" s="100" t="str">
        <f>_xlfn.XLOOKUP(tblMix[[#This Row],[Team Name]],tblLookup[Team Name],tblLookup[Arena Name],NA(),0,1)</f>
        <v>Hard Rock Stadium</v>
      </c>
      <c r="D142" s="100" t="str">
        <f>_xlfn.XLOOKUP(tblMix[[#This Row],[Arena Name]],tblLookup[Arena Name],tblLookup[Arena Location],NA(),0,1)</f>
        <v>Miami Gardens, Florida</v>
      </c>
      <c r="E142" s="100">
        <v>65326</v>
      </c>
      <c r="F142" s="129">
        <v>1987</v>
      </c>
      <c r="G142" s="100" t="s">
        <v>291</v>
      </c>
      <c r="H142" s="15" t="s">
        <v>290</v>
      </c>
      <c r="I142" s="130">
        <v>9.1199999999999992</v>
      </c>
      <c r="J142" s="6">
        <f>1</f>
        <v>1</v>
      </c>
      <c r="L142" s="205" t="s">
        <v>405</v>
      </c>
      <c r="M142" s="205" t="s">
        <v>406</v>
      </c>
      <c r="N142" s="205" t="s">
        <v>407</v>
      </c>
    </row>
    <row r="143" spans="2:14" ht="23.25" customHeight="1">
      <c r="B143" s="100" t="s">
        <v>387</v>
      </c>
      <c r="C143" s="100" t="s">
        <v>388</v>
      </c>
      <c r="D143" s="100" t="str">
        <f>_xlfn.XLOOKUP(tblMix[[#This Row],[Arena Name]],tblLookup[Arena Name],tblLookup[Arena Location],NA(),0,1)</f>
        <v>Orchard Park, New York</v>
      </c>
      <c r="E143" s="100">
        <v>71608</v>
      </c>
      <c r="F143" s="129">
        <v>1973</v>
      </c>
      <c r="G143" s="100" t="s">
        <v>302</v>
      </c>
      <c r="H143" s="15" t="s">
        <v>281</v>
      </c>
      <c r="I143" s="130">
        <v>2.7</v>
      </c>
      <c r="J143" s="6">
        <f>1</f>
        <v>1</v>
      </c>
      <c r="L143" s="205" t="s">
        <v>461</v>
      </c>
      <c r="M143" s="205" t="s">
        <v>462</v>
      </c>
      <c r="N143" s="205" t="s">
        <v>463</v>
      </c>
    </row>
    <row r="144" spans="2:14" ht="23.25" customHeight="1">
      <c r="B144" s="100" t="str" cm="1">
        <f t="array" ref="B144">_xlfn.XLOOKUP(tblMix[[#This Row],[Arena Name]]&amp;tblMix[[#This Row],[Arena Location]],tblLookup[Arena Name]&amp;tblLookup[Arena Location],tblLookup[Team Name],NA(),0,1)</f>
        <v>Los Angeles Rams</v>
      </c>
      <c r="C144" s="100" t="str">
        <f>_xlfn.XLOOKUP(tblMix[[#This Row],[Arena Location]],tblLookup[Arena Location],tblLookup[Arena Name],NA(),0,1)</f>
        <v>SoFi Stadium</v>
      </c>
      <c r="D144" s="100" t="s">
        <v>431</v>
      </c>
      <c r="E144" s="100">
        <v>70240</v>
      </c>
      <c r="F144" s="129">
        <v>2020</v>
      </c>
      <c r="G144" s="100" t="s">
        <v>276</v>
      </c>
      <c r="H144" s="15" t="s">
        <v>287</v>
      </c>
      <c r="I144" s="130">
        <v>6.13</v>
      </c>
      <c r="J144" s="6">
        <f>1</f>
        <v>1</v>
      </c>
      <c r="L144" s="205" t="s">
        <v>445</v>
      </c>
      <c r="M144" s="205" t="s">
        <v>446</v>
      </c>
      <c r="N144" s="205" t="s">
        <v>447</v>
      </c>
    </row>
    <row r="145" spans="2:14" ht="23.25" customHeight="1">
      <c r="B145" s="100" t="s">
        <v>436</v>
      </c>
      <c r="C145" s="100" t="str">
        <f>_xlfn.XLOOKUP(tblMix[[#This Row],[Team Name]],tblLookup[Team Name],tblLookup[Arena Name],NA(),0,1)</f>
        <v>U.S. Bank Stadium</v>
      </c>
      <c r="D145" s="100" t="str">
        <f>_xlfn.XLOOKUP(tblMix[[#This Row],[Arena Name]],tblLookup[Arena Name],tblLookup[Arena Location],NA(),0,1)</f>
        <v>Minneapolis, Minnesota</v>
      </c>
      <c r="E145" s="100">
        <v>66655</v>
      </c>
      <c r="F145" s="129">
        <v>2016</v>
      </c>
      <c r="G145" s="100" t="s">
        <v>268</v>
      </c>
      <c r="H145" s="15" t="s">
        <v>283</v>
      </c>
      <c r="I145" s="130">
        <v>5.73</v>
      </c>
      <c r="J145" s="6">
        <f>1</f>
        <v>1</v>
      </c>
      <c r="L145" s="205" t="s">
        <v>405</v>
      </c>
      <c r="M145" s="205" t="s">
        <v>406</v>
      </c>
      <c r="N145" s="205" t="s">
        <v>407</v>
      </c>
    </row>
    <row r="146" spans="2:14" ht="23.25" customHeight="1">
      <c r="B146" s="100" t="s">
        <v>449</v>
      </c>
      <c r="C146" s="100" t="s">
        <v>450</v>
      </c>
      <c r="D146" s="100" t="s">
        <v>451</v>
      </c>
      <c r="E146" s="100">
        <v>69596</v>
      </c>
      <c r="F146" s="129">
        <v>2003</v>
      </c>
      <c r="G146" s="100" t="s">
        <v>297</v>
      </c>
      <c r="H146" s="15" t="s">
        <v>290</v>
      </c>
      <c r="I146" s="130">
        <v>14.83</v>
      </c>
      <c r="J146" s="6">
        <f>1</f>
        <v>1</v>
      </c>
      <c r="L146" s="205" t="s">
        <v>439</v>
      </c>
      <c r="M146" s="205" t="s">
        <v>440</v>
      </c>
      <c r="N146" s="205" t="s">
        <v>441</v>
      </c>
    </row>
    <row r="147" spans="2:14" ht="23.25" customHeight="1">
      <c r="B147" s="100" t="s">
        <v>432</v>
      </c>
      <c r="C147" s="100" t="str">
        <f>_xlfn.XLOOKUP(tblMix[[#This Row],[Team Name]],tblLookup[Team Name],tblLookup[Arena Name],NA(),0,1)</f>
        <v>SoFi Stadium</v>
      </c>
      <c r="D147" s="100" t="str">
        <f>_xlfn.XLOOKUP(tblMix[[#This Row],[Arena Name]],tblLookup[Arena Name],tblLookup[Arena Location],NA(),0,1)</f>
        <v>Inglewood, California</v>
      </c>
      <c r="E147" s="100">
        <v>70240</v>
      </c>
      <c r="F147" s="129">
        <v>2020</v>
      </c>
      <c r="G147" s="100" t="s">
        <v>311</v>
      </c>
      <c r="H147" s="15" t="s">
        <v>287</v>
      </c>
      <c r="I147" s="130">
        <v>14.84</v>
      </c>
      <c r="J147" s="6">
        <f>1</f>
        <v>1</v>
      </c>
      <c r="L147" s="205" t="s">
        <v>432</v>
      </c>
      <c r="M147" s="205" t="s">
        <v>430</v>
      </c>
      <c r="N147" s="205" t="s">
        <v>431</v>
      </c>
    </row>
    <row r="148" spans="2:14" ht="23.25" customHeight="1">
      <c r="B148" s="100" t="str" cm="1">
        <f t="array" ref="B148">_xlfn.XLOOKUP(tblMix[[#This Row],[Arena Name]]&amp;tblMix[[#This Row],[Arena Location]],tblLookup[Arena Name]&amp;tblLookup[Arena Location],tblLookup[Team Name],NA(),0,1)</f>
        <v>Philadelphia Eagles</v>
      </c>
      <c r="C148" s="100" t="str">
        <f>_xlfn.XLOOKUP(tblMix[[#This Row],[Arena Location]],tblLookup[Arena Location],tblLookup[Arena Name],NA(),0,1)</f>
        <v>Lincoln Financial Field</v>
      </c>
      <c r="D148" s="100" t="s">
        <v>451</v>
      </c>
      <c r="E148" s="100">
        <v>69596</v>
      </c>
      <c r="F148" s="129">
        <v>2003</v>
      </c>
      <c r="G148" s="100" t="s">
        <v>284</v>
      </c>
      <c r="H148" s="15" t="s">
        <v>290</v>
      </c>
      <c r="I148" s="130">
        <v>10.16</v>
      </c>
      <c r="J148" s="6">
        <f>1</f>
        <v>1</v>
      </c>
      <c r="L148" s="205" t="s">
        <v>467</v>
      </c>
      <c r="M148" s="205" t="s">
        <v>468</v>
      </c>
      <c r="N148" s="205" t="s">
        <v>469</v>
      </c>
    </row>
    <row r="149" spans="2:14" ht="23.25" customHeight="1">
      <c r="B149" s="100" t="str" cm="1">
        <f t="array" ref="B149">_xlfn.XLOOKUP(tblMix[[#This Row],[Arena Name]]&amp;tblMix[[#This Row],[Arena Location]],tblLookup[Arena Name]&amp;tblLookup[Arena Location],tblLookup[Team Name],NA(),0,1)</f>
        <v>Seattle Seahawks</v>
      </c>
      <c r="C149" s="100" t="str">
        <f>_xlfn.XLOOKUP(tblMix[[#This Row],[Arena Location]],tblLookup[Arena Location],tblLookup[Arena Name],NA(),0,1)</f>
        <v>Lumen Field</v>
      </c>
      <c r="D149" s="100" t="s">
        <v>460</v>
      </c>
      <c r="E149" s="100">
        <v>69000</v>
      </c>
      <c r="F149" s="129">
        <v>2002</v>
      </c>
      <c r="G149" s="100" t="s">
        <v>273</v>
      </c>
      <c r="H149" s="15" t="s">
        <v>287</v>
      </c>
      <c r="I149" s="130">
        <v>6.07</v>
      </c>
      <c r="J149" s="6">
        <f>1</f>
        <v>1</v>
      </c>
      <c r="L149" s="205" t="s">
        <v>390</v>
      </c>
      <c r="M149" s="205" t="s">
        <v>391</v>
      </c>
      <c r="N149" s="205" t="s">
        <v>392</v>
      </c>
    </row>
    <row r="150" spans="2:14" ht="23.25" customHeight="1">
      <c r="B150" s="100" t="str" cm="1">
        <f t="array" ref="B150">_xlfn.XLOOKUP(tblMix[[#This Row],[Arena Name]]&amp;tblMix[[#This Row],[Arena Location]],tblLookup[Arena Name]&amp;tblLookup[Arena Location],tblLookup[Team Name],NA(),0,1)</f>
        <v>Tennessee Titans</v>
      </c>
      <c r="C150" s="100" t="s">
        <v>465</v>
      </c>
      <c r="D150" s="100" t="str">
        <f>_xlfn.XLOOKUP(tblMix[[#This Row],[Arena Name]],tblLookup[Arena Name],tblLookup[Arena Location],NA(),0,1)</f>
        <v>Nashville, Tennessee</v>
      </c>
      <c r="E150" s="100">
        <v>69143</v>
      </c>
      <c r="F150" s="129">
        <v>1999</v>
      </c>
      <c r="G150" s="100" t="s">
        <v>364</v>
      </c>
      <c r="H150" s="15" t="s">
        <v>287</v>
      </c>
      <c r="I150" s="130">
        <v>6.86</v>
      </c>
      <c r="J150" s="6">
        <f>1</f>
        <v>1</v>
      </c>
      <c r="L150" s="205" t="s">
        <v>396</v>
      </c>
      <c r="M150" s="205" t="s">
        <v>397</v>
      </c>
      <c r="N150" s="205" t="s">
        <v>398</v>
      </c>
    </row>
    <row r="151" spans="2:14" ht="23.25" customHeight="1">
      <c r="B151" s="100" t="s">
        <v>390</v>
      </c>
      <c r="C151" s="100" t="s">
        <v>391</v>
      </c>
      <c r="D151" s="100" t="s">
        <v>392</v>
      </c>
      <c r="E151" s="100">
        <v>75523</v>
      </c>
      <c r="F151" s="129">
        <v>1996</v>
      </c>
      <c r="G151" s="100" t="s">
        <v>296</v>
      </c>
      <c r="H151" s="15" t="s">
        <v>287</v>
      </c>
      <c r="I151" s="130">
        <v>11.1</v>
      </c>
      <c r="J151" s="6">
        <f>1</f>
        <v>1</v>
      </c>
      <c r="L151" s="205" t="s">
        <v>417</v>
      </c>
      <c r="M151" s="205" t="s">
        <v>418</v>
      </c>
      <c r="N151" s="205" t="s">
        <v>419</v>
      </c>
    </row>
    <row r="152" spans="2:14" ht="23.25" customHeight="1">
      <c r="B152" s="100" t="str" cm="1">
        <f t="array" ref="B152">_xlfn.XLOOKUP(tblMix[[#This Row],[Arena Name]]&amp;tblMix[[#This Row],[Arena Location]],tblLookup[Arena Name]&amp;tblLookup[Arena Location],tblLookup[Team Name],NA(),0,1)</f>
        <v>Baltimore Ravens</v>
      </c>
      <c r="C152" s="100" t="str">
        <f>_xlfn.XLOOKUP(tblMix[[#This Row],[Arena Location]],tblLookup[Arena Location],tblLookup[Arena Name],NA(),0,1)</f>
        <v>M&amp;T Bank Stadium</v>
      </c>
      <c r="D152" s="100" t="s">
        <v>386</v>
      </c>
      <c r="E152" s="100">
        <v>71008</v>
      </c>
      <c r="F152" s="129">
        <v>1998</v>
      </c>
      <c r="G152" s="100" t="s">
        <v>296</v>
      </c>
      <c r="H152" s="15" t="s">
        <v>290</v>
      </c>
      <c r="I152" s="130">
        <v>10.47</v>
      </c>
      <c r="J152" s="6">
        <f>1</f>
        <v>1</v>
      </c>
      <c r="L152" s="205" t="s">
        <v>396</v>
      </c>
      <c r="M152" s="205" t="s">
        <v>397</v>
      </c>
      <c r="N152" s="205" t="s">
        <v>398</v>
      </c>
    </row>
    <row r="153" spans="2:14" ht="23.25" customHeight="1">
      <c r="B153" s="100" t="s">
        <v>384</v>
      </c>
      <c r="C153" s="100" t="str">
        <f>_xlfn.XLOOKUP(tblMix[[#This Row],[Team Name]],tblLookup[Team Name],tblLookup[Arena Name],NA(),0,1)</f>
        <v>M&amp;T Bank Stadium</v>
      </c>
      <c r="D153" s="100" t="s">
        <v>386</v>
      </c>
      <c r="E153" s="100">
        <v>71008</v>
      </c>
      <c r="F153" s="129">
        <v>1998</v>
      </c>
      <c r="G153" s="100" t="s">
        <v>324</v>
      </c>
      <c r="H153" s="15" t="s">
        <v>281</v>
      </c>
      <c r="I153" s="130">
        <v>13.29</v>
      </c>
      <c r="J153" s="6">
        <f>1</f>
        <v>1</v>
      </c>
      <c r="L153" s="205" t="s">
        <v>420</v>
      </c>
      <c r="M153" s="205" t="s">
        <v>421</v>
      </c>
      <c r="N153" s="205" t="s">
        <v>422</v>
      </c>
    </row>
    <row r="154" spans="2:14" ht="23.25" customHeight="1">
      <c r="B154" s="100" t="str" cm="1">
        <f t="array" ref="B154">_xlfn.XLOOKUP(tblMix[[#This Row],[Arena Name]]&amp;tblMix[[#This Row],[Arena Location]],tblLookup[Arena Name]&amp;tblLookup[Arena Location],tblLookup[Team Name],NA(),0,1)</f>
        <v>Cleveland Browns</v>
      </c>
      <c r="C154" s="100" t="str">
        <f>_xlfn.XLOOKUP(tblMix[[#This Row],[Arena Location]],tblLookup[Arena Location],tblLookup[Arena Name],NA(),0,1)</f>
        <v>Cleveland Browns Stadium</v>
      </c>
      <c r="D154" s="100" t="s">
        <v>401</v>
      </c>
      <c r="E154" s="100">
        <v>67895</v>
      </c>
      <c r="F154" s="129">
        <v>1999</v>
      </c>
      <c r="G154" s="100" t="s">
        <v>293</v>
      </c>
      <c r="H154" s="15" t="s">
        <v>287</v>
      </c>
      <c r="I154" s="130">
        <v>5.08</v>
      </c>
      <c r="J154" s="6">
        <f>1</f>
        <v>1</v>
      </c>
      <c r="L154" s="205" t="s">
        <v>387</v>
      </c>
      <c r="M154" s="205" t="s">
        <v>388</v>
      </c>
      <c r="N154" s="205" t="s">
        <v>389</v>
      </c>
    </row>
    <row r="155" spans="2:14" ht="23.25" customHeight="1">
      <c r="B155" s="100" t="str" cm="1">
        <f t="array" ref="B155">_xlfn.XLOOKUP(tblMix[[#This Row],[Arena Name]]&amp;tblMix[[#This Row],[Arena Location]],tblLookup[Arena Name]&amp;tblLookup[Arena Location],tblLookup[Team Name],NA(),0,1)</f>
        <v>Miami Dolphins</v>
      </c>
      <c r="C155" s="100" t="s">
        <v>434</v>
      </c>
      <c r="D155" s="100" t="s">
        <v>435</v>
      </c>
      <c r="E155" s="100">
        <v>65326</v>
      </c>
      <c r="F155" s="129">
        <v>1987</v>
      </c>
      <c r="G155" s="100" t="s">
        <v>309</v>
      </c>
      <c r="H155" s="15" t="s">
        <v>283</v>
      </c>
      <c r="I155" s="130">
        <v>1.68</v>
      </c>
      <c r="J155" s="6">
        <f>1</f>
        <v>1</v>
      </c>
      <c r="L155" s="205" t="s">
        <v>445</v>
      </c>
      <c r="M155" s="205" t="s">
        <v>446</v>
      </c>
      <c r="N155" s="205" t="s">
        <v>447</v>
      </c>
    </row>
    <row r="156" spans="2:14" ht="23.25" customHeight="1">
      <c r="B156" s="100" t="s">
        <v>464</v>
      </c>
      <c r="C156" s="100" t="s">
        <v>465</v>
      </c>
      <c r="D156" s="100" t="str">
        <f>_xlfn.XLOOKUP(tblMix[[#This Row],[Arena Name]],tblLookup[Arena Name],tblLookup[Arena Location],NA(),0,1)</f>
        <v>Nashville, Tennessee</v>
      </c>
      <c r="E156" s="100">
        <v>69143</v>
      </c>
      <c r="F156" s="129">
        <v>1999</v>
      </c>
      <c r="G156" s="100" t="s">
        <v>314</v>
      </c>
      <c r="H156" s="15" t="s">
        <v>290</v>
      </c>
      <c r="I156" s="130">
        <v>11.49</v>
      </c>
      <c r="J156" s="6">
        <f>1</f>
        <v>1</v>
      </c>
      <c r="L156" s="205" t="s">
        <v>402</v>
      </c>
      <c r="M156" s="205" t="s">
        <v>403</v>
      </c>
      <c r="N156" s="205" t="s">
        <v>404</v>
      </c>
    </row>
    <row r="157" spans="2:14" ht="23.25" customHeight="1">
      <c r="B157" s="100" t="s">
        <v>464</v>
      </c>
      <c r="C157" s="100" t="s">
        <v>465</v>
      </c>
      <c r="D157" s="100" t="str">
        <f>_xlfn.XLOOKUP(tblMix[[#This Row],[Arena Name]],tblLookup[Arena Name],tblLookup[Arena Location],NA(),0,1)</f>
        <v>Nashville, Tennessee</v>
      </c>
      <c r="E157" s="100">
        <v>69143</v>
      </c>
      <c r="F157" s="129">
        <v>1999</v>
      </c>
      <c r="G157" s="100" t="s">
        <v>301</v>
      </c>
      <c r="H157" s="15" t="s">
        <v>290</v>
      </c>
      <c r="I157" s="130">
        <v>12.9</v>
      </c>
      <c r="J157" s="6">
        <f>1</f>
        <v>1</v>
      </c>
      <c r="L157" s="205" t="s">
        <v>414</v>
      </c>
      <c r="M157" s="205" t="s">
        <v>415</v>
      </c>
      <c r="N157" s="205" t="s">
        <v>416</v>
      </c>
    </row>
    <row r="158" spans="2:14" ht="23.25" customHeight="1">
      <c r="B158" s="100" t="s">
        <v>442</v>
      </c>
      <c r="C158" s="100" t="s">
        <v>443</v>
      </c>
      <c r="D158" s="100" t="s">
        <v>444</v>
      </c>
      <c r="E158" s="100">
        <v>73208</v>
      </c>
      <c r="F158" s="129">
        <v>1975</v>
      </c>
      <c r="G158" s="100" t="s">
        <v>362</v>
      </c>
      <c r="H158" s="15" t="s">
        <v>283</v>
      </c>
      <c r="I158" s="130">
        <v>7.12</v>
      </c>
      <c r="J158" s="6">
        <f>1</f>
        <v>1</v>
      </c>
      <c r="L158" s="205" t="s">
        <v>411</v>
      </c>
      <c r="M158" s="205" t="s">
        <v>412</v>
      </c>
      <c r="N158" s="205" t="s">
        <v>413</v>
      </c>
    </row>
    <row r="159" spans="2:14" ht="23.25" customHeight="1">
      <c r="B159" s="100" t="s">
        <v>448</v>
      </c>
      <c r="C159" s="100" t="s">
        <v>446</v>
      </c>
      <c r="D159" s="100" t="str">
        <f>_xlfn.XLOOKUP(tblMix[[#This Row],[Arena Name]],tblLookup[Arena Name],tblLookup[Arena Location],NA(),0,1)</f>
        <v>East Rutherford, New Jersey</v>
      </c>
      <c r="E159" s="100">
        <v>82500</v>
      </c>
      <c r="F159" s="129">
        <v>2010</v>
      </c>
      <c r="G159" s="100" t="s">
        <v>365</v>
      </c>
      <c r="H159" s="15" t="s">
        <v>290</v>
      </c>
      <c r="I159" s="130">
        <v>7.72</v>
      </c>
      <c r="J159" s="6">
        <f>1</f>
        <v>1</v>
      </c>
      <c r="L159" s="205" t="s">
        <v>426</v>
      </c>
      <c r="M159" s="205" t="s">
        <v>427</v>
      </c>
      <c r="N159" s="205" t="s">
        <v>428</v>
      </c>
    </row>
    <row r="160" spans="2:14" ht="23.25" customHeight="1">
      <c r="B160" s="100" t="s">
        <v>464</v>
      </c>
      <c r="C160" s="100" t="s">
        <v>465</v>
      </c>
      <c r="D160" s="100" t="s">
        <v>466</v>
      </c>
      <c r="E160" s="100">
        <v>69143</v>
      </c>
      <c r="F160" s="129">
        <v>1999</v>
      </c>
      <c r="G160" s="100" t="s">
        <v>364</v>
      </c>
      <c r="H160" s="15" t="s">
        <v>283</v>
      </c>
      <c r="I160" s="130">
        <v>6.86</v>
      </c>
      <c r="J160" s="6">
        <f>1</f>
        <v>1</v>
      </c>
      <c r="L160" s="205" t="s">
        <v>461</v>
      </c>
      <c r="M160" s="205" t="s">
        <v>462</v>
      </c>
      <c r="N160" s="205" t="s">
        <v>463</v>
      </c>
    </row>
    <row r="161" spans="2:14" ht="23.25" customHeight="1">
      <c r="B161" s="100" t="s">
        <v>390</v>
      </c>
      <c r="C161" s="100" t="s">
        <v>391</v>
      </c>
      <c r="D161" s="100" t="s">
        <v>392</v>
      </c>
      <c r="E161" s="100">
        <v>75523</v>
      </c>
      <c r="F161" s="129">
        <v>1996</v>
      </c>
      <c r="G161" s="100" t="s">
        <v>361</v>
      </c>
      <c r="H161" s="15" t="s">
        <v>281</v>
      </c>
      <c r="I161" s="130">
        <v>3.09</v>
      </c>
      <c r="J161" s="6">
        <f>1</f>
        <v>1</v>
      </c>
      <c r="L161" s="205" t="s">
        <v>393</v>
      </c>
      <c r="M161" s="205" t="s">
        <v>394</v>
      </c>
      <c r="N161" s="205" t="s">
        <v>395</v>
      </c>
    </row>
    <row r="162" spans="2:14" ht="23.25" customHeight="1">
      <c r="B162" s="100" t="str" cm="1">
        <f t="array" ref="B162">_xlfn.XLOOKUP(tblMix[[#This Row],[Arena Name]]&amp;tblMix[[#This Row],[Arena Location]],tblLookup[Arena Name]&amp;tblLookup[Arena Location],tblLookup[Team Name],NA(),0,1)</f>
        <v>Miami Dolphins</v>
      </c>
      <c r="C162" s="100" t="str">
        <f>_xlfn.XLOOKUP(tblMix[[#This Row],[Arena Location]],tblLookup[Arena Location],tblLookup[Arena Name],NA(),0,1)</f>
        <v>Hard Rock Stadium</v>
      </c>
      <c r="D162" s="100" t="s">
        <v>435</v>
      </c>
      <c r="E162" s="100">
        <v>65326</v>
      </c>
      <c r="F162" s="129">
        <v>1987</v>
      </c>
      <c r="G162" s="100" t="s">
        <v>277</v>
      </c>
      <c r="H162" s="15" t="s">
        <v>290</v>
      </c>
      <c r="I162" s="130">
        <v>7.75</v>
      </c>
      <c r="J162" s="6">
        <f>1</f>
        <v>1</v>
      </c>
      <c r="L162" s="205" t="s">
        <v>455</v>
      </c>
      <c r="M162" s="205" t="s">
        <v>456</v>
      </c>
      <c r="N162" s="205" t="s">
        <v>457</v>
      </c>
    </row>
    <row r="163" spans="2:14" ht="23.25" customHeight="1">
      <c r="B163" s="100" t="s">
        <v>408</v>
      </c>
      <c r="C163" s="100" t="str">
        <f>_xlfn.XLOOKUP(tblMix[[#This Row],[Team Name]],tblLookup[Team Name],tblLookup[Arena Name],NA(),0,1)</f>
        <v>Ford Field</v>
      </c>
      <c r="D163" s="100" t="str">
        <f>_xlfn.XLOOKUP(tblMix[[#This Row],[Arena Name]],tblLookup[Arena Name],tblLookup[Arena Location],NA(),0,1)</f>
        <v>Detroit, Michigan</v>
      </c>
      <c r="E163" s="100">
        <v>65000</v>
      </c>
      <c r="F163" s="129">
        <v>2002</v>
      </c>
      <c r="G163" s="100" t="s">
        <v>285</v>
      </c>
      <c r="H163" s="15" t="s">
        <v>287</v>
      </c>
      <c r="I163" s="130">
        <v>12.71</v>
      </c>
      <c r="J163" s="6">
        <f>1</f>
        <v>1</v>
      </c>
      <c r="L163" s="205" t="s">
        <v>429</v>
      </c>
      <c r="M163" s="205" t="s">
        <v>430</v>
      </c>
      <c r="N163" s="205" t="s">
        <v>431</v>
      </c>
    </row>
    <row r="164" spans="2:14" ht="23.25" customHeight="1">
      <c r="B164" s="100" t="s">
        <v>423</v>
      </c>
      <c r="C164" s="100" t="s">
        <v>424</v>
      </c>
      <c r="D164" s="100" t="s">
        <v>425</v>
      </c>
      <c r="E164" s="100">
        <v>76416</v>
      </c>
      <c r="F164" s="129">
        <v>1972</v>
      </c>
      <c r="G164" s="100" t="s">
        <v>269</v>
      </c>
      <c r="H164" s="15" t="s">
        <v>290</v>
      </c>
      <c r="I164" s="130">
        <v>10.77</v>
      </c>
      <c r="J164" s="6">
        <f>1</f>
        <v>1</v>
      </c>
      <c r="L164" s="205" t="s">
        <v>420</v>
      </c>
      <c r="M164" s="205" t="s">
        <v>421</v>
      </c>
      <c r="N164" s="205" t="s">
        <v>422</v>
      </c>
    </row>
    <row r="165" spans="2:14" ht="23.25" customHeight="1">
      <c r="B165" s="100" t="s">
        <v>408</v>
      </c>
      <c r="C165" s="100" t="str">
        <f>_xlfn.XLOOKUP(tblMix[[#This Row],[Team Name]],tblLookup[Team Name],tblLookup[Arena Name],NA(),0,1)</f>
        <v>Ford Field</v>
      </c>
      <c r="D165" s="100" t="str">
        <f>_xlfn.XLOOKUP(tblMix[[#This Row],[Arena Name]],tblLookup[Arena Name],tblLookup[Arena Location],NA(),0,1)</f>
        <v>Detroit, Michigan</v>
      </c>
      <c r="E165" s="100">
        <v>65000</v>
      </c>
      <c r="F165" s="129">
        <v>2002</v>
      </c>
      <c r="G165" s="100" t="s">
        <v>301</v>
      </c>
      <c r="H165" s="15" t="s">
        <v>290</v>
      </c>
      <c r="I165" s="130">
        <v>12.9</v>
      </c>
      <c r="J165" s="6">
        <f>1</f>
        <v>1</v>
      </c>
      <c r="L165" s="205" t="s">
        <v>461</v>
      </c>
      <c r="M165" s="205" t="s">
        <v>462</v>
      </c>
      <c r="N165" s="205" t="s">
        <v>463</v>
      </c>
    </row>
    <row r="166" spans="2:14" ht="23.25" customHeight="1">
      <c r="B166" s="100" t="s">
        <v>414</v>
      </c>
      <c r="C166" s="100" t="s">
        <v>415</v>
      </c>
      <c r="D166" s="100" t="s">
        <v>416</v>
      </c>
      <c r="E166" s="100">
        <v>72220</v>
      </c>
      <c r="F166" s="129">
        <v>2002</v>
      </c>
      <c r="G166" s="100" t="s">
        <v>359</v>
      </c>
      <c r="H166" s="15" t="s">
        <v>283</v>
      </c>
      <c r="I166" s="130">
        <v>11.01</v>
      </c>
      <c r="J166" s="6">
        <f>1</f>
        <v>1</v>
      </c>
      <c r="L166" s="205" t="s">
        <v>455</v>
      </c>
      <c r="M166" s="205" t="s">
        <v>456</v>
      </c>
      <c r="N166" s="205" t="s">
        <v>457</v>
      </c>
    </row>
    <row r="167" spans="2:14" ht="23.25" customHeight="1">
      <c r="B167" s="100" t="s">
        <v>399</v>
      </c>
      <c r="C167" s="100" t="s">
        <v>400</v>
      </c>
      <c r="D167" s="100" t="s">
        <v>401</v>
      </c>
      <c r="E167" s="100">
        <v>67895</v>
      </c>
      <c r="F167" s="129">
        <v>1999</v>
      </c>
      <c r="G167" s="100" t="s">
        <v>273</v>
      </c>
      <c r="H167" s="15" t="s">
        <v>281</v>
      </c>
      <c r="I167" s="130">
        <v>6.37</v>
      </c>
      <c r="J167" s="6">
        <f>1</f>
        <v>1</v>
      </c>
      <c r="L167" s="205" t="s">
        <v>467</v>
      </c>
      <c r="M167" s="205" t="s">
        <v>468</v>
      </c>
      <c r="N167" s="205" t="s">
        <v>469</v>
      </c>
    </row>
    <row r="168" spans="2:14" ht="23.25" customHeight="1">
      <c r="B168" s="100" t="str" cm="1">
        <f t="array" ref="B168">_xlfn.XLOOKUP(tblMix[[#This Row],[Arena Name]]&amp;tblMix[[#This Row],[Arena Location]],tblLookup[Arena Name]&amp;tblLookup[Arena Location],tblLookup[Team Name],NA(),0,1)</f>
        <v>Los Angeles Rams</v>
      </c>
      <c r="C168" s="100" t="s">
        <v>430</v>
      </c>
      <c r="D168" s="100" t="s">
        <v>431</v>
      </c>
      <c r="E168" s="100">
        <v>70240</v>
      </c>
      <c r="F168" s="129">
        <v>2020</v>
      </c>
      <c r="G168" s="100" t="s">
        <v>288</v>
      </c>
      <c r="H168" s="15" t="s">
        <v>283</v>
      </c>
      <c r="I168" s="130">
        <v>5.13</v>
      </c>
      <c r="J168" s="6">
        <f>1</f>
        <v>1</v>
      </c>
      <c r="L168" s="205" t="s">
        <v>411</v>
      </c>
      <c r="M168" s="205" t="s">
        <v>412</v>
      </c>
      <c r="N168" s="205" t="s">
        <v>413</v>
      </c>
    </row>
    <row r="169" spans="2:14" ht="23.25" customHeight="1">
      <c r="B169" s="100" t="s">
        <v>461</v>
      </c>
      <c r="C169" s="100" t="s">
        <v>462</v>
      </c>
      <c r="D169" s="100" t="str">
        <f>_xlfn.XLOOKUP(tblMix[[#This Row],[Arena Name]],tblLookup[Arena Name],tblLookup[Arena Location],NA(),0,1)</f>
        <v>Tampa, Florida</v>
      </c>
      <c r="E169" s="100">
        <v>65890</v>
      </c>
      <c r="F169" s="129">
        <v>1998</v>
      </c>
      <c r="G169" s="100" t="s">
        <v>314</v>
      </c>
      <c r="H169" s="15" t="s">
        <v>287</v>
      </c>
      <c r="I169" s="130">
        <v>12.41</v>
      </c>
      <c r="J169" s="6">
        <f>1</f>
        <v>1</v>
      </c>
      <c r="L169" s="205" t="s">
        <v>458</v>
      </c>
      <c r="M169" s="205" t="s">
        <v>459</v>
      </c>
      <c r="N169" s="205" t="s">
        <v>460</v>
      </c>
    </row>
    <row r="170" spans="2:14" ht="23.25" customHeight="1">
      <c r="B170" s="100" t="s">
        <v>433</v>
      </c>
      <c r="C170" s="100" t="s">
        <v>434</v>
      </c>
      <c r="D170" s="100" t="s">
        <v>435</v>
      </c>
      <c r="E170" s="100">
        <v>65326</v>
      </c>
      <c r="F170" s="129">
        <v>1987</v>
      </c>
      <c r="G170" s="100" t="s">
        <v>312</v>
      </c>
      <c r="H170" s="15" t="s">
        <v>290</v>
      </c>
      <c r="I170" s="130">
        <v>15.16</v>
      </c>
      <c r="J170" s="6">
        <f>1</f>
        <v>1</v>
      </c>
      <c r="L170" s="205" t="s">
        <v>378</v>
      </c>
      <c r="M170" s="205" t="s">
        <v>379</v>
      </c>
      <c r="N170" s="205" t="s">
        <v>380</v>
      </c>
    </row>
    <row r="171" spans="2:14" ht="23.25" customHeight="1">
      <c r="B171" s="100" t="str" cm="1">
        <f t="array" ref="B171">_xlfn.XLOOKUP(tblMix[[#This Row],[Arena Name]]&amp;tblMix[[#This Row],[Arena Location]],tblLookup[Arena Name]&amp;tblLookup[Arena Location],tblLookup[Team Name],NA(),0,1)</f>
        <v>Detroit Lions</v>
      </c>
      <c r="C171" s="100" t="s">
        <v>409</v>
      </c>
      <c r="D171" s="100" t="str">
        <f>_xlfn.XLOOKUP(tblMix[[#This Row],[Arena Name]],tblLookup[Arena Name],tblLookup[Arena Location],NA(),0,1)</f>
        <v>Detroit, Michigan</v>
      </c>
      <c r="E171" s="100">
        <v>65000</v>
      </c>
      <c r="F171" s="129">
        <v>2002</v>
      </c>
      <c r="G171" s="100" t="s">
        <v>268</v>
      </c>
      <c r="H171" s="15" t="s">
        <v>290</v>
      </c>
      <c r="I171" s="130">
        <v>6.16</v>
      </c>
      <c r="J171" s="6">
        <f>1</f>
        <v>1</v>
      </c>
      <c r="L171" s="205" t="s">
        <v>387</v>
      </c>
      <c r="M171" s="205" t="s">
        <v>388</v>
      </c>
      <c r="N171" s="205" t="s">
        <v>389</v>
      </c>
    </row>
    <row r="172" spans="2:14" ht="23.25" customHeight="1">
      <c r="B172" s="100" t="s">
        <v>455</v>
      </c>
      <c r="C172" s="100" t="s">
        <v>456</v>
      </c>
      <c r="D172" s="100" t="s">
        <v>457</v>
      </c>
      <c r="E172" s="100">
        <v>68500</v>
      </c>
      <c r="F172" s="129">
        <v>2014</v>
      </c>
      <c r="G172" s="100" t="s">
        <v>308</v>
      </c>
      <c r="H172" s="15" t="s">
        <v>290</v>
      </c>
      <c r="I172" s="130">
        <v>12.37</v>
      </c>
      <c r="J172" s="6">
        <f>1</f>
        <v>1</v>
      </c>
      <c r="L172" s="205" t="s">
        <v>452</v>
      </c>
      <c r="M172" s="205" t="s">
        <v>453</v>
      </c>
      <c r="N172" s="205" t="s">
        <v>454</v>
      </c>
    </row>
    <row r="173" spans="2:14" ht="23.25" customHeight="1">
      <c r="B173" s="100" t="s">
        <v>452</v>
      </c>
      <c r="C173" s="100" t="s">
        <v>453</v>
      </c>
      <c r="D173" s="100" t="s">
        <v>454</v>
      </c>
      <c r="E173" s="100">
        <v>68400</v>
      </c>
      <c r="F173" s="129">
        <v>2001</v>
      </c>
      <c r="G173" s="100" t="s">
        <v>303</v>
      </c>
      <c r="H173" s="15" t="s">
        <v>290</v>
      </c>
      <c r="I173" s="130">
        <v>12.74</v>
      </c>
      <c r="J173" s="6">
        <f>1</f>
        <v>1</v>
      </c>
      <c r="L173" s="205" t="s">
        <v>405</v>
      </c>
      <c r="M173" s="205" t="s">
        <v>406</v>
      </c>
      <c r="N173" s="205" t="s">
        <v>407</v>
      </c>
    </row>
    <row r="174" spans="2:14" ht="23.25" customHeight="1">
      <c r="B174" s="100" t="s">
        <v>464</v>
      </c>
      <c r="C174" s="100" t="str">
        <f>_xlfn.XLOOKUP(tblMix[[#This Row],[Team Name]],tblLookup[Team Name],tblLookup[Arena Name],NA(),0,1)</f>
        <v>Nissan Stadium</v>
      </c>
      <c r="D174" s="100" t="s">
        <v>466</v>
      </c>
      <c r="E174" s="100">
        <v>69143</v>
      </c>
      <c r="F174" s="129">
        <v>1999</v>
      </c>
      <c r="G174" s="100" t="s">
        <v>282</v>
      </c>
      <c r="H174" s="15" t="s">
        <v>283</v>
      </c>
      <c r="I174" s="130">
        <v>5.7</v>
      </c>
      <c r="J174" s="6">
        <f>1</f>
        <v>1</v>
      </c>
      <c r="L174" s="205" t="s">
        <v>464</v>
      </c>
      <c r="M174" s="205" t="s">
        <v>465</v>
      </c>
      <c r="N174" s="205" t="s">
        <v>466</v>
      </c>
    </row>
    <row r="175" spans="2:14" ht="23.25" customHeight="1">
      <c r="B175" s="100" t="s">
        <v>384</v>
      </c>
      <c r="C175" s="100" t="s">
        <v>385</v>
      </c>
      <c r="D175" s="100" t="s">
        <v>386</v>
      </c>
      <c r="E175" s="100">
        <v>71008</v>
      </c>
      <c r="F175" s="129">
        <v>1998</v>
      </c>
      <c r="G175" s="100" t="s">
        <v>313</v>
      </c>
      <c r="H175" s="15" t="s">
        <v>281</v>
      </c>
      <c r="I175" s="130">
        <v>11.48</v>
      </c>
      <c r="J175" s="6">
        <f>1</f>
        <v>1</v>
      </c>
      <c r="L175" s="205" t="s">
        <v>387</v>
      </c>
      <c r="M175" s="205" t="s">
        <v>388</v>
      </c>
      <c r="N175" s="205" t="s">
        <v>389</v>
      </c>
    </row>
    <row r="176" spans="2:14" ht="23.25" customHeight="1">
      <c r="B176" s="100" t="s">
        <v>449</v>
      </c>
      <c r="C176" s="100" t="s">
        <v>450</v>
      </c>
      <c r="D176" s="100" t="s">
        <v>451</v>
      </c>
      <c r="E176" s="100">
        <v>69596</v>
      </c>
      <c r="F176" s="129">
        <v>2003</v>
      </c>
      <c r="G176" s="100" t="s">
        <v>363</v>
      </c>
      <c r="H176" s="15" t="s">
        <v>287</v>
      </c>
      <c r="I176" s="130">
        <v>5.05</v>
      </c>
      <c r="J176" s="6">
        <f>1</f>
        <v>1</v>
      </c>
      <c r="L176" s="205" t="s">
        <v>433</v>
      </c>
      <c r="M176" s="205" t="s">
        <v>434</v>
      </c>
      <c r="N176" s="205" t="s">
        <v>435</v>
      </c>
    </row>
    <row r="177" spans="2:14" ht="23.25" customHeight="1">
      <c r="B177" s="100" t="s">
        <v>399</v>
      </c>
      <c r="C177" s="100" t="s">
        <v>400</v>
      </c>
      <c r="D177" s="100" t="s">
        <v>401</v>
      </c>
      <c r="E177" s="100">
        <v>67895</v>
      </c>
      <c r="F177" s="129">
        <v>1999</v>
      </c>
      <c r="G177" s="100" t="s">
        <v>269</v>
      </c>
      <c r="H177" s="15" t="s">
        <v>281</v>
      </c>
      <c r="I177" s="130">
        <v>10.96</v>
      </c>
      <c r="J177" s="6">
        <f>1</f>
        <v>1</v>
      </c>
      <c r="L177" s="205" t="s">
        <v>399</v>
      </c>
      <c r="M177" s="205" t="s">
        <v>400</v>
      </c>
      <c r="N177" s="205" t="s">
        <v>401</v>
      </c>
    </row>
    <row r="178" spans="2:14" ht="23.25" customHeight="1">
      <c r="B178" s="100" t="s">
        <v>402</v>
      </c>
      <c r="C178" s="100" t="s">
        <v>403</v>
      </c>
      <c r="D178" s="100" t="str">
        <f>_xlfn.XLOOKUP(tblMix[[#This Row],[Arena Name]],tblLookup[Arena Name],tblLookup[Arena Location],NA(),0,1)</f>
        <v>Arlington, Texas</v>
      </c>
      <c r="E178" s="100">
        <v>80000</v>
      </c>
      <c r="F178" s="129">
        <v>2009</v>
      </c>
      <c r="G178" s="100" t="s">
        <v>294</v>
      </c>
      <c r="H178" s="15" t="s">
        <v>290</v>
      </c>
      <c r="I178" s="130">
        <v>3.14</v>
      </c>
      <c r="J178" s="6">
        <f>1</f>
        <v>1</v>
      </c>
      <c r="L178" s="205" t="s">
        <v>449</v>
      </c>
      <c r="M178" s="205" t="s">
        <v>450</v>
      </c>
      <c r="N178" s="205" t="s">
        <v>451</v>
      </c>
    </row>
    <row r="179" spans="2:14" ht="23.25" customHeight="1">
      <c r="B179" s="100" t="s">
        <v>448</v>
      </c>
      <c r="C179" s="100" t="str">
        <f>_xlfn.XLOOKUP(tblMix[[#This Row],[Team Name]],tblLookup[Team Name],tblLookup[Arena Name],NA(),0,1)</f>
        <v>MetLife Stadium</v>
      </c>
      <c r="D179" s="100" t="str">
        <f>_xlfn.XLOOKUP(tblMix[[#This Row],[Arena Name]],tblLookup[Arena Name],tblLookup[Arena Location],NA(),0,1)</f>
        <v>East Rutherford, New Jersey</v>
      </c>
      <c r="E179" s="100">
        <v>82500</v>
      </c>
      <c r="F179" s="129">
        <v>2010</v>
      </c>
      <c r="G179" s="100" t="s">
        <v>297</v>
      </c>
      <c r="H179" s="15" t="s">
        <v>283</v>
      </c>
      <c r="I179" s="130">
        <v>15.27</v>
      </c>
      <c r="J179" s="6">
        <f>1</f>
        <v>1</v>
      </c>
      <c r="L179" s="205" t="s">
        <v>432</v>
      </c>
      <c r="M179" s="205" t="s">
        <v>430</v>
      </c>
      <c r="N179" s="205" t="s">
        <v>431</v>
      </c>
    </row>
    <row r="180" spans="2:14" ht="23.25" customHeight="1">
      <c r="B180" s="100" t="str" cm="1">
        <f t="array" ref="B180">_xlfn.XLOOKUP(tblMix[[#This Row],[Arena Name]]&amp;tblMix[[#This Row],[Arena Location]],tblLookup[Arena Name]&amp;tblLookup[Arena Location],tblLookup[Team Name],NA(),0,1)</f>
        <v>Los Angeles Rams</v>
      </c>
      <c r="C180" s="100" t="s">
        <v>430</v>
      </c>
      <c r="D180" s="100" t="s">
        <v>431</v>
      </c>
      <c r="E180" s="100">
        <v>70240</v>
      </c>
      <c r="F180" s="129">
        <v>2020</v>
      </c>
      <c r="G180" s="100" t="s">
        <v>312</v>
      </c>
      <c r="H180" s="15" t="s">
        <v>290</v>
      </c>
      <c r="I180" s="130">
        <v>15.16</v>
      </c>
      <c r="J180" s="6">
        <f>1</f>
        <v>1</v>
      </c>
      <c r="L180" s="205" t="s">
        <v>414</v>
      </c>
      <c r="M180" s="205" t="s">
        <v>415</v>
      </c>
      <c r="N180" s="205" t="s">
        <v>416</v>
      </c>
    </row>
    <row r="181" spans="2:14" ht="23.25" customHeight="1">
      <c r="B181" s="100" t="s">
        <v>452</v>
      </c>
      <c r="C181" s="100" t="s">
        <v>453</v>
      </c>
      <c r="D181" s="100" t="s">
        <v>454</v>
      </c>
      <c r="E181" s="100">
        <v>68400</v>
      </c>
      <c r="F181" s="129">
        <v>2001</v>
      </c>
      <c r="G181" s="100" t="s">
        <v>359</v>
      </c>
      <c r="H181" s="15" t="s">
        <v>283</v>
      </c>
      <c r="I181" s="130">
        <v>11.01</v>
      </c>
      <c r="J181" s="6">
        <f>1</f>
        <v>1</v>
      </c>
      <c r="L181" s="205" t="s">
        <v>399</v>
      </c>
      <c r="M181" s="205" t="s">
        <v>400</v>
      </c>
      <c r="N181" s="205" t="s">
        <v>401</v>
      </c>
    </row>
    <row r="182" spans="2:14" ht="23.25" customHeight="1">
      <c r="B182" s="100" t="s">
        <v>429</v>
      </c>
      <c r="C182" s="100" t="s">
        <v>430</v>
      </c>
      <c r="D182" s="100" t="s">
        <v>431</v>
      </c>
      <c r="E182" s="100">
        <v>70240</v>
      </c>
      <c r="F182" s="129">
        <v>2020</v>
      </c>
      <c r="G182" s="100" t="s">
        <v>273</v>
      </c>
      <c r="H182" s="15" t="s">
        <v>290</v>
      </c>
      <c r="I182" s="130">
        <v>5.62</v>
      </c>
      <c r="J182" s="6">
        <f>1</f>
        <v>1</v>
      </c>
      <c r="L182" s="205" t="s">
        <v>448</v>
      </c>
      <c r="M182" s="205" t="s">
        <v>446</v>
      </c>
      <c r="N182" s="205" t="s">
        <v>447</v>
      </c>
    </row>
    <row r="183" spans="2:14" ht="23.25" customHeight="1">
      <c r="B183" s="100" t="s">
        <v>426</v>
      </c>
      <c r="C183" s="100" t="s">
        <v>427</v>
      </c>
      <c r="D183" s="100" t="s">
        <v>428</v>
      </c>
      <c r="E183" s="100">
        <v>65000</v>
      </c>
      <c r="F183" s="129">
        <v>2020</v>
      </c>
      <c r="G183" s="100" t="s">
        <v>275</v>
      </c>
      <c r="H183" s="15" t="s">
        <v>283</v>
      </c>
      <c r="I183" s="130">
        <v>14.59</v>
      </c>
      <c r="J183" s="6">
        <f>1</f>
        <v>1</v>
      </c>
      <c r="L183" s="205" t="s">
        <v>405</v>
      </c>
      <c r="M183" s="205" t="s">
        <v>406</v>
      </c>
      <c r="N183" s="205" t="s">
        <v>407</v>
      </c>
    </row>
    <row r="184" spans="2:14" ht="23.25" customHeight="1">
      <c r="B184" s="100" t="str" cm="1">
        <f t="array" ref="B184">_xlfn.XLOOKUP(tblMix[[#This Row],[Arena Name]]&amp;tblMix[[#This Row],[Arena Location]],tblLookup[Arena Name]&amp;tblLookup[Arena Location],tblLookup[Team Name],NA(),0,1)</f>
        <v>Tennessee Titans</v>
      </c>
      <c r="C184" s="100" t="s">
        <v>465</v>
      </c>
      <c r="D184" s="100" t="s">
        <v>466</v>
      </c>
      <c r="E184" s="100">
        <v>69143</v>
      </c>
      <c r="F184" s="129">
        <v>1999</v>
      </c>
      <c r="G184" s="100" t="s">
        <v>361</v>
      </c>
      <c r="H184" s="15" t="s">
        <v>281</v>
      </c>
      <c r="I184" s="130">
        <v>3.09</v>
      </c>
      <c r="J184" s="6">
        <f>1</f>
        <v>1</v>
      </c>
      <c r="L184" s="205" t="s">
        <v>423</v>
      </c>
      <c r="M184" s="205" t="s">
        <v>424</v>
      </c>
      <c r="N184" s="205" t="s">
        <v>425</v>
      </c>
    </row>
    <row r="185" spans="2:14" ht="23.25" customHeight="1">
      <c r="B185" s="100" t="s">
        <v>402</v>
      </c>
      <c r="C185" s="100" t="s">
        <v>403</v>
      </c>
      <c r="D185" s="100" t="s">
        <v>404</v>
      </c>
      <c r="E185" s="100">
        <v>80000</v>
      </c>
      <c r="F185" s="129">
        <v>2009</v>
      </c>
      <c r="G185" s="100" t="s">
        <v>274</v>
      </c>
      <c r="H185" s="15" t="s">
        <v>283</v>
      </c>
      <c r="I185" s="130">
        <v>6.84</v>
      </c>
      <c r="J185" s="6">
        <f>1</f>
        <v>1</v>
      </c>
      <c r="L185" s="205" t="s">
        <v>436</v>
      </c>
      <c r="M185" s="205" t="s">
        <v>437</v>
      </c>
      <c r="N185" s="205" t="s">
        <v>438</v>
      </c>
    </row>
    <row r="186" spans="2:14" ht="23.25" customHeight="1">
      <c r="B186" s="100" t="s">
        <v>467</v>
      </c>
      <c r="C186" s="100" t="s">
        <v>468</v>
      </c>
      <c r="D186" s="100" t="s">
        <v>469</v>
      </c>
      <c r="E186" s="100">
        <v>82000</v>
      </c>
      <c r="F186" s="129">
        <v>1997</v>
      </c>
      <c r="G186" s="100" t="s">
        <v>286</v>
      </c>
      <c r="H186" s="15" t="s">
        <v>287</v>
      </c>
      <c r="I186" s="130">
        <v>8.8800000000000008</v>
      </c>
      <c r="J186" s="6">
        <f>1</f>
        <v>1</v>
      </c>
      <c r="L186" s="205" t="s">
        <v>423</v>
      </c>
      <c r="M186" s="205" t="s">
        <v>424</v>
      </c>
      <c r="N186" s="205" t="s">
        <v>425</v>
      </c>
    </row>
    <row r="187" spans="2:14" ht="23.25" customHeight="1">
      <c r="B187" s="100" t="s">
        <v>452</v>
      </c>
      <c r="C187" s="100" t="s">
        <v>453</v>
      </c>
      <c r="D187" s="100" t="s">
        <v>454</v>
      </c>
      <c r="E187" s="100">
        <v>68400</v>
      </c>
      <c r="F187" s="129">
        <v>2001</v>
      </c>
      <c r="G187" s="100" t="s">
        <v>274</v>
      </c>
      <c r="H187" s="15" t="s">
        <v>287</v>
      </c>
      <c r="I187" s="130">
        <v>6.84</v>
      </c>
      <c r="J187" s="6">
        <f>1</f>
        <v>1</v>
      </c>
      <c r="L187" s="205" t="s">
        <v>433</v>
      </c>
      <c r="M187" s="205" t="s">
        <v>434</v>
      </c>
      <c r="N187" s="205" t="s">
        <v>435</v>
      </c>
    </row>
    <row r="188" spans="2:14" ht="23.25" customHeight="1">
      <c r="B188" s="100" t="s">
        <v>429</v>
      </c>
      <c r="C188" s="100" t="s">
        <v>430</v>
      </c>
      <c r="D188" s="100" t="str">
        <f>_xlfn.XLOOKUP(tblMix[[#This Row],[Arena Name]],tblLookup[Arena Name],tblLookup[Arena Location],NA(),0,1)</f>
        <v>Inglewood, California</v>
      </c>
      <c r="E188" s="100">
        <v>70240</v>
      </c>
      <c r="F188" s="129">
        <v>2020</v>
      </c>
      <c r="G188" s="100" t="s">
        <v>277</v>
      </c>
      <c r="H188" s="15" t="s">
        <v>287</v>
      </c>
      <c r="I188" s="130">
        <v>8.2200000000000006</v>
      </c>
      <c r="J188" s="6">
        <f>1</f>
        <v>1</v>
      </c>
      <c r="L188" s="205" t="s">
        <v>452</v>
      </c>
      <c r="M188" s="205" t="s">
        <v>453</v>
      </c>
      <c r="N188" s="205" t="s">
        <v>454</v>
      </c>
    </row>
    <row r="189" spans="2:14" ht="23.25" customHeight="1">
      <c r="B189" s="100" t="s">
        <v>390</v>
      </c>
      <c r="C189" s="100" t="s">
        <v>391</v>
      </c>
      <c r="D189" s="100" t="s">
        <v>392</v>
      </c>
      <c r="E189" s="100">
        <v>75523</v>
      </c>
      <c r="F189" s="129">
        <v>1996</v>
      </c>
      <c r="G189" s="100" t="s">
        <v>300</v>
      </c>
      <c r="H189" s="15" t="s">
        <v>283</v>
      </c>
      <c r="I189" s="130">
        <v>8.15</v>
      </c>
      <c r="J189" s="6">
        <f>1</f>
        <v>1</v>
      </c>
      <c r="L189" s="205" t="s">
        <v>390</v>
      </c>
      <c r="M189" s="205" t="s">
        <v>391</v>
      </c>
      <c r="N189" s="205" t="s">
        <v>392</v>
      </c>
    </row>
    <row r="190" spans="2:14" ht="23.25" customHeight="1">
      <c r="B190" s="100" t="s">
        <v>445</v>
      </c>
      <c r="C190" s="100" t="s">
        <v>446</v>
      </c>
      <c r="D190" s="100" t="s">
        <v>447</v>
      </c>
      <c r="E190" s="100">
        <v>82500</v>
      </c>
      <c r="F190" s="129">
        <v>2010</v>
      </c>
      <c r="G190" s="100" t="s">
        <v>272</v>
      </c>
      <c r="H190" s="15" t="s">
        <v>283</v>
      </c>
      <c r="I190" s="130">
        <v>15.68</v>
      </c>
      <c r="J190" s="6">
        <f>1</f>
        <v>1</v>
      </c>
      <c r="L190" s="205" t="s">
        <v>452</v>
      </c>
      <c r="M190" s="205" t="s">
        <v>453</v>
      </c>
      <c r="N190" s="205" t="s">
        <v>454</v>
      </c>
    </row>
    <row r="191" spans="2:14" ht="23.25" customHeight="1">
      <c r="B191" s="100" t="s">
        <v>393</v>
      </c>
      <c r="C191" s="100" t="str">
        <f>_xlfn.XLOOKUP(tblMix[[#This Row],[Team Name]],tblLookup[Team Name],tblLookup[Arena Name],NA(),0,1)</f>
        <v>Soldier Field</v>
      </c>
      <c r="D191" s="100" t="str">
        <f>_xlfn.XLOOKUP(tblMix[[#This Row],[Arena Name]],tblLookup[Arena Name],tblLookup[Arena Location],NA(),0,1)</f>
        <v>Chicago, Illinois</v>
      </c>
      <c r="E191" s="100">
        <v>61500</v>
      </c>
      <c r="F191" s="129">
        <v>1924</v>
      </c>
      <c r="G191" s="100" t="s">
        <v>311</v>
      </c>
      <c r="H191" s="15" t="s">
        <v>287</v>
      </c>
      <c r="I191" s="130">
        <v>14.84</v>
      </c>
      <c r="J191" s="6">
        <f>1</f>
        <v>1</v>
      </c>
      <c r="L191" s="205" t="s">
        <v>458</v>
      </c>
      <c r="M191" s="205" t="s">
        <v>459</v>
      </c>
      <c r="N191" s="205" t="s">
        <v>460</v>
      </c>
    </row>
    <row r="192" spans="2:14" ht="23.25" customHeight="1">
      <c r="B192" s="100" t="str" cm="1">
        <f t="array" ref="B192">_xlfn.XLOOKUP(tblMix[[#This Row],[Arena Name]]&amp;tblMix[[#This Row],[Arena Location]],tblLookup[Arena Name]&amp;tblLookup[Arena Location],tblLookup[Team Name],NA(),0,1)</f>
        <v>Green Bay Packers</v>
      </c>
      <c r="C192" s="100" t="str">
        <f>_xlfn.XLOOKUP(tblMix[[#This Row],[Arena Location]],tblLookup[Arena Location],tblLookup[Arena Name],NA(),0,1)</f>
        <v>Lambeau Field</v>
      </c>
      <c r="D192" s="100" t="s">
        <v>413</v>
      </c>
      <c r="E192" s="100">
        <v>81441</v>
      </c>
      <c r="F192" s="129">
        <v>1957</v>
      </c>
      <c r="G192" s="100" t="s">
        <v>271</v>
      </c>
      <c r="H192" s="15" t="s">
        <v>283</v>
      </c>
      <c r="I192" s="130">
        <v>9.4700000000000006</v>
      </c>
      <c r="J192" s="6">
        <f>1</f>
        <v>1</v>
      </c>
      <c r="L192" s="205" t="s">
        <v>381</v>
      </c>
      <c r="M192" s="205" t="s">
        <v>382</v>
      </c>
      <c r="N192" s="205" t="s">
        <v>383</v>
      </c>
    </row>
    <row r="193" spans="2:14" ht="23.25" customHeight="1">
      <c r="B193" s="100" t="s">
        <v>420</v>
      </c>
      <c r="C193" s="100" t="s">
        <v>421</v>
      </c>
      <c r="D193" s="100" t="s">
        <v>422</v>
      </c>
      <c r="E193" s="100">
        <v>69132</v>
      </c>
      <c r="F193" s="129">
        <v>2008</v>
      </c>
      <c r="G193" s="100" t="s">
        <v>289</v>
      </c>
      <c r="H193" s="15" t="s">
        <v>287</v>
      </c>
      <c r="I193" s="130">
        <v>7.76</v>
      </c>
      <c r="J193" s="6">
        <f>1</f>
        <v>1</v>
      </c>
      <c r="L193" s="205" t="s">
        <v>429</v>
      </c>
      <c r="M193" s="205" t="s">
        <v>430</v>
      </c>
      <c r="N193" s="205" t="s">
        <v>431</v>
      </c>
    </row>
    <row r="194" spans="2:14" ht="23.25" customHeight="1">
      <c r="B194" s="100" t="s">
        <v>393</v>
      </c>
      <c r="C194" s="100" t="s">
        <v>394</v>
      </c>
      <c r="D194" s="100" t="s">
        <v>395</v>
      </c>
      <c r="E194" s="100">
        <v>61500</v>
      </c>
      <c r="F194" s="129">
        <v>1924</v>
      </c>
      <c r="G194" s="100" t="s">
        <v>359</v>
      </c>
      <c r="H194" s="15" t="s">
        <v>287</v>
      </c>
      <c r="I194" s="130">
        <v>11.01</v>
      </c>
      <c r="J194" s="6">
        <f>1</f>
        <v>1</v>
      </c>
      <c r="L194" s="205" t="s">
        <v>417</v>
      </c>
      <c r="M194" s="205" t="s">
        <v>418</v>
      </c>
      <c r="N194" s="205" t="s">
        <v>419</v>
      </c>
    </row>
    <row r="195" spans="2:14" ht="23.25" customHeight="1">
      <c r="B195" s="100" t="str" cm="1">
        <f t="array" ref="B195">_xlfn.XLOOKUP(tblMix[[#This Row],[Arena Name]]&amp;tblMix[[#This Row],[Arena Location]],tblLookup[Arena Name]&amp;tblLookup[Arena Location],tblLookup[Team Name],NA(),0,1)</f>
        <v>Minnesota Vikings</v>
      </c>
      <c r="C195" s="100" t="str">
        <f>_xlfn.XLOOKUP(tblMix[[#This Row],[Arena Location]],tblLookup[Arena Location],tblLookup[Arena Name],NA(),0,1)</f>
        <v>U.S. Bank Stadium</v>
      </c>
      <c r="D195" s="100" t="s">
        <v>438</v>
      </c>
      <c r="E195" s="100">
        <v>66655</v>
      </c>
      <c r="F195" s="129">
        <v>2016</v>
      </c>
      <c r="G195" s="100" t="s">
        <v>292</v>
      </c>
      <c r="H195" s="15" t="s">
        <v>283</v>
      </c>
      <c r="I195" s="130">
        <v>9.99</v>
      </c>
      <c r="J195" s="6">
        <f>1</f>
        <v>1</v>
      </c>
      <c r="L195" s="205" t="s">
        <v>439</v>
      </c>
      <c r="M195" s="205" t="s">
        <v>440</v>
      </c>
      <c r="N195" s="205" t="s">
        <v>441</v>
      </c>
    </row>
    <row r="196" spans="2:14" ht="23.25" customHeight="1">
      <c r="B196" s="100" t="s">
        <v>439</v>
      </c>
      <c r="C196" s="100" t="s">
        <v>440</v>
      </c>
      <c r="D196" s="100" t="s">
        <v>441</v>
      </c>
      <c r="E196" s="100">
        <v>66829</v>
      </c>
      <c r="F196" s="129">
        <v>2002</v>
      </c>
      <c r="G196" s="100" t="s">
        <v>274</v>
      </c>
      <c r="H196" s="15" t="s">
        <v>281</v>
      </c>
      <c r="I196" s="130">
        <v>7.11</v>
      </c>
      <c r="J196" s="6">
        <f>1</f>
        <v>1</v>
      </c>
      <c r="L196" s="205" t="s">
        <v>433</v>
      </c>
      <c r="M196" s="205" t="s">
        <v>434</v>
      </c>
      <c r="N196" s="205" t="s">
        <v>435</v>
      </c>
    </row>
    <row r="197" spans="2:14" ht="23.25" customHeight="1">
      <c r="B197" s="100" t="s">
        <v>378</v>
      </c>
      <c r="C197" s="100" t="s">
        <v>379</v>
      </c>
      <c r="D197" s="100" t="s">
        <v>380</v>
      </c>
      <c r="E197" s="100">
        <v>63400</v>
      </c>
      <c r="F197" s="129">
        <v>2006</v>
      </c>
      <c r="G197" s="100" t="s">
        <v>323</v>
      </c>
      <c r="H197" s="15" t="s">
        <v>283</v>
      </c>
      <c r="I197" s="130">
        <v>2.11</v>
      </c>
      <c r="J197" s="6">
        <f>1</f>
        <v>1</v>
      </c>
      <c r="L197" s="205" t="s">
        <v>420</v>
      </c>
      <c r="M197" s="205" t="s">
        <v>421</v>
      </c>
      <c r="N197" s="205" t="s">
        <v>422</v>
      </c>
    </row>
    <row r="198" spans="2:14" ht="23.25" customHeight="1">
      <c r="B198" s="100" t="s">
        <v>393</v>
      </c>
      <c r="C198" s="100" t="s">
        <v>394</v>
      </c>
      <c r="D198" s="100" t="s">
        <v>395</v>
      </c>
      <c r="E198" s="100">
        <v>61500</v>
      </c>
      <c r="F198" s="129">
        <v>1924</v>
      </c>
      <c r="G198" s="100" t="s">
        <v>294</v>
      </c>
      <c r="H198" s="15" t="s">
        <v>290</v>
      </c>
      <c r="I198" s="130">
        <v>3.14</v>
      </c>
      <c r="J198" s="6">
        <f>1</f>
        <v>1</v>
      </c>
      <c r="L198" s="205" t="s">
        <v>429</v>
      </c>
      <c r="M198" s="205" t="s">
        <v>430</v>
      </c>
      <c r="N198" s="205" t="s">
        <v>431</v>
      </c>
    </row>
    <row r="199" spans="2:14" ht="23.25" customHeight="1">
      <c r="B199" s="100" t="s">
        <v>420</v>
      </c>
      <c r="C199" s="100" t="s">
        <v>421</v>
      </c>
      <c r="D199" s="100" t="str">
        <f>_xlfn.XLOOKUP(tblMix[[#This Row],[Arena Name]],tblLookup[Arena Name],tblLookup[Arena Location],NA(),0,1)</f>
        <v>Jacksonville, Florida</v>
      </c>
      <c r="E199" s="100">
        <v>69132</v>
      </c>
      <c r="F199" s="129">
        <v>2008</v>
      </c>
      <c r="G199" s="100" t="s">
        <v>269</v>
      </c>
      <c r="H199" s="15" t="s">
        <v>283</v>
      </c>
      <c r="I199" s="130">
        <v>10.34</v>
      </c>
      <c r="J199" s="6">
        <f>1</f>
        <v>1</v>
      </c>
      <c r="L199" s="205" t="s">
        <v>423</v>
      </c>
      <c r="M199" s="205" t="s">
        <v>424</v>
      </c>
      <c r="N199" s="205" t="s">
        <v>425</v>
      </c>
    </row>
    <row r="200" spans="2:14" ht="23.25" customHeight="1">
      <c r="B200" s="100" t="str" cm="1">
        <f t="array" ref="B200">_xlfn.XLOOKUP(tblMix[[#This Row],[Arena Name]]&amp;tblMix[[#This Row],[Arena Location]],tblLookup[Arena Name]&amp;tblLookup[Arena Location],tblLookup[Team Name],NA(),0,1)</f>
        <v>Chicago Bears</v>
      </c>
      <c r="C200" s="100" t="str">
        <f>_xlfn.XLOOKUP(tblMix[[#This Row],[Arena Location]],tblLookup[Arena Location],tblLookup[Arena Name],NA(),0,1)</f>
        <v>Soldier Field</v>
      </c>
      <c r="D200" s="100" t="s">
        <v>395</v>
      </c>
      <c r="E200" s="100">
        <v>61500</v>
      </c>
      <c r="F200" s="129">
        <v>1924</v>
      </c>
      <c r="G200" s="100" t="s">
        <v>291</v>
      </c>
      <c r="H200" s="15" t="s">
        <v>283</v>
      </c>
      <c r="I200" s="130">
        <v>8.57</v>
      </c>
      <c r="J200" s="6">
        <f>1</f>
        <v>1</v>
      </c>
      <c r="L200" s="205" t="s">
        <v>396</v>
      </c>
      <c r="M200" s="205" t="s">
        <v>397</v>
      </c>
      <c r="N200" s="205" t="s">
        <v>398</v>
      </c>
    </row>
    <row r="201" spans="2:14" ht="23.25" customHeight="1">
      <c r="B201" s="100" t="s">
        <v>452</v>
      </c>
      <c r="C201" s="100" t="s">
        <v>453</v>
      </c>
      <c r="D201" s="100" t="str">
        <f>_xlfn.XLOOKUP(tblMix[[#This Row],[Arena Name]],tblLookup[Arena Name],tblLookup[Arena Location],NA(),0,1)</f>
        <v>Pittsburgh, Pennsylvania</v>
      </c>
      <c r="E201" s="100">
        <v>68400</v>
      </c>
      <c r="F201" s="129">
        <v>2001</v>
      </c>
      <c r="G201" s="100" t="s">
        <v>276</v>
      </c>
      <c r="H201" s="15" t="s">
        <v>290</v>
      </c>
      <c r="I201" s="130">
        <v>5.78</v>
      </c>
      <c r="J201" s="6">
        <f>1</f>
        <v>1</v>
      </c>
      <c r="L201" s="205" t="s">
        <v>467</v>
      </c>
      <c r="M201" s="205" t="s">
        <v>468</v>
      </c>
      <c r="N201" s="205" t="s">
        <v>469</v>
      </c>
    </row>
    <row r="202" spans="2:14" ht="23.25" customHeight="1">
      <c r="B202" s="100" t="s">
        <v>390</v>
      </c>
      <c r="C202" s="100" t="str">
        <f>_xlfn.XLOOKUP(tblMix[[#This Row],[Team Name]],tblLookup[Team Name],tblLookup[Arena Name],NA(),0,1)</f>
        <v>Bank of America Stadium</v>
      </c>
      <c r="D202" s="100" t="str">
        <f>_xlfn.XLOOKUP(tblMix[[#This Row],[Arena Name]],tblLookup[Arena Name],tblLookup[Arena Location],NA(),0,1)</f>
        <v>Charlotte, North Carolina</v>
      </c>
      <c r="E202" s="100">
        <v>75523</v>
      </c>
      <c r="F202" s="129">
        <v>1996</v>
      </c>
      <c r="G202" s="100" t="s">
        <v>308</v>
      </c>
      <c r="H202" s="15" t="s">
        <v>287</v>
      </c>
      <c r="I202" s="130">
        <v>11.5</v>
      </c>
      <c r="J202" s="6">
        <f>1</f>
        <v>1</v>
      </c>
      <c r="L202" s="205" t="s">
        <v>423</v>
      </c>
      <c r="M202" s="205" t="s">
        <v>424</v>
      </c>
      <c r="N202" s="205" t="s">
        <v>425</v>
      </c>
    </row>
    <row r="203" spans="2:14" ht="23.25" customHeight="1">
      <c r="B203" s="100" t="s">
        <v>429</v>
      </c>
      <c r="C203" s="100" t="s">
        <v>430</v>
      </c>
      <c r="D203" s="100" t="str">
        <f>_xlfn.XLOOKUP(tblMix[[#This Row],[Arena Name]],tblLookup[Arena Name],tblLookup[Arena Location],NA(),0,1)</f>
        <v>Inglewood, California</v>
      </c>
      <c r="E203" s="100">
        <v>70240</v>
      </c>
      <c r="F203" s="129">
        <v>2020</v>
      </c>
      <c r="G203" s="100" t="s">
        <v>267</v>
      </c>
      <c r="H203" s="15" t="s">
        <v>287</v>
      </c>
      <c r="I203" s="130">
        <v>13.64</v>
      </c>
      <c r="J203" s="6">
        <f>1</f>
        <v>1</v>
      </c>
      <c r="L203" s="205" t="s">
        <v>442</v>
      </c>
      <c r="M203" s="205" t="s">
        <v>443</v>
      </c>
      <c r="N203" s="205" t="s">
        <v>444</v>
      </c>
    </row>
    <row r="204" spans="2:14" ht="23.25" customHeight="1">
      <c r="B204" s="100" t="str" cm="1">
        <f t="array" ref="B204">_xlfn.XLOOKUP(tblMix[[#This Row],[Arena Name]]&amp;tblMix[[#This Row],[Arena Location]],tblLookup[Arena Name]&amp;tblLookup[Arena Location],tblLookup[Team Name],NA(),0,1)</f>
        <v>Green Bay Packers</v>
      </c>
      <c r="C204" s="100" t="str">
        <f>_xlfn.XLOOKUP(tblMix[[#This Row],[Arena Location]],tblLookup[Arena Location],tblLookup[Arena Name],NA(),0,1)</f>
        <v>Lambeau Field</v>
      </c>
      <c r="D204" s="100" t="s">
        <v>413</v>
      </c>
      <c r="E204" s="100">
        <v>81441</v>
      </c>
      <c r="F204" s="129">
        <v>1957</v>
      </c>
      <c r="G204" s="100" t="s">
        <v>304</v>
      </c>
      <c r="H204" s="15" t="s">
        <v>281</v>
      </c>
      <c r="I204" s="130">
        <v>7.38</v>
      </c>
      <c r="J204" s="6">
        <f>1</f>
        <v>1</v>
      </c>
      <c r="L204" s="205" t="s">
        <v>411</v>
      </c>
      <c r="M204" s="205" t="s">
        <v>412</v>
      </c>
      <c r="N204" s="205" t="s">
        <v>413</v>
      </c>
    </row>
    <row r="205" spans="2:14" ht="23.25" customHeight="1">
      <c r="B205" s="100" t="s">
        <v>442</v>
      </c>
      <c r="C205" s="100" t="s">
        <v>443</v>
      </c>
      <c r="D205" s="100" t="s">
        <v>444</v>
      </c>
      <c r="E205" s="100">
        <v>73208</v>
      </c>
      <c r="F205" s="129">
        <v>1975</v>
      </c>
      <c r="G205" s="100" t="s">
        <v>314</v>
      </c>
      <c r="H205" s="15" t="s">
        <v>287</v>
      </c>
      <c r="I205" s="130">
        <v>12.41</v>
      </c>
      <c r="J205" s="6">
        <f>1</f>
        <v>1</v>
      </c>
      <c r="L205" s="205" t="s">
        <v>442</v>
      </c>
      <c r="M205" s="205" t="s">
        <v>443</v>
      </c>
      <c r="N205" s="205" t="s">
        <v>444</v>
      </c>
    </row>
    <row r="206" spans="2:14" ht="23.25" customHeight="1">
      <c r="B206" s="100" t="s">
        <v>393</v>
      </c>
      <c r="C206" s="100" t="s">
        <v>394</v>
      </c>
      <c r="D206" s="100" t="s">
        <v>395</v>
      </c>
      <c r="E206" s="100">
        <v>61500</v>
      </c>
      <c r="F206" s="129">
        <v>1924</v>
      </c>
      <c r="G206" s="100" t="s">
        <v>323</v>
      </c>
      <c r="H206" s="15" t="s">
        <v>290</v>
      </c>
      <c r="I206" s="130">
        <v>1.97</v>
      </c>
      <c r="J206" s="6">
        <f>1</f>
        <v>1</v>
      </c>
      <c r="L206" s="205" t="s">
        <v>381</v>
      </c>
      <c r="M206" s="205" t="s">
        <v>382</v>
      </c>
      <c r="N206" s="205" t="s">
        <v>383</v>
      </c>
    </row>
    <row r="207" spans="2:14" ht="23.25" customHeight="1">
      <c r="B207" s="100" t="s">
        <v>448</v>
      </c>
      <c r="C207" s="100" t="s">
        <v>446</v>
      </c>
      <c r="D207" s="100" t="s">
        <v>447</v>
      </c>
      <c r="E207" s="100">
        <v>82500</v>
      </c>
      <c r="F207" s="129">
        <v>2010</v>
      </c>
      <c r="G207" s="100" t="s">
        <v>292</v>
      </c>
      <c r="H207" s="15" t="s">
        <v>290</v>
      </c>
      <c r="I207" s="130">
        <v>9.7899999999999991</v>
      </c>
      <c r="J207" s="6">
        <f>1</f>
        <v>1</v>
      </c>
      <c r="L207" s="205" t="s">
        <v>467</v>
      </c>
      <c r="M207" s="205" t="s">
        <v>468</v>
      </c>
      <c r="N207" s="205" t="s">
        <v>469</v>
      </c>
    </row>
    <row r="208" spans="2:14" ht="23.25" customHeight="1">
      <c r="B208" s="100" t="s">
        <v>448</v>
      </c>
      <c r="C208" s="100" t="s">
        <v>446</v>
      </c>
      <c r="D208" s="100" t="s">
        <v>447</v>
      </c>
      <c r="E208" s="100">
        <v>82500</v>
      </c>
      <c r="F208" s="129">
        <v>2010</v>
      </c>
      <c r="G208" s="100" t="s">
        <v>296</v>
      </c>
      <c r="H208" s="15" t="s">
        <v>281</v>
      </c>
      <c r="I208" s="130">
        <v>12.21</v>
      </c>
      <c r="J208" s="6">
        <f>1</f>
        <v>1</v>
      </c>
      <c r="L208" s="205" t="s">
        <v>455</v>
      </c>
      <c r="M208" s="205" t="s">
        <v>456</v>
      </c>
      <c r="N208" s="205" t="s">
        <v>457</v>
      </c>
    </row>
    <row r="209" spans="2:14" ht="23.25" customHeight="1">
      <c r="B209" s="100" t="str" cm="1">
        <f t="array" ref="B209">_xlfn.XLOOKUP(tblMix[[#This Row],[Arena Name]]&amp;tblMix[[#This Row],[Arena Location]],tblLookup[Arena Name]&amp;tblLookup[Arena Location],tblLookup[Team Name],NA(),0,1)</f>
        <v>Green Bay Packers</v>
      </c>
      <c r="C209" s="100" t="s">
        <v>412</v>
      </c>
      <c r="D209" s="100" t="s">
        <v>413</v>
      </c>
      <c r="E209" s="100">
        <v>81441</v>
      </c>
      <c r="F209" s="129">
        <v>1957</v>
      </c>
      <c r="G209" s="100" t="s">
        <v>302</v>
      </c>
      <c r="H209" s="15" t="s">
        <v>287</v>
      </c>
      <c r="I209" s="130">
        <v>2.62</v>
      </c>
      <c r="J209" s="6">
        <f>1</f>
        <v>1</v>
      </c>
      <c r="L209" s="205" t="s">
        <v>461</v>
      </c>
      <c r="M209" s="205" t="s">
        <v>462</v>
      </c>
      <c r="N209" s="205" t="s">
        <v>463</v>
      </c>
    </row>
    <row r="210" spans="2:14" ht="23.25" customHeight="1">
      <c r="B210" s="100" t="s">
        <v>439</v>
      </c>
      <c r="C210" s="100" t="str">
        <f>_xlfn.XLOOKUP(tblMix[[#This Row],[Team Name]],tblLookup[Team Name],tblLookup[Arena Name],NA(),0,1)</f>
        <v>Gillette Stadium</v>
      </c>
      <c r="D210" s="100" t="str">
        <f>_xlfn.XLOOKUP(tblMix[[#This Row],[Arena Name]],tblLookup[Arena Name],tblLookup[Arena Location],NA(),0,1)</f>
        <v>Foxborough, Massachusetts</v>
      </c>
      <c r="E210" s="100">
        <v>66829</v>
      </c>
      <c r="F210" s="129">
        <v>2002</v>
      </c>
      <c r="G210" s="100" t="s">
        <v>364</v>
      </c>
      <c r="H210" s="15" t="s">
        <v>287</v>
      </c>
      <c r="I210" s="130">
        <v>6.86</v>
      </c>
      <c r="J210" s="6">
        <f>1</f>
        <v>1</v>
      </c>
      <c r="L210" s="205" t="s">
        <v>396</v>
      </c>
      <c r="M210" s="205" t="s">
        <v>397</v>
      </c>
      <c r="N210" s="205" t="s">
        <v>398</v>
      </c>
    </row>
    <row r="211" spans="2:14" ht="23.25" customHeight="1">
      <c r="B211" s="100" t="str" cm="1">
        <f t="array" ref="B211">_xlfn.XLOOKUP(tblMix[[#This Row],[Arena Name]]&amp;tblMix[[#This Row],[Arena Location]],tblLookup[Arena Name]&amp;tblLookup[Arena Location],tblLookup[Team Name],NA(),0,1)</f>
        <v>Buffalo Bills</v>
      </c>
      <c r="C211" s="100" t="s">
        <v>388</v>
      </c>
      <c r="D211" s="100" t="s">
        <v>389</v>
      </c>
      <c r="E211" s="100">
        <v>71608</v>
      </c>
      <c r="F211" s="129">
        <v>1973</v>
      </c>
      <c r="G211" s="100" t="s">
        <v>323</v>
      </c>
      <c r="H211" s="15" t="s">
        <v>283</v>
      </c>
      <c r="I211" s="130">
        <v>2.11</v>
      </c>
      <c r="J211" s="6">
        <f>1</f>
        <v>1</v>
      </c>
      <c r="L211" s="205" t="s">
        <v>393</v>
      </c>
      <c r="M211" s="205" t="s">
        <v>394</v>
      </c>
      <c r="N211" s="205" t="s">
        <v>395</v>
      </c>
    </row>
    <row r="212" spans="2:14" ht="23.25" customHeight="1">
      <c r="B212" s="100" t="s">
        <v>449</v>
      </c>
      <c r="C212" s="100" t="s">
        <v>450</v>
      </c>
      <c r="D212" s="100" t="str">
        <f>_xlfn.XLOOKUP(tblMix[[#This Row],[Arena Name]],tblLookup[Arena Name],tblLookup[Arena Location],NA(),0,1)</f>
        <v>Philadelphia, Pennsylvania</v>
      </c>
      <c r="E212" s="100">
        <v>69596</v>
      </c>
      <c r="F212" s="129">
        <v>2003</v>
      </c>
      <c r="G212" s="100" t="s">
        <v>311</v>
      </c>
      <c r="H212" s="15" t="s">
        <v>283</v>
      </c>
      <c r="I212" s="130">
        <v>14.84</v>
      </c>
      <c r="J212" s="6">
        <f>1</f>
        <v>1</v>
      </c>
      <c r="L212" s="205" t="s">
        <v>442</v>
      </c>
      <c r="M212" s="205" t="s">
        <v>443</v>
      </c>
      <c r="N212" s="205" t="s">
        <v>444</v>
      </c>
    </row>
    <row r="213" spans="2:14" ht="23.25" customHeight="1">
      <c r="B213" s="100" t="s">
        <v>461</v>
      </c>
      <c r="C213" s="100" t="s">
        <v>462</v>
      </c>
      <c r="D213" s="100" t="s">
        <v>463</v>
      </c>
      <c r="E213" s="100">
        <v>65890</v>
      </c>
      <c r="F213" s="129">
        <v>1998</v>
      </c>
      <c r="G213" s="100" t="s">
        <v>308</v>
      </c>
      <c r="H213" s="15" t="s">
        <v>287</v>
      </c>
      <c r="I213" s="130">
        <v>11.5</v>
      </c>
      <c r="J213" s="6">
        <f>1</f>
        <v>1</v>
      </c>
      <c r="L213" s="205" t="s">
        <v>439</v>
      </c>
      <c r="M213" s="205" t="s">
        <v>440</v>
      </c>
      <c r="N213" s="205" t="s">
        <v>441</v>
      </c>
    </row>
    <row r="214" spans="2:14" ht="23.25" customHeight="1">
      <c r="B214" s="100" t="s">
        <v>464</v>
      </c>
      <c r="C214" s="100" t="s">
        <v>465</v>
      </c>
      <c r="D214" s="100" t="s">
        <v>466</v>
      </c>
      <c r="E214" s="100">
        <v>69143</v>
      </c>
      <c r="F214" s="129">
        <v>1999</v>
      </c>
      <c r="G214" s="100" t="s">
        <v>292</v>
      </c>
      <c r="H214" s="15" t="s">
        <v>281</v>
      </c>
      <c r="I214" s="130">
        <v>9.19</v>
      </c>
      <c r="J214" s="6">
        <f>1</f>
        <v>1</v>
      </c>
      <c r="L214" s="205" t="s">
        <v>461</v>
      </c>
      <c r="M214" s="205" t="s">
        <v>462</v>
      </c>
      <c r="N214" s="205" t="s">
        <v>463</v>
      </c>
    </row>
    <row r="215" spans="2:14" ht="23.25" customHeight="1">
      <c r="B215" s="100" t="s">
        <v>432</v>
      </c>
      <c r="C215" s="100" t="str">
        <f>_xlfn.XLOOKUP(tblMix[[#This Row],[Team Name]],tblLookup[Team Name],tblLookup[Arena Name],NA(),0,1)</f>
        <v>SoFi Stadium</v>
      </c>
      <c r="D215" s="100" t="str">
        <f>_xlfn.XLOOKUP(tblMix[[#This Row],[Arena Name]],tblLookup[Arena Name],tblLookup[Arena Location],NA(),0,1)</f>
        <v>Inglewood, California</v>
      </c>
      <c r="E215" s="100">
        <v>70240</v>
      </c>
      <c r="F215" s="129">
        <v>2020</v>
      </c>
      <c r="G215" s="100" t="s">
        <v>314</v>
      </c>
      <c r="H215" s="15" t="s">
        <v>283</v>
      </c>
      <c r="I215" s="130">
        <v>12.41</v>
      </c>
      <c r="J215" s="6">
        <f>1</f>
        <v>1</v>
      </c>
      <c r="L215" s="205" t="s">
        <v>461</v>
      </c>
      <c r="M215" s="205" t="s">
        <v>462</v>
      </c>
      <c r="N215" s="205" t="s">
        <v>463</v>
      </c>
    </row>
    <row r="216" spans="2:14" ht="23.25" customHeight="1">
      <c r="B216" s="100" t="s">
        <v>423</v>
      </c>
      <c r="C216" s="100" t="str">
        <f>_xlfn.XLOOKUP(tblMix[[#This Row],[Team Name]],tblLookup[Team Name],tblLookup[Arena Name],NA(),0,1)</f>
        <v>GEHA Field at Arrowhead Stadium</v>
      </c>
      <c r="D216" s="100" t="str">
        <f>_xlfn.XLOOKUP(tblMix[[#This Row],[Arena Name]],tblLookup[Arena Name],tblLookup[Arena Location],NA(),0,1)</f>
        <v>Kansas City, Missouri</v>
      </c>
      <c r="E216" s="100">
        <v>76416</v>
      </c>
      <c r="F216" s="129">
        <v>1972</v>
      </c>
      <c r="G216" s="100" t="s">
        <v>311</v>
      </c>
      <c r="H216" s="15" t="s">
        <v>290</v>
      </c>
      <c r="I216" s="130">
        <v>14.13</v>
      </c>
      <c r="J216" s="6">
        <f>1</f>
        <v>1</v>
      </c>
      <c r="L216" s="205" t="s">
        <v>420</v>
      </c>
      <c r="M216" s="205" t="s">
        <v>421</v>
      </c>
      <c r="N216" s="205" t="s">
        <v>422</v>
      </c>
    </row>
    <row r="217" spans="2:14" ht="23.25" customHeight="1">
      <c r="B217" s="100" t="str" cm="1">
        <f t="array" ref="B217">_xlfn.XLOOKUP(tblMix[[#This Row],[Arena Name]]&amp;tblMix[[#This Row],[Arena Location]],tblLookup[Arena Name]&amp;tblLookup[Arena Location],tblLookup[Team Name],NA(),0,1)</f>
        <v>New York Giants</v>
      </c>
      <c r="C217" s="100" t="s">
        <v>446</v>
      </c>
      <c r="D217" s="100" t="s">
        <v>447</v>
      </c>
      <c r="E217" s="100">
        <v>82500</v>
      </c>
      <c r="F217" s="129">
        <v>2010</v>
      </c>
      <c r="G217" s="100" t="s">
        <v>292</v>
      </c>
      <c r="H217" s="15" t="s">
        <v>281</v>
      </c>
      <c r="I217" s="130">
        <v>9.19</v>
      </c>
      <c r="J217" s="6">
        <f>1</f>
        <v>1</v>
      </c>
      <c r="L217" s="205" t="s">
        <v>448</v>
      </c>
      <c r="M217" s="205" t="s">
        <v>446</v>
      </c>
      <c r="N217" s="205" t="s">
        <v>447</v>
      </c>
    </row>
    <row r="218" spans="2:14" ht="23.25" customHeight="1">
      <c r="B218" s="100" t="s">
        <v>393</v>
      </c>
      <c r="C218" s="100" t="str">
        <f>_xlfn.XLOOKUP(tblMix[[#This Row],[Team Name]],tblLookup[Team Name],tblLookup[Arena Name],NA(),0,1)</f>
        <v>Soldier Field</v>
      </c>
      <c r="D218" s="100" t="s">
        <v>395</v>
      </c>
      <c r="E218" s="100">
        <v>61500</v>
      </c>
      <c r="F218" s="129">
        <v>1924</v>
      </c>
      <c r="G218" s="100" t="s">
        <v>275</v>
      </c>
      <c r="H218" s="15" t="s">
        <v>290</v>
      </c>
      <c r="I218" s="130">
        <v>13.76</v>
      </c>
      <c r="J218" s="6">
        <f>1</f>
        <v>1</v>
      </c>
      <c r="L218" s="205" t="s">
        <v>452</v>
      </c>
      <c r="M218" s="205" t="s">
        <v>453</v>
      </c>
      <c r="N218" s="205" t="s">
        <v>454</v>
      </c>
    </row>
    <row r="219" spans="2:14" ht="23.25" customHeight="1">
      <c r="B219" s="100" t="s">
        <v>436</v>
      </c>
      <c r="C219" s="100" t="str">
        <f>_xlfn.XLOOKUP(tblMix[[#This Row],[Team Name]],tblLookup[Team Name],tblLookup[Arena Name],NA(),0,1)</f>
        <v>U.S. Bank Stadium</v>
      </c>
      <c r="D219" s="100" t="str">
        <f>_xlfn.XLOOKUP(tblMix[[#This Row],[Arena Name]],tblLookup[Arena Name],tblLookup[Arena Location],NA(),0,1)</f>
        <v>Minneapolis, Minnesota</v>
      </c>
      <c r="E219" s="100">
        <v>66655</v>
      </c>
      <c r="F219" s="129">
        <v>2016</v>
      </c>
      <c r="G219" s="100" t="s">
        <v>324</v>
      </c>
      <c r="H219" s="15" t="s">
        <v>287</v>
      </c>
      <c r="I219" s="130">
        <v>14.14</v>
      </c>
      <c r="J219" s="6">
        <f>1</f>
        <v>1</v>
      </c>
      <c r="L219" s="205" t="s">
        <v>408</v>
      </c>
      <c r="M219" s="205" t="s">
        <v>409</v>
      </c>
      <c r="N219" s="205" t="s">
        <v>410</v>
      </c>
    </row>
    <row r="220" spans="2:14" ht="23.25" customHeight="1">
      <c r="B220" s="100" t="s">
        <v>439</v>
      </c>
      <c r="C220" s="100" t="s">
        <v>440</v>
      </c>
      <c r="D220" s="100" t="s">
        <v>441</v>
      </c>
      <c r="E220" s="100">
        <v>66829</v>
      </c>
      <c r="F220" s="129">
        <v>2002</v>
      </c>
      <c r="G220" s="100" t="s">
        <v>277</v>
      </c>
      <c r="H220" s="15" t="s">
        <v>287</v>
      </c>
      <c r="I220" s="130">
        <v>8.2200000000000006</v>
      </c>
      <c r="J220" s="6">
        <f>1</f>
        <v>1</v>
      </c>
      <c r="L220" s="205" t="s">
        <v>396</v>
      </c>
      <c r="M220" s="205" t="s">
        <v>397</v>
      </c>
      <c r="N220" s="205" t="s">
        <v>398</v>
      </c>
    </row>
    <row r="221" spans="2:14" ht="23.25" customHeight="1">
      <c r="B221" s="100" t="s">
        <v>449</v>
      </c>
      <c r="C221" s="100" t="s">
        <v>450</v>
      </c>
      <c r="D221" s="100" t="s">
        <v>451</v>
      </c>
      <c r="E221" s="100">
        <v>69596</v>
      </c>
      <c r="F221" s="129">
        <v>2003</v>
      </c>
      <c r="G221" s="100" t="s">
        <v>282</v>
      </c>
      <c r="H221" s="15" t="s">
        <v>287</v>
      </c>
      <c r="I221" s="130">
        <v>5.7</v>
      </c>
      <c r="J221" s="6">
        <f>1</f>
        <v>1</v>
      </c>
      <c r="L221" s="205" t="s">
        <v>436</v>
      </c>
      <c r="M221" s="205" t="s">
        <v>437</v>
      </c>
      <c r="N221" s="205" t="s">
        <v>438</v>
      </c>
    </row>
    <row r="222" spans="2:14" ht="23.25" customHeight="1">
      <c r="B222" s="100" t="s">
        <v>414</v>
      </c>
      <c r="C222" s="100" t="str">
        <f>_xlfn.XLOOKUP(tblMix[[#This Row],[Team Name]],tblLookup[Team Name],tblLookup[Arena Name],NA(),0,1)</f>
        <v>NRG Stadium</v>
      </c>
      <c r="D222" s="100" t="str">
        <f>_xlfn.XLOOKUP(tblMix[[#This Row],[Arena Name]],tblLookup[Arena Name],tblLookup[Arena Location],NA(),0,1)</f>
        <v>Houston, Texas</v>
      </c>
      <c r="E222" s="100">
        <v>72220</v>
      </c>
      <c r="F222" s="129">
        <v>2002</v>
      </c>
      <c r="G222" s="100" t="s">
        <v>358</v>
      </c>
      <c r="H222" s="15" t="s">
        <v>287</v>
      </c>
      <c r="I222" s="130">
        <v>14.51</v>
      </c>
      <c r="J222" s="6">
        <f>1</f>
        <v>1</v>
      </c>
      <c r="L222" s="205" t="s">
        <v>439</v>
      </c>
      <c r="M222" s="205" t="s">
        <v>440</v>
      </c>
      <c r="N222" s="205" t="s">
        <v>441</v>
      </c>
    </row>
    <row r="223" spans="2:14" ht="23.25" customHeight="1">
      <c r="B223" s="100" t="s">
        <v>402</v>
      </c>
      <c r="C223" s="100" t="str">
        <f>_xlfn.XLOOKUP(tblMix[[#This Row],[Team Name]],tblLookup[Team Name],tblLookup[Arena Name],NA(),0,1)</f>
        <v>AT&amp;T Stadium</v>
      </c>
      <c r="D223" s="100" t="s">
        <v>404</v>
      </c>
      <c r="E223" s="100">
        <v>80000</v>
      </c>
      <c r="F223" s="129">
        <v>2009</v>
      </c>
      <c r="G223" s="100" t="s">
        <v>299</v>
      </c>
      <c r="H223" s="15" t="s">
        <v>287</v>
      </c>
      <c r="I223" s="130">
        <v>5.21</v>
      </c>
      <c r="J223" s="6">
        <f>1</f>
        <v>1</v>
      </c>
      <c r="L223" s="205" t="s">
        <v>390</v>
      </c>
      <c r="M223" s="205" t="s">
        <v>391</v>
      </c>
      <c r="N223" s="205" t="s">
        <v>392</v>
      </c>
    </row>
    <row r="224" spans="2:14" ht="23.25" customHeight="1">
      <c r="B224" s="100" t="s">
        <v>402</v>
      </c>
      <c r="C224" s="100" t="s">
        <v>403</v>
      </c>
      <c r="D224" s="100" t="s">
        <v>404</v>
      </c>
      <c r="E224" s="100">
        <v>80000</v>
      </c>
      <c r="F224" s="129">
        <v>2009</v>
      </c>
      <c r="G224" s="100" t="s">
        <v>293</v>
      </c>
      <c r="H224" s="15" t="s">
        <v>290</v>
      </c>
      <c r="I224" s="130">
        <v>5.4</v>
      </c>
      <c r="J224" s="6">
        <f>1</f>
        <v>1</v>
      </c>
      <c r="L224" s="205" t="s">
        <v>449</v>
      </c>
      <c r="M224" s="205" t="s">
        <v>450</v>
      </c>
      <c r="N224" s="205" t="s">
        <v>451</v>
      </c>
    </row>
    <row r="225" spans="2:14" ht="23.25" customHeight="1">
      <c r="B225" s="100" t="str" cm="1">
        <f t="array" ref="B225">_xlfn.XLOOKUP(tblMix[[#This Row],[Arena Name]]&amp;tblMix[[#This Row],[Arena Location]],tblLookup[Arena Name]&amp;tblLookup[Arena Location],tblLookup[Team Name],NA(),0,1)</f>
        <v>Buffalo Bills</v>
      </c>
      <c r="C225" s="100" t="str">
        <f>_xlfn.XLOOKUP(tblMix[[#This Row],[Arena Location]],tblLookup[Arena Location],tblLookup[Arena Name],NA(),0,1)</f>
        <v>Highmark Stadium</v>
      </c>
      <c r="D225" s="100" t="s">
        <v>389</v>
      </c>
      <c r="E225" s="100">
        <v>71608</v>
      </c>
      <c r="F225" s="129">
        <v>1973</v>
      </c>
      <c r="G225" s="100" t="s">
        <v>322</v>
      </c>
      <c r="H225" s="15" t="s">
        <v>283</v>
      </c>
      <c r="I225" s="130">
        <v>4.54</v>
      </c>
      <c r="J225" s="6">
        <f>1</f>
        <v>1</v>
      </c>
      <c r="L225" s="205" t="s">
        <v>436</v>
      </c>
      <c r="M225" s="205" t="s">
        <v>437</v>
      </c>
      <c r="N225" s="205" t="s">
        <v>438</v>
      </c>
    </row>
    <row r="226" spans="2:14" ht="23.25" customHeight="1">
      <c r="B226" s="100" t="s">
        <v>429</v>
      </c>
      <c r="C226" s="100" t="str">
        <f>_xlfn.XLOOKUP(tblMix[[#This Row],[Team Name]],tblLookup[Team Name],tblLookup[Arena Name],NA(),0,1)</f>
        <v>SoFi Stadium</v>
      </c>
      <c r="D226" s="100" t="str">
        <f>_xlfn.XLOOKUP(tblMix[[#This Row],[Arena Name]],tblLookup[Arena Name],tblLookup[Arena Location],NA(),0,1)</f>
        <v>Inglewood, California</v>
      </c>
      <c r="E226" s="100">
        <v>70240</v>
      </c>
      <c r="F226" s="129">
        <v>2020</v>
      </c>
      <c r="G226" s="100" t="s">
        <v>299</v>
      </c>
      <c r="H226" s="15" t="s">
        <v>290</v>
      </c>
      <c r="I226" s="130">
        <v>4.87</v>
      </c>
      <c r="J226" s="6">
        <f>1</f>
        <v>1</v>
      </c>
      <c r="L226" s="205" t="s">
        <v>442</v>
      </c>
      <c r="M226" s="205" t="s">
        <v>443</v>
      </c>
      <c r="N226" s="205" t="s">
        <v>444</v>
      </c>
    </row>
    <row r="227" spans="2:14" ht="23.25" customHeight="1">
      <c r="B227" s="100" t="s">
        <v>387</v>
      </c>
      <c r="C227" s="100" t="s">
        <v>388</v>
      </c>
      <c r="D227" s="100" t="s">
        <v>389</v>
      </c>
      <c r="E227" s="100">
        <v>71608</v>
      </c>
      <c r="F227" s="129">
        <v>1973</v>
      </c>
      <c r="G227" s="100" t="s">
        <v>363</v>
      </c>
      <c r="H227" s="15" t="s">
        <v>283</v>
      </c>
      <c r="I227" s="130">
        <v>5.05</v>
      </c>
      <c r="J227" s="6">
        <f>1</f>
        <v>1</v>
      </c>
      <c r="L227" s="205" t="s">
        <v>402</v>
      </c>
      <c r="M227" s="205" t="s">
        <v>403</v>
      </c>
      <c r="N227" s="205" t="s">
        <v>404</v>
      </c>
    </row>
    <row r="228" spans="2:14" ht="23.25" customHeight="1">
      <c r="B228" s="100" t="s">
        <v>396</v>
      </c>
      <c r="C228" s="100" t="s">
        <v>397</v>
      </c>
      <c r="D228" s="100" t="str">
        <f>_xlfn.XLOOKUP(tblMix[[#This Row],[Arena Name]],tblLookup[Arena Name],tblLookup[Arena Location],NA(),0,1)</f>
        <v>Cincinnati, Ohio</v>
      </c>
      <c r="E228" s="100">
        <v>65515</v>
      </c>
      <c r="F228" s="129">
        <v>2000</v>
      </c>
      <c r="G228" s="100" t="s">
        <v>272</v>
      </c>
      <c r="H228" s="15" t="s">
        <v>290</v>
      </c>
      <c r="I228" s="130">
        <v>15.22</v>
      </c>
      <c r="J228" s="6">
        <f>1</f>
        <v>1</v>
      </c>
      <c r="L228" s="205" t="s">
        <v>467</v>
      </c>
      <c r="M228" s="205" t="s">
        <v>468</v>
      </c>
      <c r="N228" s="205" t="s">
        <v>469</v>
      </c>
    </row>
    <row r="229" spans="2:14" ht="23.25" customHeight="1">
      <c r="B229" s="100" t="str" cm="1">
        <f t="array" ref="B229">_xlfn.XLOOKUP(tblMix[[#This Row],[Arena Name]]&amp;tblMix[[#This Row],[Arena Location]],tblLookup[Arena Name]&amp;tblLookup[Arena Location],tblLookup[Team Name],NA(),0,1)</f>
        <v>Baltimore Ravens</v>
      </c>
      <c r="C229" s="100" t="s">
        <v>385</v>
      </c>
      <c r="D229" s="100" t="str">
        <f>_xlfn.XLOOKUP(tblMix[[#This Row],[Arena Name]],tblLookup[Arena Name],tblLookup[Arena Location],NA(),0,1)</f>
        <v>Baltimore, Maryland</v>
      </c>
      <c r="E229" s="100">
        <v>71008</v>
      </c>
      <c r="F229" s="129">
        <v>1998</v>
      </c>
      <c r="G229" s="100" t="s">
        <v>304</v>
      </c>
      <c r="H229" s="15" t="s">
        <v>287</v>
      </c>
      <c r="I229" s="130">
        <v>7.53</v>
      </c>
      <c r="J229" s="6">
        <f>1</f>
        <v>1</v>
      </c>
      <c r="L229" s="205" t="s">
        <v>423</v>
      </c>
      <c r="M229" s="205" t="s">
        <v>424</v>
      </c>
      <c r="N229" s="205" t="s">
        <v>425</v>
      </c>
    </row>
    <row r="230" spans="2:14" ht="23.25" customHeight="1">
      <c r="B230" s="100" t="s">
        <v>399</v>
      </c>
      <c r="C230" s="100" t="s">
        <v>400</v>
      </c>
      <c r="D230" s="100" t="s">
        <v>401</v>
      </c>
      <c r="E230" s="100">
        <v>67895</v>
      </c>
      <c r="F230" s="129">
        <v>1999</v>
      </c>
      <c r="G230" s="100" t="s">
        <v>296</v>
      </c>
      <c r="H230" s="15" t="s">
        <v>287</v>
      </c>
      <c r="I230" s="130">
        <v>11.1</v>
      </c>
      <c r="J230" s="6">
        <f>1</f>
        <v>1</v>
      </c>
      <c r="L230" s="205" t="s">
        <v>408</v>
      </c>
      <c r="M230" s="205" t="s">
        <v>409</v>
      </c>
      <c r="N230" s="205" t="s">
        <v>410</v>
      </c>
    </row>
    <row r="231" spans="2:14" ht="23.25" customHeight="1">
      <c r="B231" s="100" t="s">
        <v>433</v>
      </c>
      <c r="C231" s="100" t="s">
        <v>434</v>
      </c>
      <c r="D231" s="100" t="s">
        <v>435</v>
      </c>
      <c r="E231" s="100">
        <v>65326</v>
      </c>
      <c r="F231" s="129">
        <v>1987</v>
      </c>
      <c r="G231" s="100" t="s">
        <v>321</v>
      </c>
      <c r="H231" s="15" t="s">
        <v>281</v>
      </c>
      <c r="I231" s="130">
        <v>3.9</v>
      </c>
      <c r="J231" s="6">
        <f>1</f>
        <v>1</v>
      </c>
      <c r="L231" s="205" t="s">
        <v>405</v>
      </c>
      <c r="M231" s="205" t="s">
        <v>406</v>
      </c>
      <c r="N231" s="205" t="s">
        <v>407</v>
      </c>
    </row>
    <row r="232" spans="2:14" ht="23.25" customHeight="1">
      <c r="B232" s="100" t="s">
        <v>445</v>
      </c>
      <c r="C232" s="100" t="str">
        <f>_xlfn.XLOOKUP(tblMix[[#This Row],[Team Name]],tblLookup[Team Name],tblLookup[Arena Name],NA(),0,1)</f>
        <v>MetLife Stadium</v>
      </c>
      <c r="D232" s="100" t="str">
        <f>_xlfn.XLOOKUP(tblMix[[#This Row],[Arena Name]],tblLookup[Arena Name],tblLookup[Arena Location],NA(),0,1)</f>
        <v>East Rutherford, New Jersey</v>
      </c>
      <c r="E232" s="100">
        <v>82500</v>
      </c>
      <c r="F232" s="129">
        <v>2010</v>
      </c>
      <c r="G232" s="100" t="s">
        <v>271</v>
      </c>
      <c r="H232" s="15" t="s">
        <v>283</v>
      </c>
      <c r="I232" s="130">
        <v>9.4700000000000006</v>
      </c>
      <c r="J232" s="6">
        <f>1</f>
        <v>1</v>
      </c>
      <c r="L232" s="205" t="s">
        <v>378</v>
      </c>
      <c r="M232" s="205" t="s">
        <v>379</v>
      </c>
      <c r="N232" s="205" t="s">
        <v>380</v>
      </c>
    </row>
    <row r="233" spans="2:14" ht="23.25" customHeight="1">
      <c r="B233" s="100" t="s">
        <v>467</v>
      </c>
      <c r="C233" s="100" t="s">
        <v>468</v>
      </c>
      <c r="D233" s="100" t="s">
        <v>469</v>
      </c>
      <c r="E233" s="100">
        <v>82000</v>
      </c>
      <c r="F233" s="129">
        <v>1997</v>
      </c>
      <c r="G233" s="100" t="s">
        <v>322</v>
      </c>
      <c r="H233" s="15" t="s">
        <v>287</v>
      </c>
      <c r="I233" s="130">
        <v>4.54</v>
      </c>
      <c r="J233" s="6">
        <f>1</f>
        <v>1</v>
      </c>
      <c r="L233" s="205" t="s">
        <v>408</v>
      </c>
      <c r="M233" s="205" t="s">
        <v>409</v>
      </c>
      <c r="N233" s="205" t="s">
        <v>410</v>
      </c>
    </row>
    <row r="234" spans="2:14" ht="23.25" customHeight="1">
      <c r="B234" s="100" t="s">
        <v>449</v>
      </c>
      <c r="C234" s="100" t="s">
        <v>450</v>
      </c>
      <c r="D234" s="100" t="s">
        <v>451</v>
      </c>
      <c r="E234" s="100">
        <v>69596</v>
      </c>
      <c r="F234" s="129">
        <v>2003</v>
      </c>
      <c r="G234" s="100" t="s">
        <v>362</v>
      </c>
      <c r="H234" s="15" t="s">
        <v>281</v>
      </c>
      <c r="I234" s="130">
        <v>6.69</v>
      </c>
      <c r="J234" s="6">
        <f>1</f>
        <v>1</v>
      </c>
      <c r="L234" s="205" t="s">
        <v>439</v>
      </c>
      <c r="M234" s="205" t="s">
        <v>440</v>
      </c>
      <c r="N234" s="205" t="s">
        <v>441</v>
      </c>
    </row>
    <row r="235" spans="2:14" ht="23.25" customHeight="1">
      <c r="B235" s="100" t="s">
        <v>399</v>
      </c>
      <c r="C235" s="100" t="s">
        <v>400</v>
      </c>
      <c r="D235" s="100" t="str">
        <f>_xlfn.XLOOKUP(tblMix[[#This Row],[Arena Name]],tblLookup[Arena Name],tblLookup[Arena Location],NA(),0,1)</f>
        <v>Cleveland, Ohio</v>
      </c>
      <c r="E235" s="100">
        <v>67895</v>
      </c>
      <c r="F235" s="129">
        <v>1999</v>
      </c>
      <c r="G235" s="100" t="s">
        <v>299</v>
      </c>
      <c r="H235" s="15" t="s">
        <v>290</v>
      </c>
      <c r="I235" s="130">
        <v>4.87</v>
      </c>
      <c r="J235" s="6">
        <f>1</f>
        <v>1</v>
      </c>
      <c r="L235" s="205" t="s">
        <v>393</v>
      </c>
      <c r="M235" s="205" t="s">
        <v>394</v>
      </c>
      <c r="N235" s="205" t="s">
        <v>395</v>
      </c>
    </row>
    <row r="236" spans="2:14" ht="23.25" customHeight="1">
      <c r="B236" s="100" t="s">
        <v>405</v>
      </c>
      <c r="C236" s="100" t="s">
        <v>406</v>
      </c>
      <c r="D236" s="100" t="s">
        <v>407</v>
      </c>
      <c r="E236" s="100">
        <v>76125</v>
      </c>
      <c r="F236" s="129">
        <v>2001</v>
      </c>
      <c r="G236" s="100" t="s">
        <v>302</v>
      </c>
      <c r="H236" s="15" t="s">
        <v>287</v>
      </c>
      <c r="I236" s="130">
        <v>2.62</v>
      </c>
      <c r="J236" s="6">
        <f>1</f>
        <v>1</v>
      </c>
      <c r="L236" s="205" t="s">
        <v>449</v>
      </c>
      <c r="M236" s="205" t="s">
        <v>450</v>
      </c>
      <c r="N236" s="205" t="s">
        <v>451</v>
      </c>
    </row>
    <row r="237" spans="2:14" ht="23.25" customHeight="1">
      <c r="B237" s="100" t="str" cm="1">
        <f t="array" ref="B237">_xlfn.XLOOKUP(tblMix[[#This Row],[Arena Name]]&amp;tblMix[[#This Row],[Arena Location]],tblLookup[Arena Name]&amp;tblLookup[Arena Location],tblLookup[Team Name],NA(),0,1)</f>
        <v>Philadelphia Eagles</v>
      </c>
      <c r="C237" s="100" t="str">
        <f>_xlfn.XLOOKUP(tblMix[[#This Row],[Arena Location]],tblLookup[Arena Location],tblLookup[Arena Name],NA(),0,1)</f>
        <v>Lincoln Financial Field</v>
      </c>
      <c r="D237" s="100" t="s">
        <v>451</v>
      </c>
      <c r="E237" s="100">
        <v>69596</v>
      </c>
      <c r="F237" s="129">
        <v>2003</v>
      </c>
      <c r="G237" s="100" t="s">
        <v>361</v>
      </c>
      <c r="H237" s="15" t="s">
        <v>287</v>
      </c>
      <c r="I237" s="130">
        <v>3.15</v>
      </c>
      <c r="J237" s="6">
        <f>1</f>
        <v>1</v>
      </c>
      <c r="L237" s="205" t="s">
        <v>399</v>
      </c>
      <c r="M237" s="205" t="s">
        <v>400</v>
      </c>
      <c r="N237" s="205" t="s">
        <v>401</v>
      </c>
    </row>
    <row r="238" spans="2:14" ht="23.25" customHeight="1">
      <c r="B238" s="100" t="s">
        <v>433</v>
      </c>
      <c r="C238" s="100" t="str">
        <f>_xlfn.XLOOKUP(tblMix[[#This Row],[Team Name]],tblLookup[Team Name],tblLookup[Arena Name],NA(),0,1)</f>
        <v>Hard Rock Stadium</v>
      </c>
      <c r="D238" s="100" t="str">
        <f>_xlfn.XLOOKUP(tblMix[[#This Row],[Arena Name]],tblLookup[Arena Name],tblLookup[Arena Location],NA(),0,1)</f>
        <v>Miami Gardens, Florida</v>
      </c>
      <c r="E238" s="100">
        <v>65326</v>
      </c>
      <c r="F238" s="129">
        <v>1987</v>
      </c>
      <c r="G238" s="100" t="s">
        <v>297</v>
      </c>
      <c r="H238" s="15" t="s">
        <v>287</v>
      </c>
      <c r="I238" s="130">
        <v>15.27</v>
      </c>
      <c r="J238" s="6">
        <f>1</f>
        <v>1</v>
      </c>
      <c r="L238" s="205" t="s">
        <v>458</v>
      </c>
      <c r="M238" s="205" t="s">
        <v>459</v>
      </c>
      <c r="N238" s="205" t="s">
        <v>460</v>
      </c>
    </row>
    <row r="239" spans="2:14" ht="23.25" customHeight="1">
      <c r="B239" s="100" t="s">
        <v>433</v>
      </c>
      <c r="C239" s="100" t="s">
        <v>434</v>
      </c>
      <c r="D239" s="100" t="str">
        <f>_xlfn.XLOOKUP(tblMix[[#This Row],[Arena Name]],tblLookup[Arena Name],tblLookup[Arena Location],NA(),0,1)</f>
        <v>Miami Gardens, Florida</v>
      </c>
      <c r="E239" s="100">
        <v>65326</v>
      </c>
      <c r="F239" s="129">
        <v>1987</v>
      </c>
      <c r="G239" s="100" t="s">
        <v>365</v>
      </c>
      <c r="H239" s="15" t="s">
        <v>281</v>
      </c>
      <c r="I239" s="130">
        <v>7.32</v>
      </c>
      <c r="J239" s="6">
        <f>1</f>
        <v>1</v>
      </c>
      <c r="L239" s="205" t="s">
        <v>399</v>
      </c>
      <c r="M239" s="205" t="s">
        <v>400</v>
      </c>
      <c r="N239" s="205" t="s">
        <v>401</v>
      </c>
    </row>
    <row r="240" spans="2:14" ht="23.25" customHeight="1">
      <c r="B240" s="100" t="s">
        <v>381</v>
      </c>
      <c r="C240" s="100" t="str">
        <f>_xlfn.XLOOKUP(tblMix[[#This Row],[Team Name]],tblLookup[Team Name],tblLookup[Arena Name],NA(),0,1)</f>
        <v>Mercedes-Benz Stadium</v>
      </c>
      <c r="D240" s="100" t="s">
        <v>383</v>
      </c>
      <c r="E240" s="100">
        <v>71000</v>
      </c>
      <c r="F240" s="129">
        <v>2017</v>
      </c>
      <c r="G240" s="100" t="s">
        <v>364</v>
      </c>
      <c r="H240" s="15" t="s">
        <v>281</v>
      </c>
      <c r="I240" s="130">
        <v>7.2</v>
      </c>
      <c r="J240" s="6">
        <f>1</f>
        <v>1</v>
      </c>
      <c r="L240" s="205" t="s">
        <v>436</v>
      </c>
      <c r="M240" s="205" t="s">
        <v>437</v>
      </c>
      <c r="N240" s="205" t="s">
        <v>438</v>
      </c>
    </row>
    <row r="241" spans="2:14" ht="23.25" customHeight="1">
      <c r="B241" s="100" t="s">
        <v>445</v>
      </c>
      <c r="C241" s="100" t="str">
        <f>_xlfn.XLOOKUP(tblMix[[#This Row],[Team Name]],tblLookup[Team Name],tblLookup[Arena Name],NA(),0,1)</f>
        <v>MetLife Stadium</v>
      </c>
      <c r="D241" s="100" t="str">
        <f>_xlfn.XLOOKUP(tblMix[[#This Row],[Arena Name]],tblLookup[Arena Name],tblLookup[Arena Location],NA(),0,1)</f>
        <v>East Rutherford, New Jersey</v>
      </c>
      <c r="E241" s="100">
        <v>82500</v>
      </c>
      <c r="F241" s="129">
        <v>2010</v>
      </c>
      <c r="G241" s="100" t="s">
        <v>364</v>
      </c>
      <c r="H241" s="15" t="s">
        <v>281</v>
      </c>
      <c r="I241" s="130">
        <v>7.2</v>
      </c>
      <c r="J241" s="6">
        <f>1</f>
        <v>1</v>
      </c>
      <c r="L241" s="205" t="s">
        <v>417</v>
      </c>
      <c r="M241" s="205" t="s">
        <v>418</v>
      </c>
      <c r="N241" s="205" t="s">
        <v>419</v>
      </c>
    </row>
    <row r="242" spans="2:14" ht="23.25" customHeight="1">
      <c r="B242" s="100" t="s">
        <v>393</v>
      </c>
      <c r="C242" s="100" t="s">
        <v>394</v>
      </c>
      <c r="D242" s="100" t="str">
        <f>_xlfn.XLOOKUP(tblMix[[#This Row],[Arena Name]],tblLookup[Arena Name],tblLookup[Arena Location],NA(),0,1)</f>
        <v>Chicago, Illinois</v>
      </c>
      <c r="E242" s="100">
        <v>61500</v>
      </c>
      <c r="F242" s="129">
        <v>1924</v>
      </c>
      <c r="G242" s="100" t="s">
        <v>303</v>
      </c>
      <c r="H242" s="15" t="s">
        <v>290</v>
      </c>
      <c r="I242" s="130">
        <v>12.74</v>
      </c>
      <c r="J242" s="6">
        <f>1</f>
        <v>1</v>
      </c>
      <c r="L242" s="205" t="s">
        <v>439</v>
      </c>
      <c r="M242" s="205" t="s">
        <v>440</v>
      </c>
      <c r="N242" s="205" t="s">
        <v>441</v>
      </c>
    </row>
    <row r="243" spans="2:14" ht="23.25" customHeight="1">
      <c r="B243" s="100" t="s">
        <v>439</v>
      </c>
      <c r="C243" s="100" t="s">
        <v>440</v>
      </c>
      <c r="D243" s="100" t="s">
        <v>441</v>
      </c>
      <c r="E243" s="100">
        <v>66829</v>
      </c>
      <c r="F243" s="129">
        <v>2002</v>
      </c>
      <c r="G243" s="100" t="s">
        <v>269</v>
      </c>
      <c r="H243" s="15" t="s">
        <v>290</v>
      </c>
      <c r="I243" s="130">
        <v>10.77</v>
      </c>
      <c r="J243" s="6">
        <f>1</f>
        <v>1</v>
      </c>
      <c r="L243" s="205" t="s">
        <v>464</v>
      </c>
      <c r="M243" s="205" t="s">
        <v>465</v>
      </c>
      <c r="N243" s="205" t="s">
        <v>466</v>
      </c>
    </row>
    <row r="244" spans="2:14" ht="23.25" customHeight="1">
      <c r="B244" s="100" t="s">
        <v>449</v>
      </c>
      <c r="C244" s="100" t="str">
        <f>_xlfn.XLOOKUP(tblMix[[#This Row],[Team Name]],tblLookup[Team Name],tblLookup[Arena Name],NA(),0,1)</f>
        <v>Lincoln Financial Field</v>
      </c>
      <c r="D244" s="100" t="str">
        <f>_xlfn.XLOOKUP(tblMix[[#This Row],[Arena Name]],tblLookup[Arena Name],tblLookup[Arena Location],NA(),0,1)</f>
        <v>Philadelphia, Pennsylvania</v>
      </c>
      <c r="E244" s="100">
        <v>69596</v>
      </c>
      <c r="F244" s="129">
        <v>2003</v>
      </c>
      <c r="G244" s="100" t="s">
        <v>296</v>
      </c>
      <c r="H244" s="15" t="s">
        <v>281</v>
      </c>
      <c r="I244" s="130">
        <v>12.21</v>
      </c>
      <c r="J244" s="6">
        <f>1</f>
        <v>1</v>
      </c>
      <c r="L244" s="205" t="s">
        <v>467</v>
      </c>
      <c r="M244" s="205" t="s">
        <v>468</v>
      </c>
      <c r="N244" s="205" t="s">
        <v>469</v>
      </c>
    </row>
    <row r="245" spans="2:14" ht="23.25" customHeight="1">
      <c r="B245" s="100" t="s">
        <v>432</v>
      </c>
      <c r="C245" s="100" t="s">
        <v>430</v>
      </c>
      <c r="D245" s="100" t="s">
        <v>431</v>
      </c>
      <c r="E245" s="100">
        <v>70240</v>
      </c>
      <c r="F245" s="129">
        <v>2020</v>
      </c>
      <c r="G245" s="100" t="s">
        <v>302</v>
      </c>
      <c r="H245" s="15" t="s">
        <v>287</v>
      </c>
      <c r="I245" s="130">
        <v>2.62</v>
      </c>
      <c r="J245" s="6">
        <f>1</f>
        <v>1</v>
      </c>
      <c r="L245" s="205" t="s">
        <v>436</v>
      </c>
      <c r="M245" s="205" t="s">
        <v>437</v>
      </c>
      <c r="N245" s="205" t="s">
        <v>438</v>
      </c>
    </row>
    <row r="246" spans="2:14" ht="23.25" customHeight="1">
      <c r="B246" s="100" t="str" cm="1">
        <f t="array" ref="B246">_xlfn.XLOOKUP(tblMix[[#This Row],[Arena Name]]&amp;tblMix[[#This Row],[Arena Location]],tblLookup[Arena Name]&amp;tblLookup[Arena Location],tblLookup[Team Name],NA(),0,1)</f>
        <v>New York Giants</v>
      </c>
      <c r="C246" s="100" t="s">
        <v>446</v>
      </c>
      <c r="D246" s="100" t="s">
        <v>447</v>
      </c>
      <c r="E246" s="100">
        <v>82500</v>
      </c>
      <c r="F246" s="129">
        <v>2010</v>
      </c>
      <c r="G246" s="100" t="s">
        <v>293</v>
      </c>
      <c r="H246" s="15" t="s">
        <v>281</v>
      </c>
      <c r="I246" s="130">
        <v>5.38</v>
      </c>
      <c r="J246" s="6">
        <f>1</f>
        <v>1</v>
      </c>
      <c r="L246" s="205" t="s">
        <v>458</v>
      </c>
      <c r="M246" s="205" t="s">
        <v>459</v>
      </c>
      <c r="N246" s="205" t="s">
        <v>460</v>
      </c>
    </row>
    <row r="247" spans="2:14" ht="23.25" customHeight="1">
      <c r="B247" s="100" t="s">
        <v>378</v>
      </c>
      <c r="C247" s="100" t="s">
        <v>379</v>
      </c>
      <c r="D247" s="100" t="s">
        <v>380</v>
      </c>
      <c r="E247" s="100">
        <v>63400</v>
      </c>
      <c r="F247" s="129">
        <v>2006</v>
      </c>
      <c r="G247" s="100" t="s">
        <v>294</v>
      </c>
      <c r="H247" s="15" t="s">
        <v>281</v>
      </c>
      <c r="I247" s="130">
        <v>3.2</v>
      </c>
      <c r="J247" s="6">
        <f>1</f>
        <v>1</v>
      </c>
      <c r="L247" s="205" t="s">
        <v>384</v>
      </c>
      <c r="M247" s="205" t="s">
        <v>385</v>
      </c>
      <c r="N247" s="205" t="s">
        <v>386</v>
      </c>
    </row>
    <row r="248" spans="2:14" ht="23.25" customHeight="1">
      <c r="B248" s="100" t="s">
        <v>381</v>
      </c>
      <c r="C248" s="100" t="str">
        <f>_xlfn.XLOOKUP(tblMix[[#This Row],[Team Name]],tblLookup[Team Name],tblLookup[Arena Name],NA(),0,1)</f>
        <v>Mercedes-Benz Stadium</v>
      </c>
      <c r="D248" s="100" t="str">
        <f>_xlfn.XLOOKUP(tblMix[[#This Row],[Arena Name]],tblLookup[Arena Name],tblLookup[Arena Location],NA(),0,1)</f>
        <v>Atlanta, Georgia</v>
      </c>
      <c r="E248" s="100">
        <v>71000</v>
      </c>
      <c r="F248" s="129">
        <v>2017</v>
      </c>
      <c r="G248" s="100" t="s">
        <v>303</v>
      </c>
      <c r="H248" s="15" t="s">
        <v>290</v>
      </c>
      <c r="I248" s="130">
        <v>12.74</v>
      </c>
      <c r="J248" s="6">
        <f>1</f>
        <v>1</v>
      </c>
      <c r="L248" s="205" t="s">
        <v>387</v>
      </c>
      <c r="M248" s="205" t="s">
        <v>388</v>
      </c>
      <c r="N248" s="205" t="s">
        <v>389</v>
      </c>
    </row>
    <row r="249" spans="2:14" ht="23.25" customHeight="1">
      <c r="B249" s="100" t="str" cm="1">
        <f t="array" ref="B249">_xlfn.XLOOKUP(tblMix[[#This Row],[Arena Name]]&amp;tblMix[[#This Row],[Arena Location]],tblLookup[Arena Name]&amp;tblLookup[Arena Location],tblLookup[Team Name],NA(),0,1)</f>
        <v>Arizona Cardinals</v>
      </c>
      <c r="C249" s="100" t="str">
        <f>_xlfn.XLOOKUP(tblMix[[#This Row],[Arena Location]],tblLookup[Arena Location],tblLookup[Arena Name],NA(),0,1)</f>
        <v>State Farm Stadium</v>
      </c>
      <c r="D249" s="100" t="s">
        <v>380</v>
      </c>
      <c r="E249" s="100">
        <v>63400</v>
      </c>
      <c r="F249" s="129">
        <v>2006</v>
      </c>
      <c r="G249" s="100" t="s">
        <v>267</v>
      </c>
      <c r="H249" s="15" t="s">
        <v>287</v>
      </c>
      <c r="I249" s="130">
        <v>13.64</v>
      </c>
      <c r="J249" s="6">
        <f>1</f>
        <v>1</v>
      </c>
      <c r="L249" s="205" t="s">
        <v>393</v>
      </c>
      <c r="M249" s="205" t="s">
        <v>394</v>
      </c>
      <c r="N249" s="205" t="s">
        <v>395</v>
      </c>
    </row>
    <row r="250" spans="2:14" ht="23.25" customHeight="1">
      <c r="B250" s="100" t="s">
        <v>384</v>
      </c>
      <c r="C250" s="100" t="s">
        <v>385</v>
      </c>
      <c r="D250" s="100" t="s">
        <v>386</v>
      </c>
      <c r="E250" s="100">
        <v>71008</v>
      </c>
      <c r="F250" s="129">
        <v>1998</v>
      </c>
      <c r="G250" s="100" t="s">
        <v>277</v>
      </c>
      <c r="H250" s="15" t="s">
        <v>283</v>
      </c>
      <c r="I250" s="130">
        <v>8.2200000000000006</v>
      </c>
      <c r="J250" s="6">
        <f>1</f>
        <v>1</v>
      </c>
      <c r="L250" s="205" t="s">
        <v>445</v>
      </c>
      <c r="M250" s="205" t="s">
        <v>446</v>
      </c>
      <c r="N250" s="205" t="s">
        <v>447</v>
      </c>
    </row>
    <row r="251" spans="2:14" ht="23.25" customHeight="1">
      <c r="B251" s="100" t="str" cm="1">
        <f t="array" ref="B251">_xlfn.XLOOKUP(tblMix[[#This Row],[Arena Name]]&amp;tblMix[[#This Row],[Arena Location]],tblLookup[Arena Name]&amp;tblLookup[Arena Location],tblLookup[Team Name],NA(),0,1)</f>
        <v>Detroit Lions</v>
      </c>
      <c r="C251" s="100" t="str">
        <f>_xlfn.XLOOKUP(tblMix[[#This Row],[Arena Location]],tblLookup[Arena Location],tblLookup[Arena Name],NA(),0,1)</f>
        <v>Ford Field</v>
      </c>
      <c r="D251" s="100" t="s">
        <v>410</v>
      </c>
      <c r="E251" s="100">
        <v>65000</v>
      </c>
      <c r="F251" s="129">
        <v>2002</v>
      </c>
      <c r="G251" s="100" t="s">
        <v>273</v>
      </c>
      <c r="H251" s="15" t="s">
        <v>290</v>
      </c>
      <c r="I251" s="130">
        <v>5.62</v>
      </c>
      <c r="J251" s="6">
        <f>1</f>
        <v>1</v>
      </c>
      <c r="L251" s="205" t="s">
        <v>442</v>
      </c>
      <c r="M251" s="205" t="s">
        <v>443</v>
      </c>
      <c r="N251" s="205" t="s">
        <v>444</v>
      </c>
    </row>
    <row r="252" spans="2:14" ht="23.25" customHeight="1">
      <c r="B252" s="100" t="str" cm="1">
        <f t="array" ref="B252">_xlfn.XLOOKUP(tblMix[[#This Row],[Arena Name]]&amp;tblMix[[#This Row],[Arena Location]],tblLookup[Arena Name]&amp;tblLookup[Arena Location],tblLookup[Team Name],NA(),0,1)</f>
        <v>San Francisco 49ers</v>
      </c>
      <c r="C252" s="100" t="str">
        <f>_xlfn.XLOOKUP(tblMix[[#This Row],[Arena Location]],tblLookup[Arena Location],tblLookup[Arena Name],NA(),0,1)</f>
        <v>Levi's Stadium</v>
      </c>
      <c r="D252" s="100" t="s">
        <v>457</v>
      </c>
      <c r="E252" s="100">
        <v>68500</v>
      </c>
      <c r="F252" s="129">
        <v>2014</v>
      </c>
      <c r="G252" s="100" t="s">
        <v>313</v>
      </c>
      <c r="H252" s="15" t="s">
        <v>283</v>
      </c>
      <c r="I252" s="130">
        <v>12.48</v>
      </c>
      <c r="J252" s="6">
        <f>1</f>
        <v>1</v>
      </c>
      <c r="L252" s="205" t="s">
        <v>449</v>
      </c>
      <c r="M252" s="205" t="s">
        <v>450</v>
      </c>
      <c r="N252" s="205" t="s">
        <v>451</v>
      </c>
    </row>
    <row r="253" spans="2:14" ht="23.25" customHeight="1">
      <c r="B253" s="100" t="s">
        <v>439</v>
      </c>
      <c r="C253" s="100" t="s">
        <v>440</v>
      </c>
      <c r="D253" s="100" t="s">
        <v>441</v>
      </c>
      <c r="E253" s="100">
        <v>66829</v>
      </c>
      <c r="F253" s="129">
        <v>2002</v>
      </c>
      <c r="G253" s="100" t="s">
        <v>271</v>
      </c>
      <c r="H253" s="15" t="s">
        <v>290</v>
      </c>
      <c r="I253" s="130">
        <v>10.18</v>
      </c>
      <c r="J253" s="6">
        <f>1</f>
        <v>1</v>
      </c>
      <c r="L253" s="205" t="s">
        <v>396</v>
      </c>
      <c r="M253" s="205" t="s">
        <v>397</v>
      </c>
      <c r="N253" s="205" t="s">
        <v>398</v>
      </c>
    </row>
    <row r="254" spans="2:14" ht="23.25" customHeight="1">
      <c r="B254" s="100" t="s">
        <v>458</v>
      </c>
      <c r="C254" s="100" t="s">
        <v>459</v>
      </c>
      <c r="D254" s="100" t="s">
        <v>460</v>
      </c>
      <c r="E254" s="100">
        <v>69000</v>
      </c>
      <c r="F254" s="129">
        <v>2002</v>
      </c>
      <c r="G254" s="100" t="s">
        <v>322</v>
      </c>
      <c r="H254" s="15" t="s">
        <v>287</v>
      </c>
      <c r="I254" s="130">
        <v>4.54</v>
      </c>
      <c r="J254" s="6">
        <f>1</f>
        <v>1</v>
      </c>
      <c r="L254" s="205" t="s">
        <v>461</v>
      </c>
      <c r="M254" s="205" t="s">
        <v>462</v>
      </c>
      <c r="N254" s="205" t="s">
        <v>463</v>
      </c>
    </row>
    <row r="255" spans="2:14" ht="23.25" customHeight="1">
      <c r="B255" s="100" t="s">
        <v>378</v>
      </c>
      <c r="C255" s="100" t="s">
        <v>379</v>
      </c>
      <c r="D255" s="100" t="s">
        <v>380</v>
      </c>
      <c r="E255" s="100">
        <v>63400</v>
      </c>
      <c r="F255" s="129">
        <v>2006</v>
      </c>
      <c r="G255" s="100" t="s">
        <v>321</v>
      </c>
      <c r="H255" s="15" t="s">
        <v>283</v>
      </c>
      <c r="I255" s="130">
        <v>3.98</v>
      </c>
      <c r="J255" s="6">
        <f>1</f>
        <v>1</v>
      </c>
      <c r="L255" s="205" t="s">
        <v>408</v>
      </c>
      <c r="M255" s="205" t="s">
        <v>409</v>
      </c>
      <c r="N255" s="205" t="s">
        <v>410</v>
      </c>
    </row>
    <row r="256" spans="2:14" ht="23.25" customHeight="1">
      <c r="B256" s="100" t="str" cm="1">
        <f t="array" ref="B256">_xlfn.XLOOKUP(tblMix[[#This Row],[Arena Name]]&amp;tblMix[[#This Row],[Arena Location]],tblLookup[Arena Name]&amp;tblLookup[Arena Location],tblLookup[Team Name],NA(),0,1)</f>
        <v>Arizona Cardinals</v>
      </c>
      <c r="C256" s="100" t="s">
        <v>379</v>
      </c>
      <c r="D256" s="100" t="s">
        <v>380</v>
      </c>
      <c r="E256" s="100">
        <v>63400</v>
      </c>
      <c r="F256" s="129">
        <v>2006</v>
      </c>
      <c r="G256" s="100" t="s">
        <v>302</v>
      </c>
      <c r="H256" s="15" t="s">
        <v>281</v>
      </c>
      <c r="I256" s="130">
        <v>2.7</v>
      </c>
      <c r="J256" s="6">
        <f>1</f>
        <v>1</v>
      </c>
      <c r="L256" s="205" t="s">
        <v>393</v>
      </c>
      <c r="M256" s="205" t="s">
        <v>394</v>
      </c>
      <c r="N256" s="205" t="s">
        <v>395</v>
      </c>
    </row>
    <row r="257" spans="2:14" ht="23.25" customHeight="1">
      <c r="B257" s="100" t="s">
        <v>461</v>
      </c>
      <c r="C257" s="100" t="s">
        <v>462</v>
      </c>
      <c r="D257" s="100" t="str">
        <f>_xlfn.XLOOKUP(tblMix[[#This Row],[Arena Name]],tblLookup[Arena Name],tblLookup[Arena Location],NA(),0,1)</f>
        <v>Tampa, Florida</v>
      </c>
      <c r="E257" s="100">
        <v>65890</v>
      </c>
      <c r="F257" s="129">
        <v>1998</v>
      </c>
      <c r="G257" s="100" t="s">
        <v>323</v>
      </c>
      <c r="H257" s="15" t="s">
        <v>281</v>
      </c>
      <c r="I257" s="130">
        <v>2.19</v>
      </c>
      <c r="J257" s="6">
        <f>1</f>
        <v>1</v>
      </c>
      <c r="L257" s="205" t="s">
        <v>378</v>
      </c>
      <c r="M257" s="205" t="s">
        <v>379</v>
      </c>
      <c r="N257" s="205" t="s">
        <v>380</v>
      </c>
    </row>
    <row r="258" spans="2:14" ht="23.25" customHeight="1">
      <c r="B258" s="100" t="str" cm="1">
        <f t="array" ref="B258">_xlfn.XLOOKUP(tblMix[[#This Row],[Arena Name]]&amp;tblMix[[#This Row],[Arena Location]],tblLookup[Arena Name]&amp;tblLookup[Arena Location],tblLookup[Team Name],NA(),0,1)</f>
        <v>Arizona Cardinals</v>
      </c>
      <c r="C258" s="100" t="str">
        <f>_xlfn.XLOOKUP(tblMix[[#This Row],[Arena Location]],tblLookup[Arena Location],tblLookup[Arena Name],NA(),0,1)</f>
        <v>State Farm Stadium</v>
      </c>
      <c r="D258" s="100" t="s">
        <v>380</v>
      </c>
      <c r="E258" s="100">
        <v>63400</v>
      </c>
      <c r="F258" s="129">
        <v>2006</v>
      </c>
      <c r="G258" s="100" t="s">
        <v>363</v>
      </c>
      <c r="H258" s="15" t="s">
        <v>281</v>
      </c>
      <c r="I258" s="130">
        <v>5.56</v>
      </c>
      <c r="J258" s="6">
        <f>1</f>
        <v>1</v>
      </c>
      <c r="L258" s="205" t="s">
        <v>433</v>
      </c>
      <c r="M258" s="205" t="s">
        <v>434</v>
      </c>
      <c r="N258" s="205" t="s">
        <v>435</v>
      </c>
    </row>
    <row r="259" spans="2:14" ht="23.25" customHeight="1">
      <c r="B259" s="100" t="s">
        <v>458</v>
      </c>
      <c r="C259" s="100" t="str">
        <f>_xlfn.XLOOKUP(tblMix[[#This Row],[Team Name]],tblLookup[Team Name],tblLookup[Arena Name],NA(),0,1)</f>
        <v>Lumen Field</v>
      </c>
      <c r="D259" s="100" t="str">
        <f>_xlfn.XLOOKUP(tblMix[[#This Row],[Arena Name]],tblLookup[Arena Name],tblLookup[Arena Location],NA(),0,1)</f>
        <v>Seattle, Washington</v>
      </c>
      <c r="E259" s="100">
        <v>69000</v>
      </c>
      <c r="F259" s="129">
        <v>2002</v>
      </c>
      <c r="G259" s="100" t="s">
        <v>324</v>
      </c>
      <c r="H259" s="15" t="s">
        <v>283</v>
      </c>
      <c r="I259" s="130">
        <v>14.14</v>
      </c>
      <c r="J259" s="6">
        <f>1</f>
        <v>1</v>
      </c>
      <c r="L259" s="205" t="s">
        <v>405</v>
      </c>
      <c r="M259" s="205" t="s">
        <v>406</v>
      </c>
      <c r="N259" s="205" t="s">
        <v>407</v>
      </c>
    </row>
    <row r="260" spans="2:14" ht="23.25" customHeight="1">
      <c r="B260" s="100" t="s">
        <v>387</v>
      </c>
      <c r="C260" s="100" t="s">
        <v>388</v>
      </c>
      <c r="D260" s="100" t="s">
        <v>389</v>
      </c>
      <c r="E260" s="100">
        <v>71608</v>
      </c>
      <c r="F260" s="129">
        <v>1973</v>
      </c>
      <c r="G260" s="100" t="s">
        <v>296</v>
      </c>
      <c r="H260" s="15" t="s">
        <v>290</v>
      </c>
      <c r="I260" s="130">
        <v>10.47</v>
      </c>
      <c r="J260" s="6">
        <f>1</f>
        <v>1</v>
      </c>
      <c r="L260" s="205" t="s">
        <v>432</v>
      </c>
      <c r="M260" s="205" t="s">
        <v>430</v>
      </c>
      <c r="N260" s="205" t="s">
        <v>431</v>
      </c>
    </row>
    <row r="261" spans="2:14" ht="23.25" customHeight="1">
      <c r="B261" s="100" t="s">
        <v>378</v>
      </c>
      <c r="C261" s="100" t="str">
        <f>_xlfn.XLOOKUP(tblMix[[#This Row],[Team Name]],tblLookup[Team Name],tblLookup[Arena Name],NA(),0,1)</f>
        <v>State Farm Stadium</v>
      </c>
      <c r="D261" s="100" t="s">
        <v>380</v>
      </c>
      <c r="E261" s="100">
        <v>63400</v>
      </c>
      <c r="F261" s="129">
        <v>2006</v>
      </c>
      <c r="G261" s="100" t="s">
        <v>360</v>
      </c>
      <c r="H261" s="15" t="s">
        <v>281</v>
      </c>
      <c r="I261" s="130">
        <v>3.39</v>
      </c>
      <c r="J261" s="6">
        <f>1</f>
        <v>1</v>
      </c>
      <c r="L261" s="205" t="s">
        <v>442</v>
      </c>
      <c r="M261" s="205" t="s">
        <v>443</v>
      </c>
      <c r="N261" s="205" t="s">
        <v>444</v>
      </c>
    </row>
    <row r="262" spans="2:14" ht="23.25" customHeight="1">
      <c r="B262" s="100" t="s">
        <v>436</v>
      </c>
      <c r="C262" s="100" t="s">
        <v>437</v>
      </c>
      <c r="D262" s="100" t="s">
        <v>438</v>
      </c>
      <c r="E262" s="100">
        <v>66655</v>
      </c>
      <c r="F262" s="129">
        <v>2016</v>
      </c>
      <c r="G262" s="100" t="s">
        <v>314</v>
      </c>
      <c r="H262" s="15" t="s">
        <v>290</v>
      </c>
      <c r="I262" s="130">
        <v>11.49</v>
      </c>
      <c r="J262" s="6">
        <f>1</f>
        <v>1</v>
      </c>
      <c r="L262" s="205" t="s">
        <v>467</v>
      </c>
      <c r="M262" s="205" t="s">
        <v>468</v>
      </c>
      <c r="N262" s="205" t="s">
        <v>469</v>
      </c>
    </row>
    <row r="263" spans="2:14" ht="23.25" customHeight="1">
      <c r="B263" s="100" t="s">
        <v>396</v>
      </c>
      <c r="C263" s="100" t="s">
        <v>397</v>
      </c>
      <c r="D263" s="100" t="s">
        <v>398</v>
      </c>
      <c r="E263" s="100">
        <v>65515</v>
      </c>
      <c r="F263" s="129">
        <v>2000</v>
      </c>
      <c r="G263" s="100" t="s">
        <v>270</v>
      </c>
      <c r="H263" s="15" t="s">
        <v>287</v>
      </c>
      <c r="I263" s="130">
        <v>8.67</v>
      </c>
      <c r="J263" s="6">
        <f>1</f>
        <v>1</v>
      </c>
      <c r="L263" s="205" t="s">
        <v>408</v>
      </c>
      <c r="M263" s="205" t="s">
        <v>409</v>
      </c>
      <c r="N263" s="205" t="s">
        <v>410</v>
      </c>
    </row>
    <row r="264" spans="2:14" ht="23.25" customHeight="1">
      <c r="B264" s="100" t="s">
        <v>458</v>
      </c>
      <c r="C264" s="100" t="s">
        <v>459</v>
      </c>
      <c r="D264" s="100" t="str">
        <f>_xlfn.XLOOKUP(tblMix[[#This Row],[Arena Name]],tblLookup[Arena Name],tblLookup[Arena Location],NA(),0,1)</f>
        <v>Seattle, Washington</v>
      </c>
      <c r="E264" s="100">
        <v>69000</v>
      </c>
      <c r="F264" s="129">
        <v>2002</v>
      </c>
      <c r="G264" s="100" t="s">
        <v>276</v>
      </c>
      <c r="H264" s="15" t="s">
        <v>287</v>
      </c>
      <c r="I264" s="130">
        <v>6.13</v>
      </c>
      <c r="J264" s="6">
        <f>1</f>
        <v>1</v>
      </c>
      <c r="L264" s="205" t="s">
        <v>448</v>
      </c>
      <c r="M264" s="205" t="s">
        <v>446</v>
      </c>
      <c r="N264" s="205" t="s">
        <v>447</v>
      </c>
    </row>
    <row r="265" spans="2:14" ht="23.25" customHeight="1">
      <c r="B265" s="100" t="str" cm="1">
        <f t="array" ref="B265">_xlfn.XLOOKUP(tblMix[[#This Row],[Arena Name]]&amp;tblMix[[#This Row],[Arena Location]],tblLookup[Arena Name]&amp;tblLookup[Arena Location],tblLookup[Team Name],NA(),0,1)</f>
        <v>Tennessee Titans</v>
      </c>
      <c r="C265" s="100" t="s">
        <v>465</v>
      </c>
      <c r="D265" s="100" t="s">
        <v>466</v>
      </c>
      <c r="E265" s="100">
        <v>69143</v>
      </c>
      <c r="F265" s="129">
        <v>1999</v>
      </c>
      <c r="G265" s="100" t="s">
        <v>282</v>
      </c>
      <c r="H265" s="15" t="s">
        <v>281</v>
      </c>
      <c r="I265" s="130">
        <v>5.99</v>
      </c>
      <c r="J265" s="6">
        <f>1</f>
        <v>1</v>
      </c>
      <c r="L265" s="205" t="s">
        <v>417</v>
      </c>
      <c r="M265" s="205" t="s">
        <v>418</v>
      </c>
      <c r="N265" s="205" t="s">
        <v>419</v>
      </c>
    </row>
    <row r="266" spans="2:14" ht="23.25" customHeight="1">
      <c r="B266" s="100" t="s">
        <v>464</v>
      </c>
      <c r="C266" s="100" t="s">
        <v>465</v>
      </c>
      <c r="D266" s="100" t="str">
        <f>_xlfn.XLOOKUP(tblMix[[#This Row],[Arena Name]],tblLookup[Arena Name],tblLookup[Arena Location],NA(),0,1)</f>
        <v>Nashville, Tennessee</v>
      </c>
      <c r="E266" s="100">
        <v>69143</v>
      </c>
      <c r="F266" s="129">
        <v>1999</v>
      </c>
      <c r="G266" s="100" t="s">
        <v>309</v>
      </c>
      <c r="H266" s="15" t="s">
        <v>281</v>
      </c>
      <c r="I266" s="130">
        <v>1.61</v>
      </c>
      <c r="J266" s="6">
        <f>1</f>
        <v>1</v>
      </c>
      <c r="L266" s="205" t="s">
        <v>458</v>
      </c>
      <c r="M266" s="205" t="s">
        <v>459</v>
      </c>
      <c r="N266" s="205" t="s">
        <v>460</v>
      </c>
    </row>
    <row r="267" spans="2:14" ht="23.25" customHeight="1">
      <c r="B267" s="100" t="s">
        <v>402</v>
      </c>
      <c r="C267" s="100" t="s">
        <v>403</v>
      </c>
      <c r="D267" s="100" t="str">
        <f>_xlfn.XLOOKUP(tblMix[[#This Row],[Arena Name]],tblLookup[Arena Name],tblLookup[Arena Location],NA(),0,1)</f>
        <v>Arlington, Texas</v>
      </c>
      <c r="E267" s="100">
        <v>80000</v>
      </c>
      <c r="F267" s="129">
        <v>2009</v>
      </c>
      <c r="G267" s="100" t="s">
        <v>273</v>
      </c>
      <c r="H267" s="15" t="s">
        <v>287</v>
      </c>
      <c r="I267" s="130">
        <v>6.07</v>
      </c>
      <c r="J267" s="6">
        <f>1</f>
        <v>1</v>
      </c>
      <c r="L267" s="205" t="s">
        <v>399</v>
      </c>
      <c r="M267" s="205" t="s">
        <v>400</v>
      </c>
      <c r="N267" s="205" t="s">
        <v>401</v>
      </c>
    </row>
    <row r="268" spans="2:14" ht="23.25" customHeight="1">
      <c r="B268" s="100" t="s">
        <v>402</v>
      </c>
      <c r="C268" s="100" t="s">
        <v>403</v>
      </c>
      <c r="D268" s="100" t="s">
        <v>404</v>
      </c>
      <c r="E268" s="100">
        <v>80000</v>
      </c>
      <c r="F268" s="129">
        <v>2009</v>
      </c>
      <c r="G268" s="100" t="s">
        <v>293</v>
      </c>
      <c r="H268" s="15" t="s">
        <v>283</v>
      </c>
      <c r="I268" s="130">
        <v>5.08</v>
      </c>
      <c r="J268" s="6">
        <f>1</f>
        <v>1</v>
      </c>
      <c r="L268" s="205" t="s">
        <v>381</v>
      </c>
      <c r="M268" s="205" t="s">
        <v>382</v>
      </c>
      <c r="N268" s="205" t="s">
        <v>383</v>
      </c>
    </row>
    <row r="269" spans="2:14" ht="23.25" customHeight="1">
      <c r="B269" s="100" t="s">
        <v>449</v>
      </c>
      <c r="C269" s="100" t="s">
        <v>450</v>
      </c>
      <c r="D269" s="100" t="s">
        <v>451</v>
      </c>
      <c r="E269" s="100">
        <v>69596</v>
      </c>
      <c r="F269" s="129">
        <v>2003</v>
      </c>
      <c r="G269" s="100" t="s">
        <v>360</v>
      </c>
      <c r="H269" s="15" t="s">
        <v>290</v>
      </c>
      <c r="I269" s="130">
        <v>3.02</v>
      </c>
      <c r="J269" s="6">
        <f>1</f>
        <v>1</v>
      </c>
      <c r="L269" s="205" t="s">
        <v>452</v>
      </c>
      <c r="M269" s="205" t="s">
        <v>453</v>
      </c>
      <c r="N269" s="205" t="s">
        <v>454</v>
      </c>
    </row>
    <row r="270" spans="2:14" ht="23.25" customHeight="1">
      <c r="B270" s="100" t="s">
        <v>429</v>
      </c>
      <c r="C270" s="100" t="s">
        <v>430</v>
      </c>
      <c r="D270" s="100" t="str">
        <f>_xlfn.XLOOKUP(tblMix[[#This Row],[Arena Name]],tblLookup[Arena Name],tblLookup[Arena Location],NA(),0,1)</f>
        <v>Inglewood, California</v>
      </c>
      <c r="E270" s="100">
        <v>70240</v>
      </c>
      <c r="F270" s="129">
        <v>2020</v>
      </c>
      <c r="G270" s="100" t="s">
        <v>288</v>
      </c>
      <c r="H270" s="15" t="s">
        <v>283</v>
      </c>
      <c r="I270" s="130">
        <v>5.13</v>
      </c>
      <c r="J270" s="6">
        <f>1</f>
        <v>1</v>
      </c>
      <c r="L270" s="205" t="s">
        <v>433</v>
      </c>
      <c r="M270" s="205" t="s">
        <v>434</v>
      </c>
      <c r="N270" s="205" t="s">
        <v>435</v>
      </c>
    </row>
    <row r="271" spans="2:14" ht="23.25" customHeight="1">
      <c r="B271" s="100" t="s">
        <v>426</v>
      </c>
      <c r="C271" s="100" t="s">
        <v>427</v>
      </c>
      <c r="D271" s="100" t="s">
        <v>428</v>
      </c>
      <c r="E271" s="100">
        <v>65000</v>
      </c>
      <c r="F271" s="129">
        <v>2020</v>
      </c>
      <c r="G271" s="100" t="s">
        <v>292</v>
      </c>
      <c r="H271" s="15" t="s">
        <v>281</v>
      </c>
      <c r="I271" s="130">
        <v>9.19</v>
      </c>
      <c r="J271" s="6">
        <f>1</f>
        <v>1</v>
      </c>
      <c r="L271" s="205" t="s">
        <v>449</v>
      </c>
      <c r="M271" s="205" t="s">
        <v>450</v>
      </c>
      <c r="N271" s="205" t="s">
        <v>451</v>
      </c>
    </row>
    <row r="272" spans="2:14" ht="23.25" customHeight="1">
      <c r="B272" s="100" t="s">
        <v>420</v>
      </c>
      <c r="C272" s="100" t="s">
        <v>421</v>
      </c>
      <c r="D272" s="100" t="s">
        <v>422</v>
      </c>
      <c r="E272" s="100">
        <v>69132</v>
      </c>
      <c r="F272" s="129">
        <v>2008</v>
      </c>
      <c r="G272" s="100" t="s">
        <v>359</v>
      </c>
      <c r="H272" s="15" t="s">
        <v>283</v>
      </c>
      <c r="I272" s="130">
        <v>11.01</v>
      </c>
      <c r="J272" s="6">
        <f>1</f>
        <v>1</v>
      </c>
      <c r="L272" s="205" t="s">
        <v>445</v>
      </c>
      <c r="M272" s="205" t="s">
        <v>446</v>
      </c>
      <c r="N272" s="205" t="s">
        <v>447</v>
      </c>
    </row>
    <row r="273" spans="2:14" ht="23.25" customHeight="1">
      <c r="B273" s="100" t="s">
        <v>417</v>
      </c>
      <c r="C273" s="100" t="str">
        <f>_xlfn.XLOOKUP(tblMix[[#This Row],[Team Name]],tblLookup[Team Name],tblLookup[Arena Name],NA(),0,1)</f>
        <v>Lucas Oil Stadium</v>
      </c>
      <c r="D273" s="100" t="str">
        <f>_xlfn.XLOOKUP(tblMix[[#This Row],[Arena Name]],tblLookup[Arena Name],tblLookup[Arena Location],NA(),0,1)</f>
        <v>Indianapolis, Indiana</v>
      </c>
      <c r="E273" s="100">
        <v>67000</v>
      </c>
      <c r="F273" s="129">
        <v>2008</v>
      </c>
      <c r="G273" s="100" t="s">
        <v>303</v>
      </c>
      <c r="H273" s="15" t="s">
        <v>281</v>
      </c>
      <c r="I273" s="130">
        <v>14.45</v>
      </c>
      <c r="J273" s="6">
        <f>1</f>
        <v>1</v>
      </c>
      <c r="L273" s="205" t="s">
        <v>384</v>
      </c>
      <c r="M273" s="205" t="s">
        <v>385</v>
      </c>
      <c r="N273" s="205" t="s">
        <v>386</v>
      </c>
    </row>
    <row r="274" spans="2:14" ht="23.25" customHeight="1">
      <c r="B274" s="100" t="s">
        <v>381</v>
      </c>
      <c r="C274" s="100" t="s">
        <v>382</v>
      </c>
      <c r="D274" s="100" t="s">
        <v>383</v>
      </c>
      <c r="E274" s="100">
        <v>71000</v>
      </c>
      <c r="F274" s="129">
        <v>2017</v>
      </c>
      <c r="G274" s="100" t="s">
        <v>362</v>
      </c>
      <c r="H274" s="15" t="s">
        <v>290</v>
      </c>
      <c r="I274" s="130">
        <v>6.72</v>
      </c>
      <c r="J274" s="6">
        <f>1</f>
        <v>1</v>
      </c>
      <c r="L274" s="205" t="s">
        <v>402</v>
      </c>
      <c r="M274" s="205" t="s">
        <v>403</v>
      </c>
      <c r="N274" s="205" t="s">
        <v>404</v>
      </c>
    </row>
    <row r="275" spans="2:14" ht="23.25" customHeight="1">
      <c r="B275" s="100" t="s">
        <v>452</v>
      </c>
      <c r="C275" s="100" t="s">
        <v>453</v>
      </c>
      <c r="D275" s="100" t="s">
        <v>454</v>
      </c>
      <c r="E275" s="100">
        <v>68400</v>
      </c>
      <c r="F275" s="129">
        <v>2001</v>
      </c>
      <c r="G275" s="100" t="s">
        <v>284</v>
      </c>
      <c r="H275" s="15" t="s">
        <v>290</v>
      </c>
      <c r="I275" s="130">
        <v>10.16</v>
      </c>
      <c r="J275" s="6">
        <f>1</f>
        <v>1</v>
      </c>
      <c r="L275" s="205" t="s">
        <v>393</v>
      </c>
      <c r="M275" s="205" t="s">
        <v>394</v>
      </c>
      <c r="N275" s="205" t="s">
        <v>395</v>
      </c>
    </row>
    <row r="276" spans="2:14" ht="23.25" customHeight="1">
      <c r="B276" s="100" t="s">
        <v>429</v>
      </c>
      <c r="C276" s="100" t="s">
        <v>430</v>
      </c>
      <c r="D276" s="100" t="str">
        <f>_xlfn.XLOOKUP(tblMix[[#This Row],[Arena Name]],tblLookup[Arena Name],tblLookup[Arena Location],NA(),0,1)</f>
        <v>Inglewood, California</v>
      </c>
      <c r="E276" s="100">
        <v>70240</v>
      </c>
      <c r="F276" s="129">
        <v>2020</v>
      </c>
      <c r="G276" s="100" t="s">
        <v>298</v>
      </c>
      <c r="H276" s="15" t="s">
        <v>290</v>
      </c>
      <c r="I276" s="130">
        <v>10.7</v>
      </c>
      <c r="J276" s="6">
        <f>1</f>
        <v>1</v>
      </c>
      <c r="L276" s="205" t="s">
        <v>381</v>
      </c>
      <c r="M276" s="205" t="s">
        <v>382</v>
      </c>
      <c r="N276" s="205" t="s">
        <v>383</v>
      </c>
    </row>
    <row r="277" spans="2:14" ht="23.25" customHeight="1">
      <c r="B277" s="100" t="str" cm="1">
        <f t="array" ref="B277">_xlfn.XLOOKUP(tblMix[[#This Row],[Arena Name]]&amp;tblMix[[#This Row],[Arena Location]],tblLookup[Arena Name]&amp;tblLookup[Arena Location],tblLookup[Team Name],NA(),0,1)</f>
        <v>Tennessee Titans</v>
      </c>
      <c r="C277" s="100" t="str">
        <f>_xlfn.XLOOKUP(tblMix[[#This Row],[Arena Location]],tblLookup[Arena Location],tblLookup[Arena Name],NA(),0,1)</f>
        <v>Nissan Stadium</v>
      </c>
      <c r="D277" s="100" t="s">
        <v>466</v>
      </c>
      <c r="E277" s="100">
        <v>69143</v>
      </c>
      <c r="F277" s="129">
        <v>1999</v>
      </c>
      <c r="G277" s="100" t="s">
        <v>364</v>
      </c>
      <c r="H277" s="15" t="s">
        <v>287</v>
      </c>
      <c r="I277" s="130">
        <v>6.86</v>
      </c>
      <c r="J277" s="6">
        <f>1</f>
        <v>1</v>
      </c>
      <c r="L277" s="205" t="s">
        <v>402</v>
      </c>
      <c r="M277" s="205" t="s">
        <v>403</v>
      </c>
      <c r="N277" s="205" t="s">
        <v>404</v>
      </c>
    </row>
    <row r="278" spans="2:14" ht="23.25" customHeight="1">
      <c r="B278" s="100" t="s">
        <v>433</v>
      </c>
      <c r="C278" s="100" t="s">
        <v>434</v>
      </c>
      <c r="D278" s="100" t="str">
        <f>_xlfn.XLOOKUP(tblMix[[#This Row],[Arena Name]],tblLookup[Arena Name],tblLookup[Arena Location],NA(),0,1)</f>
        <v>Miami Gardens, Florida</v>
      </c>
      <c r="E278" s="100">
        <v>65326</v>
      </c>
      <c r="F278" s="129">
        <v>1987</v>
      </c>
      <c r="G278" s="100" t="s">
        <v>292</v>
      </c>
      <c r="H278" s="15" t="s">
        <v>281</v>
      </c>
      <c r="I278" s="130">
        <v>9.19</v>
      </c>
      <c r="J278" s="6">
        <f>1</f>
        <v>1</v>
      </c>
      <c r="L278" s="205" t="s">
        <v>455</v>
      </c>
      <c r="M278" s="205" t="s">
        <v>456</v>
      </c>
      <c r="N278" s="205" t="s">
        <v>457</v>
      </c>
    </row>
    <row r="279" spans="2:14" ht="23.25" customHeight="1">
      <c r="B279" s="100" t="s">
        <v>396</v>
      </c>
      <c r="C279" s="100" t="s">
        <v>397</v>
      </c>
      <c r="D279" s="100" t="s">
        <v>398</v>
      </c>
      <c r="E279" s="100">
        <v>65515</v>
      </c>
      <c r="F279" s="129">
        <v>2000</v>
      </c>
      <c r="G279" s="100" t="s">
        <v>360</v>
      </c>
      <c r="H279" s="15" t="s">
        <v>281</v>
      </c>
      <c r="I279" s="130">
        <v>3.39</v>
      </c>
      <c r="J279" s="6">
        <f>1</f>
        <v>1</v>
      </c>
      <c r="L279" s="205" t="s">
        <v>381</v>
      </c>
      <c r="M279" s="205" t="s">
        <v>382</v>
      </c>
      <c r="N279" s="205" t="s">
        <v>383</v>
      </c>
    </row>
    <row r="280" spans="2:14" ht="23.25" customHeight="1">
      <c r="B280" s="100" t="s">
        <v>393</v>
      </c>
      <c r="C280" s="100" t="s">
        <v>394</v>
      </c>
      <c r="D280" s="100" t="s">
        <v>395</v>
      </c>
      <c r="E280" s="100">
        <v>61500</v>
      </c>
      <c r="F280" s="129">
        <v>1924</v>
      </c>
      <c r="G280" s="100" t="s">
        <v>282</v>
      </c>
      <c r="H280" s="15" t="s">
        <v>290</v>
      </c>
      <c r="I280" s="130">
        <v>5.88</v>
      </c>
      <c r="J280" s="6">
        <f>1</f>
        <v>1</v>
      </c>
      <c r="L280" s="205" t="s">
        <v>461</v>
      </c>
      <c r="M280" s="205" t="s">
        <v>462</v>
      </c>
      <c r="N280" s="205" t="s">
        <v>463</v>
      </c>
    </row>
    <row r="281" spans="2:14" ht="23.25" customHeight="1">
      <c r="B281" s="100" t="s">
        <v>396</v>
      </c>
      <c r="C281" s="100" t="s">
        <v>397</v>
      </c>
      <c r="D281" s="100" t="s">
        <v>398</v>
      </c>
      <c r="E281" s="100">
        <v>65515</v>
      </c>
      <c r="F281" s="129">
        <v>2000</v>
      </c>
      <c r="G281" s="100" t="s">
        <v>364</v>
      </c>
      <c r="H281" s="15" t="s">
        <v>287</v>
      </c>
      <c r="I281" s="130">
        <v>6.86</v>
      </c>
      <c r="J281" s="6">
        <f>1</f>
        <v>1</v>
      </c>
      <c r="L281" s="205" t="s">
        <v>461</v>
      </c>
      <c r="M281" s="205" t="s">
        <v>462</v>
      </c>
      <c r="N281" s="205" t="s">
        <v>463</v>
      </c>
    </row>
    <row r="282" spans="2:14" ht="23.25" customHeight="1">
      <c r="B282" s="100" t="str" cm="1">
        <f t="array" ref="B282">_xlfn.XLOOKUP(tblMix[[#This Row],[Arena Name]]&amp;tblMix[[#This Row],[Arena Location]],tblLookup[Arena Name]&amp;tblLookup[Arena Location],tblLookup[Team Name],NA(),0,1)</f>
        <v>Chicago Bears</v>
      </c>
      <c r="C282" s="100" t="str">
        <f>_xlfn.XLOOKUP(tblMix[[#This Row],[Arena Location]],tblLookup[Arena Location],tblLookup[Arena Name],NA(),0,1)</f>
        <v>Soldier Field</v>
      </c>
      <c r="D282" s="100" t="s">
        <v>395</v>
      </c>
      <c r="E282" s="100">
        <v>61500</v>
      </c>
      <c r="F282" s="129">
        <v>1924</v>
      </c>
      <c r="G282" s="100" t="s">
        <v>273</v>
      </c>
      <c r="H282" s="15" t="s">
        <v>281</v>
      </c>
      <c r="I282" s="130">
        <v>6.37</v>
      </c>
      <c r="J282" s="6">
        <f>1</f>
        <v>1</v>
      </c>
      <c r="L282" s="205" t="s">
        <v>445</v>
      </c>
      <c r="M282" s="205" t="s">
        <v>446</v>
      </c>
      <c r="N282" s="205" t="s">
        <v>447</v>
      </c>
    </row>
    <row r="283" spans="2:14" ht="23.25" customHeight="1">
      <c r="B283" s="100" t="s">
        <v>439</v>
      </c>
      <c r="C283" s="100" t="s">
        <v>440</v>
      </c>
      <c r="D283" s="100" t="str">
        <f>_xlfn.XLOOKUP(tblMix[[#This Row],[Arena Name]],tblLookup[Arena Name],tblLookup[Arena Location],NA(),0,1)</f>
        <v>Foxborough, Massachusetts</v>
      </c>
      <c r="E283" s="100">
        <v>66829</v>
      </c>
      <c r="F283" s="129">
        <v>2002</v>
      </c>
      <c r="G283" s="100" t="s">
        <v>361</v>
      </c>
      <c r="H283" s="15" t="s">
        <v>281</v>
      </c>
      <c r="I283" s="130">
        <v>3.09</v>
      </c>
      <c r="J283" s="6">
        <f>1</f>
        <v>1</v>
      </c>
      <c r="L283" s="205" t="s">
        <v>390</v>
      </c>
      <c r="M283" s="205" t="s">
        <v>391</v>
      </c>
      <c r="N283" s="205" t="s">
        <v>392</v>
      </c>
    </row>
    <row r="284" spans="2:14" ht="23.25" customHeight="1">
      <c r="B284" s="100" t="s">
        <v>467</v>
      </c>
      <c r="C284" s="100" t="s">
        <v>468</v>
      </c>
      <c r="D284" s="100" t="str">
        <f>_xlfn.XLOOKUP(tblMix[[#This Row],[Arena Name]],tblLookup[Arena Name],tblLookup[Arena Location],NA(),0,1)</f>
        <v>Landover, Maryland</v>
      </c>
      <c r="E284" s="100">
        <v>82000</v>
      </c>
      <c r="F284" s="129">
        <v>1997</v>
      </c>
      <c r="G284" s="100" t="s">
        <v>321</v>
      </c>
      <c r="H284" s="15" t="s">
        <v>290</v>
      </c>
      <c r="I284" s="130">
        <v>4.2300000000000004</v>
      </c>
      <c r="J284" s="6">
        <f>1</f>
        <v>1</v>
      </c>
      <c r="L284" s="205" t="s">
        <v>442</v>
      </c>
      <c r="M284" s="205" t="s">
        <v>443</v>
      </c>
      <c r="N284" s="205" t="s">
        <v>444</v>
      </c>
    </row>
    <row r="285" spans="2:14" ht="23.25" customHeight="1">
      <c r="B285" s="100" t="s">
        <v>408</v>
      </c>
      <c r="C285" s="100" t="s">
        <v>409</v>
      </c>
      <c r="D285" s="100" t="s">
        <v>410</v>
      </c>
      <c r="E285" s="100">
        <v>65000</v>
      </c>
      <c r="F285" s="129">
        <v>2002</v>
      </c>
      <c r="G285" s="100" t="s">
        <v>301</v>
      </c>
      <c r="H285" s="15" t="s">
        <v>290</v>
      </c>
      <c r="I285" s="130">
        <v>12.9</v>
      </c>
      <c r="J285" s="6">
        <f>1</f>
        <v>1</v>
      </c>
      <c r="L285" s="205" t="s">
        <v>378</v>
      </c>
      <c r="M285" s="205" t="s">
        <v>379</v>
      </c>
      <c r="N285" s="205" t="s">
        <v>380</v>
      </c>
    </row>
    <row r="286" spans="2:14" ht="23.25" customHeight="1">
      <c r="B286" s="100" t="s">
        <v>381</v>
      </c>
      <c r="C286" s="100" t="s">
        <v>382</v>
      </c>
      <c r="D286" s="100" t="str">
        <f>_xlfn.XLOOKUP(tblMix[[#This Row],[Arena Name]],tblLookup[Arena Name],tblLookup[Arena Location],NA(),0,1)</f>
        <v>Atlanta, Georgia</v>
      </c>
      <c r="E286" s="100">
        <v>71000</v>
      </c>
      <c r="F286" s="129">
        <v>2017</v>
      </c>
      <c r="G286" s="100" t="s">
        <v>277</v>
      </c>
      <c r="H286" s="15" t="s">
        <v>290</v>
      </c>
      <c r="I286" s="130">
        <v>7.75</v>
      </c>
      <c r="J286" s="6">
        <f>1</f>
        <v>1</v>
      </c>
      <c r="L286" s="205" t="s">
        <v>384</v>
      </c>
      <c r="M286" s="205" t="s">
        <v>385</v>
      </c>
      <c r="N286" s="205" t="s">
        <v>386</v>
      </c>
    </row>
    <row r="287" spans="2:14" ht="23.25" customHeight="1">
      <c r="B287" s="100" t="s">
        <v>452</v>
      </c>
      <c r="C287" s="100" t="s">
        <v>453</v>
      </c>
      <c r="D287" s="100" t="s">
        <v>454</v>
      </c>
      <c r="E287" s="100">
        <v>68400</v>
      </c>
      <c r="F287" s="129">
        <v>2001</v>
      </c>
      <c r="G287" s="100" t="s">
        <v>286</v>
      </c>
      <c r="H287" s="15" t="s">
        <v>283</v>
      </c>
      <c r="I287" s="130">
        <v>8.8800000000000008</v>
      </c>
      <c r="J287" s="6">
        <f>1</f>
        <v>1</v>
      </c>
      <c r="L287" s="205" t="s">
        <v>417</v>
      </c>
      <c r="M287" s="205" t="s">
        <v>418</v>
      </c>
      <c r="N287" s="205" t="s">
        <v>419</v>
      </c>
    </row>
    <row r="288" spans="2:14" ht="23.25" customHeight="1">
      <c r="B288" s="100" t="s">
        <v>423</v>
      </c>
      <c r="C288" s="100" t="str">
        <f>_xlfn.XLOOKUP(tblMix[[#This Row],[Team Name]],tblLookup[Team Name],tblLookup[Arena Name],NA(),0,1)</f>
        <v>GEHA Field at Arrowhead Stadium</v>
      </c>
      <c r="D288" s="100" t="str">
        <f>_xlfn.XLOOKUP(tblMix[[#This Row],[Arena Name]],tblLookup[Arena Name],tblLookup[Arena Location],NA(),0,1)</f>
        <v>Kansas City, Missouri</v>
      </c>
      <c r="E288" s="100">
        <v>76416</v>
      </c>
      <c r="F288" s="129">
        <v>1972</v>
      </c>
      <c r="G288" s="100" t="s">
        <v>282</v>
      </c>
      <c r="H288" s="15" t="s">
        <v>290</v>
      </c>
      <c r="I288" s="130">
        <v>5.88</v>
      </c>
      <c r="J288" s="6">
        <f>1</f>
        <v>1</v>
      </c>
      <c r="L288" s="205" t="s">
        <v>420</v>
      </c>
      <c r="M288" s="205" t="s">
        <v>421</v>
      </c>
      <c r="N288" s="205" t="s">
        <v>422</v>
      </c>
    </row>
    <row r="289" spans="2:14" ht="23.25" customHeight="1">
      <c r="B289" s="100" t="s">
        <v>405</v>
      </c>
      <c r="C289" s="100" t="s">
        <v>406</v>
      </c>
      <c r="D289" s="100" t="s">
        <v>407</v>
      </c>
      <c r="E289" s="100">
        <v>76125</v>
      </c>
      <c r="F289" s="129">
        <v>2001</v>
      </c>
      <c r="G289" s="100" t="s">
        <v>272</v>
      </c>
      <c r="H289" s="15" t="s">
        <v>283</v>
      </c>
      <c r="I289" s="130">
        <v>15.68</v>
      </c>
      <c r="J289" s="6">
        <f>1</f>
        <v>1</v>
      </c>
      <c r="L289" s="205" t="s">
        <v>449</v>
      </c>
      <c r="M289" s="205" t="s">
        <v>450</v>
      </c>
      <c r="N289" s="205" t="s">
        <v>451</v>
      </c>
    </row>
    <row r="290" spans="2:14" ht="23.25" customHeight="1">
      <c r="B290" s="100" t="str" cm="1">
        <f t="array" ref="B290">_xlfn.XLOOKUP(tblMix[[#This Row],[Arena Name]]&amp;tblMix[[#This Row],[Arena Location]],tblLookup[Arena Name]&amp;tblLookup[Arena Location],tblLookup[Team Name],NA(),0,1)</f>
        <v>Detroit Lions</v>
      </c>
      <c r="C290" s="100" t="s">
        <v>409</v>
      </c>
      <c r="D290" s="100" t="str">
        <f>_xlfn.XLOOKUP(tblMix[[#This Row],[Arena Name]],tblLookup[Arena Name],tblLookup[Arena Location],NA(),0,1)</f>
        <v>Detroit, Michigan</v>
      </c>
      <c r="E290" s="100">
        <v>65000</v>
      </c>
      <c r="F290" s="129">
        <v>2002</v>
      </c>
      <c r="G290" s="100" t="s">
        <v>296</v>
      </c>
      <c r="H290" s="15" t="s">
        <v>290</v>
      </c>
      <c r="I290" s="130">
        <v>10.47</v>
      </c>
      <c r="J290" s="6">
        <f>1</f>
        <v>1</v>
      </c>
      <c r="L290" s="205" t="s">
        <v>467</v>
      </c>
      <c r="M290" s="205" t="s">
        <v>468</v>
      </c>
      <c r="N290" s="205" t="s">
        <v>469</v>
      </c>
    </row>
    <row r="291" spans="2:14" ht="23.25" customHeight="1">
      <c r="B291" s="100" t="s">
        <v>387</v>
      </c>
      <c r="C291" s="100" t="s">
        <v>388</v>
      </c>
      <c r="D291" s="100" t="str">
        <f>_xlfn.XLOOKUP(tblMix[[#This Row],[Arena Name]],tblLookup[Arena Name],tblLookup[Arena Location],NA(),0,1)</f>
        <v>Orchard Park, New York</v>
      </c>
      <c r="E291" s="100">
        <v>71608</v>
      </c>
      <c r="F291" s="129">
        <v>1973</v>
      </c>
      <c r="G291" s="100" t="s">
        <v>292</v>
      </c>
      <c r="H291" s="15" t="s">
        <v>283</v>
      </c>
      <c r="I291" s="130">
        <v>9.99</v>
      </c>
      <c r="J291" s="6">
        <f>1</f>
        <v>1</v>
      </c>
      <c r="L291" s="205" t="s">
        <v>384</v>
      </c>
      <c r="M291" s="205" t="s">
        <v>385</v>
      </c>
      <c r="N291" s="205" t="s">
        <v>386</v>
      </c>
    </row>
    <row r="292" spans="2:14" ht="23.25" customHeight="1">
      <c r="B292" s="100" t="str" cm="1">
        <f t="array" ref="B292">_xlfn.XLOOKUP(tblMix[[#This Row],[Arena Name]]&amp;tblMix[[#This Row],[Arena Location]],tblLookup[Arena Name]&amp;tblLookup[Arena Location],tblLookup[Team Name],NA(),0,1)</f>
        <v>Tennessee Titans</v>
      </c>
      <c r="C292" s="100" t="str">
        <f>_xlfn.XLOOKUP(tblMix[[#This Row],[Arena Location]],tblLookup[Arena Location],tblLookup[Arena Name],NA(),0,1)</f>
        <v>Nissan Stadium</v>
      </c>
      <c r="D292" s="100" t="s">
        <v>466</v>
      </c>
      <c r="E292" s="100">
        <v>69143</v>
      </c>
      <c r="F292" s="129">
        <v>1999</v>
      </c>
      <c r="G292" s="100" t="s">
        <v>284</v>
      </c>
      <c r="H292" s="15" t="s">
        <v>287</v>
      </c>
      <c r="I292" s="130">
        <v>10.71</v>
      </c>
      <c r="J292" s="6">
        <f>1</f>
        <v>1</v>
      </c>
      <c r="L292" s="205" t="s">
        <v>455</v>
      </c>
      <c r="M292" s="205" t="s">
        <v>456</v>
      </c>
      <c r="N292" s="205" t="s">
        <v>457</v>
      </c>
    </row>
    <row r="293" spans="2:14" ht="23.25" customHeight="1">
      <c r="B293" s="100" t="s">
        <v>452</v>
      </c>
      <c r="C293" s="100" t="str">
        <f>_xlfn.XLOOKUP(tblMix[[#This Row],[Team Name]],tblLookup[Team Name],tblLookup[Arena Name],NA(),0,1)</f>
        <v>Acrisure Stadium</v>
      </c>
      <c r="D293" s="100" t="str">
        <f>_xlfn.XLOOKUP(tblMix[[#This Row],[Arena Name]],tblLookup[Arena Name],tblLookup[Arena Location],NA(),0,1)</f>
        <v>Pittsburgh, Pennsylvania</v>
      </c>
      <c r="E293" s="100">
        <v>68400</v>
      </c>
      <c r="F293" s="129">
        <v>2001</v>
      </c>
      <c r="G293" s="100" t="s">
        <v>299</v>
      </c>
      <c r="H293" s="15" t="s">
        <v>283</v>
      </c>
      <c r="I293" s="130">
        <v>5.21</v>
      </c>
      <c r="J293" s="6">
        <f>1</f>
        <v>1</v>
      </c>
      <c r="L293" s="205" t="s">
        <v>467</v>
      </c>
      <c r="M293" s="205" t="s">
        <v>468</v>
      </c>
      <c r="N293" s="205" t="s">
        <v>469</v>
      </c>
    </row>
    <row r="294" spans="2:14" ht="23.25" customHeight="1">
      <c r="B294" s="100" t="s">
        <v>461</v>
      </c>
      <c r="C294" s="100" t="s">
        <v>462</v>
      </c>
      <c r="D294" s="100" t="s">
        <v>463</v>
      </c>
      <c r="E294" s="100">
        <v>65890</v>
      </c>
      <c r="F294" s="129">
        <v>1998</v>
      </c>
      <c r="G294" s="100" t="s">
        <v>292</v>
      </c>
      <c r="H294" s="15" t="s">
        <v>281</v>
      </c>
      <c r="I294" s="130">
        <v>9.19</v>
      </c>
      <c r="J294" s="6">
        <f>1</f>
        <v>1</v>
      </c>
      <c r="L294" s="205" t="s">
        <v>387</v>
      </c>
      <c r="M294" s="205" t="s">
        <v>388</v>
      </c>
      <c r="N294" s="205" t="s">
        <v>389</v>
      </c>
    </row>
    <row r="295" spans="2:14" ht="23.25" customHeight="1">
      <c r="B295" s="100" t="s">
        <v>405</v>
      </c>
      <c r="C295" s="100" t="str">
        <f>_xlfn.XLOOKUP(tblMix[[#This Row],[Team Name]],tblLookup[Team Name],tblLookup[Arena Name],NA(),0,1)</f>
        <v>Empower Field at Mile High</v>
      </c>
      <c r="D295" s="100" t="s">
        <v>407</v>
      </c>
      <c r="E295" s="100">
        <v>76125</v>
      </c>
      <c r="F295" s="129">
        <v>2001</v>
      </c>
      <c r="G295" s="100" t="s">
        <v>295</v>
      </c>
      <c r="H295" s="15" t="s">
        <v>290</v>
      </c>
      <c r="I295" s="130">
        <v>15.77</v>
      </c>
      <c r="J295" s="6">
        <f>1</f>
        <v>1</v>
      </c>
      <c r="L295" s="205" t="s">
        <v>452</v>
      </c>
      <c r="M295" s="205" t="s">
        <v>453</v>
      </c>
      <c r="N295" s="205" t="s">
        <v>454</v>
      </c>
    </row>
    <row r="296" spans="2:14" ht="23.25" customHeight="1">
      <c r="B296" s="100" t="str" cm="1">
        <f t="array" ref="B296">_xlfn.XLOOKUP(tblMix[[#This Row],[Arena Name]]&amp;tblMix[[#This Row],[Arena Location]],tblLookup[Arena Name]&amp;tblLookup[Arena Location],tblLookup[Team Name],NA(),0,1)</f>
        <v>Arizona Cardinals</v>
      </c>
      <c r="C296" s="100" t="str">
        <f>_xlfn.XLOOKUP(tblMix[[#This Row],[Arena Location]],tblLookup[Arena Location],tblLookup[Arena Name],NA(),0,1)</f>
        <v>State Farm Stadium</v>
      </c>
      <c r="D296" s="100" t="s">
        <v>380</v>
      </c>
      <c r="E296" s="100">
        <v>63400</v>
      </c>
      <c r="F296" s="129">
        <v>2006</v>
      </c>
      <c r="G296" s="100" t="s">
        <v>298</v>
      </c>
      <c r="H296" s="15" t="s">
        <v>290</v>
      </c>
      <c r="I296" s="130">
        <v>10.7</v>
      </c>
      <c r="J296" s="6">
        <f>1</f>
        <v>1</v>
      </c>
      <c r="L296" s="205" t="s">
        <v>378</v>
      </c>
      <c r="M296" s="205" t="s">
        <v>379</v>
      </c>
      <c r="N296" s="205" t="s">
        <v>380</v>
      </c>
    </row>
    <row r="297" spans="2:14" ht="23.25" customHeight="1">
      <c r="B297" s="100" t="s">
        <v>445</v>
      </c>
      <c r="C297" s="100" t="s">
        <v>446</v>
      </c>
      <c r="D297" s="100" t="s">
        <v>447</v>
      </c>
      <c r="E297" s="100">
        <v>82500</v>
      </c>
      <c r="F297" s="129">
        <v>2010</v>
      </c>
      <c r="G297" s="100" t="s">
        <v>358</v>
      </c>
      <c r="H297" s="15" t="s">
        <v>283</v>
      </c>
      <c r="I297" s="130">
        <v>14.51</v>
      </c>
      <c r="J297" s="6">
        <f>1</f>
        <v>1</v>
      </c>
      <c r="L297" s="205" t="s">
        <v>429</v>
      </c>
      <c r="M297" s="205" t="s">
        <v>430</v>
      </c>
      <c r="N297" s="205" t="s">
        <v>431</v>
      </c>
    </row>
    <row r="298" spans="2:14" ht="23.25" customHeight="1">
      <c r="B298" s="100" t="s">
        <v>405</v>
      </c>
      <c r="C298" s="100" t="s">
        <v>406</v>
      </c>
      <c r="D298" s="100" t="s">
        <v>407</v>
      </c>
      <c r="E298" s="100">
        <v>76125</v>
      </c>
      <c r="F298" s="129">
        <v>2001</v>
      </c>
      <c r="G298" s="100" t="s">
        <v>364</v>
      </c>
      <c r="H298" s="15" t="s">
        <v>287</v>
      </c>
      <c r="I298" s="130">
        <v>6.86</v>
      </c>
      <c r="J298" s="6">
        <f>1</f>
        <v>1</v>
      </c>
      <c r="L298" s="205" t="s">
        <v>417</v>
      </c>
      <c r="M298" s="205" t="s">
        <v>418</v>
      </c>
      <c r="N298" s="205" t="s">
        <v>419</v>
      </c>
    </row>
    <row r="299" spans="2:14" ht="23.25" customHeight="1">
      <c r="B299" s="100" t="s">
        <v>436</v>
      </c>
      <c r="C299" s="100" t="str">
        <f>_xlfn.XLOOKUP(tblMix[[#This Row],[Team Name]],tblLookup[Team Name],tblLookup[Arena Name],NA(),0,1)</f>
        <v>U.S. Bank Stadium</v>
      </c>
      <c r="D299" s="100" t="s">
        <v>438</v>
      </c>
      <c r="E299" s="100">
        <v>66655</v>
      </c>
      <c r="F299" s="129">
        <v>2016</v>
      </c>
      <c r="G299" s="100" t="s">
        <v>361</v>
      </c>
      <c r="H299" s="15" t="s">
        <v>290</v>
      </c>
      <c r="I299" s="130">
        <v>3.25</v>
      </c>
      <c r="J299" s="6">
        <f>1</f>
        <v>1</v>
      </c>
      <c r="L299" s="205" t="s">
        <v>432</v>
      </c>
      <c r="M299" s="205" t="s">
        <v>430</v>
      </c>
      <c r="N299" s="205" t="s">
        <v>431</v>
      </c>
    </row>
    <row r="300" spans="2:14" ht="23.25" customHeight="1">
      <c r="B300" s="100" t="str" cm="1">
        <f t="array" ref="B300">_xlfn.XLOOKUP(tblMix[[#This Row],[Arena Name]]&amp;tblMix[[#This Row],[Arena Location]],tblLookup[Arena Name]&amp;tblLookup[Arena Location],tblLookup[Team Name],NA(),0,1)</f>
        <v>New Orleans Saints</v>
      </c>
      <c r="C300" s="100" t="str">
        <f>_xlfn.XLOOKUP(tblMix[[#This Row],[Arena Location]],tblLookup[Arena Location],tblLookup[Arena Name],NA(),0,1)</f>
        <v>Caesars Superdome</v>
      </c>
      <c r="D300" s="100" t="s">
        <v>444</v>
      </c>
      <c r="E300" s="100">
        <v>73208</v>
      </c>
      <c r="F300" s="129">
        <v>1975</v>
      </c>
      <c r="G300" s="100" t="s">
        <v>288</v>
      </c>
      <c r="H300" s="15" t="s">
        <v>287</v>
      </c>
      <c r="I300" s="130">
        <v>5.13</v>
      </c>
      <c r="J300" s="6">
        <f>1</f>
        <v>1</v>
      </c>
      <c r="L300" s="205" t="s">
        <v>381</v>
      </c>
      <c r="M300" s="205" t="s">
        <v>382</v>
      </c>
      <c r="N300" s="205" t="s">
        <v>383</v>
      </c>
    </row>
    <row r="301" spans="2:14" ht="23.25" customHeight="1">
      <c r="B301" s="100" t="s">
        <v>439</v>
      </c>
      <c r="C301" s="100" t="s">
        <v>440</v>
      </c>
      <c r="D301" s="100" t="s">
        <v>441</v>
      </c>
      <c r="E301" s="100">
        <v>66829</v>
      </c>
      <c r="F301" s="129">
        <v>2002</v>
      </c>
      <c r="G301" s="100" t="s">
        <v>267</v>
      </c>
      <c r="H301" s="15" t="s">
        <v>281</v>
      </c>
      <c r="I301" s="130">
        <v>13.78</v>
      </c>
      <c r="J301" s="6">
        <f>1</f>
        <v>1</v>
      </c>
      <c r="L301" s="205" t="s">
        <v>423</v>
      </c>
      <c r="M301" s="205" t="s">
        <v>424</v>
      </c>
      <c r="N301" s="205" t="s">
        <v>425</v>
      </c>
    </row>
    <row r="302" spans="2:14" ht="23.25" customHeight="1">
      <c r="B302" s="100" t="s">
        <v>432</v>
      </c>
      <c r="C302" s="100" t="s">
        <v>430</v>
      </c>
      <c r="D302" s="100" t="s">
        <v>431</v>
      </c>
      <c r="E302" s="100">
        <v>70240</v>
      </c>
      <c r="F302" s="129">
        <v>2020</v>
      </c>
      <c r="G302" s="100" t="s">
        <v>297</v>
      </c>
      <c r="H302" s="15" t="s">
        <v>283</v>
      </c>
      <c r="I302" s="130">
        <v>15.27</v>
      </c>
      <c r="J302" s="6">
        <f>1</f>
        <v>1</v>
      </c>
      <c r="L302" s="205" t="s">
        <v>426</v>
      </c>
      <c r="M302" s="205" t="s">
        <v>427</v>
      </c>
      <c r="N302" s="205" t="s">
        <v>428</v>
      </c>
    </row>
    <row r="303" spans="2:14" ht="23.25" customHeight="1">
      <c r="B303" s="100" t="str" cm="1">
        <f t="array" ref="B303">_xlfn.XLOOKUP(tblMix[[#This Row],[Arena Name]]&amp;tblMix[[#This Row],[Arena Location]],tblLookup[Arena Name]&amp;tblLookup[Arena Location],tblLookup[Team Name],NA(),0,1)</f>
        <v>Detroit Lions</v>
      </c>
      <c r="C303" s="100" t="str">
        <f>_xlfn.XLOOKUP(tblMix[[#This Row],[Arena Location]],tblLookup[Arena Location],tblLookup[Arena Name],NA(),0,1)</f>
        <v>Ford Field</v>
      </c>
      <c r="D303" s="100" t="s">
        <v>410</v>
      </c>
      <c r="E303" s="100">
        <v>65000</v>
      </c>
      <c r="F303" s="129">
        <v>2002</v>
      </c>
      <c r="G303" s="100" t="s">
        <v>365</v>
      </c>
      <c r="H303" s="15" t="s">
        <v>281</v>
      </c>
      <c r="I303" s="130">
        <v>7.32</v>
      </c>
      <c r="J303" s="6">
        <f>1</f>
        <v>1</v>
      </c>
      <c r="L303" s="205" t="s">
        <v>414</v>
      </c>
      <c r="M303" s="205" t="s">
        <v>415</v>
      </c>
      <c r="N303" s="205" t="s">
        <v>416</v>
      </c>
    </row>
    <row r="304" spans="2:14" ht="23.25" customHeight="1">
      <c r="B304" s="100" t="s">
        <v>414</v>
      </c>
      <c r="C304" s="100" t="s">
        <v>415</v>
      </c>
      <c r="D304" s="100" t="str">
        <f>_xlfn.XLOOKUP(tblMix[[#This Row],[Arena Name]],tblLookup[Arena Name],tblLookup[Arena Location],NA(),0,1)</f>
        <v>Houston, Texas</v>
      </c>
      <c r="E304" s="100">
        <v>72220</v>
      </c>
      <c r="F304" s="129">
        <v>2002</v>
      </c>
      <c r="G304" s="100" t="s">
        <v>308</v>
      </c>
      <c r="H304" s="15" t="s">
        <v>281</v>
      </c>
      <c r="I304" s="130">
        <v>12.31</v>
      </c>
      <c r="J304" s="6">
        <f>1</f>
        <v>1</v>
      </c>
      <c r="L304" s="205" t="s">
        <v>445</v>
      </c>
      <c r="M304" s="205" t="s">
        <v>446</v>
      </c>
      <c r="N304" s="205" t="s">
        <v>447</v>
      </c>
    </row>
    <row r="305" spans="2:14" ht="23.25" customHeight="1">
      <c r="B305" s="100" t="str" cm="1">
        <f t="array" ref="B305">_xlfn.XLOOKUP(tblMix[[#This Row],[Arena Name]]&amp;tblMix[[#This Row],[Arena Location]],tblLookup[Arena Name]&amp;tblLookup[Arena Location],tblLookup[Team Name],NA(),0,1)</f>
        <v>Chicago Bears</v>
      </c>
      <c r="C305" s="100" t="str">
        <f>_xlfn.XLOOKUP(tblMix[[#This Row],[Arena Location]],tblLookup[Arena Location],tblLookup[Arena Name],NA(),0,1)</f>
        <v>Soldier Field</v>
      </c>
      <c r="D305" s="100" t="s">
        <v>395</v>
      </c>
      <c r="E305" s="100">
        <v>61500</v>
      </c>
      <c r="F305" s="129">
        <v>1924</v>
      </c>
      <c r="G305" s="100" t="s">
        <v>270</v>
      </c>
      <c r="H305" s="15" t="s">
        <v>283</v>
      </c>
      <c r="I305" s="130">
        <v>8.67</v>
      </c>
      <c r="J305" s="6">
        <f>1</f>
        <v>1</v>
      </c>
      <c r="L305" s="205" t="s">
        <v>402</v>
      </c>
      <c r="M305" s="205" t="s">
        <v>403</v>
      </c>
      <c r="N305" s="205" t="s">
        <v>404</v>
      </c>
    </row>
    <row r="306" spans="2:14" ht="23.25" customHeight="1">
      <c r="B306" s="100" t="s">
        <v>467</v>
      </c>
      <c r="C306" s="100" t="s">
        <v>468</v>
      </c>
      <c r="D306" s="100" t="s">
        <v>469</v>
      </c>
      <c r="E306" s="100">
        <v>82000</v>
      </c>
      <c r="F306" s="129">
        <v>1997</v>
      </c>
      <c r="G306" s="100" t="s">
        <v>323</v>
      </c>
      <c r="H306" s="15" t="s">
        <v>281</v>
      </c>
      <c r="I306" s="130">
        <v>2.19</v>
      </c>
      <c r="J306" s="6">
        <f>1</f>
        <v>1</v>
      </c>
      <c r="L306" s="205" t="s">
        <v>378</v>
      </c>
      <c r="M306" s="205" t="s">
        <v>379</v>
      </c>
      <c r="N306" s="205" t="s">
        <v>380</v>
      </c>
    </row>
    <row r="307" spans="2:14" ht="23.25" customHeight="1">
      <c r="B307" s="100" t="s">
        <v>390</v>
      </c>
      <c r="C307" s="100" t="s">
        <v>391</v>
      </c>
      <c r="D307" s="100" t="s">
        <v>392</v>
      </c>
      <c r="E307" s="100">
        <v>75523</v>
      </c>
      <c r="F307" s="129">
        <v>1996</v>
      </c>
      <c r="G307" s="100" t="s">
        <v>276</v>
      </c>
      <c r="H307" s="15" t="s">
        <v>283</v>
      </c>
      <c r="I307" s="130">
        <v>6.13</v>
      </c>
      <c r="J307" s="6">
        <f>1</f>
        <v>1</v>
      </c>
      <c r="L307" s="205" t="s">
        <v>458</v>
      </c>
      <c r="M307" s="205" t="s">
        <v>459</v>
      </c>
      <c r="N307" s="205" t="s">
        <v>460</v>
      </c>
    </row>
    <row r="308" spans="2:14" ht="23.25" customHeight="1">
      <c r="B308" s="100" t="str" cm="1">
        <f t="array" ref="B308">_xlfn.XLOOKUP(tblMix[[#This Row],[Arena Name]]&amp;tblMix[[#This Row],[Arena Location]],tblLookup[Arena Name]&amp;tblLookup[Arena Location],tblLookup[Team Name],NA(),0,1)</f>
        <v>Atlanta Falcons</v>
      </c>
      <c r="C308" s="100" t="s">
        <v>382</v>
      </c>
      <c r="D308" s="100" t="s">
        <v>383</v>
      </c>
      <c r="E308" s="100">
        <v>71000</v>
      </c>
      <c r="F308" s="129">
        <v>2017</v>
      </c>
      <c r="G308" s="100" t="s">
        <v>364</v>
      </c>
      <c r="H308" s="15" t="s">
        <v>281</v>
      </c>
      <c r="I308" s="130">
        <v>7.2</v>
      </c>
      <c r="J308" s="6">
        <f>1</f>
        <v>1</v>
      </c>
      <c r="L308" s="205" t="s">
        <v>420</v>
      </c>
      <c r="M308" s="205" t="s">
        <v>421</v>
      </c>
      <c r="N308" s="205" t="s">
        <v>422</v>
      </c>
    </row>
    <row r="309" spans="2:14" ht="23.25" customHeight="1">
      <c r="B309" s="100" t="s">
        <v>396</v>
      </c>
      <c r="C309" s="100" t="s">
        <v>397</v>
      </c>
      <c r="D309" s="100" t="s">
        <v>398</v>
      </c>
      <c r="E309" s="100">
        <v>65515</v>
      </c>
      <c r="F309" s="129">
        <v>2000</v>
      </c>
      <c r="G309" s="100" t="s">
        <v>362</v>
      </c>
      <c r="H309" s="15" t="s">
        <v>287</v>
      </c>
      <c r="I309" s="130">
        <v>7.12</v>
      </c>
      <c r="J309" s="6">
        <f>1</f>
        <v>1</v>
      </c>
      <c r="L309" s="205" t="s">
        <v>458</v>
      </c>
      <c r="M309" s="205" t="s">
        <v>459</v>
      </c>
      <c r="N309" s="205" t="s">
        <v>460</v>
      </c>
    </row>
    <row r="310" spans="2:14" ht="23.25" customHeight="1">
      <c r="B310" s="100" t="s">
        <v>417</v>
      </c>
      <c r="C310" s="100" t="s">
        <v>418</v>
      </c>
      <c r="D310" s="100" t="s">
        <v>419</v>
      </c>
      <c r="E310" s="100">
        <v>67000</v>
      </c>
      <c r="F310" s="129">
        <v>2008</v>
      </c>
      <c r="G310" s="100" t="s">
        <v>359</v>
      </c>
      <c r="H310" s="15" t="s">
        <v>290</v>
      </c>
      <c r="I310" s="130">
        <v>10.49</v>
      </c>
      <c r="J310" s="6">
        <f>1</f>
        <v>1</v>
      </c>
      <c r="L310" s="205" t="s">
        <v>384</v>
      </c>
      <c r="M310" s="205" t="s">
        <v>385</v>
      </c>
      <c r="N310" s="205" t="s">
        <v>386</v>
      </c>
    </row>
    <row r="311" spans="2:14" ht="23.25" customHeight="1">
      <c r="B311" s="100" t="s">
        <v>396</v>
      </c>
      <c r="C311" s="100" t="s">
        <v>397</v>
      </c>
      <c r="D311" s="100" t="s">
        <v>398</v>
      </c>
      <c r="E311" s="100">
        <v>65515</v>
      </c>
      <c r="F311" s="129">
        <v>2000</v>
      </c>
      <c r="G311" s="100" t="s">
        <v>304</v>
      </c>
      <c r="H311" s="15" t="s">
        <v>290</v>
      </c>
      <c r="I311" s="130">
        <v>7.38</v>
      </c>
      <c r="J311" s="6">
        <f>1</f>
        <v>1</v>
      </c>
      <c r="L311" s="205" t="s">
        <v>467</v>
      </c>
      <c r="M311" s="205" t="s">
        <v>468</v>
      </c>
      <c r="N311" s="205" t="s">
        <v>469</v>
      </c>
    </row>
    <row r="312" spans="2:14" ht="23.25" customHeight="1">
      <c r="B312" s="100" t="str" cm="1">
        <f t="array" ref="B312">_xlfn.XLOOKUP(tblMix[[#This Row],[Arena Name]]&amp;tblMix[[#This Row],[Arena Location]],tblLookup[Arena Name]&amp;tblLookup[Arena Location],tblLookup[Team Name],NA(),0,1)</f>
        <v>Los Angeles Rams</v>
      </c>
      <c r="C312" s="100" t="str">
        <f>_xlfn.XLOOKUP(tblMix[[#This Row],[Arena Location]],tblLookup[Arena Location],tblLookup[Arena Name],NA(),0,1)</f>
        <v>SoFi Stadium</v>
      </c>
      <c r="D312" s="100" t="s">
        <v>431</v>
      </c>
      <c r="E312" s="100">
        <v>70240</v>
      </c>
      <c r="F312" s="129">
        <v>2020</v>
      </c>
      <c r="G312" s="100" t="s">
        <v>284</v>
      </c>
      <c r="H312" s="15" t="s">
        <v>287</v>
      </c>
      <c r="I312" s="130">
        <v>10.71</v>
      </c>
      <c r="J312" s="6">
        <f>1</f>
        <v>1</v>
      </c>
      <c r="L312" s="205" t="s">
        <v>414</v>
      </c>
      <c r="M312" s="205" t="s">
        <v>415</v>
      </c>
      <c r="N312" s="205" t="s">
        <v>416</v>
      </c>
    </row>
    <row r="313" spans="2:14" ht="23.25" customHeight="1">
      <c r="B313" s="100" t="s">
        <v>464</v>
      </c>
      <c r="C313" s="100" t="s">
        <v>465</v>
      </c>
      <c r="D313" s="100" t="str">
        <f>_xlfn.XLOOKUP(tblMix[[#This Row],[Arena Name]],tblLookup[Arena Name],tblLookup[Arena Location],NA(),0,1)</f>
        <v>Nashville, Tennessee</v>
      </c>
      <c r="E313" s="100">
        <v>69143</v>
      </c>
      <c r="F313" s="129">
        <v>1999</v>
      </c>
      <c r="G313" s="100" t="s">
        <v>286</v>
      </c>
      <c r="H313" s="15" t="s">
        <v>283</v>
      </c>
      <c r="I313" s="130">
        <v>8.8800000000000008</v>
      </c>
      <c r="J313" s="6">
        <f>1</f>
        <v>1</v>
      </c>
      <c r="L313" s="205" t="s">
        <v>420</v>
      </c>
      <c r="M313" s="205" t="s">
        <v>421</v>
      </c>
      <c r="N313" s="205" t="s">
        <v>422</v>
      </c>
    </row>
    <row r="314" spans="2:14" ht="23.25" customHeight="1">
      <c r="B314" s="100" t="s">
        <v>461</v>
      </c>
      <c r="C314" s="100" t="s">
        <v>462</v>
      </c>
      <c r="D314" s="100" t="str">
        <f>_xlfn.XLOOKUP(tblMix[[#This Row],[Arena Name]],tblLookup[Arena Name],tblLookup[Arena Location],NA(),0,1)</f>
        <v>Tampa, Florida</v>
      </c>
      <c r="E314" s="100">
        <v>65890</v>
      </c>
      <c r="F314" s="129">
        <v>1998</v>
      </c>
      <c r="G314" s="100" t="s">
        <v>277</v>
      </c>
      <c r="H314" s="15" t="s">
        <v>287</v>
      </c>
      <c r="I314" s="130">
        <v>8.2200000000000006</v>
      </c>
      <c r="J314" s="6">
        <f>1</f>
        <v>1</v>
      </c>
      <c r="L314" s="205" t="s">
        <v>433</v>
      </c>
      <c r="M314" s="205" t="s">
        <v>434</v>
      </c>
      <c r="N314" s="205" t="s">
        <v>435</v>
      </c>
    </row>
    <row r="315" spans="2:14" ht="23.25" customHeight="1">
      <c r="B315" s="100" t="s">
        <v>420</v>
      </c>
      <c r="C315" s="100" t="s">
        <v>421</v>
      </c>
      <c r="D315" s="100" t="s">
        <v>422</v>
      </c>
      <c r="E315" s="100">
        <v>69132</v>
      </c>
      <c r="F315" s="129">
        <v>2008</v>
      </c>
      <c r="G315" s="100" t="s">
        <v>323</v>
      </c>
      <c r="H315" s="15" t="s">
        <v>287</v>
      </c>
      <c r="I315" s="130">
        <v>2.11</v>
      </c>
      <c r="J315" s="6">
        <f>1</f>
        <v>1</v>
      </c>
      <c r="L315" s="205" t="s">
        <v>458</v>
      </c>
      <c r="M315" s="205" t="s">
        <v>459</v>
      </c>
      <c r="N315" s="205" t="s">
        <v>460</v>
      </c>
    </row>
    <row r="316" spans="2:14" ht="23.25" customHeight="1">
      <c r="B316" s="100" t="s">
        <v>387</v>
      </c>
      <c r="C316" s="100" t="s">
        <v>388</v>
      </c>
      <c r="D316" s="100" t="s">
        <v>389</v>
      </c>
      <c r="E316" s="100">
        <v>71608</v>
      </c>
      <c r="F316" s="129">
        <v>1973</v>
      </c>
      <c r="G316" s="100" t="s">
        <v>298</v>
      </c>
      <c r="H316" s="15" t="s">
        <v>290</v>
      </c>
      <c r="I316" s="130">
        <v>10.7</v>
      </c>
      <c r="J316" s="6">
        <f>1</f>
        <v>1</v>
      </c>
      <c r="L316" s="205" t="s">
        <v>467</v>
      </c>
      <c r="M316" s="205" t="s">
        <v>468</v>
      </c>
      <c r="N316" s="205" t="s">
        <v>469</v>
      </c>
    </row>
    <row r="317" spans="2:14" ht="23.25" customHeight="1">
      <c r="B317" s="100" t="s">
        <v>445</v>
      </c>
      <c r="C317" s="100" t="s">
        <v>446</v>
      </c>
      <c r="D317" s="100" t="s">
        <v>447</v>
      </c>
      <c r="E317" s="100">
        <v>82500</v>
      </c>
      <c r="F317" s="129">
        <v>2010</v>
      </c>
      <c r="G317" s="100" t="s">
        <v>313</v>
      </c>
      <c r="H317" s="15" t="s">
        <v>283</v>
      </c>
      <c r="I317" s="130">
        <v>12.48</v>
      </c>
      <c r="J317" s="6">
        <f>1</f>
        <v>1</v>
      </c>
      <c r="L317" s="205" t="s">
        <v>445</v>
      </c>
      <c r="M317" s="205" t="s">
        <v>446</v>
      </c>
      <c r="N317" s="205" t="s">
        <v>447</v>
      </c>
    </row>
    <row r="318" spans="2:14" ht="23.25" customHeight="1">
      <c r="B318" s="100" t="s">
        <v>436</v>
      </c>
      <c r="C318" s="100" t="s">
        <v>437</v>
      </c>
      <c r="D318" s="100" t="str">
        <f>_xlfn.XLOOKUP(tblMix[[#This Row],[Arena Name]],tblLookup[Arena Name],tblLookup[Arena Location],NA(),0,1)</f>
        <v>Minneapolis, Minnesota</v>
      </c>
      <c r="E318" s="100">
        <v>66655</v>
      </c>
      <c r="F318" s="129">
        <v>2016</v>
      </c>
      <c r="G318" s="100" t="s">
        <v>310</v>
      </c>
      <c r="H318" s="15" t="s">
        <v>287</v>
      </c>
      <c r="I318" s="130">
        <v>7.49</v>
      </c>
      <c r="J318" s="6">
        <f>1</f>
        <v>1</v>
      </c>
      <c r="L318" s="205" t="s">
        <v>439</v>
      </c>
      <c r="M318" s="205" t="s">
        <v>440</v>
      </c>
      <c r="N318" s="205" t="s">
        <v>441</v>
      </c>
    </row>
    <row r="319" spans="2:14" ht="23.25" customHeight="1">
      <c r="B319" s="100" t="s">
        <v>439</v>
      </c>
      <c r="C319" s="100" t="s">
        <v>440</v>
      </c>
      <c r="D319" s="100" t="str">
        <f>_xlfn.XLOOKUP(tblMix[[#This Row],[Arena Name]],tblLookup[Arena Name],tblLookup[Arena Location],NA(),0,1)</f>
        <v>Foxborough, Massachusetts</v>
      </c>
      <c r="E319" s="100">
        <v>66829</v>
      </c>
      <c r="F319" s="129">
        <v>2002</v>
      </c>
      <c r="G319" s="100" t="s">
        <v>282</v>
      </c>
      <c r="H319" s="15" t="s">
        <v>283</v>
      </c>
      <c r="I319" s="130">
        <v>5.7</v>
      </c>
      <c r="J319" s="6">
        <f>1</f>
        <v>1</v>
      </c>
      <c r="L319" s="205" t="s">
        <v>445</v>
      </c>
      <c r="M319" s="205" t="s">
        <v>446</v>
      </c>
      <c r="N319" s="205" t="s">
        <v>447</v>
      </c>
    </row>
    <row r="320" spans="2:14" ht="23.25" customHeight="1">
      <c r="B320" s="100" t="s">
        <v>402</v>
      </c>
      <c r="C320" s="100" t="s">
        <v>403</v>
      </c>
      <c r="D320" s="100" t="s">
        <v>404</v>
      </c>
      <c r="E320" s="100">
        <v>80000</v>
      </c>
      <c r="F320" s="129">
        <v>2009</v>
      </c>
      <c r="G320" s="100" t="s">
        <v>273</v>
      </c>
      <c r="H320" s="15" t="s">
        <v>283</v>
      </c>
      <c r="I320" s="130">
        <v>6.07</v>
      </c>
      <c r="J320" s="6">
        <f>1</f>
        <v>1</v>
      </c>
      <c r="L320" s="205" t="s">
        <v>387</v>
      </c>
      <c r="M320" s="205" t="s">
        <v>388</v>
      </c>
      <c r="N320" s="205" t="s">
        <v>389</v>
      </c>
    </row>
    <row r="321" spans="2:14" ht="23.25" customHeight="1">
      <c r="B321" s="100" t="s">
        <v>414</v>
      </c>
      <c r="C321" s="100" t="s">
        <v>415</v>
      </c>
      <c r="D321" s="100" t="s">
        <v>416</v>
      </c>
      <c r="E321" s="100">
        <v>72220</v>
      </c>
      <c r="F321" s="129">
        <v>2002</v>
      </c>
      <c r="G321" s="100" t="s">
        <v>321</v>
      </c>
      <c r="H321" s="15" t="s">
        <v>283</v>
      </c>
      <c r="I321" s="130">
        <v>3.98</v>
      </c>
      <c r="J321" s="6">
        <f>1</f>
        <v>1</v>
      </c>
      <c r="L321" s="205" t="s">
        <v>381</v>
      </c>
      <c r="M321" s="205" t="s">
        <v>382</v>
      </c>
      <c r="N321" s="205" t="s">
        <v>383</v>
      </c>
    </row>
    <row r="322" spans="2:14" ht="23.25" customHeight="1">
      <c r="B322" s="100" t="s">
        <v>449</v>
      </c>
      <c r="C322" s="100" t="str">
        <f>_xlfn.XLOOKUP(tblMix[[#This Row],[Team Name]],tblLookup[Team Name],tblLookup[Arena Name],NA(),0,1)</f>
        <v>Lincoln Financial Field</v>
      </c>
      <c r="D322" s="100" t="s">
        <v>451</v>
      </c>
      <c r="E322" s="100">
        <v>69596</v>
      </c>
      <c r="F322" s="129">
        <v>2003</v>
      </c>
      <c r="G322" s="100" t="s">
        <v>292</v>
      </c>
      <c r="H322" s="15" t="s">
        <v>283</v>
      </c>
      <c r="I322" s="130">
        <v>9.99</v>
      </c>
      <c r="J322" s="6">
        <f>1</f>
        <v>1</v>
      </c>
      <c r="L322" s="205" t="s">
        <v>381</v>
      </c>
      <c r="M322" s="205" t="s">
        <v>382</v>
      </c>
      <c r="N322" s="205" t="s">
        <v>383</v>
      </c>
    </row>
    <row r="323" spans="2:14" ht="23.25" customHeight="1">
      <c r="B323" s="100" t="s">
        <v>411</v>
      </c>
      <c r="C323" s="100" t="s">
        <v>412</v>
      </c>
      <c r="D323" s="100" t="s">
        <v>413</v>
      </c>
      <c r="E323" s="100">
        <v>81441</v>
      </c>
      <c r="F323" s="129">
        <v>1957</v>
      </c>
      <c r="G323" s="100" t="s">
        <v>299</v>
      </c>
      <c r="H323" s="15" t="s">
        <v>281</v>
      </c>
      <c r="I323" s="130">
        <v>5.31</v>
      </c>
      <c r="J323" s="6">
        <f>1</f>
        <v>1</v>
      </c>
      <c r="L323" s="205" t="s">
        <v>426</v>
      </c>
      <c r="M323" s="205" t="s">
        <v>427</v>
      </c>
      <c r="N323" s="205" t="s">
        <v>428</v>
      </c>
    </row>
    <row r="324" spans="2:14" ht="23.25" customHeight="1">
      <c r="B324" s="100" t="s">
        <v>426</v>
      </c>
      <c r="C324" s="100" t="s">
        <v>427</v>
      </c>
      <c r="D324" s="100" t="s">
        <v>428</v>
      </c>
      <c r="E324" s="100">
        <v>65000</v>
      </c>
      <c r="F324" s="129">
        <v>2020</v>
      </c>
      <c r="G324" s="100" t="s">
        <v>324</v>
      </c>
      <c r="H324" s="15" t="s">
        <v>283</v>
      </c>
      <c r="I324" s="130">
        <v>14.14</v>
      </c>
      <c r="J324" s="6">
        <f>1</f>
        <v>1</v>
      </c>
      <c r="L324" s="205" t="s">
        <v>452</v>
      </c>
      <c r="M324" s="205" t="s">
        <v>453</v>
      </c>
      <c r="N324" s="205" t="s">
        <v>454</v>
      </c>
    </row>
    <row r="325" spans="2:14" ht="23.25" customHeight="1">
      <c r="B325" s="100" t="s">
        <v>461</v>
      </c>
      <c r="C325" s="100" t="s">
        <v>462</v>
      </c>
      <c r="D325" s="100" t="s">
        <v>463</v>
      </c>
      <c r="E325" s="100">
        <v>65890</v>
      </c>
      <c r="F325" s="129">
        <v>1998</v>
      </c>
      <c r="G325" s="100" t="s">
        <v>275</v>
      </c>
      <c r="H325" s="15" t="s">
        <v>283</v>
      </c>
      <c r="I325" s="130">
        <v>14.59</v>
      </c>
      <c r="J325" s="6">
        <f>1</f>
        <v>1</v>
      </c>
      <c r="L325" s="205" t="s">
        <v>423</v>
      </c>
      <c r="M325" s="205" t="s">
        <v>424</v>
      </c>
      <c r="N325" s="205" t="s">
        <v>425</v>
      </c>
    </row>
    <row r="326" spans="2:14" ht="23.25" customHeight="1">
      <c r="B326" s="100" t="s">
        <v>393</v>
      </c>
      <c r="C326" s="100" t="s">
        <v>394</v>
      </c>
      <c r="D326" s="100" t="s">
        <v>395</v>
      </c>
      <c r="E326" s="100">
        <v>61500</v>
      </c>
      <c r="F326" s="129">
        <v>1924</v>
      </c>
      <c r="G326" s="100" t="s">
        <v>267</v>
      </c>
      <c r="H326" s="15" t="s">
        <v>281</v>
      </c>
      <c r="I326" s="130">
        <v>13.78</v>
      </c>
      <c r="J326" s="6">
        <f>1</f>
        <v>1</v>
      </c>
      <c r="L326" s="205" t="s">
        <v>396</v>
      </c>
      <c r="M326" s="205" t="s">
        <v>397</v>
      </c>
      <c r="N326" s="205" t="s">
        <v>398</v>
      </c>
    </row>
    <row r="327" spans="2:14" ht="23.25" customHeight="1">
      <c r="B327" s="100" t="s">
        <v>455</v>
      </c>
      <c r="C327" s="100" t="s">
        <v>456</v>
      </c>
      <c r="D327" s="100" t="s">
        <v>457</v>
      </c>
      <c r="E327" s="100">
        <v>68500</v>
      </c>
      <c r="F327" s="129">
        <v>2014</v>
      </c>
      <c r="G327" s="100" t="s">
        <v>361</v>
      </c>
      <c r="H327" s="15" t="s">
        <v>290</v>
      </c>
      <c r="I327" s="130">
        <v>3.25</v>
      </c>
      <c r="J327" s="6">
        <f>1</f>
        <v>1</v>
      </c>
      <c r="L327" s="205" t="s">
        <v>458</v>
      </c>
      <c r="M327" s="205" t="s">
        <v>459</v>
      </c>
      <c r="N327" s="205" t="s">
        <v>460</v>
      </c>
    </row>
    <row r="328" spans="2:14" ht="23.25" customHeight="1">
      <c r="B328" s="100" t="s">
        <v>429</v>
      </c>
      <c r="C328" s="100" t="s">
        <v>430</v>
      </c>
      <c r="D328" s="100" t="s">
        <v>431</v>
      </c>
      <c r="E328" s="100">
        <v>70240</v>
      </c>
      <c r="F328" s="129">
        <v>2020</v>
      </c>
      <c r="G328" s="100" t="s">
        <v>286</v>
      </c>
      <c r="H328" s="15" t="s">
        <v>290</v>
      </c>
      <c r="I328" s="130">
        <v>8.8800000000000008</v>
      </c>
      <c r="J328" s="6">
        <f>1</f>
        <v>1</v>
      </c>
      <c r="L328" s="205" t="s">
        <v>405</v>
      </c>
      <c r="M328" s="205" t="s">
        <v>406</v>
      </c>
      <c r="N328" s="205" t="s">
        <v>407</v>
      </c>
    </row>
    <row r="329" spans="2:14" ht="23.25" customHeight="1">
      <c r="B329" s="100" t="s">
        <v>408</v>
      </c>
      <c r="C329" s="100" t="str">
        <f>_xlfn.XLOOKUP(tblMix[[#This Row],[Team Name]],tblLookup[Team Name],tblLookup[Arena Name],NA(),0,1)</f>
        <v>Ford Field</v>
      </c>
      <c r="D329" s="100" t="str">
        <f>_xlfn.XLOOKUP(tblMix[[#This Row],[Arena Name]],tblLookup[Arena Name],tblLookup[Arena Location],NA(),0,1)</f>
        <v>Detroit, Michigan</v>
      </c>
      <c r="E329" s="100">
        <v>65000</v>
      </c>
      <c r="F329" s="129">
        <v>2002</v>
      </c>
      <c r="G329" s="100" t="s">
        <v>361</v>
      </c>
      <c r="H329" s="15" t="s">
        <v>283</v>
      </c>
      <c r="I329" s="130">
        <v>3.15</v>
      </c>
      <c r="J329" s="6">
        <f>1</f>
        <v>1</v>
      </c>
      <c r="L329" s="205" t="s">
        <v>387</v>
      </c>
      <c r="M329" s="205" t="s">
        <v>388</v>
      </c>
      <c r="N329" s="205" t="s">
        <v>389</v>
      </c>
    </row>
    <row r="330" spans="2:14" ht="23.25" customHeight="1">
      <c r="B330" s="100" t="s">
        <v>455</v>
      </c>
      <c r="C330" s="100" t="str">
        <f>_xlfn.XLOOKUP(tblMix[[#This Row],[Team Name]],tblLookup[Team Name],tblLookup[Arena Name],NA(),0,1)</f>
        <v>Levi's Stadium</v>
      </c>
      <c r="D330" s="100" t="str">
        <f>_xlfn.XLOOKUP(tblMix[[#This Row],[Arena Name]],tblLookup[Arena Name],tblLookup[Arena Location],NA(),0,1)</f>
        <v>Santa Clara, California</v>
      </c>
      <c r="E330" s="100">
        <v>68500</v>
      </c>
      <c r="F330" s="129">
        <v>2014</v>
      </c>
      <c r="G330" s="100" t="s">
        <v>358</v>
      </c>
      <c r="H330" s="15" t="s">
        <v>281</v>
      </c>
      <c r="I330" s="130">
        <v>14.22</v>
      </c>
      <c r="J330" s="6">
        <f>1</f>
        <v>1</v>
      </c>
      <c r="L330" s="205" t="s">
        <v>439</v>
      </c>
      <c r="M330" s="205" t="s">
        <v>440</v>
      </c>
      <c r="N330" s="205" t="s">
        <v>441</v>
      </c>
    </row>
    <row r="331" spans="2:14" ht="23.25" customHeight="1">
      <c r="B331" s="100" t="s">
        <v>420</v>
      </c>
      <c r="C331" s="100" t="str">
        <f>_xlfn.XLOOKUP(tblMix[[#This Row],[Team Name]],tblLookup[Team Name],tblLookup[Arena Name],NA(),0,1)</f>
        <v>TIAA Bank Field</v>
      </c>
      <c r="D331" s="100" t="s">
        <v>422</v>
      </c>
      <c r="E331" s="100">
        <v>69132</v>
      </c>
      <c r="F331" s="129">
        <v>2008</v>
      </c>
      <c r="G331" s="100" t="s">
        <v>288</v>
      </c>
      <c r="H331" s="15" t="s">
        <v>287</v>
      </c>
      <c r="I331" s="130">
        <v>5.13</v>
      </c>
      <c r="J331" s="6">
        <f>1</f>
        <v>1</v>
      </c>
      <c r="L331" s="205" t="s">
        <v>417</v>
      </c>
      <c r="M331" s="205" t="s">
        <v>418</v>
      </c>
      <c r="N331" s="205" t="s">
        <v>419</v>
      </c>
    </row>
    <row r="332" spans="2:14" ht="23.25" customHeight="1">
      <c r="B332" s="100" t="s">
        <v>452</v>
      </c>
      <c r="C332" s="100" t="str">
        <f>_xlfn.XLOOKUP(tblMix[[#This Row],[Team Name]],tblLookup[Team Name],tblLookup[Arena Name],NA(),0,1)</f>
        <v>Acrisure Stadium</v>
      </c>
      <c r="D332" s="100" t="str">
        <f>_xlfn.XLOOKUP(tblMix[[#This Row],[Arena Name]],tblLookup[Arena Name],tblLookup[Arena Location],NA(),0,1)</f>
        <v>Pittsburgh, Pennsylvania</v>
      </c>
      <c r="E332" s="100">
        <v>68400</v>
      </c>
      <c r="F332" s="129">
        <v>2001</v>
      </c>
      <c r="G332" s="100" t="s">
        <v>300</v>
      </c>
      <c r="H332" s="15" t="s">
        <v>287</v>
      </c>
      <c r="I332" s="130">
        <v>8.15</v>
      </c>
      <c r="J332" s="6">
        <f>1</f>
        <v>1</v>
      </c>
      <c r="L332" s="205" t="s">
        <v>426</v>
      </c>
      <c r="M332" s="205" t="s">
        <v>427</v>
      </c>
      <c r="N332" s="205" t="s">
        <v>428</v>
      </c>
    </row>
    <row r="333" spans="2:14" ht="23.25" customHeight="1">
      <c r="B333" s="100" t="s">
        <v>420</v>
      </c>
      <c r="C333" s="100" t="s">
        <v>421</v>
      </c>
      <c r="D333" s="100" t="s">
        <v>422</v>
      </c>
      <c r="E333" s="100">
        <v>69132</v>
      </c>
      <c r="F333" s="129">
        <v>2008</v>
      </c>
      <c r="G333" s="100" t="s">
        <v>275</v>
      </c>
      <c r="H333" s="15" t="s">
        <v>290</v>
      </c>
      <c r="I333" s="130">
        <v>13.76</v>
      </c>
      <c r="J333" s="6">
        <f>1</f>
        <v>1</v>
      </c>
      <c r="L333" s="205" t="s">
        <v>426</v>
      </c>
      <c r="M333" s="205" t="s">
        <v>427</v>
      </c>
      <c r="N333" s="205" t="s">
        <v>428</v>
      </c>
    </row>
    <row r="334" spans="2:14" ht="23.25" customHeight="1">
      <c r="B334" s="100" t="s">
        <v>393</v>
      </c>
      <c r="C334" s="100" t="str">
        <f>_xlfn.XLOOKUP(tblMix[[#This Row],[Team Name]],tblLookup[Team Name],tblLookup[Arena Name],NA(),0,1)</f>
        <v>Soldier Field</v>
      </c>
      <c r="D334" s="100" t="s">
        <v>395</v>
      </c>
      <c r="E334" s="100">
        <v>61500</v>
      </c>
      <c r="F334" s="129">
        <v>1924</v>
      </c>
      <c r="G334" s="100" t="s">
        <v>273</v>
      </c>
      <c r="H334" s="15" t="s">
        <v>290</v>
      </c>
      <c r="I334" s="130">
        <v>5.62</v>
      </c>
      <c r="J334" s="6">
        <f>1</f>
        <v>1</v>
      </c>
      <c r="L334" s="205" t="s">
        <v>442</v>
      </c>
      <c r="M334" s="205" t="s">
        <v>443</v>
      </c>
      <c r="N334" s="205" t="s">
        <v>444</v>
      </c>
    </row>
    <row r="335" spans="2:14" ht="23.25" customHeight="1">
      <c r="B335" s="100" t="str" cm="1">
        <f t="array" ref="B335">_xlfn.XLOOKUP(tblMix[[#This Row],[Arena Name]]&amp;tblMix[[#This Row],[Arena Location]],tblLookup[Arena Name]&amp;tblLookup[Arena Location],tblLookup[Team Name],NA(),0,1)</f>
        <v>Carolina Panthers</v>
      </c>
      <c r="C335" s="100" t="str">
        <f>_xlfn.XLOOKUP(tblMix[[#This Row],[Arena Location]],tblLookup[Arena Location],tblLookup[Arena Name],NA(),0,1)</f>
        <v>Bank of America Stadium</v>
      </c>
      <c r="D335" s="100" t="s">
        <v>392</v>
      </c>
      <c r="E335" s="100">
        <v>75523</v>
      </c>
      <c r="F335" s="129">
        <v>1996</v>
      </c>
      <c r="G335" s="100" t="s">
        <v>285</v>
      </c>
      <c r="H335" s="15" t="s">
        <v>281</v>
      </c>
      <c r="I335" s="130">
        <v>13.35</v>
      </c>
      <c r="J335" s="6">
        <f>1</f>
        <v>1</v>
      </c>
      <c r="L335" s="205" t="s">
        <v>387</v>
      </c>
      <c r="M335" s="205" t="s">
        <v>388</v>
      </c>
      <c r="N335" s="205" t="s">
        <v>389</v>
      </c>
    </row>
    <row r="336" spans="2:14" ht="23.25" customHeight="1">
      <c r="B336" s="100" t="s">
        <v>461</v>
      </c>
      <c r="C336" s="100" t="s">
        <v>462</v>
      </c>
      <c r="D336" s="100" t="s">
        <v>463</v>
      </c>
      <c r="E336" s="100">
        <v>65890</v>
      </c>
      <c r="F336" s="129">
        <v>1998</v>
      </c>
      <c r="G336" s="100" t="s">
        <v>291</v>
      </c>
      <c r="H336" s="15" t="s">
        <v>281</v>
      </c>
      <c r="I336" s="130">
        <v>9.43</v>
      </c>
      <c r="J336" s="6">
        <f>1</f>
        <v>1</v>
      </c>
      <c r="L336" s="205" t="s">
        <v>461</v>
      </c>
      <c r="M336" s="205" t="s">
        <v>462</v>
      </c>
      <c r="N336" s="205" t="s">
        <v>463</v>
      </c>
    </row>
    <row r="337" spans="2:14" ht="23.25" customHeight="1">
      <c r="B337" s="100" t="str" cm="1">
        <f t="array" ref="B337">_xlfn.XLOOKUP(tblMix[[#This Row],[Arena Name]]&amp;tblMix[[#This Row],[Arena Location]],tblLookup[Arena Name]&amp;tblLookup[Arena Location],tblLookup[Team Name],NA(),0,1)</f>
        <v>Baltimore Ravens</v>
      </c>
      <c r="C337" s="100" t="s">
        <v>385</v>
      </c>
      <c r="D337" s="100" t="s">
        <v>386</v>
      </c>
      <c r="E337" s="100">
        <v>71008</v>
      </c>
      <c r="F337" s="129">
        <v>1998</v>
      </c>
      <c r="G337" s="100" t="s">
        <v>312</v>
      </c>
      <c r="H337" s="15" t="s">
        <v>283</v>
      </c>
      <c r="I337" s="130">
        <v>16.22</v>
      </c>
      <c r="J337" s="6">
        <f>1</f>
        <v>1</v>
      </c>
      <c r="L337" s="205" t="s">
        <v>384</v>
      </c>
      <c r="M337" s="205" t="s">
        <v>385</v>
      </c>
      <c r="N337" s="205" t="s">
        <v>386</v>
      </c>
    </row>
    <row r="338" spans="2:14" ht="23.25" customHeight="1">
      <c r="B338" s="100" t="s">
        <v>455</v>
      </c>
      <c r="C338" s="100" t="s">
        <v>456</v>
      </c>
      <c r="D338" s="100" t="str">
        <f>_xlfn.XLOOKUP(tblMix[[#This Row],[Arena Name]],tblLookup[Arena Name],tblLookup[Arena Location],NA(),0,1)</f>
        <v>Santa Clara, California</v>
      </c>
      <c r="E338" s="100">
        <v>68500</v>
      </c>
      <c r="F338" s="129">
        <v>2014</v>
      </c>
      <c r="G338" s="100" t="s">
        <v>299</v>
      </c>
      <c r="H338" s="15" t="s">
        <v>290</v>
      </c>
      <c r="I338" s="130">
        <v>4.87</v>
      </c>
      <c r="J338" s="6">
        <f>1</f>
        <v>1</v>
      </c>
      <c r="L338" s="205" t="s">
        <v>448</v>
      </c>
      <c r="M338" s="205" t="s">
        <v>446</v>
      </c>
      <c r="N338" s="205" t="s">
        <v>447</v>
      </c>
    </row>
    <row r="339" spans="2:14" ht="23.25" customHeight="1">
      <c r="B339" s="100" t="str" cm="1">
        <f t="array" ref="B339">_xlfn.XLOOKUP(tblMix[[#This Row],[Arena Name]]&amp;tblMix[[#This Row],[Arena Location]],tblLookup[Arena Name]&amp;tblLookup[Arena Location],tblLookup[Team Name],NA(),0,1)</f>
        <v>Cincinnati Bengals</v>
      </c>
      <c r="C339" s="100" t="str">
        <f>_xlfn.XLOOKUP(tblMix[[#This Row],[Arena Location]],tblLookup[Arena Location],tblLookup[Arena Name],NA(),0,1)</f>
        <v>Paycor Stadium</v>
      </c>
      <c r="D339" s="100" t="s">
        <v>398</v>
      </c>
      <c r="E339" s="100">
        <v>65515</v>
      </c>
      <c r="F339" s="129">
        <v>2000</v>
      </c>
      <c r="G339" s="100" t="s">
        <v>285</v>
      </c>
      <c r="H339" s="15" t="s">
        <v>283</v>
      </c>
      <c r="I339" s="130">
        <v>12.71</v>
      </c>
      <c r="J339" s="6">
        <f>1</f>
        <v>1</v>
      </c>
      <c r="L339" s="205" t="s">
        <v>445</v>
      </c>
      <c r="M339" s="205" t="s">
        <v>446</v>
      </c>
      <c r="N339" s="205" t="s">
        <v>447</v>
      </c>
    </row>
    <row r="340" spans="2:14" ht="23.25" customHeight="1">
      <c r="B340" s="100" t="s">
        <v>455</v>
      </c>
      <c r="C340" s="100" t="s">
        <v>456</v>
      </c>
      <c r="D340" s="100" t="s">
        <v>457</v>
      </c>
      <c r="E340" s="100">
        <v>68500</v>
      </c>
      <c r="F340" s="129">
        <v>2014</v>
      </c>
      <c r="G340" s="100" t="s">
        <v>300</v>
      </c>
      <c r="H340" s="15" t="s">
        <v>283</v>
      </c>
      <c r="I340" s="130">
        <v>8.15</v>
      </c>
      <c r="J340" s="6">
        <f>1</f>
        <v>1</v>
      </c>
      <c r="L340" s="205" t="s">
        <v>393</v>
      </c>
      <c r="M340" s="205" t="s">
        <v>394</v>
      </c>
      <c r="N340" s="205" t="s">
        <v>395</v>
      </c>
    </row>
    <row r="341" spans="2:14" ht="23.25" customHeight="1">
      <c r="B341" s="100" t="s">
        <v>417</v>
      </c>
      <c r="C341" s="100" t="s">
        <v>418</v>
      </c>
      <c r="D341" s="100" t="str">
        <f>_xlfn.XLOOKUP(tblMix[[#This Row],[Arena Name]],tblLookup[Arena Name],tblLookup[Arena Location],NA(),0,1)</f>
        <v>Indianapolis, Indiana</v>
      </c>
      <c r="E341" s="100">
        <v>67000</v>
      </c>
      <c r="F341" s="129">
        <v>2008</v>
      </c>
      <c r="G341" s="100" t="s">
        <v>309</v>
      </c>
      <c r="H341" s="15" t="s">
        <v>287</v>
      </c>
      <c r="I341" s="130">
        <v>1.68</v>
      </c>
      <c r="J341" s="6">
        <f>1</f>
        <v>1</v>
      </c>
      <c r="L341" s="205" t="s">
        <v>411</v>
      </c>
      <c r="M341" s="205" t="s">
        <v>412</v>
      </c>
      <c r="N341" s="205" t="s">
        <v>413</v>
      </c>
    </row>
    <row r="342" spans="2:14" ht="23.25" customHeight="1">
      <c r="B342" s="100" t="s">
        <v>449</v>
      </c>
      <c r="C342" s="100" t="s">
        <v>450</v>
      </c>
      <c r="D342" s="100" t="str">
        <f>_xlfn.XLOOKUP(tblMix[[#This Row],[Arena Name]],tblLookup[Arena Name],tblLookup[Arena Location],NA(),0,1)</f>
        <v>Philadelphia, Pennsylvania</v>
      </c>
      <c r="E342" s="100">
        <v>69596</v>
      </c>
      <c r="F342" s="129">
        <v>2003</v>
      </c>
      <c r="G342" s="100" t="s">
        <v>298</v>
      </c>
      <c r="H342" s="15" t="s">
        <v>281</v>
      </c>
      <c r="I342" s="130">
        <v>9.0500000000000007</v>
      </c>
      <c r="J342" s="6">
        <f>1</f>
        <v>1</v>
      </c>
      <c r="L342" s="205" t="s">
        <v>442</v>
      </c>
      <c r="M342" s="205" t="s">
        <v>443</v>
      </c>
      <c r="N342" s="205" t="s">
        <v>444</v>
      </c>
    </row>
    <row r="343" spans="2:14" ht="23.25" customHeight="1">
      <c r="B343" s="100" t="s">
        <v>399</v>
      </c>
      <c r="C343" s="100" t="str">
        <f>_xlfn.XLOOKUP(tblMix[[#This Row],[Team Name]],tblLookup[Team Name],tblLookup[Arena Name],NA(),0,1)</f>
        <v>Cleveland Browns Stadium</v>
      </c>
      <c r="D343" s="100" t="str">
        <f>_xlfn.XLOOKUP(tblMix[[#This Row],[Arena Name]],tblLookup[Arena Name],tblLookup[Arena Location],NA(),0,1)</f>
        <v>Cleveland, Ohio</v>
      </c>
      <c r="E343" s="100">
        <v>67895</v>
      </c>
      <c r="F343" s="129">
        <v>1999</v>
      </c>
      <c r="G343" s="100" t="s">
        <v>358</v>
      </c>
      <c r="H343" s="15" t="s">
        <v>283</v>
      </c>
      <c r="I343" s="130">
        <v>14.51</v>
      </c>
      <c r="J343" s="6">
        <f>1</f>
        <v>1</v>
      </c>
      <c r="L343" s="205" t="s">
        <v>420</v>
      </c>
      <c r="M343" s="205" t="s">
        <v>421</v>
      </c>
      <c r="N343" s="205" t="s">
        <v>422</v>
      </c>
    </row>
    <row r="344" spans="2:14" ht="23.25" customHeight="1">
      <c r="B344" s="100" t="s">
        <v>467</v>
      </c>
      <c r="C344" s="100" t="s">
        <v>468</v>
      </c>
      <c r="D344" s="100" t="s">
        <v>469</v>
      </c>
      <c r="E344" s="100">
        <v>82000</v>
      </c>
      <c r="F344" s="129">
        <v>1997</v>
      </c>
      <c r="G344" s="100" t="s">
        <v>300</v>
      </c>
      <c r="H344" s="15" t="s">
        <v>283</v>
      </c>
      <c r="I344" s="130">
        <v>8.15</v>
      </c>
      <c r="J344" s="6">
        <f>1</f>
        <v>1</v>
      </c>
      <c r="L344" s="205" t="s">
        <v>378</v>
      </c>
      <c r="M344" s="205" t="s">
        <v>379</v>
      </c>
      <c r="N344" s="205" t="s">
        <v>380</v>
      </c>
    </row>
    <row r="345" spans="2:14" ht="23.25" customHeight="1">
      <c r="B345" s="100" t="s">
        <v>402</v>
      </c>
      <c r="C345" s="100" t="s">
        <v>403</v>
      </c>
      <c r="D345" s="100" t="str">
        <f>_xlfn.XLOOKUP(tblMix[[#This Row],[Arena Name]],tblLookup[Arena Name],tblLookup[Arena Location],NA(),0,1)</f>
        <v>Arlington, Texas</v>
      </c>
      <c r="E345" s="100">
        <v>80000</v>
      </c>
      <c r="F345" s="129">
        <v>2009</v>
      </c>
      <c r="G345" s="100" t="s">
        <v>272</v>
      </c>
      <c r="H345" s="15" t="s">
        <v>287</v>
      </c>
      <c r="I345" s="130">
        <v>15.68</v>
      </c>
      <c r="J345" s="6">
        <f>1</f>
        <v>1</v>
      </c>
      <c r="L345" s="205" t="s">
        <v>423</v>
      </c>
      <c r="M345" s="205" t="s">
        <v>424</v>
      </c>
      <c r="N345" s="205" t="s">
        <v>425</v>
      </c>
    </row>
    <row r="346" spans="2:14" ht="23.25" customHeight="1">
      <c r="B346" s="100" t="s">
        <v>448</v>
      </c>
      <c r="C346" s="100" t="str">
        <f>_xlfn.XLOOKUP(tblMix[[#This Row],[Team Name]],tblLookup[Team Name],tblLookup[Arena Name],NA(),0,1)</f>
        <v>MetLife Stadium</v>
      </c>
      <c r="D346" s="100" t="s">
        <v>447</v>
      </c>
      <c r="E346" s="100">
        <v>82500</v>
      </c>
      <c r="F346" s="129">
        <v>2010</v>
      </c>
      <c r="G346" s="100" t="s">
        <v>322</v>
      </c>
      <c r="H346" s="15" t="s">
        <v>283</v>
      </c>
      <c r="I346" s="130">
        <v>4.54</v>
      </c>
      <c r="J346" s="6">
        <f>1</f>
        <v>1</v>
      </c>
      <c r="L346" s="205" t="s">
        <v>393</v>
      </c>
      <c r="M346" s="205" t="s">
        <v>394</v>
      </c>
      <c r="N346" s="205" t="s">
        <v>395</v>
      </c>
    </row>
    <row r="347" spans="2:14" ht="23.25" customHeight="1">
      <c r="B347" s="100" t="s">
        <v>442</v>
      </c>
      <c r="C347" s="100" t="str">
        <f>_xlfn.XLOOKUP(tblMix[[#This Row],[Team Name]],tblLookup[Team Name],tblLookup[Arena Name],NA(),0,1)</f>
        <v>Caesars Superdome</v>
      </c>
      <c r="D347" s="100" t="str">
        <f>_xlfn.XLOOKUP(tblMix[[#This Row],[Arena Name]],tblLookup[Arena Name],tblLookup[Arena Location],NA(),0,1)</f>
        <v>New Orleans, Louisiana</v>
      </c>
      <c r="E347" s="100">
        <v>73208</v>
      </c>
      <c r="F347" s="129">
        <v>1975</v>
      </c>
      <c r="G347" s="100" t="s">
        <v>292</v>
      </c>
      <c r="H347" s="15" t="s">
        <v>281</v>
      </c>
      <c r="I347" s="130">
        <v>9.19</v>
      </c>
      <c r="J347" s="6">
        <f>1</f>
        <v>1</v>
      </c>
      <c r="L347" s="205" t="s">
        <v>381</v>
      </c>
      <c r="M347" s="205" t="s">
        <v>382</v>
      </c>
      <c r="N347" s="205" t="s">
        <v>383</v>
      </c>
    </row>
    <row r="348" spans="2:14" ht="23.25" customHeight="1">
      <c r="B348" s="100" t="str" cm="1">
        <f t="array" ref="B348">_xlfn.XLOOKUP(tblMix[[#This Row],[Arena Name]]&amp;tblMix[[#This Row],[Arena Location]],tblLookup[Arena Name]&amp;tblLookup[Arena Location],tblLookup[Team Name],NA(),0,1)</f>
        <v>Baltimore Ravens</v>
      </c>
      <c r="C348" s="100" t="str">
        <f>_xlfn.XLOOKUP(tblMix[[#This Row],[Arena Location]],tblLookup[Arena Location],tblLookup[Arena Name],NA(),0,1)</f>
        <v>M&amp;T Bank Stadium</v>
      </c>
      <c r="D348" s="100" t="s">
        <v>386</v>
      </c>
      <c r="E348" s="100">
        <v>71008</v>
      </c>
      <c r="F348" s="129">
        <v>1998</v>
      </c>
      <c r="G348" s="100" t="s">
        <v>324</v>
      </c>
      <c r="H348" s="15" t="s">
        <v>283</v>
      </c>
      <c r="I348" s="130">
        <v>14.14</v>
      </c>
      <c r="J348" s="6">
        <f>1</f>
        <v>1</v>
      </c>
      <c r="L348" s="205" t="s">
        <v>433</v>
      </c>
      <c r="M348" s="205" t="s">
        <v>434</v>
      </c>
      <c r="N348" s="205" t="s">
        <v>435</v>
      </c>
    </row>
    <row r="349" spans="2:14" ht="23.25" customHeight="1">
      <c r="B349" s="100" t="s">
        <v>442</v>
      </c>
      <c r="C349" s="100" t="str">
        <f>_xlfn.XLOOKUP(tblMix[[#This Row],[Team Name]],tblLookup[Team Name],tblLookup[Arena Name],NA(),0,1)</f>
        <v>Caesars Superdome</v>
      </c>
      <c r="D349" s="100" t="s">
        <v>444</v>
      </c>
      <c r="E349" s="100">
        <v>73208</v>
      </c>
      <c r="F349" s="129">
        <v>1975</v>
      </c>
      <c r="G349" s="100" t="s">
        <v>289</v>
      </c>
      <c r="H349" s="15" t="s">
        <v>287</v>
      </c>
      <c r="I349" s="130">
        <v>7.76</v>
      </c>
      <c r="J349" s="6">
        <f>1</f>
        <v>1</v>
      </c>
      <c r="L349" s="205" t="s">
        <v>387</v>
      </c>
      <c r="M349" s="205" t="s">
        <v>388</v>
      </c>
      <c r="N349" s="205" t="s">
        <v>389</v>
      </c>
    </row>
    <row r="350" spans="2:14" ht="23.25" customHeight="1">
      <c r="B350" s="100" t="s">
        <v>411</v>
      </c>
      <c r="C350" s="100" t="s">
        <v>412</v>
      </c>
      <c r="D350" s="100" t="s">
        <v>413</v>
      </c>
      <c r="E350" s="100">
        <v>81441</v>
      </c>
      <c r="F350" s="129">
        <v>1957</v>
      </c>
      <c r="G350" s="100" t="s">
        <v>323</v>
      </c>
      <c r="H350" s="15" t="s">
        <v>287</v>
      </c>
      <c r="I350" s="130">
        <v>2.11</v>
      </c>
      <c r="J350" s="6">
        <f>1</f>
        <v>1</v>
      </c>
      <c r="L350" s="205" t="s">
        <v>433</v>
      </c>
      <c r="M350" s="205" t="s">
        <v>434</v>
      </c>
      <c r="N350" s="205" t="s">
        <v>435</v>
      </c>
    </row>
    <row r="351" spans="2:14" ht="23.25" customHeight="1">
      <c r="B351" s="100" t="s">
        <v>449</v>
      </c>
      <c r="C351" s="100" t="s">
        <v>450</v>
      </c>
      <c r="D351" s="100" t="str">
        <f>_xlfn.XLOOKUP(tblMix[[#This Row],[Arena Name]],tblLookup[Arena Name],tblLookup[Arena Location],NA(),0,1)</f>
        <v>Philadelphia, Pennsylvania</v>
      </c>
      <c r="E351" s="100">
        <v>69596</v>
      </c>
      <c r="F351" s="129">
        <v>2003</v>
      </c>
      <c r="G351" s="100" t="s">
        <v>297</v>
      </c>
      <c r="H351" s="15" t="s">
        <v>281</v>
      </c>
      <c r="I351" s="130">
        <v>15.12</v>
      </c>
      <c r="J351" s="6">
        <f>1</f>
        <v>1</v>
      </c>
      <c r="L351" s="205" t="s">
        <v>467</v>
      </c>
      <c r="M351" s="205" t="s">
        <v>468</v>
      </c>
      <c r="N351" s="205" t="s">
        <v>469</v>
      </c>
    </row>
    <row r="352" spans="2:14" ht="23.25" customHeight="1">
      <c r="B352" s="100" t="s">
        <v>464</v>
      </c>
      <c r="C352" s="100" t="str">
        <f>_xlfn.XLOOKUP(tblMix[[#This Row],[Team Name]],tblLookup[Team Name],tblLookup[Arena Name],NA(),0,1)</f>
        <v>Nissan Stadium</v>
      </c>
      <c r="D352" s="100" t="str">
        <f>_xlfn.XLOOKUP(tblMix[[#This Row],[Arena Name]],tblLookup[Arena Name],tblLookup[Arena Location],NA(),0,1)</f>
        <v>Nashville, Tennessee</v>
      </c>
      <c r="E352" s="100">
        <v>69143</v>
      </c>
      <c r="F352" s="129">
        <v>1999</v>
      </c>
      <c r="G352" s="100" t="s">
        <v>275</v>
      </c>
      <c r="H352" s="15" t="s">
        <v>283</v>
      </c>
      <c r="I352" s="130">
        <v>14.59</v>
      </c>
      <c r="J352" s="6">
        <f>1</f>
        <v>1</v>
      </c>
      <c r="L352" s="205" t="s">
        <v>387</v>
      </c>
      <c r="M352" s="205" t="s">
        <v>388</v>
      </c>
      <c r="N352" s="205" t="s">
        <v>389</v>
      </c>
    </row>
    <row r="353" spans="2:14" ht="23.25" customHeight="1">
      <c r="B353" s="100" t="str" cm="1">
        <f t="array" ref="B353">_xlfn.XLOOKUP(tblMix[[#This Row],[Arena Name]]&amp;tblMix[[#This Row],[Arena Location]],tblLookup[Arena Name]&amp;tblLookup[Arena Location],tblLookup[Team Name],NA(),0,1)</f>
        <v>Pittsburgh Steelers</v>
      </c>
      <c r="C353" s="100" t="str">
        <f>_xlfn.XLOOKUP(tblMix[[#This Row],[Arena Location]],tblLookup[Arena Location],tblLookup[Arena Name],NA(),0,1)</f>
        <v>Acrisure Stadium</v>
      </c>
      <c r="D353" s="100" t="s">
        <v>454</v>
      </c>
      <c r="E353" s="100">
        <v>68400</v>
      </c>
      <c r="F353" s="129">
        <v>2001</v>
      </c>
      <c r="G353" s="100" t="s">
        <v>358</v>
      </c>
      <c r="H353" s="15" t="s">
        <v>283</v>
      </c>
      <c r="I353" s="130">
        <v>14.51</v>
      </c>
      <c r="J353" s="6">
        <f>1</f>
        <v>1</v>
      </c>
      <c r="L353" s="205" t="s">
        <v>426</v>
      </c>
      <c r="M353" s="205" t="s">
        <v>427</v>
      </c>
      <c r="N353" s="205" t="s">
        <v>428</v>
      </c>
    </row>
    <row r="354" spans="2:14" ht="23.25" customHeight="1">
      <c r="B354" s="100" t="s">
        <v>429</v>
      </c>
      <c r="C354" s="100" t="str">
        <f>_xlfn.XLOOKUP(tblMix[[#This Row],[Team Name]],tblLookup[Team Name],tblLookup[Arena Name],NA(),0,1)</f>
        <v>SoFi Stadium</v>
      </c>
      <c r="D354" s="100" t="str">
        <f>_xlfn.XLOOKUP(tblMix[[#This Row],[Arena Name]],tblLookup[Arena Name],tblLookup[Arena Location],NA(),0,1)</f>
        <v>Inglewood, California</v>
      </c>
      <c r="E354" s="100">
        <v>70240</v>
      </c>
      <c r="F354" s="129">
        <v>2020</v>
      </c>
      <c r="G354" s="100" t="s">
        <v>361</v>
      </c>
      <c r="H354" s="15" t="s">
        <v>283</v>
      </c>
      <c r="I354" s="130">
        <v>3.15</v>
      </c>
      <c r="J354" s="6">
        <f>1</f>
        <v>1</v>
      </c>
      <c r="L354" s="205" t="s">
        <v>423</v>
      </c>
      <c r="M354" s="205" t="s">
        <v>424</v>
      </c>
      <c r="N354" s="205" t="s">
        <v>425</v>
      </c>
    </row>
    <row r="355" spans="2:14" ht="23.25" customHeight="1">
      <c r="B355" s="100" t="s">
        <v>467</v>
      </c>
      <c r="C355" s="100" t="str">
        <f>_xlfn.XLOOKUP(tblMix[[#This Row],[Team Name]],tblLookup[Team Name],tblLookup[Arena Name],NA(),0,1)</f>
        <v>Commanders Field</v>
      </c>
      <c r="D355" s="100" t="str">
        <f>_xlfn.XLOOKUP(tblMix[[#This Row],[Arena Name]],tblLookup[Arena Name],tblLookup[Arena Location],NA(),0,1)</f>
        <v>Landover, Maryland</v>
      </c>
      <c r="E355" s="100">
        <v>82000</v>
      </c>
      <c r="F355" s="129">
        <v>1997</v>
      </c>
      <c r="G355" s="100" t="s">
        <v>321</v>
      </c>
      <c r="H355" s="15" t="s">
        <v>287</v>
      </c>
      <c r="I355" s="130">
        <v>3.98</v>
      </c>
      <c r="J355" s="6">
        <f>1</f>
        <v>1</v>
      </c>
      <c r="L355" s="205" t="s">
        <v>417</v>
      </c>
      <c r="M355" s="205" t="s">
        <v>418</v>
      </c>
      <c r="N355" s="205" t="s">
        <v>419</v>
      </c>
    </row>
    <row r="356" spans="2:14" ht="23.25" customHeight="1">
      <c r="B356" s="100" t="str" cm="1">
        <f t="array" ref="B356">_xlfn.XLOOKUP(tblMix[[#This Row],[Arena Name]]&amp;tblMix[[#This Row],[Arena Location]],tblLookup[Arena Name]&amp;tblLookup[Arena Location],tblLookup[Team Name],NA(),0,1)</f>
        <v>Buffalo Bills</v>
      </c>
      <c r="C356" s="100" t="s">
        <v>388</v>
      </c>
      <c r="D356" s="100" t="str">
        <f>_xlfn.XLOOKUP(tblMix[[#This Row],[Arena Name]],tblLookup[Arena Name],tblLookup[Arena Location],NA(),0,1)</f>
        <v>Orchard Park, New York</v>
      </c>
      <c r="E356" s="100">
        <v>71608</v>
      </c>
      <c r="F356" s="129">
        <v>1973</v>
      </c>
      <c r="G356" s="100" t="s">
        <v>364</v>
      </c>
      <c r="H356" s="15" t="s">
        <v>290</v>
      </c>
      <c r="I356" s="130">
        <v>6.73</v>
      </c>
      <c r="J356" s="6">
        <f>1</f>
        <v>1</v>
      </c>
      <c r="L356" s="205" t="s">
        <v>399</v>
      </c>
      <c r="M356" s="205" t="s">
        <v>400</v>
      </c>
      <c r="N356" s="205" t="s">
        <v>401</v>
      </c>
    </row>
    <row r="357" spans="2:14" ht="23.25" customHeight="1">
      <c r="B357" s="100" t="s">
        <v>458</v>
      </c>
      <c r="C357" s="100" t="s">
        <v>459</v>
      </c>
      <c r="D357" s="100" t="s">
        <v>460</v>
      </c>
      <c r="E357" s="100">
        <v>69000</v>
      </c>
      <c r="F357" s="129">
        <v>2002</v>
      </c>
      <c r="G357" s="100" t="s">
        <v>311</v>
      </c>
      <c r="H357" s="15" t="s">
        <v>287</v>
      </c>
      <c r="I357" s="130">
        <v>14.84</v>
      </c>
      <c r="J357" s="6">
        <f>1</f>
        <v>1</v>
      </c>
      <c r="L357" s="205" t="s">
        <v>458</v>
      </c>
      <c r="M357" s="205" t="s">
        <v>459</v>
      </c>
      <c r="N357" s="205" t="s">
        <v>460</v>
      </c>
    </row>
    <row r="358" spans="2:14" ht="23.25" customHeight="1">
      <c r="B358" s="100" t="s">
        <v>429</v>
      </c>
      <c r="C358" s="100" t="str">
        <f>_xlfn.XLOOKUP(tblMix[[#This Row],[Team Name]],tblLookup[Team Name],tblLookup[Arena Name],NA(),0,1)</f>
        <v>SoFi Stadium</v>
      </c>
      <c r="D358" s="100" t="str">
        <f>_xlfn.XLOOKUP(tblMix[[#This Row],[Arena Name]],tblLookup[Arena Name],tblLookup[Arena Location],NA(),0,1)</f>
        <v>Inglewood, California</v>
      </c>
      <c r="E358" s="100">
        <v>70240</v>
      </c>
      <c r="F358" s="129">
        <v>2020</v>
      </c>
      <c r="G358" s="100" t="s">
        <v>270</v>
      </c>
      <c r="H358" s="15" t="s">
        <v>281</v>
      </c>
      <c r="I358" s="130">
        <v>8.84</v>
      </c>
      <c r="J358" s="6">
        <f>1</f>
        <v>1</v>
      </c>
      <c r="L358" s="205" t="s">
        <v>387</v>
      </c>
      <c r="M358" s="205" t="s">
        <v>388</v>
      </c>
      <c r="N358" s="205" t="s">
        <v>389</v>
      </c>
    </row>
    <row r="359" spans="2:14" ht="23.25" customHeight="1">
      <c r="B359" s="100" t="s">
        <v>378</v>
      </c>
      <c r="C359" s="100" t="s">
        <v>379</v>
      </c>
      <c r="D359" s="100" t="s">
        <v>380</v>
      </c>
      <c r="E359" s="100">
        <v>63400</v>
      </c>
      <c r="F359" s="129">
        <v>2006</v>
      </c>
      <c r="G359" s="100" t="s">
        <v>314</v>
      </c>
      <c r="H359" s="15" t="s">
        <v>287</v>
      </c>
      <c r="I359" s="130">
        <v>12.41</v>
      </c>
      <c r="J359" s="6">
        <f>1</f>
        <v>1</v>
      </c>
      <c r="L359" s="205" t="s">
        <v>378</v>
      </c>
      <c r="M359" s="205" t="s">
        <v>379</v>
      </c>
      <c r="N359" s="205" t="s">
        <v>380</v>
      </c>
    </row>
    <row r="360" spans="2:14" ht="23.25" customHeight="1">
      <c r="B360" s="100" t="s">
        <v>387</v>
      </c>
      <c r="C360" s="100" t="s">
        <v>388</v>
      </c>
      <c r="D360" s="100" t="s">
        <v>389</v>
      </c>
      <c r="E360" s="100">
        <v>71608</v>
      </c>
      <c r="F360" s="129">
        <v>1973</v>
      </c>
      <c r="G360" s="100" t="s">
        <v>292</v>
      </c>
      <c r="H360" s="15" t="s">
        <v>281</v>
      </c>
      <c r="I360" s="130">
        <v>9.19</v>
      </c>
      <c r="J360" s="6">
        <f>1</f>
        <v>1</v>
      </c>
      <c r="L360" s="205" t="s">
        <v>433</v>
      </c>
      <c r="M360" s="205" t="s">
        <v>434</v>
      </c>
      <c r="N360" s="205" t="s">
        <v>435</v>
      </c>
    </row>
    <row r="361" spans="2:14" ht="23.25" customHeight="1">
      <c r="B361" s="100" t="str" cm="1">
        <f t="array" ref="B361">_xlfn.XLOOKUP(tblMix[[#This Row],[Arena Name]]&amp;tblMix[[#This Row],[Arena Location]],tblLookup[Arena Name]&amp;tblLookup[Arena Location],tblLookup[Team Name],NA(),0,1)</f>
        <v>Cleveland Browns</v>
      </c>
      <c r="C361" s="100" t="str">
        <f>_xlfn.XLOOKUP(tblMix[[#This Row],[Arena Location]],tblLookup[Arena Location],tblLookup[Arena Name],NA(),0,1)</f>
        <v>Cleveland Browns Stadium</v>
      </c>
      <c r="D361" s="100" t="s">
        <v>401</v>
      </c>
      <c r="E361" s="100">
        <v>67895</v>
      </c>
      <c r="F361" s="129">
        <v>1999</v>
      </c>
      <c r="G361" s="100" t="s">
        <v>323</v>
      </c>
      <c r="H361" s="15" t="s">
        <v>290</v>
      </c>
      <c r="I361" s="130">
        <v>1.97</v>
      </c>
      <c r="J361" s="6">
        <f>1</f>
        <v>1</v>
      </c>
      <c r="L361" s="205" t="s">
        <v>390</v>
      </c>
      <c r="M361" s="205" t="s">
        <v>391</v>
      </c>
      <c r="N361" s="205" t="s">
        <v>392</v>
      </c>
    </row>
    <row r="362" spans="2:14" ht="23.25" customHeight="1">
      <c r="B362" s="100" t="str" cm="1">
        <f t="array" ref="B362">_xlfn.XLOOKUP(tblMix[[#This Row],[Arena Name]]&amp;tblMix[[#This Row],[Arena Location]],tblLookup[Arena Name]&amp;tblLookup[Arena Location],tblLookup[Team Name],NA(),0,1)</f>
        <v>Indianapolis Colts</v>
      </c>
      <c r="C362" s="100" t="str">
        <f>_xlfn.XLOOKUP(tblMix[[#This Row],[Arena Location]],tblLookup[Arena Location],tblLookup[Arena Name],NA(),0,1)</f>
        <v>Lucas Oil Stadium</v>
      </c>
      <c r="D362" s="100" t="s">
        <v>419</v>
      </c>
      <c r="E362" s="100">
        <v>67000</v>
      </c>
      <c r="F362" s="129">
        <v>2008</v>
      </c>
      <c r="G362" s="100" t="s">
        <v>296</v>
      </c>
      <c r="H362" s="15" t="s">
        <v>283</v>
      </c>
      <c r="I362" s="130">
        <v>11.1</v>
      </c>
      <c r="J362" s="6">
        <f>1</f>
        <v>1</v>
      </c>
      <c r="L362" s="205" t="s">
        <v>396</v>
      </c>
      <c r="M362" s="205" t="s">
        <v>397</v>
      </c>
      <c r="N362" s="205" t="s">
        <v>398</v>
      </c>
    </row>
    <row r="363" spans="2:14" ht="23.25" customHeight="1">
      <c r="B363" s="100" t="s">
        <v>452</v>
      </c>
      <c r="C363" s="100" t="s">
        <v>453</v>
      </c>
      <c r="D363" s="100" t="s">
        <v>454</v>
      </c>
      <c r="E363" s="100">
        <v>68400</v>
      </c>
      <c r="F363" s="129">
        <v>2001</v>
      </c>
      <c r="G363" s="100" t="s">
        <v>362</v>
      </c>
      <c r="H363" s="15" t="s">
        <v>287</v>
      </c>
      <c r="I363" s="130">
        <v>7.12</v>
      </c>
      <c r="J363" s="6">
        <f>1</f>
        <v>1</v>
      </c>
      <c r="L363" s="205" t="s">
        <v>390</v>
      </c>
      <c r="M363" s="205" t="s">
        <v>391</v>
      </c>
      <c r="N363" s="205" t="s">
        <v>392</v>
      </c>
    </row>
    <row r="364" spans="2:14" ht="23.25" customHeight="1">
      <c r="B364" s="100" t="s">
        <v>405</v>
      </c>
      <c r="C364" s="100" t="s">
        <v>406</v>
      </c>
      <c r="D364" s="100" t="s">
        <v>407</v>
      </c>
      <c r="E364" s="100">
        <v>76125</v>
      </c>
      <c r="F364" s="129">
        <v>2001</v>
      </c>
      <c r="G364" s="100" t="s">
        <v>293</v>
      </c>
      <c r="H364" s="15" t="s">
        <v>281</v>
      </c>
      <c r="I364" s="130">
        <v>5.38</v>
      </c>
      <c r="J364" s="6">
        <f>1</f>
        <v>1</v>
      </c>
      <c r="L364" s="205" t="s">
        <v>387</v>
      </c>
      <c r="M364" s="205" t="s">
        <v>388</v>
      </c>
      <c r="N364" s="205" t="s">
        <v>389</v>
      </c>
    </row>
    <row r="365" spans="2:14" ht="23.25" customHeight="1">
      <c r="B365" s="100" t="s">
        <v>464</v>
      </c>
      <c r="C365" s="100" t="s">
        <v>465</v>
      </c>
      <c r="D365" s="100" t="s">
        <v>466</v>
      </c>
      <c r="E365" s="100">
        <v>69143</v>
      </c>
      <c r="F365" s="129">
        <v>1999</v>
      </c>
      <c r="G365" s="100" t="s">
        <v>292</v>
      </c>
      <c r="H365" s="15" t="s">
        <v>281</v>
      </c>
      <c r="I365" s="130">
        <v>9.19</v>
      </c>
      <c r="J365" s="6">
        <f>1</f>
        <v>1</v>
      </c>
      <c r="L365" s="205" t="s">
        <v>464</v>
      </c>
      <c r="M365" s="205" t="s">
        <v>465</v>
      </c>
      <c r="N365" s="205" t="s">
        <v>466</v>
      </c>
    </row>
    <row r="366" spans="2:14" ht="23.25" customHeight="1">
      <c r="B366" s="100" t="s">
        <v>387</v>
      </c>
      <c r="C366" s="100" t="s">
        <v>388</v>
      </c>
      <c r="D366" s="100" t="s">
        <v>389</v>
      </c>
      <c r="E366" s="100">
        <v>71608</v>
      </c>
      <c r="F366" s="129">
        <v>1973</v>
      </c>
      <c r="G366" s="100" t="s">
        <v>285</v>
      </c>
      <c r="H366" s="15" t="s">
        <v>290</v>
      </c>
      <c r="I366" s="130">
        <v>11.99</v>
      </c>
      <c r="J366" s="6">
        <f>1</f>
        <v>1</v>
      </c>
      <c r="L366" s="205" t="s">
        <v>464</v>
      </c>
      <c r="M366" s="205" t="s">
        <v>465</v>
      </c>
      <c r="N366" s="205" t="s">
        <v>466</v>
      </c>
    </row>
    <row r="367" spans="2:14" ht="23.25" customHeight="1">
      <c r="B367" s="100" t="s">
        <v>448</v>
      </c>
      <c r="C367" s="100" t="s">
        <v>446</v>
      </c>
      <c r="D367" s="100" t="str">
        <f>_xlfn.XLOOKUP(tblMix[[#This Row],[Arena Name]],tblLookup[Arena Name],tblLookup[Arena Location],NA(),0,1)</f>
        <v>East Rutherford, New Jersey</v>
      </c>
      <c r="E367" s="100">
        <v>82500</v>
      </c>
      <c r="F367" s="129">
        <v>2010</v>
      </c>
      <c r="G367" s="100" t="s">
        <v>300</v>
      </c>
      <c r="H367" s="15" t="s">
        <v>290</v>
      </c>
      <c r="I367" s="130">
        <v>8.15</v>
      </c>
      <c r="J367" s="6">
        <f>1</f>
        <v>1</v>
      </c>
      <c r="L367" s="205" t="s">
        <v>436</v>
      </c>
      <c r="M367" s="205" t="s">
        <v>437</v>
      </c>
      <c r="N367" s="205" t="s">
        <v>438</v>
      </c>
    </row>
    <row r="368" spans="2:14" ht="23.25" customHeight="1">
      <c r="B368" s="100" t="s">
        <v>405</v>
      </c>
      <c r="C368" s="100" t="s">
        <v>406</v>
      </c>
      <c r="D368" s="100" t="str">
        <f>_xlfn.XLOOKUP(tblMix[[#This Row],[Arena Name]],tblLookup[Arena Name],tblLookup[Arena Location],NA(),0,1)</f>
        <v>Denver, Colorado</v>
      </c>
      <c r="E368" s="100">
        <v>76125</v>
      </c>
      <c r="F368" s="129">
        <v>2001</v>
      </c>
      <c r="G368" s="100" t="s">
        <v>271</v>
      </c>
      <c r="H368" s="15" t="s">
        <v>290</v>
      </c>
      <c r="I368" s="130">
        <v>10.18</v>
      </c>
      <c r="J368" s="6">
        <f>1</f>
        <v>1</v>
      </c>
      <c r="L368" s="205" t="s">
        <v>452</v>
      </c>
      <c r="M368" s="205" t="s">
        <v>453</v>
      </c>
      <c r="N368" s="205" t="s">
        <v>454</v>
      </c>
    </row>
    <row r="369" spans="2:14" ht="23.25" customHeight="1">
      <c r="B369" s="100" t="s">
        <v>433</v>
      </c>
      <c r="C369" s="100" t="s">
        <v>434</v>
      </c>
      <c r="D369" s="100" t="s">
        <v>435</v>
      </c>
      <c r="E369" s="100">
        <v>65326</v>
      </c>
      <c r="F369" s="129">
        <v>1987</v>
      </c>
      <c r="G369" s="100" t="s">
        <v>295</v>
      </c>
      <c r="H369" s="15" t="s">
        <v>290</v>
      </c>
      <c r="I369" s="130">
        <v>15.77</v>
      </c>
      <c r="J369" s="6">
        <f>1</f>
        <v>1</v>
      </c>
      <c r="L369" s="205" t="s">
        <v>433</v>
      </c>
      <c r="M369" s="205" t="s">
        <v>434</v>
      </c>
      <c r="N369" s="205" t="s">
        <v>435</v>
      </c>
    </row>
    <row r="370" spans="2:14" ht="23.25" customHeight="1">
      <c r="B370" s="100" t="str" cm="1">
        <f t="array" ref="B370">_xlfn.XLOOKUP(tblMix[[#This Row],[Arena Name]]&amp;tblMix[[#This Row],[Arena Location]],tblLookup[Arena Name]&amp;tblLookup[Arena Location],tblLookup[Team Name],NA(),0,1)</f>
        <v>Philadelphia Eagles</v>
      </c>
      <c r="C370" s="100" t="s">
        <v>450</v>
      </c>
      <c r="D370" s="100" t="str">
        <f>_xlfn.XLOOKUP(tblMix[[#This Row],[Arena Name]],tblLookup[Arena Name],tblLookup[Arena Location],NA(),0,1)</f>
        <v>Philadelphia, Pennsylvania</v>
      </c>
      <c r="E370" s="100">
        <v>69596</v>
      </c>
      <c r="F370" s="129">
        <v>2003</v>
      </c>
      <c r="G370" s="100" t="s">
        <v>268</v>
      </c>
      <c r="H370" s="15" t="s">
        <v>290</v>
      </c>
      <c r="I370" s="130">
        <v>6.16</v>
      </c>
      <c r="J370" s="6">
        <f>1</f>
        <v>1</v>
      </c>
      <c r="L370" s="205" t="s">
        <v>384</v>
      </c>
      <c r="M370" s="205" t="s">
        <v>385</v>
      </c>
      <c r="N370" s="205" t="s">
        <v>386</v>
      </c>
    </row>
    <row r="371" spans="2:14" ht="23.25" customHeight="1">
      <c r="B371" s="100" t="str" cm="1">
        <f t="array" ref="B371">_xlfn.XLOOKUP(tblMix[[#This Row],[Arena Name]]&amp;tblMix[[#This Row],[Arena Location]],tblLookup[Arena Name]&amp;tblLookup[Arena Location],tblLookup[Team Name],NA(),0,1)</f>
        <v>Detroit Lions</v>
      </c>
      <c r="C371" s="100" t="str">
        <f>_xlfn.XLOOKUP(tblMix[[#This Row],[Arena Location]],tblLookup[Arena Location],tblLookup[Arena Name],NA(),0,1)</f>
        <v>Ford Field</v>
      </c>
      <c r="D371" s="100" t="s">
        <v>410</v>
      </c>
      <c r="E371" s="100">
        <v>65000</v>
      </c>
      <c r="F371" s="129">
        <v>2002</v>
      </c>
      <c r="G371" s="100" t="s">
        <v>268</v>
      </c>
      <c r="H371" s="15" t="s">
        <v>281</v>
      </c>
      <c r="I371" s="130">
        <v>5.39</v>
      </c>
      <c r="J371" s="6">
        <f>1</f>
        <v>1</v>
      </c>
      <c r="L371" s="205" t="s">
        <v>432</v>
      </c>
      <c r="M371" s="205" t="s">
        <v>430</v>
      </c>
      <c r="N371" s="205" t="s">
        <v>431</v>
      </c>
    </row>
    <row r="372" spans="2:14" ht="23.25" customHeight="1">
      <c r="B372" s="100" t="str" cm="1">
        <f t="array" ref="B372">_xlfn.XLOOKUP(tblMix[[#This Row],[Arena Name]]&amp;tblMix[[#This Row],[Arena Location]],tblLookup[Arena Name]&amp;tblLookup[Arena Location],tblLookup[Team Name],NA(),0,1)</f>
        <v>Kansas City Chiefs</v>
      </c>
      <c r="C372" s="100" t="str">
        <f>_xlfn.XLOOKUP(tblMix[[#This Row],[Arena Location]],tblLookup[Arena Location],tblLookup[Arena Name],NA(),0,1)</f>
        <v>GEHA Field at Arrowhead Stadium</v>
      </c>
      <c r="D372" s="100" t="s">
        <v>425</v>
      </c>
      <c r="E372" s="100">
        <v>76416</v>
      </c>
      <c r="F372" s="129">
        <v>1972</v>
      </c>
      <c r="G372" s="100" t="s">
        <v>359</v>
      </c>
      <c r="H372" s="15" t="s">
        <v>287</v>
      </c>
      <c r="I372" s="130">
        <v>11.01</v>
      </c>
      <c r="J372" s="6">
        <f>1</f>
        <v>1</v>
      </c>
      <c r="L372" s="205" t="s">
        <v>445</v>
      </c>
      <c r="M372" s="205" t="s">
        <v>446</v>
      </c>
      <c r="N372" s="205" t="s">
        <v>447</v>
      </c>
    </row>
    <row r="373" spans="2:14" ht="23.25" customHeight="1">
      <c r="B373" s="100" t="s">
        <v>399</v>
      </c>
      <c r="C373" s="100" t="s">
        <v>400</v>
      </c>
      <c r="D373" s="100" t="s">
        <v>401</v>
      </c>
      <c r="E373" s="100">
        <v>67895</v>
      </c>
      <c r="F373" s="129">
        <v>1999</v>
      </c>
      <c r="G373" s="100" t="s">
        <v>364</v>
      </c>
      <c r="H373" s="15" t="s">
        <v>290</v>
      </c>
      <c r="I373" s="130">
        <v>6.73</v>
      </c>
      <c r="J373" s="6">
        <f>1</f>
        <v>1</v>
      </c>
      <c r="L373" s="205" t="s">
        <v>436</v>
      </c>
      <c r="M373" s="205" t="s">
        <v>437</v>
      </c>
      <c r="N373" s="205" t="s">
        <v>438</v>
      </c>
    </row>
    <row r="374" spans="2:14" ht="23.25" customHeight="1">
      <c r="B374" s="100" t="str" cm="1">
        <f t="array" ref="B374">_xlfn.XLOOKUP(tblMix[[#This Row],[Arena Name]]&amp;tblMix[[#This Row],[Arena Location]],tblLookup[Arena Name]&amp;tblLookup[Arena Location],tblLookup[Team Name],NA(),0,1)</f>
        <v>Indianapolis Colts</v>
      </c>
      <c r="C374" s="100" t="str">
        <f>_xlfn.XLOOKUP(tblMix[[#This Row],[Arena Location]],tblLookup[Arena Location],tblLookup[Arena Name],NA(),0,1)</f>
        <v>Lucas Oil Stadium</v>
      </c>
      <c r="D374" s="100" t="s">
        <v>419</v>
      </c>
      <c r="E374" s="100">
        <v>67000</v>
      </c>
      <c r="F374" s="129">
        <v>2008</v>
      </c>
      <c r="G374" s="100" t="s">
        <v>321</v>
      </c>
      <c r="H374" s="15" t="s">
        <v>283</v>
      </c>
      <c r="I374" s="130">
        <v>3.98</v>
      </c>
      <c r="J374" s="6">
        <f>1</f>
        <v>1</v>
      </c>
      <c r="L374" s="205" t="s">
        <v>381</v>
      </c>
      <c r="M374" s="205" t="s">
        <v>382</v>
      </c>
      <c r="N374" s="205" t="s">
        <v>383</v>
      </c>
    </row>
    <row r="375" spans="2:14" ht="23.25" customHeight="1">
      <c r="B375" s="100" t="s">
        <v>390</v>
      </c>
      <c r="C375" s="100" t="s">
        <v>391</v>
      </c>
      <c r="D375" s="100" t="str">
        <f>_xlfn.XLOOKUP(tblMix[[#This Row],[Arena Name]],tblLookup[Arena Name],tblLookup[Arena Location],NA(),0,1)</f>
        <v>Charlotte, North Carolina</v>
      </c>
      <c r="E375" s="100">
        <v>75523</v>
      </c>
      <c r="F375" s="129">
        <v>1996</v>
      </c>
      <c r="G375" s="100" t="s">
        <v>310</v>
      </c>
      <c r="H375" s="15" t="s">
        <v>287</v>
      </c>
      <c r="I375" s="130">
        <v>7.49</v>
      </c>
      <c r="J375" s="6">
        <f>1</f>
        <v>1</v>
      </c>
      <c r="L375" s="205" t="s">
        <v>393</v>
      </c>
      <c r="M375" s="205" t="s">
        <v>394</v>
      </c>
      <c r="N375" s="205" t="s">
        <v>395</v>
      </c>
    </row>
    <row r="376" spans="2:14" ht="23.25" customHeight="1">
      <c r="B376" s="100" t="s">
        <v>461</v>
      </c>
      <c r="C376" s="100" t="s">
        <v>462</v>
      </c>
      <c r="D376" s="100" t="str">
        <f>_xlfn.XLOOKUP(tblMix[[#This Row],[Arena Name]],tblLookup[Arena Name],tblLookup[Arena Location],NA(),0,1)</f>
        <v>Tampa, Florida</v>
      </c>
      <c r="E376" s="100">
        <v>65890</v>
      </c>
      <c r="F376" s="129">
        <v>1998</v>
      </c>
      <c r="G376" s="100" t="s">
        <v>273</v>
      </c>
      <c r="H376" s="15" t="s">
        <v>290</v>
      </c>
      <c r="I376" s="130">
        <v>5.62</v>
      </c>
      <c r="J376" s="6">
        <f>1</f>
        <v>1</v>
      </c>
      <c r="L376" s="205" t="s">
        <v>390</v>
      </c>
      <c r="M376" s="205" t="s">
        <v>391</v>
      </c>
      <c r="N376" s="205" t="s">
        <v>392</v>
      </c>
    </row>
    <row r="377" spans="2:14" ht="23.25" customHeight="1">
      <c r="B377" s="100" t="s">
        <v>449</v>
      </c>
      <c r="C377" s="100" t="s">
        <v>450</v>
      </c>
      <c r="D377" s="100" t="s">
        <v>451</v>
      </c>
      <c r="E377" s="100">
        <v>69596</v>
      </c>
      <c r="F377" s="129">
        <v>2003</v>
      </c>
      <c r="G377" s="100" t="s">
        <v>321</v>
      </c>
      <c r="H377" s="15" t="s">
        <v>290</v>
      </c>
      <c r="I377" s="130">
        <v>4.2300000000000004</v>
      </c>
      <c r="J377" s="6">
        <f>1</f>
        <v>1</v>
      </c>
      <c r="L377" s="205" t="s">
        <v>449</v>
      </c>
      <c r="M377" s="205" t="s">
        <v>450</v>
      </c>
      <c r="N377" s="205" t="s">
        <v>451</v>
      </c>
    </row>
    <row r="378" spans="2:14" ht="23.25" customHeight="1">
      <c r="B378" s="100" t="s">
        <v>432</v>
      </c>
      <c r="C378" s="100" t="s">
        <v>430</v>
      </c>
      <c r="D378" s="100" t="s">
        <v>431</v>
      </c>
      <c r="E378" s="100">
        <v>70240</v>
      </c>
      <c r="F378" s="129">
        <v>2020</v>
      </c>
      <c r="G378" s="100" t="s">
        <v>323</v>
      </c>
      <c r="H378" s="15" t="s">
        <v>281</v>
      </c>
      <c r="I378" s="130">
        <v>2.19</v>
      </c>
      <c r="J378" s="6">
        <f>1</f>
        <v>1</v>
      </c>
      <c r="L378" s="205" t="s">
        <v>411</v>
      </c>
      <c r="M378" s="205" t="s">
        <v>412</v>
      </c>
      <c r="N378" s="205" t="s">
        <v>413</v>
      </c>
    </row>
    <row r="379" spans="2:14" ht="23.25" customHeight="1">
      <c r="B379" s="100" t="str" cm="1">
        <f t="array" ref="B379">_xlfn.XLOOKUP(tblMix[[#This Row],[Arena Name]]&amp;tblMix[[#This Row],[Arena Location]],tblLookup[Arena Name]&amp;tblLookup[Arena Location],tblLookup[Team Name],NA(),0,1)</f>
        <v>Cincinnati Bengals</v>
      </c>
      <c r="C379" s="100" t="str">
        <f>_xlfn.XLOOKUP(tblMix[[#This Row],[Arena Location]],tblLookup[Arena Location],tblLookup[Arena Name],NA(),0,1)</f>
        <v>Paycor Stadium</v>
      </c>
      <c r="D379" s="100" t="s">
        <v>398</v>
      </c>
      <c r="E379" s="100">
        <v>65515</v>
      </c>
      <c r="F379" s="129">
        <v>2000</v>
      </c>
      <c r="G379" s="100" t="s">
        <v>270</v>
      </c>
      <c r="H379" s="15" t="s">
        <v>290</v>
      </c>
      <c r="I379" s="130">
        <v>8.5</v>
      </c>
      <c r="J379" s="6">
        <f>1</f>
        <v>1</v>
      </c>
      <c r="L379" s="205" t="s">
        <v>411</v>
      </c>
      <c r="M379" s="205" t="s">
        <v>412</v>
      </c>
      <c r="N379" s="205" t="s">
        <v>413</v>
      </c>
    </row>
    <row r="380" spans="2:14" ht="23.25" customHeight="1">
      <c r="B380" s="100" t="str" cm="1">
        <f t="array" ref="B380">_xlfn.XLOOKUP(tblMix[[#This Row],[Arena Name]]&amp;tblMix[[#This Row],[Arena Location]],tblLookup[Arena Name]&amp;tblLookup[Arena Location],tblLookup[Team Name],NA(),0,1)</f>
        <v>Kansas City Chiefs</v>
      </c>
      <c r="C380" s="100" t="s">
        <v>424</v>
      </c>
      <c r="D380" s="100" t="s">
        <v>425</v>
      </c>
      <c r="E380" s="100">
        <v>76416</v>
      </c>
      <c r="F380" s="129">
        <v>1972</v>
      </c>
      <c r="G380" s="100" t="s">
        <v>289</v>
      </c>
      <c r="H380" s="15" t="s">
        <v>283</v>
      </c>
      <c r="I380" s="130">
        <v>7.76</v>
      </c>
      <c r="J380" s="6">
        <f>1</f>
        <v>1</v>
      </c>
      <c r="L380" s="205" t="s">
        <v>449</v>
      </c>
      <c r="M380" s="205" t="s">
        <v>450</v>
      </c>
      <c r="N380" s="205" t="s">
        <v>451</v>
      </c>
    </row>
    <row r="381" spans="2:14" ht="23.25" customHeight="1">
      <c r="B381" s="100" t="s">
        <v>381</v>
      </c>
      <c r="C381" s="100" t="str">
        <f>_xlfn.XLOOKUP(tblMix[[#This Row],[Team Name]],tblLookup[Team Name],tblLookup[Arena Name],NA(),0,1)</f>
        <v>Mercedes-Benz Stadium</v>
      </c>
      <c r="D381" s="100" t="str">
        <f>_xlfn.XLOOKUP(tblMix[[#This Row],[Arena Name]],tblLookup[Arena Name],tblLookup[Arena Location],NA(),0,1)</f>
        <v>Atlanta, Georgia</v>
      </c>
      <c r="E381" s="100">
        <v>71000</v>
      </c>
      <c r="F381" s="129">
        <v>2017</v>
      </c>
      <c r="G381" s="100" t="s">
        <v>296</v>
      </c>
      <c r="H381" s="15" t="s">
        <v>287</v>
      </c>
      <c r="I381" s="130">
        <v>11.1</v>
      </c>
      <c r="J381" s="6">
        <f>1</f>
        <v>1</v>
      </c>
      <c r="L381" s="205" t="s">
        <v>432</v>
      </c>
      <c r="M381" s="205" t="s">
        <v>430</v>
      </c>
      <c r="N381" s="205" t="s">
        <v>431</v>
      </c>
    </row>
    <row r="382" spans="2:14" ht="23.25" customHeight="1">
      <c r="B382" s="100" t="s">
        <v>426</v>
      </c>
      <c r="C382" s="100" t="s">
        <v>427</v>
      </c>
      <c r="D382" s="100" t="str">
        <f>_xlfn.XLOOKUP(tblMix[[#This Row],[Arena Name]],tblLookup[Arena Name],tblLookup[Arena Location],NA(),0,1)</f>
        <v>Paradise, Nevada</v>
      </c>
      <c r="E382" s="100">
        <v>65000</v>
      </c>
      <c r="F382" s="129">
        <v>2020</v>
      </c>
      <c r="G382" s="100" t="s">
        <v>324</v>
      </c>
      <c r="H382" s="15" t="s">
        <v>283</v>
      </c>
      <c r="I382" s="130">
        <v>14.14</v>
      </c>
      <c r="J382" s="6">
        <f>1</f>
        <v>1</v>
      </c>
      <c r="L382" s="205" t="s">
        <v>426</v>
      </c>
      <c r="M382" s="205" t="s">
        <v>427</v>
      </c>
      <c r="N382" s="205" t="s">
        <v>428</v>
      </c>
    </row>
    <row r="383" spans="2:14" ht="23.25" customHeight="1">
      <c r="B383" s="100" t="s">
        <v>414</v>
      </c>
      <c r="C383" s="100" t="s">
        <v>415</v>
      </c>
      <c r="D383" s="100" t="s">
        <v>416</v>
      </c>
      <c r="E383" s="100">
        <v>72220</v>
      </c>
      <c r="F383" s="129">
        <v>2002</v>
      </c>
      <c r="G383" s="100" t="s">
        <v>303</v>
      </c>
      <c r="H383" s="15" t="s">
        <v>283</v>
      </c>
      <c r="I383" s="130">
        <v>13.89</v>
      </c>
      <c r="J383" s="6">
        <f>1</f>
        <v>1</v>
      </c>
      <c r="L383" s="205" t="s">
        <v>420</v>
      </c>
      <c r="M383" s="205" t="s">
        <v>421</v>
      </c>
      <c r="N383" s="205" t="s">
        <v>422</v>
      </c>
    </row>
    <row r="384" spans="2:14" ht="23.25" customHeight="1">
      <c r="B384" s="100" t="s">
        <v>399</v>
      </c>
      <c r="C384" s="100" t="s">
        <v>400</v>
      </c>
      <c r="D384" s="100" t="s">
        <v>401</v>
      </c>
      <c r="E384" s="100">
        <v>67895</v>
      </c>
      <c r="F384" s="129">
        <v>1999</v>
      </c>
      <c r="G384" s="100" t="s">
        <v>365</v>
      </c>
      <c r="H384" s="15" t="s">
        <v>287</v>
      </c>
      <c r="I384" s="130">
        <v>7.18</v>
      </c>
      <c r="J384" s="6">
        <f>1</f>
        <v>1</v>
      </c>
      <c r="L384" s="205" t="s">
        <v>390</v>
      </c>
      <c r="M384" s="205" t="s">
        <v>391</v>
      </c>
      <c r="N384" s="205" t="s">
        <v>392</v>
      </c>
    </row>
    <row r="385" spans="2:14" ht="23.25" customHeight="1">
      <c r="B385" s="100" t="s">
        <v>448</v>
      </c>
      <c r="C385" s="100" t="s">
        <v>446</v>
      </c>
      <c r="D385" s="100" t="s">
        <v>447</v>
      </c>
      <c r="E385" s="100">
        <v>82500</v>
      </c>
      <c r="F385" s="129">
        <v>2010</v>
      </c>
      <c r="G385" s="100" t="s">
        <v>363</v>
      </c>
      <c r="H385" s="15" t="s">
        <v>281</v>
      </c>
      <c r="I385" s="130">
        <v>5.56</v>
      </c>
      <c r="J385" s="6">
        <f>1</f>
        <v>1</v>
      </c>
      <c r="L385" s="205" t="s">
        <v>411</v>
      </c>
      <c r="M385" s="205" t="s">
        <v>412</v>
      </c>
      <c r="N385" s="205" t="s">
        <v>413</v>
      </c>
    </row>
    <row r="386" spans="2:14" ht="23.25" customHeight="1">
      <c r="B386" s="100" t="s">
        <v>405</v>
      </c>
      <c r="C386" s="100" t="s">
        <v>406</v>
      </c>
      <c r="D386" s="100" t="s">
        <v>407</v>
      </c>
      <c r="E386" s="100">
        <v>76125</v>
      </c>
      <c r="F386" s="129">
        <v>2001</v>
      </c>
      <c r="G386" s="100" t="s">
        <v>277</v>
      </c>
      <c r="H386" s="15" t="s">
        <v>287</v>
      </c>
      <c r="I386" s="130">
        <v>8.2200000000000006</v>
      </c>
      <c r="J386" s="6">
        <f>1</f>
        <v>1</v>
      </c>
      <c r="L386" s="205" t="s">
        <v>402</v>
      </c>
      <c r="M386" s="205" t="s">
        <v>403</v>
      </c>
      <c r="N386" s="205" t="s">
        <v>404</v>
      </c>
    </row>
    <row r="387" spans="2:14" ht="23.25" customHeight="1">
      <c r="B387" s="100" t="s">
        <v>396</v>
      </c>
      <c r="C387" s="100" t="str">
        <f>_xlfn.XLOOKUP(tblMix[[#This Row],[Team Name]],tblLookup[Team Name],tblLookup[Arena Name],NA(),0,1)</f>
        <v>Paycor Stadium</v>
      </c>
      <c r="D387" s="100" t="str">
        <f>_xlfn.XLOOKUP(tblMix[[#This Row],[Arena Name]],tblLookup[Arena Name],tblLookup[Arena Location],NA(),0,1)</f>
        <v>Cincinnati, Ohio</v>
      </c>
      <c r="E387" s="100">
        <v>65515</v>
      </c>
      <c r="F387" s="129">
        <v>2000</v>
      </c>
      <c r="G387" s="100" t="s">
        <v>288</v>
      </c>
      <c r="H387" s="15" t="s">
        <v>283</v>
      </c>
      <c r="I387" s="130">
        <v>5.13</v>
      </c>
      <c r="J387" s="6">
        <f>1</f>
        <v>1</v>
      </c>
      <c r="L387" s="205" t="s">
        <v>461</v>
      </c>
      <c r="M387" s="205" t="s">
        <v>462</v>
      </c>
      <c r="N387" s="205" t="s">
        <v>463</v>
      </c>
    </row>
    <row r="388" spans="2:14" ht="23.25" customHeight="1">
      <c r="B388" s="100" t="s">
        <v>423</v>
      </c>
      <c r="C388" s="100" t="s">
        <v>424</v>
      </c>
      <c r="D388" s="100" t="s">
        <v>425</v>
      </c>
      <c r="E388" s="100">
        <v>76416</v>
      </c>
      <c r="F388" s="129">
        <v>1972</v>
      </c>
      <c r="G388" s="100" t="s">
        <v>361</v>
      </c>
      <c r="H388" s="15" t="s">
        <v>283</v>
      </c>
      <c r="I388" s="130">
        <v>3.15</v>
      </c>
      <c r="J388" s="6">
        <f>1</f>
        <v>1</v>
      </c>
      <c r="L388" s="205" t="s">
        <v>442</v>
      </c>
      <c r="M388" s="205" t="s">
        <v>443</v>
      </c>
      <c r="N388" s="205" t="s">
        <v>444</v>
      </c>
    </row>
    <row r="389" spans="2:14" ht="23.25" customHeight="1">
      <c r="B389" s="100" t="s">
        <v>436</v>
      </c>
      <c r="C389" s="100" t="s">
        <v>437</v>
      </c>
      <c r="D389" s="100" t="s">
        <v>438</v>
      </c>
      <c r="E389" s="100">
        <v>66655</v>
      </c>
      <c r="F389" s="129">
        <v>2016</v>
      </c>
      <c r="G389" s="100" t="s">
        <v>322</v>
      </c>
      <c r="H389" s="15" t="s">
        <v>287</v>
      </c>
      <c r="I389" s="130">
        <v>4.54</v>
      </c>
      <c r="J389" s="6">
        <f>1</f>
        <v>1</v>
      </c>
      <c r="L389" s="205" t="s">
        <v>464</v>
      </c>
      <c r="M389" s="205" t="s">
        <v>465</v>
      </c>
      <c r="N389" s="205" t="s">
        <v>466</v>
      </c>
    </row>
    <row r="390" spans="2:14" ht="23.25" customHeight="1">
      <c r="B390" s="100" t="s">
        <v>387</v>
      </c>
      <c r="C390" s="100" t="str">
        <f>_xlfn.XLOOKUP(tblMix[[#This Row],[Team Name]],tblLookup[Team Name],tblLookup[Arena Name],NA(),0,1)</f>
        <v>Highmark Stadium</v>
      </c>
      <c r="D390" s="100" t="str">
        <f>_xlfn.XLOOKUP(tblMix[[#This Row],[Arena Name]],tblLookup[Arena Name],tblLookup[Arena Location],NA(),0,1)</f>
        <v>Orchard Park, New York</v>
      </c>
      <c r="E390" s="100">
        <v>71608</v>
      </c>
      <c r="F390" s="129">
        <v>1973</v>
      </c>
      <c r="G390" s="100" t="s">
        <v>303</v>
      </c>
      <c r="H390" s="15" t="s">
        <v>281</v>
      </c>
      <c r="I390" s="130">
        <v>14.45</v>
      </c>
      <c r="J390" s="6">
        <f>1</f>
        <v>1</v>
      </c>
      <c r="L390" s="205" t="s">
        <v>432</v>
      </c>
      <c r="M390" s="205" t="s">
        <v>430</v>
      </c>
      <c r="N390" s="205" t="s">
        <v>431</v>
      </c>
    </row>
    <row r="391" spans="2:14" ht="23.25" customHeight="1">
      <c r="B391" s="100" t="s">
        <v>396</v>
      </c>
      <c r="C391" s="100" t="s">
        <v>397</v>
      </c>
      <c r="D391" s="100" t="str">
        <f>_xlfn.XLOOKUP(tblMix[[#This Row],[Arena Name]],tblLookup[Arena Name],tblLookup[Arena Location],NA(),0,1)</f>
        <v>Cincinnati, Ohio</v>
      </c>
      <c r="E391" s="100">
        <v>65515</v>
      </c>
      <c r="F391" s="129">
        <v>2000</v>
      </c>
      <c r="G391" s="100" t="s">
        <v>277</v>
      </c>
      <c r="H391" s="15" t="s">
        <v>283</v>
      </c>
      <c r="I391" s="130">
        <v>8.2200000000000006</v>
      </c>
      <c r="J391" s="6">
        <f>1</f>
        <v>1</v>
      </c>
      <c r="L391" s="205" t="s">
        <v>405</v>
      </c>
      <c r="M391" s="205" t="s">
        <v>406</v>
      </c>
      <c r="N391" s="205" t="s">
        <v>407</v>
      </c>
    </row>
    <row r="392" spans="2:14" ht="23.25" customHeight="1">
      <c r="B392" s="100" t="s">
        <v>423</v>
      </c>
      <c r="C392" s="100" t="s">
        <v>424</v>
      </c>
      <c r="D392" s="100" t="s">
        <v>425</v>
      </c>
      <c r="E392" s="100">
        <v>76416</v>
      </c>
      <c r="F392" s="129">
        <v>1972</v>
      </c>
      <c r="G392" s="100" t="s">
        <v>293</v>
      </c>
      <c r="H392" s="15" t="s">
        <v>281</v>
      </c>
      <c r="I392" s="130">
        <v>5.38</v>
      </c>
      <c r="J392" s="6">
        <f>1</f>
        <v>1</v>
      </c>
      <c r="L392" s="205" t="s">
        <v>429</v>
      </c>
      <c r="M392" s="205" t="s">
        <v>430</v>
      </c>
      <c r="N392" s="205" t="s">
        <v>431</v>
      </c>
    </row>
    <row r="393" spans="2:14" ht="23.25" customHeight="1">
      <c r="B393" s="100" t="s">
        <v>433</v>
      </c>
      <c r="C393" s="100" t="s">
        <v>434</v>
      </c>
      <c r="D393" s="100" t="s">
        <v>435</v>
      </c>
      <c r="E393" s="100">
        <v>65326</v>
      </c>
      <c r="F393" s="129">
        <v>1987</v>
      </c>
      <c r="G393" s="100" t="s">
        <v>311</v>
      </c>
      <c r="H393" s="15" t="s">
        <v>281</v>
      </c>
      <c r="I393" s="130">
        <v>13.65</v>
      </c>
      <c r="J393" s="6">
        <f>1</f>
        <v>1</v>
      </c>
      <c r="L393" s="205" t="s">
        <v>381</v>
      </c>
      <c r="M393" s="205" t="s">
        <v>382</v>
      </c>
      <c r="N393" s="205" t="s">
        <v>383</v>
      </c>
    </row>
    <row r="394" spans="2:14" ht="23.25" customHeight="1">
      <c r="B394" s="100" t="s">
        <v>417</v>
      </c>
      <c r="C394" s="100" t="str">
        <f>_xlfn.XLOOKUP(tblMix[[#This Row],[Team Name]],tblLookup[Team Name],tblLookup[Arena Name],NA(),0,1)</f>
        <v>Lucas Oil Stadium</v>
      </c>
      <c r="D394" s="100" t="str">
        <f>_xlfn.XLOOKUP(tblMix[[#This Row],[Arena Name]],tblLookup[Arena Name],tblLookup[Arena Location],NA(),0,1)</f>
        <v>Indianapolis, Indiana</v>
      </c>
      <c r="E394" s="100">
        <v>67000</v>
      </c>
      <c r="F394" s="129">
        <v>2008</v>
      </c>
      <c r="G394" s="100" t="s">
        <v>310</v>
      </c>
      <c r="H394" s="15" t="s">
        <v>283</v>
      </c>
      <c r="I394" s="130">
        <v>7.49</v>
      </c>
      <c r="J394" s="6">
        <f>1</f>
        <v>1</v>
      </c>
      <c r="L394" s="205" t="s">
        <v>426</v>
      </c>
      <c r="M394" s="205" t="s">
        <v>427</v>
      </c>
      <c r="N394" s="205" t="s">
        <v>428</v>
      </c>
    </row>
    <row r="395" spans="2:14" ht="23.25" customHeight="1">
      <c r="B395" s="100" t="s">
        <v>439</v>
      </c>
      <c r="C395" s="100" t="str">
        <f>_xlfn.XLOOKUP(tblMix[[#This Row],[Team Name]],tblLookup[Team Name],tblLookup[Arena Name],NA(),0,1)</f>
        <v>Gillette Stadium</v>
      </c>
      <c r="D395" s="100" t="str">
        <f>_xlfn.XLOOKUP(tblMix[[#This Row],[Arena Name]],tblLookup[Arena Name],tblLookup[Arena Location],NA(),0,1)</f>
        <v>Foxborough, Massachusetts</v>
      </c>
      <c r="E395" s="100">
        <v>66829</v>
      </c>
      <c r="F395" s="129">
        <v>2002</v>
      </c>
      <c r="G395" s="100" t="s">
        <v>365</v>
      </c>
      <c r="H395" s="15" t="s">
        <v>290</v>
      </c>
      <c r="I395" s="130">
        <v>7.72</v>
      </c>
      <c r="J395" s="6">
        <f>1</f>
        <v>1</v>
      </c>
      <c r="L395" s="205" t="s">
        <v>449</v>
      </c>
      <c r="M395" s="205" t="s">
        <v>450</v>
      </c>
      <c r="N395" s="205" t="s">
        <v>451</v>
      </c>
    </row>
    <row r="396" spans="2:14" ht="23.25" customHeight="1">
      <c r="B396" s="100" t="s">
        <v>449</v>
      </c>
      <c r="C396" s="100" t="s">
        <v>450</v>
      </c>
      <c r="D396" s="100" t="str">
        <f>_xlfn.XLOOKUP(tblMix[[#This Row],[Arena Name]],tblLookup[Arena Name],tblLookup[Arena Location],NA(),0,1)</f>
        <v>Philadelphia, Pennsylvania</v>
      </c>
      <c r="E396" s="100">
        <v>69596</v>
      </c>
      <c r="F396" s="129">
        <v>2003</v>
      </c>
      <c r="G396" s="100" t="s">
        <v>286</v>
      </c>
      <c r="H396" s="15" t="s">
        <v>281</v>
      </c>
      <c r="I396" s="130">
        <v>7.99</v>
      </c>
      <c r="J396" s="6">
        <f>1</f>
        <v>1</v>
      </c>
      <c r="L396" s="205" t="s">
        <v>426</v>
      </c>
      <c r="M396" s="205" t="s">
        <v>427</v>
      </c>
      <c r="N396" s="205" t="s">
        <v>428</v>
      </c>
    </row>
    <row r="397" spans="2:14" ht="23.25" customHeight="1">
      <c r="B397" s="100" t="s">
        <v>452</v>
      </c>
      <c r="C397" s="100" t="s">
        <v>453</v>
      </c>
      <c r="D397" s="100" t="s">
        <v>454</v>
      </c>
      <c r="E397" s="100">
        <v>68400</v>
      </c>
      <c r="F397" s="129">
        <v>2001</v>
      </c>
      <c r="G397" s="100" t="s">
        <v>359</v>
      </c>
      <c r="H397" s="15" t="s">
        <v>281</v>
      </c>
      <c r="I397" s="130">
        <v>12.11</v>
      </c>
      <c r="J397" s="6">
        <f>1</f>
        <v>1</v>
      </c>
      <c r="L397" s="205" t="s">
        <v>381</v>
      </c>
      <c r="M397" s="205" t="s">
        <v>382</v>
      </c>
      <c r="N397" s="205" t="s">
        <v>383</v>
      </c>
    </row>
    <row r="398" spans="2:14" ht="23.25" customHeight="1">
      <c r="B398" s="100" t="str" cm="1">
        <f t="array" ref="B398">_xlfn.XLOOKUP(tblMix[[#This Row],[Arena Name]]&amp;tblMix[[#This Row],[Arena Location]],tblLookup[Arena Name]&amp;tblLookup[Arena Location],tblLookup[Team Name],NA(),0,1)</f>
        <v>New England Patriots</v>
      </c>
      <c r="C398" s="100" t="str">
        <f>_xlfn.XLOOKUP(tblMix[[#This Row],[Arena Location]],tblLookup[Arena Location],tblLookup[Arena Name],NA(),0,1)</f>
        <v>Gillette Stadium</v>
      </c>
      <c r="D398" s="100" t="s">
        <v>441</v>
      </c>
      <c r="E398" s="100">
        <v>66829</v>
      </c>
      <c r="F398" s="129">
        <v>2002</v>
      </c>
      <c r="G398" s="100" t="s">
        <v>275</v>
      </c>
      <c r="H398" s="15" t="s">
        <v>281</v>
      </c>
      <c r="I398" s="130">
        <v>15.9</v>
      </c>
      <c r="J398" s="6">
        <f>1</f>
        <v>1</v>
      </c>
      <c r="L398" s="205" t="s">
        <v>467</v>
      </c>
      <c r="M398" s="205" t="s">
        <v>468</v>
      </c>
      <c r="N398" s="205" t="s">
        <v>469</v>
      </c>
    </row>
    <row r="399" spans="2:14" ht="23.25" customHeight="1">
      <c r="B399" s="100" t="s">
        <v>390</v>
      </c>
      <c r="C399" s="100" t="s">
        <v>391</v>
      </c>
      <c r="D399" s="100" t="s">
        <v>392</v>
      </c>
      <c r="E399" s="100">
        <v>75523</v>
      </c>
      <c r="F399" s="129">
        <v>1996</v>
      </c>
      <c r="G399" s="100" t="s">
        <v>364</v>
      </c>
      <c r="H399" s="15" t="s">
        <v>287</v>
      </c>
      <c r="I399" s="130">
        <v>6.86</v>
      </c>
      <c r="J399" s="6">
        <f>1</f>
        <v>1</v>
      </c>
      <c r="L399" s="205" t="s">
        <v>381</v>
      </c>
      <c r="M399" s="205" t="s">
        <v>382</v>
      </c>
      <c r="N399" s="205" t="s">
        <v>383</v>
      </c>
    </row>
    <row r="400" spans="2:14" ht="23.25" customHeight="1">
      <c r="B400" s="100" t="str" cm="1">
        <f t="array" ref="B400">_xlfn.XLOOKUP(tblMix[[#This Row],[Arena Name]]&amp;tblMix[[#This Row],[Arena Location]],tblLookup[Arena Name]&amp;tblLookup[Arena Location],tblLookup[Team Name],NA(),0,1)</f>
        <v>Indianapolis Colts</v>
      </c>
      <c r="C400" s="100" t="str">
        <f>_xlfn.XLOOKUP(tblMix[[#This Row],[Arena Location]],tblLookup[Arena Location],tblLookup[Arena Name],NA(),0,1)</f>
        <v>Lucas Oil Stadium</v>
      </c>
      <c r="D400" s="100" t="s">
        <v>419</v>
      </c>
      <c r="E400" s="100">
        <v>67000</v>
      </c>
      <c r="F400" s="129">
        <v>2008</v>
      </c>
      <c r="G400" s="100" t="s">
        <v>285</v>
      </c>
      <c r="H400" s="15" t="s">
        <v>287</v>
      </c>
      <c r="I400" s="130">
        <v>12.71</v>
      </c>
      <c r="J400" s="6">
        <f>1</f>
        <v>1</v>
      </c>
      <c r="L400" s="205" t="s">
        <v>429</v>
      </c>
      <c r="M400" s="205" t="s">
        <v>430</v>
      </c>
      <c r="N400" s="205" t="s">
        <v>431</v>
      </c>
    </row>
    <row r="401" spans="2:14" ht="23.25" customHeight="1">
      <c r="B401" s="100" t="s">
        <v>452</v>
      </c>
      <c r="C401" s="100" t="s">
        <v>453</v>
      </c>
      <c r="D401" s="100" t="s">
        <v>454</v>
      </c>
      <c r="E401" s="100">
        <v>68400</v>
      </c>
      <c r="F401" s="129">
        <v>2001</v>
      </c>
      <c r="G401" s="100" t="s">
        <v>272</v>
      </c>
      <c r="H401" s="15" t="s">
        <v>283</v>
      </c>
      <c r="I401" s="130">
        <v>15.68</v>
      </c>
      <c r="J401" s="6">
        <f>1</f>
        <v>1</v>
      </c>
      <c r="L401" s="205" t="s">
        <v>378</v>
      </c>
      <c r="M401" s="205" t="s">
        <v>379</v>
      </c>
      <c r="N401" s="205" t="s">
        <v>380</v>
      </c>
    </row>
    <row r="402" spans="2:14" ht="23.25" customHeight="1">
      <c r="B402" s="100" t="s">
        <v>445</v>
      </c>
      <c r="C402" s="100" t="s">
        <v>446</v>
      </c>
      <c r="D402" s="100" t="str">
        <f>_xlfn.XLOOKUP(tblMix[[#This Row],[Arena Name]],tblLookup[Arena Name],tblLookup[Arena Location],NA(),0,1)</f>
        <v>East Rutherford, New Jersey</v>
      </c>
      <c r="E402" s="100">
        <v>82500</v>
      </c>
      <c r="F402" s="129">
        <v>2010</v>
      </c>
      <c r="G402" s="100" t="s">
        <v>292</v>
      </c>
      <c r="H402" s="15" t="s">
        <v>287</v>
      </c>
      <c r="I402" s="130">
        <v>9.99</v>
      </c>
      <c r="J402" s="6">
        <f>1</f>
        <v>1</v>
      </c>
      <c r="L402" s="205" t="s">
        <v>384</v>
      </c>
      <c r="M402" s="205" t="s">
        <v>385</v>
      </c>
      <c r="N402" s="205" t="s">
        <v>386</v>
      </c>
    </row>
    <row r="403" spans="2:14" ht="23.25" customHeight="1">
      <c r="B403" s="100" t="str" cm="1">
        <f t="array" ref="B403">_xlfn.XLOOKUP(tblMix[[#This Row],[Arena Name]]&amp;tblMix[[#This Row],[Arena Location]],tblLookup[Arena Name]&amp;tblLookup[Arena Location],tblLookup[Team Name],NA(),0,1)</f>
        <v>Cleveland Browns</v>
      </c>
      <c r="C403" s="100" t="str">
        <f>_xlfn.XLOOKUP(tblMix[[#This Row],[Arena Location]],tblLookup[Arena Location],tblLookup[Arena Name],NA(),0,1)</f>
        <v>Cleveland Browns Stadium</v>
      </c>
      <c r="D403" s="100" t="s">
        <v>401</v>
      </c>
      <c r="E403" s="100">
        <v>67895</v>
      </c>
      <c r="F403" s="129">
        <v>1999</v>
      </c>
      <c r="G403" s="100" t="s">
        <v>362</v>
      </c>
      <c r="H403" s="15" t="s">
        <v>283</v>
      </c>
      <c r="I403" s="130">
        <v>7.12</v>
      </c>
      <c r="J403" s="6">
        <f>1</f>
        <v>1</v>
      </c>
      <c r="L403" s="205" t="s">
        <v>439</v>
      </c>
      <c r="M403" s="205" t="s">
        <v>440</v>
      </c>
      <c r="N403" s="205" t="s">
        <v>441</v>
      </c>
    </row>
    <row r="404" spans="2:14" ht="23.25" customHeight="1">
      <c r="B404" s="100" t="s">
        <v>458</v>
      </c>
      <c r="C404" s="100" t="s">
        <v>459</v>
      </c>
      <c r="D404" s="100" t="s">
        <v>460</v>
      </c>
      <c r="E404" s="100">
        <v>69000</v>
      </c>
      <c r="F404" s="129">
        <v>2002</v>
      </c>
      <c r="G404" s="100" t="s">
        <v>322</v>
      </c>
      <c r="H404" s="15" t="s">
        <v>290</v>
      </c>
      <c r="I404" s="130">
        <v>5.04</v>
      </c>
      <c r="J404" s="6">
        <f>1</f>
        <v>1</v>
      </c>
      <c r="L404" s="205" t="s">
        <v>439</v>
      </c>
      <c r="M404" s="205" t="s">
        <v>440</v>
      </c>
      <c r="N404" s="205" t="s">
        <v>441</v>
      </c>
    </row>
    <row r="405" spans="2:14" ht="23.25" customHeight="1">
      <c r="B405" s="100" t="s">
        <v>381</v>
      </c>
      <c r="C405" s="100" t="s">
        <v>382</v>
      </c>
      <c r="D405" s="100" t="s">
        <v>383</v>
      </c>
      <c r="E405" s="100">
        <v>71000</v>
      </c>
      <c r="F405" s="129">
        <v>2017</v>
      </c>
      <c r="G405" s="100" t="s">
        <v>301</v>
      </c>
      <c r="H405" s="15" t="s">
        <v>281</v>
      </c>
      <c r="I405" s="130">
        <v>12.44</v>
      </c>
      <c r="J405" s="6">
        <f>1</f>
        <v>1</v>
      </c>
      <c r="L405" s="205" t="s">
        <v>423</v>
      </c>
      <c r="M405" s="205" t="s">
        <v>424</v>
      </c>
      <c r="N405" s="205" t="s">
        <v>425</v>
      </c>
    </row>
    <row r="406" spans="2:14" ht="23.25" customHeight="1">
      <c r="B406" s="100" t="s">
        <v>408</v>
      </c>
      <c r="C406" s="100" t="str">
        <f>_xlfn.XLOOKUP(tblMix[[#This Row],[Team Name]],tblLookup[Team Name],tblLookup[Arena Name],NA(),0,1)</f>
        <v>Ford Field</v>
      </c>
      <c r="D406" s="100" t="s">
        <v>410</v>
      </c>
      <c r="E406" s="100">
        <v>65000</v>
      </c>
      <c r="F406" s="129">
        <v>2002</v>
      </c>
      <c r="G406" s="100" t="s">
        <v>362</v>
      </c>
      <c r="H406" s="15" t="s">
        <v>290</v>
      </c>
      <c r="I406" s="130">
        <v>6.72</v>
      </c>
      <c r="J406" s="6">
        <f>1</f>
        <v>1</v>
      </c>
      <c r="L406" s="205" t="s">
        <v>455</v>
      </c>
      <c r="M406" s="205" t="s">
        <v>456</v>
      </c>
      <c r="N406" s="205" t="s">
        <v>457</v>
      </c>
    </row>
    <row r="407" spans="2:14" ht="23.25" customHeight="1">
      <c r="B407" s="100" t="s">
        <v>429</v>
      </c>
      <c r="C407" s="100" t="s">
        <v>430</v>
      </c>
      <c r="D407" s="100" t="s">
        <v>431</v>
      </c>
      <c r="E407" s="100">
        <v>70240</v>
      </c>
      <c r="F407" s="129">
        <v>2020</v>
      </c>
      <c r="G407" s="100" t="s">
        <v>361</v>
      </c>
      <c r="H407" s="15" t="s">
        <v>281</v>
      </c>
      <c r="I407" s="130">
        <v>3.09</v>
      </c>
      <c r="J407" s="6">
        <f>1</f>
        <v>1</v>
      </c>
      <c r="L407" s="205" t="s">
        <v>467</v>
      </c>
      <c r="M407" s="205" t="s">
        <v>468</v>
      </c>
      <c r="N407" s="205" t="s">
        <v>469</v>
      </c>
    </row>
    <row r="408" spans="2:14" ht="23.25" customHeight="1">
      <c r="B408" s="100" t="s">
        <v>417</v>
      </c>
      <c r="C408" s="100" t="s">
        <v>418</v>
      </c>
      <c r="D408" s="100" t="s">
        <v>419</v>
      </c>
      <c r="E408" s="100">
        <v>67000</v>
      </c>
      <c r="F408" s="129">
        <v>2008</v>
      </c>
      <c r="G408" s="100" t="s">
        <v>277</v>
      </c>
      <c r="H408" s="15" t="s">
        <v>290</v>
      </c>
      <c r="I408" s="130">
        <v>7.75</v>
      </c>
      <c r="J408" s="6">
        <f>1</f>
        <v>1</v>
      </c>
      <c r="L408" s="205" t="s">
        <v>402</v>
      </c>
      <c r="M408" s="205" t="s">
        <v>403</v>
      </c>
      <c r="N408" s="205" t="s">
        <v>404</v>
      </c>
    </row>
    <row r="409" spans="2:14" ht="23.25" customHeight="1">
      <c r="B409" s="100" t="s">
        <v>439</v>
      </c>
      <c r="C409" s="100" t="s">
        <v>440</v>
      </c>
      <c r="D409" s="100" t="s">
        <v>441</v>
      </c>
      <c r="E409" s="100">
        <v>66829</v>
      </c>
      <c r="F409" s="129">
        <v>2002</v>
      </c>
      <c r="G409" s="100" t="s">
        <v>274</v>
      </c>
      <c r="H409" s="15" t="s">
        <v>283</v>
      </c>
      <c r="I409" s="130">
        <v>6.84</v>
      </c>
      <c r="J409" s="6">
        <f>1</f>
        <v>1</v>
      </c>
      <c r="L409" s="205" t="s">
        <v>464</v>
      </c>
      <c r="M409" s="205" t="s">
        <v>465</v>
      </c>
      <c r="N409" s="205" t="s">
        <v>466</v>
      </c>
    </row>
    <row r="410" spans="2:14" ht="23.25" customHeight="1">
      <c r="B410" s="100" t="str" cm="1">
        <f t="array" ref="B410">_xlfn.XLOOKUP(tblMix[[#This Row],[Arena Name]]&amp;tblMix[[#This Row],[Arena Location]],tblLookup[Arena Name]&amp;tblLookup[Arena Location],tblLookup[Team Name],NA(),0,1)</f>
        <v>Philadelphia Eagles</v>
      </c>
      <c r="C410" s="100" t="str">
        <f>_xlfn.XLOOKUP(tblMix[[#This Row],[Arena Location]],tblLookup[Arena Location],tblLookup[Arena Name],NA(),0,1)</f>
        <v>Lincoln Financial Field</v>
      </c>
      <c r="D410" s="100" t="s">
        <v>451</v>
      </c>
      <c r="E410" s="100">
        <v>69596</v>
      </c>
      <c r="F410" s="129">
        <v>2003</v>
      </c>
      <c r="G410" s="100" t="s">
        <v>269</v>
      </c>
      <c r="H410" s="15" t="s">
        <v>290</v>
      </c>
      <c r="I410" s="130">
        <v>10.77</v>
      </c>
      <c r="J410" s="6">
        <f>1</f>
        <v>1</v>
      </c>
      <c r="L410" s="205" t="s">
        <v>399</v>
      </c>
      <c r="M410" s="205" t="s">
        <v>400</v>
      </c>
      <c r="N410" s="205" t="s">
        <v>401</v>
      </c>
    </row>
    <row r="411" spans="2:14" ht="23.25" customHeight="1">
      <c r="B411" s="100" t="s">
        <v>405</v>
      </c>
      <c r="C411" s="100" t="str">
        <f>_xlfn.XLOOKUP(tblMix[[#This Row],[Team Name]],tblLookup[Team Name],tblLookup[Arena Name],NA(),0,1)</f>
        <v>Empower Field at Mile High</v>
      </c>
      <c r="D411" s="100" t="s">
        <v>407</v>
      </c>
      <c r="E411" s="100">
        <v>76125</v>
      </c>
      <c r="F411" s="129">
        <v>2001</v>
      </c>
      <c r="G411" s="100" t="s">
        <v>273</v>
      </c>
      <c r="H411" s="15" t="s">
        <v>290</v>
      </c>
      <c r="I411" s="130">
        <v>5.62</v>
      </c>
      <c r="J411" s="6">
        <f>1</f>
        <v>1</v>
      </c>
      <c r="L411" s="205" t="s">
        <v>439</v>
      </c>
      <c r="M411" s="205" t="s">
        <v>440</v>
      </c>
      <c r="N411" s="205" t="s">
        <v>441</v>
      </c>
    </row>
    <row r="412" spans="2:14" ht="23.25" customHeight="1">
      <c r="B412" s="100" t="s">
        <v>433</v>
      </c>
      <c r="C412" s="100" t="s">
        <v>434</v>
      </c>
      <c r="D412" s="100" t="s">
        <v>435</v>
      </c>
      <c r="E412" s="100">
        <v>65326</v>
      </c>
      <c r="F412" s="129">
        <v>1987</v>
      </c>
      <c r="G412" s="100" t="s">
        <v>291</v>
      </c>
      <c r="H412" s="15" t="s">
        <v>281</v>
      </c>
      <c r="I412" s="130">
        <v>9.43</v>
      </c>
      <c r="J412" s="6">
        <f>1</f>
        <v>1</v>
      </c>
      <c r="L412" s="205" t="s">
        <v>436</v>
      </c>
      <c r="M412" s="205" t="s">
        <v>437</v>
      </c>
      <c r="N412" s="205" t="s">
        <v>438</v>
      </c>
    </row>
    <row r="413" spans="2:14" ht="23.25" customHeight="1">
      <c r="B413" s="100" t="s">
        <v>420</v>
      </c>
      <c r="C413" s="100" t="s">
        <v>421</v>
      </c>
      <c r="D413" s="100" t="s">
        <v>422</v>
      </c>
      <c r="E413" s="100">
        <v>69132</v>
      </c>
      <c r="F413" s="129">
        <v>2008</v>
      </c>
      <c r="G413" s="100" t="s">
        <v>308</v>
      </c>
      <c r="H413" s="15" t="s">
        <v>287</v>
      </c>
      <c r="I413" s="130">
        <v>11.5</v>
      </c>
      <c r="J413" s="6">
        <f>1</f>
        <v>1</v>
      </c>
      <c r="L413" s="205" t="s">
        <v>387</v>
      </c>
      <c r="M413" s="205" t="s">
        <v>388</v>
      </c>
      <c r="N413" s="205" t="s">
        <v>389</v>
      </c>
    </row>
    <row r="414" spans="2:14" ht="23.25" customHeight="1">
      <c r="B414" s="100" t="s">
        <v>420</v>
      </c>
      <c r="C414" s="100" t="s">
        <v>421</v>
      </c>
      <c r="D414" s="100" t="str">
        <f>_xlfn.XLOOKUP(tblMix[[#This Row],[Arena Name]],tblLookup[Arena Name],tblLookup[Arena Location],NA(),0,1)</f>
        <v>Jacksonville, Florida</v>
      </c>
      <c r="E414" s="100">
        <v>69132</v>
      </c>
      <c r="F414" s="129">
        <v>2008</v>
      </c>
      <c r="G414" s="100" t="s">
        <v>362</v>
      </c>
      <c r="H414" s="15" t="s">
        <v>287</v>
      </c>
      <c r="I414" s="130">
        <v>7.12</v>
      </c>
      <c r="J414" s="6">
        <f>1</f>
        <v>1</v>
      </c>
      <c r="L414" s="205" t="s">
        <v>461</v>
      </c>
      <c r="M414" s="205" t="s">
        <v>462</v>
      </c>
      <c r="N414" s="205" t="s">
        <v>463</v>
      </c>
    </row>
    <row r="415" spans="2:14" ht="23.25" customHeight="1">
      <c r="B415" s="100" t="str" cm="1">
        <f t="array" ref="B415">_xlfn.XLOOKUP(tblMix[[#This Row],[Arena Name]]&amp;tblMix[[#This Row],[Arena Location]],tblLookup[Arena Name]&amp;tblLookup[Arena Location],tblLookup[Team Name],NA(),0,1)</f>
        <v>New York Giants</v>
      </c>
      <c r="C415" s="100" t="s">
        <v>446</v>
      </c>
      <c r="D415" s="100" t="s">
        <v>447</v>
      </c>
      <c r="E415" s="100">
        <v>82500</v>
      </c>
      <c r="F415" s="129">
        <v>2010</v>
      </c>
      <c r="G415" s="100" t="s">
        <v>363</v>
      </c>
      <c r="H415" s="15" t="s">
        <v>281</v>
      </c>
      <c r="I415" s="130">
        <v>5.56</v>
      </c>
      <c r="J415" s="6">
        <f>1</f>
        <v>1</v>
      </c>
      <c r="L415" s="205" t="s">
        <v>393</v>
      </c>
      <c r="M415" s="205" t="s">
        <v>394</v>
      </c>
      <c r="N415" s="205" t="s">
        <v>395</v>
      </c>
    </row>
    <row r="416" spans="2:14" ht="23.25" customHeight="1">
      <c r="B416" s="100" t="str" cm="1">
        <f t="array" ref="B416">_xlfn.XLOOKUP(tblMix[[#This Row],[Arena Name]]&amp;tblMix[[#This Row],[Arena Location]],tblLookup[Arena Name]&amp;tblLookup[Arena Location],tblLookup[Team Name],NA(),0,1)</f>
        <v>New Orleans Saints</v>
      </c>
      <c r="C416" s="100" t="str">
        <f>_xlfn.XLOOKUP(tblMix[[#This Row],[Arena Location]],tblLookup[Arena Location],tblLookup[Arena Name],NA(),0,1)</f>
        <v>Caesars Superdome</v>
      </c>
      <c r="D416" s="100" t="s">
        <v>444</v>
      </c>
      <c r="E416" s="100">
        <v>73208</v>
      </c>
      <c r="F416" s="129">
        <v>1975</v>
      </c>
      <c r="G416" s="100" t="s">
        <v>297</v>
      </c>
      <c r="H416" s="15" t="s">
        <v>287</v>
      </c>
      <c r="I416" s="130">
        <v>15.27</v>
      </c>
      <c r="J416" s="6">
        <f>1</f>
        <v>1</v>
      </c>
      <c r="L416" s="205" t="s">
        <v>417</v>
      </c>
      <c r="M416" s="205" t="s">
        <v>418</v>
      </c>
      <c r="N416" s="205" t="s">
        <v>419</v>
      </c>
    </row>
    <row r="417" spans="2:14" ht="23.25" customHeight="1">
      <c r="B417" s="100" t="s">
        <v>429</v>
      </c>
      <c r="C417" s="100" t="s">
        <v>430</v>
      </c>
      <c r="D417" s="100" t="s">
        <v>431</v>
      </c>
      <c r="E417" s="100">
        <v>70240</v>
      </c>
      <c r="F417" s="129">
        <v>2020</v>
      </c>
      <c r="G417" s="100" t="s">
        <v>309</v>
      </c>
      <c r="H417" s="15" t="s">
        <v>283</v>
      </c>
      <c r="I417" s="130">
        <v>1.68</v>
      </c>
      <c r="J417" s="6">
        <f>1</f>
        <v>1</v>
      </c>
      <c r="L417" s="205" t="s">
        <v>455</v>
      </c>
      <c r="M417" s="205" t="s">
        <v>456</v>
      </c>
      <c r="N417" s="205" t="s">
        <v>457</v>
      </c>
    </row>
    <row r="418" spans="2:14" ht="23.25" customHeight="1">
      <c r="B418" s="100" t="s">
        <v>423</v>
      </c>
      <c r="C418" s="100" t="s">
        <v>424</v>
      </c>
      <c r="D418" s="100" t="s">
        <v>425</v>
      </c>
      <c r="E418" s="100">
        <v>76416</v>
      </c>
      <c r="F418" s="129">
        <v>1972</v>
      </c>
      <c r="G418" s="100" t="s">
        <v>322</v>
      </c>
      <c r="H418" s="15" t="s">
        <v>290</v>
      </c>
      <c r="I418" s="130">
        <v>5.04</v>
      </c>
      <c r="J418" s="6">
        <f>1</f>
        <v>1</v>
      </c>
      <c r="L418" s="205" t="s">
        <v>393</v>
      </c>
      <c r="M418" s="205" t="s">
        <v>394</v>
      </c>
      <c r="N418" s="205" t="s">
        <v>395</v>
      </c>
    </row>
    <row r="419" spans="2:14" ht="23.25" customHeight="1">
      <c r="B419" s="100" t="s">
        <v>414</v>
      </c>
      <c r="C419" s="100" t="str">
        <f>_xlfn.XLOOKUP(tblMix[[#This Row],[Team Name]],tblLookup[Team Name],tblLookup[Arena Name],NA(),0,1)</f>
        <v>NRG Stadium</v>
      </c>
      <c r="D419" s="100" t="s">
        <v>416</v>
      </c>
      <c r="E419" s="100">
        <v>72220</v>
      </c>
      <c r="F419" s="129">
        <v>2002</v>
      </c>
      <c r="G419" s="100" t="s">
        <v>364</v>
      </c>
      <c r="H419" s="15" t="s">
        <v>281</v>
      </c>
      <c r="I419" s="130">
        <v>7.2</v>
      </c>
      <c r="J419" s="6">
        <f>1</f>
        <v>1</v>
      </c>
      <c r="L419" s="205" t="s">
        <v>384</v>
      </c>
      <c r="M419" s="205" t="s">
        <v>385</v>
      </c>
      <c r="N419" s="205" t="s">
        <v>386</v>
      </c>
    </row>
    <row r="420" spans="2:14" ht="23.25" customHeight="1">
      <c r="B420" s="100" t="s">
        <v>405</v>
      </c>
      <c r="C420" s="100" t="s">
        <v>406</v>
      </c>
      <c r="D420" s="100" t="str">
        <f>_xlfn.XLOOKUP(tblMix[[#This Row],[Arena Name]],tblLookup[Arena Name],tblLookup[Arena Location],NA(),0,1)</f>
        <v>Denver, Colorado</v>
      </c>
      <c r="E420" s="100">
        <v>76125</v>
      </c>
      <c r="F420" s="129">
        <v>2001</v>
      </c>
      <c r="G420" s="100" t="s">
        <v>313</v>
      </c>
      <c r="H420" s="15" t="s">
        <v>283</v>
      </c>
      <c r="I420" s="130">
        <v>12.48</v>
      </c>
      <c r="J420" s="6">
        <f>1</f>
        <v>1</v>
      </c>
      <c r="L420" s="205" t="s">
        <v>420</v>
      </c>
      <c r="M420" s="205" t="s">
        <v>421</v>
      </c>
      <c r="N420" s="205" t="s">
        <v>422</v>
      </c>
    </row>
    <row r="421" spans="2:14" ht="23.25" customHeight="1">
      <c r="B421" s="100" t="str" cm="1">
        <f t="array" ref="B421">_xlfn.XLOOKUP(tblMix[[#This Row],[Arena Name]]&amp;tblMix[[#This Row],[Arena Location]],tblLookup[Arena Name]&amp;tblLookup[Arena Location],tblLookup[Team Name],NA(),0,1)</f>
        <v>Las Vegas Raiders</v>
      </c>
      <c r="C421" s="100" t="s">
        <v>427</v>
      </c>
      <c r="D421" s="100" t="s">
        <v>428</v>
      </c>
      <c r="E421" s="100">
        <v>65000</v>
      </c>
      <c r="F421" s="129">
        <v>2020</v>
      </c>
      <c r="G421" s="100" t="s">
        <v>301</v>
      </c>
      <c r="H421" s="15" t="s">
        <v>287</v>
      </c>
      <c r="I421" s="130">
        <v>13.67</v>
      </c>
      <c r="J421" s="6">
        <f>1</f>
        <v>1</v>
      </c>
      <c r="L421" s="205" t="s">
        <v>399</v>
      </c>
      <c r="M421" s="205" t="s">
        <v>400</v>
      </c>
      <c r="N421" s="205" t="s">
        <v>401</v>
      </c>
    </row>
    <row r="422" spans="2:14" ht="23.25" customHeight="1">
      <c r="B422" s="100" t="s">
        <v>467</v>
      </c>
      <c r="C422" s="100" t="s">
        <v>468</v>
      </c>
      <c r="D422" s="100" t="str">
        <f>_xlfn.XLOOKUP(tblMix[[#This Row],[Arena Name]],tblLookup[Arena Name],tblLookup[Arena Location],NA(),0,1)</f>
        <v>Landover, Maryland</v>
      </c>
      <c r="E422" s="100">
        <v>82000</v>
      </c>
      <c r="F422" s="129">
        <v>1997</v>
      </c>
      <c r="G422" s="100" t="s">
        <v>282</v>
      </c>
      <c r="H422" s="15" t="s">
        <v>281</v>
      </c>
      <c r="I422" s="130">
        <v>5.99</v>
      </c>
      <c r="J422" s="6">
        <f>1</f>
        <v>1</v>
      </c>
      <c r="L422" s="205" t="s">
        <v>414</v>
      </c>
      <c r="M422" s="205" t="s">
        <v>415</v>
      </c>
      <c r="N422" s="205" t="s">
        <v>416</v>
      </c>
    </row>
    <row r="423" spans="2:14" ht="23.25" customHeight="1">
      <c r="B423" s="100" t="str" cm="1">
        <f t="array" ref="B423">_xlfn.XLOOKUP(tblMix[[#This Row],[Arena Name]]&amp;tblMix[[#This Row],[Arena Location]],tblLookup[Arena Name]&amp;tblLookup[Arena Location],tblLookup[Team Name],NA(),0,1)</f>
        <v>Jacksonville Jaguars</v>
      </c>
      <c r="C423" s="100" t="str">
        <f>_xlfn.XLOOKUP(tblMix[[#This Row],[Arena Location]],tblLookup[Arena Location],tblLookup[Arena Name],NA(),0,1)</f>
        <v>TIAA Bank Field</v>
      </c>
      <c r="D423" s="100" t="s">
        <v>422</v>
      </c>
      <c r="E423" s="100">
        <v>69132</v>
      </c>
      <c r="F423" s="129">
        <v>2008</v>
      </c>
      <c r="G423" s="100" t="s">
        <v>297</v>
      </c>
      <c r="H423" s="15" t="s">
        <v>281</v>
      </c>
      <c r="I423" s="130">
        <v>15.12</v>
      </c>
      <c r="J423" s="6">
        <f>1</f>
        <v>1</v>
      </c>
      <c r="L423" s="205" t="s">
        <v>455</v>
      </c>
      <c r="M423" s="205" t="s">
        <v>456</v>
      </c>
      <c r="N423" s="205" t="s">
        <v>457</v>
      </c>
    </row>
    <row r="424" spans="2:14" ht="23.25" customHeight="1">
      <c r="B424" s="100" t="s">
        <v>396</v>
      </c>
      <c r="C424" s="100" t="s">
        <v>397</v>
      </c>
      <c r="D424" s="100" t="s">
        <v>398</v>
      </c>
      <c r="E424" s="100">
        <v>65515</v>
      </c>
      <c r="F424" s="129">
        <v>2000</v>
      </c>
      <c r="G424" s="100" t="s">
        <v>296</v>
      </c>
      <c r="H424" s="15" t="s">
        <v>287</v>
      </c>
      <c r="I424" s="130">
        <v>11.1</v>
      </c>
      <c r="J424" s="6">
        <f>1</f>
        <v>1</v>
      </c>
      <c r="L424" s="205" t="s">
        <v>426</v>
      </c>
      <c r="M424" s="205" t="s">
        <v>427</v>
      </c>
      <c r="N424" s="205" t="s">
        <v>428</v>
      </c>
    </row>
    <row r="425" spans="2:14" ht="23.25" customHeight="1">
      <c r="B425" s="100" t="s">
        <v>393</v>
      </c>
      <c r="C425" s="100" t="s">
        <v>394</v>
      </c>
      <c r="D425" s="100" t="str">
        <f>_xlfn.XLOOKUP(tblMix[[#This Row],[Arena Name]],tblLookup[Arena Name],tblLookup[Arena Location],NA(),0,1)</f>
        <v>Chicago, Illinois</v>
      </c>
      <c r="E425" s="100">
        <v>61500</v>
      </c>
      <c r="F425" s="129">
        <v>1924</v>
      </c>
      <c r="G425" s="100" t="s">
        <v>304</v>
      </c>
      <c r="H425" s="15" t="s">
        <v>290</v>
      </c>
      <c r="I425" s="130">
        <v>7.38</v>
      </c>
      <c r="J425" s="6">
        <f>1</f>
        <v>1</v>
      </c>
      <c r="L425" s="205" t="s">
        <v>467</v>
      </c>
      <c r="M425" s="205" t="s">
        <v>468</v>
      </c>
      <c r="N425" s="205" t="s">
        <v>469</v>
      </c>
    </row>
    <row r="426" spans="2:14" ht="23.25" customHeight="1">
      <c r="B426" s="100" t="str" cm="1">
        <f t="array" ref="B426">_xlfn.XLOOKUP(tblMix[[#This Row],[Arena Name]]&amp;tblMix[[#This Row],[Arena Location]],tblLookup[Arena Name]&amp;tblLookup[Arena Location],tblLookup[Team Name],NA(),0,1)</f>
        <v>Green Bay Packers</v>
      </c>
      <c r="C426" s="100" t="s">
        <v>412</v>
      </c>
      <c r="D426" s="100" t="s">
        <v>413</v>
      </c>
      <c r="E426" s="100">
        <v>81441</v>
      </c>
      <c r="F426" s="129">
        <v>1957</v>
      </c>
      <c r="G426" s="100" t="s">
        <v>282</v>
      </c>
      <c r="H426" s="15" t="s">
        <v>281</v>
      </c>
      <c r="I426" s="130">
        <v>5.99</v>
      </c>
      <c r="J426" s="6">
        <f>1</f>
        <v>1</v>
      </c>
      <c r="L426" s="205" t="s">
        <v>402</v>
      </c>
      <c r="M426" s="205" t="s">
        <v>403</v>
      </c>
      <c r="N426" s="205" t="s">
        <v>404</v>
      </c>
    </row>
    <row r="427" spans="2:14" ht="23.25" customHeight="1">
      <c r="B427" s="100" t="s">
        <v>429</v>
      </c>
      <c r="C427" s="100" t="str">
        <f>_xlfn.XLOOKUP(tblMix[[#This Row],[Team Name]],tblLookup[Team Name],tblLookup[Arena Name],NA(),0,1)</f>
        <v>SoFi Stadium</v>
      </c>
      <c r="D427" s="100" t="str">
        <f>_xlfn.XLOOKUP(tblMix[[#This Row],[Arena Name]],tblLookup[Arena Name],tblLookup[Arena Location],NA(),0,1)</f>
        <v>Inglewood, California</v>
      </c>
      <c r="E427" s="100">
        <v>70240</v>
      </c>
      <c r="F427" s="129">
        <v>2020</v>
      </c>
      <c r="G427" s="100" t="s">
        <v>273</v>
      </c>
      <c r="H427" s="15" t="s">
        <v>283</v>
      </c>
      <c r="I427" s="130">
        <v>6.07</v>
      </c>
      <c r="J427" s="6">
        <f>1</f>
        <v>1</v>
      </c>
      <c r="L427" s="205" t="s">
        <v>390</v>
      </c>
      <c r="M427" s="205" t="s">
        <v>391</v>
      </c>
      <c r="N427" s="205" t="s">
        <v>392</v>
      </c>
    </row>
    <row r="428" spans="2:14" ht="23.25" customHeight="1">
      <c r="B428" s="100" t="str" cm="1">
        <f t="array" ref="B428">_xlfn.XLOOKUP(tblMix[[#This Row],[Arena Name]]&amp;tblMix[[#This Row],[Arena Location]],tblLookup[Arena Name]&amp;tblLookup[Arena Location],tblLookup[Team Name],NA(),0,1)</f>
        <v>New Orleans Saints</v>
      </c>
      <c r="C428" s="100" t="str">
        <f>_xlfn.XLOOKUP(tblMix[[#This Row],[Arena Location]],tblLookup[Arena Location],tblLookup[Arena Name],NA(),0,1)</f>
        <v>Caesars Superdome</v>
      </c>
      <c r="D428" s="100" t="s">
        <v>444</v>
      </c>
      <c r="E428" s="100">
        <v>73208</v>
      </c>
      <c r="F428" s="129">
        <v>1975</v>
      </c>
      <c r="G428" s="100" t="s">
        <v>293</v>
      </c>
      <c r="H428" s="15" t="s">
        <v>283</v>
      </c>
      <c r="I428" s="130">
        <v>5.08</v>
      </c>
      <c r="J428" s="6">
        <f>1</f>
        <v>1</v>
      </c>
      <c r="L428" s="205" t="s">
        <v>426</v>
      </c>
      <c r="M428" s="205" t="s">
        <v>427</v>
      </c>
      <c r="N428" s="205" t="s">
        <v>428</v>
      </c>
    </row>
    <row r="429" spans="2:14" ht="23.25" customHeight="1">
      <c r="B429" s="100" t="str" cm="1">
        <f t="array" ref="B429">_xlfn.XLOOKUP(tblMix[[#This Row],[Arena Name]]&amp;tblMix[[#This Row],[Arena Location]],tblLookup[Arena Name]&amp;tblLookup[Arena Location],tblLookup[Team Name],NA(),0,1)</f>
        <v>Indianapolis Colts</v>
      </c>
      <c r="C429" s="100" t="str">
        <f>_xlfn.XLOOKUP(tblMix[[#This Row],[Arena Location]],tblLookup[Arena Location],tblLookup[Arena Name],NA(),0,1)</f>
        <v>Lucas Oil Stadium</v>
      </c>
      <c r="D429" s="100" t="s">
        <v>419</v>
      </c>
      <c r="E429" s="100">
        <v>67000</v>
      </c>
      <c r="F429" s="129">
        <v>2008</v>
      </c>
      <c r="G429" s="100" t="s">
        <v>282</v>
      </c>
      <c r="H429" s="15" t="s">
        <v>287</v>
      </c>
      <c r="I429" s="130">
        <v>5.7</v>
      </c>
      <c r="J429" s="6">
        <f>1</f>
        <v>1</v>
      </c>
      <c r="L429" s="205" t="s">
        <v>381</v>
      </c>
      <c r="M429" s="205" t="s">
        <v>382</v>
      </c>
      <c r="N429" s="205" t="s">
        <v>383</v>
      </c>
    </row>
    <row r="430" spans="2:14" ht="23.25" customHeight="1">
      <c r="B430" s="100" t="str" cm="1">
        <f t="array" ref="B430">_xlfn.XLOOKUP(tblMix[[#This Row],[Arena Name]]&amp;tblMix[[#This Row],[Arena Location]],tblLookup[Arena Name]&amp;tblLookup[Arena Location],tblLookup[Team Name],NA(),0,1)</f>
        <v>Los Angeles Rams</v>
      </c>
      <c r="C430" s="100" t="str">
        <f>_xlfn.XLOOKUP(tblMix[[#This Row],[Arena Location]],tblLookup[Arena Location],tblLookup[Arena Name],NA(),0,1)</f>
        <v>SoFi Stadium</v>
      </c>
      <c r="D430" s="100" t="s">
        <v>431</v>
      </c>
      <c r="E430" s="100">
        <v>70240</v>
      </c>
      <c r="F430" s="129">
        <v>2020</v>
      </c>
      <c r="G430" s="100" t="s">
        <v>297</v>
      </c>
      <c r="H430" s="15" t="s">
        <v>290</v>
      </c>
      <c r="I430" s="130">
        <v>14.83</v>
      </c>
      <c r="J430" s="6">
        <f>1</f>
        <v>1</v>
      </c>
      <c r="L430" s="205" t="s">
        <v>387</v>
      </c>
      <c r="M430" s="205" t="s">
        <v>388</v>
      </c>
      <c r="N430" s="205" t="s">
        <v>389</v>
      </c>
    </row>
    <row r="431" spans="2:14" ht="23.25" customHeight="1">
      <c r="B431" s="100" t="s">
        <v>467</v>
      </c>
      <c r="C431" s="100" t="s">
        <v>468</v>
      </c>
      <c r="D431" s="100" t="s">
        <v>469</v>
      </c>
      <c r="E431" s="100">
        <v>82000</v>
      </c>
      <c r="F431" s="129">
        <v>1997</v>
      </c>
      <c r="G431" s="100" t="s">
        <v>364</v>
      </c>
      <c r="H431" s="15" t="s">
        <v>287</v>
      </c>
      <c r="I431" s="130">
        <v>6.86</v>
      </c>
      <c r="J431" s="6">
        <f>1</f>
        <v>1</v>
      </c>
      <c r="L431" s="205" t="s">
        <v>467</v>
      </c>
      <c r="M431" s="205" t="s">
        <v>468</v>
      </c>
      <c r="N431" s="205" t="s">
        <v>469</v>
      </c>
    </row>
    <row r="432" spans="2:14" ht="23.25" customHeight="1">
      <c r="B432" s="100" t="s">
        <v>423</v>
      </c>
      <c r="C432" s="100" t="s">
        <v>424</v>
      </c>
      <c r="D432" s="100" t="s">
        <v>425</v>
      </c>
      <c r="E432" s="100">
        <v>76416</v>
      </c>
      <c r="F432" s="129">
        <v>1972</v>
      </c>
      <c r="G432" s="100" t="s">
        <v>310</v>
      </c>
      <c r="H432" s="15" t="s">
        <v>287</v>
      </c>
      <c r="I432" s="130">
        <v>7.49</v>
      </c>
      <c r="J432" s="6">
        <f>1</f>
        <v>1</v>
      </c>
      <c r="L432" s="205" t="s">
        <v>405</v>
      </c>
      <c r="M432" s="205" t="s">
        <v>406</v>
      </c>
      <c r="N432" s="205" t="s">
        <v>407</v>
      </c>
    </row>
    <row r="433" spans="2:14" ht="23.25" customHeight="1">
      <c r="B433" s="100" t="s">
        <v>439</v>
      </c>
      <c r="C433" s="100" t="str">
        <f>_xlfn.XLOOKUP(tblMix[[#This Row],[Team Name]],tblLookup[Team Name],tblLookup[Arena Name],NA(),0,1)</f>
        <v>Gillette Stadium</v>
      </c>
      <c r="D433" s="100" t="str">
        <f>_xlfn.XLOOKUP(tblMix[[#This Row],[Arena Name]],tblLookup[Arena Name],tblLookup[Arena Location],NA(),0,1)</f>
        <v>Foxborough, Massachusetts</v>
      </c>
      <c r="E433" s="100">
        <v>66829</v>
      </c>
      <c r="F433" s="129">
        <v>2002</v>
      </c>
      <c r="G433" s="100" t="s">
        <v>322</v>
      </c>
      <c r="H433" s="15" t="s">
        <v>287</v>
      </c>
      <c r="I433" s="130">
        <v>4.54</v>
      </c>
      <c r="J433" s="6">
        <f>1</f>
        <v>1</v>
      </c>
      <c r="L433" s="205" t="s">
        <v>467</v>
      </c>
      <c r="M433" s="205" t="s">
        <v>468</v>
      </c>
      <c r="N433" s="205" t="s">
        <v>469</v>
      </c>
    </row>
    <row r="434" spans="2:14" ht="23.25" customHeight="1">
      <c r="B434" s="100" t="s">
        <v>442</v>
      </c>
      <c r="C434" s="100" t="s">
        <v>443</v>
      </c>
      <c r="D434" s="100" t="s">
        <v>444</v>
      </c>
      <c r="E434" s="100">
        <v>73208</v>
      </c>
      <c r="F434" s="129">
        <v>1975</v>
      </c>
      <c r="G434" s="100" t="s">
        <v>361</v>
      </c>
      <c r="H434" s="15" t="s">
        <v>287</v>
      </c>
      <c r="I434" s="130">
        <v>3.15</v>
      </c>
      <c r="J434" s="6">
        <f>1</f>
        <v>1</v>
      </c>
      <c r="L434" s="205" t="s">
        <v>432</v>
      </c>
      <c r="M434" s="205" t="s">
        <v>430</v>
      </c>
      <c r="N434" s="205" t="s">
        <v>431</v>
      </c>
    </row>
    <row r="435" spans="2:14" ht="23.25" customHeight="1">
      <c r="B435" s="100" t="s">
        <v>384</v>
      </c>
      <c r="C435" s="100" t="s">
        <v>385</v>
      </c>
      <c r="D435" s="100" t="str">
        <f>_xlfn.XLOOKUP(tblMix[[#This Row],[Arena Name]],tblLookup[Arena Name],tblLookup[Arena Location],NA(),0,1)</f>
        <v>Baltimore, Maryland</v>
      </c>
      <c r="E435" s="100">
        <v>71008</v>
      </c>
      <c r="F435" s="129">
        <v>1998</v>
      </c>
      <c r="G435" s="100" t="s">
        <v>362</v>
      </c>
      <c r="H435" s="15" t="s">
        <v>290</v>
      </c>
      <c r="I435" s="130">
        <v>6.72</v>
      </c>
      <c r="J435" s="6">
        <f>1</f>
        <v>1</v>
      </c>
      <c r="L435" s="205" t="s">
        <v>384</v>
      </c>
      <c r="M435" s="205" t="s">
        <v>385</v>
      </c>
      <c r="N435" s="205" t="s">
        <v>386</v>
      </c>
    </row>
    <row r="436" spans="2:14" ht="23.25" customHeight="1">
      <c r="B436" s="100" t="s">
        <v>411</v>
      </c>
      <c r="C436" s="100" t="s">
        <v>412</v>
      </c>
      <c r="D436" s="100" t="s">
        <v>413</v>
      </c>
      <c r="E436" s="100">
        <v>81441</v>
      </c>
      <c r="F436" s="129">
        <v>1957</v>
      </c>
      <c r="G436" s="100" t="s">
        <v>311</v>
      </c>
      <c r="H436" s="15" t="s">
        <v>287</v>
      </c>
      <c r="I436" s="130">
        <v>14.84</v>
      </c>
      <c r="J436" s="6">
        <f>1</f>
        <v>1</v>
      </c>
      <c r="L436" s="205" t="s">
        <v>439</v>
      </c>
      <c r="M436" s="205" t="s">
        <v>440</v>
      </c>
      <c r="N436" s="205" t="s">
        <v>441</v>
      </c>
    </row>
    <row r="437" spans="2:14" ht="23.25" customHeight="1">
      <c r="B437" s="100" t="s">
        <v>442</v>
      </c>
      <c r="C437" s="100" t="s">
        <v>443</v>
      </c>
      <c r="D437" s="100" t="s">
        <v>444</v>
      </c>
      <c r="E437" s="100">
        <v>73208</v>
      </c>
      <c r="F437" s="129">
        <v>1975</v>
      </c>
      <c r="G437" s="100" t="s">
        <v>321</v>
      </c>
      <c r="H437" s="15" t="s">
        <v>290</v>
      </c>
      <c r="I437" s="130">
        <v>4.2300000000000004</v>
      </c>
      <c r="J437" s="6">
        <f>1</f>
        <v>1</v>
      </c>
      <c r="L437" s="205" t="s">
        <v>429</v>
      </c>
      <c r="M437" s="205" t="s">
        <v>430</v>
      </c>
      <c r="N437" s="205" t="s">
        <v>431</v>
      </c>
    </row>
    <row r="438" spans="2:14" ht="23.25" customHeight="1">
      <c r="B438" s="100" t="s">
        <v>381</v>
      </c>
      <c r="C438" s="100" t="s">
        <v>382</v>
      </c>
      <c r="D438" s="100" t="s">
        <v>383</v>
      </c>
      <c r="E438" s="100">
        <v>71000</v>
      </c>
      <c r="F438" s="129">
        <v>2017</v>
      </c>
      <c r="G438" s="100" t="s">
        <v>303</v>
      </c>
      <c r="H438" s="15" t="s">
        <v>290</v>
      </c>
      <c r="I438" s="130">
        <v>12.74</v>
      </c>
      <c r="J438" s="6">
        <f>1</f>
        <v>1</v>
      </c>
      <c r="L438" s="205" t="s">
        <v>396</v>
      </c>
      <c r="M438" s="205" t="s">
        <v>397</v>
      </c>
      <c r="N438" s="205" t="s">
        <v>398</v>
      </c>
    </row>
    <row r="439" spans="2:14" ht="23.25" customHeight="1">
      <c r="B439" s="100" t="s">
        <v>439</v>
      </c>
      <c r="C439" s="100" t="str">
        <f>_xlfn.XLOOKUP(tblMix[[#This Row],[Team Name]],tblLookup[Team Name],tblLookup[Arena Name],NA(),0,1)</f>
        <v>Gillette Stadium</v>
      </c>
      <c r="D439" s="100" t="str">
        <f>_xlfn.XLOOKUP(tblMix[[#This Row],[Arena Name]],tblLookup[Arena Name],tblLookup[Arena Location],NA(),0,1)</f>
        <v>Foxborough, Massachusetts</v>
      </c>
      <c r="E439" s="100">
        <v>66829</v>
      </c>
      <c r="F439" s="129">
        <v>2002</v>
      </c>
      <c r="G439" s="100" t="s">
        <v>272</v>
      </c>
      <c r="H439" s="15" t="s">
        <v>283</v>
      </c>
      <c r="I439" s="130">
        <v>15.68</v>
      </c>
      <c r="J439" s="6">
        <f>1</f>
        <v>1</v>
      </c>
      <c r="L439" s="205" t="s">
        <v>396</v>
      </c>
      <c r="M439" s="205" t="s">
        <v>397</v>
      </c>
      <c r="N439" s="205" t="s">
        <v>398</v>
      </c>
    </row>
    <row r="440" spans="2:14" ht="23.25" customHeight="1">
      <c r="B440" s="100" t="s">
        <v>408</v>
      </c>
      <c r="C440" s="100" t="str">
        <f>_xlfn.XLOOKUP(tblMix[[#This Row],[Team Name]],tblLookup[Team Name],tblLookup[Arena Name],NA(),0,1)</f>
        <v>Ford Field</v>
      </c>
      <c r="D440" s="100" t="s">
        <v>410</v>
      </c>
      <c r="E440" s="100">
        <v>65000</v>
      </c>
      <c r="F440" s="129">
        <v>2002</v>
      </c>
      <c r="G440" s="100" t="s">
        <v>312</v>
      </c>
      <c r="H440" s="15" t="s">
        <v>283</v>
      </c>
      <c r="I440" s="130">
        <v>16.22</v>
      </c>
      <c r="J440" s="6">
        <f>1</f>
        <v>1</v>
      </c>
      <c r="L440" s="205" t="s">
        <v>402</v>
      </c>
      <c r="M440" s="205" t="s">
        <v>403</v>
      </c>
      <c r="N440" s="205" t="s">
        <v>404</v>
      </c>
    </row>
    <row r="441" spans="2:14" ht="23.25" customHeight="1">
      <c r="B441" s="100" t="s">
        <v>467</v>
      </c>
      <c r="C441" s="100" t="s">
        <v>468</v>
      </c>
      <c r="D441" s="100" t="s">
        <v>469</v>
      </c>
      <c r="E441" s="100">
        <v>82000</v>
      </c>
      <c r="F441" s="129">
        <v>1997</v>
      </c>
      <c r="G441" s="100" t="s">
        <v>311</v>
      </c>
      <c r="H441" s="15" t="s">
        <v>287</v>
      </c>
      <c r="I441" s="130">
        <v>14.84</v>
      </c>
      <c r="J441" s="6">
        <f>1</f>
        <v>1</v>
      </c>
      <c r="L441" s="205" t="s">
        <v>402</v>
      </c>
      <c r="M441" s="205" t="s">
        <v>403</v>
      </c>
      <c r="N441" s="205" t="s">
        <v>404</v>
      </c>
    </row>
    <row r="442" spans="2:14" ht="23.25" customHeight="1">
      <c r="B442" s="100" t="s">
        <v>455</v>
      </c>
      <c r="C442" s="100" t="s">
        <v>456</v>
      </c>
      <c r="D442" s="100" t="str">
        <f>_xlfn.XLOOKUP(tblMix[[#This Row],[Arena Name]],tblLookup[Arena Name],tblLookup[Arena Location],NA(),0,1)</f>
        <v>Santa Clara, California</v>
      </c>
      <c r="E442" s="100">
        <v>68500</v>
      </c>
      <c r="F442" s="129">
        <v>2014</v>
      </c>
      <c r="G442" s="100" t="s">
        <v>303</v>
      </c>
      <c r="H442" s="15" t="s">
        <v>281</v>
      </c>
      <c r="I442" s="130">
        <v>14.45</v>
      </c>
      <c r="J442" s="6">
        <f>1</f>
        <v>1</v>
      </c>
      <c r="L442" s="205" t="s">
        <v>417</v>
      </c>
      <c r="M442" s="205" t="s">
        <v>418</v>
      </c>
      <c r="N442" s="205" t="s">
        <v>419</v>
      </c>
    </row>
    <row r="443" spans="2:14" ht="23.25" customHeight="1">
      <c r="B443" s="100" t="str" cm="1">
        <f t="array" ref="B443">_xlfn.XLOOKUP(tblMix[[#This Row],[Arena Name]]&amp;tblMix[[#This Row],[Arena Location]],tblLookup[Arena Name]&amp;tblLookup[Arena Location],tblLookup[Team Name],NA(),0,1)</f>
        <v>New England Patriots</v>
      </c>
      <c r="C443" s="100" t="str">
        <f>_xlfn.XLOOKUP(tblMix[[#This Row],[Arena Location]],tblLookup[Arena Location],tblLookup[Arena Name],NA(),0,1)</f>
        <v>Gillette Stadium</v>
      </c>
      <c r="D443" s="100" t="s">
        <v>441</v>
      </c>
      <c r="E443" s="100">
        <v>66829</v>
      </c>
      <c r="F443" s="129">
        <v>2002</v>
      </c>
      <c r="G443" s="100" t="s">
        <v>292</v>
      </c>
      <c r="H443" s="15" t="s">
        <v>283</v>
      </c>
      <c r="I443" s="130">
        <v>9.99</v>
      </c>
      <c r="J443" s="6">
        <f>1</f>
        <v>1</v>
      </c>
      <c r="L443" s="205" t="s">
        <v>396</v>
      </c>
      <c r="M443" s="205" t="s">
        <v>397</v>
      </c>
      <c r="N443" s="205" t="s">
        <v>398</v>
      </c>
    </row>
    <row r="444" spans="2:14" ht="23.25" customHeight="1">
      <c r="B444" s="100" t="s">
        <v>390</v>
      </c>
      <c r="C444" s="100" t="str">
        <f>_xlfn.XLOOKUP(tblMix[[#This Row],[Team Name]],tblLookup[Team Name],tblLookup[Arena Name],NA(),0,1)</f>
        <v>Bank of America Stadium</v>
      </c>
      <c r="D444" s="100" t="s">
        <v>392</v>
      </c>
      <c r="E444" s="100">
        <v>75523</v>
      </c>
      <c r="F444" s="129">
        <v>1996</v>
      </c>
      <c r="G444" s="100" t="s">
        <v>302</v>
      </c>
      <c r="H444" s="15" t="s">
        <v>281</v>
      </c>
      <c r="I444" s="130">
        <v>2.7</v>
      </c>
      <c r="J444" s="6">
        <f>1</f>
        <v>1</v>
      </c>
      <c r="L444" s="205" t="s">
        <v>432</v>
      </c>
      <c r="M444" s="205" t="s">
        <v>430</v>
      </c>
      <c r="N444" s="205" t="s">
        <v>431</v>
      </c>
    </row>
    <row r="445" spans="2:14" ht="23.25" customHeight="1">
      <c r="B445" s="100" t="s">
        <v>455</v>
      </c>
      <c r="C445" s="100" t="s">
        <v>456</v>
      </c>
      <c r="D445" s="100" t="s">
        <v>457</v>
      </c>
      <c r="E445" s="100">
        <v>68500</v>
      </c>
      <c r="F445" s="129">
        <v>2014</v>
      </c>
      <c r="G445" s="100" t="s">
        <v>285</v>
      </c>
      <c r="H445" s="15" t="s">
        <v>290</v>
      </c>
      <c r="I445" s="130">
        <v>11.99</v>
      </c>
      <c r="J445" s="6">
        <f>1</f>
        <v>1</v>
      </c>
      <c r="L445" s="205" t="s">
        <v>390</v>
      </c>
      <c r="M445" s="205" t="s">
        <v>391</v>
      </c>
      <c r="N445" s="205" t="s">
        <v>392</v>
      </c>
    </row>
    <row r="446" spans="2:14" ht="23.25" customHeight="1">
      <c r="B446" s="100" t="s">
        <v>458</v>
      </c>
      <c r="C446" s="100" t="str">
        <f>_xlfn.XLOOKUP(tblMix[[#This Row],[Team Name]],tblLookup[Team Name],tblLookup[Arena Name],NA(),0,1)</f>
        <v>Lumen Field</v>
      </c>
      <c r="D446" s="100" t="s">
        <v>460</v>
      </c>
      <c r="E446" s="100">
        <v>69000</v>
      </c>
      <c r="F446" s="129">
        <v>2002</v>
      </c>
      <c r="G446" s="100" t="s">
        <v>358</v>
      </c>
      <c r="H446" s="15" t="s">
        <v>290</v>
      </c>
      <c r="I446" s="130">
        <v>13.59</v>
      </c>
      <c r="J446" s="6">
        <f>1</f>
        <v>1</v>
      </c>
      <c r="L446" s="205" t="s">
        <v>445</v>
      </c>
      <c r="M446" s="205" t="s">
        <v>446</v>
      </c>
      <c r="N446" s="205" t="s">
        <v>447</v>
      </c>
    </row>
    <row r="447" spans="2:14" ht="23.25" customHeight="1">
      <c r="B447" s="100" t="str" cm="1">
        <f t="array" ref="B447">_xlfn.XLOOKUP(tblMix[[#This Row],[Arena Name]]&amp;tblMix[[#This Row],[Arena Location]],tblLookup[Arena Name]&amp;tblLookup[Arena Location],tblLookup[Team Name],NA(),0,1)</f>
        <v>Denver Broncos</v>
      </c>
      <c r="C447" s="100" t="s">
        <v>406</v>
      </c>
      <c r="D447" s="100" t="s">
        <v>407</v>
      </c>
      <c r="E447" s="100">
        <v>76125</v>
      </c>
      <c r="F447" s="129">
        <v>2001</v>
      </c>
      <c r="G447" s="100" t="s">
        <v>301</v>
      </c>
      <c r="H447" s="15" t="s">
        <v>287</v>
      </c>
      <c r="I447" s="130">
        <v>13.67</v>
      </c>
      <c r="J447" s="6">
        <f>1</f>
        <v>1</v>
      </c>
      <c r="L447" s="205" t="s">
        <v>417</v>
      </c>
      <c r="M447" s="205" t="s">
        <v>418</v>
      </c>
      <c r="N447" s="205" t="s">
        <v>419</v>
      </c>
    </row>
    <row r="448" spans="2:14" ht="23.25" customHeight="1">
      <c r="B448" s="100" t="s">
        <v>461</v>
      </c>
      <c r="C448" s="100" t="s">
        <v>462</v>
      </c>
      <c r="D448" s="100" t="s">
        <v>463</v>
      </c>
      <c r="E448" s="100">
        <v>65890</v>
      </c>
      <c r="F448" s="129">
        <v>1998</v>
      </c>
      <c r="G448" s="100" t="s">
        <v>271</v>
      </c>
      <c r="H448" s="15" t="s">
        <v>281</v>
      </c>
      <c r="I448" s="130">
        <v>9.56</v>
      </c>
      <c r="J448" s="6">
        <f>1</f>
        <v>1</v>
      </c>
      <c r="L448" s="205" t="s">
        <v>420</v>
      </c>
      <c r="M448" s="205" t="s">
        <v>421</v>
      </c>
      <c r="N448" s="205" t="s">
        <v>422</v>
      </c>
    </row>
    <row r="449" spans="2:14" ht="23.25" customHeight="1">
      <c r="B449" s="100" t="s">
        <v>396</v>
      </c>
      <c r="C449" s="100" t="s">
        <v>397</v>
      </c>
      <c r="D449" s="100" t="s">
        <v>398</v>
      </c>
      <c r="E449" s="100">
        <v>65515</v>
      </c>
      <c r="F449" s="129">
        <v>2000</v>
      </c>
      <c r="G449" s="100" t="s">
        <v>288</v>
      </c>
      <c r="H449" s="15" t="s">
        <v>287</v>
      </c>
      <c r="I449" s="130">
        <v>5.13</v>
      </c>
      <c r="J449" s="6">
        <f>1</f>
        <v>1</v>
      </c>
      <c r="L449" s="205" t="s">
        <v>442</v>
      </c>
      <c r="M449" s="205" t="s">
        <v>443</v>
      </c>
      <c r="N449" s="205" t="s">
        <v>444</v>
      </c>
    </row>
    <row r="450" spans="2:14" ht="23.25" customHeight="1">
      <c r="B450" s="100" t="s">
        <v>432</v>
      </c>
      <c r="C450" s="100" t="s">
        <v>430</v>
      </c>
      <c r="D450" s="100" t="str">
        <f>_xlfn.XLOOKUP(tblMix[[#This Row],[Arena Name]],tblLookup[Arena Name],tblLookup[Arena Location],NA(),0,1)</f>
        <v>Inglewood, California</v>
      </c>
      <c r="E450" s="100">
        <v>70240</v>
      </c>
      <c r="F450" s="129">
        <v>2020</v>
      </c>
      <c r="G450" s="100" t="s">
        <v>282</v>
      </c>
      <c r="H450" s="15" t="s">
        <v>287</v>
      </c>
      <c r="I450" s="130">
        <v>5.7</v>
      </c>
      <c r="J450" s="6">
        <f>1</f>
        <v>1</v>
      </c>
      <c r="L450" s="205" t="s">
        <v>396</v>
      </c>
      <c r="M450" s="205" t="s">
        <v>397</v>
      </c>
      <c r="N450" s="205" t="s">
        <v>398</v>
      </c>
    </row>
    <row r="451" spans="2:14" ht="23.25" customHeight="1">
      <c r="B451" s="100" t="s">
        <v>393</v>
      </c>
      <c r="C451" s="100" t="s">
        <v>394</v>
      </c>
      <c r="D451" s="100" t="s">
        <v>395</v>
      </c>
      <c r="E451" s="100">
        <v>61500</v>
      </c>
      <c r="F451" s="129">
        <v>1924</v>
      </c>
      <c r="G451" s="100" t="s">
        <v>361</v>
      </c>
      <c r="H451" s="15" t="s">
        <v>281</v>
      </c>
      <c r="I451" s="130">
        <v>3.09</v>
      </c>
      <c r="J451" s="6">
        <f>1</f>
        <v>1</v>
      </c>
      <c r="L451" s="205" t="s">
        <v>384</v>
      </c>
      <c r="M451" s="205" t="s">
        <v>385</v>
      </c>
      <c r="N451" s="205" t="s">
        <v>386</v>
      </c>
    </row>
    <row r="452" spans="2:14" ht="23.25" customHeight="1">
      <c r="B452" s="100" t="s">
        <v>426</v>
      </c>
      <c r="C452" s="100" t="str">
        <f>_xlfn.XLOOKUP(tblMix[[#This Row],[Team Name]],tblLookup[Team Name],tblLookup[Arena Name],NA(),0,1)</f>
        <v>Allegiant Stadium</v>
      </c>
      <c r="D452" s="100" t="str">
        <f>_xlfn.XLOOKUP(tblMix[[#This Row],[Arena Name]],tblLookup[Arena Name],tblLookup[Arena Location],NA(),0,1)</f>
        <v>Paradise, Nevada</v>
      </c>
      <c r="E452" s="100">
        <v>65000</v>
      </c>
      <c r="F452" s="129">
        <v>2020</v>
      </c>
      <c r="G452" s="100" t="s">
        <v>273</v>
      </c>
      <c r="H452" s="15" t="s">
        <v>283</v>
      </c>
      <c r="I452" s="130">
        <v>6.07</v>
      </c>
      <c r="J452" s="6">
        <f>1</f>
        <v>1</v>
      </c>
      <c r="L452" s="205" t="s">
        <v>378</v>
      </c>
      <c r="M452" s="205" t="s">
        <v>379</v>
      </c>
      <c r="N452" s="205" t="s">
        <v>380</v>
      </c>
    </row>
    <row r="453" spans="2:14" ht="23.25" customHeight="1">
      <c r="B453" s="100" t="s">
        <v>442</v>
      </c>
      <c r="C453" s="100" t="s">
        <v>443</v>
      </c>
      <c r="D453" s="100" t="s">
        <v>444</v>
      </c>
      <c r="E453" s="100">
        <v>73208</v>
      </c>
      <c r="F453" s="129">
        <v>1975</v>
      </c>
      <c r="G453" s="100" t="s">
        <v>270</v>
      </c>
      <c r="H453" s="15" t="s">
        <v>281</v>
      </c>
      <c r="I453" s="130">
        <v>8.84</v>
      </c>
      <c r="J453" s="6">
        <f>1</f>
        <v>1</v>
      </c>
      <c r="L453" s="205" t="s">
        <v>439</v>
      </c>
      <c r="M453" s="205" t="s">
        <v>440</v>
      </c>
      <c r="N453" s="205" t="s">
        <v>441</v>
      </c>
    </row>
    <row r="454" spans="2:14" ht="23.25" customHeight="1">
      <c r="B454" s="100" t="s">
        <v>439</v>
      </c>
      <c r="C454" s="100" t="s">
        <v>440</v>
      </c>
      <c r="D454" s="100" t="s">
        <v>441</v>
      </c>
      <c r="E454" s="100">
        <v>66829</v>
      </c>
      <c r="F454" s="129">
        <v>2002</v>
      </c>
      <c r="G454" s="100" t="s">
        <v>276</v>
      </c>
      <c r="H454" s="15" t="s">
        <v>287</v>
      </c>
      <c r="I454" s="130">
        <v>6.13</v>
      </c>
      <c r="J454" s="6">
        <f>1</f>
        <v>1</v>
      </c>
      <c r="L454" s="205" t="s">
        <v>449</v>
      </c>
      <c r="M454" s="205" t="s">
        <v>450</v>
      </c>
      <c r="N454" s="205" t="s">
        <v>451</v>
      </c>
    </row>
    <row r="455" spans="2:14" ht="23.25" customHeight="1">
      <c r="B455" s="100" t="s">
        <v>461</v>
      </c>
      <c r="C455" s="100" t="s">
        <v>462</v>
      </c>
      <c r="D455" s="100" t="s">
        <v>463</v>
      </c>
      <c r="E455" s="100">
        <v>65890</v>
      </c>
      <c r="F455" s="129">
        <v>1998</v>
      </c>
      <c r="G455" s="100" t="s">
        <v>324</v>
      </c>
      <c r="H455" s="15" t="s">
        <v>281</v>
      </c>
      <c r="I455" s="130">
        <v>13.29</v>
      </c>
      <c r="J455" s="6">
        <f>1</f>
        <v>1</v>
      </c>
      <c r="L455" s="205" t="s">
        <v>411</v>
      </c>
      <c r="M455" s="205" t="s">
        <v>412</v>
      </c>
      <c r="N455" s="205" t="s">
        <v>413</v>
      </c>
    </row>
    <row r="456" spans="2:14" ht="23.25" customHeight="1">
      <c r="B456" s="100" t="str" cm="1">
        <f t="array" ref="B456">_xlfn.XLOOKUP(tblMix[[#This Row],[Arena Name]]&amp;tblMix[[#This Row],[Arena Location]],tblLookup[Arena Name]&amp;tblLookup[Arena Location],tblLookup[Team Name],NA(),0,1)</f>
        <v>New York Giants</v>
      </c>
      <c r="C456" s="100" t="s">
        <v>446</v>
      </c>
      <c r="D456" s="100" t="s">
        <v>447</v>
      </c>
      <c r="E456" s="100">
        <v>82500</v>
      </c>
      <c r="F456" s="129">
        <v>2010</v>
      </c>
      <c r="G456" s="100" t="s">
        <v>288</v>
      </c>
      <c r="H456" s="15" t="s">
        <v>287</v>
      </c>
      <c r="I456" s="130">
        <v>5.13</v>
      </c>
      <c r="J456" s="6">
        <f>1</f>
        <v>1</v>
      </c>
      <c r="L456" s="205" t="s">
        <v>448</v>
      </c>
      <c r="M456" s="205" t="s">
        <v>446</v>
      </c>
      <c r="N456" s="205" t="s">
        <v>447</v>
      </c>
    </row>
    <row r="457" spans="2:14" ht="23.25" customHeight="1">
      <c r="B457" s="100" t="s">
        <v>461</v>
      </c>
      <c r="C457" s="100" t="s">
        <v>462</v>
      </c>
      <c r="D457" s="100" t="s">
        <v>463</v>
      </c>
      <c r="E457" s="100">
        <v>65890</v>
      </c>
      <c r="F457" s="129">
        <v>1998</v>
      </c>
      <c r="G457" s="100" t="s">
        <v>365</v>
      </c>
      <c r="H457" s="15" t="s">
        <v>290</v>
      </c>
      <c r="I457" s="130">
        <v>7.72</v>
      </c>
      <c r="J457" s="6">
        <f>1</f>
        <v>1</v>
      </c>
      <c r="L457" s="205" t="s">
        <v>432</v>
      </c>
      <c r="M457" s="205" t="s">
        <v>430</v>
      </c>
      <c r="N457" s="205" t="s">
        <v>431</v>
      </c>
    </row>
    <row r="458" spans="2:14" ht="23.25" customHeight="1">
      <c r="B458" s="100" t="s">
        <v>393</v>
      </c>
      <c r="C458" s="100" t="s">
        <v>394</v>
      </c>
      <c r="D458" s="100" t="str">
        <f>_xlfn.XLOOKUP(tblMix[[#This Row],[Arena Name]],tblLookup[Arena Name],tblLookup[Arena Location],NA(),0,1)</f>
        <v>Chicago, Illinois</v>
      </c>
      <c r="E458" s="100">
        <v>61500</v>
      </c>
      <c r="F458" s="129">
        <v>1924</v>
      </c>
      <c r="G458" s="100" t="s">
        <v>309</v>
      </c>
      <c r="H458" s="15" t="s">
        <v>290</v>
      </c>
      <c r="I458" s="130">
        <v>1.83</v>
      </c>
      <c r="J458" s="6">
        <f>1</f>
        <v>1</v>
      </c>
      <c r="L458" s="205" t="s">
        <v>393</v>
      </c>
      <c r="M458" s="205" t="s">
        <v>394</v>
      </c>
      <c r="N458" s="205" t="s">
        <v>395</v>
      </c>
    </row>
    <row r="459" spans="2:14" ht="23.25" customHeight="1">
      <c r="B459" s="100" t="s">
        <v>455</v>
      </c>
      <c r="C459" s="100" t="str">
        <f>_xlfn.XLOOKUP(tblMix[[#This Row],[Team Name]],tblLookup[Team Name],tblLookup[Arena Name],NA(),0,1)</f>
        <v>Levi's Stadium</v>
      </c>
      <c r="D459" s="100" t="s">
        <v>457</v>
      </c>
      <c r="E459" s="100">
        <v>68500</v>
      </c>
      <c r="F459" s="129">
        <v>2014</v>
      </c>
      <c r="G459" s="100" t="s">
        <v>304</v>
      </c>
      <c r="H459" s="15" t="s">
        <v>290</v>
      </c>
      <c r="I459" s="130">
        <v>7.38</v>
      </c>
      <c r="J459" s="6">
        <f>1</f>
        <v>1</v>
      </c>
      <c r="L459" s="205" t="s">
        <v>455</v>
      </c>
      <c r="M459" s="205" t="s">
        <v>456</v>
      </c>
      <c r="N459" s="205" t="s">
        <v>457</v>
      </c>
    </row>
    <row r="460" spans="2:14" ht="23.25" customHeight="1">
      <c r="B460" s="100" t="s">
        <v>432</v>
      </c>
      <c r="C460" s="100" t="str">
        <f>_xlfn.XLOOKUP(tblMix[[#This Row],[Team Name]],tblLookup[Team Name],tblLookup[Arena Name],NA(),0,1)</f>
        <v>SoFi Stadium</v>
      </c>
      <c r="D460" s="100" t="str">
        <f>_xlfn.XLOOKUP(tblMix[[#This Row],[Arena Name]],tblLookup[Arena Name],tblLookup[Arena Location],NA(),0,1)</f>
        <v>Inglewood, California</v>
      </c>
      <c r="E460" s="100">
        <v>70240</v>
      </c>
      <c r="F460" s="129">
        <v>2020</v>
      </c>
      <c r="G460" s="100" t="s">
        <v>270</v>
      </c>
      <c r="H460" s="15" t="s">
        <v>283</v>
      </c>
      <c r="I460" s="130">
        <v>8.67</v>
      </c>
      <c r="J460" s="6">
        <f>1</f>
        <v>1</v>
      </c>
      <c r="L460" s="205" t="s">
        <v>420</v>
      </c>
      <c r="M460" s="205" t="s">
        <v>421</v>
      </c>
      <c r="N460" s="205" t="s">
        <v>422</v>
      </c>
    </row>
    <row r="461" spans="2:14" ht="23.25" customHeight="1">
      <c r="B461" s="100" t="s">
        <v>420</v>
      </c>
      <c r="C461" s="100" t="s">
        <v>421</v>
      </c>
      <c r="D461" s="100" t="s">
        <v>422</v>
      </c>
      <c r="E461" s="100">
        <v>69132</v>
      </c>
      <c r="F461" s="129">
        <v>2008</v>
      </c>
      <c r="G461" s="100" t="s">
        <v>294</v>
      </c>
      <c r="H461" s="15" t="s">
        <v>290</v>
      </c>
      <c r="I461" s="130">
        <v>3.14</v>
      </c>
      <c r="J461" s="6">
        <f>1</f>
        <v>1</v>
      </c>
      <c r="L461" s="205" t="s">
        <v>432</v>
      </c>
      <c r="M461" s="205" t="s">
        <v>430</v>
      </c>
      <c r="N461" s="205" t="s">
        <v>431</v>
      </c>
    </row>
    <row r="462" spans="2:14" ht="23.25" customHeight="1">
      <c r="B462" s="100" t="s">
        <v>455</v>
      </c>
      <c r="C462" s="100" t="s">
        <v>456</v>
      </c>
      <c r="D462" s="100" t="str">
        <f>_xlfn.XLOOKUP(tblMix[[#This Row],[Arena Name]],tblLookup[Arena Name],tblLookup[Arena Location],NA(),0,1)</f>
        <v>Santa Clara, California</v>
      </c>
      <c r="E462" s="100">
        <v>68500</v>
      </c>
      <c r="F462" s="129">
        <v>2014</v>
      </c>
      <c r="G462" s="100" t="s">
        <v>303</v>
      </c>
      <c r="H462" s="15" t="s">
        <v>290</v>
      </c>
      <c r="I462" s="130">
        <v>12.74</v>
      </c>
      <c r="J462" s="6">
        <f>1</f>
        <v>1</v>
      </c>
      <c r="L462" s="205" t="s">
        <v>393</v>
      </c>
      <c r="M462" s="205" t="s">
        <v>394</v>
      </c>
      <c r="N462" s="205" t="s">
        <v>395</v>
      </c>
    </row>
    <row r="463" spans="2:14" ht="23.25" customHeight="1">
      <c r="B463" s="100" t="s">
        <v>448</v>
      </c>
      <c r="C463" s="100" t="s">
        <v>446</v>
      </c>
      <c r="D463" s="100" t="s">
        <v>447</v>
      </c>
      <c r="E463" s="100">
        <v>82500</v>
      </c>
      <c r="F463" s="129">
        <v>2010</v>
      </c>
      <c r="G463" s="100" t="s">
        <v>277</v>
      </c>
      <c r="H463" s="15" t="s">
        <v>281</v>
      </c>
      <c r="I463" s="130">
        <v>8.14</v>
      </c>
      <c r="J463" s="6">
        <f>1</f>
        <v>1</v>
      </c>
      <c r="L463" s="205" t="s">
        <v>381</v>
      </c>
      <c r="M463" s="205" t="s">
        <v>382</v>
      </c>
      <c r="N463" s="205" t="s">
        <v>383</v>
      </c>
    </row>
    <row r="464" spans="2:14" ht="23.25" customHeight="1">
      <c r="B464" s="100" t="s">
        <v>452</v>
      </c>
      <c r="C464" s="100" t="s">
        <v>453</v>
      </c>
      <c r="D464" s="100" t="s">
        <v>454</v>
      </c>
      <c r="E464" s="100">
        <v>68400</v>
      </c>
      <c r="F464" s="129">
        <v>2001</v>
      </c>
      <c r="G464" s="100" t="s">
        <v>311</v>
      </c>
      <c r="H464" s="15" t="s">
        <v>281</v>
      </c>
      <c r="I464" s="130">
        <v>13.65</v>
      </c>
      <c r="J464" s="6">
        <f>1</f>
        <v>1</v>
      </c>
      <c r="L464" s="205" t="s">
        <v>432</v>
      </c>
      <c r="M464" s="205" t="s">
        <v>430</v>
      </c>
      <c r="N464" s="205" t="s">
        <v>431</v>
      </c>
    </row>
    <row r="465" spans="2:14" ht="23.25" customHeight="1">
      <c r="B465" s="100" t="s">
        <v>458</v>
      </c>
      <c r="C465" s="100" t="str">
        <f>_xlfn.XLOOKUP(tblMix[[#This Row],[Team Name]],tblLookup[Team Name],tblLookup[Arena Name],NA(),0,1)</f>
        <v>Lumen Field</v>
      </c>
      <c r="D465" s="100" t="s">
        <v>460</v>
      </c>
      <c r="E465" s="100">
        <v>69000</v>
      </c>
      <c r="F465" s="129">
        <v>2002</v>
      </c>
      <c r="G465" s="100" t="s">
        <v>359</v>
      </c>
      <c r="H465" s="15" t="s">
        <v>287</v>
      </c>
      <c r="I465" s="130">
        <v>11.01</v>
      </c>
      <c r="J465" s="6">
        <f>1</f>
        <v>1</v>
      </c>
      <c r="L465" s="205" t="s">
        <v>432</v>
      </c>
      <c r="M465" s="205" t="s">
        <v>430</v>
      </c>
      <c r="N465" s="205" t="s">
        <v>431</v>
      </c>
    </row>
    <row r="466" spans="2:14" ht="23.25" customHeight="1">
      <c r="B466" s="100" t="s">
        <v>408</v>
      </c>
      <c r="C466" s="100" t="s">
        <v>409</v>
      </c>
      <c r="D466" s="100" t="s">
        <v>410</v>
      </c>
      <c r="E466" s="100">
        <v>65000</v>
      </c>
      <c r="F466" s="129">
        <v>2002</v>
      </c>
      <c r="G466" s="100" t="s">
        <v>302</v>
      </c>
      <c r="H466" s="15" t="s">
        <v>281</v>
      </c>
      <c r="I466" s="130">
        <v>2.7</v>
      </c>
      <c r="J466" s="6">
        <f>1</f>
        <v>1</v>
      </c>
      <c r="L466" s="205" t="s">
        <v>387</v>
      </c>
      <c r="M466" s="205" t="s">
        <v>388</v>
      </c>
      <c r="N466" s="205" t="s">
        <v>389</v>
      </c>
    </row>
    <row r="467" spans="2:14" ht="23.25" customHeight="1">
      <c r="B467" s="100" t="s">
        <v>396</v>
      </c>
      <c r="C467" s="100" t="s">
        <v>397</v>
      </c>
      <c r="D467" s="100" t="s">
        <v>398</v>
      </c>
      <c r="E467" s="100">
        <v>65515</v>
      </c>
      <c r="F467" s="129">
        <v>2000</v>
      </c>
      <c r="G467" s="100" t="s">
        <v>276</v>
      </c>
      <c r="H467" s="15" t="s">
        <v>287</v>
      </c>
      <c r="I467" s="130">
        <v>6.13</v>
      </c>
      <c r="J467" s="6">
        <f>1</f>
        <v>1</v>
      </c>
      <c r="L467" s="205" t="s">
        <v>408</v>
      </c>
      <c r="M467" s="205" t="s">
        <v>409</v>
      </c>
      <c r="N467" s="205" t="s">
        <v>410</v>
      </c>
    </row>
    <row r="468" spans="2:14" ht="23.25" customHeight="1">
      <c r="B468" s="100" t="s">
        <v>393</v>
      </c>
      <c r="C468" s="100" t="s">
        <v>394</v>
      </c>
      <c r="D468" s="100" t="str">
        <f>_xlfn.XLOOKUP(tblMix[[#This Row],[Arena Name]],tblLookup[Arena Name],tblLookup[Arena Location],NA(),0,1)</f>
        <v>Chicago, Illinois</v>
      </c>
      <c r="E468" s="100">
        <v>61500</v>
      </c>
      <c r="F468" s="129">
        <v>1924</v>
      </c>
      <c r="G468" s="100" t="s">
        <v>273</v>
      </c>
      <c r="H468" s="15" t="s">
        <v>281</v>
      </c>
      <c r="I468" s="130">
        <v>6.37</v>
      </c>
      <c r="J468" s="6">
        <f>1</f>
        <v>1</v>
      </c>
      <c r="L468" s="205" t="s">
        <v>464</v>
      </c>
      <c r="M468" s="205" t="s">
        <v>465</v>
      </c>
      <c r="N468" s="205" t="s">
        <v>466</v>
      </c>
    </row>
    <row r="469" spans="2:14" ht="23.25" customHeight="1">
      <c r="B469" s="100" t="s">
        <v>464</v>
      </c>
      <c r="C469" s="100" t="str">
        <f>_xlfn.XLOOKUP(tblMix[[#This Row],[Team Name]],tblLookup[Team Name],tblLookup[Arena Name],NA(),0,1)</f>
        <v>Nissan Stadium</v>
      </c>
      <c r="D469" s="100" t="s">
        <v>466</v>
      </c>
      <c r="E469" s="100">
        <v>69143</v>
      </c>
      <c r="F469" s="129">
        <v>1999</v>
      </c>
      <c r="G469" s="100" t="s">
        <v>324</v>
      </c>
      <c r="H469" s="15" t="s">
        <v>290</v>
      </c>
      <c r="I469" s="130">
        <v>13.09</v>
      </c>
      <c r="J469" s="6">
        <f>1</f>
        <v>1</v>
      </c>
      <c r="L469" s="205" t="s">
        <v>420</v>
      </c>
      <c r="M469" s="205" t="s">
        <v>421</v>
      </c>
      <c r="N469" s="205" t="s">
        <v>422</v>
      </c>
    </row>
    <row r="470" spans="2:14" ht="23.25" customHeight="1">
      <c r="B470" s="100" t="s">
        <v>393</v>
      </c>
      <c r="C470" s="100" t="s">
        <v>394</v>
      </c>
      <c r="D470" s="100" t="str">
        <f>_xlfn.XLOOKUP(tblMix[[#This Row],[Arena Name]],tblLookup[Arena Name],tblLookup[Arena Location],NA(),0,1)</f>
        <v>Chicago, Illinois</v>
      </c>
      <c r="E470" s="100">
        <v>61500</v>
      </c>
      <c r="F470" s="129">
        <v>1924</v>
      </c>
      <c r="G470" s="100" t="s">
        <v>277</v>
      </c>
      <c r="H470" s="15" t="s">
        <v>283</v>
      </c>
      <c r="I470" s="130">
        <v>8.2200000000000006</v>
      </c>
      <c r="J470" s="6">
        <f>1</f>
        <v>1</v>
      </c>
      <c r="L470" s="205" t="s">
        <v>455</v>
      </c>
      <c r="M470" s="205" t="s">
        <v>456</v>
      </c>
      <c r="N470" s="205" t="s">
        <v>457</v>
      </c>
    </row>
    <row r="471" spans="2:14" ht="23.25" customHeight="1">
      <c r="B471" s="100" t="str" cm="1">
        <f t="array" ref="B471">_xlfn.XLOOKUP(tblMix[[#This Row],[Arena Name]]&amp;tblMix[[#This Row],[Arena Location]],tblLookup[Arena Name]&amp;tblLookup[Arena Location],tblLookup[Team Name],NA(),0,1)</f>
        <v>Chicago Bears</v>
      </c>
      <c r="C471" s="100" t="s">
        <v>394</v>
      </c>
      <c r="D471" s="100" t="str">
        <f>_xlfn.XLOOKUP(tblMix[[#This Row],[Arena Name]],tblLookup[Arena Name],tblLookup[Arena Location],NA(),0,1)</f>
        <v>Chicago, Illinois</v>
      </c>
      <c r="E471" s="100">
        <v>61500</v>
      </c>
      <c r="F471" s="129">
        <v>1924</v>
      </c>
      <c r="G471" s="100" t="s">
        <v>311</v>
      </c>
      <c r="H471" s="15" t="s">
        <v>290</v>
      </c>
      <c r="I471" s="130">
        <v>14.13</v>
      </c>
      <c r="J471" s="6">
        <f>1</f>
        <v>1</v>
      </c>
      <c r="L471" s="205" t="s">
        <v>429</v>
      </c>
      <c r="M471" s="205" t="s">
        <v>430</v>
      </c>
      <c r="N471" s="205" t="s">
        <v>431</v>
      </c>
    </row>
    <row r="472" spans="2:14" ht="23.25" customHeight="1">
      <c r="B472" s="100" t="str" cm="1">
        <f t="array" ref="B472">_xlfn.XLOOKUP(tblMix[[#This Row],[Arena Name]]&amp;tblMix[[#This Row],[Arena Location]],tblLookup[Arena Name]&amp;tblLookup[Arena Location],tblLookup[Team Name],NA(),0,1)</f>
        <v>Green Bay Packers</v>
      </c>
      <c r="C472" s="100" t="str">
        <f>_xlfn.XLOOKUP(tblMix[[#This Row],[Arena Location]],tblLookup[Arena Location],tblLookup[Arena Name],NA(),0,1)</f>
        <v>Lambeau Field</v>
      </c>
      <c r="D472" s="100" t="s">
        <v>413</v>
      </c>
      <c r="E472" s="100">
        <v>81441</v>
      </c>
      <c r="F472" s="129">
        <v>1957</v>
      </c>
      <c r="G472" s="100" t="s">
        <v>270</v>
      </c>
      <c r="H472" s="15" t="s">
        <v>283</v>
      </c>
      <c r="I472" s="130">
        <v>8.67</v>
      </c>
      <c r="J472" s="6">
        <f>1</f>
        <v>1</v>
      </c>
      <c r="L472" s="205" t="s">
        <v>378</v>
      </c>
      <c r="M472" s="205" t="s">
        <v>379</v>
      </c>
      <c r="N472" s="205" t="s">
        <v>380</v>
      </c>
    </row>
    <row r="473" spans="2:14" ht="23.25" customHeight="1">
      <c r="B473" s="100" t="str" cm="1">
        <f t="array" ref="B473">_xlfn.XLOOKUP(tblMix[[#This Row],[Arena Name]]&amp;tblMix[[#This Row],[Arena Location]],tblLookup[Arena Name]&amp;tblLookup[Arena Location],tblLookup[Team Name],NA(),0,1)</f>
        <v>Detroit Lions</v>
      </c>
      <c r="C473" s="100" t="str">
        <f>_xlfn.XLOOKUP(tblMix[[#This Row],[Arena Location]],tblLookup[Arena Location],tblLookup[Arena Name],NA(),0,1)</f>
        <v>Ford Field</v>
      </c>
      <c r="D473" s="100" t="s">
        <v>410</v>
      </c>
      <c r="E473" s="100">
        <v>65000</v>
      </c>
      <c r="F473" s="129">
        <v>2002</v>
      </c>
      <c r="G473" s="100" t="s">
        <v>309</v>
      </c>
      <c r="H473" s="15" t="s">
        <v>287</v>
      </c>
      <c r="I473" s="130">
        <v>1.68</v>
      </c>
      <c r="J473" s="6">
        <f>1</f>
        <v>1</v>
      </c>
      <c r="L473" s="205" t="s">
        <v>426</v>
      </c>
      <c r="M473" s="205" t="s">
        <v>427</v>
      </c>
      <c r="N473" s="205" t="s">
        <v>428</v>
      </c>
    </row>
    <row r="474" spans="2:14" ht="23.25" customHeight="1">
      <c r="B474" s="100" t="s">
        <v>436</v>
      </c>
      <c r="C474" s="100" t="s">
        <v>437</v>
      </c>
      <c r="D474" s="100" t="s">
        <v>438</v>
      </c>
      <c r="E474" s="100">
        <v>66655</v>
      </c>
      <c r="F474" s="129">
        <v>2016</v>
      </c>
      <c r="G474" s="100" t="s">
        <v>360</v>
      </c>
      <c r="H474" s="15" t="s">
        <v>290</v>
      </c>
      <c r="I474" s="130">
        <v>3.02</v>
      </c>
      <c r="J474" s="6">
        <f>1</f>
        <v>1</v>
      </c>
      <c r="L474" s="205" t="s">
        <v>414</v>
      </c>
      <c r="M474" s="205" t="s">
        <v>415</v>
      </c>
      <c r="N474" s="205" t="s">
        <v>416</v>
      </c>
    </row>
    <row r="475" spans="2:14" ht="23.25" customHeight="1">
      <c r="B475" s="100" t="s">
        <v>439</v>
      </c>
      <c r="C475" s="100" t="s">
        <v>440</v>
      </c>
      <c r="D475" s="100" t="s">
        <v>441</v>
      </c>
      <c r="E475" s="100">
        <v>66829</v>
      </c>
      <c r="F475" s="129">
        <v>2002</v>
      </c>
      <c r="G475" s="100" t="s">
        <v>296</v>
      </c>
      <c r="H475" s="15" t="s">
        <v>281</v>
      </c>
      <c r="I475" s="130">
        <v>12.21</v>
      </c>
      <c r="J475" s="6">
        <f>1</f>
        <v>1</v>
      </c>
      <c r="L475" s="205" t="s">
        <v>432</v>
      </c>
      <c r="M475" s="205" t="s">
        <v>430</v>
      </c>
      <c r="N475" s="205" t="s">
        <v>431</v>
      </c>
    </row>
    <row r="476" spans="2:14" ht="23.25" customHeight="1">
      <c r="B476" s="100" t="str" cm="1">
        <f t="array" ref="B476">_xlfn.XLOOKUP(tblMix[[#This Row],[Arena Name]]&amp;tblMix[[#This Row],[Arena Location]],tblLookup[Arena Name]&amp;tblLookup[Arena Location],tblLookup[Team Name],NA(),0,1)</f>
        <v>Buffalo Bills</v>
      </c>
      <c r="C476" s="100" t="str">
        <f>_xlfn.XLOOKUP(tblMix[[#This Row],[Arena Location]],tblLookup[Arena Location],tblLookup[Arena Name],NA(),0,1)</f>
        <v>Highmark Stadium</v>
      </c>
      <c r="D476" s="100" t="s">
        <v>389</v>
      </c>
      <c r="E476" s="100">
        <v>71608</v>
      </c>
      <c r="F476" s="129">
        <v>1973</v>
      </c>
      <c r="G476" s="100" t="s">
        <v>271</v>
      </c>
      <c r="H476" s="15" t="s">
        <v>287</v>
      </c>
      <c r="I476" s="130">
        <v>9.4700000000000006</v>
      </c>
      <c r="J476" s="6">
        <f>1</f>
        <v>1</v>
      </c>
      <c r="L476" s="205" t="s">
        <v>464</v>
      </c>
      <c r="M476" s="205" t="s">
        <v>465</v>
      </c>
      <c r="N476" s="205" t="s">
        <v>466</v>
      </c>
    </row>
    <row r="477" spans="2:14" ht="23.25" customHeight="1">
      <c r="B477" s="100" t="s">
        <v>414</v>
      </c>
      <c r="C477" s="100" t="s">
        <v>415</v>
      </c>
      <c r="D477" s="100" t="str">
        <f>_xlfn.XLOOKUP(tblMix[[#This Row],[Arena Name]],tblLookup[Arena Name],tblLookup[Arena Location],NA(),0,1)</f>
        <v>Houston, Texas</v>
      </c>
      <c r="E477" s="100">
        <v>72220</v>
      </c>
      <c r="F477" s="129">
        <v>2002</v>
      </c>
      <c r="G477" s="100" t="s">
        <v>311</v>
      </c>
      <c r="H477" s="15" t="s">
        <v>283</v>
      </c>
      <c r="I477" s="130">
        <v>14.84</v>
      </c>
      <c r="J477" s="6">
        <f>1</f>
        <v>1</v>
      </c>
      <c r="L477" s="205" t="s">
        <v>467</v>
      </c>
      <c r="M477" s="205" t="s">
        <v>468</v>
      </c>
      <c r="N477" s="205" t="s">
        <v>469</v>
      </c>
    </row>
    <row r="478" spans="2:14" ht="23.25" customHeight="1">
      <c r="B478" s="100" t="s">
        <v>390</v>
      </c>
      <c r="C478" s="100" t="s">
        <v>391</v>
      </c>
      <c r="D478" s="100" t="s">
        <v>392</v>
      </c>
      <c r="E478" s="100">
        <v>75523</v>
      </c>
      <c r="F478" s="129">
        <v>1996</v>
      </c>
      <c r="G478" s="100" t="s">
        <v>322</v>
      </c>
      <c r="H478" s="15" t="s">
        <v>287</v>
      </c>
      <c r="I478" s="130">
        <v>4.54</v>
      </c>
      <c r="J478" s="6">
        <f>1</f>
        <v>1</v>
      </c>
      <c r="L478" s="205" t="s">
        <v>467</v>
      </c>
      <c r="M478" s="205" t="s">
        <v>468</v>
      </c>
      <c r="N478" s="205" t="s">
        <v>469</v>
      </c>
    </row>
    <row r="479" spans="2:14" ht="23.25" customHeight="1">
      <c r="B479" s="100" t="str" cm="1">
        <f t="array" ref="B479">_xlfn.XLOOKUP(tblMix[[#This Row],[Arena Name]]&amp;tblMix[[#This Row],[Arena Location]],tblLookup[Arena Name]&amp;tblLookup[Arena Location],tblLookup[Team Name],NA(),0,1)</f>
        <v>Baltimore Ravens</v>
      </c>
      <c r="C479" s="100" t="str">
        <f>_xlfn.XLOOKUP(tblMix[[#This Row],[Arena Location]],tblLookup[Arena Location],tblLookup[Arena Name],NA(),0,1)</f>
        <v>M&amp;T Bank Stadium</v>
      </c>
      <c r="D479" s="100" t="s">
        <v>386</v>
      </c>
      <c r="E479" s="100">
        <v>71008</v>
      </c>
      <c r="F479" s="129">
        <v>1998</v>
      </c>
      <c r="G479" s="100" t="s">
        <v>300</v>
      </c>
      <c r="H479" s="15" t="s">
        <v>290</v>
      </c>
      <c r="I479" s="130">
        <v>8.15</v>
      </c>
      <c r="J479" s="6">
        <f>1</f>
        <v>1</v>
      </c>
      <c r="L479" s="205" t="s">
        <v>399</v>
      </c>
      <c r="M479" s="205" t="s">
        <v>400</v>
      </c>
      <c r="N479" s="205" t="s">
        <v>401</v>
      </c>
    </row>
    <row r="480" spans="2:14" ht="23.25" customHeight="1">
      <c r="B480" s="100" t="s">
        <v>449</v>
      </c>
      <c r="C480" s="100" t="s">
        <v>450</v>
      </c>
      <c r="D480" s="100" t="s">
        <v>451</v>
      </c>
      <c r="E480" s="100">
        <v>69596</v>
      </c>
      <c r="F480" s="129">
        <v>2003</v>
      </c>
      <c r="G480" s="100" t="s">
        <v>363</v>
      </c>
      <c r="H480" s="15" t="s">
        <v>287</v>
      </c>
      <c r="I480" s="130">
        <v>5.05</v>
      </c>
      <c r="J480" s="6">
        <f>1</f>
        <v>1</v>
      </c>
      <c r="L480" s="205" t="s">
        <v>381</v>
      </c>
      <c r="M480" s="205" t="s">
        <v>382</v>
      </c>
      <c r="N480" s="205" t="s">
        <v>383</v>
      </c>
    </row>
    <row r="481" spans="2:14" ht="23.25" customHeight="1">
      <c r="B481" s="100" t="s">
        <v>429</v>
      </c>
      <c r="C481" s="100" t="str">
        <f>_xlfn.XLOOKUP(tblMix[[#This Row],[Team Name]],tblLookup[Team Name],tblLookup[Arena Name],NA(),0,1)</f>
        <v>SoFi Stadium</v>
      </c>
      <c r="D481" s="100" t="str">
        <f>_xlfn.XLOOKUP(tblMix[[#This Row],[Arena Name]],tblLookup[Arena Name],tblLookup[Arena Location],NA(),0,1)</f>
        <v>Inglewood, California</v>
      </c>
      <c r="E481" s="100">
        <v>70240</v>
      </c>
      <c r="F481" s="129">
        <v>2020</v>
      </c>
      <c r="G481" s="100" t="s">
        <v>365</v>
      </c>
      <c r="H481" s="15" t="s">
        <v>290</v>
      </c>
      <c r="I481" s="130">
        <v>7.72</v>
      </c>
      <c r="J481" s="6">
        <f>1</f>
        <v>1</v>
      </c>
      <c r="L481" s="205" t="s">
        <v>378</v>
      </c>
      <c r="M481" s="205" t="s">
        <v>379</v>
      </c>
      <c r="N481" s="205" t="s">
        <v>380</v>
      </c>
    </row>
    <row r="482" spans="2:14" ht="23.25" customHeight="1">
      <c r="B482" s="100" t="s">
        <v>455</v>
      </c>
      <c r="C482" s="100" t="str">
        <f>_xlfn.XLOOKUP(tblMix[[#This Row],[Team Name]],tblLookup[Team Name],tblLookup[Arena Name],NA(),0,1)</f>
        <v>Levi's Stadium</v>
      </c>
      <c r="D482" s="100" t="str">
        <f>_xlfn.XLOOKUP(tblMix[[#This Row],[Arena Name]],tblLookup[Arena Name],tblLookup[Arena Location],NA(),0,1)</f>
        <v>Santa Clara, California</v>
      </c>
      <c r="E482" s="100">
        <v>68500</v>
      </c>
      <c r="F482" s="129">
        <v>2014</v>
      </c>
      <c r="G482" s="100" t="s">
        <v>322</v>
      </c>
      <c r="H482" s="15" t="s">
        <v>281</v>
      </c>
      <c r="I482" s="130">
        <v>4.45</v>
      </c>
      <c r="J482" s="6">
        <f>1</f>
        <v>1</v>
      </c>
      <c r="L482" s="205" t="s">
        <v>396</v>
      </c>
      <c r="M482" s="205" t="s">
        <v>397</v>
      </c>
      <c r="N482" s="205" t="s">
        <v>398</v>
      </c>
    </row>
    <row r="483" spans="2:14" ht="23.25" customHeight="1">
      <c r="B483" s="100" t="str" cm="1">
        <f t="array" ref="B483">_xlfn.XLOOKUP(tblMix[[#This Row],[Arena Name]]&amp;tblMix[[#This Row],[Arena Location]],tblLookup[Arena Name]&amp;tblLookup[Arena Location],tblLookup[Team Name],NA(),0,1)</f>
        <v>Cleveland Browns</v>
      </c>
      <c r="C483" s="100" t="str">
        <f>_xlfn.XLOOKUP(tblMix[[#This Row],[Arena Location]],tblLookup[Arena Location],tblLookup[Arena Name],NA(),0,1)</f>
        <v>Cleveland Browns Stadium</v>
      </c>
      <c r="D483" s="100" t="s">
        <v>401</v>
      </c>
      <c r="E483" s="100">
        <v>67895</v>
      </c>
      <c r="F483" s="129">
        <v>1999</v>
      </c>
      <c r="G483" s="100" t="s">
        <v>276</v>
      </c>
      <c r="H483" s="15" t="s">
        <v>290</v>
      </c>
      <c r="I483" s="130">
        <v>5.78</v>
      </c>
      <c r="J483" s="6">
        <f>1</f>
        <v>1</v>
      </c>
      <c r="L483" s="205" t="s">
        <v>396</v>
      </c>
      <c r="M483" s="205" t="s">
        <v>397</v>
      </c>
      <c r="N483" s="205" t="s">
        <v>398</v>
      </c>
    </row>
    <row r="484" spans="2:14" ht="23.25" customHeight="1">
      <c r="B484" s="100" t="s">
        <v>414</v>
      </c>
      <c r="C484" s="100" t="str">
        <f>_xlfn.XLOOKUP(tblMix[[#This Row],[Team Name]],tblLookup[Team Name],tblLookup[Arena Name],NA(),0,1)</f>
        <v>NRG Stadium</v>
      </c>
      <c r="D484" s="100" t="s">
        <v>416</v>
      </c>
      <c r="E484" s="100">
        <v>72220</v>
      </c>
      <c r="F484" s="129">
        <v>2002</v>
      </c>
      <c r="G484" s="100" t="s">
        <v>268</v>
      </c>
      <c r="H484" s="15" t="s">
        <v>283</v>
      </c>
      <c r="I484" s="130">
        <v>5.73</v>
      </c>
      <c r="J484" s="6">
        <f>1</f>
        <v>1</v>
      </c>
      <c r="L484" s="205" t="s">
        <v>381</v>
      </c>
      <c r="M484" s="205" t="s">
        <v>382</v>
      </c>
      <c r="N484" s="205" t="s">
        <v>383</v>
      </c>
    </row>
    <row r="485" spans="2:14" ht="23.25" customHeight="1">
      <c r="B485" s="100" t="str" cm="1">
        <f t="array" ref="B485">_xlfn.XLOOKUP(tblMix[[#This Row],[Arena Name]]&amp;tblMix[[#This Row],[Arena Location]],tblLookup[Arena Name]&amp;tblLookup[Arena Location],tblLookup[Team Name],NA(),0,1)</f>
        <v>Green Bay Packers</v>
      </c>
      <c r="C485" s="100" t="str">
        <f>_xlfn.XLOOKUP(tblMix[[#This Row],[Arena Location]],tblLookup[Arena Location],tblLookup[Arena Name],NA(),0,1)</f>
        <v>Lambeau Field</v>
      </c>
      <c r="D485" s="100" t="s">
        <v>413</v>
      </c>
      <c r="E485" s="100">
        <v>81441</v>
      </c>
      <c r="F485" s="129">
        <v>1957</v>
      </c>
      <c r="G485" s="100" t="s">
        <v>294</v>
      </c>
      <c r="H485" s="15" t="s">
        <v>287</v>
      </c>
      <c r="I485" s="130">
        <v>3.08</v>
      </c>
      <c r="J485" s="6">
        <f>1</f>
        <v>1</v>
      </c>
      <c r="L485" s="205" t="s">
        <v>387</v>
      </c>
      <c r="M485" s="205" t="s">
        <v>388</v>
      </c>
      <c r="N485" s="205" t="s">
        <v>389</v>
      </c>
    </row>
    <row r="486" spans="2:14" ht="23.25" customHeight="1">
      <c r="B486" s="100" t="str" cm="1">
        <f t="array" ref="B486">_xlfn.XLOOKUP(tblMix[[#This Row],[Arena Name]]&amp;tblMix[[#This Row],[Arena Location]],tblLookup[Arena Name]&amp;tblLookup[Arena Location],tblLookup[Team Name],NA(),0,1)</f>
        <v>Indianapolis Colts</v>
      </c>
      <c r="C486" s="100" t="str">
        <f>_xlfn.XLOOKUP(tblMix[[#This Row],[Arena Location]],tblLookup[Arena Location],tblLookup[Arena Name],NA(),0,1)</f>
        <v>Lucas Oil Stadium</v>
      </c>
      <c r="D486" s="100" t="s">
        <v>419</v>
      </c>
      <c r="E486" s="100">
        <v>67000</v>
      </c>
      <c r="F486" s="129">
        <v>2008</v>
      </c>
      <c r="G486" s="100" t="s">
        <v>323</v>
      </c>
      <c r="H486" s="15" t="s">
        <v>281</v>
      </c>
      <c r="I486" s="130">
        <v>2.19</v>
      </c>
      <c r="J486" s="6">
        <f>1</f>
        <v>1</v>
      </c>
      <c r="L486" s="205" t="s">
        <v>396</v>
      </c>
      <c r="M486" s="205" t="s">
        <v>397</v>
      </c>
      <c r="N486" s="205" t="s">
        <v>398</v>
      </c>
    </row>
    <row r="487" spans="2:14" ht="23.25" customHeight="1">
      <c r="B487" s="100" t="s">
        <v>384</v>
      </c>
      <c r="C487" s="100" t="str">
        <f>_xlfn.XLOOKUP(tblMix[[#This Row],[Team Name]],tblLookup[Team Name],tblLookup[Arena Name],NA(),0,1)</f>
        <v>M&amp;T Bank Stadium</v>
      </c>
      <c r="D487" s="100" t="s">
        <v>386</v>
      </c>
      <c r="E487" s="100">
        <v>71008</v>
      </c>
      <c r="F487" s="129">
        <v>1998</v>
      </c>
      <c r="G487" s="100" t="s">
        <v>277</v>
      </c>
      <c r="H487" s="15" t="s">
        <v>287</v>
      </c>
      <c r="I487" s="130">
        <v>8.2200000000000006</v>
      </c>
      <c r="J487" s="6">
        <f>1</f>
        <v>1</v>
      </c>
      <c r="L487" s="205" t="s">
        <v>429</v>
      </c>
      <c r="M487" s="205" t="s">
        <v>430</v>
      </c>
      <c r="N487" s="205" t="s">
        <v>431</v>
      </c>
    </row>
    <row r="488" spans="2:14" ht="23.25" customHeight="1">
      <c r="B488" s="100" t="s">
        <v>436</v>
      </c>
      <c r="C488" s="100" t="s">
        <v>437</v>
      </c>
      <c r="D488" s="100" t="s">
        <v>438</v>
      </c>
      <c r="E488" s="100">
        <v>66655</v>
      </c>
      <c r="F488" s="129">
        <v>2016</v>
      </c>
      <c r="G488" s="100" t="s">
        <v>291</v>
      </c>
      <c r="H488" s="15" t="s">
        <v>283</v>
      </c>
      <c r="I488" s="130">
        <v>8.57</v>
      </c>
      <c r="J488" s="6">
        <f>1</f>
        <v>1</v>
      </c>
      <c r="L488" s="205" t="s">
        <v>423</v>
      </c>
      <c r="M488" s="205" t="s">
        <v>424</v>
      </c>
      <c r="N488" s="205" t="s">
        <v>425</v>
      </c>
    </row>
    <row r="489" spans="2:14" ht="23.25" customHeight="1">
      <c r="B489" s="100" t="s">
        <v>378</v>
      </c>
      <c r="C489" s="100" t="str">
        <f>_xlfn.XLOOKUP(tblMix[[#This Row],[Team Name]],tblLookup[Team Name],tblLookup[Arena Name],NA(),0,1)</f>
        <v>State Farm Stadium</v>
      </c>
      <c r="D489" s="100" t="str">
        <f>_xlfn.XLOOKUP(tblMix[[#This Row],[Arena Name]],tblLookup[Arena Name],tblLookup[Arena Location],NA(),0,1)</f>
        <v>Glendale, Arizona</v>
      </c>
      <c r="E489" s="100">
        <v>63400</v>
      </c>
      <c r="F489" s="129">
        <v>2006</v>
      </c>
      <c r="G489" s="100" t="s">
        <v>274</v>
      </c>
      <c r="H489" s="15" t="s">
        <v>287</v>
      </c>
      <c r="I489" s="130">
        <v>6.84</v>
      </c>
      <c r="J489" s="6">
        <f>1</f>
        <v>1</v>
      </c>
      <c r="L489" s="205" t="s">
        <v>432</v>
      </c>
      <c r="M489" s="205" t="s">
        <v>430</v>
      </c>
      <c r="N489" s="205" t="s">
        <v>431</v>
      </c>
    </row>
    <row r="490" spans="2:14" ht="23.25" customHeight="1">
      <c r="B490" s="100" t="s">
        <v>442</v>
      </c>
      <c r="C490" s="100" t="s">
        <v>443</v>
      </c>
      <c r="D490" s="100" t="s">
        <v>444</v>
      </c>
      <c r="E490" s="100">
        <v>73208</v>
      </c>
      <c r="F490" s="129">
        <v>1975</v>
      </c>
      <c r="G490" s="100" t="s">
        <v>314</v>
      </c>
      <c r="H490" s="15" t="s">
        <v>283</v>
      </c>
      <c r="I490" s="130">
        <v>12.41</v>
      </c>
      <c r="J490" s="6">
        <f>1</f>
        <v>1</v>
      </c>
      <c r="L490" s="205" t="s">
        <v>411</v>
      </c>
      <c r="M490" s="205" t="s">
        <v>412</v>
      </c>
      <c r="N490" s="205" t="s">
        <v>413</v>
      </c>
    </row>
    <row r="491" spans="2:14" ht="23.25" customHeight="1">
      <c r="B491" s="100" t="s">
        <v>402</v>
      </c>
      <c r="C491" s="100" t="s">
        <v>403</v>
      </c>
      <c r="D491" s="100" t="s">
        <v>404</v>
      </c>
      <c r="E491" s="100">
        <v>80000</v>
      </c>
      <c r="F491" s="129">
        <v>2009</v>
      </c>
      <c r="G491" s="100" t="s">
        <v>324</v>
      </c>
      <c r="H491" s="15" t="s">
        <v>283</v>
      </c>
      <c r="I491" s="130">
        <v>14.14</v>
      </c>
      <c r="J491" s="6">
        <f>1</f>
        <v>1</v>
      </c>
      <c r="L491" s="205" t="s">
        <v>423</v>
      </c>
      <c r="M491" s="205" t="s">
        <v>424</v>
      </c>
      <c r="N491" s="205" t="s">
        <v>425</v>
      </c>
    </row>
    <row r="492" spans="2:14" ht="23.25" customHeight="1">
      <c r="B492" s="100" t="s">
        <v>467</v>
      </c>
      <c r="C492" s="100" t="s">
        <v>468</v>
      </c>
      <c r="D492" s="100" t="s">
        <v>469</v>
      </c>
      <c r="E492" s="100">
        <v>82000</v>
      </c>
      <c r="F492" s="129">
        <v>1997</v>
      </c>
      <c r="G492" s="100" t="s">
        <v>286</v>
      </c>
      <c r="H492" s="15" t="s">
        <v>287</v>
      </c>
      <c r="I492" s="130">
        <v>8.8800000000000008</v>
      </c>
      <c r="J492" s="6">
        <f>1</f>
        <v>1</v>
      </c>
      <c r="L492" s="205" t="s">
        <v>396</v>
      </c>
      <c r="M492" s="205" t="s">
        <v>397</v>
      </c>
      <c r="N492" s="205" t="s">
        <v>398</v>
      </c>
    </row>
    <row r="493" spans="2:14" ht="23.25" customHeight="1">
      <c r="B493" s="100" t="s">
        <v>423</v>
      </c>
      <c r="C493" s="100" t="s">
        <v>424</v>
      </c>
      <c r="D493" s="100" t="s">
        <v>425</v>
      </c>
      <c r="E493" s="100">
        <v>76416</v>
      </c>
      <c r="F493" s="129">
        <v>1972</v>
      </c>
      <c r="G493" s="100" t="s">
        <v>273</v>
      </c>
      <c r="H493" s="15" t="s">
        <v>283</v>
      </c>
      <c r="I493" s="130">
        <v>6.07</v>
      </c>
      <c r="J493" s="6">
        <f>1</f>
        <v>1</v>
      </c>
      <c r="L493" s="205" t="s">
        <v>461</v>
      </c>
      <c r="M493" s="205" t="s">
        <v>462</v>
      </c>
      <c r="N493" s="205" t="s">
        <v>463</v>
      </c>
    </row>
    <row r="494" spans="2:14" ht="23.25" customHeight="1">
      <c r="B494" s="100" t="s">
        <v>408</v>
      </c>
      <c r="C494" s="100" t="s">
        <v>409</v>
      </c>
      <c r="D494" s="100" t="s">
        <v>410</v>
      </c>
      <c r="E494" s="100">
        <v>65000</v>
      </c>
      <c r="F494" s="129">
        <v>2002</v>
      </c>
      <c r="G494" s="100" t="s">
        <v>313</v>
      </c>
      <c r="H494" s="15" t="s">
        <v>283</v>
      </c>
      <c r="I494" s="130">
        <v>12.48</v>
      </c>
      <c r="J494" s="6">
        <f>1</f>
        <v>1</v>
      </c>
      <c r="L494" s="205" t="s">
        <v>423</v>
      </c>
      <c r="M494" s="205" t="s">
        <v>424</v>
      </c>
      <c r="N494" s="205" t="s">
        <v>425</v>
      </c>
    </row>
    <row r="495" spans="2:14" ht="23.25" customHeight="1">
      <c r="B495" s="100" t="s">
        <v>405</v>
      </c>
      <c r="C495" s="100" t="s">
        <v>406</v>
      </c>
      <c r="D495" s="100" t="s">
        <v>407</v>
      </c>
      <c r="E495" s="100">
        <v>76125</v>
      </c>
      <c r="F495" s="129">
        <v>2001</v>
      </c>
      <c r="G495" s="100" t="s">
        <v>277</v>
      </c>
      <c r="H495" s="15" t="s">
        <v>290</v>
      </c>
      <c r="I495" s="130">
        <v>7.75</v>
      </c>
      <c r="J495" s="6">
        <f>1</f>
        <v>1</v>
      </c>
      <c r="L495" s="205" t="s">
        <v>461</v>
      </c>
      <c r="M495" s="205" t="s">
        <v>462</v>
      </c>
      <c r="N495" s="205" t="s">
        <v>463</v>
      </c>
    </row>
    <row r="496" spans="2:14" ht="23.25" customHeight="1">
      <c r="B496" s="100" t="s">
        <v>426</v>
      </c>
      <c r="C496" s="100" t="str">
        <f>_xlfn.XLOOKUP(tblMix[[#This Row],[Team Name]],tblLookup[Team Name],tblLookup[Arena Name],NA(),0,1)</f>
        <v>Allegiant Stadium</v>
      </c>
      <c r="D496" s="100" t="s">
        <v>428</v>
      </c>
      <c r="E496" s="100">
        <v>65000</v>
      </c>
      <c r="F496" s="129">
        <v>2020</v>
      </c>
      <c r="G496" s="100" t="s">
        <v>295</v>
      </c>
      <c r="H496" s="15" t="s">
        <v>287</v>
      </c>
      <c r="I496" s="130">
        <v>15.3</v>
      </c>
      <c r="J496" s="6">
        <f>1</f>
        <v>1</v>
      </c>
      <c r="L496" s="205" t="s">
        <v>455</v>
      </c>
      <c r="M496" s="205" t="s">
        <v>456</v>
      </c>
      <c r="N496" s="205" t="s">
        <v>457</v>
      </c>
    </row>
    <row r="497" spans="2:14" ht="23.25" customHeight="1">
      <c r="B497" s="100" t="s">
        <v>390</v>
      </c>
      <c r="C497" s="100" t="str">
        <f>_xlfn.XLOOKUP(tblMix[[#This Row],[Team Name]],tblLookup[Team Name],tblLookup[Arena Name],NA(),0,1)</f>
        <v>Bank of America Stadium</v>
      </c>
      <c r="D497" s="100" t="str">
        <f>_xlfn.XLOOKUP(tblMix[[#This Row],[Arena Name]],tblLookup[Arena Name],tblLookup[Arena Location],NA(),0,1)</f>
        <v>Charlotte, North Carolina</v>
      </c>
      <c r="E497" s="100">
        <v>75523</v>
      </c>
      <c r="F497" s="129">
        <v>1996</v>
      </c>
      <c r="G497" s="100" t="s">
        <v>288</v>
      </c>
      <c r="H497" s="15" t="s">
        <v>283</v>
      </c>
      <c r="I497" s="130">
        <v>5.13</v>
      </c>
      <c r="J497" s="6">
        <f>1</f>
        <v>1</v>
      </c>
      <c r="L497" s="205" t="s">
        <v>423</v>
      </c>
      <c r="M497" s="205" t="s">
        <v>424</v>
      </c>
      <c r="N497" s="205" t="s">
        <v>425</v>
      </c>
    </row>
    <row r="498" spans="2:14" ht="23.25" customHeight="1">
      <c r="B498" s="100" t="s">
        <v>378</v>
      </c>
      <c r="C498" s="100" t="s">
        <v>379</v>
      </c>
      <c r="D498" s="100" t="s">
        <v>380</v>
      </c>
      <c r="E498" s="100">
        <v>63400</v>
      </c>
      <c r="F498" s="129">
        <v>2006</v>
      </c>
      <c r="G498" s="100" t="s">
        <v>308</v>
      </c>
      <c r="H498" s="15" t="s">
        <v>281</v>
      </c>
      <c r="I498" s="130">
        <v>12.31</v>
      </c>
      <c r="J498" s="6">
        <f>1</f>
        <v>1</v>
      </c>
      <c r="L498" s="205" t="s">
        <v>448</v>
      </c>
      <c r="M498" s="205" t="s">
        <v>446</v>
      </c>
      <c r="N498" s="205" t="s">
        <v>447</v>
      </c>
    </row>
    <row r="499" spans="2:14" ht="23.25" customHeight="1">
      <c r="B499" s="100" t="s">
        <v>408</v>
      </c>
      <c r="C499" s="100" t="s">
        <v>409</v>
      </c>
      <c r="D499" s="100" t="s">
        <v>410</v>
      </c>
      <c r="E499" s="100">
        <v>65000</v>
      </c>
      <c r="F499" s="129">
        <v>2002</v>
      </c>
      <c r="G499" s="100" t="s">
        <v>289</v>
      </c>
      <c r="H499" s="15" t="s">
        <v>281</v>
      </c>
      <c r="I499" s="130">
        <v>7.92</v>
      </c>
      <c r="J499" s="6">
        <f>1</f>
        <v>1</v>
      </c>
      <c r="L499" s="205" t="s">
        <v>433</v>
      </c>
      <c r="M499" s="205" t="s">
        <v>434</v>
      </c>
      <c r="N499" s="205" t="s">
        <v>435</v>
      </c>
    </row>
    <row r="500" spans="2:14" ht="23.25" customHeight="1">
      <c r="B500" s="100" t="str" cm="1">
        <f t="array" ref="B500">_xlfn.XLOOKUP(tblMix[[#This Row],[Arena Name]]&amp;tblMix[[#This Row],[Arena Location]],tblLookup[Arena Name]&amp;tblLookup[Arena Location],tblLookup[Team Name],NA(),0,1)</f>
        <v>Baltimore Ravens</v>
      </c>
      <c r="C500" s="100" t="str">
        <f>_xlfn.XLOOKUP(tblMix[[#This Row],[Arena Location]],tblLookup[Arena Location],tblLookup[Arena Name],NA(),0,1)</f>
        <v>M&amp;T Bank Stadium</v>
      </c>
      <c r="D500" s="100" t="s">
        <v>386</v>
      </c>
      <c r="E500" s="100">
        <v>71008</v>
      </c>
      <c r="F500" s="129">
        <v>1998</v>
      </c>
      <c r="G500" s="100" t="s">
        <v>302</v>
      </c>
      <c r="H500" s="15" t="s">
        <v>290</v>
      </c>
      <c r="I500" s="130">
        <v>2.79</v>
      </c>
      <c r="J500" s="6">
        <f>1</f>
        <v>1</v>
      </c>
      <c r="L500" s="205" t="s">
        <v>417</v>
      </c>
      <c r="M500" s="205" t="s">
        <v>418</v>
      </c>
      <c r="N500" s="205" t="s">
        <v>419</v>
      </c>
    </row>
    <row r="501" spans="2:14" ht="23.25" customHeight="1">
      <c r="B501" s="100" t="s">
        <v>439</v>
      </c>
      <c r="C501" s="100" t="s">
        <v>440</v>
      </c>
      <c r="D501" s="100" t="s">
        <v>441</v>
      </c>
      <c r="E501" s="100">
        <v>66829</v>
      </c>
      <c r="F501" s="129">
        <v>2002</v>
      </c>
      <c r="G501" s="100" t="s">
        <v>364</v>
      </c>
      <c r="H501" s="15" t="s">
        <v>290</v>
      </c>
      <c r="I501" s="130">
        <v>6.73</v>
      </c>
      <c r="J501" s="6">
        <f>1</f>
        <v>1</v>
      </c>
      <c r="L501" s="205" t="s">
        <v>408</v>
      </c>
      <c r="M501" s="205" t="s">
        <v>409</v>
      </c>
      <c r="N501" s="205" t="s">
        <v>410</v>
      </c>
    </row>
    <row r="502" spans="2:14" ht="23.25" customHeight="1">
      <c r="B502" s="100" t="s">
        <v>467</v>
      </c>
      <c r="C502" s="100" t="str">
        <f>_xlfn.XLOOKUP(tblMix[[#This Row],[Team Name]],tblLookup[Team Name],tblLookup[Arena Name],NA(),0,1)</f>
        <v>Commanders Field</v>
      </c>
      <c r="D502" s="100" t="str">
        <f>_xlfn.XLOOKUP(tblMix[[#This Row],[Arena Name]],tblLookup[Arena Name],tblLookup[Arena Location],NA(),0,1)</f>
        <v>Landover, Maryland</v>
      </c>
      <c r="E502" s="100">
        <v>82000</v>
      </c>
      <c r="F502" s="129">
        <v>1997</v>
      </c>
      <c r="G502" s="100" t="s">
        <v>311</v>
      </c>
      <c r="H502" s="15" t="s">
        <v>287</v>
      </c>
      <c r="I502" s="130">
        <v>14.84</v>
      </c>
      <c r="J502" s="6">
        <f>1</f>
        <v>1</v>
      </c>
      <c r="L502" s="205" t="s">
        <v>433</v>
      </c>
      <c r="M502" s="205" t="s">
        <v>434</v>
      </c>
      <c r="N502" s="205" t="s">
        <v>435</v>
      </c>
    </row>
    <row r="503" spans="2:14" ht="23.25" customHeight="1">
      <c r="B503" s="100" t="s">
        <v>393</v>
      </c>
      <c r="C503" s="100" t="s">
        <v>394</v>
      </c>
      <c r="D503" s="100" t="s">
        <v>395</v>
      </c>
      <c r="E503" s="100">
        <v>61500</v>
      </c>
      <c r="F503" s="129">
        <v>1924</v>
      </c>
      <c r="G503" s="100" t="s">
        <v>360</v>
      </c>
      <c r="H503" s="15" t="s">
        <v>283</v>
      </c>
      <c r="I503" s="130">
        <v>3.11</v>
      </c>
      <c r="J503" s="6">
        <f>1</f>
        <v>1</v>
      </c>
      <c r="L503" s="205" t="s">
        <v>461</v>
      </c>
      <c r="M503" s="205" t="s">
        <v>462</v>
      </c>
      <c r="N503" s="205" t="s">
        <v>463</v>
      </c>
    </row>
    <row r="504" spans="2:14" ht="23.25" customHeight="1">
      <c r="B504" s="100" t="s">
        <v>405</v>
      </c>
      <c r="C504" s="100" t="s">
        <v>406</v>
      </c>
      <c r="D504" s="100" t="str">
        <f>_xlfn.XLOOKUP(tblMix[[#This Row],[Arena Name]],tblLookup[Arena Name],tblLookup[Arena Location],NA(),0,1)</f>
        <v>Denver, Colorado</v>
      </c>
      <c r="E504" s="100">
        <v>76125</v>
      </c>
      <c r="F504" s="129">
        <v>2001</v>
      </c>
      <c r="G504" s="100" t="s">
        <v>358</v>
      </c>
      <c r="H504" s="15" t="s">
        <v>283</v>
      </c>
      <c r="I504" s="130">
        <v>14.51</v>
      </c>
      <c r="J504" s="6">
        <f>1</f>
        <v>1</v>
      </c>
      <c r="L504" s="205" t="s">
        <v>461</v>
      </c>
      <c r="M504" s="205" t="s">
        <v>462</v>
      </c>
      <c r="N504" s="205" t="s">
        <v>463</v>
      </c>
    </row>
    <row r="505" spans="2:14" ht="23.25" customHeight="1">
      <c r="B505" s="100" t="s">
        <v>461</v>
      </c>
      <c r="C505" s="100" t="str">
        <f>_xlfn.XLOOKUP(tblMix[[#This Row],[Team Name]],tblLookup[Team Name],tblLookup[Arena Name],NA(),0,1)</f>
        <v>Raymond James Stadium</v>
      </c>
      <c r="D505" s="100" t="s">
        <v>463</v>
      </c>
      <c r="E505" s="100">
        <v>65890</v>
      </c>
      <c r="F505" s="129">
        <v>1998</v>
      </c>
      <c r="G505" s="100" t="s">
        <v>267</v>
      </c>
      <c r="H505" s="15" t="s">
        <v>287</v>
      </c>
      <c r="I505" s="130">
        <v>13.64</v>
      </c>
      <c r="J505" s="6">
        <f>1</f>
        <v>1</v>
      </c>
      <c r="L505" s="205" t="s">
        <v>461</v>
      </c>
      <c r="M505" s="205" t="s">
        <v>462</v>
      </c>
      <c r="N505" s="205" t="s">
        <v>463</v>
      </c>
    </row>
    <row r="506" spans="2:14" ht="23.25" customHeight="1">
      <c r="B506" s="100" t="str" cm="1">
        <f t="array" ref="B506">_xlfn.XLOOKUP(tblMix[[#This Row],[Arena Name]]&amp;tblMix[[#This Row],[Arena Location]],tblLookup[Arena Name]&amp;tblLookup[Arena Location],tblLookup[Team Name],NA(),0,1)</f>
        <v>Tampa Bay Buccaneers</v>
      </c>
      <c r="C506" s="100" t="str">
        <f>_xlfn.XLOOKUP(tblMix[[#This Row],[Arena Location]],tblLookup[Arena Location],tblLookup[Arena Name],NA(),0,1)</f>
        <v>Raymond James Stadium</v>
      </c>
      <c r="D506" s="100" t="s">
        <v>463</v>
      </c>
      <c r="E506" s="100">
        <v>65890</v>
      </c>
      <c r="F506" s="129">
        <v>1998</v>
      </c>
      <c r="G506" s="100" t="s">
        <v>301</v>
      </c>
      <c r="H506" s="15" t="s">
        <v>290</v>
      </c>
      <c r="I506" s="130">
        <v>12.9</v>
      </c>
      <c r="J506" s="6">
        <f>1</f>
        <v>1</v>
      </c>
      <c r="L506" s="205" t="s">
        <v>411</v>
      </c>
      <c r="M506" s="205" t="s">
        <v>412</v>
      </c>
      <c r="N506" s="205" t="s">
        <v>413</v>
      </c>
    </row>
    <row r="507" spans="2:14" ht="23.25" customHeight="1">
      <c r="B507" s="100" t="s">
        <v>449</v>
      </c>
      <c r="C507" s="100" t="s">
        <v>450</v>
      </c>
      <c r="D507" s="100" t="s">
        <v>451</v>
      </c>
      <c r="E507" s="100">
        <v>69596</v>
      </c>
      <c r="F507" s="129">
        <v>2003</v>
      </c>
      <c r="G507" s="100" t="s">
        <v>270</v>
      </c>
      <c r="H507" s="15" t="s">
        <v>281</v>
      </c>
      <c r="I507" s="130">
        <v>8.84</v>
      </c>
      <c r="J507" s="6">
        <f>1</f>
        <v>1</v>
      </c>
      <c r="L507" s="205" t="s">
        <v>393</v>
      </c>
      <c r="M507" s="205" t="s">
        <v>394</v>
      </c>
      <c r="N507" s="205" t="s">
        <v>395</v>
      </c>
    </row>
    <row r="508" spans="2:14" ht="23.25" customHeight="1">
      <c r="B508" s="100" t="s">
        <v>399</v>
      </c>
      <c r="C508" s="100" t="s">
        <v>400</v>
      </c>
      <c r="D508" s="100" t="s">
        <v>401</v>
      </c>
      <c r="E508" s="100">
        <v>67895</v>
      </c>
      <c r="F508" s="129">
        <v>1999</v>
      </c>
      <c r="G508" s="100" t="s">
        <v>310</v>
      </c>
      <c r="H508" s="15" t="s">
        <v>290</v>
      </c>
      <c r="I508" s="130">
        <v>7</v>
      </c>
      <c r="J508" s="6">
        <f>1</f>
        <v>1</v>
      </c>
      <c r="L508" s="205" t="s">
        <v>455</v>
      </c>
      <c r="M508" s="205" t="s">
        <v>456</v>
      </c>
      <c r="N508" s="205" t="s">
        <v>457</v>
      </c>
    </row>
    <row r="509" spans="2:14" ht="23.25" customHeight="1">
      <c r="B509" s="100" t="s">
        <v>458</v>
      </c>
      <c r="C509" s="100" t="s">
        <v>459</v>
      </c>
      <c r="D509" s="100" t="s">
        <v>460</v>
      </c>
      <c r="E509" s="100">
        <v>69000</v>
      </c>
      <c r="F509" s="129">
        <v>2002</v>
      </c>
      <c r="G509" s="100" t="s">
        <v>299</v>
      </c>
      <c r="H509" s="15" t="s">
        <v>287</v>
      </c>
      <c r="I509" s="130">
        <v>5.21</v>
      </c>
      <c r="J509" s="6">
        <f>1</f>
        <v>1</v>
      </c>
      <c r="L509" s="205" t="s">
        <v>393</v>
      </c>
      <c r="M509" s="205" t="s">
        <v>394</v>
      </c>
      <c r="N509" s="205" t="s">
        <v>395</v>
      </c>
    </row>
    <row r="510" spans="2:14" ht="23.25" customHeight="1">
      <c r="B510" s="100" t="str" cm="1">
        <f t="array" ref="B510">_xlfn.XLOOKUP(tblMix[[#This Row],[Arena Name]]&amp;tblMix[[#This Row],[Arena Location]],tblLookup[Arena Name]&amp;tblLookup[Arena Location],tblLookup[Team Name],NA(),0,1)</f>
        <v>Atlanta Falcons</v>
      </c>
      <c r="C510" s="100" t="str">
        <f>_xlfn.XLOOKUP(tblMix[[#This Row],[Arena Location]],tblLookup[Arena Location],tblLookup[Arena Name],NA(),0,1)</f>
        <v>Mercedes-Benz Stadium</v>
      </c>
      <c r="D510" s="100" t="s">
        <v>383</v>
      </c>
      <c r="E510" s="100">
        <v>71000</v>
      </c>
      <c r="F510" s="129">
        <v>2017</v>
      </c>
      <c r="G510" s="100" t="s">
        <v>291</v>
      </c>
      <c r="H510" s="15" t="s">
        <v>287</v>
      </c>
      <c r="I510" s="130">
        <v>8.57</v>
      </c>
      <c r="J510" s="6">
        <f>1</f>
        <v>1</v>
      </c>
      <c r="L510" s="205" t="s">
        <v>433</v>
      </c>
      <c r="M510" s="205" t="s">
        <v>434</v>
      </c>
      <c r="N510" s="205" t="s">
        <v>435</v>
      </c>
    </row>
    <row r="511" spans="2:14" ht="23.25" customHeight="1">
      <c r="B511" s="100" t="s">
        <v>399</v>
      </c>
      <c r="C511" s="100" t="s">
        <v>400</v>
      </c>
      <c r="D511" s="100" t="s">
        <v>401</v>
      </c>
      <c r="E511" s="100">
        <v>67895</v>
      </c>
      <c r="F511" s="129">
        <v>1999</v>
      </c>
      <c r="G511" s="100" t="s">
        <v>285</v>
      </c>
      <c r="H511" s="15" t="s">
        <v>281</v>
      </c>
      <c r="I511" s="130">
        <v>13.35</v>
      </c>
      <c r="J511" s="6">
        <f>1</f>
        <v>1</v>
      </c>
      <c r="L511" s="205" t="s">
        <v>455</v>
      </c>
      <c r="M511" s="205" t="s">
        <v>456</v>
      </c>
      <c r="N511" s="205" t="s">
        <v>457</v>
      </c>
    </row>
    <row r="512" spans="2:14" ht="23.25" customHeight="1">
      <c r="B512" s="100" t="s">
        <v>390</v>
      </c>
      <c r="C512" s="100" t="s">
        <v>391</v>
      </c>
      <c r="D512" s="100" t="str">
        <f>_xlfn.XLOOKUP(tblMix[[#This Row],[Arena Name]],tblLookup[Arena Name],tblLookup[Arena Location],NA(),0,1)</f>
        <v>Charlotte, North Carolina</v>
      </c>
      <c r="E512" s="100">
        <v>75523</v>
      </c>
      <c r="F512" s="129">
        <v>1996</v>
      </c>
      <c r="G512" s="100" t="s">
        <v>324</v>
      </c>
      <c r="H512" s="15" t="s">
        <v>283</v>
      </c>
      <c r="I512" s="130">
        <v>14.14</v>
      </c>
      <c r="J512" s="6">
        <f>1</f>
        <v>1</v>
      </c>
      <c r="L512" s="205" t="s">
        <v>384</v>
      </c>
      <c r="M512" s="205" t="s">
        <v>385</v>
      </c>
      <c r="N512" s="205" t="s">
        <v>386</v>
      </c>
    </row>
    <row r="513" spans="2:14" ht="23.25" customHeight="1">
      <c r="B513" s="100" t="s">
        <v>436</v>
      </c>
      <c r="C513" s="100" t="s">
        <v>437</v>
      </c>
      <c r="D513" s="100" t="s">
        <v>438</v>
      </c>
      <c r="E513" s="100">
        <v>66655</v>
      </c>
      <c r="F513" s="129">
        <v>2016</v>
      </c>
      <c r="G513" s="100" t="s">
        <v>286</v>
      </c>
      <c r="H513" s="15" t="s">
        <v>283</v>
      </c>
      <c r="I513" s="130">
        <v>8.8800000000000008</v>
      </c>
      <c r="J513" s="6">
        <f>1</f>
        <v>1</v>
      </c>
      <c r="L513" s="205" t="s">
        <v>445</v>
      </c>
      <c r="M513" s="205" t="s">
        <v>446</v>
      </c>
      <c r="N513" s="205" t="s">
        <v>447</v>
      </c>
    </row>
    <row r="514" spans="2:14" ht="23.25" customHeight="1">
      <c r="B514" s="100" t="str" cm="1">
        <f t="array" ref="B514">_xlfn.XLOOKUP(tblMix[[#This Row],[Arena Name]]&amp;tblMix[[#This Row],[Arena Location]],tblLookup[Arena Name]&amp;tblLookup[Arena Location],tblLookup[Team Name],NA(),0,1)</f>
        <v>Jacksonville Jaguars</v>
      </c>
      <c r="C514" s="100" t="str">
        <f>_xlfn.XLOOKUP(tblMix[[#This Row],[Arena Location]],tblLookup[Arena Location],tblLookup[Arena Name],NA(),0,1)</f>
        <v>TIAA Bank Field</v>
      </c>
      <c r="D514" s="100" t="s">
        <v>422</v>
      </c>
      <c r="E514" s="100">
        <v>69132</v>
      </c>
      <c r="F514" s="129">
        <v>2008</v>
      </c>
      <c r="G514" s="100" t="s">
        <v>303</v>
      </c>
      <c r="H514" s="15" t="s">
        <v>287</v>
      </c>
      <c r="I514" s="130">
        <v>13.89</v>
      </c>
      <c r="J514" s="6">
        <f>1</f>
        <v>1</v>
      </c>
      <c r="L514" s="205" t="s">
        <v>426</v>
      </c>
      <c r="M514" s="205" t="s">
        <v>427</v>
      </c>
      <c r="N514" s="205" t="s">
        <v>428</v>
      </c>
    </row>
    <row r="515" spans="2:14" ht="23.25" customHeight="1">
      <c r="B515" s="100" t="s">
        <v>417</v>
      </c>
      <c r="C515" s="100" t="s">
        <v>418</v>
      </c>
      <c r="D515" s="100" t="s">
        <v>419</v>
      </c>
      <c r="E515" s="100">
        <v>67000</v>
      </c>
      <c r="F515" s="129">
        <v>2008</v>
      </c>
      <c r="G515" s="100" t="s">
        <v>277</v>
      </c>
      <c r="H515" s="15" t="s">
        <v>283</v>
      </c>
      <c r="I515" s="130">
        <v>8.2200000000000006</v>
      </c>
      <c r="J515" s="6">
        <f>1</f>
        <v>1</v>
      </c>
      <c r="L515" s="205" t="s">
        <v>402</v>
      </c>
      <c r="M515" s="205" t="s">
        <v>403</v>
      </c>
      <c r="N515" s="205" t="s">
        <v>404</v>
      </c>
    </row>
    <row r="516" spans="2:14" ht="23.25" customHeight="1">
      <c r="B516" s="100" t="s">
        <v>439</v>
      </c>
      <c r="C516" s="100" t="s">
        <v>440</v>
      </c>
      <c r="D516" s="100" t="s">
        <v>441</v>
      </c>
      <c r="E516" s="100">
        <v>66829</v>
      </c>
      <c r="F516" s="129">
        <v>2002</v>
      </c>
      <c r="G516" s="100" t="s">
        <v>268</v>
      </c>
      <c r="H516" s="15" t="s">
        <v>281</v>
      </c>
      <c r="I516" s="130">
        <v>5.39</v>
      </c>
      <c r="J516" s="6">
        <f>1</f>
        <v>1</v>
      </c>
      <c r="L516" s="205" t="s">
        <v>433</v>
      </c>
      <c r="M516" s="205" t="s">
        <v>434</v>
      </c>
      <c r="N516" s="205" t="s">
        <v>435</v>
      </c>
    </row>
    <row r="517" spans="2:14" ht="23.25" customHeight="1">
      <c r="B517" s="100" t="s">
        <v>414</v>
      </c>
      <c r="C517" s="100" t="s">
        <v>415</v>
      </c>
      <c r="D517" s="100" t="str">
        <f>_xlfn.XLOOKUP(tblMix[[#This Row],[Arena Name]],tblLookup[Arena Name],tblLookup[Arena Location],NA(),0,1)</f>
        <v>Houston, Texas</v>
      </c>
      <c r="E517" s="100">
        <v>72220</v>
      </c>
      <c r="F517" s="129">
        <v>2002</v>
      </c>
      <c r="G517" s="100" t="s">
        <v>323</v>
      </c>
      <c r="H517" s="15" t="s">
        <v>287</v>
      </c>
      <c r="I517" s="130">
        <v>2.11</v>
      </c>
      <c r="J517" s="6">
        <f>1</f>
        <v>1</v>
      </c>
      <c r="L517" s="205" t="s">
        <v>393</v>
      </c>
      <c r="M517" s="205" t="s">
        <v>394</v>
      </c>
      <c r="N517" s="205" t="s">
        <v>395</v>
      </c>
    </row>
    <row r="518" spans="2:14" ht="23.25" customHeight="1">
      <c r="B518" s="100" t="str" cm="1">
        <f t="array" ref="B518">_xlfn.XLOOKUP(tblMix[[#This Row],[Arena Name]]&amp;tblMix[[#This Row],[Arena Location]],tblLookup[Arena Name]&amp;tblLookup[Arena Location],tblLookup[Team Name],NA(),0,1)</f>
        <v>New England Patriots</v>
      </c>
      <c r="C518" s="100" t="str">
        <f>_xlfn.XLOOKUP(tblMix[[#This Row],[Arena Location]],tblLookup[Arena Location],tblLookup[Arena Name],NA(),0,1)</f>
        <v>Gillette Stadium</v>
      </c>
      <c r="D518" s="100" t="s">
        <v>441</v>
      </c>
      <c r="E518" s="100">
        <v>66829</v>
      </c>
      <c r="F518" s="129">
        <v>2002</v>
      </c>
      <c r="G518" s="100" t="s">
        <v>302</v>
      </c>
      <c r="H518" s="15" t="s">
        <v>287</v>
      </c>
      <c r="I518" s="130">
        <v>2.62</v>
      </c>
      <c r="J518" s="6">
        <f>1</f>
        <v>1</v>
      </c>
      <c r="L518" s="205" t="s">
        <v>420</v>
      </c>
      <c r="M518" s="205" t="s">
        <v>421</v>
      </c>
      <c r="N518" s="205" t="s">
        <v>422</v>
      </c>
    </row>
    <row r="519" spans="2:14" ht="23.25" customHeight="1">
      <c r="B519" s="100" t="s">
        <v>439</v>
      </c>
      <c r="C519" s="100" t="s">
        <v>440</v>
      </c>
      <c r="D519" s="100" t="str">
        <f>_xlfn.XLOOKUP(tblMix[[#This Row],[Arena Name]],tblLookup[Arena Name],tblLookup[Arena Location],NA(),0,1)</f>
        <v>Foxborough, Massachusetts</v>
      </c>
      <c r="E519" s="100">
        <v>66829</v>
      </c>
      <c r="F519" s="129">
        <v>2002</v>
      </c>
      <c r="G519" s="100" t="s">
        <v>312</v>
      </c>
      <c r="H519" s="15" t="s">
        <v>287</v>
      </c>
      <c r="I519" s="130">
        <v>16.22</v>
      </c>
      <c r="J519" s="6">
        <f>1</f>
        <v>1</v>
      </c>
      <c r="L519" s="205" t="s">
        <v>414</v>
      </c>
      <c r="M519" s="205" t="s">
        <v>415</v>
      </c>
      <c r="N519" s="205" t="s">
        <v>416</v>
      </c>
    </row>
    <row r="520" spans="2:14" ht="23.25" customHeight="1">
      <c r="B520" s="100" t="s">
        <v>464</v>
      </c>
      <c r="C520" s="100" t="s">
        <v>465</v>
      </c>
      <c r="D520" s="100" t="s">
        <v>466</v>
      </c>
      <c r="E520" s="100">
        <v>69143</v>
      </c>
      <c r="F520" s="129">
        <v>1999</v>
      </c>
      <c r="G520" s="100" t="s">
        <v>297</v>
      </c>
      <c r="H520" s="15" t="s">
        <v>283</v>
      </c>
      <c r="I520" s="130">
        <v>15.27</v>
      </c>
      <c r="J520" s="6">
        <f>1</f>
        <v>1</v>
      </c>
      <c r="L520" s="205" t="s">
        <v>426</v>
      </c>
      <c r="M520" s="205" t="s">
        <v>427</v>
      </c>
      <c r="N520" s="205" t="s">
        <v>428</v>
      </c>
    </row>
    <row r="521" spans="2:14" ht="23.25" customHeight="1">
      <c r="B521" s="100" t="s">
        <v>467</v>
      </c>
      <c r="C521" s="100" t="s">
        <v>468</v>
      </c>
      <c r="D521" s="100" t="s">
        <v>469</v>
      </c>
      <c r="E521" s="100">
        <v>82000</v>
      </c>
      <c r="F521" s="129">
        <v>1997</v>
      </c>
      <c r="G521" s="100" t="s">
        <v>323</v>
      </c>
      <c r="H521" s="15" t="s">
        <v>283</v>
      </c>
      <c r="I521" s="130">
        <v>2.11</v>
      </c>
      <c r="J521" s="6">
        <f>1</f>
        <v>1</v>
      </c>
      <c r="L521" s="205" t="s">
        <v>381</v>
      </c>
      <c r="M521" s="205" t="s">
        <v>382</v>
      </c>
      <c r="N521" s="205" t="s">
        <v>383</v>
      </c>
    </row>
    <row r="522" spans="2:14" ht="23.25" customHeight="1">
      <c r="B522" s="100" t="str" cm="1">
        <f t="array" ref="B522">_xlfn.XLOOKUP(tblMix[[#This Row],[Arena Name]]&amp;tblMix[[#This Row],[Arena Location]],tblLookup[Arena Name]&amp;tblLookup[Arena Location],tblLookup[Team Name],NA(),0,1)</f>
        <v>Tampa Bay Buccaneers</v>
      </c>
      <c r="C522" s="100" t="str">
        <f>_xlfn.XLOOKUP(tblMix[[#This Row],[Arena Location]],tblLookup[Arena Location],tblLookup[Arena Name],NA(),0,1)</f>
        <v>Raymond James Stadium</v>
      </c>
      <c r="D522" s="100" t="s">
        <v>463</v>
      </c>
      <c r="E522" s="100">
        <v>65890</v>
      </c>
      <c r="F522" s="129">
        <v>1998</v>
      </c>
      <c r="G522" s="100" t="s">
        <v>308</v>
      </c>
      <c r="H522" s="15" t="s">
        <v>287</v>
      </c>
      <c r="I522" s="130">
        <v>11.5</v>
      </c>
      <c r="J522" s="6">
        <f>1</f>
        <v>1</v>
      </c>
      <c r="L522" s="205" t="s">
        <v>411</v>
      </c>
      <c r="M522" s="205" t="s">
        <v>412</v>
      </c>
      <c r="N522" s="205" t="s">
        <v>413</v>
      </c>
    </row>
    <row r="523" spans="2:14" ht="23.25" customHeight="1">
      <c r="B523" s="100" t="s">
        <v>423</v>
      </c>
      <c r="C523" s="100" t="str">
        <f>_xlfn.XLOOKUP(tblMix[[#This Row],[Team Name]],tblLookup[Team Name],tblLookup[Arena Name],NA(),0,1)</f>
        <v>GEHA Field at Arrowhead Stadium</v>
      </c>
      <c r="D523" s="100" t="s">
        <v>425</v>
      </c>
      <c r="E523" s="100">
        <v>76416</v>
      </c>
      <c r="F523" s="129">
        <v>1972</v>
      </c>
      <c r="G523" s="100" t="s">
        <v>273</v>
      </c>
      <c r="H523" s="15" t="s">
        <v>283</v>
      </c>
      <c r="I523" s="130">
        <v>6.07</v>
      </c>
      <c r="J523" s="6">
        <f>1</f>
        <v>1</v>
      </c>
      <c r="L523" s="205" t="s">
        <v>414</v>
      </c>
      <c r="M523" s="205" t="s">
        <v>415</v>
      </c>
      <c r="N523" s="205" t="s">
        <v>416</v>
      </c>
    </row>
    <row r="524" spans="2:14" ht="23.25" customHeight="1">
      <c r="B524" s="100" t="s">
        <v>436</v>
      </c>
      <c r="C524" s="100" t="s">
        <v>437</v>
      </c>
      <c r="D524" s="100" t="s">
        <v>438</v>
      </c>
      <c r="E524" s="100">
        <v>66655</v>
      </c>
      <c r="F524" s="129">
        <v>2016</v>
      </c>
      <c r="G524" s="100" t="s">
        <v>296</v>
      </c>
      <c r="H524" s="15" t="s">
        <v>290</v>
      </c>
      <c r="I524" s="130">
        <v>10.47</v>
      </c>
      <c r="J524" s="6">
        <f>1</f>
        <v>1</v>
      </c>
      <c r="L524" s="205" t="s">
        <v>381</v>
      </c>
      <c r="M524" s="205" t="s">
        <v>382</v>
      </c>
      <c r="N524" s="205" t="s">
        <v>383</v>
      </c>
    </row>
    <row r="525" spans="2:14" ht="23.25" customHeight="1">
      <c r="B525" s="100" t="str" cm="1">
        <f t="array" ref="B525">_xlfn.XLOOKUP(tblMix[[#This Row],[Arena Name]]&amp;tblMix[[#This Row],[Arena Location]],tblLookup[Arena Name]&amp;tblLookup[Arena Location],tblLookup[Team Name],NA(),0,1)</f>
        <v>Dallas Cowboys</v>
      </c>
      <c r="C525" s="100" t="s">
        <v>403</v>
      </c>
      <c r="D525" s="100" t="s">
        <v>404</v>
      </c>
      <c r="E525" s="100">
        <v>80000</v>
      </c>
      <c r="F525" s="129">
        <v>2009</v>
      </c>
      <c r="G525" s="100" t="s">
        <v>312</v>
      </c>
      <c r="H525" s="15" t="s">
        <v>290</v>
      </c>
      <c r="I525" s="130">
        <v>15.16</v>
      </c>
      <c r="J525" s="6">
        <f>1</f>
        <v>1</v>
      </c>
      <c r="L525" s="205" t="s">
        <v>411</v>
      </c>
      <c r="M525" s="205" t="s">
        <v>412</v>
      </c>
      <c r="N525" s="205" t="s">
        <v>413</v>
      </c>
    </row>
    <row r="526" spans="2:14" ht="23.25" customHeight="1">
      <c r="B526" s="100" t="s">
        <v>458</v>
      </c>
      <c r="C526" s="100" t="s">
        <v>459</v>
      </c>
      <c r="D526" s="100" t="s">
        <v>460</v>
      </c>
      <c r="E526" s="100">
        <v>69000</v>
      </c>
      <c r="F526" s="129">
        <v>2002</v>
      </c>
      <c r="G526" s="100" t="s">
        <v>304</v>
      </c>
      <c r="H526" s="15" t="s">
        <v>283</v>
      </c>
      <c r="I526" s="130">
        <v>7.53</v>
      </c>
      <c r="J526" s="6">
        <f>1</f>
        <v>1</v>
      </c>
      <c r="L526" s="205" t="s">
        <v>399</v>
      </c>
      <c r="M526" s="205" t="s">
        <v>400</v>
      </c>
      <c r="N526" s="205" t="s">
        <v>401</v>
      </c>
    </row>
    <row r="527" spans="2:14" ht="23.25" customHeight="1">
      <c r="B527" s="100" t="s">
        <v>384</v>
      </c>
      <c r="C527" s="100" t="s">
        <v>385</v>
      </c>
      <c r="D527" s="100" t="s">
        <v>386</v>
      </c>
      <c r="E527" s="100">
        <v>71008</v>
      </c>
      <c r="F527" s="129">
        <v>1998</v>
      </c>
      <c r="G527" s="100" t="s">
        <v>270</v>
      </c>
      <c r="H527" s="15" t="s">
        <v>290</v>
      </c>
      <c r="I527" s="130">
        <v>8.5</v>
      </c>
      <c r="J527" s="6">
        <f>1</f>
        <v>1</v>
      </c>
      <c r="L527" s="205" t="s">
        <v>402</v>
      </c>
      <c r="M527" s="205" t="s">
        <v>403</v>
      </c>
      <c r="N527" s="205" t="s">
        <v>404</v>
      </c>
    </row>
    <row r="528" spans="2:14" ht="23.25" customHeight="1">
      <c r="B528" s="100" t="s">
        <v>387</v>
      </c>
      <c r="C528" s="100" t="s">
        <v>388</v>
      </c>
      <c r="D528" s="100" t="s">
        <v>389</v>
      </c>
      <c r="E528" s="100">
        <v>71608</v>
      </c>
      <c r="F528" s="129">
        <v>1973</v>
      </c>
      <c r="G528" s="100" t="s">
        <v>285</v>
      </c>
      <c r="H528" s="15" t="s">
        <v>287</v>
      </c>
      <c r="I528" s="130">
        <v>12.71</v>
      </c>
      <c r="J528" s="6">
        <f>1</f>
        <v>1</v>
      </c>
      <c r="L528" s="205" t="s">
        <v>439</v>
      </c>
      <c r="M528" s="205" t="s">
        <v>440</v>
      </c>
      <c r="N528" s="205" t="s">
        <v>441</v>
      </c>
    </row>
    <row r="529" spans="2:14" ht="23.25" customHeight="1">
      <c r="B529" s="100" t="s">
        <v>467</v>
      </c>
      <c r="C529" s="100" t="s">
        <v>468</v>
      </c>
      <c r="D529" s="100" t="str">
        <f>_xlfn.XLOOKUP(tblMix[[#This Row],[Arena Name]],tblLookup[Arena Name],tblLookup[Arena Location],NA(),0,1)</f>
        <v>Landover, Maryland</v>
      </c>
      <c r="E529" s="100">
        <v>82000</v>
      </c>
      <c r="F529" s="129">
        <v>1997</v>
      </c>
      <c r="G529" s="100" t="s">
        <v>284</v>
      </c>
      <c r="H529" s="15" t="s">
        <v>283</v>
      </c>
      <c r="I529" s="130">
        <v>10.71</v>
      </c>
      <c r="J529" s="6">
        <f>1</f>
        <v>1</v>
      </c>
      <c r="L529" s="205" t="s">
        <v>423</v>
      </c>
      <c r="M529" s="205" t="s">
        <v>424</v>
      </c>
      <c r="N529" s="205" t="s">
        <v>425</v>
      </c>
    </row>
    <row r="530" spans="2:14" ht="23.25" customHeight="1">
      <c r="B530" s="100" t="s">
        <v>426</v>
      </c>
      <c r="C530" s="100" t="s">
        <v>427</v>
      </c>
      <c r="D530" s="100" t="str">
        <f>_xlfn.XLOOKUP(tblMix[[#This Row],[Arena Name]],tblLookup[Arena Name],tblLookup[Arena Location],NA(),0,1)</f>
        <v>Paradise, Nevada</v>
      </c>
      <c r="E530" s="100">
        <v>65000</v>
      </c>
      <c r="F530" s="129">
        <v>2020</v>
      </c>
      <c r="G530" s="100" t="s">
        <v>293</v>
      </c>
      <c r="H530" s="15" t="s">
        <v>287</v>
      </c>
      <c r="I530" s="130">
        <v>5.08</v>
      </c>
      <c r="J530" s="6">
        <f>1</f>
        <v>1</v>
      </c>
      <c r="L530" s="205" t="s">
        <v>414</v>
      </c>
      <c r="M530" s="205" t="s">
        <v>415</v>
      </c>
      <c r="N530" s="205" t="s">
        <v>416</v>
      </c>
    </row>
    <row r="531" spans="2:14" ht="23.25" customHeight="1">
      <c r="B531" s="100" t="s">
        <v>429</v>
      </c>
      <c r="C531" s="100" t="s">
        <v>430</v>
      </c>
      <c r="D531" s="100" t="str">
        <f>_xlfn.XLOOKUP(tblMix[[#This Row],[Arena Name]],tblLookup[Arena Name],tblLookup[Arena Location],NA(),0,1)</f>
        <v>Inglewood, California</v>
      </c>
      <c r="E531" s="100">
        <v>70240</v>
      </c>
      <c r="F531" s="129">
        <v>2020</v>
      </c>
      <c r="G531" s="100" t="s">
        <v>363</v>
      </c>
      <c r="H531" s="15" t="s">
        <v>287</v>
      </c>
      <c r="I531" s="130">
        <v>5.05</v>
      </c>
      <c r="J531" s="6">
        <f>1</f>
        <v>1</v>
      </c>
      <c r="L531" s="205" t="s">
        <v>442</v>
      </c>
      <c r="M531" s="205" t="s">
        <v>443</v>
      </c>
      <c r="N531" s="205" t="s">
        <v>444</v>
      </c>
    </row>
    <row r="532" spans="2:14" ht="23.25" customHeight="1">
      <c r="B532" s="100" t="s">
        <v>390</v>
      </c>
      <c r="C532" s="100" t="str">
        <f>_xlfn.XLOOKUP(tblMix[[#This Row],[Team Name]],tblLookup[Team Name],tblLookup[Arena Name],NA(),0,1)</f>
        <v>Bank of America Stadium</v>
      </c>
      <c r="D532" s="100" t="str">
        <f>_xlfn.XLOOKUP(tblMix[[#This Row],[Arena Name]],tblLookup[Arena Name],tblLookup[Arena Location],NA(),0,1)</f>
        <v>Charlotte, North Carolina</v>
      </c>
      <c r="E532" s="100">
        <v>75523</v>
      </c>
      <c r="F532" s="129">
        <v>1996</v>
      </c>
      <c r="G532" s="100" t="s">
        <v>269</v>
      </c>
      <c r="H532" s="15" t="s">
        <v>290</v>
      </c>
      <c r="I532" s="130">
        <v>10.77</v>
      </c>
      <c r="J532" s="6">
        <f>1</f>
        <v>1</v>
      </c>
      <c r="L532" s="205" t="s">
        <v>449</v>
      </c>
      <c r="M532" s="205" t="s">
        <v>450</v>
      </c>
      <c r="N532" s="205" t="s">
        <v>451</v>
      </c>
    </row>
    <row r="533" spans="2:14" ht="23.25" customHeight="1">
      <c r="B533" s="100" t="s">
        <v>393</v>
      </c>
      <c r="C533" s="100" t="s">
        <v>394</v>
      </c>
      <c r="D533" s="100" t="s">
        <v>395</v>
      </c>
      <c r="E533" s="100">
        <v>61500</v>
      </c>
      <c r="F533" s="129">
        <v>1924</v>
      </c>
      <c r="G533" s="100" t="s">
        <v>362</v>
      </c>
      <c r="H533" s="15" t="s">
        <v>283</v>
      </c>
      <c r="I533" s="130">
        <v>7.12</v>
      </c>
      <c r="J533" s="6">
        <f>1</f>
        <v>1</v>
      </c>
      <c r="L533" s="205" t="s">
        <v>429</v>
      </c>
      <c r="M533" s="205" t="s">
        <v>430</v>
      </c>
      <c r="N533" s="205" t="s">
        <v>431</v>
      </c>
    </row>
    <row r="534" spans="2:14" ht="23.25" customHeight="1">
      <c r="B534" s="100" t="s">
        <v>417</v>
      </c>
      <c r="C534" s="100" t="str">
        <f>_xlfn.XLOOKUP(tblMix[[#This Row],[Team Name]],tblLookup[Team Name],tblLookup[Arena Name],NA(),0,1)</f>
        <v>Lucas Oil Stadium</v>
      </c>
      <c r="D534" s="100" t="str">
        <f>_xlfn.XLOOKUP(tblMix[[#This Row],[Arena Name]],tblLookup[Arena Name],tblLookup[Arena Location],NA(),0,1)</f>
        <v>Indianapolis, Indiana</v>
      </c>
      <c r="E534" s="100">
        <v>67000</v>
      </c>
      <c r="F534" s="129">
        <v>2008</v>
      </c>
      <c r="G534" s="100" t="s">
        <v>363</v>
      </c>
      <c r="H534" s="15" t="s">
        <v>281</v>
      </c>
      <c r="I534" s="130">
        <v>5.56</v>
      </c>
      <c r="J534" s="6">
        <f>1</f>
        <v>1</v>
      </c>
      <c r="L534" s="205" t="s">
        <v>449</v>
      </c>
      <c r="M534" s="205" t="s">
        <v>450</v>
      </c>
      <c r="N534" s="205" t="s">
        <v>451</v>
      </c>
    </row>
    <row r="535" spans="2:14" ht="23.25" customHeight="1">
      <c r="B535" s="100" t="s">
        <v>445</v>
      </c>
      <c r="C535" s="100" t="s">
        <v>446</v>
      </c>
      <c r="D535" s="100" t="s">
        <v>447</v>
      </c>
      <c r="E535" s="100">
        <v>82500</v>
      </c>
      <c r="F535" s="129">
        <v>2010</v>
      </c>
      <c r="G535" s="100" t="s">
        <v>310</v>
      </c>
      <c r="H535" s="15" t="s">
        <v>290</v>
      </c>
      <c r="I535" s="130">
        <v>7</v>
      </c>
      <c r="J535" s="6">
        <f>1</f>
        <v>1</v>
      </c>
      <c r="L535" s="205" t="s">
        <v>417</v>
      </c>
      <c r="M535" s="205" t="s">
        <v>418</v>
      </c>
      <c r="N535" s="205" t="s">
        <v>419</v>
      </c>
    </row>
    <row r="536" spans="2:14" ht="23.25" customHeight="1">
      <c r="B536" s="100" t="s">
        <v>442</v>
      </c>
      <c r="C536" s="100" t="s">
        <v>443</v>
      </c>
      <c r="D536" s="100" t="s">
        <v>444</v>
      </c>
      <c r="E536" s="100">
        <v>73208</v>
      </c>
      <c r="F536" s="129">
        <v>1975</v>
      </c>
      <c r="G536" s="100" t="s">
        <v>282</v>
      </c>
      <c r="H536" s="15" t="s">
        <v>281</v>
      </c>
      <c r="I536" s="130">
        <v>5.99</v>
      </c>
      <c r="J536" s="6">
        <f>1</f>
        <v>1</v>
      </c>
      <c r="L536" s="205" t="s">
        <v>436</v>
      </c>
      <c r="M536" s="205" t="s">
        <v>437</v>
      </c>
      <c r="N536" s="205" t="s">
        <v>438</v>
      </c>
    </row>
    <row r="537" spans="2:14" ht="23.25" customHeight="1">
      <c r="B537" s="100" t="s">
        <v>449</v>
      </c>
      <c r="C537" s="100" t="s">
        <v>450</v>
      </c>
      <c r="D537" s="100" t="s">
        <v>451</v>
      </c>
      <c r="E537" s="100">
        <v>69596</v>
      </c>
      <c r="F537" s="129">
        <v>2003</v>
      </c>
      <c r="G537" s="100" t="s">
        <v>323</v>
      </c>
      <c r="H537" s="15" t="s">
        <v>281</v>
      </c>
      <c r="I537" s="130">
        <v>2.19</v>
      </c>
      <c r="J537" s="6">
        <f>1</f>
        <v>1</v>
      </c>
      <c r="L537" s="205" t="s">
        <v>387</v>
      </c>
      <c r="M537" s="205" t="s">
        <v>388</v>
      </c>
      <c r="N537" s="205" t="s">
        <v>389</v>
      </c>
    </row>
    <row r="538" spans="2:14" ht="23.25" customHeight="1">
      <c r="B538" s="100" t="str" cm="1">
        <f t="array" ref="B538">_xlfn.XLOOKUP(tblMix[[#This Row],[Arena Name]]&amp;tblMix[[#This Row],[Arena Location]],tblLookup[Arena Name]&amp;tblLookup[Arena Location],tblLookup[Team Name],NA(),0,1)</f>
        <v>New England Patriots</v>
      </c>
      <c r="C538" s="100" t="str">
        <f>_xlfn.XLOOKUP(tblMix[[#This Row],[Arena Location]],tblLookup[Arena Location],tblLookup[Arena Name],NA(),0,1)</f>
        <v>Gillette Stadium</v>
      </c>
      <c r="D538" s="100" t="s">
        <v>441</v>
      </c>
      <c r="E538" s="100">
        <v>66829</v>
      </c>
      <c r="F538" s="129">
        <v>2002</v>
      </c>
      <c r="G538" s="100" t="s">
        <v>267</v>
      </c>
      <c r="H538" s="15" t="s">
        <v>283</v>
      </c>
      <c r="I538" s="130">
        <v>13.64</v>
      </c>
      <c r="J538" s="6">
        <f>1</f>
        <v>1</v>
      </c>
      <c r="L538" s="205" t="s">
        <v>411</v>
      </c>
      <c r="M538" s="205" t="s">
        <v>412</v>
      </c>
      <c r="N538" s="205" t="s">
        <v>413</v>
      </c>
    </row>
    <row r="539" spans="2:14" ht="23.25" customHeight="1">
      <c r="B539" s="100" t="s">
        <v>396</v>
      </c>
      <c r="C539" s="100" t="s">
        <v>397</v>
      </c>
      <c r="D539" s="100" t="s">
        <v>398</v>
      </c>
      <c r="E539" s="100">
        <v>65515</v>
      </c>
      <c r="F539" s="129">
        <v>2000</v>
      </c>
      <c r="G539" s="100" t="s">
        <v>321</v>
      </c>
      <c r="H539" s="15" t="s">
        <v>283</v>
      </c>
      <c r="I539" s="130">
        <v>3.98</v>
      </c>
      <c r="J539" s="6">
        <f>1</f>
        <v>1</v>
      </c>
      <c r="L539" s="205" t="s">
        <v>426</v>
      </c>
      <c r="M539" s="205" t="s">
        <v>427</v>
      </c>
      <c r="N539" s="205" t="s">
        <v>428</v>
      </c>
    </row>
    <row r="540" spans="2:14" ht="23.25" customHeight="1">
      <c r="B540" s="100" t="s">
        <v>461</v>
      </c>
      <c r="C540" s="100" t="s">
        <v>462</v>
      </c>
      <c r="D540" s="100" t="s">
        <v>463</v>
      </c>
      <c r="E540" s="100">
        <v>65890</v>
      </c>
      <c r="F540" s="129">
        <v>1998</v>
      </c>
      <c r="G540" s="100" t="s">
        <v>302</v>
      </c>
      <c r="H540" s="15" t="s">
        <v>281</v>
      </c>
      <c r="I540" s="130">
        <v>2.7</v>
      </c>
      <c r="J540" s="6">
        <f>1</f>
        <v>1</v>
      </c>
      <c r="L540" s="205" t="s">
        <v>420</v>
      </c>
      <c r="M540" s="205" t="s">
        <v>421</v>
      </c>
      <c r="N540" s="205" t="s">
        <v>422</v>
      </c>
    </row>
    <row r="541" spans="2:14" ht="23.25" customHeight="1">
      <c r="B541" s="100" t="s">
        <v>402</v>
      </c>
      <c r="C541" s="100" t="str">
        <f>_xlfn.XLOOKUP(tblMix[[#This Row],[Team Name]],tblLookup[Team Name],tblLookup[Arena Name],NA(),0,1)</f>
        <v>AT&amp;T Stadium</v>
      </c>
      <c r="D541" s="100" t="str">
        <f>_xlfn.XLOOKUP(tblMix[[#This Row],[Arena Name]],tblLookup[Arena Name],tblLookup[Arena Location],NA(),0,1)</f>
        <v>Arlington, Texas</v>
      </c>
      <c r="E541" s="100">
        <v>80000</v>
      </c>
      <c r="F541" s="129">
        <v>2009</v>
      </c>
      <c r="G541" s="100" t="s">
        <v>273</v>
      </c>
      <c r="H541" s="15" t="s">
        <v>281</v>
      </c>
      <c r="I541" s="130">
        <v>6.37</v>
      </c>
      <c r="J541" s="6">
        <f>1</f>
        <v>1</v>
      </c>
      <c r="L541" s="205" t="s">
        <v>458</v>
      </c>
      <c r="M541" s="205" t="s">
        <v>459</v>
      </c>
      <c r="N541" s="205" t="s">
        <v>460</v>
      </c>
    </row>
    <row r="542" spans="2:14" ht="23.25" customHeight="1">
      <c r="B542" s="100" t="str" cm="1">
        <f t="array" ref="B542">_xlfn.XLOOKUP(tblMix[[#This Row],[Arena Name]]&amp;tblMix[[#This Row],[Arena Location]],tblLookup[Arena Name]&amp;tblLookup[Arena Location],tblLookup[Team Name],NA(),0,1)</f>
        <v>Green Bay Packers</v>
      </c>
      <c r="C542" s="100" t="s">
        <v>412</v>
      </c>
      <c r="D542" s="100" t="s">
        <v>413</v>
      </c>
      <c r="E542" s="100">
        <v>81441</v>
      </c>
      <c r="F542" s="129">
        <v>1957</v>
      </c>
      <c r="G542" s="100" t="s">
        <v>360</v>
      </c>
      <c r="H542" s="15" t="s">
        <v>283</v>
      </c>
      <c r="I542" s="130">
        <v>3.11</v>
      </c>
      <c r="J542" s="6">
        <f>1</f>
        <v>1</v>
      </c>
      <c r="L542" s="205" t="s">
        <v>393</v>
      </c>
      <c r="M542" s="205" t="s">
        <v>394</v>
      </c>
      <c r="N542" s="205" t="s">
        <v>395</v>
      </c>
    </row>
    <row r="543" spans="2:14" ht="23.25" customHeight="1">
      <c r="B543" s="100" t="s">
        <v>423</v>
      </c>
      <c r="C543" s="100" t="str">
        <f>_xlfn.XLOOKUP(tblMix[[#This Row],[Team Name]],tblLookup[Team Name],tblLookup[Arena Name],NA(),0,1)</f>
        <v>GEHA Field at Arrowhead Stadium</v>
      </c>
      <c r="D543" s="100" t="str">
        <f>_xlfn.XLOOKUP(tblMix[[#This Row],[Arena Name]],tblLookup[Arena Name],tblLookup[Arena Location],NA(),0,1)</f>
        <v>Kansas City, Missouri</v>
      </c>
      <c r="E543" s="100">
        <v>76416</v>
      </c>
      <c r="F543" s="129">
        <v>1972</v>
      </c>
      <c r="G543" s="100" t="s">
        <v>308</v>
      </c>
      <c r="H543" s="15" t="s">
        <v>283</v>
      </c>
      <c r="I543" s="130">
        <v>11.5</v>
      </c>
      <c r="J543" s="6">
        <f>1</f>
        <v>1</v>
      </c>
      <c r="L543" s="205" t="s">
        <v>439</v>
      </c>
      <c r="M543" s="205" t="s">
        <v>440</v>
      </c>
      <c r="N543" s="205" t="s">
        <v>441</v>
      </c>
    </row>
    <row r="544" spans="2:14" ht="23.25" customHeight="1">
      <c r="B544" s="100" t="s">
        <v>408</v>
      </c>
      <c r="C544" s="100" t="s">
        <v>409</v>
      </c>
      <c r="D544" s="100" t="s">
        <v>410</v>
      </c>
      <c r="E544" s="100">
        <v>65000</v>
      </c>
      <c r="F544" s="129">
        <v>2002</v>
      </c>
      <c r="G544" s="100" t="s">
        <v>289</v>
      </c>
      <c r="H544" s="15" t="s">
        <v>281</v>
      </c>
      <c r="I544" s="130">
        <v>7.92</v>
      </c>
      <c r="J544" s="6">
        <f>1</f>
        <v>1</v>
      </c>
      <c r="L544" s="205" t="s">
        <v>439</v>
      </c>
      <c r="M544" s="205" t="s">
        <v>440</v>
      </c>
      <c r="N544" s="205" t="s">
        <v>441</v>
      </c>
    </row>
    <row r="545" spans="2:14" ht="23.25" customHeight="1">
      <c r="B545" s="100" t="str" cm="1">
        <f t="array" ref="B545">_xlfn.XLOOKUP(tblMix[[#This Row],[Arena Name]]&amp;tblMix[[#This Row],[Arena Location]],tblLookup[Arena Name]&amp;tblLookup[Arena Location],tblLookup[Team Name],NA(),0,1)</f>
        <v>New Orleans Saints</v>
      </c>
      <c r="C545" s="100" t="str">
        <f>_xlfn.XLOOKUP(tblMix[[#This Row],[Arena Location]],tblLookup[Arena Location],tblLookup[Arena Name],NA(),0,1)</f>
        <v>Caesars Superdome</v>
      </c>
      <c r="D545" s="100" t="s">
        <v>444</v>
      </c>
      <c r="E545" s="100">
        <v>73208</v>
      </c>
      <c r="F545" s="129">
        <v>1975</v>
      </c>
      <c r="G545" s="100" t="s">
        <v>323</v>
      </c>
      <c r="H545" s="15" t="s">
        <v>287</v>
      </c>
      <c r="I545" s="130">
        <v>2.11</v>
      </c>
      <c r="J545" s="6">
        <f>1</f>
        <v>1</v>
      </c>
      <c r="L545" s="205" t="s">
        <v>405</v>
      </c>
      <c r="M545" s="205" t="s">
        <v>406</v>
      </c>
      <c r="N545" s="205" t="s">
        <v>407</v>
      </c>
    </row>
    <row r="546" spans="2:14" ht="23.25" customHeight="1">
      <c r="B546" s="100" t="s">
        <v>449</v>
      </c>
      <c r="C546" s="100" t="s">
        <v>450</v>
      </c>
      <c r="D546" s="100" t="str">
        <f>_xlfn.XLOOKUP(tblMix[[#This Row],[Arena Name]],tblLookup[Arena Name],tblLookup[Arena Location],NA(),0,1)</f>
        <v>Philadelphia, Pennsylvania</v>
      </c>
      <c r="E546" s="100">
        <v>69596</v>
      </c>
      <c r="F546" s="129">
        <v>2003</v>
      </c>
      <c r="G546" s="100" t="s">
        <v>273</v>
      </c>
      <c r="H546" s="15" t="s">
        <v>290</v>
      </c>
      <c r="I546" s="130">
        <v>5.62</v>
      </c>
      <c r="J546" s="6">
        <f>1</f>
        <v>1</v>
      </c>
      <c r="L546" s="205" t="s">
        <v>396</v>
      </c>
      <c r="M546" s="205" t="s">
        <v>397</v>
      </c>
      <c r="N546" s="205" t="s">
        <v>398</v>
      </c>
    </row>
    <row r="547" spans="2:14" ht="23.25" customHeight="1">
      <c r="B547" s="100" t="s">
        <v>393</v>
      </c>
      <c r="C547" s="100" t="s">
        <v>394</v>
      </c>
      <c r="D547" s="100" t="s">
        <v>395</v>
      </c>
      <c r="E547" s="100">
        <v>61500</v>
      </c>
      <c r="F547" s="129">
        <v>1924</v>
      </c>
      <c r="G547" s="100" t="s">
        <v>297</v>
      </c>
      <c r="H547" s="15" t="s">
        <v>281</v>
      </c>
      <c r="I547" s="130">
        <v>15.12</v>
      </c>
      <c r="J547" s="6">
        <f>1</f>
        <v>1</v>
      </c>
      <c r="L547" s="205" t="s">
        <v>452</v>
      </c>
      <c r="M547" s="205" t="s">
        <v>453</v>
      </c>
      <c r="N547" s="205" t="s">
        <v>454</v>
      </c>
    </row>
    <row r="548" spans="2:14" ht="23.25" customHeight="1">
      <c r="B548" s="100" t="s">
        <v>378</v>
      </c>
      <c r="C548" s="100" t="s">
        <v>379</v>
      </c>
      <c r="D548" s="100" t="s">
        <v>380</v>
      </c>
      <c r="E548" s="100">
        <v>63400</v>
      </c>
      <c r="F548" s="129">
        <v>2006</v>
      </c>
      <c r="G548" s="100" t="s">
        <v>268</v>
      </c>
      <c r="H548" s="15" t="s">
        <v>283</v>
      </c>
      <c r="I548" s="130">
        <v>5.73</v>
      </c>
      <c r="J548" s="6">
        <f>1</f>
        <v>1</v>
      </c>
      <c r="L548" s="205" t="s">
        <v>436</v>
      </c>
      <c r="M548" s="205" t="s">
        <v>437</v>
      </c>
      <c r="N548" s="205" t="s">
        <v>438</v>
      </c>
    </row>
    <row r="549" spans="2:14" ht="23.25" customHeight="1">
      <c r="B549" s="100" t="s">
        <v>442</v>
      </c>
      <c r="C549" s="100" t="str">
        <f>_xlfn.XLOOKUP(tblMix[[#This Row],[Team Name]],tblLookup[Team Name],tblLookup[Arena Name],NA(),0,1)</f>
        <v>Caesars Superdome</v>
      </c>
      <c r="D549" s="100" t="s">
        <v>444</v>
      </c>
      <c r="E549" s="100">
        <v>73208</v>
      </c>
      <c r="F549" s="129">
        <v>1975</v>
      </c>
      <c r="G549" s="100" t="s">
        <v>308</v>
      </c>
      <c r="H549" s="15" t="s">
        <v>281</v>
      </c>
      <c r="I549" s="130">
        <v>12.31</v>
      </c>
      <c r="J549" s="6">
        <f>1</f>
        <v>1</v>
      </c>
      <c r="L549" s="205" t="s">
        <v>423</v>
      </c>
      <c r="M549" s="205" t="s">
        <v>424</v>
      </c>
      <c r="N549" s="205" t="s">
        <v>425</v>
      </c>
    </row>
    <row r="550" spans="2:14" ht="23.25" customHeight="1">
      <c r="B550" s="100" t="s">
        <v>433</v>
      </c>
      <c r="C550" s="100" t="s">
        <v>434</v>
      </c>
      <c r="D550" s="100" t="s">
        <v>435</v>
      </c>
      <c r="E550" s="100">
        <v>65326</v>
      </c>
      <c r="F550" s="129">
        <v>1987</v>
      </c>
      <c r="G550" s="100" t="s">
        <v>321</v>
      </c>
      <c r="H550" s="15" t="s">
        <v>283</v>
      </c>
      <c r="I550" s="130">
        <v>3.98</v>
      </c>
      <c r="J550" s="6">
        <f>1</f>
        <v>1</v>
      </c>
      <c r="L550" s="205" t="s">
        <v>399</v>
      </c>
      <c r="M550" s="205" t="s">
        <v>400</v>
      </c>
      <c r="N550" s="205" t="s">
        <v>401</v>
      </c>
    </row>
    <row r="551" spans="2:14" ht="23.25" customHeight="1">
      <c r="B551" s="100" t="s">
        <v>405</v>
      </c>
      <c r="C551" s="100" t="s">
        <v>406</v>
      </c>
      <c r="D551" s="100" t="s">
        <v>407</v>
      </c>
      <c r="E551" s="100">
        <v>76125</v>
      </c>
      <c r="F551" s="129">
        <v>2001</v>
      </c>
      <c r="G551" s="100" t="s">
        <v>291</v>
      </c>
      <c r="H551" s="15" t="s">
        <v>281</v>
      </c>
      <c r="I551" s="130">
        <v>9.43</v>
      </c>
      <c r="J551" s="6">
        <f>1</f>
        <v>1</v>
      </c>
      <c r="L551" s="205" t="s">
        <v>378</v>
      </c>
      <c r="M551" s="205" t="s">
        <v>379</v>
      </c>
      <c r="N551" s="205" t="s">
        <v>380</v>
      </c>
    </row>
    <row r="552" spans="2:14" ht="23.25" customHeight="1">
      <c r="B552" s="100" t="str" cm="1">
        <f t="array" ref="B552">_xlfn.XLOOKUP(tblMix[[#This Row],[Arena Name]]&amp;tblMix[[#This Row],[Arena Location]],tblLookup[Arena Name]&amp;tblLookup[Arena Location],tblLookup[Team Name],NA(),0,1)</f>
        <v>Minnesota Vikings</v>
      </c>
      <c r="C552" s="100" t="s">
        <v>437</v>
      </c>
      <c r="D552" s="100" t="s">
        <v>438</v>
      </c>
      <c r="E552" s="100">
        <v>66655</v>
      </c>
      <c r="F552" s="129">
        <v>2016</v>
      </c>
      <c r="G552" s="100" t="s">
        <v>358</v>
      </c>
      <c r="H552" s="15" t="s">
        <v>283</v>
      </c>
      <c r="I552" s="130">
        <v>14.51</v>
      </c>
      <c r="J552" s="6">
        <f>1</f>
        <v>1</v>
      </c>
      <c r="L552" s="205" t="s">
        <v>411</v>
      </c>
      <c r="M552" s="205" t="s">
        <v>412</v>
      </c>
      <c r="N552" s="205" t="s">
        <v>413</v>
      </c>
    </row>
    <row r="553" spans="2:14" ht="23.25" customHeight="1">
      <c r="B553" s="100" t="s">
        <v>420</v>
      </c>
      <c r="C553" s="100" t="s">
        <v>421</v>
      </c>
      <c r="D553" s="100" t="str">
        <f>_xlfn.XLOOKUP(tblMix[[#This Row],[Arena Name]],tblLookup[Arena Name],tblLookup[Arena Location],NA(),0,1)</f>
        <v>Jacksonville, Florida</v>
      </c>
      <c r="E553" s="100">
        <v>69132</v>
      </c>
      <c r="F553" s="129">
        <v>2008</v>
      </c>
      <c r="G553" s="100" t="s">
        <v>324</v>
      </c>
      <c r="H553" s="15" t="s">
        <v>287</v>
      </c>
      <c r="I553" s="130">
        <v>14.14</v>
      </c>
      <c r="J553" s="6">
        <f>1</f>
        <v>1</v>
      </c>
      <c r="L553" s="205" t="s">
        <v>439</v>
      </c>
      <c r="M553" s="205" t="s">
        <v>440</v>
      </c>
      <c r="N553" s="205" t="s">
        <v>441</v>
      </c>
    </row>
    <row r="554" spans="2:14" ht="23.25" customHeight="1">
      <c r="B554" s="100" t="str" cm="1">
        <f t="array" ref="B554">_xlfn.XLOOKUP(tblMix[[#This Row],[Arena Name]]&amp;tblMix[[#This Row],[Arena Location]],tblLookup[Arena Name]&amp;tblLookup[Arena Location],tblLookup[Team Name],NA(),0,1)</f>
        <v>Houston Texans</v>
      </c>
      <c r="C554" s="100" t="s">
        <v>415</v>
      </c>
      <c r="D554" s="100" t="s">
        <v>416</v>
      </c>
      <c r="E554" s="100">
        <v>72220</v>
      </c>
      <c r="F554" s="129">
        <v>2002</v>
      </c>
      <c r="G554" s="100" t="s">
        <v>297</v>
      </c>
      <c r="H554" s="15" t="s">
        <v>290</v>
      </c>
      <c r="I554" s="130">
        <v>14.83</v>
      </c>
      <c r="J554" s="6">
        <f>1</f>
        <v>1</v>
      </c>
      <c r="L554" s="205" t="s">
        <v>455</v>
      </c>
      <c r="M554" s="205" t="s">
        <v>456</v>
      </c>
      <c r="N554" s="205" t="s">
        <v>457</v>
      </c>
    </row>
    <row r="555" spans="2:14" ht="23.25" customHeight="1">
      <c r="B555" s="100" t="str" cm="1">
        <f t="array" ref="B555">_xlfn.XLOOKUP(tblMix[[#This Row],[Arena Name]]&amp;tblMix[[#This Row],[Arena Location]],tblLookup[Arena Name]&amp;tblLookup[Arena Location],tblLookup[Team Name],NA(),0,1)</f>
        <v>Atlanta Falcons</v>
      </c>
      <c r="C555" s="100" t="str">
        <f>_xlfn.XLOOKUP(tblMix[[#This Row],[Arena Location]],tblLookup[Arena Location],tblLookup[Arena Name],NA(),0,1)</f>
        <v>Mercedes-Benz Stadium</v>
      </c>
      <c r="D555" s="100" t="s">
        <v>383</v>
      </c>
      <c r="E555" s="100">
        <v>71000</v>
      </c>
      <c r="F555" s="129">
        <v>2017</v>
      </c>
      <c r="G555" s="100" t="s">
        <v>285</v>
      </c>
      <c r="H555" s="15" t="s">
        <v>281</v>
      </c>
      <c r="I555" s="130">
        <v>13.35</v>
      </c>
      <c r="J555" s="6">
        <f>1</f>
        <v>1</v>
      </c>
      <c r="L555" s="205" t="s">
        <v>464</v>
      </c>
      <c r="M555" s="205" t="s">
        <v>465</v>
      </c>
      <c r="N555" s="205" t="s">
        <v>466</v>
      </c>
    </row>
    <row r="556" spans="2:14" ht="23.25" customHeight="1">
      <c r="B556" s="100" t="s">
        <v>432</v>
      </c>
      <c r="C556" s="100" t="s">
        <v>430</v>
      </c>
      <c r="D556" s="100" t="s">
        <v>431</v>
      </c>
      <c r="E556" s="100">
        <v>70240</v>
      </c>
      <c r="F556" s="129">
        <v>2020</v>
      </c>
      <c r="G556" s="100" t="s">
        <v>288</v>
      </c>
      <c r="H556" s="15" t="s">
        <v>287</v>
      </c>
      <c r="I556" s="130">
        <v>5.13</v>
      </c>
      <c r="J556" s="6">
        <f>1</f>
        <v>1</v>
      </c>
      <c r="L556" s="205" t="s">
        <v>458</v>
      </c>
      <c r="M556" s="205" t="s">
        <v>459</v>
      </c>
      <c r="N556" s="205" t="s">
        <v>460</v>
      </c>
    </row>
    <row r="557" spans="2:14" ht="23.25" customHeight="1">
      <c r="B557" s="100" t="s">
        <v>442</v>
      </c>
      <c r="C557" s="100" t="s">
        <v>443</v>
      </c>
      <c r="D557" s="100" t="s">
        <v>444</v>
      </c>
      <c r="E557" s="100">
        <v>73208</v>
      </c>
      <c r="F557" s="129">
        <v>1975</v>
      </c>
      <c r="G557" s="100" t="s">
        <v>323</v>
      </c>
      <c r="H557" s="15" t="s">
        <v>287</v>
      </c>
      <c r="I557" s="130">
        <v>2.11</v>
      </c>
      <c r="J557" s="6">
        <f>1</f>
        <v>1</v>
      </c>
      <c r="L557" s="205" t="s">
        <v>408</v>
      </c>
      <c r="M557" s="205" t="s">
        <v>409</v>
      </c>
      <c r="N557" s="205" t="s">
        <v>410</v>
      </c>
    </row>
    <row r="558" spans="2:14" ht="23.25" customHeight="1">
      <c r="B558" s="100" t="s">
        <v>467</v>
      </c>
      <c r="C558" s="100" t="s">
        <v>468</v>
      </c>
      <c r="D558" s="100" t="s">
        <v>469</v>
      </c>
      <c r="E558" s="100">
        <v>82000</v>
      </c>
      <c r="F558" s="129">
        <v>1997</v>
      </c>
      <c r="G558" s="100" t="s">
        <v>360</v>
      </c>
      <c r="H558" s="15" t="s">
        <v>283</v>
      </c>
      <c r="I558" s="130">
        <v>3.11</v>
      </c>
      <c r="J558" s="6">
        <f>1</f>
        <v>1</v>
      </c>
      <c r="L558" s="205" t="s">
        <v>417</v>
      </c>
      <c r="M558" s="205" t="s">
        <v>418</v>
      </c>
      <c r="N558" s="205" t="s">
        <v>419</v>
      </c>
    </row>
    <row r="559" spans="2:14" ht="23.25" customHeight="1">
      <c r="B559" s="100" t="s">
        <v>408</v>
      </c>
      <c r="C559" s="100" t="s">
        <v>409</v>
      </c>
      <c r="D559" s="100" t="s">
        <v>410</v>
      </c>
      <c r="E559" s="100">
        <v>65000</v>
      </c>
      <c r="F559" s="129">
        <v>2002</v>
      </c>
      <c r="G559" s="100" t="s">
        <v>304</v>
      </c>
      <c r="H559" s="15" t="s">
        <v>290</v>
      </c>
      <c r="I559" s="130">
        <v>7.38</v>
      </c>
      <c r="J559" s="6">
        <f>1</f>
        <v>1</v>
      </c>
      <c r="L559" s="205" t="s">
        <v>433</v>
      </c>
      <c r="M559" s="205" t="s">
        <v>434</v>
      </c>
      <c r="N559" s="205" t="s">
        <v>435</v>
      </c>
    </row>
    <row r="560" spans="2:14" ht="23.25" customHeight="1">
      <c r="B560" s="100" t="s">
        <v>448</v>
      </c>
      <c r="C560" s="100" t="s">
        <v>446</v>
      </c>
      <c r="D560" s="100" t="s">
        <v>447</v>
      </c>
      <c r="E560" s="100">
        <v>82500</v>
      </c>
      <c r="F560" s="129">
        <v>2010</v>
      </c>
      <c r="G560" s="100" t="s">
        <v>364</v>
      </c>
      <c r="H560" s="15" t="s">
        <v>281</v>
      </c>
      <c r="I560" s="130">
        <v>7.2</v>
      </c>
      <c r="J560" s="6">
        <f>1</f>
        <v>1</v>
      </c>
      <c r="L560" s="205" t="s">
        <v>432</v>
      </c>
      <c r="M560" s="205" t="s">
        <v>430</v>
      </c>
      <c r="N560" s="205" t="s">
        <v>431</v>
      </c>
    </row>
    <row r="561" spans="2:14" ht="23.25" customHeight="1">
      <c r="B561" s="100" t="s">
        <v>384</v>
      </c>
      <c r="C561" s="100" t="s">
        <v>385</v>
      </c>
      <c r="D561" s="100" t="str">
        <f>_xlfn.XLOOKUP(tblMix[[#This Row],[Arena Name]],tblLookup[Arena Name],tblLookup[Arena Location],NA(),0,1)</f>
        <v>Baltimore, Maryland</v>
      </c>
      <c r="E561" s="100">
        <v>71008</v>
      </c>
      <c r="F561" s="129">
        <v>1998</v>
      </c>
      <c r="G561" s="100" t="s">
        <v>309</v>
      </c>
      <c r="H561" s="15" t="s">
        <v>287</v>
      </c>
      <c r="I561" s="130">
        <v>1.68</v>
      </c>
      <c r="J561" s="6">
        <f>1</f>
        <v>1</v>
      </c>
      <c r="L561" s="205" t="s">
        <v>414</v>
      </c>
      <c r="M561" s="205" t="s">
        <v>415</v>
      </c>
      <c r="N561" s="205" t="s">
        <v>416</v>
      </c>
    </row>
    <row r="562" spans="2:14" ht="23.25" customHeight="1">
      <c r="B562" s="100" t="str" cm="1">
        <f t="array" ref="B562">_xlfn.XLOOKUP(tblMix[[#This Row],[Arena Name]]&amp;tblMix[[#This Row],[Arena Location]],tblLookup[Arena Name]&amp;tblLookup[Arena Location],tblLookup[Team Name],NA(),0,1)</f>
        <v>Carolina Panthers</v>
      </c>
      <c r="C562" s="100" t="str">
        <f>_xlfn.XLOOKUP(tblMix[[#This Row],[Arena Location]],tblLookup[Arena Location],tblLookup[Arena Name],NA(),0,1)</f>
        <v>Bank of America Stadium</v>
      </c>
      <c r="D562" s="100" t="s">
        <v>392</v>
      </c>
      <c r="E562" s="100">
        <v>75523</v>
      </c>
      <c r="F562" s="129">
        <v>1996</v>
      </c>
      <c r="G562" s="100" t="s">
        <v>292</v>
      </c>
      <c r="H562" s="15" t="s">
        <v>287</v>
      </c>
      <c r="I562" s="130">
        <v>9.99</v>
      </c>
      <c r="J562" s="6">
        <f>1</f>
        <v>1</v>
      </c>
      <c r="L562" s="205" t="s">
        <v>432</v>
      </c>
      <c r="M562" s="205" t="s">
        <v>430</v>
      </c>
      <c r="N562" s="205" t="s">
        <v>431</v>
      </c>
    </row>
    <row r="563" spans="2:14" ht="23.25" customHeight="1">
      <c r="B563" s="100" t="s">
        <v>417</v>
      </c>
      <c r="C563" s="100" t="s">
        <v>418</v>
      </c>
      <c r="D563" s="100" t="s">
        <v>419</v>
      </c>
      <c r="E563" s="100">
        <v>67000</v>
      </c>
      <c r="F563" s="129">
        <v>2008</v>
      </c>
      <c r="G563" s="100" t="s">
        <v>302</v>
      </c>
      <c r="H563" s="15" t="s">
        <v>287</v>
      </c>
      <c r="I563" s="130">
        <v>2.62</v>
      </c>
      <c r="J563" s="6">
        <f>1</f>
        <v>1</v>
      </c>
      <c r="L563" s="205" t="s">
        <v>467</v>
      </c>
      <c r="M563" s="205" t="s">
        <v>468</v>
      </c>
      <c r="N563" s="205" t="s">
        <v>469</v>
      </c>
    </row>
    <row r="564" spans="2:14" ht="23.25" customHeight="1">
      <c r="B564" s="100" t="s">
        <v>458</v>
      </c>
      <c r="C564" s="100" t="s">
        <v>459</v>
      </c>
      <c r="D564" s="100" t="s">
        <v>460</v>
      </c>
      <c r="E564" s="100">
        <v>69000</v>
      </c>
      <c r="F564" s="129">
        <v>2002</v>
      </c>
      <c r="G564" s="100" t="s">
        <v>272</v>
      </c>
      <c r="H564" s="15" t="s">
        <v>287</v>
      </c>
      <c r="I564" s="130">
        <v>15.68</v>
      </c>
      <c r="J564" s="6">
        <f>1</f>
        <v>1</v>
      </c>
      <c r="L564" s="205" t="s">
        <v>455</v>
      </c>
      <c r="M564" s="205" t="s">
        <v>456</v>
      </c>
      <c r="N564" s="205" t="s">
        <v>457</v>
      </c>
    </row>
    <row r="565" spans="2:14" ht="23.25" customHeight="1">
      <c r="B565" s="100" t="s">
        <v>402</v>
      </c>
      <c r="C565" s="100" t="s">
        <v>403</v>
      </c>
      <c r="D565" s="100" t="str">
        <f>_xlfn.XLOOKUP(tblMix[[#This Row],[Arena Name]],tblLookup[Arena Name],tblLookup[Arena Location],NA(),0,1)</f>
        <v>Arlington, Texas</v>
      </c>
      <c r="E565" s="100">
        <v>80000</v>
      </c>
      <c r="F565" s="129">
        <v>2009</v>
      </c>
      <c r="G565" s="100" t="s">
        <v>299</v>
      </c>
      <c r="H565" s="15" t="s">
        <v>281</v>
      </c>
      <c r="I565" s="130">
        <v>5.31</v>
      </c>
      <c r="J565" s="6">
        <f>1</f>
        <v>1</v>
      </c>
      <c r="L565" s="205" t="s">
        <v>423</v>
      </c>
      <c r="M565" s="205" t="s">
        <v>424</v>
      </c>
      <c r="N565" s="205" t="s">
        <v>425</v>
      </c>
    </row>
    <row r="566" spans="2:14" ht="23.25" customHeight="1">
      <c r="B566" s="100" t="s">
        <v>393</v>
      </c>
      <c r="C566" s="100" t="str">
        <f>_xlfn.XLOOKUP(tblMix[[#This Row],[Team Name]],tblLookup[Team Name],tblLookup[Arena Name],NA(),0,1)</f>
        <v>Soldier Field</v>
      </c>
      <c r="D566" s="100" t="str">
        <f>_xlfn.XLOOKUP(tblMix[[#This Row],[Arena Name]],tblLookup[Arena Name],tblLookup[Arena Location],NA(),0,1)</f>
        <v>Chicago, Illinois</v>
      </c>
      <c r="E566" s="100">
        <v>61500</v>
      </c>
      <c r="F566" s="129">
        <v>1924</v>
      </c>
      <c r="G566" s="100" t="s">
        <v>275</v>
      </c>
      <c r="H566" s="15" t="s">
        <v>287</v>
      </c>
      <c r="I566" s="130">
        <v>14.59</v>
      </c>
      <c r="J566" s="6">
        <f>1</f>
        <v>1</v>
      </c>
      <c r="L566" s="205" t="s">
        <v>445</v>
      </c>
      <c r="M566" s="205" t="s">
        <v>446</v>
      </c>
      <c r="N566" s="205" t="s">
        <v>447</v>
      </c>
    </row>
    <row r="567" spans="2:14" ht="23.25" customHeight="1">
      <c r="B567" s="100" t="s">
        <v>417</v>
      </c>
      <c r="C567" s="100" t="s">
        <v>418</v>
      </c>
      <c r="D567" s="100" t="str">
        <f>_xlfn.XLOOKUP(tblMix[[#This Row],[Arena Name]],tblLookup[Arena Name],tblLookup[Arena Location],NA(),0,1)</f>
        <v>Indianapolis, Indiana</v>
      </c>
      <c r="E567" s="100">
        <v>67000</v>
      </c>
      <c r="F567" s="129">
        <v>2008</v>
      </c>
      <c r="G567" s="100" t="s">
        <v>303</v>
      </c>
      <c r="H567" s="15" t="s">
        <v>287</v>
      </c>
      <c r="I567" s="130">
        <v>13.89</v>
      </c>
      <c r="J567" s="6">
        <f>1</f>
        <v>1</v>
      </c>
      <c r="L567" s="205" t="s">
        <v>390</v>
      </c>
      <c r="M567" s="205" t="s">
        <v>391</v>
      </c>
      <c r="N567" s="205" t="s">
        <v>392</v>
      </c>
    </row>
    <row r="568" spans="2:14" ht="23.25" customHeight="1">
      <c r="B568" s="100" t="s">
        <v>399</v>
      </c>
      <c r="C568" s="100" t="s">
        <v>400</v>
      </c>
      <c r="D568" s="100" t="s">
        <v>401</v>
      </c>
      <c r="E568" s="100">
        <v>67895</v>
      </c>
      <c r="F568" s="129">
        <v>1999</v>
      </c>
      <c r="G568" s="100" t="s">
        <v>299</v>
      </c>
      <c r="H568" s="15" t="s">
        <v>283</v>
      </c>
      <c r="I568" s="130">
        <v>5.21</v>
      </c>
      <c r="J568" s="6">
        <f>1</f>
        <v>1</v>
      </c>
      <c r="L568" s="205" t="s">
        <v>387</v>
      </c>
      <c r="M568" s="205" t="s">
        <v>388</v>
      </c>
      <c r="N568" s="205" t="s">
        <v>389</v>
      </c>
    </row>
    <row r="569" spans="2:14" ht="23.25" customHeight="1">
      <c r="B569" s="100" t="str" cm="1">
        <f t="array" ref="B569">_xlfn.XLOOKUP(tblMix[[#This Row],[Arena Name]]&amp;tblMix[[#This Row],[Arena Location]],tblLookup[Arena Name]&amp;tblLookup[Arena Location],tblLookup[Team Name],NA(),0,1)</f>
        <v>Green Bay Packers</v>
      </c>
      <c r="C569" s="100" t="s">
        <v>412</v>
      </c>
      <c r="D569" s="100" t="str">
        <f>_xlfn.XLOOKUP(tblMix[[#This Row],[Arena Name]],tblLookup[Arena Name],tblLookup[Arena Location],NA(),0,1)</f>
        <v>Green Bay, Wisconsin</v>
      </c>
      <c r="E569" s="100">
        <v>81441</v>
      </c>
      <c r="F569" s="129">
        <v>1957</v>
      </c>
      <c r="G569" s="100" t="s">
        <v>361</v>
      </c>
      <c r="H569" s="15" t="s">
        <v>281</v>
      </c>
      <c r="I569" s="130">
        <v>3.09</v>
      </c>
      <c r="J569" s="6">
        <f>1</f>
        <v>1</v>
      </c>
      <c r="L569" s="205" t="s">
        <v>408</v>
      </c>
      <c r="M569" s="205" t="s">
        <v>409</v>
      </c>
      <c r="N569" s="205" t="s">
        <v>410</v>
      </c>
    </row>
    <row r="570" spans="2:14" ht="23.25" customHeight="1">
      <c r="B570" s="100" t="s">
        <v>448</v>
      </c>
      <c r="C570" s="100" t="s">
        <v>446</v>
      </c>
      <c r="D570" s="100" t="str">
        <f>_xlfn.XLOOKUP(tblMix[[#This Row],[Arena Name]],tblLookup[Arena Name],tblLookup[Arena Location],NA(),0,1)</f>
        <v>East Rutherford, New Jersey</v>
      </c>
      <c r="E570" s="100">
        <v>82500</v>
      </c>
      <c r="F570" s="129">
        <v>2010</v>
      </c>
      <c r="G570" s="100" t="s">
        <v>313</v>
      </c>
      <c r="H570" s="15" t="s">
        <v>287</v>
      </c>
      <c r="I570" s="130">
        <v>12.48</v>
      </c>
      <c r="J570" s="6">
        <f>1</f>
        <v>1</v>
      </c>
      <c r="L570" s="205" t="s">
        <v>452</v>
      </c>
      <c r="M570" s="205" t="s">
        <v>453</v>
      </c>
      <c r="N570" s="205" t="s">
        <v>454</v>
      </c>
    </row>
    <row r="571" spans="2:14" ht="23.25" customHeight="1">
      <c r="B571" s="100" t="s">
        <v>381</v>
      </c>
      <c r="C571" s="100" t="s">
        <v>382</v>
      </c>
      <c r="D571" s="100" t="s">
        <v>383</v>
      </c>
      <c r="E571" s="100">
        <v>71000</v>
      </c>
      <c r="F571" s="129">
        <v>2017</v>
      </c>
      <c r="G571" s="100" t="s">
        <v>269</v>
      </c>
      <c r="H571" s="15" t="s">
        <v>287</v>
      </c>
      <c r="I571" s="130">
        <v>10.34</v>
      </c>
      <c r="J571" s="6">
        <f>1</f>
        <v>1</v>
      </c>
      <c r="L571" s="205" t="s">
        <v>467</v>
      </c>
      <c r="M571" s="205" t="s">
        <v>468</v>
      </c>
      <c r="N571" s="205" t="s">
        <v>469</v>
      </c>
    </row>
    <row r="572" spans="2:14" ht="23.25" customHeight="1">
      <c r="B572" s="100" t="s">
        <v>452</v>
      </c>
      <c r="C572" s="100" t="s">
        <v>453</v>
      </c>
      <c r="D572" s="100" t="s">
        <v>454</v>
      </c>
      <c r="E572" s="100">
        <v>68400</v>
      </c>
      <c r="F572" s="129">
        <v>2001</v>
      </c>
      <c r="G572" s="100" t="s">
        <v>272</v>
      </c>
      <c r="H572" s="15" t="s">
        <v>287</v>
      </c>
      <c r="I572" s="130">
        <v>15.68</v>
      </c>
      <c r="J572" s="6">
        <f>1</f>
        <v>1</v>
      </c>
      <c r="L572" s="205" t="s">
        <v>433</v>
      </c>
      <c r="M572" s="205" t="s">
        <v>434</v>
      </c>
      <c r="N572" s="205" t="s">
        <v>435</v>
      </c>
    </row>
    <row r="573" spans="2:14" ht="23.25" customHeight="1">
      <c r="B573" s="100" t="s">
        <v>433</v>
      </c>
      <c r="C573" s="100" t="s">
        <v>434</v>
      </c>
      <c r="D573" s="100" t="s">
        <v>435</v>
      </c>
      <c r="E573" s="100">
        <v>65326</v>
      </c>
      <c r="F573" s="129">
        <v>1987</v>
      </c>
      <c r="G573" s="100" t="s">
        <v>297</v>
      </c>
      <c r="H573" s="15" t="s">
        <v>290</v>
      </c>
      <c r="I573" s="130">
        <v>14.83</v>
      </c>
      <c r="J573" s="6">
        <f>1</f>
        <v>1</v>
      </c>
      <c r="L573" s="205" t="s">
        <v>449</v>
      </c>
      <c r="M573" s="205" t="s">
        <v>450</v>
      </c>
      <c r="N573" s="205" t="s">
        <v>451</v>
      </c>
    </row>
    <row r="574" spans="2:14" ht="23.25" customHeight="1">
      <c r="B574" s="100" t="str" cm="1">
        <f t="array" ref="B574">_xlfn.XLOOKUP(tblMix[[#This Row],[Arena Name]]&amp;tblMix[[#This Row],[Arena Location]],tblLookup[Arena Name]&amp;tblLookup[Arena Location],tblLookup[Team Name],NA(),0,1)</f>
        <v>Green Bay Packers</v>
      </c>
      <c r="C574" s="100" t="s">
        <v>412</v>
      </c>
      <c r="D574" s="100" t="s">
        <v>413</v>
      </c>
      <c r="E574" s="100">
        <v>81441</v>
      </c>
      <c r="F574" s="129">
        <v>1957</v>
      </c>
      <c r="G574" s="100" t="s">
        <v>288</v>
      </c>
      <c r="H574" s="15" t="s">
        <v>281</v>
      </c>
      <c r="I574" s="130">
        <v>5.49</v>
      </c>
      <c r="J574" s="6">
        <f>1</f>
        <v>1</v>
      </c>
      <c r="L574" s="205" t="s">
        <v>405</v>
      </c>
      <c r="M574" s="205" t="s">
        <v>406</v>
      </c>
      <c r="N574" s="205" t="s">
        <v>407</v>
      </c>
    </row>
    <row r="575" spans="2:14" ht="23.25" customHeight="1">
      <c r="B575" s="100" t="s">
        <v>449</v>
      </c>
      <c r="C575" s="100" t="s">
        <v>450</v>
      </c>
      <c r="D575" s="100" t="s">
        <v>451</v>
      </c>
      <c r="E575" s="100">
        <v>69596</v>
      </c>
      <c r="F575" s="129">
        <v>2003</v>
      </c>
      <c r="G575" s="100" t="s">
        <v>271</v>
      </c>
      <c r="H575" s="15" t="s">
        <v>281</v>
      </c>
      <c r="I575" s="130">
        <v>9.56</v>
      </c>
      <c r="J575" s="6">
        <f>1</f>
        <v>1</v>
      </c>
      <c r="L575" s="205" t="s">
        <v>384</v>
      </c>
      <c r="M575" s="205" t="s">
        <v>385</v>
      </c>
      <c r="N575" s="205" t="s">
        <v>386</v>
      </c>
    </row>
    <row r="576" spans="2:14" ht="23.25" customHeight="1">
      <c r="B576" s="100" t="s">
        <v>445</v>
      </c>
      <c r="C576" s="100" t="s">
        <v>446</v>
      </c>
      <c r="D576" s="100" t="s">
        <v>447</v>
      </c>
      <c r="E576" s="100">
        <v>82500</v>
      </c>
      <c r="F576" s="129">
        <v>2010</v>
      </c>
      <c r="G576" s="100" t="s">
        <v>312</v>
      </c>
      <c r="H576" s="15" t="s">
        <v>287</v>
      </c>
      <c r="I576" s="130">
        <v>16.22</v>
      </c>
      <c r="J576" s="6">
        <f>1</f>
        <v>1</v>
      </c>
      <c r="L576" s="205" t="s">
        <v>449</v>
      </c>
      <c r="M576" s="205" t="s">
        <v>450</v>
      </c>
      <c r="N576" s="205" t="s">
        <v>451</v>
      </c>
    </row>
    <row r="577" spans="2:14" ht="23.25" customHeight="1">
      <c r="B577" s="100" t="s">
        <v>384</v>
      </c>
      <c r="C577" s="100" t="s">
        <v>385</v>
      </c>
      <c r="D577" s="100" t="s">
        <v>386</v>
      </c>
      <c r="E577" s="100">
        <v>71008</v>
      </c>
      <c r="F577" s="129">
        <v>1998</v>
      </c>
      <c r="G577" s="100" t="s">
        <v>286</v>
      </c>
      <c r="H577" s="15" t="s">
        <v>283</v>
      </c>
      <c r="I577" s="130">
        <v>8.8800000000000008</v>
      </c>
      <c r="J577" s="6">
        <f>1</f>
        <v>1</v>
      </c>
      <c r="L577" s="205" t="s">
        <v>458</v>
      </c>
      <c r="M577" s="205" t="s">
        <v>459</v>
      </c>
      <c r="N577" s="205" t="s">
        <v>460</v>
      </c>
    </row>
    <row r="578" spans="2:14" ht="23.25" customHeight="1">
      <c r="B578" s="100" t="s">
        <v>402</v>
      </c>
      <c r="C578" s="100" t="s">
        <v>403</v>
      </c>
      <c r="D578" s="100" t="s">
        <v>404</v>
      </c>
      <c r="E578" s="100">
        <v>80000</v>
      </c>
      <c r="F578" s="129">
        <v>2009</v>
      </c>
      <c r="G578" s="100" t="s">
        <v>267</v>
      </c>
      <c r="H578" s="15" t="s">
        <v>287</v>
      </c>
      <c r="I578" s="130">
        <v>13.64</v>
      </c>
      <c r="J578" s="6">
        <f>1</f>
        <v>1</v>
      </c>
      <c r="L578" s="205" t="s">
        <v>433</v>
      </c>
      <c r="M578" s="205" t="s">
        <v>434</v>
      </c>
      <c r="N578" s="205" t="s">
        <v>435</v>
      </c>
    </row>
    <row r="579" spans="2:14" ht="23.25" customHeight="1">
      <c r="B579" s="100" t="s">
        <v>393</v>
      </c>
      <c r="C579" s="100" t="s">
        <v>394</v>
      </c>
      <c r="D579" s="100" t="s">
        <v>395</v>
      </c>
      <c r="E579" s="100">
        <v>61500</v>
      </c>
      <c r="F579" s="129">
        <v>1924</v>
      </c>
      <c r="G579" s="100" t="s">
        <v>269</v>
      </c>
      <c r="H579" s="15" t="s">
        <v>281</v>
      </c>
      <c r="I579" s="130">
        <v>10.96</v>
      </c>
      <c r="J579" s="6">
        <f>1</f>
        <v>1</v>
      </c>
      <c r="L579" s="205" t="s">
        <v>384</v>
      </c>
      <c r="M579" s="205" t="s">
        <v>385</v>
      </c>
      <c r="N579" s="205" t="s">
        <v>386</v>
      </c>
    </row>
    <row r="580" spans="2:14" ht="23.25" customHeight="1">
      <c r="B580" s="100" t="str" cm="1">
        <f t="array" ref="B580">_xlfn.XLOOKUP(tblMix[[#This Row],[Arena Name]]&amp;tblMix[[#This Row],[Arena Location]],tblLookup[Arena Name]&amp;tblLookup[Arena Location],tblLookup[Team Name],NA(),0,1)</f>
        <v>New York Giants</v>
      </c>
      <c r="C580" s="100" t="s">
        <v>446</v>
      </c>
      <c r="D580" s="100" t="str">
        <f>_xlfn.XLOOKUP(tblMix[[#This Row],[Arena Name]],tblLookup[Arena Name],tblLookup[Arena Location],NA(),0,1)</f>
        <v>East Rutherford, New Jersey</v>
      </c>
      <c r="E580" s="100">
        <v>82500</v>
      </c>
      <c r="F580" s="129">
        <v>2010</v>
      </c>
      <c r="G580" s="100" t="s">
        <v>361</v>
      </c>
      <c r="H580" s="15" t="s">
        <v>287</v>
      </c>
      <c r="I580" s="130">
        <v>3.15</v>
      </c>
      <c r="J580" s="6">
        <f>1</f>
        <v>1</v>
      </c>
      <c r="L580" s="205" t="s">
        <v>458</v>
      </c>
      <c r="M580" s="205" t="s">
        <v>459</v>
      </c>
      <c r="N580" s="205" t="s">
        <v>460</v>
      </c>
    </row>
    <row r="581" spans="2:14" ht="23.25" customHeight="1">
      <c r="B581" s="100" t="str" cm="1">
        <f t="array" ref="B581">_xlfn.XLOOKUP(tblMix[[#This Row],[Arena Name]]&amp;tblMix[[#This Row],[Arena Location]],tblLookup[Arena Name]&amp;tblLookup[Arena Location],tblLookup[Team Name],NA(),0,1)</f>
        <v>Baltimore Ravens</v>
      </c>
      <c r="C581" s="100" t="s">
        <v>385</v>
      </c>
      <c r="D581" s="100" t="str">
        <f>_xlfn.XLOOKUP(tblMix[[#This Row],[Arena Name]],tblLookup[Arena Name],tblLookup[Arena Location],NA(),0,1)</f>
        <v>Baltimore, Maryland</v>
      </c>
      <c r="E581" s="100">
        <v>71008</v>
      </c>
      <c r="F581" s="129">
        <v>1998</v>
      </c>
      <c r="G581" s="100" t="s">
        <v>267</v>
      </c>
      <c r="H581" s="15" t="s">
        <v>287</v>
      </c>
      <c r="I581" s="130">
        <v>13.64</v>
      </c>
      <c r="J581" s="6">
        <f>1</f>
        <v>1</v>
      </c>
      <c r="L581" s="205" t="s">
        <v>402</v>
      </c>
      <c r="M581" s="205" t="s">
        <v>403</v>
      </c>
      <c r="N581" s="205" t="s">
        <v>404</v>
      </c>
    </row>
    <row r="582" spans="2:14" ht="23.25" customHeight="1">
      <c r="B582" s="100" t="str" cm="1">
        <f t="array" ref="B582">_xlfn.XLOOKUP(tblMix[[#This Row],[Arena Name]]&amp;tblMix[[#This Row],[Arena Location]],tblLookup[Arena Name]&amp;tblLookup[Arena Location],tblLookup[Team Name],NA(),0,1)</f>
        <v>Denver Broncos</v>
      </c>
      <c r="C582" s="100" t="str">
        <f>_xlfn.XLOOKUP(tblMix[[#This Row],[Arena Location]],tblLookup[Arena Location],tblLookup[Arena Name],NA(),0,1)</f>
        <v>Empower Field at Mile High</v>
      </c>
      <c r="D582" s="100" t="s">
        <v>407</v>
      </c>
      <c r="E582" s="100">
        <v>76125</v>
      </c>
      <c r="F582" s="129">
        <v>2001</v>
      </c>
      <c r="G582" s="100" t="s">
        <v>359</v>
      </c>
      <c r="H582" s="15" t="s">
        <v>283</v>
      </c>
      <c r="I582" s="130">
        <v>11.01</v>
      </c>
      <c r="J582" s="6">
        <f>1</f>
        <v>1</v>
      </c>
      <c r="L582" s="205" t="s">
        <v>445</v>
      </c>
      <c r="M582" s="205" t="s">
        <v>446</v>
      </c>
      <c r="N582" s="205" t="s">
        <v>447</v>
      </c>
    </row>
    <row r="583" spans="2:14" ht="23.25" customHeight="1">
      <c r="B583" s="100" t="s">
        <v>423</v>
      </c>
      <c r="C583" s="100" t="str">
        <f>_xlfn.XLOOKUP(tblMix[[#This Row],[Team Name]],tblLookup[Team Name],tblLookup[Arena Name],NA(),0,1)</f>
        <v>GEHA Field at Arrowhead Stadium</v>
      </c>
      <c r="D583" s="100" t="str">
        <f>_xlfn.XLOOKUP(tblMix[[#This Row],[Arena Name]],tblLookup[Arena Name],tblLookup[Arena Location],NA(),0,1)</f>
        <v>Kansas City, Missouri</v>
      </c>
      <c r="E583" s="100">
        <v>76416</v>
      </c>
      <c r="F583" s="129">
        <v>1972</v>
      </c>
      <c r="G583" s="100" t="s">
        <v>359</v>
      </c>
      <c r="H583" s="15" t="s">
        <v>281</v>
      </c>
      <c r="I583" s="130">
        <v>12.11</v>
      </c>
      <c r="J583" s="6">
        <f>1</f>
        <v>1</v>
      </c>
      <c r="L583" s="205" t="s">
        <v>399</v>
      </c>
      <c r="M583" s="205" t="s">
        <v>400</v>
      </c>
      <c r="N583" s="205" t="s">
        <v>401</v>
      </c>
    </row>
    <row r="584" spans="2:14" ht="23.25" customHeight="1">
      <c r="B584" s="100" t="str" cm="1">
        <f t="array" ref="B584">_xlfn.XLOOKUP(tblMix[[#This Row],[Arena Name]]&amp;tblMix[[#This Row],[Arena Location]],tblLookup[Arena Name]&amp;tblLookup[Arena Location],tblLookup[Team Name],NA(),0,1)</f>
        <v>New York Giants</v>
      </c>
      <c r="C584" s="100" t="str">
        <f>_xlfn.XLOOKUP(tblMix[[#This Row],[Arena Location]],tblLookup[Arena Location],tblLookup[Arena Name],NA(),0,1)</f>
        <v>MetLife Stadium</v>
      </c>
      <c r="D584" s="100" t="s">
        <v>447</v>
      </c>
      <c r="E584" s="100">
        <v>82500</v>
      </c>
      <c r="F584" s="129">
        <v>2010</v>
      </c>
      <c r="G584" s="100" t="s">
        <v>312</v>
      </c>
      <c r="H584" s="15" t="s">
        <v>287</v>
      </c>
      <c r="I584" s="130">
        <v>16.22</v>
      </c>
      <c r="J584" s="6">
        <f>1</f>
        <v>1</v>
      </c>
      <c r="L584" s="205" t="s">
        <v>432</v>
      </c>
      <c r="M584" s="205" t="s">
        <v>430</v>
      </c>
      <c r="N584" s="205" t="s">
        <v>431</v>
      </c>
    </row>
    <row r="585" spans="2:14" ht="23.25" customHeight="1">
      <c r="B585" s="100" t="s">
        <v>439</v>
      </c>
      <c r="C585" s="100" t="str">
        <f>_xlfn.XLOOKUP(tblMix[[#This Row],[Team Name]],tblLookup[Team Name],tblLookup[Arena Name],NA(),0,1)</f>
        <v>Gillette Stadium</v>
      </c>
      <c r="D585" s="100" t="str">
        <f>_xlfn.XLOOKUP(tblMix[[#This Row],[Arena Name]],tblLookup[Arena Name],tblLookup[Arena Location],NA(),0,1)</f>
        <v>Foxborough, Massachusetts</v>
      </c>
      <c r="E585" s="100">
        <v>66829</v>
      </c>
      <c r="F585" s="129">
        <v>2002</v>
      </c>
      <c r="G585" s="100" t="s">
        <v>361</v>
      </c>
      <c r="H585" s="15" t="s">
        <v>290</v>
      </c>
      <c r="I585" s="130">
        <v>3.25</v>
      </c>
      <c r="J585" s="6">
        <f>1</f>
        <v>1</v>
      </c>
      <c r="L585" s="205" t="s">
        <v>381</v>
      </c>
      <c r="M585" s="205" t="s">
        <v>382</v>
      </c>
      <c r="N585" s="205" t="s">
        <v>383</v>
      </c>
    </row>
    <row r="586" spans="2:14" ht="23.25" customHeight="1">
      <c r="B586" s="100" t="s">
        <v>378</v>
      </c>
      <c r="C586" s="100" t="str">
        <f>_xlfn.XLOOKUP(tblMix[[#This Row],[Team Name]],tblLookup[Team Name],tblLookup[Arena Name],NA(),0,1)</f>
        <v>State Farm Stadium</v>
      </c>
      <c r="D586" s="100" t="str">
        <f>_xlfn.XLOOKUP(tblMix[[#This Row],[Arena Name]],tblLookup[Arena Name],tblLookup[Arena Location],NA(),0,1)</f>
        <v>Glendale, Arizona</v>
      </c>
      <c r="E586" s="100">
        <v>63400</v>
      </c>
      <c r="F586" s="129">
        <v>2006</v>
      </c>
      <c r="G586" s="100" t="s">
        <v>321</v>
      </c>
      <c r="H586" s="15" t="s">
        <v>283</v>
      </c>
      <c r="I586" s="130">
        <v>3.98</v>
      </c>
      <c r="J586" s="6">
        <f>1</f>
        <v>1</v>
      </c>
      <c r="L586" s="205" t="s">
        <v>432</v>
      </c>
      <c r="M586" s="205" t="s">
        <v>430</v>
      </c>
      <c r="N586" s="205" t="s">
        <v>431</v>
      </c>
    </row>
    <row r="587" spans="2:14" ht="23.25" customHeight="1">
      <c r="B587" s="100" t="s">
        <v>381</v>
      </c>
      <c r="C587" s="100" t="s">
        <v>382</v>
      </c>
      <c r="D587" s="100" t="s">
        <v>383</v>
      </c>
      <c r="E587" s="100">
        <v>71000</v>
      </c>
      <c r="F587" s="129">
        <v>2017</v>
      </c>
      <c r="G587" s="100" t="s">
        <v>271</v>
      </c>
      <c r="H587" s="15" t="s">
        <v>283</v>
      </c>
      <c r="I587" s="130">
        <v>9.4700000000000006</v>
      </c>
      <c r="J587" s="6">
        <f>1</f>
        <v>1</v>
      </c>
      <c r="L587" s="205" t="s">
        <v>411</v>
      </c>
      <c r="M587" s="205" t="s">
        <v>412</v>
      </c>
      <c r="N587" s="205" t="s">
        <v>413</v>
      </c>
    </row>
    <row r="588" spans="2:14" ht="23.25" customHeight="1">
      <c r="B588" s="100" t="s">
        <v>461</v>
      </c>
      <c r="C588" s="100" t="s">
        <v>462</v>
      </c>
      <c r="D588" s="100" t="str">
        <f>_xlfn.XLOOKUP(tblMix[[#This Row],[Arena Name]],tblLookup[Arena Name],tblLookup[Arena Location],NA(),0,1)</f>
        <v>Tampa, Florida</v>
      </c>
      <c r="E588" s="100">
        <v>65890</v>
      </c>
      <c r="F588" s="129">
        <v>1998</v>
      </c>
      <c r="G588" s="100" t="s">
        <v>299</v>
      </c>
      <c r="H588" s="15" t="s">
        <v>283</v>
      </c>
      <c r="I588" s="130">
        <v>5.21</v>
      </c>
      <c r="J588" s="6">
        <f>1</f>
        <v>1</v>
      </c>
      <c r="L588" s="205" t="s">
        <v>387</v>
      </c>
      <c r="M588" s="205" t="s">
        <v>388</v>
      </c>
      <c r="N588" s="205" t="s">
        <v>389</v>
      </c>
    </row>
    <row r="589" spans="2:14" ht="23.25" customHeight="1">
      <c r="B589" s="100" t="s">
        <v>381</v>
      </c>
      <c r="C589" s="100" t="str">
        <f>_xlfn.XLOOKUP(tblMix[[#This Row],[Team Name]],tblLookup[Team Name],tblLookup[Arena Name],NA(),0,1)</f>
        <v>Mercedes-Benz Stadium</v>
      </c>
      <c r="D589" s="100" t="s">
        <v>383</v>
      </c>
      <c r="E589" s="100">
        <v>71000</v>
      </c>
      <c r="F589" s="129">
        <v>2017</v>
      </c>
      <c r="G589" s="100" t="s">
        <v>302</v>
      </c>
      <c r="H589" s="15" t="s">
        <v>287</v>
      </c>
      <c r="I589" s="130">
        <v>2.62</v>
      </c>
      <c r="J589" s="6">
        <f>1</f>
        <v>1</v>
      </c>
      <c r="L589" s="205" t="s">
        <v>426</v>
      </c>
      <c r="M589" s="205" t="s">
        <v>427</v>
      </c>
      <c r="N589" s="205" t="s">
        <v>428</v>
      </c>
    </row>
    <row r="590" spans="2:14" ht="23.25" customHeight="1">
      <c r="B590" s="100" t="s">
        <v>429</v>
      </c>
      <c r="C590" s="100" t="str">
        <f>_xlfn.XLOOKUP(tblMix[[#This Row],[Team Name]],tblLookup[Team Name],tblLookup[Arena Name],NA(),0,1)</f>
        <v>SoFi Stadium</v>
      </c>
      <c r="D590" s="100" t="s">
        <v>431</v>
      </c>
      <c r="E590" s="100">
        <v>70240</v>
      </c>
      <c r="F590" s="129">
        <v>2020</v>
      </c>
      <c r="G590" s="100" t="s">
        <v>321</v>
      </c>
      <c r="H590" s="15" t="s">
        <v>281</v>
      </c>
      <c r="I590" s="130">
        <v>3.9</v>
      </c>
      <c r="J590" s="6">
        <f>1</f>
        <v>1</v>
      </c>
      <c r="L590" s="205" t="s">
        <v>432</v>
      </c>
      <c r="M590" s="205" t="s">
        <v>430</v>
      </c>
      <c r="N590" s="205" t="s">
        <v>431</v>
      </c>
    </row>
    <row r="591" spans="2:14" ht="23.25" customHeight="1">
      <c r="B591" s="100" t="s">
        <v>396</v>
      </c>
      <c r="C591" s="100" t="str">
        <f>_xlfn.XLOOKUP(tblMix[[#This Row],[Team Name]],tblLookup[Team Name],tblLookup[Arena Name],NA(),0,1)</f>
        <v>Paycor Stadium</v>
      </c>
      <c r="D591" s="100" t="s">
        <v>398</v>
      </c>
      <c r="E591" s="100">
        <v>65515</v>
      </c>
      <c r="F591" s="129">
        <v>2000</v>
      </c>
      <c r="G591" s="100" t="s">
        <v>273</v>
      </c>
      <c r="H591" s="15" t="s">
        <v>287</v>
      </c>
      <c r="I591" s="130">
        <v>6.07</v>
      </c>
      <c r="J591" s="6">
        <f>1</f>
        <v>1</v>
      </c>
      <c r="L591" s="205" t="s">
        <v>442</v>
      </c>
      <c r="M591" s="205" t="s">
        <v>443</v>
      </c>
      <c r="N591" s="205" t="s">
        <v>444</v>
      </c>
    </row>
    <row r="592" spans="2:14" ht="23.25" customHeight="1">
      <c r="B592" s="100" t="s">
        <v>402</v>
      </c>
      <c r="C592" s="100" t="s">
        <v>403</v>
      </c>
      <c r="D592" s="100" t="s">
        <v>404</v>
      </c>
      <c r="E592" s="100">
        <v>80000</v>
      </c>
      <c r="F592" s="129">
        <v>2009</v>
      </c>
      <c r="G592" s="100" t="s">
        <v>321</v>
      </c>
      <c r="H592" s="15" t="s">
        <v>281</v>
      </c>
      <c r="I592" s="130">
        <v>3.9</v>
      </c>
      <c r="J592" s="6">
        <f>1</f>
        <v>1</v>
      </c>
      <c r="L592" s="205" t="s">
        <v>442</v>
      </c>
      <c r="M592" s="205" t="s">
        <v>443</v>
      </c>
      <c r="N592" s="205" t="s">
        <v>444</v>
      </c>
    </row>
    <row r="593" spans="2:14" ht="23.25" customHeight="1">
      <c r="B593" s="100" t="str" cm="1">
        <f t="array" ref="B593">_xlfn.XLOOKUP(tblMix[[#This Row],[Arena Name]]&amp;tblMix[[#This Row],[Arena Location]],tblLookup[Arena Name]&amp;tblLookup[Arena Location],tblLookup[Team Name],NA(),0,1)</f>
        <v>Tampa Bay Buccaneers</v>
      </c>
      <c r="C593" s="100" t="s">
        <v>462</v>
      </c>
      <c r="D593" s="100" t="s">
        <v>463</v>
      </c>
      <c r="E593" s="100">
        <v>65890</v>
      </c>
      <c r="F593" s="129">
        <v>1998</v>
      </c>
      <c r="G593" s="100" t="s">
        <v>304</v>
      </c>
      <c r="H593" s="15" t="s">
        <v>287</v>
      </c>
      <c r="I593" s="130">
        <v>7.53</v>
      </c>
      <c r="J593" s="6">
        <f>1</f>
        <v>1</v>
      </c>
      <c r="L593" s="205" t="s">
        <v>387</v>
      </c>
      <c r="M593" s="205" t="s">
        <v>388</v>
      </c>
      <c r="N593" s="205" t="s">
        <v>389</v>
      </c>
    </row>
    <row r="594" spans="2:14" ht="23.25" customHeight="1">
      <c r="B594" s="100" t="s">
        <v>455</v>
      </c>
      <c r="C594" s="100" t="s">
        <v>456</v>
      </c>
      <c r="D594" s="100" t="s">
        <v>457</v>
      </c>
      <c r="E594" s="100">
        <v>68500</v>
      </c>
      <c r="F594" s="129">
        <v>2014</v>
      </c>
      <c r="G594" s="100" t="s">
        <v>323</v>
      </c>
      <c r="H594" s="15" t="s">
        <v>281</v>
      </c>
      <c r="I594" s="130">
        <v>2.19</v>
      </c>
      <c r="J594" s="6">
        <f>1</f>
        <v>1</v>
      </c>
      <c r="L594" s="205" t="s">
        <v>402</v>
      </c>
      <c r="M594" s="205" t="s">
        <v>403</v>
      </c>
      <c r="N594" s="205" t="s">
        <v>404</v>
      </c>
    </row>
    <row r="595" spans="2:14" ht="23.25" customHeight="1">
      <c r="B595" s="100" t="s">
        <v>381</v>
      </c>
      <c r="C595" s="100" t="s">
        <v>382</v>
      </c>
      <c r="D595" s="100" t="s">
        <v>383</v>
      </c>
      <c r="E595" s="100">
        <v>71000</v>
      </c>
      <c r="F595" s="129">
        <v>2017</v>
      </c>
      <c r="G595" s="100" t="s">
        <v>358</v>
      </c>
      <c r="H595" s="15" t="s">
        <v>287</v>
      </c>
      <c r="I595" s="130">
        <v>14.51</v>
      </c>
      <c r="J595" s="6">
        <f>1</f>
        <v>1</v>
      </c>
      <c r="L595" s="205" t="s">
        <v>432</v>
      </c>
      <c r="M595" s="205" t="s">
        <v>430</v>
      </c>
      <c r="N595" s="205" t="s">
        <v>431</v>
      </c>
    </row>
    <row r="596" spans="2:14" ht="23.25" customHeight="1">
      <c r="B596" s="100" t="s">
        <v>442</v>
      </c>
      <c r="C596" s="100" t="str">
        <f>_xlfn.XLOOKUP(tblMix[[#This Row],[Team Name]],tblLookup[Team Name],tblLookup[Arena Name],NA(),0,1)</f>
        <v>Caesars Superdome</v>
      </c>
      <c r="D596" s="100" t="str">
        <f>_xlfn.XLOOKUP(tblMix[[#This Row],[Arena Name]],tblLookup[Arena Name],tblLookup[Arena Location],NA(),0,1)</f>
        <v>New Orleans, Louisiana</v>
      </c>
      <c r="E596" s="100">
        <v>73208</v>
      </c>
      <c r="F596" s="129">
        <v>1975</v>
      </c>
      <c r="G596" s="100" t="s">
        <v>301</v>
      </c>
      <c r="H596" s="15" t="s">
        <v>283</v>
      </c>
      <c r="I596" s="130">
        <v>13.67</v>
      </c>
      <c r="J596" s="6">
        <f>1</f>
        <v>1</v>
      </c>
      <c r="L596" s="205" t="s">
        <v>429</v>
      </c>
      <c r="M596" s="205" t="s">
        <v>430</v>
      </c>
      <c r="N596" s="205" t="s">
        <v>431</v>
      </c>
    </row>
    <row r="597" spans="2:14" ht="23.25" customHeight="1">
      <c r="B597" s="100" t="s">
        <v>461</v>
      </c>
      <c r="C597" s="100" t="s">
        <v>462</v>
      </c>
      <c r="D597" s="100" t="s">
        <v>463</v>
      </c>
      <c r="E597" s="100">
        <v>65890</v>
      </c>
      <c r="F597" s="129">
        <v>1998</v>
      </c>
      <c r="G597" s="100" t="s">
        <v>304</v>
      </c>
      <c r="H597" s="15" t="s">
        <v>283</v>
      </c>
      <c r="I597" s="130">
        <v>7.53</v>
      </c>
      <c r="J597" s="6">
        <f>1</f>
        <v>1</v>
      </c>
      <c r="L597" s="205" t="s">
        <v>436</v>
      </c>
      <c r="M597" s="205" t="s">
        <v>437</v>
      </c>
      <c r="N597" s="205" t="s">
        <v>438</v>
      </c>
    </row>
    <row r="598" spans="2:14" ht="23.25" customHeight="1">
      <c r="B598" s="100" t="s">
        <v>461</v>
      </c>
      <c r="C598" s="100" t="s">
        <v>462</v>
      </c>
      <c r="D598" s="100" t="s">
        <v>463</v>
      </c>
      <c r="E598" s="100">
        <v>65890</v>
      </c>
      <c r="F598" s="129">
        <v>1998</v>
      </c>
      <c r="G598" s="100" t="s">
        <v>270</v>
      </c>
      <c r="H598" s="15" t="s">
        <v>283</v>
      </c>
      <c r="I598" s="130">
        <v>8.67</v>
      </c>
      <c r="J598" s="6">
        <f>1</f>
        <v>1</v>
      </c>
      <c r="L598" s="205" t="s">
        <v>467</v>
      </c>
      <c r="M598" s="205" t="s">
        <v>468</v>
      </c>
      <c r="N598" s="205" t="s">
        <v>469</v>
      </c>
    </row>
    <row r="599" spans="2:14" ht="23.25" customHeight="1">
      <c r="B599" s="100" t="s">
        <v>445</v>
      </c>
      <c r="C599" s="100" t="s">
        <v>446</v>
      </c>
      <c r="D599" s="100" t="s">
        <v>447</v>
      </c>
      <c r="E599" s="100">
        <v>82500</v>
      </c>
      <c r="F599" s="129">
        <v>2010</v>
      </c>
      <c r="G599" s="100" t="s">
        <v>295</v>
      </c>
      <c r="H599" s="15" t="s">
        <v>290</v>
      </c>
      <c r="I599" s="130">
        <v>15.77</v>
      </c>
      <c r="J599" s="6">
        <f>1</f>
        <v>1</v>
      </c>
      <c r="L599" s="205" t="s">
        <v>432</v>
      </c>
      <c r="M599" s="205" t="s">
        <v>430</v>
      </c>
      <c r="N599" s="205" t="s">
        <v>431</v>
      </c>
    </row>
    <row r="600" spans="2:14" ht="23.25" customHeight="1">
      <c r="B600" s="100" t="s">
        <v>384</v>
      </c>
      <c r="C600" s="100" t="str">
        <f>_xlfn.XLOOKUP(tblMix[[#This Row],[Team Name]],tblLookup[Team Name],tblLookup[Arena Name],NA(),0,1)</f>
        <v>M&amp;T Bank Stadium</v>
      </c>
      <c r="D600" s="100" t="str">
        <f>_xlfn.XLOOKUP(tblMix[[#This Row],[Arena Name]],tblLookup[Arena Name],tblLookup[Arena Location],NA(),0,1)</f>
        <v>Baltimore, Maryland</v>
      </c>
      <c r="E600" s="100">
        <v>71008</v>
      </c>
      <c r="F600" s="129">
        <v>1998</v>
      </c>
      <c r="G600" s="100" t="s">
        <v>322</v>
      </c>
      <c r="H600" s="15" t="s">
        <v>283</v>
      </c>
      <c r="I600" s="130">
        <v>4.54</v>
      </c>
      <c r="J600" s="6">
        <f>1</f>
        <v>1</v>
      </c>
      <c r="L600" s="205" t="s">
        <v>381</v>
      </c>
      <c r="M600" s="205" t="s">
        <v>382</v>
      </c>
      <c r="N600" s="205" t="s">
        <v>383</v>
      </c>
    </row>
    <row r="601" spans="2:14" ht="23.25" customHeight="1">
      <c r="B601" s="100" t="s">
        <v>390</v>
      </c>
      <c r="C601" s="100" t="s">
        <v>391</v>
      </c>
      <c r="D601" s="100" t="s">
        <v>392</v>
      </c>
      <c r="E601" s="100">
        <v>75523</v>
      </c>
      <c r="F601" s="129">
        <v>1996</v>
      </c>
      <c r="G601" s="100" t="s">
        <v>364</v>
      </c>
      <c r="H601" s="15" t="s">
        <v>281</v>
      </c>
      <c r="I601" s="130">
        <v>7.2</v>
      </c>
      <c r="J601" s="6">
        <f>1</f>
        <v>1</v>
      </c>
      <c r="L601" s="205" t="s">
        <v>384</v>
      </c>
      <c r="M601" s="205" t="s">
        <v>385</v>
      </c>
      <c r="N601" s="205" t="s">
        <v>386</v>
      </c>
    </row>
    <row r="602" spans="2:14" ht="23.25" customHeight="1">
      <c r="B602" s="100" t="s">
        <v>445</v>
      </c>
      <c r="C602" s="100" t="str">
        <f>_xlfn.XLOOKUP(tblMix[[#This Row],[Team Name]],tblLookup[Team Name],tblLookup[Arena Name],NA(),0,1)</f>
        <v>MetLife Stadium</v>
      </c>
      <c r="D602" s="100" t="str">
        <f>_xlfn.XLOOKUP(tblMix[[#This Row],[Arena Name]],tblLookup[Arena Name],tblLookup[Arena Location],NA(),0,1)</f>
        <v>East Rutherford, New Jersey</v>
      </c>
      <c r="E602" s="100">
        <v>82500</v>
      </c>
      <c r="F602" s="129">
        <v>2010</v>
      </c>
      <c r="G602" s="100" t="s">
        <v>294</v>
      </c>
      <c r="H602" s="15" t="s">
        <v>287</v>
      </c>
      <c r="I602" s="130">
        <v>3.08</v>
      </c>
      <c r="J602" s="6">
        <f>1</f>
        <v>1</v>
      </c>
      <c r="L602" s="205" t="s">
        <v>381</v>
      </c>
      <c r="M602" s="205" t="s">
        <v>382</v>
      </c>
      <c r="N602" s="205" t="s">
        <v>383</v>
      </c>
    </row>
    <row r="603" spans="2:14" ht="23.25" customHeight="1">
      <c r="B603" s="100" t="s">
        <v>408</v>
      </c>
      <c r="C603" s="100" t="str">
        <f>_xlfn.XLOOKUP(tblMix[[#This Row],[Team Name]],tblLookup[Team Name],tblLookup[Arena Name],NA(),0,1)</f>
        <v>Ford Field</v>
      </c>
      <c r="D603" s="100" t="s">
        <v>410</v>
      </c>
      <c r="E603" s="100">
        <v>65000</v>
      </c>
      <c r="F603" s="129">
        <v>2002</v>
      </c>
      <c r="G603" s="100" t="s">
        <v>286</v>
      </c>
      <c r="H603" s="15" t="s">
        <v>281</v>
      </c>
      <c r="I603" s="130">
        <v>7.99</v>
      </c>
      <c r="J603" s="6">
        <f>1</f>
        <v>1</v>
      </c>
      <c r="L603" s="205" t="s">
        <v>445</v>
      </c>
      <c r="M603" s="205" t="s">
        <v>446</v>
      </c>
      <c r="N603" s="205" t="s">
        <v>447</v>
      </c>
    </row>
    <row r="604" spans="2:14" ht="23.25" customHeight="1">
      <c r="B604" s="100" t="str" cm="1">
        <f t="array" ref="B604">_xlfn.XLOOKUP(tblMix[[#This Row],[Arena Name]]&amp;tblMix[[#This Row],[Arena Location]],tblLookup[Arena Name]&amp;tblLookup[Arena Location],tblLookup[Team Name],NA(),0,1)</f>
        <v>New England Patriots</v>
      </c>
      <c r="C604" s="100" t="s">
        <v>440</v>
      </c>
      <c r="D604" s="100" t="s">
        <v>441</v>
      </c>
      <c r="E604" s="100">
        <v>66829</v>
      </c>
      <c r="F604" s="129">
        <v>2002</v>
      </c>
      <c r="G604" s="100" t="s">
        <v>277</v>
      </c>
      <c r="H604" s="15" t="s">
        <v>283</v>
      </c>
      <c r="I604" s="130">
        <v>8.2200000000000006</v>
      </c>
      <c r="J604" s="6">
        <f>1</f>
        <v>1</v>
      </c>
      <c r="L604" s="205" t="s">
        <v>461</v>
      </c>
      <c r="M604" s="205" t="s">
        <v>462</v>
      </c>
      <c r="N604" s="205" t="s">
        <v>463</v>
      </c>
    </row>
    <row r="605" spans="2:14" ht="23.25" customHeight="1">
      <c r="B605" s="100" t="s">
        <v>390</v>
      </c>
      <c r="C605" s="100" t="s">
        <v>391</v>
      </c>
      <c r="D605" s="100" t="str">
        <f>_xlfn.XLOOKUP(tblMix[[#This Row],[Arena Name]],tblLookup[Arena Name],tblLookup[Arena Location],NA(),0,1)</f>
        <v>Charlotte, North Carolina</v>
      </c>
      <c r="E605" s="100">
        <v>75523</v>
      </c>
      <c r="F605" s="129">
        <v>1996</v>
      </c>
      <c r="G605" s="100" t="s">
        <v>293</v>
      </c>
      <c r="H605" s="15" t="s">
        <v>281</v>
      </c>
      <c r="I605" s="130">
        <v>5.38</v>
      </c>
      <c r="J605" s="6">
        <f>1</f>
        <v>1</v>
      </c>
      <c r="L605" s="205" t="s">
        <v>423</v>
      </c>
      <c r="M605" s="205" t="s">
        <v>424</v>
      </c>
      <c r="N605" s="205" t="s">
        <v>425</v>
      </c>
    </row>
    <row r="606" spans="2:14" ht="23.25" customHeight="1">
      <c r="B606" s="100" t="s">
        <v>442</v>
      </c>
      <c r="C606" s="100" t="s">
        <v>443</v>
      </c>
      <c r="D606" s="100" t="s">
        <v>444</v>
      </c>
      <c r="E606" s="100">
        <v>73208</v>
      </c>
      <c r="F606" s="129">
        <v>1975</v>
      </c>
      <c r="G606" s="100" t="s">
        <v>364</v>
      </c>
      <c r="H606" s="15" t="s">
        <v>287</v>
      </c>
      <c r="I606" s="130">
        <v>6.86</v>
      </c>
      <c r="J606" s="6">
        <f>1</f>
        <v>1</v>
      </c>
      <c r="L606" s="205" t="s">
        <v>417</v>
      </c>
      <c r="M606" s="205" t="s">
        <v>418</v>
      </c>
      <c r="N606" s="205" t="s">
        <v>419</v>
      </c>
    </row>
    <row r="607" spans="2:14" ht="23.25" customHeight="1">
      <c r="B607" s="100" t="s">
        <v>402</v>
      </c>
      <c r="C607" s="100" t="str">
        <f>_xlfn.XLOOKUP(tblMix[[#This Row],[Team Name]],tblLookup[Team Name],tblLookup[Arena Name],NA(),0,1)</f>
        <v>AT&amp;T Stadium</v>
      </c>
      <c r="D607" s="100" t="str">
        <f>_xlfn.XLOOKUP(tblMix[[#This Row],[Arena Name]],tblLookup[Arena Name],tblLookup[Arena Location],NA(),0,1)</f>
        <v>Arlington, Texas</v>
      </c>
      <c r="E607" s="100">
        <v>80000</v>
      </c>
      <c r="F607" s="129">
        <v>2009</v>
      </c>
      <c r="G607" s="100" t="s">
        <v>361</v>
      </c>
      <c r="H607" s="15" t="s">
        <v>283</v>
      </c>
      <c r="I607" s="130">
        <v>3.15</v>
      </c>
      <c r="J607" s="6">
        <f>1</f>
        <v>1</v>
      </c>
      <c r="L607" s="205" t="s">
        <v>452</v>
      </c>
      <c r="M607" s="205" t="s">
        <v>453</v>
      </c>
      <c r="N607" s="205" t="s">
        <v>454</v>
      </c>
    </row>
    <row r="608" spans="2:14" ht="23.25" customHeight="1">
      <c r="B608" s="100" t="s">
        <v>378</v>
      </c>
      <c r="C608" s="100" t="s">
        <v>379</v>
      </c>
      <c r="D608" s="100" t="s">
        <v>380</v>
      </c>
      <c r="E608" s="100">
        <v>63400</v>
      </c>
      <c r="F608" s="129">
        <v>2006</v>
      </c>
      <c r="G608" s="100" t="s">
        <v>288</v>
      </c>
      <c r="H608" s="15" t="s">
        <v>290</v>
      </c>
      <c r="I608" s="130">
        <v>5.08</v>
      </c>
      <c r="J608" s="6">
        <f>1</f>
        <v>1</v>
      </c>
      <c r="L608" s="205" t="s">
        <v>429</v>
      </c>
      <c r="M608" s="205" t="s">
        <v>430</v>
      </c>
      <c r="N608" s="205" t="s">
        <v>431</v>
      </c>
    </row>
    <row r="609" spans="2:14" ht="23.25" customHeight="1">
      <c r="B609" s="100" t="s">
        <v>384</v>
      </c>
      <c r="C609" s="100" t="s">
        <v>385</v>
      </c>
      <c r="D609" s="100" t="s">
        <v>386</v>
      </c>
      <c r="E609" s="100">
        <v>71008</v>
      </c>
      <c r="F609" s="129">
        <v>1998</v>
      </c>
      <c r="G609" s="100" t="s">
        <v>289</v>
      </c>
      <c r="H609" s="15" t="s">
        <v>283</v>
      </c>
      <c r="I609" s="130">
        <v>7.76</v>
      </c>
      <c r="J609" s="6">
        <f>1</f>
        <v>1</v>
      </c>
      <c r="L609" s="205" t="s">
        <v>426</v>
      </c>
      <c r="M609" s="205" t="s">
        <v>427</v>
      </c>
      <c r="N609" s="205" t="s">
        <v>428</v>
      </c>
    </row>
    <row r="610" spans="2:14" ht="23.25" customHeight="1">
      <c r="B610" s="100" t="s">
        <v>417</v>
      </c>
      <c r="C610" s="100" t="s">
        <v>418</v>
      </c>
      <c r="D610" s="100" t="s">
        <v>419</v>
      </c>
      <c r="E610" s="100">
        <v>67000</v>
      </c>
      <c r="F610" s="129">
        <v>2008</v>
      </c>
      <c r="G610" s="100" t="s">
        <v>299</v>
      </c>
      <c r="H610" s="15" t="s">
        <v>290</v>
      </c>
      <c r="I610" s="130">
        <v>4.87</v>
      </c>
      <c r="J610" s="6">
        <f>1</f>
        <v>1</v>
      </c>
      <c r="L610" s="205" t="s">
        <v>452</v>
      </c>
      <c r="M610" s="205" t="s">
        <v>453</v>
      </c>
      <c r="N610" s="205" t="s">
        <v>454</v>
      </c>
    </row>
    <row r="611" spans="2:14" ht="23.25" customHeight="1">
      <c r="B611" s="100" t="s">
        <v>408</v>
      </c>
      <c r="C611" s="100" t="str">
        <f>_xlfn.XLOOKUP(tblMix[[#This Row],[Team Name]],tblLookup[Team Name],tblLookup[Arena Name],NA(),0,1)</f>
        <v>Ford Field</v>
      </c>
      <c r="D611" s="100" t="str">
        <f>_xlfn.XLOOKUP(tblMix[[#This Row],[Arena Name]],tblLookup[Arena Name],tblLookup[Arena Location],NA(),0,1)</f>
        <v>Detroit, Michigan</v>
      </c>
      <c r="E611" s="100">
        <v>65000</v>
      </c>
      <c r="F611" s="129">
        <v>2002</v>
      </c>
      <c r="G611" s="100" t="s">
        <v>303</v>
      </c>
      <c r="H611" s="15" t="s">
        <v>290</v>
      </c>
      <c r="I611" s="130">
        <v>12.74</v>
      </c>
      <c r="J611" s="6">
        <f>1</f>
        <v>1</v>
      </c>
      <c r="L611" s="205" t="s">
        <v>426</v>
      </c>
      <c r="M611" s="205" t="s">
        <v>427</v>
      </c>
      <c r="N611" s="205" t="s">
        <v>428</v>
      </c>
    </row>
    <row r="612" spans="2:14" ht="23.25" customHeight="1">
      <c r="B612" s="100" t="s">
        <v>445</v>
      </c>
      <c r="C612" s="100" t="s">
        <v>446</v>
      </c>
      <c r="D612" s="100" t="str">
        <f>_xlfn.XLOOKUP(tblMix[[#This Row],[Arena Name]],tblLookup[Arena Name],tblLookup[Arena Location],NA(),0,1)</f>
        <v>East Rutherford, New Jersey</v>
      </c>
      <c r="E612" s="100">
        <v>82500</v>
      </c>
      <c r="F612" s="129">
        <v>2010</v>
      </c>
      <c r="G612" s="100" t="s">
        <v>321</v>
      </c>
      <c r="H612" s="15" t="s">
        <v>283</v>
      </c>
      <c r="I612" s="130">
        <v>3.98</v>
      </c>
      <c r="J612" s="6">
        <f>1</f>
        <v>1</v>
      </c>
      <c r="L612" s="205" t="s">
        <v>378</v>
      </c>
      <c r="M612" s="205" t="s">
        <v>379</v>
      </c>
      <c r="N612" s="205" t="s">
        <v>380</v>
      </c>
    </row>
    <row r="613" spans="2:14" ht="23.25" customHeight="1">
      <c r="B613" s="100" t="s">
        <v>420</v>
      </c>
      <c r="C613" s="100" t="s">
        <v>421</v>
      </c>
      <c r="D613" s="100" t="s">
        <v>422</v>
      </c>
      <c r="E613" s="100">
        <v>69132</v>
      </c>
      <c r="F613" s="129">
        <v>2008</v>
      </c>
      <c r="G613" s="100" t="s">
        <v>359</v>
      </c>
      <c r="H613" s="15" t="s">
        <v>283</v>
      </c>
      <c r="I613" s="130">
        <v>11.01</v>
      </c>
      <c r="J613" s="6">
        <f>1</f>
        <v>1</v>
      </c>
      <c r="L613" s="205" t="s">
        <v>461</v>
      </c>
      <c r="M613" s="205" t="s">
        <v>462</v>
      </c>
      <c r="N613" s="205" t="s">
        <v>463</v>
      </c>
    </row>
    <row r="614" spans="2:14" ht="23.25" customHeight="1">
      <c r="B614" s="100" t="s">
        <v>378</v>
      </c>
      <c r="C614" s="100" t="str">
        <f>_xlfn.XLOOKUP(tblMix[[#This Row],[Team Name]],tblLookup[Team Name],tblLookup[Arena Name],NA(),0,1)</f>
        <v>State Farm Stadium</v>
      </c>
      <c r="D614" s="100" t="str">
        <f>_xlfn.XLOOKUP(tblMix[[#This Row],[Arena Name]],tblLookup[Arena Name],tblLookup[Arena Location],NA(),0,1)</f>
        <v>Glendale, Arizona</v>
      </c>
      <c r="E614" s="100">
        <v>63400</v>
      </c>
      <c r="F614" s="129">
        <v>2006</v>
      </c>
      <c r="G614" s="100" t="s">
        <v>267</v>
      </c>
      <c r="H614" s="15" t="s">
        <v>290</v>
      </c>
      <c r="I614" s="130">
        <v>12.63</v>
      </c>
      <c r="J614" s="6">
        <f>1</f>
        <v>1</v>
      </c>
      <c r="L614" s="205" t="s">
        <v>396</v>
      </c>
      <c r="M614" s="205" t="s">
        <v>397</v>
      </c>
      <c r="N614" s="205" t="s">
        <v>398</v>
      </c>
    </row>
    <row r="615" spans="2:14" ht="23.25" customHeight="1">
      <c r="B615" s="100" t="str" cm="1">
        <f t="array" ref="B615">_xlfn.XLOOKUP(tblMix[[#This Row],[Arena Name]]&amp;tblMix[[#This Row],[Arena Location]],tblLookup[Arena Name]&amp;tblLookup[Arena Location],tblLookup[Team Name],NA(),0,1)</f>
        <v>Arizona Cardinals</v>
      </c>
      <c r="C615" s="100" t="str">
        <f>_xlfn.XLOOKUP(tblMix[[#This Row],[Arena Location]],tblLookup[Arena Location],tblLookup[Arena Name],NA(),0,1)</f>
        <v>State Farm Stadium</v>
      </c>
      <c r="D615" s="100" t="s">
        <v>380</v>
      </c>
      <c r="E615" s="100">
        <v>63400</v>
      </c>
      <c r="F615" s="129">
        <v>2006</v>
      </c>
      <c r="G615" s="100" t="s">
        <v>359</v>
      </c>
      <c r="H615" s="15" t="s">
        <v>290</v>
      </c>
      <c r="I615" s="130">
        <v>10.49</v>
      </c>
      <c r="J615" s="6">
        <f>1</f>
        <v>1</v>
      </c>
      <c r="L615" s="205" t="s">
        <v>464</v>
      </c>
      <c r="M615" s="205" t="s">
        <v>465</v>
      </c>
      <c r="N615" s="205" t="s">
        <v>466</v>
      </c>
    </row>
    <row r="616" spans="2:14" ht="23.25" customHeight="1">
      <c r="B616" s="100" t="str" cm="1">
        <f t="array" ref="B616">_xlfn.XLOOKUP(tblMix[[#This Row],[Arena Name]]&amp;tblMix[[#This Row],[Arena Location]],tblLookup[Arena Name]&amp;tblLookup[Arena Location],tblLookup[Team Name],NA(),0,1)</f>
        <v>Miami Dolphins</v>
      </c>
      <c r="C616" s="100" t="s">
        <v>434</v>
      </c>
      <c r="D616" s="100" t="s">
        <v>435</v>
      </c>
      <c r="E616" s="100">
        <v>65326</v>
      </c>
      <c r="F616" s="129">
        <v>1987</v>
      </c>
      <c r="G616" s="100" t="s">
        <v>308</v>
      </c>
      <c r="H616" s="15" t="s">
        <v>281</v>
      </c>
      <c r="I616" s="130">
        <v>12.31</v>
      </c>
      <c r="J616" s="6">
        <f>1</f>
        <v>1</v>
      </c>
      <c r="L616" s="205" t="s">
        <v>432</v>
      </c>
      <c r="M616" s="205" t="s">
        <v>430</v>
      </c>
      <c r="N616" s="205" t="s">
        <v>431</v>
      </c>
    </row>
    <row r="617" spans="2:14" ht="23.25" customHeight="1">
      <c r="B617" s="100" t="str" cm="1">
        <f t="array" ref="B617">_xlfn.XLOOKUP(tblMix[[#This Row],[Arena Name]]&amp;tblMix[[#This Row],[Arena Location]],tblLookup[Arena Name]&amp;tblLookup[Arena Location],tblLookup[Team Name],NA(),0,1)</f>
        <v>Miami Dolphins</v>
      </c>
      <c r="C617" s="100" t="str">
        <f>_xlfn.XLOOKUP(tblMix[[#This Row],[Arena Location]],tblLookup[Arena Location],tblLookup[Arena Name],NA(),0,1)</f>
        <v>Hard Rock Stadium</v>
      </c>
      <c r="D617" s="100" t="s">
        <v>435</v>
      </c>
      <c r="E617" s="100">
        <v>65326</v>
      </c>
      <c r="F617" s="129">
        <v>1987</v>
      </c>
      <c r="G617" s="100" t="s">
        <v>322</v>
      </c>
      <c r="H617" s="15" t="s">
        <v>290</v>
      </c>
      <c r="I617" s="130">
        <v>5.04</v>
      </c>
      <c r="J617" s="6">
        <f>1</f>
        <v>1</v>
      </c>
      <c r="L617" s="205" t="s">
        <v>448</v>
      </c>
      <c r="M617" s="205" t="s">
        <v>446</v>
      </c>
      <c r="N617" s="205" t="s">
        <v>447</v>
      </c>
    </row>
    <row r="618" spans="2:14" ht="23.25" customHeight="1">
      <c r="B618" s="100" t="s">
        <v>396</v>
      </c>
      <c r="C618" s="100" t="s">
        <v>397</v>
      </c>
      <c r="D618" s="100" t="str">
        <f>_xlfn.XLOOKUP(tblMix[[#This Row],[Arena Name]],tblLookup[Arena Name],tblLookup[Arena Location],NA(),0,1)</f>
        <v>Cincinnati, Ohio</v>
      </c>
      <c r="E618" s="100">
        <v>65515</v>
      </c>
      <c r="F618" s="129">
        <v>2000</v>
      </c>
      <c r="G618" s="100" t="s">
        <v>310</v>
      </c>
      <c r="H618" s="15" t="s">
        <v>281</v>
      </c>
      <c r="I618" s="130">
        <v>6.82</v>
      </c>
      <c r="J618" s="6">
        <f>1</f>
        <v>1</v>
      </c>
      <c r="L618" s="205" t="s">
        <v>387</v>
      </c>
      <c r="M618" s="205" t="s">
        <v>388</v>
      </c>
      <c r="N618" s="205" t="s">
        <v>389</v>
      </c>
    </row>
    <row r="619" spans="2:14" ht="23.25" customHeight="1">
      <c r="B619" s="100" t="s">
        <v>449</v>
      </c>
      <c r="C619" s="100" t="s">
        <v>450</v>
      </c>
      <c r="D619" s="100" t="s">
        <v>451</v>
      </c>
      <c r="E619" s="100">
        <v>69596</v>
      </c>
      <c r="F619" s="129">
        <v>2003</v>
      </c>
      <c r="G619" s="100" t="s">
        <v>309</v>
      </c>
      <c r="H619" s="15" t="s">
        <v>290</v>
      </c>
      <c r="I619" s="130">
        <v>1.83</v>
      </c>
      <c r="J619" s="6">
        <f>1</f>
        <v>1</v>
      </c>
      <c r="L619" s="205" t="s">
        <v>378</v>
      </c>
      <c r="M619" s="205" t="s">
        <v>379</v>
      </c>
      <c r="N619" s="205" t="s">
        <v>380</v>
      </c>
    </row>
    <row r="620" spans="2:14" ht="23.25" customHeight="1">
      <c r="B620" s="100" t="s">
        <v>467</v>
      </c>
      <c r="C620" s="100" t="s">
        <v>468</v>
      </c>
      <c r="D620" s="100" t="s">
        <v>469</v>
      </c>
      <c r="E620" s="100">
        <v>82000</v>
      </c>
      <c r="F620" s="129">
        <v>1997</v>
      </c>
      <c r="G620" s="100" t="s">
        <v>289</v>
      </c>
      <c r="H620" s="15" t="s">
        <v>290</v>
      </c>
      <c r="I620" s="130">
        <v>7.46</v>
      </c>
      <c r="J620" s="6">
        <f>1</f>
        <v>1</v>
      </c>
      <c r="L620" s="205" t="s">
        <v>464</v>
      </c>
      <c r="M620" s="205" t="s">
        <v>465</v>
      </c>
      <c r="N620" s="205" t="s">
        <v>466</v>
      </c>
    </row>
    <row r="621" spans="2:14" ht="23.25" customHeight="1">
      <c r="B621" s="100" t="s">
        <v>429</v>
      </c>
      <c r="C621" s="100" t="str">
        <f>_xlfn.XLOOKUP(tblMix[[#This Row],[Team Name]],tblLookup[Team Name],tblLookup[Arena Name],NA(),0,1)</f>
        <v>SoFi Stadium</v>
      </c>
      <c r="D621" s="100" t="str">
        <f>_xlfn.XLOOKUP(tblMix[[#This Row],[Arena Name]],tblLookup[Arena Name],tblLookup[Arena Location],NA(),0,1)</f>
        <v>Inglewood, California</v>
      </c>
      <c r="E621" s="100">
        <v>70240</v>
      </c>
      <c r="F621" s="129">
        <v>2020</v>
      </c>
      <c r="G621" s="100" t="s">
        <v>269</v>
      </c>
      <c r="H621" s="15" t="s">
        <v>290</v>
      </c>
      <c r="I621" s="130">
        <v>10.77</v>
      </c>
      <c r="J621" s="6">
        <f>1</f>
        <v>1</v>
      </c>
      <c r="L621" s="205" t="s">
        <v>432</v>
      </c>
      <c r="M621" s="205" t="s">
        <v>430</v>
      </c>
      <c r="N621" s="205" t="s">
        <v>431</v>
      </c>
    </row>
    <row r="622" spans="2:14" ht="23.25" customHeight="1">
      <c r="B622" s="100" t="s">
        <v>384</v>
      </c>
      <c r="C622" s="100" t="s">
        <v>385</v>
      </c>
      <c r="D622" s="100" t="s">
        <v>386</v>
      </c>
      <c r="E622" s="100">
        <v>71008</v>
      </c>
      <c r="F622" s="129">
        <v>1998</v>
      </c>
      <c r="G622" s="100" t="s">
        <v>322</v>
      </c>
      <c r="H622" s="15" t="s">
        <v>281</v>
      </c>
      <c r="I622" s="130">
        <v>4.45</v>
      </c>
      <c r="J622" s="6">
        <f>1</f>
        <v>1</v>
      </c>
      <c r="L622" s="205" t="s">
        <v>467</v>
      </c>
      <c r="M622" s="205" t="s">
        <v>468</v>
      </c>
      <c r="N622" s="205" t="s">
        <v>469</v>
      </c>
    </row>
    <row r="623" spans="2:14" ht="23.25" customHeight="1">
      <c r="B623" s="100" t="s">
        <v>455</v>
      </c>
      <c r="C623" s="100" t="s">
        <v>456</v>
      </c>
      <c r="D623" s="100" t="s">
        <v>457</v>
      </c>
      <c r="E623" s="100">
        <v>68500</v>
      </c>
      <c r="F623" s="129">
        <v>2014</v>
      </c>
      <c r="G623" s="100" t="s">
        <v>312</v>
      </c>
      <c r="H623" s="15" t="s">
        <v>287</v>
      </c>
      <c r="I623" s="130">
        <v>16.22</v>
      </c>
      <c r="J623" s="6">
        <f>1</f>
        <v>1</v>
      </c>
      <c r="L623" s="205" t="s">
        <v>393</v>
      </c>
      <c r="M623" s="205" t="s">
        <v>394</v>
      </c>
      <c r="N623" s="205" t="s">
        <v>395</v>
      </c>
    </row>
    <row r="624" spans="2:14" ht="23.25" customHeight="1">
      <c r="B624" s="100" t="s">
        <v>445</v>
      </c>
      <c r="C624" s="100" t="str">
        <f>_xlfn.XLOOKUP(tblMix[[#This Row],[Team Name]],tblLookup[Team Name],tblLookup[Arena Name],NA(),0,1)</f>
        <v>MetLife Stadium</v>
      </c>
      <c r="D624" s="100" t="str">
        <f>_xlfn.XLOOKUP(tblMix[[#This Row],[Arena Name]],tblLookup[Arena Name],tblLookup[Arena Location],NA(),0,1)</f>
        <v>East Rutherford, New Jersey</v>
      </c>
      <c r="E624" s="100">
        <v>82500</v>
      </c>
      <c r="F624" s="129">
        <v>2010</v>
      </c>
      <c r="G624" s="100" t="s">
        <v>297</v>
      </c>
      <c r="H624" s="15" t="s">
        <v>287</v>
      </c>
      <c r="I624" s="130">
        <v>15.27</v>
      </c>
      <c r="J624" s="6">
        <f>1</f>
        <v>1</v>
      </c>
      <c r="L624" s="205" t="s">
        <v>448</v>
      </c>
      <c r="M624" s="205" t="s">
        <v>446</v>
      </c>
      <c r="N624" s="205" t="s">
        <v>447</v>
      </c>
    </row>
    <row r="625" spans="2:14" ht="23.25" customHeight="1">
      <c r="B625" s="100" t="s">
        <v>467</v>
      </c>
      <c r="C625" s="100" t="s">
        <v>468</v>
      </c>
      <c r="D625" s="100" t="s">
        <v>469</v>
      </c>
      <c r="E625" s="100">
        <v>82000</v>
      </c>
      <c r="F625" s="129">
        <v>1997</v>
      </c>
      <c r="G625" s="100" t="s">
        <v>267</v>
      </c>
      <c r="H625" s="15" t="s">
        <v>290</v>
      </c>
      <c r="I625" s="130">
        <v>12.63</v>
      </c>
      <c r="J625" s="6">
        <f>1</f>
        <v>1</v>
      </c>
      <c r="L625" s="205" t="s">
        <v>461</v>
      </c>
      <c r="M625" s="205" t="s">
        <v>462</v>
      </c>
      <c r="N625" s="205" t="s">
        <v>463</v>
      </c>
    </row>
    <row r="626" spans="2:14" ht="23.25" customHeight="1">
      <c r="B626" s="100" t="str" cm="1">
        <f t="array" ref="B626">_xlfn.XLOOKUP(tblMix[[#This Row],[Arena Name]]&amp;tblMix[[#This Row],[Arena Location]],tblLookup[Arena Name]&amp;tblLookup[Arena Location],tblLookup[Team Name],NA(),0,1)</f>
        <v>Houston Texans</v>
      </c>
      <c r="C626" s="100" t="str">
        <f>_xlfn.XLOOKUP(tblMix[[#This Row],[Arena Location]],tblLookup[Arena Location],tblLookup[Arena Name],NA(),0,1)</f>
        <v>NRG Stadium</v>
      </c>
      <c r="D626" s="100" t="s">
        <v>416</v>
      </c>
      <c r="E626" s="100">
        <v>72220</v>
      </c>
      <c r="F626" s="129">
        <v>2002</v>
      </c>
      <c r="G626" s="100" t="s">
        <v>358</v>
      </c>
      <c r="H626" s="15" t="s">
        <v>287</v>
      </c>
      <c r="I626" s="130">
        <v>14.51</v>
      </c>
      <c r="J626" s="6">
        <f>1</f>
        <v>1</v>
      </c>
      <c r="L626" s="205" t="s">
        <v>387</v>
      </c>
      <c r="M626" s="205" t="s">
        <v>388</v>
      </c>
      <c r="N626" s="205" t="s">
        <v>389</v>
      </c>
    </row>
    <row r="627" spans="2:14" ht="23.25" customHeight="1">
      <c r="B627" s="100" t="s">
        <v>387</v>
      </c>
      <c r="C627" s="100" t="s">
        <v>388</v>
      </c>
      <c r="D627" s="100" t="s">
        <v>389</v>
      </c>
      <c r="E627" s="100">
        <v>71608</v>
      </c>
      <c r="F627" s="129">
        <v>1973</v>
      </c>
      <c r="G627" s="100" t="s">
        <v>314</v>
      </c>
      <c r="H627" s="15" t="s">
        <v>283</v>
      </c>
      <c r="I627" s="130">
        <v>12.41</v>
      </c>
      <c r="J627" s="6">
        <f>1</f>
        <v>1</v>
      </c>
      <c r="L627" s="205" t="s">
        <v>432</v>
      </c>
      <c r="M627" s="205" t="s">
        <v>430</v>
      </c>
      <c r="N627" s="205" t="s">
        <v>431</v>
      </c>
    </row>
    <row r="628" spans="2:14" ht="23.25" customHeight="1">
      <c r="B628" s="100" t="s">
        <v>433</v>
      </c>
      <c r="C628" s="100" t="str">
        <f>_xlfn.XLOOKUP(tblMix[[#This Row],[Team Name]],tblLookup[Team Name],tblLookup[Arena Name],NA(),0,1)</f>
        <v>Hard Rock Stadium</v>
      </c>
      <c r="D628" s="100" t="str">
        <f>_xlfn.XLOOKUP(tblMix[[#This Row],[Arena Name]],tblLookup[Arena Name],tblLookup[Arena Location],NA(),0,1)</f>
        <v>Miami Gardens, Florida</v>
      </c>
      <c r="E628" s="100">
        <v>65326</v>
      </c>
      <c r="F628" s="129">
        <v>1987</v>
      </c>
      <c r="G628" s="100" t="s">
        <v>300</v>
      </c>
      <c r="H628" s="15" t="s">
        <v>283</v>
      </c>
      <c r="I628" s="130">
        <v>8.15</v>
      </c>
      <c r="J628" s="6">
        <f>1</f>
        <v>1</v>
      </c>
      <c r="L628" s="205" t="s">
        <v>402</v>
      </c>
      <c r="M628" s="205" t="s">
        <v>403</v>
      </c>
      <c r="N628" s="205" t="s">
        <v>404</v>
      </c>
    </row>
    <row r="629" spans="2:14" ht="23.25" customHeight="1">
      <c r="B629" s="100" t="s">
        <v>452</v>
      </c>
      <c r="C629" s="100" t="s">
        <v>453</v>
      </c>
      <c r="D629" s="100" t="s">
        <v>454</v>
      </c>
      <c r="E629" s="100">
        <v>68400</v>
      </c>
      <c r="F629" s="129">
        <v>2001</v>
      </c>
      <c r="G629" s="100" t="s">
        <v>310</v>
      </c>
      <c r="H629" s="15" t="s">
        <v>283</v>
      </c>
      <c r="I629" s="130">
        <v>7.49</v>
      </c>
      <c r="J629" s="6">
        <f>1</f>
        <v>1</v>
      </c>
      <c r="L629" s="205" t="s">
        <v>448</v>
      </c>
      <c r="M629" s="205" t="s">
        <v>446</v>
      </c>
      <c r="N629" s="205" t="s">
        <v>447</v>
      </c>
    </row>
    <row r="630" spans="2:14" ht="23.25" customHeight="1">
      <c r="B630" s="100" t="s">
        <v>378</v>
      </c>
      <c r="C630" s="100" t="s">
        <v>379</v>
      </c>
      <c r="D630" s="100" t="s">
        <v>380</v>
      </c>
      <c r="E630" s="100">
        <v>63400</v>
      </c>
      <c r="F630" s="129">
        <v>2006</v>
      </c>
      <c r="G630" s="100" t="s">
        <v>360</v>
      </c>
      <c r="H630" s="15" t="s">
        <v>281</v>
      </c>
      <c r="I630" s="130">
        <v>3.39</v>
      </c>
      <c r="J630" s="6">
        <f>1</f>
        <v>1</v>
      </c>
      <c r="L630" s="205" t="s">
        <v>452</v>
      </c>
      <c r="M630" s="205" t="s">
        <v>453</v>
      </c>
      <c r="N630" s="205" t="s">
        <v>454</v>
      </c>
    </row>
    <row r="631" spans="2:14" ht="23.25" customHeight="1">
      <c r="B631" s="100" t="s">
        <v>429</v>
      </c>
      <c r="C631" s="100" t="s">
        <v>430</v>
      </c>
      <c r="D631" s="100" t="s">
        <v>431</v>
      </c>
      <c r="E631" s="100">
        <v>70240</v>
      </c>
      <c r="F631" s="129">
        <v>2020</v>
      </c>
      <c r="G631" s="100" t="s">
        <v>322</v>
      </c>
      <c r="H631" s="15" t="s">
        <v>290</v>
      </c>
      <c r="I631" s="130">
        <v>5.04</v>
      </c>
      <c r="J631" s="6">
        <f>1</f>
        <v>1</v>
      </c>
      <c r="L631" s="205" t="s">
        <v>384</v>
      </c>
      <c r="M631" s="205" t="s">
        <v>385</v>
      </c>
      <c r="N631" s="205" t="s">
        <v>386</v>
      </c>
    </row>
    <row r="632" spans="2:14" ht="23.25" customHeight="1">
      <c r="B632" s="100" t="s">
        <v>417</v>
      </c>
      <c r="C632" s="100" t="s">
        <v>418</v>
      </c>
      <c r="D632" s="100" t="s">
        <v>419</v>
      </c>
      <c r="E632" s="100">
        <v>67000</v>
      </c>
      <c r="F632" s="129">
        <v>2008</v>
      </c>
      <c r="G632" s="100" t="s">
        <v>364</v>
      </c>
      <c r="H632" s="15" t="s">
        <v>290</v>
      </c>
      <c r="I632" s="130">
        <v>6.73</v>
      </c>
      <c r="J632" s="6">
        <f>1</f>
        <v>1</v>
      </c>
      <c r="L632" s="205" t="s">
        <v>390</v>
      </c>
      <c r="M632" s="205" t="s">
        <v>391</v>
      </c>
      <c r="N632" s="205" t="s">
        <v>392</v>
      </c>
    </row>
    <row r="633" spans="2:14" ht="23.25" customHeight="1">
      <c r="B633" s="100" t="s">
        <v>455</v>
      </c>
      <c r="C633" s="100" t="str">
        <f>_xlfn.XLOOKUP(tblMix[[#This Row],[Team Name]],tblLookup[Team Name],tblLookup[Arena Name],NA(),0,1)</f>
        <v>Levi's Stadium</v>
      </c>
      <c r="D633" s="100" t="str">
        <f>_xlfn.XLOOKUP(tblMix[[#This Row],[Arena Name]],tblLookup[Arena Name],tblLookup[Arena Location],NA(),0,1)</f>
        <v>Santa Clara, California</v>
      </c>
      <c r="E633" s="100">
        <v>68500</v>
      </c>
      <c r="F633" s="129">
        <v>2014</v>
      </c>
      <c r="G633" s="100" t="s">
        <v>294</v>
      </c>
      <c r="H633" s="15" t="s">
        <v>281</v>
      </c>
      <c r="I633" s="130">
        <v>3.2</v>
      </c>
      <c r="J633" s="6">
        <f>1</f>
        <v>1</v>
      </c>
      <c r="L633" s="205" t="s">
        <v>381</v>
      </c>
      <c r="M633" s="205" t="s">
        <v>382</v>
      </c>
      <c r="N633" s="205" t="s">
        <v>383</v>
      </c>
    </row>
    <row r="634" spans="2:14" ht="23.25" customHeight="1">
      <c r="B634" s="100" t="s">
        <v>411</v>
      </c>
      <c r="C634" s="100" t="s">
        <v>412</v>
      </c>
      <c r="D634" s="100" t="str">
        <f>_xlfn.XLOOKUP(tblMix[[#This Row],[Arena Name]],tblLookup[Arena Name],tblLookup[Arena Location],NA(),0,1)</f>
        <v>Green Bay, Wisconsin</v>
      </c>
      <c r="E634" s="100">
        <v>81441</v>
      </c>
      <c r="F634" s="129">
        <v>1957</v>
      </c>
      <c r="G634" s="100" t="s">
        <v>313</v>
      </c>
      <c r="H634" s="15" t="s">
        <v>287</v>
      </c>
      <c r="I634" s="130">
        <v>12.48</v>
      </c>
      <c r="J634" s="6">
        <f>1</f>
        <v>1</v>
      </c>
      <c r="L634" s="205" t="s">
        <v>436</v>
      </c>
      <c r="M634" s="205" t="s">
        <v>437</v>
      </c>
      <c r="N634" s="205" t="s">
        <v>438</v>
      </c>
    </row>
    <row r="635" spans="2:14" ht="23.25" customHeight="1">
      <c r="B635" s="100" t="s">
        <v>399</v>
      </c>
      <c r="C635" s="100" t="s">
        <v>400</v>
      </c>
      <c r="D635" s="100" t="str">
        <f>_xlfn.XLOOKUP(tblMix[[#This Row],[Arena Name]],tblLookup[Arena Name],tblLookup[Arena Location],NA(),0,1)</f>
        <v>Cleveland, Ohio</v>
      </c>
      <c r="E635" s="100">
        <v>67895</v>
      </c>
      <c r="F635" s="129">
        <v>1999</v>
      </c>
      <c r="G635" s="100" t="s">
        <v>323</v>
      </c>
      <c r="H635" s="15" t="s">
        <v>290</v>
      </c>
      <c r="I635" s="130">
        <v>1.97</v>
      </c>
      <c r="J635" s="6">
        <f>1</f>
        <v>1</v>
      </c>
      <c r="L635" s="205" t="s">
        <v>396</v>
      </c>
      <c r="M635" s="205" t="s">
        <v>397</v>
      </c>
      <c r="N635" s="205" t="s">
        <v>398</v>
      </c>
    </row>
    <row r="636" spans="2:14" ht="23.25" customHeight="1">
      <c r="B636" s="100" t="s">
        <v>432</v>
      </c>
      <c r="C636" s="100" t="s">
        <v>430</v>
      </c>
      <c r="D636" s="100" t="s">
        <v>431</v>
      </c>
      <c r="E636" s="100">
        <v>70240</v>
      </c>
      <c r="F636" s="129">
        <v>2020</v>
      </c>
      <c r="G636" s="100" t="s">
        <v>358</v>
      </c>
      <c r="H636" s="15" t="s">
        <v>287</v>
      </c>
      <c r="I636" s="130">
        <v>14.51</v>
      </c>
      <c r="J636" s="6">
        <f>1</f>
        <v>1</v>
      </c>
      <c r="L636" s="205" t="s">
        <v>449</v>
      </c>
      <c r="M636" s="205" t="s">
        <v>450</v>
      </c>
      <c r="N636" s="205" t="s">
        <v>451</v>
      </c>
    </row>
    <row r="637" spans="2:14" ht="23.25" customHeight="1">
      <c r="B637" s="100" t="s">
        <v>405</v>
      </c>
      <c r="C637" s="100" t="s">
        <v>406</v>
      </c>
      <c r="D637" s="100" t="str">
        <f>_xlfn.XLOOKUP(tblMix[[#This Row],[Arena Name]],tblLookup[Arena Name],tblLookup[Arena Location],NA(),0,1)</f>
        <v>Denver, Colorado</v>
      </c>
      <c r="E637" s="100">
        <v>76125</v>
      </c>
      <c r="F637" s="129">
        <v>2001</v>
      </c>
      <c r="G637" s="100" t="s">
        <v>270</v>
      </c>
      <c r="H637" s="15" t="s">
        <v>281</v>
      </c>
      <c r="I637" s="130">
        <v>8.84</v>
      </c>
      <c r="J637" s="6">
        <f>1</f>
        <v>1</v>
      </c>
      <c r="L637" s="205" t="s">
        <v>387</v>
      </c>
      <c r="M637" s="205" t="s">
        <v>388</v>
      </c>
      <c r="N637" s="205" t="s">
        <v>389</v>
      </c>
    </row>
    <row r="638" spans="2:14" ht="23.25" customHeight="1">
      <c r="B638" s="100" t="s">
        <v>390</v>
      </c>
      <c r="C638" s="100" t="str">
        <f>_xlfn.XLOOKUP(tblMix[[#This Row],[Team Name]],tblLookup[Team Name],tblLookup[Arena Name],NA(),0,1)</f>
        <v>Bank of America Stadium</v>
      </c>
      <c r="D638" s="100" t="str">
        <f>_xlfn.XLOOKUP(tblMix[[#This Row],[Arena Name]],tblLookup[Arena Name],tblLookup[Arena Location],NA(),0,1)</f>
        <v>Charlotte, North Carolina</v>
      </c>
      <c r="E638" s="100">
        <v>75523</v>
      </c>
      <c r="F638" s="129">
        <v>1996</v>
      </c>
      <c r="G638" s="100" t="s">
        <v>282</v>
      </c>
      <c r="H638" s="15" t="s">
        <v>290</v>
      </c>
      <c r="I638" s="130">
        <v>5.88</v>
      </c>
      <c r="J638" s="6">
        <f>1</f>
        <v>1</v>
      </c>
      <c r="L638" s="205" t="s">
        <v>402</v>
      </c>
      <c r="M638" s="205" t="s">
        <v>403</v>
      </c>
      <c r="N638" s="205" t="s">
        <v>404</v>
      </c>
    </row>
    <row r="639" spans="2:14" ht="23.25" customHeight="1">
      <c r="B639" s="100" t="s">
        <v>381</v>
      </c>
      <c r="C639" s="100" t="s">
        <v>382</v>
      </c>
      <c r="D639" s="100" t="s">
        <v>383</v>
      </c>
      <c r="E639" s="100">
        <v>71000</v>
      </c>
      <c r="F639" s="129">
        <v>2017</v>
      </c>
      <c r="G639" s="100" t="s">
        <v>309</v>
      </c>
      <c r="H639" s="15" t="s">
        <v>290</v>
      </c>
      <c r="I639" s="130">
        <v>1.83</v>
      </c>
      <c r="J639" s="6">
        <f>1</f>
        <v>1</v>
      </c>
      <c r="L639" s="205" t="s">
        <v>439</v>
      </c>
      <c r="M639" s="205" t="s">
        <v>440</v>
      </c>
      <c r="N639" s="205" t="s">
        <v>441</v>
      </c>
    </row>
    <row r="640" spans="2:14" ht="23.25" customHeight="1">
      <c r="B640" s="100" t="s">
        <v>423</v>
      </c>
      <c r="C640" s="100" t="s">
        <v>424</v>
      </c>
      <c r="D640" s="100" t="s">
        <v>425</v>
      </c>
      <c r="E640" s="100">
        <v>76416</v>
      </c>
      <c r="F640" s="129">
        <v>1972</v>
      </c>
      <c r="G640" s="100" t="s">
        <v>271</v>
      </c>
      <c r="H640" s="15" t="s">
        <v>287</v>
      </c>
      <c r="I640" s="130">
        <v>9.4700000000000006</v>
      </c>
      <c r="J640" s="6">
        <f>1</f>
        <v>1</v>
      </c>
      <c r="L640" s="205" t="s">
        <v>396</v>
      </c>
      <c r="M640" s="205" t="s">
        <v>397</v>
      </c>
      <c r="N640" s="205" t="s">
        <v>398</v>
      </c>
    </row>
    <row r="641" spans="2:14" ht="23.25" customHeight="1">
      <c r="B641" s="100" t="s">
        <v>426</v>
      </c>
      <c r="C641" s="100" t="s">
        <v>427</v>
      </c>
      <c r="D641" s="100" t="s">
        <v>428</v>
      </c>
      <c r="E641" s="100">
        <v>65000</v>
      </c>
      <c r="F641" s="129">
        <v>2020</v>
      </c>
      <c r="G641" s="100" t="s">
        <v>282</v>
      </c>
      <c r="H641" s="15" t="s">
        <v>287</v>
      </c>
      <c r="I641" s="130">
        <v>5.7</v>
      </c>
      <c r="J641" s="6">
        <f>1</f>
        <v>1</v>
      </c>
      <c r="L641" s="205" t="s">
        <v>452</v>
      </c>
      <c r="M641" s="205" t="s">
        <v>453</v>
      </c>
      <c r="N641" s="205" t="s">
        <v>454</v>
      </c>
    </row>
    <row r="642" spans="2:14" ht="23.25" customHeight="1">
      <c r="B642" s="100" t="str" cm="1">
        <f t="array" ref="B642">_xlfn.XLOOKUP(tblMix[[#This Row],[Arena Name]]&amp;tblMix[[#This Row],[Arena Location]],tblLookup[Arena Name]&amp;tblLookup[Arena Location],tblLookup[Team Name],NA(),0,1)</f>
        <v>New England Patriots</v>
      </c>
      <c r="C642" s="100" t="str">
        <f>_xlfn.XLOOKUP(tblMix[[#This Row],[Arena Location]],tblLookup[Arena Location],tblLookup[Arena Name],NA(),0,1)</f>
        <v>Gillette Stadium</v>
      </c>
      <c r="D642" s="100" t="s">
        <v>441</v>
      </c>
      <c r="E642" s="100">
        <v>66829</v>
      </c>
      <c r="F642" s="129">
        <v>2002</v>
      </c>
      <c r="G642" s="100" t="s">
        <v>277</v>
      </c>
      <c r="H642" s="15" t="s">
        <v>283</v>
      </c>
      <c r="I642" s="130">
        <v>8.2200000000000006</v>
      </c>
      <c r="J642" s="6">
        <f>1</f>
        <v>1</v>
      </c>
      <c r="L642" s="205" t="s">
        <v>411</v>
      </c>
      <c r="M642" s="205" t="s">
        <v>412</v>
      </c>
      <c r="N642" s="205" t="s">
        <v>413</v>
      </c>
    </row>
    <row r="643" spans="2:14" ht="23.25" customHeight="1">
      <c r="B643" s="100" t="s">
        <v>452</v>
      </c>
      <c r="C643" s="100" t="s">
        <v>453</v>
      </c>
      <c r="D643" s="100" t="str">
        <f>_xlfn.XLOOKUP(tblMix[[#This Row],[Arena Name]],tblLookup[Arena Name],tblLookup[Arena Location],NA(),0,1)</f>
        <v>Pittsburgh, Pennsylvania</v>
      </c>
      <c r="E643" s="100">
        <v>68400</v>
      </c>
      <c r="F643" s="129">
        <v>2001</v>
      </c>
      <c r="G643" s="100" t="s">
        <v>282</v>
      </c>
      <c r="H643" s="15" t="s">
        <v>287</v>
      </c>
      <c r="I643" s="130">
        <v>5.7</v>
      </c>
      <c r="J643" s="6">
        <f>1</f>
        <v>1</v>
      </c>
      <c r="L643" s="205" t="s">
        <v>455</v>
      </c>
      <c r="M643" s="205" t="s">
        <v>456</v>
      </c>
      <c r="N643" s="205" t="s">
        <v>457</v>
      </c>
    </row>
    <row r="644" spans="2:14" ht="23.25" customHeight="1">
      <c r="B644" s="100" t="s">
        <v>452</v>
      </c>
      <c r="C644" s="100" t="str">
        <f>_xlfn.XLOOKUP(tblMix[[#This Row],[Team Name]],tblLookup[Team Name],tblLookup[Arena Name],NA(),0,1)</f>
        <v>Acrisure Stadium</v>
      </c>
      <c r="D644" s="100" t="str">
        <f>_xlfn.XLOOKUP(tblMix[[#This Row],[Arena Name]],tblLookup[Arena Name],tblLookup[Arena Location],NA(),0,1)</f>
        <v>Pittsburgh, Pennsylvania</v>
      </c>
      <c r="E644" s="100">
        <v>68400</v>
      </c>
      <c r="F644" s="129">
        <v>2001</v>
      </c>
      <c r="G644" s="100" t="s">
        <v>277</v>
      </c>
      <c r="H644" s="15" t="s">
        <v>283</v>
      </c>
      <c r="I644" s="130">
        <v>8.2200000000000006</v>
      </c>
      <c r="J644" s="6">
        <f>1</f>
        <v>1</v>
      </c>
      <c r="L644" s="205" t="s">
        <v>402</v>
      </c>
      <c r="M644" s="205" t="s">
        <v>403</v>
      </c>
      <c r="N644" s="205" t="s">
        <v>404</v>
      </c>
    </row>
    <row r="645" spans="2:14" ht="23.25" customHeight="1">
      <c r="B645" s="100" t="s">
        <v>442</v>
      </c>
      <c r="C645" s="100" t="str">
        <f>_xlfn.XLOOKUP(tblMix[[#This Row],[Team Name]],tblLookup[Team Name],tblLookup[Arena Name],NA(),0,1)</f>
        <v>Caesars Superdome</v>
      </c>
      <c r="D645" s="100" t="str">
        <f>_xlfn.XLOOKUP(tblMix[[#This Row],[Arena Name]],tblLookup[Arena Name],tblLookup[Arena Location],NA(),0,1)</f>
        <v>New Orleans, Louisiana</v>
      </c>
      <c r="E645" s="100">
        <v>73208</v>
      </c>
      <c r="F645" s="129">
        <v>1975</v>
      </c>
      <c r="G645" s="100" t="s">
        <v>268</v>
      </c>
      <c r="H645" s="15" t="s">
        <v>281</v>
      </c>
      <c r="I645" s="130">
        <v>5.39</v>
      </c>
      <c r="J645" s="6">
        <f>1</f>
        <v>1</v>
      </c>
      <c r="L645" s="205" t="s">
        <v>390</v>
      </c>
      <c r="M645" s="205" t="s">
        <v>391</v>
      </c>
      <c r="N645" s="205" t="s">
        <v>392</v>
      </c>
    </row>
    <row r="646" spans="2:14" ht="23.25" customHeight="1">
      <c r="B646" s="100" t="s">
        <v>414</v>
      </c>
      <c r="C646" s="100" t="s">
        <v>415</v>
      </c>
      <c r="D646" s="100" t="s">
        <v>416</v>
      </c>
      <c r="E646" s="100">
        <v>72220</v>
      </c>
      <c r="F646" s="129">
        <v>2002</v>
      </c>
      <c r="G646" s="100" t="s">
        <v>284</v>
      </c>
      <c r="H646" s="15" t="s">
        <v>287</v>
      </c>
      <c r="I646" s="130">
        <v>10.71</v>
      </c>
      <c r="J646" s="6">
        <f>1</f>
        <v>1</v>
      </c>
      <c r="L646" s="205" t="s">
        <v>405</v>
      </c>
      <c r="M646" s="205" t="s">
        <v>406</v>
      </c>
      <c r="N646" s="205" t="s">
        <v>407</v>
      </c>
    </row>
    <row r="647" spans="2:14" ht="23.25" customHeight="1">
      <c r="B647" s="100" t="s">
        <v>464</v>
      </c>
      <c r="C647" s="100" t="s">
        <v>465</v>
      </c>
      <c r="D647" s="100" t="str">
        <f>_xlfn.XLOOKUP(tblMix[[#This Row],[Arena Name]],tblLookup[Arena Name],tblLookup[Arena Location],NA(),0,1)</f>
        <v>Nashville, Tennessee</v>
      </c>
      <c r="E647" s="100">
        <v>69143</v>
      </c>
      <c r="F647" s="129">
        <v>1999</v>
      </c>
      <c r="G647" s="100" t="s">
        <v>269</v>
      </c>
      <c r="H647" s="15" t="s">
        <v>281</v>
      </c>
      <c r="I647" s="130">
        <v>10.96</v>
      </c>
      <c r="J647" s="6">
        <f>1</f>
        <v>1</v>
      </c>
      <c r="L647" s="205" t="s">
        <v>408</v>
      </c>
      <c r="M647" s="205" t="s">
        <v>409</v>
      </c>
      <c r="N647" s="205" t="s">
        <v>410</v>
      </c>
    </row>
    <row r="648" spans="2:14" ht="23.25" customHeight="1">
      <c r="B648" s="100" t="s">
        <v>445</v>
      </c>
      <c r="C648" s="100" t="s">
        <v>446</v>
      </c>
      <c r="D648" s="100" t="s">
        <v>447</v>
      </c>
      <c r="E648" s="100">
        <v>82500</v>
      </c>
      <c r="F648" s="129">
        <v>2010</v>
      </c>
      <c r="G648" s="100" t="s">
        <v>309</v>
      </c>
      <c r="H648" s="15" t="s">
        <v>287</v>
      </c>
      <c r="I648" s="130">
        <v>1.68</v>
      </c>
      <c r="J648" s="6">
        <f>1</f>
        <v>1</v>
      </c>
      <c r="L648" s="205" t="s">
        <v>393</v>
      </c>
      <c r="M648" s="205" t="s">
        <v>394</v>
      </c>
      <c r="N648" s="205" t="s">
        <v>395</v>
      </c>
    </row>
    <row r="649" spans="2:14" ht="23.25" customHeight="1">
      <c r="B649" s="100" t="s">
        <v>402</v>
      </c>
      <c r="C649" s="100" t="s">
        <v>403</v>
      </c>
      <c r="D649" s="100" t="s">
        <v>404</v>
      </c>
      <c r="E649" s="100">
        <v>80000</v>
      </c>
      <c r="F649" s="129">
        <v>2009</v>
      </c>
      <c r="G649" s="100" t="s">
        <v>277</v>
      </c>
      <c r="H649" s="15" t="s">
        <v>287</v>
      </c>
      <c r="I649" s="130">
        <v>8.2200000000000006</v>
      </c>
      <c r="J649" s="6">
        <f>1</f>
        <v>1</v>
      </c>
      <c r="L649" s="205" t="s">
        <v>436</v>
      </c>
      <c r="M649" s="205" t="s">
        <v>437</v>
      </c>
      <c r="N649" s="205" t="s">
        <v>438</v>
      </c>
    </row>
    <row r="650" spans="2:14" ht="23.25" customHeight="1">
      <c r="B650" s="100" t="str" cm="1">
        <f t="array" ref="B650">_xlfn.XLOOKUP(tblMix[[#This Row],[Arena Name]]&amp;tblMix[[#This Row],[Arena Location]],tblLookup[Arena Name]&amp;tblLookup[Arena Location],tblLookup[Team Name],NA(),0,1)</f>
        <v>Cleveland Browns</v>
      </c>
      <c r="C650" s="100" t="str">
        <f>_xlfn.XLOOKUP(tblMix[[#This Row],[Arena Location]],tblLookup[Arena Location],tblLookup[Arena Name],NA(),0,1)</f>
        <v>Cleveland Browns Stadium</v>
      </c>
      <c r="D650" s="100" t="s">
        <v>401</v>
      </c>
      <c r="E650" s="100">
        <v>67895</v>
      </c>
      <c r="F650" s="129">
        <v>1999</v>
      </c>
      <c r="G650" s="100" t="s">
        <v>271</v>
      </c>
      <c r="H650" s="15" t="s">
        <v>290</v>
      </c>
      <c r="I650" s="130">
        <v>10.18</v>
      </c>
      <c r="J650" s="6">
        <f>1</f>
        <v>1</v>
      </c>
      <c r="L650" s="205" t="s">
        <v>387</v>
      </c>
      <c r="M650" s="205" t="s">
        <v>388</v>
      </c>
      <c r="N650" s="205" t="s">
        <v>389</v>
      </c>
    </row>
    <row r="651" spans="2:14" ht="23.25" customHeight="1">
      <c r="B651" s="100" t="str" cm="1">
        <f t="array" ref="B651">_xlfn.XLOOKUP(tblMix[[#This Row],[Arena Name]]&amp;tblMix[[#This Row],[Arena Location]],tblLookup[Arena Name]&amp;tblLookup[Arena Location],tblLookup[Team Name],NA(),0,1)</f>
        <v>New England Patriots</v>
      </c>
      <c r="C651" s="100" t="s">
        <v>440</v>
      </c>
      <c r="D651" s="100" t="s">
        <v>441</v>
      </c>
      <c r="E651" s="100">
        <v>66829</v>
      </c>
      <c r="F651" s="129">
        <v>2002</v>
      </c>
      <c r="G651" s="100" t="s">
        <v>302</v>
      </c>
      <c r="H651" s="15" t="s">
        <v>281</v>
      </c>
      <c r="I651" s="130">
        <v>2.7</v>
      </c>
      <c r="J651" s="6">
        <f>1</f>
        <v>1</v>
      </c>
      <c r="L651" s="205" t="s">
        <v>381</v>
      </c>
      <c r="M651" s="205" t="s">
        <v>382</v>
      </c>
      <c r="N651" s="205" t="s">
        <v>383</v>
      </c>
    </row>
    <row r="652" spans="2:14" ht="23.25" customHeight="1">
      <c r="B652" s="100" t="str" cm="1">
        <f t="array" ref="B652">_xlfn.XLOOKUP(tblMix[[#This Row],[Arena Name]]&amp;tblMix[[#This Row],[Arena Location]],tblLookup[Arena Name]&amp;tblLookup[Arena Location],tblLookup[Team Name],NA(),0,1)</f>
        <v>Indianapolis Colts</v>
      </c>
      <c r="C652" s="100" t="s">
        <v>418</v>
      </c>
      <c r="D652" s="100" t="s">
        <v>419</v>
      </c>
      <c r="E652" s="100">
        <v>67000</v>
      </c>
      <c r="F652" s="129">
        <v>2008</v>
      </c>
      <c r="G652" s="100" t="s">
        <v>311</v>
      </c>
      <c r="H652" s="15" t="s">
        <v>287</v>
      </c>
      <c r="I652" s="130">
        <v>14.84</v>
      </c>
      <c r="J652" s="6">
        <f>1</f>
        <v>1</v>
      </c>
      <c r="L652" s="205" t="s">
        <v>411</v>
      </c>
      <c r="M652" s="205" t="s">
        <v>412</v>
      </c>
      <c r="N652" s="205" t="s">
        <v>413</v>
      </c>
    </row>
    <row r="653" spans="2:14" ht="23.25" customHeight="1">
      <c r="B653" s="100" t="s">
        <v>387</v>
      </c>
      <c r="C653" s="100" t="s">
        <v>388</v>
      </c>
      <c r="D653" s="100" t="str">
        <f>_xlfn.XLOOKUP(tblMix[[#This Row],[Arena Name]],tblLookup[Arena Name],tblLookup[Arena Location],NA(),0,1)</f>
        <v>Orchard Park, New York</v>
      </c>
      <c r="E653" s="100">
        <v>71608</v>
      </c>
      <c r="F653" s="129">
        <v>1973</v>
      </c>
      <c r="G653" s="100" t="s">
        <v>282</v>
      </c>
      <c r="H653" s="15" t="s">
        <v>283</v>
      </c>
      <c r="I653" s="130">
        <v>5.7</v>
      </c>
      <c r="J653" s="6">
        <f>1</f>
        <v>1</v>
      </c>
      <c r="L653" s="205" t="s">
        <v>396</v>
      </c>
      <c r="M653" s="205" t="s">
        <v>397</v>
      </c>
      <c r="N653" s="205" t="s">
        <v>398</v>
      </c>
    </row>
    <row r="654" spans="2:14" ht="23.25" customHeight="1">
      <c r="B654" s="100" t="s">
        <v>378</v>
      </c>
      <c r="C654" s="100" t="s">
        <v>379</v>
      </c>
      <c r="D654" s="100" t="s">
        <v>380</v>
      </c>
      <c r="E654" s="100">
        <v>63400</v>
      </c>
      <c r="F654" s="129">
        <v>2006</v>
      </c>
      <c r="G654" s="100" t="s">
        <v>268</v>
      </c>
      <c r="H654" s="15" t="s">
        <v>283</v>
      </c>
      <c r="I654" s="130">
        <v>5.73</v>
      </c>
      <c r="J654" s="6">
        <f>1</f>
        <v>1</v>
      </c>
      <c r="L654" s="205" t="s">
        <v>420</v>
      </c>
      <c r="M654" s="205" t="s">
        <v>421</v>
      </c>
      <c r="N654" s="205" t="s">
        <v>422</v>
      </c>
    </row>
    <row r="655" spans="2:14" ht="23.25" customHeight="1">
      <c r="B655" s="100" t="s">
        <v>399</v>
      </c>
      <c r="C655" s="100" t="s">
        <v>400</v>
      </c>
      <c r="D655" s="100" t="str">
        <f>_xlfn.XLOOKUP(tblMix[[#This Row],[Arena Name]],tblLookup[Arena Name],tblLookup[Arena Location],NA(),0,1)</f>
        <v>Cleveland, Ohio</v>
      </c>
      <c r="E655" s="100">
        <v>67895</v>
      </c>
      <c r="F655" s="129">
        <v>1999</v>
      </c>
      <c r="G655" s="100" t="s">
        <v>271</v>
      </c>
      <c r="H655" s="15" t="s">
        <v>283</v>
      </c>
      <c r="I655" s="130">
        <v>9.4700000000000006</v>
      </c>
      <c r="J655" s="6">
        <f>1</f>
        <v>1</v>
      </c>
      <c r="L655" s="205" t="s">
        <v>467</v>
      </c>
      <c r="M655" s="205" t="s">
        <v>468</v>
      </c>
      <c r="N655" s="205" t="s">
        <v>469</v>
      </c>
    </row>
    <row r="656" spans="2:14" ht="23.25" customHeight="1">
      <c r="B656" s="100" t="s">
        <v>458</v>
      </c>
      <c r="C656" s="100" t="s">
        <v>459</v>
      </c>
      <c r="D656" s="100" t="s">
        <v>460</v>
      </c>
      <c r="E656" s="100">
        <v>69000</v>
      </c>
      <c r="F656" s="129">
        <v>2002</v>
      </c>
      <c r="G656" s="100" t="s">
        <v>302</v>
      </c>
      <c r="H656" s="15" t="s">
        <v>281</v>
      </c>
      <c r="I656" s="130">
        <v>2.7</v>
      </c>
      <c r="J656" s="6">
        <f>1</f>
        <v>1</v>
      </c>
      <c r="L656" s="205" t="s">
        <v>458</v>
      </c>
      <c r="M656" s="205" t="s">
        <v>459</v>
      </c>
      <c r="N656" s="205" t="s">
        <v>460</v>
      </c>
    </row>
    <row r="657" spans="2:14" ht="23.25" customHeight="1">
      <c r="B657" s="100" t="s">
        <v>420</v>
      </c>
      <c r="C657" s="100" t="s">
        <v>421</v>
      </c>
      <c r="D657" s="100" t="s">
        <v>422</v>
      </c>
      <c r="E657" s="100">
        <v>69132</v>
      </c>
      <c r="F657" s="129">
        <v>2008</v>
      </c>
      <c r="G657" s="100" t="s">
        <v>268</v>
      </c>
      <c r="H657" s="15" t="s">
        <v>290</v>
      </c>
      <c r="I657" s="130">
        <v>6.16</v>
      </c>
      <c r="J657" s="6">
        <f>1</f>
        <v>1</v>
      </c>
      <c r="L657" s="205" t="s">
        <v>452</v>
      </c>
      <c r="M657" s="205" t="s">
        <v>453</v>
      </c>
      <c r="N657" s="205" t="s">
        <v>454</v>
      </c>
    </row>
    <row r="658" spans="2:14" ht="23.25" customHeight="1">
      <c r="B658" s="100" t="s">
        <v>458</v>
      </c>
      <c r="C658" s="100" t="s">
        <v>459</v>
      </c>
      <c r="D658" s="100" t="s">
        <v>460</v>
      </c>
      <c r="E658" s="100">
        <v>69000</v>
      </c>
      <c r="F658" s="129">
        <v>2002</v>
      </c>
      <c r="G658" s="100" t="s">
        <v>309</v>
      </c>
      <c r="H658" s="15" t="s">
        <v>290</v>
      </c>
      <c r="I658" s="130">
        <v>1.83</v>
      </c>
      <c r="J658" s="6">
        <f>1</f>
        <v>1</v>
      </c>
      <c r="L658" s="205" t="s">
        <v>423</v>
      </c>
      <c r="M658" s="205" t="s">
        <v>424</v>
      </c>
      <c r="N658" s="205" t="s">
        <v>425</v>
      </c>
    </row>
    <row r="659" spans="2:14" ht="23.25" customHeight="1">
      <c r="B659" s="100" t="s">
        <v>384</v>
      </c>
      <c r="C659" s="100" t="s">
        <v>385</v>
      </c>
      <c r="D659" s="100" t="s">
        <v>386</v>
      </c>
      <c r="E659" s="100">
        <v>71008</v>
      </c>
      <c r="F659" s="129">
        <v>1998</v>
      </c>
      <c r="G659" s="100" t="s">
        <v>359</v>
      </c>
      <c r="H659" s="15" t="s">
        <v>287</v>
      </c>
      <c r="I659" s="130">
        <v>11.01</v>
      </c>
      <c r="J659" s="6">
        <f>1</f>
        <v>1</v>
      </c>
      <c r="L659" s="205" t="s">
        <v>378</v>
      </c>
      <c r="M659" s="205" t="s">
        <v>379</v>
      </c>
      <c r="N659" s="205" t="s">
        <v>380</v>
      </c>
    </row>
    <row r="660" spans="2:14" ht="23.25" customHeight="1">
      <c r="B660" s="100" t="s">
        <v>467</v>
      </c>
      <c r="C660" s="100" t="s">
        <v>468</v>
      </c>
      <c r="D660" s="100" t="s">
        <v>469</v>
      </c>
      <c r="E660" s="100">
        <v>82000</v>
      </c>
      <c r="F660" s="129">
        <v>1997</v>
      </c>
      <c r="G660" s="100" t="s">
        <v>358</v>
      </c>
      <c r="H660" s="15" t="s">
        <v>283</v>
      </c>
      <c r="I660" s="130">
        <v>14.51</v>
      </c>
      <c r="J660" s="6">
        <f>1</f>
        <v>1</v>
      </c>
      <c r="L660" s="205" t="s">
        <v>378</v>
      </c>
      <c r="M660" s="205" t="s">
        <v>379</v>
      </c>
      <c r="N660" s="205" t="s">
        <v>380</v>
      </c>
    </row>
    <row r="661" spans="2:14" ht="23.25" customHeight="1">
      <c r="B661" s="100" t="s">
        <v>429</v>
      </c>
      <c r="C661" s="100" t="s">
        <v>430</v>
      </c>
      <c r="D661" s="100" t="str">
        <f>_xlfn.XLOOKUP(tblMix[[#This Row],[Arena Name]],tblLookup[Arena Name],tblLookup[Arena Location],NA(),0,1)</f>
        <v>Inglewood, California</v>
      </c>
      <c r="E661" s="100">
        <v>70240</v>
      </c>
      <c r="F661" s="129">
        <v>2020</v>
      </c>
      <c r="G661" s="100" t="s">
        <v>311</v>
      </c>
      <c r="H661" s="15" t="s">
        <v>290</v>
      </c>
      <c r="I661" s="130">
        <v>14.13</v>
      </c>
      <c r="J661" s="6">
        <f>1</f>
        <v>1</v>
      </c>
      <c r="L661" s="205" t="s">
        <v>449</v>
      </c>
      <c r="M661" s="205" t="s">
        <v>450</v>
      </c>
      <c r="N661" s="205" t="s">
        <v>451</v>
      </c>
    </row>
    <row r="662" spans="2:14" ht="23.25" customHeight="1">
      <c r="B662" s="100" t="s">
        <v>414</v>
      </c>
      <c r="C662" s="100" t="s">
        <v>415</v>
      </c>
      <c r="D662" s="100" t="s">
        <v>416</v>
      </c>
      <c r="E662" s="100">
        <v>72220</v>
      </c>
      <c r="F662" s="129">
        <v>2002</v>
      </c>
      <c r="G662" s="100" t="s">
        <v>365</v>
      </c>
      <c r="H662" s="15" t="s">
        <v>290</v>
      </c>
      <c r="I662" s="130">
        <v>7.72</v>
      </c>
      <c r="J662" s="6">
        <f>1</f>
        <v>1</v>
      </c>
      <c r="L662" s="205" t="s">
        <v>390</v>
      </c>
      <c r="M662" s="205" t="s">
        <v>391</v>
      </c>
      <c r="N662" s="205" t="s">
        <v>392</v>
      </c>
    </row>
    <row r="663" spans="2:14" ht="23.25" customHeight="1">
      <c r="B663" s="100" t="str" cm="1">
        <f t="array" ref="B663">_xlfn.XLOOKUP(tblMix[[#This Row],[Arena Name]]&amp;tblMix[[#This Row],[Arena Location]],tblLookup[Arena Name]&amp;tblLookup[Arena Location],tblLookup[Team Name],NA(),0,1)</f>
        <v>New England Patriots</v>
      </c>
      <c r="C663" s="100" t="str">
        <f>_xlfn.XLOOKUP(tblMix[[#This Row],[Arena Location]],tblLookup[Arena Location],tblLookup[Arena Name],NA(),0,1)</f>
        <v>Gillette Stadium</v>
      </c>
      <c r="D663" s="100" t="s">
        <v>441</v>
      </c>
      <c r="E663" s="100">
        <v>66829</v>
      </c>
      <c r="F663" s="129">
        <v>2002</v>
      </c>
      <c r="G663" s="100" t="s">
        <v>272</v>
      </c>
      <c r="H663" s="15" t="s">
        <v>287</v>
      </c>
      <c r="I663" s="130">
        <v>15.68</v>
      </c>
      <c r="J663" s="6">
        <f>1</f>
        <v>1</v>
      </c>
      <c r="L663" s="205" t="s">
        <v>396</v>
      </c>
      <c r="M663" s="205" t="s">
        <v>397</v>
      </c>
      <c r="N663" s="205" t="s">
        <v>398</v>
      </c>
    </row>
    <row r="664" spans="2:14" ht="23.25" customHeight="1">
      <c r="B664" s="100" t="s">
        <v>420</v>
      </c>
      <c r="C664" s="100" t="s">
        <v>421</v>
      </c>
      <c r="D664" s="100" t="s">
        <v>422</v>
      </c>
      <c r="E664" s="100">
        <v>69132</v>
      </c>
      <c r="F664" s="129">
        <v>2008</v>
      </c>
      <c r="G664" s="100" t="s">
        <v>297</v>
      </c>
      <c r="H664" s="15" t="s">
        <v>287</v>
      </c>
      <c r="I664" s="130">
        <v>15.27</v>
      </c>
      <c r="J664" s="6">
        <f>1</f>
        <v>1</v>
      </c>
      <c r="L664" s="205" t="s">
        <v>399</v>
      </c>
      <c r="M664" s="205" t="s">
        <v>400</v>
      </c>
      <c r="N664" s="205" t="s">
        <v>401</v>
      </c>
    </row>
    <row r="665" spans="2:14" ht="23.25" customHeight="1">
      <c r="B665" s="100" t="s">
        <v>433</v>
      </c>
      <c r="C665" s="100" t="s">
        <v>434</v>
      </c>
      <c r="D665" s="100" t="s">
        <v>435</v>
      </c>
      <c r="E665" s="100">
        <v>65326</v>
      </c>
      <c r="F665" s="129">
        <v>1987</v>
      </c>
      <c r="G665" s="100" t="s">
        <v>309</v>
      </c>
      <c r="H665" s="15" t="s">
        <v>283</v>
      </c>
      <c r="I665" s="130">
        <v>1.68</v>
      </c>
      <c r="J665" s="6">
        <f>1</f>
        <v>1</v>
      </c>
      <c r="L665" s="205" t="s">
        <v>452</v>
      </c>
      <c r="M665" s="205" t="s">
        <v>453</v>
      </c>
      <c r="N665" s="205" t="s">
        <v>454</v>
      </c>
    </row>
    <row r="666" spans="2:14" ht="23.25" customHeight="1">
      <c r="B666" s="100" t="s">
        <v>399</v>
      </c>
      <c r="C666" s="100" t="s">
        <v>400</v>
      </c>
      <c r="D666" s="100" t="str">
        <f>_xlfn.XLOOKUP(tblMix[[#This Row],[Arena Name]],tblLookup[Arena Name],tblLookup[Arena Location],NA(),0,1)</f>
        <v>Cleveland, Ohio</v>
      </c>
      <c r="E666" s="100">
        <v>67895</v>
      </c>
      <c r="F666" s="129">
        <v>1999</v>
      </c>
      <c r="G666" s="100" t="s">
        <v>324</v>
      </c>
      <c r="H666" s="15" t="s">
        <v>287</v>
      </c>
      <c r="I666" s="130">
        <v>14.14</v>
      </c>
      <c r="J666" s="6">
        <f>1</f>
        <v>1</v>
      </c>
      <c r="L666" s="205" t="s">
        <v>426</v>
      </c>
      <c r="M666" s="205" t="s">
        <v>427</v>
      </c>
      <c r="N666" s="205" t="s">
        <v>428</v>
      </c>
    </row>
    <row r="667" spans="2:14" ht="23.25" customHeight="1">
      <c r="B667" s="100" t="s">
        <v>461</v>
      </c>
      <c r="C667" s="100" t="str">
        <f>_xlfn.XLOOKUP(tblMix[[#This Row],[Team Name]],tblLookup[Team Name],tblLookup[Arena Name],NA(),0,1)</f>
        <v>Raymond James Stadium</v>
      </c>
      <c r="D667" s="100" t="str">
        <f>_xlfn.XLOOKUP(tblMix[[#This Row],[Arena Name]],tblLookup[Arena Name],tblLookup[Arena Location],NA(),0,1)</f>
        <v>Tampa, Florida</v>
      </c>
      <c r="E667" s="100">
        <v>65890</v>
      </c>
      <c r="F667" s="129">
        <v>1998</v>
      </c>
      <c r="G667" s="100" t="s">
        <v>299</v>
      </c>
      <c r="H667" s="15" t="s">
        <v>287</v>
      </c>
      <c r="I667" s="130">
        <v>5.21</v>
      </c>
      <c r="J667" s="6">
        <f>1</f>
        <v>1</v>
      </c>
      <c r="L667" s="205" t="s">
        <v>464</v>
      </c>
      <c r="M667" s="205" t="s">
        <v>465</v>
      </c>
      <c r="N667" s="205" t="s">
        <v>466</v>
      </c>
    </row>
    <row r="668" spans="2:14" ht="23.25" customHeight="1">
      <c r="B668" s="100" t="s">
        <v>458</v>
      </c>
      <c r="C668" s="100" t="s">
        <v>459</v>
      </c>
      <c r="D668" s="100" t="s">
        <v>460</v>
      </c>
      <c r="E668" s="100">
        <v>69000</v>
      </c>
      <c r="F668" s="129">
        <v>2002</v>
      </c>
      <c r="G668" s="100" t="s">
        <v>293</v>
      </c>
      <c r="H668" s="15" t="s">
        <v>283</v>
      </c>
      <c r="I668" s="130">
        <v>5.08</v>
      </c>
      <c r="J668" s="6">
        <f>1</f>
        <v>1</v>
      </c>
      <c r="L668" s="205" t="s">
        <v>405</v>
      </c>
      <c r="M668" s="205" t="s">
        <v>406</v>
      </c>
      <c r="N668" s="205" t="s">
        <v>407</v>
      </c>
    </row>
    <row r="669" spans="2:14" ht="23.25" customHeight="1">
      <c r="B669" s="100" t="s">
        <v>426</v>
      </c>
      <c r="C669" s="100" t="s">
        <v>427</v>
      </c>
      <c r="D669" s="100" t="str">
        <f>_xlfn.XLOOKUP(tblMix[[#This Row],[Arena Name]],tblLookup[Arena Name],tblLookup[Arena Location],NA(),0,1)</f>
        <v>Paradise, Nevada</v>
      </c>
      <c r="E669" s="100">
        <v>65000</v>
      </c>
      <c r="F669" s="129">
        <v>2020</v>
      </c>
      <c r="G669" s="100" t="s">
        <v>269</v>
      </c>
      <c r="H669" s="15" t="s">
        <v>290</v>
      </c>
      <c r="I669" s="130">
        <v>10.77</v>
      </c>
      <c r="J669" s="6">
        <f>1</f>
        <v>1</v>
      </c>
      <c r="L669" s="205" t="s">
        <v>458</v>
      </c>
      <c r="M669" s="205" t="s">
        <v>459</v>
      </c>
      <c r="N669" s="205" t="s">
        <v>460</v>
      </c>
    </row>
    <row r="670" spans="2:14" ht="23.25" customHeight="1">
      <c r="B670" s="100" t="s">
        <v>467</v>
      </c>
      <c r="C670" s="100" t="s">
        <v>468</v>
      </c>
      <c r="D670" s="100" t="s">
        <v>469</v>
      </c>
      <c r="E670" s="100">
        <v>82000</v>
      </c>
      <c r="F670" s="129">
        <v>1997</v>
      </c>
      <c r="G670" s="100" t="s">
        <v>296</v>
      </c>
      <c r="H670" s="15" t="s">
        <v>290</v>
      </c>
      <c r="I670" s="130">
        <v>10.47</v>
      </c>
      <c r="J670" s="6">
        <f>1</f>
        <v>1</v>
      </c>
      <c r="L670" s="205" t="s">
        <v>458</v>
      </c>
      <c r="M670" s="205" t="s">
        <v>459</v>
      </c>
      <c r="N670" s="205" t="s">
        <v>460</v>
      </c>
    </row>
    <row r="671" spans="2:14" ht="23.25" customHeight="1">
      <c r="B671" s="100" t="s">
        <v>445</v>
      </c>
      <c r="C671" s="100" t="s">
        <v>446</v>
      </c>
      <c r="D671" s="100" t="s">
        <v>447</v>
      </c>
      <c r="E671" s="100">
        <v>82500</v>
      </c>
      <c r="F671" s="129">
        <v>2010</v>
      </c>
      <c r="G671" s="100" t="s">
        <v>301</v>
      </c>
      <c r="H671" s="15" t="s">
        <v>287</v>
      </c>
      <c r="I671" s="130">
        <v>13.67</v>
      </c>
      <c r="J671" s="6">
        <f>1</f>
        <v>1</v>
      </c>
      <c r="L671" s="205" t="s">
        <v>432</v>
      </c>
      <c r="M671" s="205" t="s">
        <v>430</v>
      </c>
      <c r="N671" s="205" t="s">
        <v>431</v>
      </c>
    </row>
    <row r="672" spans="2:14" ht="23.25" customHeight="1">
      <c r="B672" s="100" t="s">
        <v>411</v>
      </c>
      <c r="C672" s="100" t="str">
        <f>_xlfn.XLOOKUP(tblMix[[#This Row],[Team Name]],tblLookup[Team Name],tblLookup[Arena Name],NA(),0,1)</f>
        <v>Lambeau Field</v>
      </c>
      <c r="D672" s="100" t="s">
        <v>413</v>
      </c>
      <c r="E672" s="100">
        <v>81441</v>
      </c>
      <c r="F672" s="129">
        <v>1957</v>
      </c>
      <c r="G672" s="100" t="s">
        <v>270</v>
      </c>
      <c r="H672" s="15" t="s">
        <v>290</v>
      </c>
      <c r="I672" s="130">
        <v>8.5</v>
      </c>
      <c r="J672" s="6">
        <f>1</f>
        <v>1</v>
      </c>
      <c r="L672" s="205" t="s">
        <v>432</v>
      </c>
      <c r="M672" s="205" t="s">
        <v>430</v>
      </c>
      <c r="N672" s="205" t="s">
        <v>431</v>
      </c>
    </row>
    <row r="673" spans="2:14" ht="23.25" customHeight="1">
      <c r="B673" s="100" t="str" cm="1">
        <f t="array" ref="B673">_xlfn.XLOOKUP(tblMix[[#This Row],[Arena Name]]&amp;tblMix[[#This Row],[Arena Location]],tblLookup[Arena Name]&amp;tblLookup[Arena Location],tblLookup[Team Name],NA(),0,1)</f>
        <v>Las Vegas Raiders</v>
      </c>
      <c r="C673" s="100" t="s">
        <v>427</v>
      </c>
      <c r="D673" s="100" t="s">
        <v>428</v>
      </c>
      <c r="E673" s="100">
        <v>65000</v>
      </c>
      <c r="F673" s="129">
        <v>2020</v>
      </c>
      <c r="G673" s="100" t="s">
        <v>288</v>
      </c>
      <c r="H673" s="15" t="s">
        <v>290</v>
      </c>
      <c r="I673" s="130">
        <v>5.08</v>
      </c>
      <c r="J673" s="6">
        <f>1</f>
        <v>1</v>
      </c>
      <c r="L673" s="205" t="s">
        <v>467</v>
      </c>
      <c r="M673" s="205" t="s">
        <v>468</v>
      </c>
      <c r="N673" s="205" t="s">
        <v>469</v>
      </c>
    </row>
    <row r="674" spans="2:14" ht="23.25" customHeight="1">
      <c r="B674" s="100" t="s">
        <v>439</v>
      </c>
      <c r="C674" s="100" t="s">
        <v>440</v>
      </c>
      <c r="D674" s="100" t="s">
        <v>441</v>
      </c>
      <c r="E674" s="100">
        <v>66829</v>
      </c>
      <c r="F674" s="129">
        <v>2002</v>
      </c>
      <c r="G674" s="100" t="s">
        <v>292</v>
      </c>
      <c r="H674" s="15" t="s">
        <v>283</v>
      </c>
      <c r="I674" s="130">
        <v>9.99</v>
      </c>
      <c r="J674" s="6">
        <f>1</f>
        <v>1</v>
      </c>
      <c r="L674" s="205" t="s">
        <v>455</v>
      </c>
      <c r="M674" s="205" t="s">
        <v>456</v>
      </c>
      <c r="N674" s="205" t="s">
        <v>457</v>
      </c>
    </row>
    <row r="675" spans="2:14" ht="23.25" customHeight="1">
      <c r="B675" s="100" t="s">
        <v>442</v>
      </c>
      <c r="C675" s="100" t="s">
        <v>443</v>
      </c>
      <c r="D675" s="100" t="str">
        <f>_xlfn.XLOOKUP(tblMix[[#This Row],[Arena Name]],tblLookup[Arena Name],tblLookup[Arena Location],NA(),0,1)</f>
        <v>New Orleans, Louisiana</v>
      </c>
      <c r="E675" s="100">
        <v>73208</v>
      </c>
      <c r="F675" s="129">
        <v>1975</v>
      </c>
      <c r="G675" s="100" t="s">
        <v>267</v>
      </c>
      <c r="H675" s="15" t="s">
        <v>287</v>
      </c>
      <c r="I675" s="130">
        <v>13.64</v>
      </c>
      <c r="J675" s="6">
        <f>1</f>
        <v>1</v>
      </c>
      <c r="L675" s="205" t="s">
        <v>436</v>
      </c>
      <c r="M675" s="205" t="s">
        <v>437</v>
      </c>
      <c r="N675" s="205" t="s">
        <v>438</v>
      </c>
    </row>
    <row r="676" spans="2:14" ht="23.25" customHeight="1">
      <c r="B676" s="100" t="s">
        <v>445</v>
      </c>
      <c r="C676" s="100" t="s">
        <v>446</v>
      </c>
      <c r="D676" s="100" t="s">
        <v>447</v>
      </c>
      <c r="E676" s="100">
        <v>82500</v>
      </c>
      <c r="F676" s="129">
        <v>2010</v>
      </c>
      <c r="G676" s="100" t="s">
        <v>324</v>
      </c>
      <c r="H676" s="15" t="s">
        <v>287</v>
      </c>
      <c r="I676" s="130">
        <v>14.14</v>
      </c>
      <c r="J676" s="6">
        <f>1</f>
        <v>1</v>
      </c>
      <c r="L676" s="205" t="s">
        <v>378</v>
      </c>
      <c r="M676" s="205" t="s">
        <v>379</v>
      </c>
      <c r="N676" s="205" t="s">
        <v>380</v>
      </c>
    </row>
    <row r="677" spans="2:14" ht="23.25" customHeight="1">
      <c r="B677" s="100" t="s">
        <v>442</v>
      </c>
      <c r="C677" s="100" t="s">
        <v>443</v>
      </c>
      <c r="D677" s="100" t="str">
        <f>_xlfn.XLOOKUP(tblMix[[#This Row],[Arena Name]],tblLookup[Arena Name],tblLookup[Arena Location],NA(),0,1)</f>
        <v>New Orleans, Louisiana</v>
      </c>
      <c r="E677" s="100">
        <v>73208</v>
      </c>
      <c r="F677" s="129">
        <v>1975</v>
      </c>
      <c r="G677" s="100" t="s">
        <v>289</v>
      </c>
      <c r="H677" s="15" t="s">
        <v>287</v>
      </c>
      <c r="I677" s="130">
        <v>7.76</v>
      </c>
      <c r="J677" s="6">
        <f>1</f>
        <v>1</v>
      </c>
      <c r="L677" s="205" t="s">
        <v>455</v>
      </c>
      <c r="M677" s="205" t="s">
        <v>456</v>
      </c>
      <c r="N677" s="205" t="s">
        <v>457</v>
      </c>
    </row>
    <row r="678" spans="2:14" ht="23.25" customHeight="1">
      <c r="B678" s="100" t="str" cm="1">
        <f t="array" ref="B678">_xlfn.XLOOKUP(tblMix[[#This Row],[Arena Name]]&amp;tblMix[[#This Row],[Arena Location]],tblLookup[Arena Name]&amp;tblLookup[Arena Location],tblLookup[Team Name],NA(),0,1)</f>
        <v>Houston Texans</v>
      </c>
      <c r="C678" s="100" t="str">
        <f>_xlfn.XLOOKUP(tblMix[[#This Row],[Arena Location]],tblLookup[Arena Location],tblLookup[Arena Name],NA(),0,1)</f>
        <v>NRG Stadium</v>
      </c>
      <c r="D678" s="100" t="s">
        <v>416</v>
      </c>
      <c r="E678" s="100">
        <v>72220</v>
      </c>
      <c r="F678" s="129">
        <v>2002</v>
      </c>
      <c r="G678" s="100" t="s">
        <v>298</v>
      </c>
      <c r="H678" s="15" t="s">
        <v>281</v>
      </c>
      <c r="I678" s="130">
        <v>9.0500000000000007</v>
      </c>
      <c r="J678" s="6">
        <f>1</f>
        <v>1</v>
      </c>
      <c r="L678" s="205" t="s">
        <v>449</v>
      </c>
      <c r="M678" s="205" t="s">
        <v>450</v>
      </c>
      <c r="N678" s="205" t="s">
        <v>451</v>
      </c>
    </row>
    <row r="679" spans="2:14" ht="23.25" customHeight="1">
      <c r="B679" s="100" t="str" cm="1">
        <f t="array" ref="B679">_xlfn.XLOOKUP(tblMix[[#This Row],[Arena Name]]&amp;tblMix[[#This Row],[Arena Location]],tblLookup[Arena Name]&amp;tblLookup[Arena Location],tblLookup[Team Name],NA(),0,1)</f>
        <v>Jacksonville Jaguars</v>
      </c>
      <c r="C679" s="100" t="str">
        <f>_xlfn.XLOOKUP(tblMix[[#This Row],[Arena Location]],tblLookup[Arena Location],tblLookup[Arena Name],NA(),0,1)</f>
        <v>TIAA Bank Field</v>
      </c>
      <c r="D679" s="100" t="s">
        <v>422</v>
      </c>
      <c r="E679" s="100">
        <v>69132</v>
      </c>
      <c r="F679" s="129">
        <v>2008</v>
      </c>
      <c r="G679" s="100" t="s">
        <v>272</v>
      </c>
      <c r="H679" s="15" t="s">
        <v>290</v>
      </c>
      <c r="I679" s="130">
        <v>15.22</v>
      </c>
      <c r="J679" s="6">
        <f>1</f>
        <v>1</v>
      </c>
      <c r="L679" s="205" t="s">
        <v>432</v>
      </c>
      <c r="M679" s="205" t="s">
        <v>430</v>
      </c>
      <c r="N679" s="205" t="s">
        <v>431</v>
      </c>
    </row>
    <row r="680" spans="2:14" ht="23.25" customHeight="1">
      <c r="B680" s="100" t="s">
        <v>387</v>
      </c>
      <c r="C680" s="100" t="s">
        <v>388</v>
      </c>
      <c r="D680" s="100" t="s">
        <v>389</v>
      </c>
      <c r="E680" s="100">
        <v>71608</v>
      </c>
      <c r="F680" s="129">
        <v>1973</v>
      </c>
      <c r="G680" s="100" t="s">
        <v>274</v>
      </c>
      <c r="H680" s="15" t="s">
        <v>287</v>
      </c>
      <c r="I680" s="130">
        <v>6.84</v>
      </c>
      <c r="J680" s="6">
        <f>1</f>
        <v>1</v>
      </c>
      <c r="L680" s="205" t="s">
        <v>464</v>
      </c>
      <c r="M680" s="205" t="s">
        <v>465</v>
      </c>
      <c r="N680" s="205" t="s">
        <v>466</v>
      </c>
    </row>
    <row r="681" spans="2:14" ht="23.25" customHeight="1">
      <c r="B681" s="100" t="s">
        <v>399</v>
      </c>
      <c r="C681" s="100" t="s">
        <v>400</v>
      </c>
      <c r="D681" s="100" t="str">
        <f>_xlfn.XLOOKUP(tblMix[[#This Row],[Arena Name]],tblLookup[Arena Name],tblLookup[Arena Location],NA(),0,1)</f>
        <v>Cleveland, Ohio</v>
      </c>
      <c r="E681" s="100">
        <v>67895</v>
      </c>
      <c r="F681" s="129">
        <v>1999</v>
      </c>
      <c r="G681" s="100" t="s">
        <v>277</v>
      </c>
      <c r="H681" s="15" t="s">
        <v>287</v>
      </c>
      <c r="I681" s="130">
        <v>8.2200000000000006</v>
      </c>
      <c r="J681" s="6">
        <f>1</f>
        <v>1</v>
      </c>
      <c r="L681" s="205" t="s">
        <v>439</v>
      </c>
      <c r="M681" s="205" t="s">
        <v>440</v>
      </c>
      <c r="N681" s="205" t="s">
        <v>441</v>
      </c>
    </row>
    <row r="682" spans="2:14" ht="23.25" customHeight="1">
      <c r="B682" s="100" t="s">
        <v>387</v>
      </c>
      <c r="C682" s="100" t="s">
        <v>388</v>
      </c>
      <c r="D682" s="100" t="str">
        <f>_xlfn.XLOOKUP(tblMix[[#This Row],[Arena Name]],tblLookup[Arena Name],tblLookup[Arena Location],NA(),0,1)</f>
        <v>Orchard Park, New York</v>
      </c>
      <c r="E682" s="100">
        <v>71608</v>
      </c>
      <c r="F682" s="129">
        <v>1973</v>
      </c>
      <c r="G682" s="100" t="s">
        <v>298</v>
      </c>
      <c r="H682" s="15" t="s">
        <v>281</v>
      </c>
      <c r="I682" s="130">
        <v>9.0500000000000007</v>
      </c>
      <c r="J682" s="6">
        <f>1</f>
        <v>1</v>
      </c>
      <c r="L682" s="205" t="s">
        <v>436</v>
      </c>
      <c r="M682" s="205" t="s">
        <v>437</v>
      </c>
      <c r="N682" s="205" t="s">
        <v>438</v>
      </c>
    </row>
    <row r="683" spans="2:14" ht="23.25" customHeight="1">
      <c r="B683" s="100" t="s">
        <v>381</v>
      </c>
      <c r="C683" s="100" t="s">
        <v>382</v>
      </c>
      <c r="D683" s="100" t="s">
        <v>383</v>
      </c>
      <c r="E683" s="100">
        <v>71000</v>
      </c>
      <c r="F683" s="129">
        <v>2017</v>
      </c>
      <c r="G683" s="100" t="s">
        <v>268</v>
      </c>
      <c r="H683" s="15" t="s">
        <v>281</v>
      </c>
      <c r="I683" s="130">
        <v>5.39</v>
      </c>
      <c r="J683" s="6">
        <f>1</f>
        <v>1</v>
      </c>
      <c r="L683" s="205" t="s">
        <v>449</v>
      </c>
      <c r="M683" s="205" t="s">
        <v>450</v>
      </c>
      <c r="N683" s="205" t="s">
        <v>451</v>
      </c>
    </row>
    <row r="684" spans="2:14" ht="23.25" customHeight="1">
      <c r="B684" s="100" t="s">
        <v>381</v>
      </c>
      <c r="C684" s="100" t="s">
        <v>382</v>
      </c>
      <c r="D684" s="100" t="s">
        <v>383</v>
      </c>
      <c r="E684" s="100">
        <v>71000</v>
      </c>
      <c r="F684" s="129">
        <v>2017</v>
      </c>
      <c r="G684" s="100" t="s">
        <v>286</v>
      </c>
      <c r="H684" s="15" t="s">
        <v>287</v>
      </c>
      <c r="I684" s="130">
        <v>8.8800000000000008</v>
      </c>
      <c r="J684" s="6">
        <f>1</f>
        <v>1</v>
      </c>
      <c r="L684" s="205" t="s">
        <v>411</v>
      </c>
      <c r="M684" s="205" t="s">
        <v>412</v>
      </c>
      <c r="N684" s="205" t="s">
        <v>413</v>
      </c>
    </row>
    <row r="685" spans="2:14" ht="23.25" customHeight="1">
      <c r="B685" s="100" t="str" cm="1">
        <f t="array" ref="B685">_xlfn.XLOOKUP(tblMix[[#This Row],[Arena Name]]&amp;tblMix[[#This Row],[Arena Location]],tblLookup[Arena Name]&amp;tblLookup[Arena Location],tblLookup[Team Name],NA(),0,1)</f>
        <v>New England Patriots</v>
      </c>
      <c r="C685" s="100" t="s">
        <v>440</v>
      </c>
      <c r="D685" s="100" t="str">
        <f>_xlfn.XLOOKUP(tblMix[[#This Row],[Arena Name]],tblLookup[Arena Name],tblLookup[Arena Location],NA(),0,1)</f>
        <v>Foxborough, Massachusetts</v>
      </c>
      <c r="E685" s="100">
        <v>66829</v>
      </c>
      <c r="F685" s="129">
        <v>2002</v>
      </c>
      <c r="G685" s="100" t="s">
        <v>297</v>
      </c>
      <c r="H685" s="15" t="s">
        <v>283</v>
      </c>
      <c r="I685" s="130">
        <v>15.27</v>
      </c>
      <c r="J685" s="6">
        <f>1</f>
        <v>1</v>
      </c>
      <c r="L685" s="205" t="s">
        <v>384</v>
      </c>
      <c r="M685" s="205" t="s">
        <v>385</v>
      </c>
      <c r="N685" s="205" t="s">
        <v>386</v>
      </c>
    </row>
    <row r="686" spans="2:14" ht="23.25" customHeight="1">
      <c r="B686" s="100" t="s">
        <v>426</v>
      </c>
      <c r="C686" s="100" t="s">
        <v>427</v>
      </c>
      <c r="D686" s="100" t="s">
        <v>428</v>
      </c>
      <c r="E686" s="100">
        <v>65000</v>
      </c>
      <c r="F686" s="129">
        <v>2020</v>
      </c>
      <c r="G686" s="100" t="s">
        <v>323</v>
      </c>
      <c r="H686" s="15" t="s">
        <v>283</v>
      </c>
      <c r="I686" s="130">
        <v>2.11</v>
      </c>
      <c r="J686" s="6">
        <f>1</f>
        <v>1</v>
      </c>
      <c r="L686" s="205" t="s">
        <v>452</v>
      </c>
      <c r="M686" s="205" t="s">
        <v>453</v>
      </c>
      <c r="N686" s="205" t="s">
        <v>454</v>
      </c>
    </row>
    <row r="687" spans="2:14" ht="23.25" customHeight="1">
      <c r="B687" s="100" t="s">
        <v>452</v>
      </c>
      <c r="C687" s="100" t="s">
        <v>453</v>
      </c>
      <c r="D687" s="100" t="s">
        <v>454</v>
      </c>
      <c r="E687" s="100">
        <v>68400</v>
      </c>
      <c r="F687" s="129">
        <v>2001</v>
      </c>
      <c r="G687" s="100" t="s">
        <v>324</v>
      </c>
      <c r="H687" s="15" t="s">
        <v>287</v>
      </c>
      <c r="I687" s="130">
        <v>14.14</v>
      </c>
      <c r="J687" s="6">
        <f>1</f>
        <v>1</v>
      </c>
      <c r="L687" s="205" t="s">
        <v>420</v>
      </c>
      <c r="M687" s="205" t="s">
        <v>421</v>
      </c>
      <c r="N687" s="205" t="s">
        <v>422</v>
      </c>
    </row>
    <row r="688" spans="2:14" ht="23.25" customHeight="1">
      <c r="B688" s="100" t="s">
        <v>423</v>
      </c>
      <c r="C688" s="100" t="s">
        <v>424</v>
      </c>
      <c r="D688" s="100" t="s">
        <v>425</v>
      </c>
      <c r="E688" s="100">
        <v>76416</v>
      </c>
      <c r="F688" s="129">
        <v>1972</v>
      </c>
      <c r="G688" s="100" t="s">
        <v>293</v>
      </c>
      <c r="H688" s="15" t="s">
        <v>283</v>
      </c>
      <c r="I688" s="130">
        <v>5.08</v>
      </c>
      <c r="J688" s="6">
        <f>1</f>
        <v>1</v>
      </c>
      <c r="L688" s="205" t="s">
        <v>408</v>
      </c>
      <c r="M688" s="205" t="s">
        <v>409</v>
      </c>
      <c r="N688" s="205" t="s">
        <v>410</v>
      </c>
    </row>
    <row r="689" spans="2:14" ht="23.25" customHeight="1">
      <c r="B689" s="100" t="s">
        <v>452</v>
      </c>
      <c r="C689" s="100" t="s">
        <v>453</v>
      </c>
      <c r="D689" s="100" t="str">
        <f>_xlfn.XLOOKUP(tblMix[[#This Row],[Arena Name]],tblLookup[Arena Name],tblLookup[Arena Location],NA(),0,1)</f>
        <v>Pittsburgh, Pennsylvania</v>
      </c>
      <c r="E689" s="100">
        <v>68400</v>
      </c>
      <c r="F689" s="129">
        <v>2001</v>
      </c>
      <c r="G689" s="100" t="s">
        <v>295</v>
      </c>
      <c r="H689" s="15" t="s">
        <v>290</v>
      </c>
      <c r="I689" s="130">
        <v>15.77</v>
      </c>
      <c r="J689" s="6">
        <f>1</f>
        <v>1</v>
      </c>
      <c r="L689" s="205" t="s">
        <v>381</v>
      </c>
      <c r="M689" s="205" t="s">
        <v>382</v>
      </c>
      <c r="N689" s="205" t="s">
        <v>383</v>
      </c>
    </row>
    <row r="690" spans="2:14" ht="23.25" customHeight="1">
      <c r="B690" s="100" t="s">
        <v>467</v>
      </c>
      <c r="C690" s="100" t="s">
        <v>468</v>
      </c>
      <c r="D690" s="100" t="str">
        <f>_xlfn.XLOOKUP(tblMix[[#This Row],[Arena Name]],tblLookup[Arena Name],tblLookup[Arena Location],NA(),0,1)</f>
        <v>Landover, Maryland</v>
      </c>
      <c r="E690" s="100">
        <v>82000</v>
      </c>
      <c r="F690" s="129">
        <v>1997</v>
      </c>
      <c r="G690" s="100" t="s">
        <v>284</v>
      </c>
      <c r="H690" s="15" t="s">
        <v>290</v>
      </c>
      <c r="I690" s="130">
        <v>10.16</v>
      </c>
      <c r="J690" s="6">
        <f>1</f>
        <v>1</v>
      </c>
      <c r="L690" s="205" t="s">
        <v>442</v>
      </c>
      <c r="M690" s="205" t="s">
        <v>443</v>
      </c>
      <c r="N690" s="205" t="s">
        <v>444</v>
      </c>
    </row>
    <row r="691" spans="2:14" ht="23.25" customHeight="1">
      <c r="B691" s="100" t="s">
        <v>396</v>
      </c>
      <c r="C691" s="100" t="s">
        <v>397</v>
      </c>
      <c r="D691" s="100" t="s">
        <v>398</v>
      </c>
      <c r="E691" s="100">
        <v>65515</v>
      </c>
      <c r="F691" s="129">
        <v>2000</v>
      </c>
      <c r="G691" s="100" t="s">
        <v>312</v>
      </c>
      <c r="H691" s="15" t="s">
        <v>281</v>
      </c>
      <c r="I691" s="130">
        <v>16.059999999999999</v>
      </c>
      <c r="J691" s="6">
        <f>1</f>
        <v>1</v>
      </c>
      <c r="L691" s="205" t="s">
        <v>402</v>
      </c>
      <c r="M691" s="205" t="s">
        <v>403</v>
      </c>
      <c r="N691" s="205" t="s">
        <v>404</v>
      </c>
    </row>
    <row r="692" spans="2:14" ht="23.25" customHeight="1">
      <c r="B692" s="100" t="s">
        <v>378</v>
      </c>
      <c r="C692" s="100" t="str">
        <f>_xlfn.XLOOKUP(tblMix[[#This Row],[Team Name]],tblLookup[Team Name],tblLookup[Arena Name],NA(),0,1)</f>
        <v>State Farm Stadium</v>
      </c>
      <c r="D692" s="100" t="s">
        <v>380</v>
      </c>
      <c r="E692" s="100">
        <v>63400</v>
      </c>
      <c r="F692" s="129">
        <v>2006</v>
      </c>
      <c r="G692" s="100" t="s">
        <v>358</v>
      </c>
      <c r="H692" s="15" t="s">
        <v>281</v>
      </c>
      <c r="I692" s="130">
        <v>14.22</v>
      </c>
      <c r="J692" s="6">
        <f>1</f>
        <v>1</v>
      </c>
      <c r="L692" s="205" t="s">
        <v>417</v>
      </c>
      <c r="M692" s="205" t="s">
        <v>418</v>
      </c>
      <c r="N692" s="205" t="s">
        <v>419</v>
      </c>
    </row>
    <row r="693" spans="2:14" ht="23.25" customHeight="1">
      <c r="B693" s="100" t="str" cm="1">
        <f t="array" ref="B693">_xlfn.XLOOKUP(tblMix[[#This Row],[Arena Name]]&amp;tblMix[[#This Row],[Arena Location]],tblLookup[Arena Name]&amp;tblLookup[Arena Location],tblLookup[Team Name],NA(),0,1)</f>
        <v>Los Angeles Rams</v>
      </c>
      <c r="C693" s="100" t="s">
        <v>430</v>
      </c>
      <c r="D693" s="100" t="s">
        <v>431</v>
      </c>
      <c r="E693" s="100">
        <v>70240</v>
      </c>
      <c r="F693" s="129">
        <v>2020</v>
      </c>
      <c r="G693" s="100" t="s">
        <v>322</v>
      </c>
      <c r="H693" s="15" t="s">
        <v>287</v>
      </c>
      <c r="I693" s="130">
        <v>4.54</v>
      </c>
      <c r="J693" s="6">
        <f>1</f>
        <v>1</v>
      </c>
      <c r="L693" s="205" t="s">
        <v>393</v>
      </c>
      <c r="M693" s="205" t="s">
        <v>394</v>
      </c>
      <c r="N693" s="205" t="s">
        <v>395</v>
      </c>
    </row>
    <row r="694" spans="2:14" ht="23.25" customHeight="1">
      <c r="B694" s="100" t="s">
        <v>420</v>
      </c>
      <c r="C694" s="100" t="s">
        <v>421</v>
      </c>
      <c r="D694" s="100" t="str">
        <f>_xlfn.XLOOKUP(tblMix[[#This Row],[Arena Name]],tblLookup[Arena Name],tblLookup[Arena Location],NA(),0,1)</f>
        <v>Jacksonville, Florida</v>
      </c>
      <c r="E694" s="100">
        <v>69132</v>
      </c>
      <c r="F694" s="129">
        <v>2008</v>
      </c>
      <c r="G694" s="100" t="s">
        <v>303</v>
      </c>
      <c r="H694" s="15" t="s">
        <v>283</v>
      </c>
      <c r="I694" s="130">
        <v>13.89</v>
      </c>
      <c r="J694" s="6">
        <f>1</f>
        <v>1</v>
      </c>
      <c r="L694" s="205" t="s">
        <v>381</v>
      </c>
      <c r="M694" s="205" t="s">
        <v>382</v>
      </c>
      <c r="N694" s="205" t="s">
        <v>383</v>
      </c>
    </row>
    <row r="695" spans="2:14" ht="23.25" customHeight="1">
      <c r="B695" s="100" t="s">
        <v>405</v>
      </c>
      <c r="C695" s="100" t="str">
        <f>_xlfn.XLOOKUP(tblMix[[#This Row],[Team Name]],tblLookup[Team Name],tblLookup[Arena Name],NA(),0,1)</f>
        <v>Empower Field at Mile High</v>
      </c>
      <c r="D695" s="100" t="str">
        <f>_xlfn.XLOOKUP(tblMix[[#This Row],[Arena Name]],tblLookup[Arena Name],tblLookup[Arena Location],NA(),0,1)</f>
        <v>Denver, Colorado</v>
      </c>
      <c r="E695" s="100">
        <v>76125</v>
      </c>
      <c r="F695" s="129">
        <v>2001</v>
      </c>
      <c r="G695" s="100" t="s">
        <v>276</v>
      </c>
      <c r="H695" s="15" t="s">
        <v>290</v>
      </c>
      <c r="I695" s="130">
        <v>5.78</v>
      </c>
      <c r="J695" s="6">
        <f>1</f>
        <v>1</v>
      </c>
      <c r="L695" s="205" t="s">
        <v>420</v>
      </c>
      <c r="M695" s="205" t="s">
        <v>421</v>
      </c>
      <c r="N695" s="205" t="s">
        <v>422</v>
      </c>
    </row>
    <row r="696" spans="2:14" ht="23.25" customHeight="1">
      <c r="B696" s="100" t="s">
        <v>432</v>
      </c>
      <c r="C696" s="100" t="str">
        <f>_xlfn.XLOOKUP(tblMix[[#This Row],[Team Name]],tblLookup[Team Name],tblLookup[Arena Name],NA(),0,1)</f>
        <v>SoFi Stadium</v>
      </c>
      <c r="D696" s="100" t="s">
        <v>431</v>
      </c>
      <c r="E696" s="100">
        <v>70240</v>
      </c>
      <c r="F696" s="129">
        <v>2020</v>
      </c>
      <c r="G696" s="100" t="s">
        <v>299</v>
      </c>
      <c r="H696" s="15" t="s">
        <v>290</v>
      </c>
      <c r="I696" s="130">
        <v>4.87</v>
      </c>
      <c r="J696" s="6">
        <f>1</f>
        <v>1</v>
      </c>
      <c r="L696" s="205" t="s">
        <v>464</v>
      </c>
      <c r="M696" s="205" t="s">
        <v>465</v>
      </c>
      <c r="N696" s="205" t="s">
        <v>466</v>
      </c>
    </row>
    <row r="697" spans="2:14" ht="23.25" customHeight="1">
      <c r="B697" s="100" t="s">
        <v>458</v>
      </c>
      <c r="C697" s="100" t="s">
        <v>459</v>
      </c>
      <c r="D697" s="100" t="s">
        <v>460</v>
      </c>
      <c r="E697" s="100">
        <v>69000</v>
      </c>
      <c r="F697" s="129">
        <v>2002</v>
      </c>
      <c r="G697" s="100" t="s">
        <v>363</v>
      </c>
      <c r="H697" s="15" t="s">
        <v>283</v>
      </c>
      <c r="I697" s="130">
        <v>5.05</v>
      </c>
      <c r="J697" s="6">
        <f>1</f>
        <v>1</v>
      </c>
      <c r="L697" s="205" t="s">
        <v>420</v>
      </c>
      <c r="M697" s="205" t="s">
        <v>421</v>
      </c>
      <c r="N697" s="205" t="s">
        <v>422</v>
      </c>
    </row>
    <row r="698" spans="2:14" ht="23.25" customHeight="1">
      <c r="B698" s="100" t="s">
        <v>405</v>
      </c>
      <c r="C698" s="100" t="s">
        <v>406</v>
      </c>
      <c r="D698" s="100" t="s">
        <v>407</v>
      </c>
      <c r="E698" s="100">
        <v>76125</v>
      </c>
      <c r="F698" s="129">
        <v>2001</v>
      </c>
      <c r="G698" s="100" t="s">
        <v>292</v>
      </c>
      <c r="H698" s="15" t="s">
        <v>283</v>
      </c>
      <c r="I698" s="130">
        <v>9.99</v>
      </c>
      <c r="J698" s="6">
        <f>1</f>
        <v>1</v>
      </c>
      <c r="L698" s="205" t="s">
        <v>429</v>
      </c>
      <c r="M698" s="205" t="s">
        <v>430</v>
      </c>
      <c r="N698" s="205" t="s">
        <v>431</v>
      </c>
    </row>
    <row r="699" spans="2:14" ht="23.25" customHeight="1">
      <c r="B699" s="100" t="s">
        <v>426</v>
      </c>
      <c r="C699" s="100" t="str">
        <f>_xlfn.XLOOKUP(tblMix[[#This Row],[Team Name]],tblLookup[Team Name],tblLookup[Arena Name],NA(),0,1)</f>
        <v>Allegiant Stadium</v>
      </c>
      <c r="D699" s="100" t="s">
        <v>428</v>
      </c>
      <c r="E699" s="100">
        <v>65000</v>
      </c>
      <c r="F699" s="129">
        <v>2020</v>
      </c>
      <c r="G699" s="100" t="s">
        <v>312</v>
      </c>
      <c r="H699" s="15" t="s">
        <v>283</v>
      </c>
      <c r="I699" s="130">
        <v>16.22</v>
      </c>
      <c r="J699" s="6">
        <f>1</f>
        <v>1</v>
      </c>
      <c r="L699" s="205" t="s">
        <v>433</v>
      </c>
      <c r="M699" s="205" t="s">
        <v>434</v>
      </c>
      <c r="N699" s="205" t="s">
        <v>435</v>
      </c>
    </row>
    <row r="700" spans="2:14" ht="23.25" customHeight="1">
      <c r="B700" s="100" t="s">
        <v>387</v>
      </c>
      <c r="C700" s="100" t="s">
        <v>388</v>
      </c>
      <c r="D700" s="100" t="s">
        <v>389</v>
      </c>
      <c r="E700" s="100">
        <v>71608</v>
      </c>
      <c r="F700" s="129">
        <v>1973</v>
      </c>
      <c r="G700" s="100" t="s">
        <v>299</v>
      </c>
      <c r="H700" s="15" t="s">
        <v>290</v>
      </c>
      <c r="I700" s="130">
        <v>4.87</v>
      </c>
      <c r="J700" s="6">
        <f>1</f>
        <v>1</v>
      </c>
      <c r="L700" s="205" t="s">
        <v>449</v>
      </c>
      <c r="M700" s="205" t="s">
        <v>450</v>
      </c>
      <c r="N700" s="205" t="s">
        <v>451</v>
      </c>
    </row>
    <row r="701" spans="2:14" ht="23.25" customHeight="1">
      <c r="B701" s="100" t="s">
        <v>402</v>
      </c>
      <c r="C701" s="100" t="s">
        <v>403</v>
      </c>
      <c r="D701" s="100" t="str">
        <f>_xlfn.XLOOKUP(tblMix[[#This Row],[Arena Name]],tblLookup[Arena Name],tblLookup[Arena Location],NA(),0,1)</f>
        <v>Arlington, Texas</v>
      </c>
      <c r="E701" s="100">
        <v>80000</v>
      </c>
      <c r="F701" s="129">
        <v>2009</v>
      </c>
      <c r="G701" s="100" t="s">
        <v>300</v>
      </c>
      <c r="H701" s="15" t="s">
        <v>283</v>
      </c>
      <c r="I701" s="130">
        <v>8.15</v>
      </c>
      <c r="J701" s="6">
        <f>1</f>
        <v>1</v>
      </c>
      <c r="L701" s="205" t="s">
        <v>396</v>
      </c>
      <c r="M701" s="205" t="s">
        <v>397</v>
      </c>
      <c r="N701" s="205" t="s">
        <v>398</v>
      </c>
    </row>
    <row r="702" spans="2:14" ht="23.25" customHeight="1">
      <c r="B702" s="100" t="s">
        <v>378</v>
      </c>
      <c r="C702" s="100" t="str">
        <f>_xlfn.XLOOKUP(tblMix[[#This Row],[Team Name]],tblLookup[Team Name],tblLookup[Arena Name],NA(),0,1)</f>
        <v>State Farm Stadium</v>
      </c>
      <c r="D702" s="100" t="s">
        <v>380</v>
      </c>
      <c r="E702" s="100">
        <v>63400</v>
      </c>
      <c r="F702" s="129">
        <v>2006</v>
      </c>
      <c r="G702" s="100" t="s">
        <v>358</v>
      </c>
      <c r="H702" s="15" t="s">
        <v>287</v>
      </c>
      <c r="I702" s="130">
        <v>14.51</v>
      </c>
      <c r="J702" s="6">
        <f>1</f>
        <v>1</v>
      </c>
      <c r="L702" s="205" t="s">
        <v>461</v>
      </c>
      <c r="M702" s="205" t="s">
        <v>462</v>
      </c>
      <c r="N702" s="205" t="s">
        <v>463</v>
      </c>
    </row>
    <row r="703" spans="2:14" ht="23.25" customHeight="1">
      <c r="B703" s="100" t="s">
        <v>439</v>
      </c>
      <c r="C703" s="100" t="s">
        <v>440</v>
      </c>
      <c r="D703" s="100" t="s">
        <v>441</v>
      </c>
      <c r="E703" s="100">
        <v>66829</v>
      </c>
      <c r="F703" s="129">
        <v>2002</v>
      </c>
      <c r="G703" s="100" t="s">
        <v>323</v>
      </c>
      <c r="H703" s="15" t="s">
        <v>290</v>
      </c>
      <c r="I703" s="130">
        <v>1.97</v>
      </c>
      <c r="J703" s="6">
        <f>1</f>
        <v>1</v>
      </c>
      <c r="L703" s="205" t="s">
        <v>381</v>
      </c>
      <c r="M703" s="205" t="s">
        <v>382</v>
      </c>
      <c r="N703" s="205" t="s">
        <v>383</v>
      </c>
    </row>
    <row r="704" spans="2:14" ht="23.25" customHeight="1">
      <c r="B704" s="100" t="s">
        <v>417</v>
      </c>
      <c r="C704" s="100" t="s">
        <v>418</v>
      </c>
      <c r="D704" s="100" t="s">
        <v>419</v>
      </c>
      <c r="E704" s="100">
        <v>67000</v>
      </c>
      <c r="F704" s="129">
        <v>2008</v>
      </c>
      <c r="G704" s="100" t="s">
        <v>363</v>
      </c>
      <c r="H704" s="15" t="s">
        <v>287</v>
      </c>
      <c r="I704" s="130">
        <v>5.05</v>
      </c>
      <c r="J704" s="6">
        <f>1</f>
        <v>1</v>
      </c>
      <c r="L704" s="205" t="s">
        <v>452</v>
      </c>
      <c r="M704" s="205" t="s">
        <v>453</v>
      </c>
      <c r="N704" s="205" t="s">
        <v>454</v>
      </c>
    </row>
    <row r="705" spans="2:14" ht="23.25" customHeight="1">
      <c r="B705" s="100" t="str" cm="1">
        <f t="array" ref="B705">_xlfn.XLOOKUP(tblMix[[#This Row],[Arena Name]]&amp;tblMix[[#This Row],[Arena Location]],tblLookup[Arena Name]&amp;tblLookup[Arena Location],tblLookup[Team Name],NA(),0,1)</f>
        <v>Cincinnati Bengals</v>
      </c>
      <c r="C705" s="100" t="str">
        <f>_xlfn.XLOOKUP(tblMix[[#This Row],[Arena Location]],tblLookup[Arena Location],tblLookup[Arena Name],NA(),0,1)</f>
        <v>Paycor Stadium</v>
      </c>
      <c r="D705" s="100" t="s">
        <v>398</v>
      </c>
      <c r="E705" s="100">
        <v>65515</v>
      </c>
      <c r="F705" s="129">
        <v>2000</v>
      </c>
      <c r="G705" s="100" t="s">
        <v>277</v>
      </c>
      <c r="H705" s="15" t="s">
        <v>281</v>
      </c>
      <c r="I705" s="130">
        <v>8.14</v>
      </c>
      <c r="J705" s="6">
        <f>1</f>
        <v>1</v>
      </c>
      <c r="L705" s="205" t="s">
        <v>423</v>
      </c>
      <c r="M705" s="205" t="s">
        <v>424</v>
      </c>
      <c r="N705" s="205" t="s">
        <v>425</v>
      </c>
    </row>
    <row r="706" spans="2:14" ht="23.25" customHeight="1">
      <c r="B706" s="100" t="s">
        <v>387</v>
      </c>
      <c r="C706" s="100" t="str">
        <f>_xlfn.XLOOKUP(tblMix[[#This Row],[Team Name]],tblLookup[Team Name],tblLookup[Arena Name],NA(),0,1)</f>
        <v>Highmark Stadium</v>
      </c>
      <c r="D706" s="100" t="str">
        <f>_xlfn.XLOOKUP(tblMix[[#This Row],[Arena Name]],tblLookup[Arena Name],tblLookup[Arena Location],NA(),0,1)</f>
        <v>Orchard Park, New York</v>
      </c>
      <c r="E706" s="100">
        <v>71608</v>
      </c>
      <c r="F706" s="129">
        <v>1973</v>
      </c>
      <c r="G706" s="100" t="s">
        <v>302</v>
      </c>
      <c r="H706" s="15" t="s">
        <v>287</v>
      </c>
      <c r="I706" s="130">
        <v>2.62</v>
      </c>
      <c r="J706" s="6">
        <f>1</f>
        <v>1</v>
      </c>
      <c r="L706" s="205" t="s">
        <v>396</v>
      </c>
      <c r="M706" s="205" t="s">
        <v>397</v>
      </c>
      <c r="N706" s="205" t="s">
        <v>398</v>
      </c>
    </row>
    <row r="707" spans="2:14" ht="23.25" customHeight="1">
      <c r="B707" s="100" t="s">
        <v>426</v>
      </c>
      <c r="C707" s="100" t="s">
        <v>427</v>
      </c>
      <c r="D707" s="100" t="s">
        <v>428</v>
      </c>
      <c r="E707" s="100">
        <v>65000</v>
      </c>
      <c r="F707" s="129">
        <v>2020</v>
      </c>
      <c r="G707" s="100" t="s">
        <v>282</v>
      </c>
      <c r="H707" s="15" t="s">
        <v>290</v>
      </c>
      <c r="I707" s="130">
        <v>5.88</v>
      </c>
      <c r="J707" s="6">
        <f>1</f>
        <v>1</v>
      </c>
      <c r="L707" s="205" t="s">
        <v>429</v>
      </c>
      <c r="M707" s="205" t="s">
        <v>430</v>
      </c>
      <c r="N707" s="205" t="s">
        <v>431</v>
      </c>
    </row>
    <row r="708" spans="2:14" ht="23.25" customHeight="1">
      <c r="B708" s="100" t="s">
        <v>436</v>
      </c>
      <c r="C708" s="100" t="str">
        <f>_xlfn.XLOOKUP(tblMix[[#This Row],[Team Name]],tblLookup[Team Name],tblLookup[Arena Name],NA(),0,1)</f>
        <v>U.S. Bank Stadium</v>
      </c>
      <c r="D708" s="100" t="s">
        <v>438</v>
      </c>
      <c r="E708" s="100">
        <v>66655</v>
      </c>
      <c r="F708" s="129">
        <v>2016</v>
      </c>
      <c r="G708" s="100" t="s">
        <v>273</v>
      </c>
      <c r="H708" s="15" t="s">
        <v>283</v>
      </c>
      <c r="I708" s="130">
        <v>6.07</v>
      </c>
      <c r="J708" s="6">
        <f>1</f>
        <v>1</v>
      </c>
      <c r="L708" s="205" t="s">
        <v>396</v>
      </c>
      <c r="M708" s="205" t="s">
        <v>397</v>
      </c>
      <c r="N708" s="205" t="s">
        <v>398</v>
      </c>
    </row>
    <row r="709" spans="2:14" ht="23.25" customHeight="1">
      <c r="B709" s="100" t="s">
        <v>426</v>
      </c>
      <c r="C709" s="100" t="s">
        <v>427</v>
      </c>
      <c r="D709" s="100" t="s">
        <v>428</v>
      </c>
      <c r="E709" s="100">
        <v>65000</v>
      </c>
      <c r="F709" s="129">
        <v>2020</v>
      </c>
      <c r="G709" s="100" t="s">
        <v>276</v>
      </c>
      <c r="H709" s="15" t="s">
        <v>283</v>
      </c>
      <c r="I709" s="130">
        <v>6.13</v>
      </c>
      <c r="J709" s="6">
        <f>1</f>
        <v>1</v>
      </c>
      <c r="L709" s="205" t="s">
        <v>439</v>
      </c>
      <c r="M709" s="205" t="s">
        <v>440</v>
      </c>
      <c r="N709" s="205" t="s">
        <v>441</v>
      </c>
    </row>
    <row r="710" spans="2:14" ht="23.25" customHeight="1">
      <c r="B710" s="100" t="str" cm="1">
        <f t="array" ref="B710">_xlfn.XLOOKUP(tblMix[[#This Row],[Arena Name]]&amp;tblMix[[#This Row],[Arena Location]],tblLookup[Arena Name]&amp;tblLookup[Arena Location],tblLookup[Team Name],NA(),0,1)</f>
        <v>Arizona Cardinals</v>
      </c>
      <c r="C710" s="100" t="str">
        <f>_xlfn.XLOOKUP(tblMix[[#This Row],[Arena Location]],tblLookup[Arena Location],tblLookup[Arena Name],NA(),0,1)</f>
        <v>State Farm Stadium</v>
      </c>
      <c r="D710" s="100" t="s">
        <v>380</v>
      </c>
      <c r="E710" s="100">
        <v>63400</v>
      </c>
      <c r="F710" s="129">
        <v>2006</v>
      </c>
      <c r="G710" s="100" t="s">
        <v>269</v>
      </c>
      <c r="H710" s="15" t="s">
        <v>290</v>
      </c>
      <c r="I710" s="130">
        <v>10.77</v>
      </c>
      <c r="J710" s="6">
        <f>1</f>
        <v>1</v>
      </c>
      <c r="L710" s="205" t="s">
        <v>420</v>
      </c>
      <c r="M710" s="205" t="s">
        <v>421</v>
      </c>
      <c r="N710" s="205" t="s">
        <v>422</v>
      </c>
    </row>
    <row r="711" spans="2:14" ht="23.25" customHeight="1">
      <c r="B711" s="100" t="str" cm="1">
        <f t="array" ref="B711">_xlfn.XLOOKUP(tblMix[[#This Row],[Arena Name]]&amp;tblMix[[#This Row],[Arena Location]],tblLookup[Arena Name]&amp;tblLookup[Arena Location],tblLookup[Team Name],NA(),0,1)</f>
        <v>Cincinnati Bengals</v>
      </c>
      <c r="C711" s="100" t="s">
        <v>397</v>
      </c>
      <c r="D711" s="100" t="s">
        <v>398</v>
      </c>
      <c r="E711" s="100">
        <v>65515</v>
      </c>
      <c r="F711" s="129">
        <v>2000</v>
      </c>
      <c r="G711" s="100" t="s">
        <v>308</v>
      </c>
      <c r="H711" s="15" t="s">
        <v>287</v>
      </c>
      <c r="I711" s="130">
        <v>11.5</v>
      </c>
      <c r="J711" s="6">
        <f>1</f>
        <v>1</v>
      </c>
      <c r="L711" s="205" t="s">
        <v>402</v>
      </c>
      <c r="M711" s="205" t="s">
        <v>403</v>
      </c>
      <c r="N711" s="205" t="s">
        <v>404</v>
      </c>
    </row>
    <row r="712" spans="2:14" ht="23.25" customHeight="1">
      <c r="B712" s="100" t="s">
        <v>402</v>
      </c>
      <c r="C712" s="100" t="str">
        <f>_xlfn.XLOOKUP(tblMix[[#This Row],[Team Name]],tblLookup[Team Name],tblLookup[Arena Name],NA(),0,1)</f>
        <v>AT&amp;T Stadium</v>
      </c>
      <c r="D712" s="100" t="str">
        <f>_xlfn.XLOOKUP(tblMix[[#This Row],[Arena Name]],tblLookup[Arena Name],tblLookup[Arena Location],NA(),0,1)</f>
        <v>Arlington, Texas</v>
      </c>
      <c r="E712" s="100">
        <v>80000</v>
      </c>
      <c r="F712" s="129">
        <v>2009</v>
      </c>
      <c r="G712" s="100" t="s">
        <v>364</v>
      </c>
      <c r="H712" s="15" t="s">
        <v>281</v>
      </c>
      <c r="I712" s="130">
        <v>7.2</v>
      </c>
      <c r="J712" s="6">
        <f>1</f>
        <v>1</v>
      </c>
      <c r="L712" s="205" t="s">
        <v>396</v>
      </c>
      <c r="M712" s="205" t="s">
        <v>397</v>
      </c>
      <c r="N712" s="205" t="s">
        <v>398</v>
      </c>
    </row>
    <row r="713" spans="2:14" ht="23.25" customHeight="1">
      <c r="B713" s="100" t="s">
        <v>420</v>
      </c>
      <c r="C713" s="100" t="str">
        <f>_xlfn.XLOOKUP(tblMix[[#This Row],[Team Name]],tblLookup[Team Name],tblLookup[Arena Name],NA(),0,1)</f>
        <v>TIAA Bank Field</v>
      </c>
      <c r="D713" s="100" t="str">
        <f>_xlfn.XLOOKUP(tblMix[[#This Row],[Arena Name]],tblLookup[Arena Name],tblLookup[Arena Location],NA(),0,1)</f>
        <v>Jacksonville, Florida</v>
      </c>
      <c r="E713" s="100">
        <v>69132</v>
      </c>
      <c r="F713" s="129">
        <v>2008</v>
      </c>
      <c r="G713" s="100" t="s">
        <v>358</v>
      </c>
      <c r="H713" s="15" t="s">
        <v>283</v>
      </c>
      <c r="I713" s="130">
        <v>14.51</v>
      </c>
      <c r="J713" s="6">
        <f>1</f>
        <v>1</v>
      </c>
      <c r="L713" s="205" t="s">
        <v>448</v>
      </c>
      <c r="M713" s="205" t="s">
        <v>446</v>
      </c>
      <c r="N713" s="205" t="s">
        <v>447</v>
      </c>
    </row>
    <row r="714" spans="2:14" ht="23.25" customHeight="1">
      <c r="B714" s="100" t="s">
        <v>442</v>
      </c>
      <c r="C714" s="100" t="s">
        <v>443</v>
      </c>
      <c r="D714" s="100" t="s">
        <v>444</v>
      </c>
      <c r="E714" s="100">
        <v>73208</v>
      </c>
      <c r="F714" s="129">
        <v>1975</v>
      </c>
      <c r="G714" s="100" t="s">
        <v>303</v>
      </c>
      <c r="H714" s="15" t="s">
        <v>283</v>
      </c>
      <c r="I714" s="130">
        <v>13.89</v>
      </c>
      <c r="J714" s="6">
        <f>1</f>
        <v>1</v>
      </c>
      <c r="L714" s="205" t="s">
        <v>384</v>
      </c>
      <c r="M714" s="205" t="s">
        <v>385</v>
      </c>
      <c r="N714" s="205" t="s">
        <v>386</v>
      </c>
    </row>
    <row r="715" spans="2:14" ht="23.25" customHeight="1">
      <c r="B715" s="100" t="s">
        <v>387</v>
      </c>
      <c r="C715" s="100" t="s">
        <v>388</v>
      </c>
      <c r="D715" s="100" t="s">
        <v>389</v>
      </c>
      <c r="E715" s="100">
        <v>71608</v>
      </c>
      <c r="F715" s="129">
        <v>1973</v>
      </c>
      <c r="G715" s="100" t="s">
        <v>294</v>
      </c>
      <c r="H715" s="15" t="s">
        <v>290</v>
      </c>
      <c r="I715" s="130">
        <v>3.14</v>
      </c>
      <c r="J715" s="6">
        <f>1</f>
        <v>1</v>
      </c>
      <c r="L715" s="205" t="s">
        <v>433</v>
      </c>
      <c r="M715" s="205" t="s">
        <v>434</v>
      </c>
      <c r="N715" s="205" t="s">
        <v>435</v>
      </c>
    </row>
    <row r="716" spans="2:14" ht="23.25" customHeight="1">
      <c r="B716" s="100" t="s">
        <v>433</v>
      </c>
      <c r="C716" s="100" t="str">
        <f>_xlfn.XLOOKUP(tblMix[[#This Row],[Team Name]],tblLookup[Team Name],tblLookup[Arena Name],NA(),0,1)</f>
        <v>Hard Rock Stadium</v>
      </c>
      <c r="D716" s="100" t="s">
        <v>435</v>
      </c>
      <c r="E716" s="100">
        <v>65326</v>
      </c>
      <c r="F716" s="129">
        <v>1987</v>
      </c>
      <c r="G716" s="100" t="s">
        <v>270</v>
      </c>
      <c r="H716" s="15" t="s">
        <v>281</v>
      </c>
      <c r="I716" s="130">
        <v>8.84</v>
      </c>
      <c r="J716" s="6">
        <f>1</f>
        <v>1</v>
      </c>
      <c r="L716" s="205" t="s">
        <v>417</v>
      </c>
      <c r="M716" s="205" t="s">
        <v>418</v>
      </c>
      <c r="N716" s="205" t="s">
        <v>419</v>
      </c>
    </row>
    <row r="717" spans="2:14" ht="23.25" customHeight="1">
      <c r="B717" s="100" t="s">
        <v>461</v>
      </c>
      <c r="C717" s="100" t="s">
        <v>462</v>
      </c>
      <c r="D717" s="100" t="s">
        <v>463</v>
      </c>
      <c r="E717" s="100">
        <v>65890</v>
      </c>
      <c r="F717" s="129">
        <v>1998</v>
      </c>
      <c r="G717" s="100" t="s">
        <v>296</v>
      </c>
      <c r="H717" s="15" t="s">
        <v>287</v>
      </c>
      <c r="I717" s="130">
        <v>11.1</v>
      </c>
      <c r="J717" s="6">
        <f>1</f>
        <v>1</v>
      </c>
      <c r="L717" s="205" t="s">
        <v>452</v>
      </c>
      <c r="M717" s="205" t="s">
        <v>453</v>
      </c>
      <c r="N717" s="205" t="s">
        <v>454</v>
      </c>
    </row>
    <row r="718" spans="2:14" ht="23.25" customHeight="1">
      <c r="B718" s="100" t="s">
        <v>384</v>
      </c>
      <c r="C718" s="100" t="s">
        <v>385</v>
      </c>
      <c r="D718" s="100" t="s">
        <v>386</v>
      </c>
      <c r="E718" s="100">
        <v>71008</v>
      </c>
      <c r="F718" s="129">
        <v>1998</v>
      </c>
      <c r="G718" s="100" t="s">
        <v>277</v>
      </c>
      <c r="H718" s="15" t="s">
        <v>281</v>
      </c>
      <c r="I718" s="130">
        <v>8.14</v>
      </c>
      <c r="J718" s="6">
        <f>1</f>
        <v>1</v>
      </c>
      <c r="L718" s="205" t="s">
        <v>393</v>
      </c>
      <c r="M718" s="205" t="s">
        <v>394</v>
      </c>
      <c r="N718" s="205" t="s">
        <v>395</v>
      </c>
    </row>
    <row r="719" spans="2:14" ht="23.25" customHeight="1">
      <c r="B719" s="100" t="str" cm="1">
        <f t="array" ref="B719">_xlfn.XLOOKUP(tblMix[[#This Row],[Arena Name]]&amp;tblMix[[#This Row],[Arena Location]],tblLookup[Arena Name]&amp;tblLookup[Arena Location],tblLookup[Team Name],NA(),0,1)</f>
        <v>Denver Broncos</v>
      </c>
      <c r="C719" s="100" t="s">
        <v>406</v>
      </c>
      <c r="D719" s="100" t="s">
        <v>407</v>
      </c>
      <c r="E719" s="100">
        <v>76125</v>
      </c>
      <c r="F719" s="129">
        <v>2001</v>
      </c>
      <c r="G719" s="100" t="s">
        <v>359</v>
      </c>
      <c r="H719" s="15" t="s">
        <v>290</v>
      </c>
      <c r="I719" s="130">
        <v>10.49</v>
      </c>
      <c r="J719" s="6">
        <f>1</f>
        <v>1</v>
      </c>
      <c r="L719" s="205" t="s">
        <v>420</v>
      </c>
      <c r="M719" s="205" t="s">
        <v>421</v>
      </c>
      <c r="N719" s="205" t="s">
        <v>422</v>
      </c>
    </row>
    <row r="720" spans="2:14" ht="23.25" customHeight="1">
      <c r="B720" s="100" t="s">
        <v>448</v>
      </c>
      <c r="C720" s="100" t="s">
        <v>446</v>
      </c>
      <c r="D720" s="100" t="s">
        <v>447</v>
      </c>
      <c r="E720" s="100">
        <v>82500</v>
      </c>
      <c r="F720" s="129">
        <v>2010</v>
      </c>
      <c r="G720" s="100" t="s">
        <v>268</v>
      </c>
      <c r="H720" s="15" t="s">
        <v>281</v>
      </c>
      <c r="I720" s="130">
        <v>5.39</v>
      </c>
      <c r="J720" s="6">
        <f>1</f>
        <v>1</v>
      </c>
      <c r="L720" s="205" t="s">
        <v>381</v>
      </c>
      <c r="M720" s="205" t="s">
        <v>382</v>
      </c>
      <c r="N720" s="205" t="s">
        <v>383</v>
      </c>
    </row>
    <row r="721" spans="2:14" ht="23.25" customHeight="1">
      <c r="B721" s="100" t="str" cm="1">
        <f t="array" ref="B721">_xlfn.XLOOKUP(tblMix[[#This Row],[Arena Name]]&amp;tblMix[[#This Row],[Arena Location]],tblLookup[Arena Name]&amp;tblLookup[Arena Location],tblLookup[Team Name],NA(),0,1)</f>
        <v>Washington Commanders</v>
      </c>
      <c r="C721" s="100" t="s">
        <v>468</v>
      </c>
      <c r="D721" s="100" t="s">
        <v>469</v>
      </c>
      <c r="E721" s="100">
        <v>82000</v>
      </c>
      <c r="F721" s="129">
        <v>1997</v>
      </c>
      <c r="G721" s="100" t="s">
        <v>301</v>
      </c>
      <c r="H721" s="15" t="s">
        <v>283</v>
      </c>
      <c r="I721" s="130">
        <v>13.67</v>
      </c>
      <c r="J721" s="6">
        <f>1</f>
        <v>1</v>
      </c>
      <c r="L721" s="205" t="s">
        <v>433</v>
      </c>
      <c r="M721" s="205" t="s">
        <v>434</v>
      </c>
      <c r="N721" s="205" t="s">
        <v>435</v>
      </c>
    </row>
    <row r="722" spans="2:14" ht="23.25" customHeight="1">
      <c r="B722" s="100" t="s">
        <v>432</v>
      </c>
      <c r="C722" s="100" t="s">
        <v>430</v>
      </c>
      <c r="D722" s="100" t="str">
        <f>_xlfn.XLOOKUP(tblMix[[#This Row],[Arena Name]],tblLookup[Arena Name],tblLookup[Arena Location],NA(),0,1)</f>
        <v>Inglewood, California</v>
      </c>
      <c r="E722" s="100">
        <v>70240</v>
      </c>
      <c r="F722" s="129">
        <v>2020</v>
      </c>
      <c r="G722" s="100" t="s">
        <v>365</v>
      </c>
      <c r="H722" s="15" t="s">
        <v>290</v>
      </c>
      <c r="I722" s="130">
        <v>7.72</v>
      </c>
      <c r="J722" s="6">
        <f>1</f>
        <v>1</v>
      </c>
      <c r="L722" s="205" t="s">
        <v>393</v>
      </c>
      <c r="M722" s="205" t="s">
        <v>394</v>
      </c>
      <c r="N722" s="205" t="s">
        <v>395</v>
      </c>
    </row>
    <row r="723" spans="2:14" ht="23.25" customHeight="1">
      <c r="B723" s="100" t="s">
        <v>445</v>
      </c>
      <c r="C723" s="100" t="s">
        <v>446</v>
      </c>
      <c r="D723" s="100" t="s">
        <v>447</v>
      </c>
      <c r="E723" s="100">
        <v>82500</v>
      </c>
      <c r="F723" s="129">
        <v>2010</v>
      </c>
      <c r="G723" s="100" t="s">
        <v>359</v>
      </c>
      <c r="H723" s="15" t="s">
        <v>281</v>
      </c>
      <c r="I723" s="130">
        <v>12.11</v>
      </c>
      <c r="J723" s="6">
        <f>1</f>
        <v>1</v>
      </c>
      <c r="L723" s="205" t="s">
        <v>399</v>
      </c>
      <c r="M723" s="205" t="s">
        <v>400</v>
      </c>
      <c r="N723" s="205" t="s">
        <v>401</v>
      </c>
    </row>
    <row r="724" spans="2:14" ht="23.25" customHeight="1">
      <c r="B724" s="100" t="s">
        <v>393</v>
      </c>
      <c r="C724" s="100" t="s">
        <v>394</v>
      </c>
      <c r="D724" s="100" t="s">
        <v>395</v>
      </c>
      <c r="E724" s="100">
        <v>61500</v>
      </c>
      <c r="F724" s="129">
        <v>1924</v>
      </c>
      <c r="G724" s="100" t="s">
        <v>363</v>
      </c>
      <c r="H724" s="15" t="s">
        <v>283</v>
      </c>
      <c r="I724" s="130">
        <v>5.05</v>
      </c>
      <c r="J724" s="6">
        <f>1</f>
        <v>1</v>
      </c>
      <c r="L724" s="205" t="s">
        <v>452</v>
      </c>
      <c r="M724" s="205" t="s">
        <v>453</v>
      </c>
      <c r="N724" s="205" t="s">
        <v>454</v>
      </c>
    </row>
    <row r="725" spans="2:14" ht="23.25" customHeight="1">
      <c r="B725" s="100" t="s">
        <v>387</v>
      </c>
      <c r="C725" s="100" t="s">
        <v>388</v>
      </c>
      <c r="D725" s="100" t="str">
        <f>_xlfn.XLOOKUP(tblMix[[#This Row],[Arena Name]],tblLookup[Arena Name],tblLookup[Arena Location],NA(),0,1)</f>
        <v>Orchard Park, New York</v>
      </c>
      <c r="E725" s="100">
        <v>71608</v>
      </c>
      <c r="F725" s="129">
        <v>1973</v>
      </c>
      <c r="G725" s="100" t="s">
        <v>275</v>
      </c>
      <c r="H725" s="15" t="s">
        <v>290</v>
      </c>
      <c r="I725" s="130">
        <v>13.76</v>
      </c>
      <c r="J725" s="6">
        <f>1</f>
        <v>1</v>
      </c>
      <c r="L725" s="205" t="s">
        <v>411</v>
      </c>
      <c r="M725" s="205" t="s">
        <v>412</v>
      </c>
      <c r="N725" s="205" t="s">
        <v>413</v>
      </c>
    </row>
    <row r="726" spans="2:14" ht="23.25" customHeight="1">
      <c r="B726" s="100" t="s">
        <v>411</v>
      </c>
      <c r="C726" s="100" t="s">
        <v>412</v>
      </c>
      <c r="D726" s="100" t="s">
        <v>413</v>
      </c>
      <c r="E726" s="100">
        <v>81441</v>
      </c>
      <c r="F726" s="129">
        <v>1957</v>
      </c>
      <c r="G726" s="100" t="s">
        <v>300</v>
      </c>
      <c r="H726" s="15" t="s">
        <v>290</v>
      </c>
      <c r="I726" s="130">
        <v>8.15</v>
      </c>
      <c r="J726" s="6">
        <f>1</f>
        <v>1</v>
      </c>
      <c r="L726" s="205" t="s">
        <v>449</v>
      </c>
      <c r="M726" s="205" t="s">
        <v>450</v>
      </c>
      <c r="N726" s="205" t="s">
        <v>451</v>
      </c>
    </row>
    <row r="727" spans="2:14" ht="23.25" customHeight="1">
      <c r="B727" s="100" t="str" cm="1">
        <f t="array" ref="B727">_xlfn.XLOOKUP(tblMix[[#This Row],[Arena Name]]&amp;tblMix[[#This Row],[Arena Location]],tblLookup[Arena Name]&amp;tblLookup[Arena Location],tblLookup[Team Name],NA(),0,1)</f>
        <v>Dallas Cowboys</v>
      </c>
      <c r="C727" s="100" t="str">
        <f>_xlfn.XLOOKUP(tblMix[[#This Row],[Arena Location]],tblLookup[Arena Location],tblLookup[Arena Name],NA(),0,1)</f>
        <v>AT&amp;T Stadium</v>
      </c>
      <c r="D727" s="100" t="s">
        <v>404</v>
      </c>
      <c r="E727" s="100">
        <v>80000</v>
      </c>
      <c r="F727" s="129">
        <v>2009</v>
      </c>
      <c r="G727" s="100" t="s">
        <v>286</v>
      </c>
      <c r="H727" s="15" t="s">
        <v>283</v>
      </c>
      <c r="I727" s="130">
        <v>8.8800000000000008</v>
      </c>
      <c r="J727" s="6">
        <f>1</f>
        <v>1</v>
      </c>
      <c r="L727" s="205" t="s">
        <v>448</v>
      </c>
      <c r="M727" s="205" t="s">
        <v>446</v>
      </c>
      <c r="N727" s="205" t="s">
        <v>447</v>
      </c>
    </row>
    <row r="728" spans="2:14" ht="23.25" customHeight="1">
      <c r="B728" s="100" t="s">
        <v>429</v>
      </c>
      <c r="C728" s="100" t="str">
        <f>_xlfn.XLOOKUP(tblMix[[#This Row],[Team Name]],tblLookup[Team Name],tblLookup[Arena Name],NA(),0,1)</f>
        <v>SoFi Stadium</v>
      </c>
      <c r="D728" s="100" t="str">
        <f>_xlfn.XLOOKUP(tblMix[[#This Row],[Arena Name]],tblLookup[Arena Name],tblLookup[Arena Location],NA(),0,1)</f>
        <v>Inglewood, California</v>
      </c>
      <c r="E728" s="100">
        <v>70240</v>
      </c>
      <c r="F728" s="129">
        <v>2020</v>
      </c>
      <c r="G728" s="100" t="s">
        <v>271</v>
      </c>
      <c r="H728" s="15" t="s">
        <v>281</v>
      </c>
      <c r="I728" s="130">
        <v>9.56</v>
      </c>
      <c r="J728" s="6">
        <f>1</f>
        <v>1</v>
      </c>
      <c r="L728" s="205" t="s">
        <v>414</v>
      </c>
      <c r="M728" s="205" t="s">
        <v>415</v>
      </c>
      <c r="N728" s="205" t="s">
        <v>416</v>
      </c>
    </row>
    <row r="729" spans="2:14" ht="23.25" customHeight="1">
      <c r="B729" s="100" t="s">
        <v>452</v>
      </c>
      <c r="C729" s="100" t="str">
        <f>_xlfn.XLOOKUP(tblMix[[#This Row],[Team Name]],tblLookup[Team Name],tblLookup[Arena Name],NA(),0,1)</f>
        <v>Acrisure Stadium</v>
      </c>
      <c r="D729" s="100" t="s">
        <v>454</v>
      </c>
      <c r="E729" s="100">
        <v>68400</v>
      </c>
      <c r="F729" s="129">
        <v>2001</v>
      </c>
      <c r="G729" s="100" t="s">
        <v>308</v>
      </c>
      <c r="H729" s="15" t="s">
        <v>283</v>
      </c>
      <c r="I729" s="130">
        <v>11.5</v>
      </c>
      <c r="J729" s="6">
        <f>1</f>
        <v>1</v>
      </c>
      <c r="L729" s="205" t="s">
        <v>417</v>
      </c>
      <c r="M729" s="205" t="s">
        <v>418</v>
      </c>
      <c r="N729" s="205" t="s">
        <v>419</v>
      </c>
    </row>
    <row r="730" spans="2:14" ht="23.25" customHeight="1">
      <c r="B730" s="100" t="str" cm="1">
        <f t="array" ref="B730">_xlfn.XLOOKUP(tblMix[[#This Row],[Arena Name]]&amp;tblMix[[#This Row],[Arena Location]],tblLookup[Arena Name]&amp;tblLookup[Arena Location],tblLookup[Team Name],NA(),0,1)</f>
        <v>Los Angeles Rams</v>
      </c>
      <c r="C730" s="100" t="str">
        <f>_xlfn.XLOOKUP(tblMix[[#This Row],[Arena Location]],tblLookup[Arena Location],tblLookup[Arena Name],NA(),0,1)</f>
        <v>SoFi Stadium</v>
      </c>
      <c r="D730" s="100" t="s">
        <v>431</v>
      </c>
      <c r="E730" s="100">
        <v>70240</v>
      </c>
      <c r="F730" s="129">
        <v>2020</v>
      </c>
      <c r="G730" s="100" t="s">
        <v>272</v>
      </c>
      <c r="H730" s="15" t="s">
        <v>290</v>
      </c>
      <c r="I730" s="130">
        <v>15.22</v>
      </c>
      <c r="J730" s="6">
        <f>1</f>
        <v>1</v>
      </c>
      <c r="L730" s="205" t="s">
        <v>381</v>
      </c>
      <c r="M730" s="205" t="s">
        <v>382</v>
      </c>
      <c r="N730" s="205" t="s">
        <v>383</v>
      </c>
    </row>
    <row r="731" spans="2:14" ht="23.25" customHeight="1">
      <c r="B731" s="100" t="s">
        <v>378</v>
      </c>
      <c r="C731" s="100" t="str">
        <f>_xlfn.XLOOKUP(tblMix[[#This Row],[Team Name]],tblLookup[Team Name],tblLookup[Arena Name],NA(),0,1)</f>
        <v>State Farm Stadium</v>
      </c>
      <c r="D731" s="100" t="str">
        <f>_xlfn.XLOOKUP(tblMix[[#This Row],[Arena Name]],tblLookup[Arena Name],tblLookup[Arena Location],NA(),0,1)</f>
        <v>Glendale, Arizona</v>
      </c>
      <c r="E731" s="100">
        <v>63400</v>
      </c>
      <c r="F731" s="129">
        <v>2006</v>
      </c>
      <c r="G731" s="100" t="s">
        <v>321</v>
      </c>
      <c r="H731" s="15" t="s">
        <v>283</v>
      </c>
      <c r="I731" s="130">
        <v>3.98</v>
      </c>
      <c r="J731" s="6">
        <f>1</f>
        <v>1</v>
      </c>
      <c r="L731" s="205" t="s">
        <v>399</v>
      </c>
      <c r="M731" s="205" t="s">
        <v>400</v>
      </c>
      <c r="N731" s="205" t="s">
        <v>401</v>
      </c>
    </row>
    <row r="732" spans="2:14" ht="23.25" customHeight="1">
      <c r="B732" s="100" t="s">
        <v>442</v>
      </c>
      <c r="C732" s="100" t="s">
        <v>443</v>
      </c>
      <c r="D732" s="100" t="s">
        <v>444</v>
      </c>
      <c r="E732" s="100">
        <v>73208</v>
      </c>
      <c r="F732" s="129">
        <v>1975</v>
      </c>
      <c r="G732" s="100" t="s">
        <v>271</v>
      </c>
      <c r="H732" s="15" t="s">
        <v>287</v>
      </c>
      <c r="I732" s="130">
        <v>9.4700000000000006</v>
      </c>
      <c r="J732" s="6">
        <f>1</f>
        <v>1</v>
      </c>
      <c r="L732" s="205" t="s">
        <v>436</v>
      </c>
      <c r="M732" s="205" t="s">
        <v>437</v>
      </c>
      <c r="N732" s="205" t="s">
        <v>438</v>
      </c>
    </row>
    <row r="733" spans="2:14" ht="23.25" customHeight="1">
      <c r="B733" s="100" t="s">
        <v>417</v>
      </c>
      <c r="C733" s="100" t="str">
        <f>_xlfn.XLOOKUP(tblMix[[#This Row],[Team Name]],tblLookup[Team Name],tblLookup[Arena Name],NA(),0,1)</f>
        <v>Lucas Oil Stadium</v>
      </c>
      <c r="D733" s="100" t="str">
        <f>_xlfn.XLOOKUP(tblMix[[#This Row],[Arena Name]],tblLookup[Arena Name],tblLookup[Arena Location],NA(),0,1)</f>
        <v>Indianapolis, Indiana</v>
      </c>
      <c r="E733" s="100">
        <v>67000</v>
      </c>
      <c r="F733" s="129">
        <v>2008</v>
      </c>
      <c r="G733" s="100" t="s">
        <v>358</v>
      </c>
      <c r="H733" s="15" t="s">
        <v>290</v>
      </c>
      <c r="I733" s="130">
        <v>13.59</v>
      </c>
      <c r="J733" s="6">
        <f>1</f>
        <v>1</v>
      </c>
      <c r="L733" s="205" t="s">
        <v>448</v>
      </c>
      <c r="M733" s="205" t="s">
        <v>446</v>
      </c>
      <c r="N733" s="205" t="s">
        <v>447</v>
      </c>
    </row>
    <row r="734" spans="2:14" ht="23.25" customHeight="1">
      <c r="B734" s="100" t="str" cm="1">
        <f t="array" ref="B734">_xlfn.XLOOKUP(tblMix[[#This Row],[Arena Name]]&amp;tblMix[[#This Row],[Arena Location]],tblLookup[Arena Name]&amp;tblLookup[Arena Location],tblLookup[Team Name],NA(),0,1)</f>
        <v>New England Patriots</v>
      </c>
      <c r="C734" s="100" t="s">
        <v>440</v>
      </c>
      <c r="D734" s="100" t="str">
        <f>_xlfn.XLOOKUP(tblMix[[#This Row],[Arena Name]],tblLookup[Arena Name],tblLookup[Arena Location],NA(),0,1)</f>
        <v>Foxborough, Massachusetts</v>
      </c>
      <c r="E734" s="100">
        <v>66829</v>
      </c>
      <c r="F734" s="129">
        <v>2002</v>
      </c>
      <c r="G734" s="100" t="s">
        <v>292</v>
      </c>
      <c r="H734" s="15" t="s">
        <v>283</v>
      </c>
      <c r="I734" s="130">
        <v>9.99</v>
      </c>
      <c r="J734" s="6">
        <f>1</f>
        <v>1</v>
      </c>
      <c r="L734" s="205" t="s">
        <v>378</v>
      </c>
      <c r="M734" s="205" t="s">
        <v>379</v>
      </c>
      <c r="N734" s="205" t="s">
        <v>380</v>
      </c>
    </row>
    <row r="735" spans="2:14" ht="23.25" customHeight="1">
      <c r="B735" s="100" t="s">
        <v>420</v>
      </c>
      <c r="C735" s="100" t="s">
        <v>421</v>
      </c>
      <c r="D735" s="100" t="s">
        <v>422</v>
      </c>
      <c r="E735" s="100">
        <v>69132</v>
      </c>
      <c r="F735" s="129">
        <v>2008</v>
      </c>
      <c r="G735" s="100" t="s">
        <v>361</v>
      </c>
      <c r="H735" s="15" t="s">
        <v>281</v>
      </c>
      <c r="I735" s="130">
        <v>3.09</v>
      </c>
      <c r="J735" s="6">
        <f>1</f>
        <v>1</v>
      </c>
      <c r="L735" s="205" t="s">
        <v>405</v>
      </c>
      <c r="M735" s="205" t="s">
        <v>406</v>
      </c>
      <c r="N735" s="205" t="s">
        <v>407</v>
      </c>
    </row>
    <row r="736" spans="2:14" ht="23.25" customHeight="1">
      <c r="B736" s="100" t="s">
        <v>402</v>
      </c>
      <c r="C736" s="100" t="s">
        <v>403</v>
      </c>
      <c r="D736" s="100" t="str">
        <f>_xlfn.XLOOKUP(tblMix[[#This Row],[Arena Name]],tblLookup[Arena Name],tblLookup[Arena Location],NA(),0,1)</f>
        <v>Arlington, Texas</v>
      </c>
      <c r="E736" s="100">
        <v>80000</v>
      </c>
      <c r="F736" s="129">
        <v>2009</v>
      </c>
      <c r="G736" s="100" t="s">
        <v>313</v>
      </c>
      <c r="H736" s="15" t="s">
        <v>281</v>
      </c>
      <c r="I736" s="130">
        <v>11.48</v>
      </c>
      <c r="J736" s="6">
        <f>1</f>
        <v>1</v>
      </c>
      <c r="L736" s="205" t="s">
        <v>455</v>
      </c>
      <c r="M736" s="205" t="s">
        <v>456</v>
      </c>
      <c r="N736" s="205" t="s">
        <v>457</v>
      </c>
    </row>
    <row r="737" spans="2:14" ht="23.25" customHeight="1">
      <c r="B737" s="100" t="str" cm="1">
        <f t="array" ref="B737">_xlfn.XLOOKUP(tblMix[[#This Row],[Arena Name]]&amp;tblMix[[#This Row],[Arena Location]],tblLookup[Arena Name]&amp;tblLookup[Arena Location],tblLookup[Team Name],NA(),0,1)</f>
        <v>Cincinnati Bengals</v>
      </c>
      <c r="C737" s="100" t="s">
        <v>397</v>
      </c>
      <c r="D737" s="100" t="str">
        <f>_xlfn.XLOOKUP(tblMix[[#This Row],[Arena Name]],tblLookup[Arena Name],tblLookup[Arena Location],NA(),0,1)</f>
        <v>Cincinnati, Ohio</v>
      </c>
      <c r="E737" s="100">
        <v>65515</v>
      </c>
      <c r="F737" s="129">
        <v>2000</v>
      </c>
      <c r="G737" s="100" t="s">
        <v>293</v>
      </c>
      <c r="H737" s="15" t="s">
        <v>290</v>
      </c>
      <c r="I737" s="130">
        <v>5.4</v>
      </c>
      <c r="J737" s="6">
        <f>1</f>
        <v>1</v>
      </c>
      <c r="L737" s="205" t="s">
        <v>399</v>
      </c>
      <c r="M737" s="205" t="s">
        <v>400</v>
      </c>
      <c r="N737" s="205" t="s">
        <v>401</v>
      </c>
    </row>
    <row r="738" spans="2:14" ht="23.25" customHeight="1">
      <c r="B738" s="100" t="s">
        <v>378</v>
      </c>
      <c r="C738" s="100" t="s">
        <v>379</v>
      </c>
      <c r="D738" s="100" t="s">
        <v>380</v>
      </c>
      <c r="E738" s="100">
        <v>63400</v>
      </c>
      <c r="F738" s="129">
        <v>2006</v>
      </c>
      <c r="G738" s="100" t="s">
        <v>321</v>
      </c>
      <c r="H738" s="15" t="s">
        <v>283</v>
      </c>
      <c r="I738" s="130">
        <v>3.98</v>
      </c>
      <c r="J738" s="6">
        <f>1</f>
        <v>1</v>
      </c>
      <c r="L738" s="205" t="s">
        <v>449</v>
      </c>
      <c r="M738" s="205" t="s">
        <v>450</v>
      </c>
      <c r="N738" s="205" t="s">
        <v>451</v>
      </c>
    </row>
    <row r="739" spans="2:14" ht="23.25" customHeight="1">
      <c r="B739" s="100" t="s">
        <v>461</v>
      </c>
      <c r="C739" s="100" t="s">
        <v>462</v>
      </c>
      <c r="D739" s="100" t="str">
        <f>_xlfn.XLOOKUP(tblMix[[#This Row],[Arena Name]],tblLookup[Arena Name],tblLookup[Arena Location],NA(),0,1)</f>
        <v>Tampa, Florida</v>
      </c>
      <c r="E739" s="100">
        <v>65890</v>
      </c>
      <c r="F739" s="129">
        <v>1998</v>
      </c>
      <c r="G739" s="100" t="s">
        <v>296</v>
      </c>
      <c r="H739" s="15" t="s">
        <v>290</v>
      </c>
      <c r="I739" s="130">
        <v>10.47</v>
      </c>
      <c r="J739" s="6">
        <f>1</f>
        <v>1</v>
      </c>
      <c r="L739" s="205" t="s">
        <v>414</v>
      </c>
      <c r="M739" s="205" t="s">
        <v>415</v>
      </c>
      <c r="N739" s="205" t="s">
        <v>416</v>
      </c>
    </row>
    <row r="740" spans="2:14" ht="23.25" customHeight="1">
      <c r="B740" s="100" t="s">
        <v>423</v>
      </c>
      <c r="C740" s="100" t="s">
        <v>424</v>
      </c>
      <c r="D740" s="100" t="s">
        <v>425</v>
      </c>
      <c r="E740" s="100">
        <v>76416</v>
      </c>
      <c r="F740" s="129">
        <v>1972</v>
      </c>
      <c r="G740" s="100" t="s">
        <v>363</v>
      </c>
      <c r="H740" s="15" t="s">
        <v>281</v>
      </c>
      <c r="I740" s="130">
        <v>5.56</v>
      </c>
      <c r="J740" s="6">
        <f>1</f>
        <v>1</v>
      </c>
      <c r="L740" s="205" t="s">
        <v>464</v>
      </c>
      <c r="M740" s="205" t="s">
        <v>465</v>
      </c>
      <c r="N740" s="205" t="s">
        <v>466</v>
      </c>
    </row>
    <row r="741" spans="2:14" ht="23.25" customHeight="1">
      <c r="B741" s="100" t="s">
        <v>393</v>
      </c>
      <c r="C741" s="100" t="s">
        <v>394</v>
      </c>
      <c r="D741" s="100" t="s">
        <v>395</v>
      </c>
      <c r="E741" s="100">
        <v>61500</v>
      </c>
      <c r="F741" s="129">
        <v>1924</v>
      </c>
      <c r="G741" s="100" t="s">
        <v>293</v>
      </c>
      <c r="H741" s="15" t="s">
        <v>287</v>
      </c>
      <c r="I741" s="130">
        <v>5.08</v>
      </c>
      <c r="J741" s="6">
        <f>1</f>
        <v>1</v>
      </c>
      <c r="L741" s="205" t="s">
        <v>467</v>
      </c>
      <c r="M741" s="205" t="s">
        <v>468</v>
      </c>
      <c r="N741" s="205" t="s">
        <v>469</v>
      </c>
    </row>
    <row r="742" spans="2:14" ht="23.25" customHeight="1">
      <c r="B742" s="100" t="s">
        <v>381</v>
      </c>
      <c r="C742" s="100" t="s">
        <v>382</v>
      </c>
      <c r="D742" s="100" t="str">
        <f>_xlfn.XLOOKUP(tblMix[[#This Row],[Arena Name]],tblLookup[Arena Name],tblLookup[Arena Location],NA(),0,1)</f>
        <v>Atlanta, Georgia</v>
      </c>
      <c r="E742" s="100">
        <v>71000</v>
      </c>
      <c r="F742" s="129">
        <v>2017</v>
      </c>
      <c r="G742" s="100" t="s">
        <v>296</v>
      </c>
      <c r="H742" s="15" t="s">
        <v>287</v>
      </c>
      <c r="I742" s="130">
        <v>11.1</v>
      </c>
      <c r="J742" s="6">
        <f>1</f>
        <v>1</v>
      </c>
      <c r="L742" s="205" t="s">
        <v>448</v>
      </c>
      <c r="M742" s="205" t="s">
        <v>446</v>
      </c>
      <c r="N742" s="205" t="s">
        <v>447</v>
      </c>
    </row>
    <row r="743" spans="2:14" ht="23.25" customHeight="1">
      <c r="B743" s="100" t="s">
        <v>442</v>
      </c>
      <c r="C743" s="100" t="s">
        <v>443</v>
      </c>
      <c r="D743" s="100" t="str">
        <f>_xlfn.XLOOKUP(tblMix[[#This Row],[Arena Name]],tblLookup[Arena Name],tblLookup[Arena Location],NA(),0,1)</f>
        <v>New Orleans, Louisiana</v>
      </c>
      <c r="E743" s="100">
        <v>73208</v>
      </c>
      <c r="F743" s="129">
        <v>1975</v>
      </c>
      <c r="G743" s="100" t="s">
        <v>285</v>
      </c>
      <c r="H743" s="15" t="s">
        <v>281</v>
      </c>
      <c r="I743" s="130">
        <v>13.35</v>
      </c>
      <c r="J743" s="6">
        <f>1</f>
        <v>1</v>
      </c>
      <c r="L743" s="205" t="s">
        <v>420</v>
      </c>
      <c r="M743" s="205" t="s">
        <v>421</v>
      </c>
      <c r="N743" s="205" t="s">
        <v>422</v>
      </c>
    </row>
    <row r="744" spans="2:14" ht="23.25" customHeight="1">
      <c r="B744" s="100" t="s">
        <v>381</v>
      </c>
      <c r="C744" s="100" t="s">
        <v>382</v>
      </c>
      <c r="D744" s="100" t="s">
        <v>383</v>
      </c>
      <c r="E744" s="100">
        <v>71000</v>
      </c>
      <c r="F744" s="129">
        <v>2017</v>
      </c>
      <c r="G744" s="100" t="s">
        <v>302</v>
      </c>
      <c r="H744" s="15" t="s">
        <v>281</v>
      </c>
      <c r="I744" s="130">
        <v>2.7</v>
      </c>
      <c r="J744" s="6">
        <f>1</f>
        <v>1</v>
      </c>
      <c r="L744" s="205" t="s">
        <v>396</v>
      </c>
      <c r="M744" s="205" t="s">
        <v>397</v>
      </c>
      <c r="N744" s="205" t="s">
        <v>398</v>
      </c>
    </row>
    <row r="745" spans="2:14" ht="23.25" customHeight="1">
      <c r="B745" s="100" t="str" cm="1">
        <f t="array" ref="B745">_xlfn.XLOOKUP(tblMix[[#This Row],[Arena Name]]&amp;tblMix[[#This Row],[Arena Location]],tblLookup[Arena Name]&amp;tblLookup[Arena Location],tblLookup[Team Name],NA(),0,1)</f>
        <v>Tampa Bay Buccaneers</v>
      </c>
      <c r="C745" s="100" t="str">
        <f>_xlfn.XLOOKUP(tblMix[[#This Row],[Arena Location]],tblLookup[Arena Location],tblLookup[Arena Name],NA(),0,1)</f>
        <v>Raymond James Stadium</v>
      </c>
      <c r="D745" s="100" t="s">
        <v>463</v>
      </c>
      <c r="E745" s="100">
        <v>65890</v>
      </c>
      <c r="F745" s="129">
        <v>1998</v>
      </c>
      <c r="G745" s="100" t="s">
        <v>271</v>
      </c>
      <c r="H745" s="15" t="s">
        <v>283</v>
      </c>
      <c r="I745" s="130">
        <v>9.4700000000000006</v>
      </c>
      <c r="J745" s="6">
        <f>1</f>
        <v>1</v>
      </c>
      <c r="L745" s="205" t="s">
        <v>426</v>
      </c>
      <c r="M745" s="205" t="s">
        <v>427</v>
      </c>
      <c r="N745" s="205" t="s">
        <v>428</v>
      </c>
    </row>
    <row r="746" spans="2:14" ht="23.25" customHeight="1">
      <c r="B746" s="100" t="s">
        <v>433</v>
      </c>
      <c r="C746" s="100" t="s">
        <v>434</v>
      </c>
      <c r="D746" s="100" t="s">
        <v>435</v>
      </c>
      <c r="E746" s="100">
        <v>65326</v>
      </c>
      <c r="F746" s="129">
        <v>1987</v>
      </c>
      <c r="G746" s="100" t="s">
        <v>310</v>
      </c>
      <c r="H746" s="15" t="s">
        <v>290</v>
      </c>
      <c r="I746" s="130">
        <v>7</v>
      </c>
      <c r="J746" s="6">
        <f>1</f>
        <v>1</v>
      </c>
      <c r="L746" s="205" t="s">
        <v>411</v>
      </c>
      <c r="M746" s="205" t="s">
        <v>412</v>
      </c>
      <c r="N746" s="205" t="s">
        <v>413</v>
      </c>
    </row>
    <row r="747" spans="2:14" ht="23.25" customHeight="1">
      <c r="B747" s="100" t="s">
        <v>387</v>
      </c>
      <c r="C747" s="100" t="s">
        <v>388</v>
      </c>
      <c r="D747" s="100" t="s">
        <v>389</v>
      </c>
      <c r="E747" s="100">
        <v>71608</v>
      </c>
      <c r="F747" s="129">
        <v>1973</v>
      </c>
      <c r="G747" s="100" t="s">
        <v>276</v>
      </c>
      <c r="H747" s="15" t="s">
        <v>287</v>
      </c>
      <c r="I747" s="130">
        <v>6.13</v>
      </c>
      <c r="J747" s="6">
        <f>1</f>
        <v>1</v>
      </c>
      <c r="L747" s="205" t="s">
        <v>381</v>
      </c>
      <c r="M747" s="205" t="s">
        <v>382</v>
      </c>
      <c r="N747" s="205" t="s">
        <v>383</v>
      </c>
    </row>
    <row r="748" spans="2:14" ht="23.25" customHeight="1">
      <c r="B748" s="100" t="s">
        <v>432</v>
      </c>
      <c r="C748" s="100" t="s">
        <v>430</v>
      </c>
      <c r="D748" s="100" t="str">
        <f>_xlfn.XLOOKUP(tblMix[[#This Row],[Arena Name]],tblLookup[Arena Name],tblLookup[Arena Location],NA(),0,1)</f>
        <v>Inglewood, California</v>
      </c>
      <c r="E748" s="100">
        <v>70240</v>
      </c>
      <c r="F748" s="129">
        <v>2020</v>
      </c>
      <c r="G748" s="100" t="s">
        <v>309</v>
      </c>
      <c r="H748" s="15" t="s">
        <v>283</v>
      </c>
      <c r="I748" s="130">
        <v>1.68</v>
      </c>
      <c r="J748" s="6">
        <f>1</f>
        <v>1</v>
      </c>
      <c r="L748" s="205" t="s">
        <v>393</v>
      </c>
      <c r="M748" s="205" t="s">
        <v>394</v>
      </c>
      <c r="N748" s="205" t="s">
        <v>395</v>
      </c>
    </row>
    <row r="749" spans="2:14" ht="23.25" customHeight="1">
      <c r="B749" s="100" t="s">
        <v>433</v>
      </c>
      <c r="C749" s="100" t="s">
        <v>434</v>
      </c>
      <c r="D749" s="100" t="s">
        <v>435</v>
      </c>
      <c r="E749" s="100">
        <v>65326</v>
      </c>
      <c r="F749" s="129">
        <v>1987</v>
      </c>
      <c r="G749" s="100" t="s">
        <v>300</v>
      </c>
      <c r="H749" s="15" t="s">
        <v>283</v>
      </c>
      <c r="I749" s="130">
        <v>8.15</v>
      </c>
      <c r="J749" s="6">
        <f>1</f>
        <v>1</v>
      </c>
      <c r="L749" s="205" t="s">
        <v>432</v>
      </c>
      <c r="M749" s="205" t="s">
        <v>430</v>
      </c>
      <c r="N749" s="205" t="s">
        <v>431</v>
      </c>
    </row>
    <row r="750" spans="2:14" ht="23.25" customHeight="1">
      <c r="B750" s="100" t="s">
        <v>467</v>
      </c>
      <c r="C750" s="100" t="s">
        <v>468</v>
      </c>
      <c r="D750" s="100" t="s">
        <v>469</v>
      </c>
      <c r="E750" s="100">
        <v>82000</v>
      </c>
      <c r="F750" s="129">
        <v>1997</v>
      </c>
      <c r="G750" s="100" t="s">
        <v>293</v>
      </c>
      <c r="H750" s="15" t="s">
        <v>283</v>
      </c>
      <c r="I750" s="130">
        <v>5.08</v>
      </c>
      <c r="J750" s="6">
        <f>1</f>
        <v>1</v>
      </c>
      <c r="L750" s="205" t="s">
        <v>390</v>
      </c>
      <c r="M750" s="205" t="s">
        <v>391</v>
      </c>
      <c r="N750" s="205" t="s">
        <v>392</v>
      </c>
    </row>
    <row r="751" spans="2:14" ht="23.25" customHeight="1">
      <c r="B751" s="100" t="s">
        <v>408</v>
      </c>
      <c r="C751" s="100" t="str">
        <f>_xlfn.XLOOKUP(tblMix[[#This Row],[Team Name]],tblLookup[Team Name],tblLookup[Arena Name],NA(),0,1)</f>
        <v>Ford Field</v>
      </c>
      <c r="D751" s="100" t="str">
        <f>_xlfn.XLOOKUP(tblMix[[#This Row],[Arena Name]],tblLookup[Arena Name],tblLookup[Arena Location],NA(),0,1)</f>
        <v>Detroit, Michigan</v>
      </c>
      <c r="E751" s="100">
        <v>65000</v>
      </c>
      <c r="F751" s="129">
        <v>2002</v>
      </c>
      <c r="G751" s="100" t="s">
        <v>308</v>
      </c>
      <c r="H751" s="15" t="s">
        <v>290</v>
      </c>
      <c r="I751" s="130">
        <v>12.37</v>
      </c>
      <c r="J751" s="6">
        <f>1</f>
        <v>1</v>
      </c>
      <c r="L751" s="205" t="s">
        <v>378</v>
      </c>
      <c r="M751" s="205" t="s">
        <v>379</v>
      </c>
      <c r="N751" s="205" t="s">
        <v>380</v>
      </c>
    </row>
    <row r="752" spans="2:14" ht="23.25" customHeight="1">
      <c r="B752" s="100" t="str" cm="1">
        <f t="array" ref="B752">_xlfn.XLOOKUP(tblMix[[#This Row],[Arena Name]]&amp;tblMix[[#This Row],[Arena Location]],tblLookup[Arena Name]&amp;tblLookup[Arena Location],tblLookup[Team Name],NA(),0,1)</f>
        <v>Philadelphia Eagles</v>
      </c>
      <c r="C752" s="100" t="s">
        <v>450</v>
      </c>
      <c r="D752" s="100" t="s">
        <v>451</v>
      </c>
      <c r="E752" s="100">
        <v>69596</v>
      </c>
      <c r="F752" s="129">
        <v>2003</v>
      </c>
      <c r="G752" s="100" t="s">
        <v>267</v>
      </c>
      <c r="H752" s="15" t="s">
        <v>290</v>
      </c>
      <c r="I752" s="130">
        <v>12.63</v>
      </c>
      <c r="J752" s="6">
        <f>1</f>
        <v>1</v>
      </c>
      <c r="L752" s="205" t="s">
        <v>378</v>
      </c>
      <c r="M752" s="205" t="s">
        <v>379</v>
      </c>
      <c r="N752" s="205" t="s">
        <v>380</v>
      </c>
    </row>
    <row r="753" spans="2:14" ht="23.25" customHeight="1">
      <c r="B753" s="100" t="s">
        <v>402</v>
      </c>
      <c r="C753" s="100" t="s">
        <v>403</v>
      </c>
      <c r="D753" s="100" t="str">
        <f>_xlfn.XLOOKUP(tblMix[[#This Row],[Arena Name]],tblLookup[Arena Name],tblLookup[Arena Location],NA(),0,1)</f>
        <v>Arlington, Texas</v>
      </c>
      <c r="E753" s="100">
        <v>80000</v>
      </c>
      <c r="F753" s="129">
        <v>2009</v>
      </c>
      <c r="G753" s="100" t="s">
        <v>308</v>
      </c>
      <c r="H753" s="15" t="s">
        <v>290</v>
      </c>
      <c r="I753" s="130">
        <v>12.37</v>
      </c>
      <c r="J753" s="6">
        <f>1</f>
        <v>1</v>
      </c>
      <c r="L753" s="205" t="s">
        <v>420</v>
      </c>
      <c r="M753" s="205" t="s">
        <v>421</v>
      </c>
      <c r="N753" s="205" t="s">
        <v>422</v>
      </c>
    </row>
    <row r="754" spans="2:14" ht="23.25" customHeight="1">
      <c r="B754" s="100" t="str" cm="1">
        <f t="array" ref="B754">_xlfn.XLOOKUP(tblMix[[#This Row],[Arena Name]]&amp;tblMix[[#This Row],[Arena Location]],tblLookup[Arena Name]&amp;tblLookup[Arena Location],tblLookup[Team Name],NA(),0,1)</f>
        <v>New York Giants</v>
      </c>
      <c r="C754" s="100" t="s">
        <v>446</v>
      </c>
      <c r="D754" s="100" t="str">
        <f>_xlfn.XLOOKUP(tblMix[[#This Row],[Arena Name]],tblLookup[Arena Name],tblLookup[Arena Location],NA(),0,1)</f>
        <v>East Rutherford, New Jersey</v>
      </c>
      <c r="E754" s="100">
        <v>82500</v>
      </c>
      <c r="F754" s="129">
        <v>2010</v>
      </c>
      <c r="G754" s="100" t="s">
        <v>297</v>
      </c>
      <c r="H754" s="15" t="s">
        <v>281</v>
      </c>
      <c r="I754" s="130">
        <v>15.12</v>
      </c>
      <c r="J754" s="6">
        <f>1</f>
        <v>1</v>
      </c>
      <c r="L754" s="205" t="s">
        <v>387</v>
      </c>
      <c r="M754" s="205" t="s">
        <v>388</v>
      </c>
      <c r="N754" s="205" t="s">
        <v>389</v>
      </c>
    </row>
    <row r="755" spans="2:14" ht="23.25" customHeight="1">
      <c r="B755" s="100" t="s">
        <v>387</v>
      </c>
      <c r="C755" s="100" t="s">
        <v>388</v>
      </c>
      <c r="D755" s="100" t="s">
        <v>389</v>
      </c>
      <c r="E755" s="100">
        <v>71608</v>
      </c>
      <c r="F755" s="129">
        <v>1973</v>
      </c>
      <c r="G755" s="100" t="s">
        <v>300</v>
      </c>
      <c r="H755" s="15" t="s">
        <v>290</v>
      </c>
      <c r="I755" s="130">
        <v>8.15</v>
      </c>
      <c r="J755" s="6">
        <f>1</f>
        <v>1</v>
      </c>
      <c r="L755" s="205" t="s">
        <v>420</v>
      </c>
      <c r="M755" s="205" t="s">
        <v>421</v>
      </c>
      <c r="N755" s="205" t="s">
        <v>422</v>
      </c>
    </row>
    <row r="756" spans="2:14" ht="23.25" customHeight="1">
      <c r="B756" s="100" t="s">
        <v>452</v>
      </c>
      <c r="C756" s="100" t="str">
        <f>_xlfn.XLOOKUP(tblMix[[#This Row],[Team Name]],tblLookup[Team Name],tblLookup[Arena Name],NA(),0,1)</f>
        <v>Acrisure Stadium</v>
      </c>
      <c r="D756" s="100" t="str">
        <f>_xlfn.XLOOKUP(tblMix[[#This Row],[Arena Name]],tblLookup[Arena Name],tblLookup[Arena Location],NA(),0,1)</f>
        <v>Pittsburgh, Pennsylvania</v>
      </c>
      <c r="E756" s="100">
        <v>68400</v>
      </c>
      <c r="F756" s="129">
        <v>2001</v>
      </c>
      <c r="G756" s="100" t="s">
        <v>303</v>
      </c>
      <c r="H756" s="15" t="s">
        <v>287</v>
      </c>
      <c r="I756" s="130">
        <v>13.89</v>
      </c>
      <c r="J756" s="6">
        <f>1</f>
        <v>1</v>
      </c>
      <c r="L756" s="205" t="s">
        <v>417</v>
      </c>
      <c r="M756" s="205" t="s">
        <v>418</v>
      </c>
      <c r="N756" s="205" t="s">
        <v>419</v>
      </c>
    </row>
    <row r="757" spans="2:14" ht="23.25" customHeight="1">
      <c r="B757" s="100" t="str" cm="1">
        <f t="array" ref="B757">_xlfn.XLOOKUP(tblMix[[#This Row],[Arena Name]]&amp;tblMix[[#This Row],[Arena Location]],tblLookup[Arena Name]&amp;tblLookup[Arena Location],tblLookup[Team Name],NA(),0,1)</f>
        <v>Los Angeles Rams</v>
      </c>
      <c r="C757" s="100" t="str">
        <f>_xlfn.XLOOKUP(tblMix[[#This Row],[Arena Location]],tblLookup[Arena Location],tblLookup[Arena Name],NA(),0,1)</f>
        <v>SoFi Stadium</v>
      </c>
      <c r="D757" s="100" t="s">
        <v>431</v>
      </c>
      <c r="E757" s="100">
        <v>70240</v>
      </c>
      <c r="F757" s="129">
        <v>2020</v>
      </c>
      <c r="G757" s="100" t="s">
        <v>286</v>
      </c>
      <c r="H757" s="15" t="s">
        <v>283</v>
      </c>
      <c r="I757" s="130">
        <v>8.8800000000000008</v>
      </c>
      <c r="J757" s="6">
        <f>1</f>
        <v>1</v>
      </c>
      <c r="L757" s="205" t="s">
        <v>405</v>
      </c>
      <c r="M757" s="205" t="s">
        <v>406</v>
      </c>
      <c r="N757" s="205" t="s">
        <v>407</v>
      </c>
    </row>
    <row r="758" spans="2:14" ht="23.25" customHeight="1">
      <c r="B758" s="100" t="s">
        <v>426</v>
      </c>
      <c r="C758" s="100" t="s">
        <v>427</v>
      </c>
      <c r="D758" s="100" t="s">
        <v>428</v>
      </c>
      <c r="E758" s="100">
        <v>65000</v>
      </c>
      <c r="F758" s="129">
        <v>2020</v>
      </c>
      <c r="G758" s="100" t="s">
        <v>308</v>
      </c>
      <c r="H758" s="15" t="s">
        <v>283</v>
      </c>
      <c r="I758" s="130">
        <v>11.5</v>
      </c>
      <c r="J758" s="6">
        <f>1</f>
        <v>1</v>
      </c>
      <c r="L758" s="205" t="s">
        <v>390</v>
      </c>
      <c r="M758" s="205" t="s">
        <v>391</v>
      </c>
      <c r="N758" s="205" t="s">
        <v>392</v>
      </c>
    </row>
    <row r="759" spans="2:14" ht="23.25" customHeight="1">
      <c r="B759" s="100" t="s">
        <v>423</v>
      </c>
      <c r="C759" s="100" t="s">
        <v>424</v>
      </c>
      <c r="D759" s="100" t="s">
        <v>425</v>
      </c>
      <c r="E759" s="100">
        <v>76416</v>
      </c>
      <c r="F759" s="129">
        <v>1972</v>
      </c>
      <c r="G759" s="100" t="s">
        <v>288</v>
      </c>
      <c r="H759" s="15" t="s">
        <v>283</v>
      </c>
      <c r="I759" s="130">
        <v>5.13</v>
      </c>
      <c r="J759" s="6">
        <f>1</f>
        <v>1</v>
      </c>
      <c r="L759" s="205" t="s">
        <v>414</v>
      </c>
      <c r="M759" s="205" t="s">
        <v>415</v>
      </c>
      <c r="N759" s="205" t="s">
        <v>416</v>
      </c>
    </row>
    <row r="760" spans="2:14" ht="23.25" customHeight="1">
      <c r="B760" s="100" t="s">
        <v>384</v>
      </c>
      <c r="C760" s="100" t="str">
        <f>_xlfn.XLOOKUP(tblMix[[#This Row],[Team Name]],tblLookup[Team Name],tblLookup[Arena Name],NA(),0,1)</f>
        <v>M&amp;T Bank Stadium</v>
      </c>
      <c r="D760" s="100" t="str">
        <f>_xlfn.XLOOKUP(tblMix[[#This Row],[Arena Name]],tblLookup[Arena Name],tblLookup[Arena Location],NA(),0,1)</f>
        <v>Baltimore, Maryland</v>
      </c>
      <c r="E760" s="100">
        <v>71008</v>
      </c>
      <c r="F760" s="129">
        <v>1998</v>
      </c>
      <c r="G760" s="100" t="s">
        <v>361</v>
      </c>
      <c r="H760" s="15" t="s">
        <v>283</v>
      </c>
      <c r="I760" s="130">
        <v>3.15</v>
      </c>
      <c r="J760" s="6">
        <f>1</f>
        <v>1</v>
      </c>
      <c r="L760" s="205" t="s">
        <v>399</v>
      </c>
      <c r="M760" s="205" t="s">
        <v>400</v>
      </c>
      <c r="N760" s="205" t="s">
        <v>401</v>
      </c>
    </row>
    <row r="761" spans="2:14" ht="23.25" customHeight="1">
      <c r="B761" s="100" t="s">
        <v>417</v>
      </c>
      <c r="C761" s="100" t="s">
        <v>418</v>
      </c>
      <c r="D761" s="100" t="s">
        <v>419</v>
      </c>
      <c r="E761" s="100">
        <v>67000</v>
      </c>
      <c r="F761" s="129">
        <v>2008</v>
      </c>
      <c r="G761" s="100" t="s">
        <v>293</v>
      </c>
      <c r="H761" s="15" t="s">
        <v>283</v>
      </c>
      <c r="I761" s="130">
        <v>5.08</v>
      </c>
      <c r="J761" s="6">
        <f>1</f>
        <v>1</v>
      </c>
      <c r="L761" s="205" t="s">
        <v>433</v>
      </c>
      <c r="M761" s="205" t="s">
        <v>434</v>
      </c>
      <c r="N761" s="205" t="s">
        <v>435</v>
      </c>
    </row>
    <row r="762" spans="2:14" ht="23.25" customHeight="1">
      <c r="B762" s="100" t="s">
        <v>467</v>
      </c>
      <c r="C762" s="100" t="str">
        <f>_xlfn.XLOOKUP(tblMix[[#This Row],[Team Name]],tblLookup[Team Name],tblLookup[Arena Name],NA(),0,1)</f>
        <v>Commanders Field</v>
      </c>
      <c r="D762" s="100" t="s">
        <v>469</v>
      </c>
      <c r="E762" s="100">
        <v>82000</v>
      </c>
      <c r="F762" s="129">
        <v>1997</v>
      </c>
      <c r="G762" s="100" t="s">
        <v>273</v>
      </c>
      <c r="H762" s="15" t="s">
        <v>281</v>
      </c>
      <c r="I762" s="130">
        <v>6.37</v>
      </c>
      <c r="J762" s="6">
        <f>1</f>
        <v>1</v>
      </c>
      <c r="L762" s="205" t="s">
        <v>381</v>
      </c>
      <c r="M762" s="205" t="s">
        <v>382</v>
      </c>
      <c r="N762" s="205" t="s">
        <v>383</v>
      </c>
    </row>
    <row r="763" spans="2:14" ht="23.25" customHeight="1">
      <c r="B763" s="100" t="s">
        <v>399</v>
      </c>
      <c r="C763" s="100" t="s">
        <v>400</v>
      </c>
      <c r="D763" s="100" t="s">
        <v>401</v>
      </c>
      <c r="E763" s="100">
        <v>67895</v>
      </c>
      <c r="F763" s="129">
        <v>1999</v>
      </c>
      <c r="G763" s="100" t="s">
        <v>291</v>
      </c>
      <c r="H763" s="15" t="s">
        <v>290</v>
      </c>
      <c r="I763" s="130">
        <v>9.1199999999999992</v>
      </c>
      <c r="J763" s="6">
        <f>1</f>
        <v>1</v>
      </c>
      <c r="L763" s="205" t="s">
        <v>420</v>
      </c>
      <c r="M763" s="205" t="s">
        <v>421</v>
      </c>
      <c r="N763" s="205" t="s">
        <v>422</v>
      </c>
    </row>
    <row r="764" spans="2:14" ht="23.25" customHeight="1">
      <c r="B764" s="100" t="s">
        <v>458</v>
      </c>
      <c r="C764" s="100" t="s">
        <v>459</v>
      </c>
      <c r="D764" s="100" t="s">
        <v>460</v>
      </c>
      <c r="E764" s="100">
        <v>69000</v>
      </c>
      <c r="F764" s="129">
        <v>2002</v>
      </c>
      <c r="G764" s="100" t="s">
        <v>301</v>
      </c>
      <c r="H764" s="15" t="s">
        <v>283</v>
      </c>
      <c r="I764" s="130">
        <v>13.67</v>
      </c>
      <c r="J764" s="6">
        <f>1</f>
        <v>1</v>
      </c>
      <c r="L764" s="205" t="s">
        <v>433</v>
      </c>
      <c r="M764" s="205" t="s">
        <v>434</v>
      </c>
      <c r="N764" s="205" t="s">
        <v>435</v>
      </c>
    </row>
    <row r="765" spans="2:14" ht="23.25" customHeight="1">
      <c r="B765" s="100" t="s">
        <v>387</v>
      </c>
      <c r="C765" s="100" t="s">
        <v>388</v>
      </c>
      <c r="D765" s="100" t="s">
        <v>389</v>
      </c>
      <c r="E765" s="100">
        <v>71608</v>
      </c>
      <c r="F765" s="129">
        <v>1973</v>
      </c>
      <c r="G765" s="100" t="s">
        <v>293</v>
      </c>
      <c r="H765" s="15" t="s">
        <v>287</v>
      </c>
      <c r="I765" s="130">
        <v>5.08</v>
      </c>
      <c r="J765" s="6">
        <f>1</f>
        <v>1</v>
      </c>
      <c r="L765" s="205" t="s">
        <v>432</v>
      </c>
      <c r="M765" s="205" t="s">
        <v>430</v>
      </c>
      <c r="N765" s="205" t="s">
        <v>431</v>
      </c>
    </row>
    <row r="766" spans="2:14" ht="23.25" customHeight="1">
      <c r="B766" s="100" t="s">
        <v>378</v>
      </c>
      <c r="C766" s="100" t="s">
        <v>379</v>
      </c>
      <c r="D766" s="100" t="s">
        <v>380</v>
      </c>
      <c r="E766" s="100">
        <v>63400</v>
      </c>
      <c r="F766" s="129">
        <v>2006</v>
      </c>
      <c r="G766" s="100" t="s">
        <v>288</v>
      </c>
      <c r="H766" s="15" t="s">
        <v>287</v>
      </c>
      <c r="I766" s="130">
        <v>5.13</v>
      </c>
      <c r="J766" s="6">
        <f>1</f>
        <v>1</v>
      </c>
      <c r="L766" s="205" t="s">
        <v>417</v>
      </c>
      <c r="M766" s="205" t="s">
        <v>418</v>
      </c>
      <c r="N766" s="205" t="s">
        <v>419</v>
      </c>
    </row>
    <row r="767" spans="2:14" ht="23.25" customHeight="1">
      <c r="B767" s="100" t="s">
        <v>433</v>
      </c>
      <c r="C767" s="100" t="s">
        <v>434</v>
      </c>
      <c r="D767" s="100" t="s">
        <v>435</v>
      </c>
      <c r="E767" s="100">
        <v>65326</v>
      </c>
      <c r="F767" s="129">
        <v>1987</v>
      </c>
      <c r="G767" s="100" t="s">
        <v>358</v>
      </c>
      <c r="H767" s="15" t="s">
        <v>290</v>
      </c>
      <c r="I767" s="130">
        <v>13.59</v>
      </c>
      <c r="J767" s="6">
        <f>1</f>
        <v>1</v>
      </c>
      <c r="L767" s="205" t="s">
        <v>433</v>
      </c>
      <c r="M767" s="205" t="s">
        <v>434</v>
      </c>
      <c r="N767" s="205" t="s">
        <v>435</v>
      </c>
    </row>
    <row r="768" spans="2:14" ht="23.25" customHeight="1">
      <c r="B768" s="100" t="s">
        <v>426</v>
      </c>
      <c r="C768" s="100" t="str">
        <f>_xlfn.XLOOKUP(tblMix[[#This Row],[Team Name]],tblLookup[Team Name],tblLookup[Arena Name],NA(),0,1)</f>
        <v>Allegiant Stadium</v>
      </c>
      <c r="D768" s="100" t="s">
        <v>428</v>
      </c>
      <c r="E768" s="100">
        <v>65000</v>
      </c>
      <c r="F768" s="129">
        <v>2020</v>
      </c>
      <c r="G768" s="100" t="s">
        <v>275</v>
      </c>
      <c r="H768" s="15" t="s">
        <v>281</v>
      </c>
      <c r="I768" s="130">
        <v>15.9</v>
      </c>
      <c r="J768" s="6">
        <f>1</f>
        <v>1</v>
      </c>
      <c r="L768" s="205" t="s">
        <v>429</v>
      </c>
      <c r="M768" s="205" t="s">
        <v>430</v>
      </c>
      <c r="N768" s="205" t="s">
        <v>431</v>
      </c>
    </row>
    <row r="769" spans="2:14" ht="23.25" customHeight="1">
      <c r="B769" s="100" t="s">
        <v>417</v>
      </c>
      <c r="C769" s="100" t="s">
        <v>418</v>
      </c>
      <c r="D769" s="100" t="str">
        <f>_xlfn.XLOOKUP(tblMix[[#This Row],[Arena Name]],tblLookup[Arena Name],tblLookup[Arena Location],NA(),0,1)</f>
        <v>Indianapolis, Indiana</v>
      </c>
      <c r="E769" s="100">
        <v>67000</v>
      </c>
      <c r="F769" s="129">
        <v>2008</v>
      </c>
      <c r="G769" s="100" t="s">
        <v>289</v>
      </c>
      <c r="H769" s="15" t="s">
        <v>281</v>
      </c>
      <c r="I769" s="130">
        <v>7.92</v>
      </c>
      <c r="J769" s="6">
        <f>1</f>
        <v>1</v>
      </c>
      <c r="L769" s="205" t="s">
        <v>411</v>
      </c>
      <c r="M769" s="205" t="s">
        <v>412</v>
      </c>
      <c r="N769" s="205" t="s">
        <v>413</v>
      </c>
    </row>
    <row r="770" spans="2:14" ht="23.25" customHeight="1">
      <c r="B770" s="100" t="s">
        <v>390</v>
      </c>
      <c r="C770" s="100" t="s">
        <v>391</v>
      </c>
      <c r="D770" s="100" t="s">
        <v>392</v>
      </c>
      <c r="E770" s="100">
        <v>75523</v>
      </c>
      <c r="F770" s="129">
        <v>1996</v>
      </c>
      <c r="G770" s="100" t="s">
        <v>363</v>
      </c>
      <c r="H770" s="15" t="s">
        <v>287</v>
      </c>
      <c r="I770" s="130">
        <v>5.05</v>
      </c>
      <c r="J770" s="6">
        <f>1</f>
        <v>1</v>
      </c>
      <c r="L770" s="205" t="s">
        <v>384</v>
      </c>
      <c r="M770" s="205" t="s">
        <v>385</v>
      </c>
      <c r="N770" s="205" t="s">
        <v>386</v>
      </c>
    </row>
    <row r="771" spans="2:14" ht="23.25" customHeight="1">
      <c r="B771" s="100" t="s">
        <v>396</v>
      </c>
      <c r="C771" s="100" t="s">
        <v>397</v>
      </c>
      <c r="D771" s="100" t="s">
        <v>398</v>
      </c>
      <c r="E771" s="100">
        <v>65515</v>
      </c>
      <c r="F771" s="129">
        <v>2000</v>
      </c>
      <c r="G771" s="100" t="s">
        <v>289</v>
      </c>
      <c r="H771" s="15" t="s">
        <v>281</v>
      </c>
      <c r="I771" s="130">
        <v>7.92</v>
      </c>
      <c r="J771" s="6">
        <f>1</f>
        <v>1</v>
      </c>
      <c r="L771" s="205" t="s">
        <v>405</v>
      </c>
      <c r="M771" s="205" t="s">
        <v>406</v>
      </c>
      <c r="N771" s="205" t="s">
        <v>407</v>
      </c>
    </row>
    <row r="772" spans="2:14" ht="23.25" customHeight="1">
      <c r="B772" s="100" t="s">
        <v>420</v>
      </c>
      <c r="C772" s="100" t="str">
        <f>_xlfn.XLOOKUP(tblMix[[#This Row],[Team Name]],tblLookup[Team Name],tblLookup[Arena Name],NA(),0,1)</f>
        <v>TIAA Bank Field</v>
      </c>
      <c r="D772" s="100" t="str">
        <f>_xlfn.XLOOKUP(tblMix[[#This Row],[Arena Name]],tblLookup[Arena Name],tblLookup[Arena Location],NA(),0,1)</f>
        <v>Jacksonville, Florida</v>
      </c>
      <c r="E772" s="100">
        <v>69132</v>
      </c>
      <c r="F772" s="129">
        <v>2008</v>
      </c>
      <c r="G772" s="100" t="s">
        <v>268</v>
      </c>
      <c r="H772" s="15" t="s">
        <v>290</v>
      </c>
      <c r="I772" s="130">
        <v>6.16</v>
      </c>
      <c r="J772" s="6">
        <f>1</f>
        <v>1</v>
      </c>
      <c r="L772" s="205" t="s">
        <v>378</v>
      </c>
      <c r="M772" s="205" t="s">
        <v>379</v>
      </c>
      <c r="N772" s="205" t="s">
        <v>380</v>
      </c>
    </row>
    <row r="773" spans="2:14" ht="23.25" customHeight="1">
      <c r="B773" s="100" t="s">
        <v>432</v>
      </c>
      <c r="C773" s="100" t="str">
        <f>_xlfn.XLOOKUP(tblMix[[#This Row],[Team Name]],tblLookup[Team Name],tblLookup[Arena Name],NA(),0,1)</f>
        <v>SoFi Stadium</v>
      </c>
      <c r="D773" s="100" t="s">
        <v>431</v>
      </c>
      <c r="E773" s="100">
        <v>70240</v>
      </c>
      <c r="F773" s="129">
        <v>2020</v>
      </c>
      <c r="G773" s="100" t="s">
        <v>360</v>
      </c>
      <c r="H773" s="15" t="s">
        <v>290</v>
      </c>
      <c r="I773" s="130">
        <v>3.02</v>
      </c>
      <c r="J773" s="6">
        <f>1</f>
        <v>1</v>
      </c>
      <c r="L773" s="205" t="s">
        <v>393</v>
      </c>
      <c r="M773" s="205" t="s">
        <v>394</v>
      </c>
      <c r="N773" s="205" t="s">
        <v>395</v>
      </c>
    </row>
    <row r="774" spans="2:14" ht="23.25" customHeight="1">
      <c r="B774" s="100" t="s">
        <v>423</v>
      </c>
      <c r="C774" s="100" t="str">
        <f>_xlfn.XLOOKUP(tblMix[[#This Row],[Team Name]],tblLookup[Team Name],tblLookup[Arena Name],NA(),0,1)</f>
        <v>GEHA Field at Arrowhead Stadium</v>
      </c>
      <c r="D774" s="100" t="str">
        <f>_xlfn.XLOOKUP(tblMix[[#This Row],[Arena Name]],tblLookup[Arena Name],tblLookup[Arena Location],NA(),0,1)</f>
        <v>Kansas City, Missouri</v>
      </c>
      <c r="E774" s="100">
        <v>76416</v>
      </c>
      <c r="F774" s="129">
        <v>1972</v>
      </c>
      <c r="G774" s="100" t="s">
        <v>296</v>
      </c>
      <c r="H774" s="15" t="s">
        <v>287</v>
      </c>
      <c r="I774" s="130">
        <v>11.1</v>
      </c>
      <c r="J774" s="6">
        <f>1</f>
        <v>1</v>
      </c>
      <c r="L774" s="205" t="s">
        <v>399</v>
      </c>
      <c r="M774" s="205" t="s">
        <v>400</v>
      </c>
      <c r="N774" s="205" t="s">
        <v>401</v>
      </c>
    </row>
    <row r="775" spans="2:14" ht="23.25" customHeight="1">
      <c r="B775" s="100" t="s">
        <v>449</v>
      </c>
      <c r="C775" s="100" t="s">
        <v>450</v>
      </c>
      <c r="D775" s="100" t="str">
        <f>_xlfn.XLOOKUP(tblMix[[#This Row],[Arena Name]],tblLookup[Arena Name],tblLookup[Arena Location],NA(),0,1)</f>
        <v>Philadelphia, Pennsylvania</v>
      </c>
      <c r="E775" s="100">
        <v>69596</v>
      </c>
      <c r="F775" s="129">
        <v>2003</v>
      </c>
      <c r="G775" s="100" t="s">
        <v>314</v>
      </c>
      <c r="H775" s="15" t="s">
        <v>290</v>
      </c>
      <c r="I775" s="130">
        <v>11.49</v>
      </c>
      <c r="J775" s="6">
        <f>1</f>
        <v>1</v>
      </c>
      <c r="L775" s="205" t="s">
        <v>423</v>
      </c>
      <c r="M775" s="205" t="s">
        <v>424</v>
      </c>
      <c r="N775" s="205" t="s">
        <v>425</v>
      </c>
    </row>
    <row r="776" spans="2:14" ht="23.25" customHeight="1">
      <c r="B776" s="100" t="s">
        <v>390</v>
      </c>
      <c r="C776" s="100" t="s">
        <v>391</v>
      </c>
      <c r="D776" s="100" t="s">
        <v>392</v>
      </c>
      <c r="E776" s="100">
        <v>75523</v>
      </c>
      <c r="F776" s="129">
        <v>1996</v>
      </c>
      <c r="G776" s="100" t="s">
        <v>270</v>
      </c>
      <c r="H776" s="15" t="s">
        <v>287</v>
      </c>
      <c r="I776" s="130">
        <v>8.67</v>
      </c>
      <c r="J776" s="6">
        <f>1</f>
        <v>1</v>
      </c>
      <c r="L776" s="205" t="s">
        <v>390</v>
      </c>
      <c r="M776" s="205" t="s">
        <v>391</v>
      </c>
      <c r="N776" s="205" t="s">
        <v>392</v>
      </c>
    </row>
    <row r="777" spans="2:14" ht="23.25" customHeight="1">
      <c r="B777" s="100" t="s">
        <v>387</v>
      </c>
      <c r="C777" s="100" t="s">
        <v>388</v>
      </c>
      <c r="D777" s="100" t="s">
        <v>389</v>
      </c>
      <c r="E777" s="100">
        <v>71608</v>
      </c>
      <c r="F777" s="129">
        <v>1973</v>
      </c>
      <c r="G777" s="100" t="s">
        <v>285</v>
      </c>
      <c r="H777" s="15" t="s">
        <v>281</v>
      </c>
      <c r="I777" s="130">
        <v>13.35</v>
      </c>
      <c r="J777" s="6">
        <f>1</f>
        <v>1</v>
      </c>
      <c r="L777" s="205" t="s">
        <v>432</v>
      </c>
      <c r="M777" s="205" t="s">
        <v>430</v>
      </c>
      <c r="N777" s="205" t="s">
        <v>431</v>
      </c>
    </row>
    <row r="778" spans="2:14" ht="23.25" customHeight="1">
      <c r="B778" s="100" t="s">
        <v>396</v>
      </c>
      <c r="C778" s="100" t="str">
        <f>_xlfn.XLOOKUP(tblMix[[#This Row],[Team Name]],tblLookup[Team Name],tblLookup[Arena Name],NA(),0,1)</f>
        <v>Paycor Stadium</v>
      </c>
      <c r="D778" s="100" t="str">
        <f>_xlfn.XLOOKUP(tblMix[[#This Row],[Arena Name]],tblLookup[Arena Name],tblLookup[Arena Location],NA(),0,1)</f>
        <v>Cincinnati, Ohio</v>
      </c>
      <c r="E778" s="100">
        <v>65515</v>
      </c>
      <c r="F778" s="129">
        <v>2000</v>
      </c>
      <c r="G778" s="100" t="s">
        <v>292</v>
      </c>
      <c r="H778" s="15" t="s">
        <v>281</v>
      </c>
      <c r="I778" s="130">
        <v>9.19</v>
      </c>
      <c r="J778" s="6">
        <f>1</f>
        <v>1</v>
      </c>
      <c r="L778" s="205" t="s">
        <v>448</v>
      </c>
      <c r="M778" s="205" t="s">
        <v>446</v>
      </c>
      <c r="N778" s="205" t="s">
        <v>447</v>
      </c>
    </row>
    <row r="779" spans="2:14" ht="23.25" customHeight="1">
      <c r="B779" s="100" t="str" cm="1">
        <f t="array" ref="B779">_xlfn.XLOOKUP(tblMix[[#This Row],[Arena Name]]&amp;tblMix[[#This Row],[Arena Location]],tblLookup[Arena Name]&amp;tblLookup[Arena Location],tblLookup[Team Name],NA(),0,1)</f>
        <v>Philadelphia Eagles</v>
      </c>
      <c r="C779" s="100" t="s">
        <v>450</v>
      </c>
      <c r="D779" s="100" t="s">
        <v>451</v>
      </c>
      <c r="E779" s="100">
        <v>69596</v>
      </c>
      <c r="F779" s="129">
        <v>2003</v>
      </c>
      <c r="G779" s="100" t="s">
        <v>300</v>
      </c>
      <c r="H779" s="15" t="s">
        <v>287</v>
      </c>
      <c r="I779" s="130">
        <v>8.15</v>
      </c>
      <c r="J779" s="6">
        <f>1</f>
        <v>1</v>
      </c>
      <c r="L779" s="205" t="s">
        <v>423</v>
      </c>
      <c r="M779" s="205" t="s">
        <v>424</v>
      </c>
      <c r="N779" s="205" t="s">
        <v>425</v>
      </c>
    </row>
    <row r="780" spans="2:14" ht="23.25" customHeight="1">
      <c r="B780" s="100" t="s">
        <v>464</v>
      </c>
      <c r="C780" s="100" t="s">
        <v>465</v>
      </c>
      <c r="D780" s="100" t="s">
        <v>466</v>
      </c>
      <c r="E780" s="100">
        <v>69143</v>
      </c>
      <c r="F780" s="129">
        <v>1999</v>
      </c>
      <c r="G780" s="100" t="s">
        <v>274</v>
      </c>
      <c r="H780" s="15" t="s">
        <v>287</v>
      </c>
      <c r="I780" s="130">
        <v>6.84</v>
      </c>
      <c r="J780" s="6">
        <f>1</f>
        <v>1</v>
      </c>
      <c r="L780" s="205" t="s">
        <v>461</v>
      </c>
      <c r="M780" s="205" t="s">
        <v>462</v>
      </c>
      <c r="N780" s="205" t="s">
        <v>463</v>
      </c>
    </row>
    <row r="781" spans="2:14" ht="23.25" customHeight="1">
      <c r="B781" s="100" t="s">
        <v>448</v>
      </c>
      <c r="C781" s="100" t="str">
        <f>_xlfn.XLOOKUP(tblMix[[#This Row],[Team Name]],tblLookup[Team Name],tblLookup[Arena Name],NA(),0,1)</f>
        <v>MetLife Stadium</v>
      </c>
      <c r="D781" s="100" t="str">
        <f>_xlfn.XLOOKUP(tblMix[[#This Row],[Arena Name]],tblLookup[Arena Name],tblLookup[Arena Location],NA(),0,1)</f>
        <v>East Rutherford, New Jersey</v>
      </c>
      <c r="E781" s="100">
        <v>82500</v>
      </c>
      <c r="F781" s="129">
        <v>2010</v>
      </c>
      <c r="G781" s="100" t="s">
        <v>362</v>
      </c>
      <c r="H781" s="15" t="s">
        <v>287</v>
      </c>
      <c r="I781" s="130">
        <v>7.12</v>
      </c>
      <c r="J781" s="6">
        <f>1</f>
        <v>1</v>
      </c>
      <c r="L781" s="205" t="s">
        <v>393</v>
      </c>
      <c r="M781" s="205" t="s">
        <v>394</v>
      </c>
      <c r="N781" s="205" t="s">
        <v>395</v>
      </c>
    </row>
    <row r="782" spans="2:14" ht="23.25" customHeight="1">
      <c r="B782" s="100" t="s">
        <v>396</v>
      </c>
      <c r="C782" s="100" t="str">
        <f>_xlfn.XLOOKUP(tblMix[[#This Row],[Team Name]],tblLookup[Team Name],tblLookup[Arena Name],NA(),0,1)</f>
        <v>Paycor Stadium</v>
      </c>
      <c r="D782" s="100" t="str">
        <f>_xlfn.XLOOKUP(tblMix[[#This Row],[Arena Name]],tblLookup[Arena Name],tblLookup[Arena Location],NA(),0,1)</f>
        <v>Cincinnati, Ohio</v>
      </c>
      <c r="E782" s="100">
        <v>65515</v>
      </c>
      <c r="F782" s="129">
        <v>2000</v>
      </c>
      <c r="G782" s="100" t="s">
        <v>273</v>
      </c>
      <c r="H782" s="15" t="s">
        <v>283</v>
      </c>
      <c r="I782" s="130">
        <v>6.07</v>
      </c>
      <c r="J782" s="6">
        <f>1</f>
        <v>1</v>
      </c>
      <c r="L782" s="205" t="s">
        <v>464</v>
      </c>
      <c r="M782" s="205" t="s">
        <v>465</v>
      </c>
      <c r="N782" s="205" t="s">
        <v>466</v>
      </c>
    </row>
    <row r="783" spans="2:14" ht="23.25" customHeight="1">
      <c r="B783" s="100" t="s">
        <v>393</v>
      </c>
      <c r="C783" s="100" t="s">
        <v>394</v>
      </c>
      <c r="D783" s="100" t="str">
        <f>_xlfn.XLOOKUP(tblMix[[#This Row],[Arena Name]],tblLookup[Arena Name],tblLookup[Arena Location],NA(),0,1)</f>
        <v>Chicago, Illinois</v>
      </c>
      <c r="E783" s="100">
        <v>61500</v>
      </c>
      <c r="F783" s="129">
        <v>1924</v>
      </c>
      <c r="G783" s="100" t="s">
        <v>270</v>
      </c>
      <c r="H783" s="15" t="s">
        <v>287</v>
      </c>
      <c r="I783" s="130">
        <v>8.67</v>
      </c>
      <c r="J783" s="6">
        <f>1</f>
        <v>1</v>
      </c>
      <c r="L783" s="205" t="s">
        <v>433</v>
      </c>
      <c r="M783" s="205" t="s">
        <v>434</v>
      </c>
      <c r="N783" s="205" t="s">
        <v>435</v>
      </c>
    </row>
    <row r="784" spans="2:14" ht="23.25" customHeight="1">
      <c r="B784" s="100" t="s">
        <v>399</v>
      </c>
      <c r="C784" s="100" t="str">
        <f>_xlfn.XLOOKUP(tblMix[[#This Row],[Team Name]],tblLookup[Team Name],tblLookup[Arena Name],NA(),0,1)</f>
        <v>Cleveland Browns Stadium</v>
      </c>
      <c r="D784" s="100" t="str">
        <f>_xlfn.XLOOKUP(tblMix[[#This Row],[Arena Name]],tblLookup[Arena Name],tblLookup[Arena Location],NA(),0,1)</f>
        <v>Cleveland, Ohio</v>
      </c>
      <c r="E784" s="100">
        <v>67895</v>
      </c>
      <c r="F784" s="129">
        <v>1999</v>
      </c>
      <c r="G784" s="100" t="s">
        <v>302</v>
      </c>
      <c r="H784" s="15" t="s">
        <v>281</v>
      </c>
      <c r="I784" s="130">
        <v>2.7</v>
      </c>
      <c r="J784" s="6">
        <f>1</f>
        <v>1</v>
      </c>
      <c r="L784" s="205" t="s">
        <v>467</v>
      </c>
      <c r="M784" s="205" t="s">
        <v>468</v>
      </c>
      <c r="N784" s="205" t="s">
        <v>469</v>
      </c>
    </row>
    <row r="785" spans="2:14" ht="23.25" customHeight="1">
      <c r="B785" s="100" t="str" cm="1">
        <f t="array" ref="B785">_xlfn.XLOOKUP(tblMix[[#This Row],[Arena Name]]&amp;tblMix[[#This Row],[Arena Location]],tblLookup[Arena Name]&amp;tblLookup[Arena Location],tblLookup[Team Name],NA(),0,1)</f>
        <v>Las Vegas Raiders</v>
      </c>
      <c r="C785" s="100" t="str">
        <f>_xlfn.XLOOKUP(tblMix[[#This Row],[Arena Location]],tblLookup[Arena Location],tblLookup[Arena Name],NA(),0,1)</f>
        <v>Allegiant Stadium</v>
      </c>
      <c r="D785" s="100" t="s">
        <v>428</v>
      </c>
      <c r="E785" s="100">
        <v>65000</v>
      </c>
      <c r="F785" s="129">
        <v>2020</v>
      </c>
      <c r="G785" s="100" t="s">
        <v>312</v>
      </c>
      <c r="H785" s="15" t="s">
        <v>281</v>
      </c>
      <c r="I785" s="130">
        <v>16.059999999999999</v>
      </c>
      <c r="J785" s="6">
        <f>1</f>
        <v>1</v>
      </c>
      <c r="L785" s="205" t="s">
        <v>387</v>
      </c>
      <c r="M785" s="205" t="s">
        <v>388</v>
      </c>
      <c r="N785" s="205" t="s">
        <v>389</v>
      </c>
    </row>
    <row r="786" spans="2:14" ht="23.25" customHeight="1">
      <c r="B786" s="100" t="s">
        <v>464</v>
      </c>
      <c r="C786" s="100" t="s">
        <v>465</v>
      </c>
      <c r="D786" s="100" t="s">
        <v>466</v>
      </c>
      <c r="E786" s="100">
        <v>69143</v>
      </c>
      <c r="F786" s="129">
        <v>1999</v>
      </c>
      <c r="G786" s="100" t="s">
        <v>303</v>
      </c>
      <c r="H786" s="15" t="s">
        <v>287</v>
      </c>
      <c r="I786" s="130">
        <v>13.89</v>
      </c>
      <c r="J786" s="6">
        <f>1</f>
        <v>1</v>
      </c>
      <c r="L786" s="205" t="s">
        <v>399</v>
      </c>
      <c r="M786" s="205" t="s">
        <v>400</v>
      </c>
      <c r="N786" s="205" t="s">
        <v>401</v>
      </c>
    </row>
    <row r="787" spans="2:14" ht="23.25" customHeight="1">
      <c r="B787" s="100" t="s">
        <v>436</v>
      </c>
      <c r="C787" s="100" t="s">
        <v>437</v>
      </c>
      <c r="D787" s="100" t="s">
        <v>438</v>
      </c>
      <c r="E787" s="100">
        <v>66655</v>
      </c>
      <c r="F787" s="129">
        <v>2016</v>
      </c>
      <c r="G787" s="100" t="s">
        <v>297</v>
      </c>
      <c r="H787" s="15" t="s">
        <v>287</v>
      </c>
      <c r="I787" s="130">
        <v>15.27</v>
      </c>
      <c r="J787" s="6">
        <f>1</f>
        <v>1</v>
      </c>
      <c r="L787" s="205" t="s">
        <v>426</v>
      </c>
      <c r="M787" s="205" t="s">
        <v>427</v>
      </c>
      <c r="N787" s="205" t="s">
        <v>428</v>
      </c>
    </row>
    <row r="788" spans="2:14" ht="23.25" customHeight="1">
      <c r="B788" s="100" t="s">
        <v>452</v>
      </c>
      <c r="C788" s="100" t="s">
        <v>453</v>
      </c>
      <c r="D788" s="100" t="s">
        <v>454</v>
      </c>
      <c r="E788" s="100">
        <v>68400</v>
      </c>
      <c r="F788" s="129">
        <v>2001</v>
      </c>
      <c r="G788" s="100" t="s">
        <v>298</v>
      </c>
      <c r="H788" s="15" t="s">
        <v>283</v>
      </c>
      <c r="I788" s="130">
        <v>9.84</v>
      </c>
      <c r="J788" s="6">
        <f>1</f>
        <v>1</v>
      </c>
      <c r="L788" s="205" t="s">
        <v>411</v>
      </c>
      <c r="M788" s="205" t="s">
        <v>412</v>
      </c>
      <c r="N788" s="205" t="s">
        <v>413</v>
      </c>
    </row>
    <row r="789" spans="2:14" ht="23.25" customHeight="1">
      <c r="B789" s="100" t="s">
        <v>433</v>
      </c>
      <c r="C789" s="100" t="s">
        <v>434</v>
      </c>
      <c r="D789" s="100" t="s">
        <v>435</v>
      </c>
      <c r="E789" s="100">
        <v>65326</v>
      </c>
      <c r="F789" s="129">
        <v>1987</v>
      </c>
      <c r="G789" s="100" t="s">
        <v>284</v>
      </c>
      <c r="H789" s="15" t="s">
        <v>281</v>
      </c>
      <c r="I789" s="130">
        <v>10.210000000000001</v>
      </c>
      <c r="J789" s="6">
        <f>1</f>
        <v>1</v>
      </c>
      <c r="L789" s="205" t="s">
        <v>423</v>
      </c>
      <c r="M789" s="205" t="s">
        <v>424</v>
      </c>
      <c r="N789" s="205" t="s">
        <v>425</v>
      </c>
    </row>
    <row r="790" spans="2:14" ht="23.25" customHeight="1">
      <c r="B790" s="100" t="s">
        <v>426</v>
      </c>
      <c r="C790" s="100" t="s">
        <v>427</v>
      </c>
      <c r="D790" s="100" t="str">
        <f>_xlfn.XLOOKUP(tblMix[[#This Row],[Arena Name]],tblLookup[Arena Name],tblLookup[Arena Location],NA(),0,1)</f>
        <v>Paradise, Nevada</v>
      </c>
      <c r="E790" s="100">
        <v>65000</v>
      </c>
      <c r="F790" s="129">
        <v>2020</v>
      </c>
      <c r="G790" s="100" t="s">
        <v>310</v>
      </c>
      <c r="H790" s="15" t="s">
        <v>290</v>
      </c>
      <c r="I790" s="130">
        <v>7</v>
      </c>
      <c r="J790" s="6">
        <f>1</f>
        <v>1</v>
      </c>
      <c r="L790" s="205" t="s">
        <v>432</v>
      </c>
      <c r="M790" s="205" t="s">
        <v>430</v>
      </c>
      <c r="N790" s="205" t="s">
        <v>431</v>
      </c>
    </row>
    <row r="791" spans="2:14" ht="23.25" customHeight="1">
      <c r="B791" s="100" t="s">
        <v>384</v>
      </c>
      <c r="C791" s="100" t="s">
        <v>385</v>
      </c>
      <c r="D791" s="100" t="s">
        <v>386</v>
      </c>
      <c r="E791" s="100">
        <v>71008</v>
      </c>
      <c r="F791" s="129">
        <v>1998</v>
      </c>
      <c r="G791" s="100" t="s">
        <v>310</v>
      </c>
      <c r="H791" s="15" t="s">
        <v>290</v>
      </c>
      <c r="I791" s="130">
        <v>7</v>
      </c>
      <c r="J791" s="6">
        <f>1</f>
        <v>1</v>
      </c>
      <c r="L791" s="205" t="s">
        <v>439</v>
      </c>
      <c r="M791" s="205" t="s">
        <v>440</v>
      </c>
      <c r="N791" s="205" t="s">
        <v>441</v>
      </c>
    </row>
    <row r="792" spans="2:14" ht="23.25" customHeight="1">
      <c r="B792" s="100" t="s">
        <v>429</v>
      </c>
      <c r="C792" s="100" t="s">
        <v>430</v>
      </c>
      <c r="D792" s="100" t="str">
        <f>_xlfn.XLOOKUP(tblMix[[#This Row],[Arena Name]],tblLookup[Arena Name],tblLookup[Arena Location],NA(),0,1)</f>
        <v>Inglewood, California</v>
      </c>
      <c r="E792" s="100">
        <v>70240</v>
      </c>
      <c r="F792" s="129">
        <v>2020</v>
      </c>
      <c r="G792" s="100" t="s">
        <v>314</v>
      </c>
      <c r="H792" s="15" t="s">
        <v>287</v>
      </c>
      <c r="I792" s="130">
        <v>12.41</v>
      </c>
      <c r="J792" s="6">
        <f>1</f>
        <v>1</v>
      </c>
      <c r="L792" s="205" t="s">
        <v>384</v>
      </c>
      <c r="M792" s="205" t="s">
        <v>385</v>
      </c>
      <c r="N792" s="205" t="s">
        <v>386</v>
      </c>
    </row>
    <row r="793" spans="2:14" ht="23.25" customHeight="1">
      <c r="B793" s="100" t="s">
        <v>432</v>
      </c>
      <c r="C793" s="100" t="s">
        <v>430</v>
      </c>
      <c r="D793" s="100" t="s">
        <v>431</v>
      </c>
      <c r="E793" s="100">
        <v>70240</v>
      </c>
      <c r="F793" s="129">
        <v>2020</v>
      </c>
      <c r="G793" s="100" t="s">
        <v>303</v>
      </c>
      <c r="H793" s="15" t="s">
        <v>287</v>
      </c>
      <c r="I793" s="130">
        <v>13.89</v>
      </c>
      <c r="J793" s="6">
        <f>1</f>
        <v>1</v>
      </c>
      <c r="L793" s="205" t="s">
        <v>458</v>
      </c>
      <c r="M793" s="205" t="s">
        <v>459</v>
      </c>
      <c r="N793" s="205" t="s">
        <v>460</v>
      </c>
    </row>
    <row r="794" spans="2:14" ht="23.25" customHeight="1">
      <c r="B794" s="100" t="str" cm="1">
        <f t="array" ref="B794">_xlfn.XLOOKUP(tblMix[[#This Row],[Arena Name]]&amp;tblMix[[#This Row],[Arena Location]],tblLookup[Arena Name]&amp;tblLookup[Arena Location],tblLookup[Team Name],NA(),0,1)</f>
        <v>Jacksonville Jaguars</v>
      </c>
      <c r="C794" s="100" t="str">
        <f>_xlfn.XLOOKUP(tblMix[[#This Row],[Arena Location]],tblLookup[Arena Location],tblLookup[Arena Name],NA(),0,1)</f>
        <v>TIAA Bank Field</v>
      </c>
      <c r="D794" s="100" t="s">
        <v>422</v>
      </c>
      <c r="E794" s="100">
        <v>69132</v>
      </c>
      <c r="F794" s="129">
        <v>2008</v>
      </c>
      <c r="G794" s="100" t="s">
        <v>362</v>
      </c>
      <c r="H794" s="15" t="s">
        <v>281</v>
      </c>
      <c r="I794" s="130">
        <v>6.69</v>
      </c>
      <c r="J794" s="6">
        <f>1</f>
        <v>1</v>
      </c>
      <c r="L794" s="205" t="s">
        <v>452</v>
      </c>
      <c r="M794" s="205" t="s">
        <v>453</v>
      </c>
      <c r="N794" s="205" t="s">
        <v>454</v>
      </c>
    </row>
    <row r="795" spans="2:14" ht="23.25" customHeight="1">
      <c r="B795" s="100" t="s">
        <v>445</v>
      </c>
      <c r="C795" s="100" t="s">
        <v>446</v>
      </c>
      <c r="D795" s="100" t="s">
        <v>447</v>
      </c>
      <c r="E795" s="100">
        <v>82500</v>
      </c>
      <c r="F795" s="129">
        <v>2010</v>
      </c>
      <c r="G795" s="100" t="s">
        <v>311</v>
      </c>
      <c r="H795" s="15" t="s">
        <v>290</v>
      </c>
      <c r="I795" s="130">
        <v>14.13</v>
      </c>
      <c r="J795" s="6">
        <f>1</f>
        <v>1</v>
      </c>
      <c r="L795" s="205" t="s">
        <v>458</v>
      </c>
      <c r="M795" s="205" t="s">
        <v>459</v>
      </c>
      <c r="N795" s="205" t="s">
        <v>460</v>
      </c>
    </row>
    <row r="796" spans="2:14" ht="23.25" customHeight="1">
      <c r="B796" s="100" t="s">
        <v>449</v>
      </c>
      <c r="C796" s="100" t="s">
        <v>450</v>
      </c>
      <c r="D796" s="100" t="str">
        <f>_xlfn.XLOOKUP(tblMix[[#This Row],[Arena Name]],tblLookup[Arena Name],tblLookup[Arena Location],NA(),0,1)</f>
        <v>Philadelphia, Pennsylvania</v>
      </c>
      <c r="E796" s="100">
        <v>69596</v>
      </c>
      <c r="F796" s="129">
        <v>2003</v>
      </c>
      <c r="G796" s="100" t="s">
        <v>292</v>
      </c>
      <c r="H796" s="15" t="s">
        <v>281</v>
      </c>
      <c r="I796" s="130">
        <v>9.19</v>
      </c>
      <c r="J796" s="6">
        <f>1</f>
        <v>1</v>
      </c>
      <c r="L796" s="205" t="s">
        <v>402</v>
      </c>
      <c r="M796" s="205" t="s">
        <v>403</v>
      </c>
      <c r="N796" s="205" t="s">
        <v>404</v>
      </c>
    </row>
    <row r="797" spans="2:14" ht="23.25" customHeight="1">
      <c r="B797" s="100" t="s">
        <v>448</v>
      </c>
      <c r="C797" s="100" t="s">
        <v>446</v>
      </c>
      <c r="D797" s="100" t="str">
        <f>_xlfn.XLOOKUP(tblMix[[#This Row],[Arena Name]],tblLookup[Arena Name],tblLookup[Arena Location],NA(),0,1)</f>
        <v>East Rutherford, New Jersey</v>
      </c>
      <c r="E797" s="100">
        <v>82500</v>
      </c>
      <c r="F797" s="129">
        <v>2010</v>
      </c>
      <c r="G797" s="100" t="s">
        <v>361</v>
      </c>
      <c r="H797" s="15" t="s">
        <v>290</v>
      </c>
      <c r="I797" s="130">
        <v>3.25</v>
      </c>
      <c r="J797" s="6">
        <f>1</f>
        <v>1</v>
      </c>
      <c r="L797" s="205" t="s">
        <v>402</v>
      </c>
      <c r="M797" s="205" t="s">
        <v>403</v>
      </c>
      <c r="N797" s="205" t="s">
        <v>404</v>
      </c>
    </row>
    <row r="798" spans="2:14" ht="23.25" customHeight="1">
      <c r="B798" s="100" t="str" cm="1">
        <f t="array" ref="B798">_xlfn.XLOOKUP(tblMix[[#This Row],[Arena Name]]&amp;tblMix[[#This Row],[Arena Location]],tblLookup[Arena Name]&amp;tblLookup[Arena Location],tblLookup[Team Name],NA(),0,1)</f>
        <v>Arizona Cardinals</v>
      </c>
      <c r="C798" s="100" t="s">
        <v>379</v>
      </c>
      <c r="D798" s="100" t="s">
        <v>380</v>
      </c>
      <c r="E798" s="100">
        <v>63400</v>
      </c>
      <c r="F798" s="129">
        <v>2006</v>
      </c>
      <c r="G798" s="100" t="s">
        <v>288</v>
      </c>
      <c r="H798" s="15" t="s">
        <v>283</v>
      </c>
      <c r="I798" s="130">
        <v>5.13</v>
      </c>
      <c r="J798" s="6">
        <f>1</f>
        <v>1</v>
      </c>
      <c r="L798" s="205" t="s">
        <v>396</v>
      </c>
      <c r="M798" s="205" t="s">
        <v>397</v>
      </c>
      <c r="N798" s="205" t="s">
        <v>398</v>
      </c>
    </row>
    <row r="799" spans="2:14" ht="23.25" customHeight="1">
      <c r="B799" s="100" t="str" cm="1">
        <f t="array" ref="B799">_xlfn.XLOOKUP(tblMix[[#This Row],[Arena Name]]&amp;tblMix[[#This Row],[Arena Location]],tblLookup[Arena Name]&amp;tblLookup[Arena Location],tblLookup[Team Name],NA(),0,1)</f>
        <v>Los Angeles Rams</v>
      </c>
      <c r="C799" s="100" t="str">
        <f>_xlfn.XLOOKUP(tblMix[[#This Row],[Arena Location]],tblLookup[Arena Location],tblLookup[Arena Name],NA(),0,1)</f>
        <v>SoFi Stadium</v>
      </c>
      <c r="D799" s="100" t="s">
        <v>431</v>
      </c>
      <c r="E799" s="100">
        <v>70240</v>
      </c>
      <c r="F799" s="129">
        <v>2020</v>
      </c>
      <c r="G799" s="100" t="s">
        <v>361</v>
      </c>
      <c r="H799" s="15" t="s">
        <v>287</v>
      </c>
      <c r="I799" s="130">
        <v>3.15</v>
      </c>
      <c r="J799" s="6">
        <f>1</f>
        <v>1</v>
      </c>
      <c r="L799" s="205" t="s">
        <v>461</v>
      </c>
      <c r="M799" s="205" t="s">
        <v>462</v>
      </c>
      <c r="N799" s="205" t="s">
        <v>463</v>
      </c>
    </row>
    <row r="800" spans="2:14" ht="23.25" customHeight="1">
      <c r="B800" s="100" t="s">
        <v>436</v>
      </c>
      <c r="C800" s="100" t="s">
        <v>437</v>
      </c>
      <c r="D800" s="100" t="s">
        <v>438</v>
      </c>
      <c r="E800" s="100">
        <v>66655</v>
      </c>
      <c r="F800" s="129">
        <v>2016</v>
      </c>
      <c r="G800" s="100" t="s">
        <v>296</v>
      </c>
      <c r="H800" s="15" t="s">
        <v>283</v>
      </c>
      <c r="I800" s="130">
        <v>11.1</v>
      </c>
      <c r="J800" s="6">
        <f>1</f>
        <v>1</v>
      </c>
      <c r="L800" s="205" t="s">
        <v>378</v>
      </c>
      <c r="M800" s="205" t="s">
        <v>379</v>
      </c>
      <c r="N800" s="205" t="s">
        <v>380</v>
      </c>
    </row>
    <row r="801" spans="2:14" ht="23.25" customHeight="1">
      <c r="B801" s="100" t="s">
        <v>381</v>
      </c>
      <c r="C801" s="100" t="s">
        <v>382</v>
      </c>
      <c r="D801" s="100" t="s">
        <v>383</v>
      </c>
      <c r="E801" s="100">
        <v>71000</v>
      </c>
      <c r="F801" s="129">
        <v>2017</v>
      </c>
      <c r="G801" s="100" t="s">
        <v>311</v>
      </c>
      <c r="H801" s="15" t="s">
        <v>287</v>
      </c>
      <c r="I801" s="130">
        <v>14.84</v>
      </c>
      <c r="J801" s="6">
        <f>1</f>
        <v>1</v>
      </c>
      <c r="L801" s="205" t="s">
        <v>442</v>
      </c>
      <c r="M801" s="205" t="s">
        <v>443</v>
      </c>
      <c r="N801" s="205" t="s">
        <v>444</v>
      </c>
    </row>
    <row r="802" spans="2:14" ht="23.25" customHeight="1">
      <c r="B802" s="100" t="s">
        <v>464</v>
      </c>
      <c r="C802" s="100" t="s">
        <v>465</v>
      </c>
      <c r="D802" s="100" t="str">
        <f>_xlfn.XLOOKUP(tblMix[[#This Row],[Arena Name]],tblLookup[Arena Name],tblLookup[Arena Location],NA(),0,1)</f>
        <v>Nashville, Tennessee</v>
      </c>
      <c r="E802" s="100">
        <v>69143</v>
      </c>
      <c r="F802" s="129">
        <v>1999</v>
      </c>
      <c r="G802" s="100" t="s">
        <v>272</v>
      </c>
      <c r="H802" s="15" t="s">
        <v>283</v>
      </c>
      <c r="I802" s="130">
        <v>15.68</v>
      </c>
      <c r="J802" s="6">
        <f>1</f>
        <v>1</v>
      </c>
      <c r="L802" s="205" t="s">
        <v>384</v>
      </c>
      <c r="M802" s="205" t="s">
        <v>385</v>
      </c>
      <c r="N802" s="205" t="s">
        <v>386</v>
      </c>
    </row>
    <row r="803" spans="2:14" ht="23.25" customHeight="1">
      <c r="B803" s="100" t="s">
        <v>381</v>
      </c>
      <c r="C803" s="100" t="s">
        <v>382</v>
      </c>
      <c r="D803" s="100" t="str">
        <f>_xlfn.XLOOKUP(tblMix[[#This Row],[Arena Name]],tblLookup[Arena Name],tblLookup[Arena Location],NA(),0,1)</f>
        <v>Atlanta, Georgia</v>
      </c>
      <c r="E803" s="100">
        <v>71000</v>
      </c>
      <c r="F803" s="129">
        <v>2017</v>
      </c>
      <c r="G803" s="100" t="s">
        <v>296</v>
      </c>
      <c r="H803" s="15" t="s">
        <v>281</v>
      </c>
      <c r="I803" s="130">
        <v>12.21</v>
      </c>
      <c r="J803" s="6">
        <f>1</f>
        <v>1</v>
      </c>
      <c r="L803" s="205" t="s">
        <v>432</v>
      </c>
      <c r="M803" s="205" t="s">
        <v>430</v>
      </c>
      <c r="N803" s="205" t="s">
        <v>431</v>
      </c>
    </row>
    <row r="804" spans="2:14" ht="23.25" customHeight="1">
      <c r="B804" s="100" t="s">
        <v>393</v>
      </c>
      <c r="C804" s="100" t="s">
        <v>394</v>
      </c>
      <c r="D804" s="100" t="s">
        <v>395</v>
      </c>
      <c r="E804" s="100">
        <v>61500</v>
      </c>
      <c r="F804" s="129">
        <v>1924</v>
      </c>
      <c r="G804" s="100" t="s">
        <v>310</v>
      </c>
      <c r="H804" s="15" t="s">
        <v>287</v>
      </c>
      <c r="I804" s="130">
        <v>7.49</v>
      </c>
      <c r="J804" s="6">
        <f>1</f>
        <v>1</v>
      </c>
      <c r="L804" s="205" t="s">
        <v>442</v>
      </c>
      <c r="M804" s="205" t="s">
        <v>443</v>
      </c>
      <c r="N804" s="205" t="s">
        <v>444</v>
      </c>
    </row>
    <row r="805" spans="2:14" ht="23.25" customHeight="1">
      <c r="B805" s="100" t="s">
        <v>390</v>
      </c>
      <c r="C805" s="100" t="s">
        <v>391</v>
      </c>
      <c r="D805" s="100" t="s">
        <v>392</v>
      </c>
      <c r="E805" s="100">
        <v>75523</v>
      </c>
      <c r="F805" s="129">
        <v>1996</v>
      </c>
      <c r="G805" s="100" t="s">
        <v>271</v>
      </c>
      <c r="H805" s="15" t="s">
        <v>281</v>
      </c>
      <c r="I805" s="130">
        <v>9.56</v>
      </c>
      <c r="J805" s="6">
        <f>1</f>
        <v>1</v>
      </c>
      <c r="L805" s="205" t="s">
        <v>458</v>
      </c>
      <c r="M805" s="205" t="s">
        <v>459</v>
      </c>
      <c r="N805" s="205" t="s">
        <v>460</v>
      </c>
    </row>
    <row r="806" spans="2:14" ht="23.25" customHeight="1">
      <c r="B806" s="100" t="s">
        <v>449</v>
      </c>
      <c r="C806" s="100" t="s">
        <v>450</v>
      </c>
      <c r="D806" s="100" t="s">
        <v>451</v>
      </c>
      <c r="E806" s="100">
        <v>69596</v>
      </c>
      <c r="F806" s="129">
        <v>2003</v>
      </c>
      <c r="G806" s="100" t="s">
        <v>288</v>
      </c>
      <c r="H806" s="15" t="s">
        <v>283</v>
      </c>
      <c r="I806" s="130">
        <v>5.13</v>
      </c>
      <c r="J806" s="6">
        <f>1</f>
        <v>1</v>
      </c>
      <c r="L806" s="205" t="s">
        <v>384</v>
      </c>
      <c r="M806" s="205" t="s">
        <v>385</v>
      </c>
      <c r="N806" s="205" t="s">
        <v>386</v>
      </c>
    </row>
    <row r="807" spans="2:14" ht="23.25" customHeight="1">
      <c r="B807" s="100" t="s">
        <v>467</v>
      </c>
      <c r="C807" s="100" t="s">
        <v>468</v>
      </c>
      <c r="D807" s="100" t="str">
        <f>_xlfn.XLOOKUP(tblMix[[#This Row],[Arena Name]],tblLookup[Arena Name],tblLookup[Arena Location],NA(),0,1)</f>
        <v>Landover, Maryland</v>
      </c>
      <c r="E807" s="100">
        <v>82000</v>
      </c>
      <c r="F807" s="129">
        <v>1997</v>
      </c>
      <c r="G807" s="100" t="s">
        <v>284</v>
      </c>
      <c r="H807" s="15" t="s">
        <v>281</v>
      </c>
      <c r="I807" s="130">
        <v>10.210000000000001</v>
      </c>
      <c r="J807" s="6">
        <f>1</f>
        <v>1</v>
      </c>
      <c r="L807" s="205" t="s">
        <v>448</v>
      </c>
      <c r="M807" s="205" t="s">
        <v>446</v>
      </c>
      <c r="N807" s="205" t="s">
        <v>447</v>
      </c>
    </row>
    <row r="808" spans="2:14" ht="23.25" customHeight="1">
      <c r="B808" s="100" t="s">
        <v>405</v>
      </c>
      <c r="C808" s="100" t="str">
        <f>_xlfn.XLOOKUP(tblMix[[#This Row],[Team Name]],tblLookup[Team Name],tblLookup[Arena Name],NA(),0,1)</f>
        <v>Empower Field at Mile High</v>
      </c>
      <c r="D808" s="100" t="s">
        <v>407</v>
      </c>
      <c r="E808" s="100">
        <v>76125</v>
      </c>
      <c r="F808" s="129">
        <v>2001</v>
      </c>
      <c r="G808" s="100" t="s">
        <v>270</v>
      </c>
      <c r="H808" s="15" t="s">
        <v>283</v>
      </c>
      <c r="I808" s="130">
        <v>8.67</v>
      </c>
      <c r="J808" s="6">
        <f>1</f>
        <v>1</v>
      </c>
      <c r="L808" s="205" t="s">
        <v>390</v>
      </c>
      <c r="M808" s="205" t="s">
        <v>391</v>
      </c>
      <c r="N808" s="205" t="s">
        <v>392</v>
      </c>
    </row>
    <row r="809" spans="2:14" ht="23.25" customHeight="1">
      <c r="B809" s="100" t="s">
        <v>411</v>
      </c>
      <c r="C809" s="100" t="s">
        <v>412</v>
      </c>
      <c r="D809" s="100" t="s">
        <v>413</v>
      </c>
      <c r="E809" s="100">
        <v>81441</v>
      </c>
      <c r="F809" s="129">
        <v>1957</v>
      </c>
      <c r="G809" s="100" t="s">
        <v>360</v>
      </c>
      <c r="H809" s="15" t="s">
        <v>281</v>
      </c>
      <c r="I809" s="130">
        <v>3.39</v>
      </c>
      <c r="J809" s="6">
        <f>1</f>
        <v>1</v>
      </c>
      <c r="L809" s="205" t="s">
        <v>378</v>
      </c>
      <c r="M809" s="205" t="s">
        <v>379</v>
      </c>
      <c r="N809" s="205" t="s">
        <v>380</v>
      </c>
    </row>
    <row r="810" spans="2:14" ht="23.25" customHeight="1">
      <c r="B810" s="100" t="s">
        <v>411</v>
      </c>
      <c r="C810" s="100" t="s">
        <v>412</v>
      </c>
      <c r="D810" s="100" t="s">
        <v>413</v>
      </c>
      <c r="E810" s="100">
        <v>81441</v>
      </c>
      <c r="F810" s="129">
        <v>1957</v>
      </c>
      <c r="G810" s="100" t="s">
        <v>360</v>
      </c>
      <c r="H810" s="15" t="s">
        <v>283</v>
      </c>
      <c r="I810" s="130">
        <v>3.11</v>
      </c>
      <c r="J810" s="6">
        <f>1</f>
        <v>1</v>
      </c>
      <c r="L810" s="205" t="s">
        <v>420</v>
      </c>
      <c r="M810" s="205" t="s">
        <v>421</v>
      </c>
      <c r="N810" s="205" t="s">
        <v>422</v>
      </c>
    </row>
    <row r="811" spans="2:14" ht="23.25" customHeight="1">
      <c r="B811" s="100" t="s">
        <v>417</v>
      </c>
      <c r="C811" s="100" t="str">
        <f>_xlfn.XLOOKUP(tblMix[[#This Row],[Team Name]],tblLookup[Team Name],tblLookup[Arena Name],NA(),0,1)</f>
        <v>Lucas Oil Stadium</v>
      </c>
      <c r="D811" s="100" t="str">
        <f>_xlfn.XLOOKUP(tblMix[[#This Row],[Arena Name]],tblLookup[Arena Name],tblLookup[Arena Location],NA(),0,1)</f>
        <v>Indianapolis, Indiana</v>
      </c>
      <c r="E811" s="100">
        <v>67000</v>
      </c>
      <c r="F811" s="129">
        <v>2008</v>
      </c>
      <c r="G811" s="100" t="s">
        <v>365</v>
      </c>
      <c r="H811" s="15" t="s">
        <v>290</v>
      </c>
      <c r="I811" s="130">
        <v>7.72</v>
      </c>
      <c r="J811" s="6">
        <f>1</f>
        <v>1</v>
      </c>
      <c r="L811" s="205" t="s">
        <v>448</v>
      </c>
      <c r="M811" s="205" t="s">
        <v>446</v>
      </c>
      <c r="N811" s="205" t="s">
        <v>447</v>
      </c>
    </row>
    <row r="812" spans="2:14" ht="23.25" customHeight="1">
      <c r="B812" s="100" t="str" cm="1">
        <f t="array" ref="B812">_xlfn.XLOOKUP(tblMix[[#This Row],[Arena Name]]&amp;tblMix[[#This Row],[Arena Location]],tblLookup[Arena Name]&amp;tblLookup[Arena Location],tblLookup[Team Name],NA(),0,1)</f>
        <v>Dallas Cowboys</v>
      </c>
      <c r="C812" s="100" t="s">
        <v>403</v>
      </c>
      <c r="D812" s="100" t="s">
        <v>404</v>
      </c>
      <c r="E812" s="100">
        <v>80000</v>
      </c>
      <c r="F812" s="129">
        <v>2009</v>
      </c>
      <c r="G812" s="100" t="s">
        <v>293</v>
      </c>
      <c r="H812" s="15" t="s">
        <v>287</v>
      </c>
      <c r="I812" s="130">
        <v>5.08</v>
      </c>
      <c r="J812" s="6">
        <f>1</f>
        <v>1</v>
      </c>
      <c r="L812" s="205" t="s">
        <v>433</v>
      </c>
      <c r="M812" s="205" t="s">
        <v>434</v>
      </c>
      <c r="N812" s="205" t="s">
        <v>435</v>
      </c>
    </row>
    <row r="813" spans="2:14" ht="23.25" customHeight="1">
      <c r="B813" s="100" t="s">
        <v>455</v>
      </c>
      <c r="C813" s="100" t="str">
        <f>_xlfn.XLOOKUP(tblMix[[#This Row],[Team Name]],tblLookup[Team Name],tblLookup[Arena Name],NA(),0,1)</f>
        <v>Levi's Stadium</v>
      </c>
      <c r="D813" s="100" t="s">
        <v>457</v>
      </c>
      <c r="E813" s="100">
        <v>68500</v>
      </c>
      <c r="F813" s="129">
        <v>2014</v>
      </c>
      <c r="G813" s="100" t="s">
        <v>286</v>
      </c>
      <c r="H813" s="15" t="s">
        <v>287</v>
      </c>
      <c r="I813" s="130">
        <v>8.8800000000000008</v>
      </c>
      <c r="J813" s="6">
        <f>1</f>
        <v>1</v>
      </c>
      <c r="L813" s="205" t="s">
        <v>420</v>
      </c>
      <c r="M813" s="205" t="s">
        <v>421</v>
      </c>
      <c r="N813" s="205" t="s">
        <v>422</v>
      </c>
    </row>
    <row r="814" spans="2:14" ht="23.25" customHeight="1">
      <c r="B814" s="100" t="s">
        <v>449</v>
      </c>
      <c r="C814" s="100" t="s">
        <v>450</v>
      </c>
      <c r="D814" s="100" t="s">
        <v>451</v>
      </c>
      <c r="E814" s="100">
        <v>69596</v>
      </c>
      <c r="F814" s="129">
        <v>2003</v>
      </c>
      <c r="G814" s="100" t="s">
        <v>323</v>
      </c>
      <c r="H814" s="15" t="s">
        <v>287</v>
      </c>
      <c r="I814" s="130">
        <v>2.11</v>
      </c>
      <c r="J814" s="6">
        <f>1</f>
        <v>1</v>
      </c>
      <c r="L814" s="205" t="s">
        <v>399</v>
      </c>
      <c r="M814" s="205" t="s">
        <v>400</v>
      </c>
      <c r="N814" s="205" t="s">
        <v>401</v>
      </c>
    </row>
    <row r="815" spans="2:14" ht="23.25" customHeight="1">
      <c r="B815" s="100" t="s">
        <v>405</v>
      </c>
      <c r="C815" s="100" t="s">
        <v>406</v>
      </c>
      <c r="D815" s="100" t="str">
        <f>_xlfn.XLOOKUP(tblMix[[#This Row],[Arena Name]],tblLookup[Arena Name],tblLookup[Arena Location],NA(),0,1)</f>
        <v>Denver, Colorado</v>
      </c>
      <c r="E815" s="100">
        <v>76125</v>
      </c>
      <c r="F815" s="129">
        <v>2001</v>
      </c>
      <c r="G815" s="100" t="s">
        <v>314</v>
      </c>
      <c r="H815" s="15" t="s">
        <v>281</v>
      </c>
      <c r="I815" s="130">
        <v>11.17</v>
      </c>
      <c r="J815" s="6">
        <f>1</f>
        <v>1</v>
      </c>
      <c r="L815" s="205" t="s">
        <v>408</v>
      </c>
      <c r="M815" s="205" t="s">
        <v>409</v>
      </c>
      <c r="N815" s="205" t="s">
        <v>410</v>
      </c>
    </row>
    <row r="816" spans="2:14" ht="23.25" customHeight="1">
      <c r="B816" s="100" t="s">
        <v>414</v>
      </c>
      <c r="C816" s="100" t="str">
        <f>_xlfn.XLOOKUP(tblMix[[#This Row],[Team Name]],tblLookup[Team Name],tblLookup[Arena Name],NA(),0,1)</f>
        <v>NRG Stadium</v>
      </c>
      <c r="D816" s="100" t="s">
        <v>416</v>
      </c>
      <c r="E816" s="100">
        <v>72220</v>
      </c>
      <c r="F816" s="129">
        <v>2002</v>
      </c>
      <c r="G816" s="100" t="s">
        <v>311</v>
      </c>
      <c r="H816" s="15" t="s">
        <v>290</v>
      </c>
      <c r="I816" s="130">
        <v>14.13</v>
      </c>
      <c r="J816" s="6">
        <f>1</f>
        <v>1</v>
      </c>
      <c r="L816" s="205" t="s">
        <v>423</v>
      </c>
      <c r="M816" s="205" t="s">
        <v>424</v>
      </c>
      <c r="N816" s="205" t="s">
        <v>425</v>
      </c>
    </row>
    <row r="817" spans="2:14" ht="23.25" customHeight="1">
      <c r="B817" s="100" t="s">
        <v>432</v>
      </c>
      <c r="C817" s="100" t="s">
        <v>430</v>
      </c>
      <c r="D817" s="100" t="s">
        <v>431</v>
      </c>
      <c r="E817" s="100">
        <v>70240</v>
      </c>
      <c r="F817" s="129">
        <v>2020</v>
      </c>
      <c r="G817" s="100" t="s">
        <v>323</v>
      </c>
      <c r="H817" s="15" t="s">
        <v>290</v>
      </c>
      <c r="I817" s="130">
        <v>1.97</v>
      </c>
      <c r="J817" s="6">
        <f>1</f>
        <v>1</v>
      </c>
      <c r="L817" s="205" t="s">
        <v>429</v>
      </c>
      <c r="M817" s="205" t="s">
        <v>430</v>
      </c>
      <c r="N817" s="205" t="s">
        <v>431</v>
      </c>
    </row>
    <row r="818" spans="2:14" ht="23.25" customHeight="1">
      <c r="B818" s="100" t="s">
        <v>426</v>
      </c>
      <c r="C818" s="100" t="s">
        <v>427</v>
      </c>
      <c r="D818" s="100" t="s">
        <v>428</v>
      </c>
      <c r="E818" s="100">
        <v>65000</v>
      </c>
      <c r="F818" s="129">
        <v>2020</v>
      </c>
      <c r="G818" s="100" t="s">
        <v>310</v>
      </c>
      <c r="H818" s="15" t="s">
        <v>283</v>
      </c>
      <c r="I818" s="130">
        <v>7.49</v>
      </c>
      <c r="J818" s="6">
        <f>1</f>
        <v>1</v>
      </c>
      <c r="L818" s="205" t="s">
        <v>445</v>
      </c>
      <c r="M818" s="205" t="s">
        <v>446</v>
      </c>
      <c r="N818" s="205" t="s">
        <v>447</v>
      </c>
    </row>
    <row r="819" spans="2:14" ht="23.25" customHeight="1">
      <c r="B819" s="100" t="s">
        <v>405</v>
      </c>
      <c r="C819" s="100" t="s">
        <v>406</v>
      </c>
      <c r="D819" s="100" t="str">
        <f>_xlfn.XLOOKUP(tblMix[[#This Row],[Arena Name]],tblLookup[Arena Name],tblLookup[Arena Location],NA(),0,1)</f>
        <v>Denver, Colorado</v>
      </c>
      <c r="E819" s="100">
        <v>76125</v>
      </c>
      <c r="F819" s="129">
        <v>2001</v>
      </c>
      <c r="G819" s="100" t="s">
        <v>276</v>
      </c>
      <c r="H819" s="15" t="s">
        <v>287</v>
      </c>
      <c r="I819" s="130">
        <v>6.13</v>
      </c>
      <c r="J819" s="6">
        <f>1</f>
        <v>1</v>
      </c>
      <c r="L819" s="205" t="s">
        <v>449</v>
      </c>
      <c r="M819" s="205" t="s">
        <v>450</v>
      </c>
      <c r="N819" s="205" t="s">
        <v>451</v>
      </c>
    </row>
    <row r="820" spans="2:14" ht="23.25" customHeight="1">
      <c r="B820" s="100" t="str" cm="1">
        <f t="array" ref="B820">_xlfn.XLOOKUP(tblMix[[#This Row],[Arena Name]]&amp;tblMix[[#This Row],[Arena Location]],tblLookup[Arena Name]&amp;tblLookup[Arena Location],tblLookup[Team Name],NA(),0,1)</f>
        <v>Baltimore Ravens</v>
      </c>
      <c r="C820" s="100" t="s">
        <v>385</v>
      </c>
      <c r="D820" s="100" t="s">
        <v>386</v>
      </c>
      <c r="E820" s="100">
        <v>71008</v>
      </c>
      <c r="F820" s="129">
        <v>1998</v>
      </c>
      <c r="G820" s="100" t="s">
        <v>364</v>
      </c>
      <c r="H820" s="15" t="s">
        <v>281</v>
      </c>
      <c r="I820" s="130">
        <v>7.2</v>
      </c>
      <c r="J820" s="6">
        <f>1</f>
        <v>1</v>
      </c>
      <c r="L820" s="205" t="s">
        <v>396</v>
      </c>
      <c r="M820" s="205" t="s">
        <v>397</v>
      </c>
      <c r="N820" s="205" t="s">
        <v>398</v>
      </c>
    </row>
    <row r="821" spans="2:14" ht="23.25" customHeight="1">
      <c r="B821" s="100" t="s">
        <v>461</v>
      </c>
      <c r="C821" s="100" t="str">
        <f>_xlfn.XLOOKUP(tblMix[[#This Row],[Team Name]],tblLookup[Team Name],tblLookup[Arena Name],NA(),0,1)</f>
        <v>Raymond James Stadium</v>
      </c>
      <c r="D821" s="100" t="s">
        <v>463</v>
      </c>
      <c r="E821" s="100">
        <v>65890</v>
      </c>
      <c r="F821" s="129">
        <v>1998</v>
      </c>
      <c r="G821" s="100" t="s">
        <v>308</v>
      </c>
      <c r="H821" s="15" t="s">
        <v>287</v>
      </c>
      <c r="I821" s="130">
        <v>11.5</v>
      </c>
      <c r="J821" s="6">
        <f>1</f>
        <v>1</v>
      </c>
      <c r="L821" s="205" t="s">
        <v>432</v>
      </c>
      <c r="M821" s="205" t="s">
        <v>430</v>
      </c>
      <c r="N821" s="205" t="s">
        <v>431</v>
      </c>
    </row>
    <row r="822" spans="2:14" ht="23.25" customHeight="1">
      <c r="B822" s="100" t="str" cm="1">
        <f t="array" ref="B822">_xlfn.XLOOKUP(tblMix[[#This Row],[Arena Name]]&amp;tblMix[[#This Row],[Arena Location]],tblLookup[Arena Name]&amp;tblLookup[Arena Location],tblLookup[Team Name],NA(),0,1)</f>
        <v>Los Angeles Rams</v>
      </c>
      <c r="C822" s="100" t="str">
        <f>_xlfn.XLOOKUP(tblMix[[#This Row],[Arena Location]],tblLookup[Arena Location],tblLookup[Arena Name],NA(),0,1)</f>
        <v>SoFi Stadium</v>
      </c>
      <c r="D822" s="100" t="s">
        <v>431</v>
      </c>
      <c r="E822" s="100">
        <v>70240</v>
      </c>
      <c r="F822" s="129">
        <v>2020</v>
      </c>
      <c r="G822" s="100" t="s">
        <v>359</v>
      </c>
      <c r="H822" s="15" t="s">
        <v>283</v>
      </c>
      <c r="I822" s="130">
        <v>11.01</v>
      </c>
      <c r="J822" s="6">
        <f>1</f>
        <v>1</v>
      </c>
      <c r="L822" s="205" t="s">
        <v>439</v>
      </c>
      <c r="M822" s="205" t="s">
        <v>440</v>
      </c>
      <c r="N822" s="205" t="s">
        <v>441</v>
      </c>
    </row>
    <row r="823" spans="2:14" ht="23.25" customHeight="1">
      <c r="B823" s="100" t="s">
        <v>467</v>
      </c>
      <c r="C823" s="100" t="s">
        <v>468</v>
      </c>
      <c r="D823" s="100" t="str">
        <f>_xlfn.XLOOKUP(tblMix[[#This Row],[Arena Name]],tblLookup[Arena Name],tblLookup[Arena Location],NA(),0,1)</f>
        <v>Landover, Maryland</v>
      </c>
      <c r="E823" s="100">
        <v>82000</v>
      </c>
      <c r="F823" s="129">
        <v>1997</v>
      </c>
      <c r="G823" s="100" t="s">
        <v>294</v>
      </c>
      <c r="H823" s="15" t="s">
        <v>290</v>
      </c>
      <c r="I823" s="130">
        <v>3.14</v>
      </c>
      <c r="J823" s="6">
        <f>1</f>
        <v>1</v>
      </c>
      <c r="L823" s="205" t="s">
        <v>445</v>
      </c>
      <c r="M823" s="205" t="s">
        <v>446</v>
      </c>
      <c r="N823" s="205" t="s">
        <v>447</v>
      </c>
    </row>
    <row r="824" spans="2:14" ht="23.25" customHeight="1">
      <c r="B824" s="100" t="s">
        <v>455</v>
      </c>
      <c r="C824" s="100" t="s">
        <v>456</v>
      </c>
      <c r="D824" s="100" t="str">
        <f>_xlfn.XLOOKUP(tblMix[[#This Row],[Arena Name]],tblLookup[Arena Name],tblLookup[Arena Location],NA(),0,1)</f>
        <v>Santa Clara, California</v>
      </c>
      <c r="E824" s="100">
        <v>68500</v>
      </c>
      <c r="F824" s="129">
        <v>2014</v>
      </c>
      <c r="G824" s="100" t="s">
        <v>310</v>
      </c>
      <c r="H824" s="15" t="s">
        <v>281</v>
      </c>
      <c r="I824" s="130">
        <v>6.82</v>
      </c>
      <c r="J824" s="6">
        <f>1</f>
        <v>1</v>
      </c>
      <c r="L824" s="205" t="s">
        <v>448</v>
      </c>
      <c r="M824" s="205" t="s">
        <v>446</v>
      </c>
      <c r="N824" s="205" t="s">
        <v>447</v>
      </c>
    </row>
    <row r="825" spans="2:14" ht="23.25" customHeight="1">
      <c r="B825" s="100" t="str" cm="1">
        <f t="array" ref="B825">_xlfn.XLOOKUP(tblMix[[#This Row],[Arena Name]]&amp;tblMix[[#This Row],[Arena Location]],tblLookup[Arena Name]&amp;tblLookup[Arena Location],tblLookup[Team Name],NA(),0,1)</f>
        <v>Los Angeles Rams</v>
      </c>
      <c r="C825" s="100" t="str">
        <f>_xlfn.XLOOKUP(tblMix[[#This Row],[Arena Location]],tblLookup[Arena Location],tblLookup[Arena Name],NA(),0,1)</f>
        <v>SoFi Stadium</v>
      </c>
      <c r="D825" s="100" t="s">
        <v>431</v>
      </c>
      <c r="E825" s="100">
        <v>70240</v>
      </c>
      <c r="F825" s="129">
        <v>2020</v>
      </c>
      <c r="G825" s="100" t="s">
        <v>321</v>
      </c>
      <c r="H825" s="15" t="s">
        <v>287</v>
      </c>
      <c r="I825" s="130">
        <v>3.98</v>
      </c>
      <c r="J825" s="6">
        <f>1</f>
        <v>1</v>
      </c>
      <c r="L825" s="205" t="s">
        <v>408</v>
      </c>
      <c r="M825" s="205" t="s">
        <v>409</v>
      </c>
      <c r="N825" s="205" t="s">
        <v>410</v>
      </c>
    </row>
    <row r="826" spans="2:14" ht="23.25" customHeight="1">
      <c r="B826" s="100" t="s">
        <v>420</v>
      </c>
      <c r="C826" s="100" t="s">
        <v>421</v>
      </c>
      <c r="D826" s="100" t="s">
        <v>422</v>
      </c>
      <c r="E826" s="100">
        <v>69132</v>
      </c>
      <c r="F826" s="129">
        <v>2008</v>
      </c>
      <c r="G826" s="100" t="s">
        <v>289</v>
      </c>
      <c r="H826" s="15" t="s">
        <v>283</v>
      </c>
      <c r="I826" s="130">
        <v>7.76</v>
      </c>
      <c r="J826" s="6">
        <f>1</f>
        <v>1</v>
      </c>
      <c r="L826" s="205" t="s">
        <v>439</v>
      </c>
      <c r="M826" s="205" t="s">
        <v>440</v>
      </c>
      <c r="N826" s="205" t="s">
        <v>441</v>
      </c>
    </row>
    <row r="827" spans="2:14" ht="23.25" customHeight="1">
      <c r="B827" s="100" t="str" cm="1">
        <f t="array" ref="B827">_xlfn.XLOOKUP(tblMix[[#This Row],[Arena Name]]&amp;tblMix[[#This Row],[Arena Location]],tblLookup[Arena Name]&amp;tblLookup[Arena Location],tblLookup[Team Name],NA(),0,1)</f>
        <v>Arizona Cardinals</v>
      </c>
      <c r="C827" s="100" t="str">
        <f>_xlfn.XLOOKUP(tblMix[[#This Row],[Arena Location]],tblLookup[Arena Location],tblLookup[Arena Name],NA(),0,1)</f>
        <v>State Farm Stadium</v>
      </c>
      <c r="D827" s="100" t="s">
        <v>380</v>
      </c>
      <c r="E827" s="100">
        <v>63400</v>
      </c>
      <c r="F827" s="129">
        <v>2006</v>
      </c>
      <c r="G827" s="100" t="s">
        <v>273</v>
      </c>
      <c r="H827" s="15" t="s">
        <v>287</v>
      </c>
      <c r="I827" s="130">
        <v>6.07</v>
      </c>
      <c r="J827" s="6">
        <f>1</f>
        <v>1</v>
      </c>
      <c r="L827" s="205" t="s">
        <v>417</v>
      </c>
      <c r="M827" s="205" t="s">
        <v>418</v>
      </c>
      <c r="N827" s="205" t="s">
        <v>419</v>
      </c>
    </row>
    <row r="828" spans="2:14" ht="23.25" customHeight="1">
      <c r="B828" s="100" t="s">
        <v>390</v>
      </c>
      <c r="C828" s="100" t="s">
        <v>391</v>
      </c>
      <c r="D828" s="100" t="s">
        <v>392</v>
      </c>
      <c r="E828" s="100">
        <v>75523</v>
      </c>
      <c r="F828" s="129">
        <v>1996</v>
      </c>
      <c r="G828" s="100" t="s">
        <v>313</v>
      </c>
      <c r="H828" s="15" t="s">
        <v>283</v>
      </c>
      <c r="I828" s="130">
        <v>12.48</v>
      </c>
      <c r="J828" s="6">
        <f>1</f>
        <v>1</v>
      </c>
      <c r="L828" s="205" t="s">
        <v>414</v>
      </c>
      <c r="M828" s="205" t="s">
        <v>415</v>
      </c>
      <c r="N828" s="205" t="s">
        <v>416</v>
      </c>
    </row>
    <row r="829" spans="2:14" ht="23.25" customHeight="1">
      <c r="B829" s="100" t="s">
        <v>411</v>
      </c>
      <c r="C829" s="100" t="s">
        <v>412</v>
      </c>
      <c r="D829" s="100" t="s">
        <v>413</v>
      </c>
      <c r="E829" s="100">
        <v>81441</v>
      </c>
      <c r="F829" s="129">
        <v>1957</v>
      </c>
      <c r="G829" s="100" t="s">
        <v>273</v>
      </c>
      <c r="H829" s="15" t="s">
        <v>283</v>
      </c>
      <c r="I829" s="130">
        <v>6.07</v>
      </c>
      <c r="J829" s="6">
        <f>1</f>
        <v>1</v>
      </c>
      <c r="L829" s="205" t="s">
        <v>414</v>
      </c>
      <c r="M829" s="205" t="s">
        <v>415</v>
      </c>
      <c r="N829" s="205" t="s">
        <v>416</v>
      </c>
    </row>
    <row r="830" spans="2:14" ht="23.25" customHeight="1">
      <c r="B830" s="100" t="s">
        <v>402</v>
      </c>
      <c r="C830" s="100" t="s">
        <v>403</v>
      </c>
      <c r="D830" s="100" t="s">
        <v>404</v>
      </c>
      <c r="E830" s="100">
        <v>80000</v>
      </c>
      <c r="F830" s="129">
        <v>2009</v>
      </c>
      <c r="G830" s="100" t="s">
        <v>358</v>
      </c>
      <c r="H830" s="15" t="s">
        <v>290</v>
      </c>
      <c r="I830" s="130">
        <v>13.59</v>
      </c>
      <c r="J830" s="6">
        <f>1</f>
        <v>1</v>
      </c>
      <c r="L830" s="205" t="s">
        <v>384</v>
      </c>
      <c r="M830" s="205" t="s">
        <v>385</v>
      </c>
      <c r="N830" s="205" t="s">
        <v>386</v>
      </c>
    </row>
    <row r="831" spans="2:14" ht="23.25" customHeight="1">
      <c r="B831" s="100" t="s">
        <v>461</v>
      </c>
      <c r="C831" s="100" t="s">
        <v>462</v>
      </c>
      <c r="D831" s="100" t="s">
        <v>463</v>
      </c>
      <c r="E831" s="100">
        <v>65890</v>
      </c>
      <c r="F831" s="129">
        <v>1998</v>
      </c>
      <c r="G831" s="100" t="s">
        <v>312</v>
      </c>
      <c r="H831" s="15" t="s">
        <v>283</v>
      </c>
      <c r="I831" s="130">
        <v>16.22</v>
      </c>
      <c r="J831" s="6">
        <f>1</f>
        <v>1</v>
      </c>
      <c r="L831" s="205" t="s">
        <v>432</v>
      </c>
      <c r="M831" s="205" t="s">
        <v>430</v>
      </c>
      <c r="N831" s="205" t="s">
        <v>431</v>
      </c>
    </row>
    <row r="832" spans="2:14" ht="23.25" customHeight="1">
      <c r="B832" s="100" t="s">
        <v>442</v>
      </c>
      <c r="C832" s="100" t="s">
        <v>443</v>
      </c>
      <c r="D832" s="100" t="s">
        <v>444</v>
      </c>
      <c r="E832" s="100">
        <v>73208</v>
      </c>
      <c r="F832" s="129">
        <v>1975</v>
      </c>
      <c r="G832" s="100" t="s">
        <v>364</v>
      </c>
      <c r="H832" s="15" t="s">
        <v>290</v>
      </c>
      <c r="I832" s="130">
        <v>6.73</v>
      </c>
      <c r="J832" s="6">
        <f>1</f>
        <v>1</v>
      </c>
      <c r="L832" s="205" t="s">
        <v>417</v>
      </c>
      <c r="M832" s="205" t="s">
        <v>418</v>
      </c>
      <c r="N832" s="205" t="s">
        <v>419</v>
      </c>
    </row>
    <row r="833" spans="2:14" ht="23.25" customHeight="1">
      <c r="B833" s="100" t="s">
        <v>464</v>
      </c>
      <c r="C833" s="100" t="s">
        <v>465</v>
      </c>
      <c r="D833" s="100" t="s">
        <v>466</v>
      </c>
      <c r="E833" s="100">
        <v>69143</v>
      </c>
      <c r="F833" s="129">
        <v>1999</v>
      </c>
      <c r="G833" s="100" t="s">
        <v>358</v>
      </c>
      <c r="H833" s="15" t="s">
        <v>287</v>
      </c>
      <c r="I833" s="130">
        <v>14.51</v>
      </c>
      <c r="J833" s="6">
        <f>1</f>
        <v>1</v>
      </c>
      <c r="L833" s="205" t="s">
        <v>417</v>
      </c>
      <c r="M833" s="205" t="s">
        <v>418</v>
      </c>
      <c r="N833" s="205" t="s">
        <v>419</v>
      </c>
    </row>
    <row r="834" spans="2:14" ht="23.25" customHeight="1">
      <c r="B834" s="100" t="str" cm="1">
        <f t="array" ref="B834">_xlfn.XLOOKUP(tblMix[[#This Row],[Arena Name]]&amp;tblMix[[#This Row],[Arena Location]],tblLookup[Arena Name]&amp;tblLookup[Arena Location],tblLookup[Team Name],NA(),0,1)</f>
        <v>Cincinnati Bengals</v>
      </c>
      <c r="C834" s="100" t="s">
        <v>397</v>
      </c>
      <c r="D834" s="100" t="s">
        <v>398</v>
      </c>
      <c r="E834" s="100">
        <v>65515</v>
      </c>
      <c r="F834" s="129">
        <v>2000</v>
      </c>
      <c r="G834" s="100" t="s">
        <v>299</v>
      </c>
      <c r="H834" s="15" t="s">
        <v>287</v>
      </c>
      <c r="I834" s="130">
        <v>5.21</v>
      </c>
      <c r="J834" s="6">
        <f>1</f>
        <v>1</v>
      </c>
      <c r="L834" s="205" t="s">
        <v>408</v>
      </c>
      <c r="M834" s="205" t="s">
        <v>409</v>
      </c>
      <c r="N834" s="205" t="s">
        <v>410</v>
      </c>
    </row>
    <row r="835" spans="2:14" ht="23.25" customHeight="1">
      <c r="B835" s="100" t="s">
        <v>433</v>
      </c>
      <c r="C835" s="100" t="str">
        <f>_xlfn.XLOOKUP(tblMix[[#This Row],[Team Name]],tblLookup[Team Name],tblLookup[Arena Name],NA(),0,1)</f>
        <v>Hard Rock Stadium</v>
      </c>
      <c r="D835" s="100" t="s">
        <v>435</v>
      </c>
      <c r="E835" s="100">
        <v>65326</v>
      </c>
      <c r="F835" s="129">
        <v>1987</v>
      </c>
      <c r="G835" s="100" t="s">
        <v>322</v>
      </c>
      <c r="H835" s="15" t="s">
        <v>287</v>
      </c>
      <c r="I835" s="130">
        <v>4.54</v>
      </c>
      <c r="J835" s="6">
        <f>1</f>
        <v>1</v>
      </c>
      <c r="L835" s="205" t="s">
        <v>414</v>
      </c>
      <c r="M835" s="205" t="s">
        <v>415</v>
      </c>
      <c r="N835" s="205" t="s">
        <v>416</v>
      </c>
    </row>
    <row r="836" spans="2:14" ht="23.25" customHeight="1">
      <c r="B836" s="100" t="s">
        <v>432</v>
      </c>
      <c r="C836" s="100" t="s">
        <v>430</v>
      </c>
      <c r="D836" s="100" t="s">
        <v>431</v>
      </c>
      <c r="E836" s="100">
        <v>70240</v>
      </c>
      <c r="F836" s="129">
        <v>2020</v>
      </c>
      <c r="G836" s="100" t="s">
        <v>299</v>
      </c>
      <c r="H836" s="15" t="s">
        <v>283</v>
      </c>
      <c r="I836" s="130">
        <v>5.21</v>
      </c>
      <c r="J836" s="6">
        <f>1</f>
        <v>1</v>
      </c>
      <c r="L836" s="205" t="s">
        <v>417</v>
      </c>
      <c r="M836" s="205" t="s">
        <v>418</v>
      </c>
      <c r="N836" s="205" t="s">
        <v>419</v>
      </c>
    </row>
    <row r="837" spans="2:14" ht="23.25" customHeight="1">
      <c r="B837" s="100" t="s">
        <v>405</v>
      </c>
      <c r="C837" s="100" t="s">
        <v>406</v>
      </c>
      <c r="D837" s="100" t="s">
        <v>407</v>
      </c>
      <c r="E837" s="100">
        <v>76125</v>
      </c>
      <c r="F837" s="129">
        <v>2001</v>
      </c>
      <c r="G837" s="100" t="s">
        <v>277</v>
      </c>
      <c r="H837" s="15" t="s">
        <v>283</v>
      </c>
      <c r="I837" s="130">
        <v>8.2200000000000006</v>
      </c>
      <c r="J837" s="6">
        <f>1</f>
        <v>1</v>
      </c>
      <c r="L837" s="205" t="s">
        <v>442</v>
      </c>
      <c r="M837" s="205" t="s">
        <v>443</v>
      </c>
      <c r="N837" s="205" t="s">
        <v>444</v>
      </c>
    </row>
    <row r="838" spans="2:14" ht="23.25" customHeight="1">
      <c r="B838" s="100" t="str" cm="1">
        <f t="array" ref="B838">_xlfn.XLOOKUP(tblMix[[#This Row],[Arena Name]]&amp;tblMix[[#This Row],[Arena Location]],tblLookup[Arena Name]&amp;tblLookup[Arena Location],tblLookup[Team Name],NA(),0,1)</f>
        <v>Minnesota Vikings</v>
      </c>
      <c r="C838" s="100" t="str">
        <f>_xlfn.XLOOKUP(tblMix[[#This Row],[Arena Location]],tblLookup[Arena Location],tblLookup[Arena Name],NA(),0,1)</f>
        <v>U.S. Bank Stadium</v>
      </c>
      <c r="D838" s="100" t="s">
        <v>438</v>
      </c>
      <c r="E838" s="100">
        <v>66655</v>
      </c>
      <c r="F838" s="129">
        <v>2016</v>
      </c>
      <c r="G838" s="100" t="s">
        <v>310</v>
      </c>
      <c r="H838" s="15" t="s">
        <v>290</v>
      </c>
      <c r="I838" s="130">
        <v>7</v>
      </c>
      <c r="J838" s="6">
        <f>1</f>
        <v>1</v>
      </c>
      <c r="L838" s="205" t="s">
        <v>405</v>
      </c>
      <c r="M838" s="205" t="s">
        <v>406</v>
      </c>
      <c r="N838" s="205" t="s">
        <v>407</v>
      </c>
    </row>
    <row r="839" spans="2:14" ht="23.25" customHeight="1">
      <c r="B839" s="100" t="str" cm="1">
        <f t="array" ref="B839">_xlfn.XLOOKUP(tblMix[[#This Row],[Arena Name]]&amp;tblMix[[#This Row],[Arena Location]],tblLookup[Arena Name]&amp;tblLookup[Arena Location],tblLookup[Team Name],NA(),0,1)</f>
        <v>Detroit Lions</v>
      </c>
      <c r="C839" s="100" t="str">
        <f>_xlfn.XLOOKUP(tblMix[[#This Row],[Arena Location]],tblLookup[Arena Location],tblLookup[Arena Name],NA(),0,1)</f>
        <v>Ford Field</v>
      </c>
      <c r="D839" s="100" t="s">
        <v>410</v>
      </c>
      <c r="E839" s="100">
        <v>65000</v>
      </c>
      <c r="F839" s="129">
        <v>2002</v>
      </c>
      <c r="G839" s="100" t="s">
        <v>362</v>
      </c>
      <c r="H839" s="15" t="s">
        <v>281</v>
      </c>
      <c r="I839" s="130">
        <v>6.69</v>
      </c>
      <c r="J839" s="6">
        <f>1</f>
        <v>1</v>
      </c>
      <c r="L839" s="205" t="s">
        <v>461</v>
      </c>
      <c r="M839" s="205" t="s">
        <v>462</v>
      </c>
      <c r="N839" s="205" t="s">
        <v>463</v>
      </c>
    </row>
    <row r="840" spans="2:14" ht="23.25" customHeight="1">
      <c r="B840" s="100" t="s">
        <v>429</v>
      </c>
      <c r="C840" s="100" t="s">
        <v>430</v>
      </c>
      <c r="D840" s="100" t="s">
        <v>431</v>
      </c>
      <c r="E840" s="100">
        <v>70240</v>
      </c>
      <c r="F840" s="129">
        <v>2020</v>
      </c>
      <c r="G840" s="100" t="s">
        <v>292</v>
      </c>
      <c r="H840" s="15" t="s">
        <v>281</v>
      </c>
      <c r="I840" s="130">
        <v>9.19</v>
      </c>
      <c r="J840" s="6">
        <f>1</f>
        <v>1</v>
      </c>
      <c r="L840" s="205" t="s">
        <v>433</v>
      </c>
      <c r="M840" s="205" t="s">
        <v>434</v>
      </c>
      <c r="N840" s="205" t="s">
        <v>435</v>
      </c>
    </row>
    <row r="841" spans="2:14" ht="23.25" customHeight="1">
      <c r="B841" s="100" t="s">
        <v>381</v>
      </c>
      <c r="C841" s="100" t="s">
        <v>382</v>
      </c>
      <c r="D841" s="100" t="s">
        <v>383</v>
      </c>
      <c r="E841" s="100">
        <v>71000</v>
      </c>
      <c r="F841" s="129">
        <v>2017</v>
      </c>
      <c r="G841" s="100" t="s">
        <v>268</v>
      </c>
      <c r="H841" s="15" t="s">
        <v>283</v>
      </c>
      <c r="I841" s="130">
        <v>5.73</v>
      </c>
      <c r="J841" s="6">
        <f>1</f>
        <v>1</v>
      </c>
      <c r="L841" s="205" t="s">
        <v>402</v>
      </c>
      <c r="M841" s="205" t="s">
        <v>403</v>
      </c>
      <c r="N841" s="205" t="s">
        <v>404</v>
      </c>
    </row>
    <row r="842" spans="2:14" ht="23.25" customHeight="1">
      <c r="B842" s="100" t="s">
        <v>390</v>
      </c>
      <c r="C842" s="100" t="s">
        <v>391</v>
      </c>
      <c r="D842" s="100" t="str">
        <f>_xlfn.XLOOKUP(tblMix[[#This Row],[Arena Name]],tblLookup[Arena Name],tblLookup[Arena Location],NA(),0,1)</f>
        <v>Charlotte, North Carolina</v>
      </c>
      <c r="E842" s="100">
        <v>75523</v>
      </c>
      <c r="F842" s="129">
        <v>1996</v>
      </c>
      <c r="G842" s="100" t="s">
        <v>267</v>
      </c>
      <c r="H842" s="15" t="s">
        <v>283</v>
      </c>
      <c r="I842" s="130">
        <v>13.64</v>
      </c>
      <c r="J842" s="6">
        <f>1</f>
        <v>1</v>
      </c>
      <c r="L842" s="205" t="s">
        <v>411</v>
      </c>
      <c r="M842" s="205" t="s">
        <v>412</v>
      </c>
      <c r="N842" s="205" t="s">
        <v>413</v>
      </c>
    </row>
    <row r="843" spans="2:14" ht="23.25" customHeight="1">
      <c r="B843" s="100" t="s">
        <v>442</v>
      </c>
      <c r="C843" s="100" t="str">
        <f>_xlfn.XLOOKUP(tblMix[[#This Row],[Team Name]],tblLookup[Team Name],tblLookup[Arena Name],NA(),0,1)</f>
        <v>Caesars Superdome</v>
      </c>
      <c r="D843" s="100" t="str">
        <f>_xlfn.XLOOKUP(tblMix[[#This Row],[Arena Name]],tblLookup[Arena Name],tblLookup[Arena Location],NA(),0,1)</f>
        <v>New Orleans, Louisiana</v>
      </c>
      <c r="E843" s="100">
        <v>73208</v>
      </c>
      <c r="F843" s="129">
        <v>1975</v>
      </c>
      <c r="G843" s="100" t="s">
        <v>291</v>
      </c>
      <c r="H843" s="15" t="s">
        <v>283</v>
      </c>
      <c r="I843" s="130">
        <v>8.57</v>
      </c>
      <c r="J843" s="6">
        <f>1</f>
        <v>1</v>
      </c>
      <c r="L843" s="205" t="s">
        <v>423</v>
      </c>
      <c r="M843" s="205" t="s">
        <v>424</v>
      </c>
      <c r="N843" s="205" t="s">
        <v>425</v>
      </c>
    </row>
    <row r="844" spans="2:14" ht="23.25" customHeight="1">
      <c r="B844" s="100" t="s">
        <v>426</v>
      </c>
      <c r="C844" s="100" t="s">
        <v>427</v>
      </c>
      <c r="D844" s="100" t="s">
        <v>428</v>
      </c>
      <c r="E844" s="100">
        <v>65000</v>
      </c>
      <c r="F844" s="129">
        <v>2020</v>
      </c>
      <c r="G844" s="100" t="s">
        <v>294</v>
      </c>
      <c r="H844" s="15" t="s">
        <v>287</v>
      </c>
      <c r="I844" s="130">
        <v>3.08</v>
      </c>
      <c r="J844" s="6">
        <f>1</f>
        <v>1</v>
      </c>
      <c r="L844" s="205" t="s">
        <v>378</v>
      </c>
      <c r="M844" s="205" t="s">
        <v>379</v>
      </c>
      <c r="N844" s="205" t="s">
        <v>380</v>
      </c>
    </row>
    <row r="845" spans="2:14" ht="23.25" customHeight="1">
      <c r="B845" s="100" t="s">
        <v>449</v>
      </c>
      <c r="C845" s="100" t="s">
        <v>450</v>
      </c>
      <c r="D845" s="100" t="s">
        <v>451</v>
      </c>
      <c r="E845" s="100">
        <v>69596</v>
      </c>
      <c r="F845" s="129">
        <v>2003</v>
      </c>
      <c r="G845" s="100" t="s">
        <v>296</v>
      </c>
      <c r="H845" s="15" t="s">
        <v>290</v>
      </c>
      <c r="I845" s="130">
        <v>10.47</v>
      </c>
      <c r="J845" s="6">
        <f>1</f>
        <v>1</v>
      </c>
      <c r="L845" s="205" t="s">
        <v>408</v>
      </c>
      <c r="M845" s="205" t="s">
        <v>409</v>
      </c>
      <c r="N845" s="205" t="s">
        <v>410</v>
      </c>
    </row>
    <row r="846" spans="2:14" ht="23.25" customHeight="1">
      <c r="B846" s="100" t="str" cm="1">
        <f t="array" ref="B846">_xlfn.XLOOKUP(tblMix[[#This Row],[Arena Name]]&amp;tblMix[[#This Row],[Arena Location]],tblLookup[Arena Name]&amp;tblLookup[Arena Location],tblLookup[Team Name],NA(),0,1)</f>
        <v>New Orleans Saints</v>
      </c>
      <c r="C846" s="100" t="str">
        <f>_xlfn.XLOOKUP(tblMix[[#This Row],[Arena Location]],tblLookup[Arena Location],tblLookup[Arena Name],NA(),0,1)</f>
        <v>Caesars Superdome</v>
      </c>
      <c r="D846" s="100" t="s">
        <v>444</v>
      </c>
      <c r="E846" s="100">
        <v>73208</v>
      </c>
      <c r="F846" s="129">
        <v>1975</v>
      </c>
      <c r="G846" s="100" t="s">
        <v>361</v>
      </c>
      <c r="H846" s="15" t="s">
        <v>283</v>
      </c>
      <c r="I846" s="130">
        <v>3.15</v>
      </c>
      <c r="J846" s="6">
        <f>1</f>
        <v>1</v>
      </c>
      <c r="L846" s="205" t="s">
        <v>414</v>
      </c>
      <c r="M846" s="205" t="s">
        <v>415</v>
      </c>
      <c r="N846" s="205" t="s">
        <v>416</v>
      </c>
    </row>
    <row r="847" spans="2:14" ht="23.25" customHeight="1">
      <c r="B847" s="100" t="s">
        <v>426</v>
      </c>
      <c r="C847" s="100" t="s">
        <v>427</v>
      </c>
      <c r="D847" s="100" t="s">
        <v>428</v>
      </c>
      <c r="E847" s="100">
        <v>65000</v>
      </c>
      <c r="F847" s="129">
        <v>2020</v>
      </c>
      <c r="G847" s="100" t="s">
        <v>273</v>
      </c>
      <c r="H847" s="15" t="s">
        <v>281</v>
      </c>
      <c r="I847" s="130">
        <v>6.37</v>
      </c>
      <c r="J847" s="6">
        <f>1</f>
        <v>1</v>
      </c>
      <c r="L847" s="205" t="s">
        <v>439</v>
      </c>
      <c r="M847" s="205" t="s">
        <v>440</v>
      </c>
      <c r="N847" s="205" t="s">
        <v>441</v>
      </c>
    </row>
    <row r="848" spans="2:14" ht="23.25" customHeight="1">
      <c r="B848" s="100" t="s">
        <v>429</v>
      </c>
      <c r="C848" s="100" t="str">
        <f>_xlfn.XLOOKUP(tblMix[[#This Row],[Team Name]],tblLookup[Team Name],tblLookup[Arena Name],NA(),0,1)</f>
        <v>SoFi Stadium</v>
      </c>
      <c r="D848" s="100" t="s">
        <v>431</v>
      </c>
      <c r="E848" s="100">
        <v>70240</v>
      </c>
      <c r="F848" s="129">
        <v>2020</v>
      </c>
      <c r="G848" s="100" t="s">
        <v>274</v>
      </c>
      <c r="H848" s="15" t="s">
        <v>290</v>
      </c>
      <c r="I848" s="130">
        <v>7.28</v>
      </c>
      <c r="J848" s="6">
        <f>1</f>
        <v>1</v>
      </c>
      <c r="L848" s="205" t="s">
        <v>442</v>
      </c>
      <c r="M848" s="205" t="s">
        <v>443</v>
      </c>
      <c r="N848" s="205" t="s">
        <v>444</v>
      </c>
    </row>
    <row r="849" spans="2:14" ht="23.25" customHeight="1">
      <c r="B849" s="100" t="str" cm="1">
        <f t="array" ref="B849">_xlfn.XLOOKUP(tblMix[[#This Row],[Arena Name]]&amp;tblMix[[#This Row],[Arena Location]],tblLookup[Arena Name]&amp;tblLookup[Arena Location],tblLookup[Team Name],NA(),0,1)</f>
        <v>Cincinnati Bengals</v>
      </c>
      <c r="C849" s="100" t="str">
        <f>_xlfn.XLOOKUP(tblMix[[#This Row],[Arena Location]],tblLookup[Arena Location],tblLookup[Arena Name],NA(),0,1)</f>
        <v>Paycor Stadium</v>
      </c>
      <c r="D849" s="100" t="s">
        <v>398</v>
      </c>
      <c r="E849" s="100">
        <v>65515</v>
      </c>
      <c r="F849" s="129">
        <v>2000</v>
      </c>
      <c r="G849" s="100" t="s">
        <v>365</v>
      </c>
      <c r="H849" s="15" t="s">
        <v>290</v>
      </c>
      <c r="I849" s="130">
        <v>7.72</v>
      </c>
      <c r="J849" s="6">
        <f>1</f>
        <v>1</v>
      </c>
      <c r="L849" s="205" t="s">
        <v>402</v>
      </c>
      <c r="M849" s="205" t="s">
        <v>403</v>
      </c>
      <c r="N849" s="205" t="s">
        <v>404</v>
      </c>
    </row>
    <row r="850" spans="2:14" ht="23.25" customHeight="1">
      <c r="B850" s="100" t="s">
        <v>464</v>
      </c>
      <c r="C850" s="100" t="str">
        <f>_xlfn.XLOOKUP(tblMix[[#This Row],[Team Name]],tblLookup[Team Name],tblLookup[Arena Name],NA(),0,1)</f>
        <v>Nissan Stadium</v>
      </c>
      <c r="D850" s="100" t="str">
        <f>_xlfn.XLOOKUP(tblMix[[#This Row],[Arena Name]],tblLookup[Arena Name],tblLookup[Arena Location],NA(),0,1)</f>
        <v>Nashville, Tennessee</v>
      </c>
      <c r="E850" s="100">
        <v>69143</v>
      </c>
      <c r="F850" s="129">
        <v>1999</v>
      </c>
      <c r="G850" s="100" t="s">
        <v>310</v>
      </c>
      <c r="H850" s="15" t="s">
        <v>283</v>
      </c>
      <c r="I850" s="130">
        <v>7.49</v>
      </c>
      <c r="J850" s="6">
        <f>1</f>
        <v>1</v>
      </c>
      <c r="L850" s="205" t="s">
        <v>448</v>
      </c>
      <c r="M850" s="205" t="s">
        <v>446</v>
      </c>
      <c r="N850" s="205" t="s">
        <v>447</v>
      </c>
    </row>
    <row r="851" spans="2:14" ht="23.25" customHeight="1">
      <c r="B851" s="100" t="s">
        <v>381</v>
      </c>
      <c r="C851" s="100" t="s">
        <v>382</v>
      </c>
      <c r="D851" s="100" t="s">
        <v>383</v>
      </c>
      <c r="E851" s="100">
        <v>71000</v>
      </c>
      <c r="F851" s="129">
        <v>2017</v>
      </c>
      <c r="G851" s="100" t="s">
        <v>309</v>
      </c>
      <c r="H851" s="15" t="s">
        <v>290</v>
      </c>
      <c r="I851" s="130">
        <v>1.83</v>
      </c>
      <c r="J851" s="6">
        <f>1</f>
        <v>1</v>
      </c>
      <c r="L851" s="205" t="s">
        <v>432</v>
      </c>
      <c r="M851" s="205" t="s">
        <v>430</v>
      </c>
      <c r="N851" s="205" t="s">
        <v>431</v>
      </c>
    </row>
    <row r="852" spans="2:14" ht="23.25" customHeight="1">
      <c r="B852" s="100" t="s">
        <v>420</v>
      </c>
      <c r="C852" s="100" t="str">
        <f>_xlfn.XLOOKUP(tblMix[[#This Row],[Team Name]],tblLookup[Team Name],tblLookup[Arena Name],NA(),0,1)</f>
        <v>TIAA Bank Field</v>
      </c>
      <c r="D852" s="100" t="str">
        <f>_xlfn.XLOOKUP(tblMix[[#This Row],[Arena Name]],tblLookup[Arena Name],tblLookup[Arena Location],NA(),0,1)</f>
        <v>Jacksonville, Florida</v>
      </c>
      <c r="E852" s="100">
        <v>69132</v>
      </c>
      <c r="F852" s="129">
        <v>2008</v>
      </c>
      <c r="G852" s="100" t="s">
        <v>293</v>
      </c>
      <c r="H852" s="15" t="s">
        <v>290</v>
      </c>
      <c r="I852" s="130">
        <v>5.4</v>
      </c>
      <c r="J852" s="6">
        <f>1</f>
        <v>1</v>
      </c>
      <c r="L852" s="205" t="s">
        <v>405</v>
      </c>
      <c r="M852" s="205" t="s">
        <v>406</v>
      </c>
      <c r="N852" s="205" t="s">
        <v>407</v>
      </c>
    </row>
    <row r="853" spans="2:14" ht="23.25" customHeight="1">
      <c r="B853" s="100" t="s">
        <v>467</v>
      </c>
      <c r="C853" s="100" t="s">
        <v>468</v>
      </c>
      <c r="D853" s="100" t="s">
        <v>469</v>
      </c>
      <c r="E853" s="100">
        <v>82000</v>
      </c>
      <c r="F853" s="129">
        <v>1997</v>
      </c>
      <c r="G853" s="100" t="s">
        <v>273</v>
      </c>
      <c r="H853" s="15" t="s">
        <v>290</v>
      </c>
      <c r="I853" s="130">
        <v>5.62</v>
      </c>
      <c r="J853" s="6">
        <f>1</f>
        <v>1</v>
      </c>
      <c r="L853" s="205" t="s">
        <v>433</v>
      </c>
      <c r="M853" s="205" t="s">
        <v>434</v>
      </c>
      <c r="N853" s="205" t="s">
        <v>435</v>
      </c>
    </row>
    <row r="854" spans="2:14" ht="23.25" customHeight="1">
      <c r="B854" s="100" t="s">
        <v>381</v>
      </c>
      <c r="C854" s="100" t="s">
        <v>382</v>
      </c>
      <c r="D854" s="100" t="s">
        <v>383</v>
      </c>
      <c r="E854" s="100">
        <v>71000</v>
      </c>
      <c r="F854" s="129">
        <v>2017</v>
      </c>
      <c r="G854" s="100" t="s">
        <v>361</v>
      </c>
      <c r="H854" s="15" t="s">
        <v>281</v>
      </c>
      <c r="I854" s="130">
        <v>3.09</v>
      </c>
      <c r="J854" s="6">
        <f>1</f>
        <v>1</v>
      </c>
      <c r="L854" s="205" t="s">
        <v>399</v>
      </c>
      <c r="M854" s="205" t="s">
        <v>400</v>
      </c>
      <c r="N854" s="205" t="s">
        <v>401</v>
      </c>
    </row>
    <row r="855" spans="2:14" ht="23.25" customHeight="1">
      <c r="B855" s="100" t="s">
        <v>429</v>
      </c>
      <c r="C855" s="100" t="s">
        <v>430</v>
      </c>
      <c r="D855" s="100" t="s">
        <v>431</v>
      </c>
      <c r="E855" s="100">
        <v>70240</v>
      </c>
      <c r="F855" s="129">
        <v>2020</v>
      </c>
      <c r="G855" s="100" t="s">
        <v>274</v>
      </c>
      <c r="H855" s="15" t="s">
        <v>283</v>
      </c>
      <c r="I855" s="130">
        <v>6.84</v>
      </c>
      <c r="J855" s="6">
        <f>1</f>
        <v>1</v>
      </c>
      <c r="L855" s="205" t="s">
        <v>452</v>
      </c>
      <c r="M855" s="205" t="s">
        <v>453</v>
      </c>
      <c r="N855" s="205" t="s">
        <v>454</v>
      </c>
    </row>
    <row r="856" spans="2:14" ht="23.25" customHeight="1">
      <c r="B856" s="100" t="s">
        <v>378</v>
      </c>
      <c r="C856" s="100" t="s">
        <v>379</v>
      </c>
      <c r="D856" s="100" t="s">
        <v>380</v>
      </c>
      <c r="E856" s="100">
        <v>63400</v>
      </c>
      <c r="F856" s="129">
        <v>2006</v>
      </c>
      <c r="G856" s="100" t="s">
        <v>293</v>
      </c>
      <c r="H856" s="15" t="s">
        <v>290</v>
      </c>
      <c r="I856" s="130">
        <v>5.4</v>
      </c>
      <c r="J856" s="6">
        <f>1</f>
        <v>1</v>
      </c>
      <c r="L856" s="205" t="s">
        <v>464</v>
      </c>
      <c r="M856" s="205" t="s">
        <v>465</v>
      </c>
      <c r="N856" s="205" t="s">
        <v>466</v>
      </c>
    </row>
    <row r="857" spans="2:14" ht="23.25" customHeight="1">
      <c r="B857" s="100" t="s">
        <v>417</v>
      </c>
      <c r="C857" s="100" t="str">
        <f>_xlfn.XLOOKUP(tblMix[[#This Row],[Team Name]],tblLookup[Team Name],tblLookup[Arena Name],NA(),0,1)</f>
        <v>Lucas Oil Stadium</v>
      </c>
      <c r="D857" s="100" t="str">
        <f>_xlfn.XLOOKUP(tblMix[[#This Row],[Arena Name]],tblLookup[Arena Name],tblLookup[Arena Location],NA(),0,1)</f>
        <v>Indianapolis, Indiana</v>
      </c>
      <c r="E857" s="100">
        <v>67000</v>
      </c>
      <c r="F857" s="129">
        <v>2008</v>
      </c>
      <c r="G857" s="100" t="s">
        <v>311</v>
      </c>
      <c r="H857" s="15" t="s">
        <v>281</v>
      </c>
      <c r="I857" s="130">
        <v>13.65</v>
      </c>
      <c r="J857" s="6">
        <f>1</f>
        <v>1</v>
      </c>
      <c r="L857" s="205" t="s">
        <v>414</v>
      </c>
      <c r="M857" s="205" t="s">
        <v>415</v>
      </c>
      <c r="N857" s="205" t="s">
        <v>416</v>
      </c>
    </row>
    <row r="858" spans="2:14" ht="23.25" customHeight="1">
      <c r="B858" s="100" t="s">
        <v>399</v>
      </c>
      <c r="C858" s="100" t="str">
        <f>_xlfn.XLOOKUP(tblMix[[#This Row],[Team Name]],tblLookup[Team Name],tblLookup[Arena Name],NA(),0,1)</f>
        <v>Cleveland Browns Stadium</v>
      </c>
      <c r="D858" s="100" t="str">
        <f>_xlfn.XLOOKUP(tblMix[[#This Row],[Arena Name]],tblLookup[Arena Name],tblLookup[Arena Location],NA(),0,1)</f>
        <v>Cleveland, Ohio</v>
      </c>
      <c r="E858" s="100">
        <v>67895</v>
      </c>
      <c r="F858" s="129">
        <v>1999</v>
      </c>
      <c r="G858" s="100" t="s">
        <v>300</v>
      </c>
      <c r="H858" s="15" t="s">
        <v>290</v>
      </c>
      <c r="I858" s="130">
        <v>8.15</v>
      </c>
      <c r="J858" s="6">
        <f>1</f>
        <v>1</v>
      </c>
      <c r="L858" s="205" t="s">
        <v>467</v>
      </c>
      <c r="M858" s="205" t="s">
        <v>468</v>
      </c>
      <c r="N858" s="205" t="s">
        <v>469</v>
      </c>
    </row>
    <row r="859" spans="2:14" ht="23.25" customHeight="1">
      <c r="B859" s="100" t="str" cm="1">
        <f t="array" ref="B859">_xlfn.XLOOKUP(tblMix[[#This Row],[Arena Name]]&amp;tblMix[[#This Row],[Arena Location]],tblLookup[Arena Name]&amp;tblLookup[Arena Location],tblLookup[Team Name],NA(),0,1)</f>
        <v>Detroit Lions</v>
      </c>
      <c r="C859" s="100" t="str">
        <f>_xlfn.XLOOKUP(tblMix[[#This Row],[Arena Location]],tblLookup[Arena Location],tblLookup[Arena Name],NA(),0,1)</f>
        <v>Ford Field</v>
      </c>
      <c r="D859" s="100" t="s">
        <v>410</v>
      </c>
      <c r="E859" s="100">
        <v>65000</v>
      </c>
      <c r="F859" s="129">
        <v>2002</v>
      </c>
      <c r="G859" s="100" t="s">
        <v>299</v>
      </c>
      <c r="H859" s="15" t="s">
        <v>283</v>
      </c>
      <c r="I859" s="130">
        <v>5.21</v>
      </c>
      <c r="J859" s="6">
        <f>1</f>
        <v>1</v>
      </c>
      <c r="L859" s="205" t="s">
        <v>452</v>
      </c>
      <c r="M859" s="205" t="s">
        <v>453</v>
      </c>
      <c r="N859" s="205" t="s">
        <v>454</v>
      </c>
    </row>
    <row r="860" spans="2:14" ht="23.25" customHeight="1">
      <c r="B860" s="100" t="s">
        <v>384</v>
      </c>
      <c r="C860" s="100" t="s">
        <v>385</v>
      </c>
      <c r="D860" s="100" t="s">
        <v>386</v>
      </c>
      <c r="E860" s="100">
        <v>71008</v>
      </c>
      <c r="F860" s="129">
        <v>1998</v>
      </c>
      <c r="G860" s="100" t="s">
        <v>269</v>
      </c>
      <c r="H860" s="15" t="s">
        <v>283</v>
      </c>
      <c r="I860" s="130">
        <v>10.34</v>
      </c>
      <c r="J860" s="6">
        <f>1</f>
        <v>1</v>
      </c>
      <c r="L860" s="205" t="s">
        <v>378</v>
      </c>
      <c r="M860" s="205" t="s">
        <v>379</v>
      </c>
      <c r="N860" s="205" t="s">
        <v>380</v>
      </c>
    </row>
    <row r="861" spans="2:14" ht="23.25" customHeight="1">
      <c r="B861" s="100" t="str" cm="1">
        <f t="array" ref="B861">_xlfn.XLOOKUP(tblMix[[#This Row],[Arena Name]]&amp;tblMix[[#This Row],[Arena Location]],tblLookup[Arena Name]&amp;tblLookup[Arena Location],tblLookup[Team Name],NA(),0,1)</f>
        <v>Green Bay Packers</v>
      </c>
      <c r="C861" s="100" t="str">
        <f>_xlfn.XLOOKUP(tblMix[[#This Row],[Arena Location]],tblLookup[Arena Location],tblLookup[Arena Name],NA(),0,1)</f>
        <v>Lambeau Field</v>
      </c>
      <c r="D861" s="100" t="s">
        <v>413</v>
      </c>
      <c r="E861" s="100">
        <v>81441</v>
      </c>
      <c r="F861" s="129">
        <v>1957</v>
      </c>
      <c r="G861" s="100" t="s">
        <v>362</v>
      </c>
      <c r="H861" s="15" t="s">
        <v>287</v>
      </c>
      <c r="I861" s="130">
        <v>7.12</v>
      </c>
      <c r="J861" s="6">
        <f>1</f>
        <v>1</v>
      </c>
      <c r="L861" s="205" t="s">
        <v>436</v>
      </c>
      <c r="M861" s="205" t="s">
        <v>437</v>
      </c>
      <c r="N861" s="205" t="s">
        <v>438</v>
      </c>
    </row>
    <row r="862" spans="2:14" ht="23.25" customHeight="1">
      <c r="B862" s="100" t="s">
        <v>439</v>
      </c>
      <c r="C862" s="100" t="s">
        <v>440</v>
      </c>
      <c r="D862" s="100" t="s">
        <v>441</v>
      </c>
      <c r="E862" s="100">
        <v>66829</v>
      </c>
      <c r="F862" s="129">
        <v>2002</v>
      </c>
      <c r="G862" s="100" t="s">
        <v>272</v>
      </c>
      <c r="H862" s="15" t="s">
        <v>287</v>
      </c>
      <c r="I862" s="130">
        <v>15.68</v>
      </c>
      <c r="J862" s="6">
        <f>1</f>
        <v>1</v>
      </c>
      <c r="L862" s="205" t="s">
        <v>381</v>
      </c>
      <c r="M862" s="205" t="s">
        <v>382</v>
      </c>
      <c r="N862" s="205" t="s">
        <v>383</v>
      </c>
    </row>
    <row r="863" spans="2:14" ht="23.25" customHeight="1">
      <c r="B863" s="100" t="str" cm="1">
        <f t="array" ref="B863">_xlfn.XLOOKUP(tblMix[[#This Row],[Arena Name]]&amp;tblMix[[#This Row],[Arena Location]],tblLookup[Arena Name]&amp;tblLookup[Arena Location],tblLookup[Team Name],NA(),0,1)</f>
        <v>Dallas Cowboys</v>
      </c>
      <c r="C863" s="100" t="s">
        <v>403</v>
      </c>
      <c r="D863" s="100" t="s">
        <v>404</v>
      </c>
      <c r="E863" s="100">
        <v>80000</v>
      </c>
      <c r="F863" s="129">
        <v>2009</v>
      </c>
      <c r="G863" s="100" t="s">
        <v>310</v>
      </c>
      <c r="H863" s="15" t="s">
        <v>283</v>
      </c>
      <c r="I863" s="130">
        <v>7.49</v>
      </c>
      <c r="J863" s="6">
        <f>1</f>
        <v>1</v>
      </c>
      <c r="L863" s="205" t="s">
        <v>458</v>
      </c>
      <c r="M863" s="205" t="s">
        <v>459</v>
      </c>
      <c r="N863" s="205" t="s">
        <v>460</v>
      </c>
    </row>
    <row r="864" spans="2:14" ht="23.25" customHeight="1">
      <c r="B864" s="100" t="s">
        <v>439</v>
      </c>
      <c r="C864" s="100" t="s">
        <v>440</v>
      </c>
      <c r="D864" s="100" t="s">
        <v>441</v>
      </c>
      <c r="E864" s="100">
        <v>66829</v>
      </c>
      <c r="F864" s="129">
        <v>2002</v>
      </c>
      <c r="G864" s="100" t="s">
        <v>298</v>
      </c>
      <c r="H864" s="15" t="s">
        <v>283</v>
      </c>
      <c r="I864" s="130">
        <v>9.84</v>
      </c>
      <c r="J864" s="6">
        <f>1</f>
        <v>1</v>
      </c>
      <c r="L864" s="205" t="s">
        <v>433</v>
      </c>
      <c r="M864" s="205" t="s">
        <v>434</v>
      </c>
      <c r="N864" s="205" t="s">
        <v>435</v>
      </c>
    </row>
    <row r="865" spans="2:14" ht="23.25" customHeight="1">
      <c r="B865" s="100" t="s">
        <v>423</v>
      </c>
      <c r="C865" s="100" t="s">
        <v>424</v>
      </c>
      <c r="D865" s="100" t="s">
        <v>425</v>
      </c>
      <c r="E865" s="100">
        <v>76416</v>
      </c>
      <c r="F865" s="129">
        <v>1972</v>
      </c>
      <c r="G865" s="100" t="s">
        <v>269</v>
      </c>
      <c r="H865" s="15" t="s">
        <v>281</v>
      </c>
      <c r="I865" s="130">
        <v>10.96</v>
      </c>
      <c r="J865" s="6">
        <f>1</f>
        <v>1</v>
      </c>
      <c r="L865" s="205" t="s">
        <v>414</v>
      </c>
      <c r="M865" s="205" t="s">
        <v>415</v>
      </c>
      <c r="N865" s="205" t="s">
        <v>416</v>
      </c>
    </row>
    <row r="866" spans="2:14" ht="23.25" customHeight="1">
      <c r="B866" s="100" t="s">
        <v>408</v>
      </c>
      <c r="C866" s="100" t="str">
        <f>_xlfn.XLOOKUP(tblMix[[#This Row],[Team Name]],tblLookup[Team Name],tblLookup[Arena Name],NA(),0,1)</f>
        <v>Ford Field</v>
      </c>
      <c r="D866" s="100" t="str">
        <f>_xlfn.XLOOKUP(tblMix[[#This Row],[Arena Name]],tblLookup[Arena Name],tblLookup[Arena Location],NA(),0,1)</f>
        <v>Detroit, Michigan</v>
      </c>
      <c r="E866" s="100">
        <v>65000</v>
      </c>
      <c r="F866" s="129">
        <v>2002</v>
      </c>
      <c r="G866" s="100" t="s">
        <v>298</v>
      </c>
      <c r="H866" s="15" t="s">
        <v>281</v>
      </c>
      <c r="I866" s="130">
        <v>9.0500000000000007</v>
      </c>
      <c r="J866" s="6">
        <f>1</f>
        <v>1</v>
      </c>
      <c r="L866" s="205" t="s">
        <v>467</v>
      </c>
      <c r="M866" s="205" t="s">
        <v>468</v>
      </c>
      <c r="N866" s="205" t="s">
        <v>469</v>
      </c>
    </row>
    <row r="867" spans="2:14" ht="23.25" customHeight="1">
      <c r="B867" s="100" t="s">
        <v>455</v>
      </c>
      <c r="C867" s="100" t="s">
        <v>456</v>
      </c>
      <c r="D867" s="100" t="s">
        <v>457</v>
      </c>
      <c r="E867" s="100">
        <v>68500</v>
      </c>
      <c r="F867" s="129">
        <v>2014</v>
      </c>
      <c r="G867" s="100" t="s">
        <v>276</v>
      </c>
      <c r="H867" s="15" t="s">
        <v>290</v>
      </c>
      <c r="I867" s="130">
        <v>5.78</v>
      </c>
      <c r="J867" s="6">
        <f>1</f>
        <v>1</v>
      </c>
      <c r="L867" s="205" t="s">
        <v>442</v>
      </c>
      <c r="M867" s="205" t="s">
        <v>443</v>
      </c>
      <c r="N867" s="205" t="s">
        <v>444</v>
      </c>
    </row>
    <row r="868" spans="2:14" ht="23.25" customHeight="1">
      <c r="B868" s="100" t="s">
        <v>467</v>
      </c>
      <c r="C868" s="100" t="s">
        <v>468</v>
      </c>
      <c r="D868" s="100" t="s">
        <v>469</v>
      </c>
      <c r="E868" s="100">
        <v>82000</v>
      </c>
      <c r="F868" s="129">
        <v>1997</v>
      </c>
      <c r="G868" s="100" t="s">
        <v>314</v>
      </c>
      <c r="H868" s="15" t="s">
        <v>287</v>
      </c>
      <c r="I868" s="130">
        <v>12.41</v>
      </c>
      <c r="J868" s="6">
        <f>1</f>
        <v>1</v>
      </c>
      <c r="L868" s="205" t="s">
        <v>408</v>
      </c>
      <c r="M868" s="205" t="s">
        <v>409</v>
      </c>
      <c r="N868" s="205" t="s">
        <v>410</v>
      </c>
    </row>
    <row r="869" spans="2:14" ht="23.25" customHeight="1">
      <c r="B869" s="100" t="s">
        <v>402</v>
      </c>
      <c r="C869" s="100" t="s">
        <v>403</v>
      </c>
      <c r="D869" s="100" t="s">
        <v>404</v>
      </c>
      <c r="E869" s="100">
        <v>80000</v>
      </c>
      <c r="F869" s="129">
        <v>2009</v>
      </c>
      <c r="G869" s="100" t="s">
        <v>308</v>
      </c>
      <c r="H869" s="15" t="s">
        <v>283</v>
      </c>
      <c r="I869" s="130">
        <v>11.5</v>
      </c>
      <c r="J869" s="6">
        <f>1</f>
        <v>1</v>
      </c>
      <c r="L869" s="205" t="s">
        <v>381</v>
      </c>
      <c r="M869" s="205" t="s">
        <v>382</v>
      </c>
      <c r="N869" s="205" t="s">
        <v>383</v>
      </c>
    </row>
    <row r="870" spans="2:14" ht="23.25" customHeight="1">
      <c r="B870" s="100" t="s">
        <v>464</v>
      </c>
      <c r="C870" s="100" t="s">
        <v>465</v>
      </c>
      <c r="D870" s="100" t="s">
        <v>466</v>
      </c>
      <c r="E870" s="100">
        <v>69143</v>
      </c>
      <c r="F870" s="129">
        <v>1999</v>
      </c>
      <c r="G870" s="100" t="s">
        <v>359</v>
      </c>
      <c r="H870" s="15" t="s">
        <v>283</v>
      </c>
      <c r="I870" s="130">
        <v>11.01</v>
      </c>
      <c r="J870" s="6">
        <f>1</f>
        <v>1</v>
      </c>
      <c r="L870" s="205" t="s">
        <v>458</v>
      </c>
      <c r="M870" s="205" t="s">
        <v>459</v>
      </c>
      <c r="N870" s="205" t="s">
        <v>460</v>
      </c>
    </row>
    <row r="871" spans="2:14" ht="23.25" customHeight="1">
      <c r="B871" s="100" t="s">
        <v>393</v>
      </c>
      <c r="C871" s="100" t="str">
        <f>_xlfn.XLOOKUP(tblMix[[#This Row],[Team Name]],tblLookup[Team Name],tblLookup[Arena Name],NA(),0,1)</f>
        <v>Soldier Field</v>
      </c>
      <c r="D871" s="100" t="str">
        <f>_xlfn.XLOOKUP(tblMix[[#This Row],[Arena Name]],tblLookup[Arena Name],tblLookup[Arena Location],NA(),0,1)</f>
        <v>Chicago, Illinois</v>
      </c>
      <c r="E871" s="100">
        <v>61500</v>
      </c>
      <c r="F871" s="129">
        <v>1924</v>
      </c>
      <c r="G871" s="100" t="s">
        <v>282</v>
      </c>
      <c r="H871" s="15" t="s">
        <v>281</v>
      </c>
      <c r="I871" s="130">
        <v>5.99</v>
      </c>
      <c r="J871" s="6">
        <f>1</f>
        <v>1</v>
      </c>
      <c r="L871" s="205" t="s">
        <v>399</v>
      </c>
      <c r="M871" s="205" t="s">
        <v>400</v>
      </c>
      <c r="N871" s="205" t="s">
        <v>401</v>
      </c>
    </row>
    <row r="872" spans="2:14" ht="23.25" customHeight="1">
      <c r="B872" s="100" t="s">
        <v>399</v>
      </c>
      <c r="C872" s="100" t="s">
        <v>400</v>
      </c>
      <c r="D872" s="100" t="s">
        <v>401</v>
      </c>
      <c r="E872" s="100">
        <v>67895</v>
      </c>
      <c r="F872" s="129">
        <v>1999</v>
      </c>
      <c r="G872" s="100" t="s">
        <v>296</v>
      </c>
      <c r="H872" s="15" t="s">
        <v>281</v>
      </c>
      <c r="I872" s="130">
        <v>12.21</v>
      </c>
      <c r="J872" s="6">
        <f>1</f>
        <v>1</v>
      </c>
      <c r="L872" s="205" t="s">
        <v>448</v>
      </c>
      <c r="M872" s="205" t="s">
        <v>446</v>
      </c>
      <c r="N872" s="205" t="s">
        <v>447</v>
      </c>
    </row>
    <row r="873" spans="2:14" ht="23.25" customHeight="1">
      <c r="B873" s="100" t="s">
        <v>387</v>
      </c>
      <c r="C873" s="100" t="str">
        <f>_xlfn.XLOOKUP(tblMix[[#This Row],[Team Name]],tblLookup[Team Name],tblLookup[Arena Name],NA(),0,1)</f>
        <v>Highmark Stadium</v>
      </c>
      <c r="D873" s="100" t="str">
        <f>_xlfn.XLOOKUP(tblMix[[#This Row],[Arena Name]],tblLookup[Arena Name],tblLookup[Arena Location],NA(),0,1)</f>
        <v>Orchard Park, New York</v>
      </c>
      <c r="E873" s="100">
        <v>71608</v>
      </c>
      <c r="F873" s="129">
        <v>1973</v>
      </c>
      <c r="G873" s="100" t="s">
        <v>276</v>
      </c>
      <c r="H873" s="15" t="s">
        <v>290</v>
      </c>
      <c r="I873" s="130">
        <v>5.78</v>
      </c>
      <c r="J873" s="6">
        <f>1</f>
        <v>1</v>
      </c>
      <c r="L873" s="205" t="s">
        <v>449</v>
      </c>
      <c r="M873" s="205" t="s">
        <v>450</v>
      </c>
      <c r="N873" s="205" t="s">
        <v>451</v>
      </c>
    </row>
    <row r="874" spans="2:14" ht="23.25" customHeight="1">
      <c r="B874" s="100" t="str" cm="1">
        <f t="array" ref="B874">_xlfn.XLOOKUP(tblMix[[#This Row],[Arena Name]]&amp;tblMix[[#This Row],[Arena Location]],tblLookup[Arena Name]&amp;tblLookup[Arena Location],tblLookup[Team Name],NA(),0,1)</f>
        <v>Tampa Bay Buccaneers</v>
      </c>
      <c r="C874" s="100" t="str">
        <f>_xlfn.XLOOKUP(tblMix[[#This Row],[Arena Location]],tblLookup[Arena Location],tblLookup[Arena Name],NA(),0,1)</f>
        <v>Raymond James Stadium</v>
      </c>
      <c r="D874" s="100" t="s">
        <v>463</v>
      </c>
      <c r="E874" s="100">
        <v>65890</v>
      </c>
      <c r="F874" s="129">
        <v>1998</v>
      </c>
      <c r="G874" s="100" t="s">
        <v>276</v>
      </c>
      <c r="H874" s="15" t="s">
        <v>290</v>
      </c>
      <c r="I874" s="130">
        <v>5.78</v>
      </c>
      <c r="J874" s="6">
        <f>1</f>
        <v>1</v>
      </c>
      <c r="L874" s="205" t="s">
        <v>393</v>
      </c>
      <c r="M874" s="205" t="s">
        <v>394</v>
      </c>
      <c r="N874" s="205" t="s">
        <v>395</v>
      </c>
    </row>
    <row r="875" spans="2:14" ht="23.25" customHeight="1">
      <c r="B875" s="100" t="s">
        <v>439</v>
      </c>
      <c r="C875" s="100" t="s">
        <v>440</v>
      </c>
      <c r="D875" s="100" t="s">
        <v>441</v>
      </c>
      <c r="E875" s="100">
        <v>66829</v>
      </c>
      <c r="F875" s="129">
        <v>2002</v>
      </c>
      <c r="G875" s="100" t="s">
        <v>275</v>
      </c>
      <c r="H875" s="15" t="s">
        <v>283</v>
      </c>
      <c r="I875" s="130">
        <v>14.59</v>
      </c>
      <c r="J875" s="6">
        <f>1</f>
        <v>1</v>
      </c>
      <c r="L875" s="205" t="s">
        <v>458</v>
      </c>
      <c r="M875" s="205" t="s">
        <v>459</v>
      </c>
      <c r="N875" s="205" t="s">
        <v>460</v>
      </c>
    </row>
    <row r="876" spans="2:14" ht="23.25" customHeight="1">
      <c r="B876" s="100" t="s">
        <v>467</v>
      </c>
      <c r="C876" s="100" t="str">
        <f>_xlfn.XLOOKUP(tblMix[[#This Row],[Team Name]],tblLookup[Team Name],tblLookup[Arena Name],NA(),0,1)</f>
        <v>Commanders Field</v>
      </c>
      <c r="D876" s="100" t="str">
        <f>_xlfn.XLOOKUP(tblMix[[#This Row],[Arena Name]],tblLookup[Arena Name],tblLookup[Arena Location],NA(),0,1)</f>
        <v>Landover, Maryland</v>
      </c>
      <c r="E876" s="100">
        <v>82000</v>
      </c>
      <c r="F876" s="129">
        <v>1997</v>
      </c>
      <c r="G876" s="100" t="s">
        <v>297</v>
      </c>
      <c r="H876" s="15" t="s">
        <v>287</v>
      </c>
      <c r="I876" s="130">
        <v>15.27</v>
      </c>
      <c r="J876" s="6">
        <f>1</f>
        <v>1</v>
      </c>
      <c r="L876" s="205" t="s">
        <v>449</v>
      </c>
      <c r="M876" s="205" t="s">
        <v>450</v>
      </c>
      <c r="N876" s="205" t="s">
        <v>451</v>
      </c>
    </row>
    <row r="877" spans="2:14" ht="23.25" customHeight="1">
      <c r="B877" s="100" t="s">
        <v>436</v>
      </c>
      <c r="C877" s="100" t="s">
        <v>437</v>
      </c>
      <c r="D877" s="100" t="s">
        <v>438</v>
      </c>
      <c r="E877" s="100">
        <v>66655</v>
      </c>
      <c r="F877" s="129">
        <v>2016</v>
      </c>
      <c r="G877" s="100" t="s">
        <v>309</v>
      </c>
      <c r="H877" s="15" t="s">
        <v>290</v>
      </c>
      <c r="I877" s="130">
        <v>1.83</v>
      </c>
      <c r="J877" s="6">
        <f>1</f>
        <v>1</v>
      </c>
      <c r="L877" s="205" t="s">
        <v>387</v>
      </c>
      <c r="M877" s="205" t="s">
        <v>388</v>
      </c>
      <c r="N877" s="205" t="s">
        <v>389</v>
      </c>
    </row>
    <row r="878" spans="2:14" ht="23.25" customHeight="1">
      <c r="B878" s="100" t="str" cm="1">
        <f t="array" ref="B878">_xlfn.XLOOKUP(tblMix[[#This Row],[Arena Name]]&amp;tblMix[[#This Row],[Arena Location]],tblLookup[Arena Name]&amp;tblLookup[Arena Location],tblLookup[Team Name],NA(),0,1)</f>
        <v>Denver Broncos</v>
      </c>
      <c r="C878" s="100" t="s">
        <v>406</v>
      </c>
      <c r="D878" s="100" t="s">
        <v>407</v>
      </c>
      <c r="E878" s="100">
        <v>76125</v>
      </c>
      <c r="F878" s="129">
        <v>2001</v>
      </c>
      <c r="G878" s="100" t="s">
        <v>291</v>
      </c>
      <c r="H878" s="15" t="s">
        <v>281</v>
      </c>
      <c r="I878" s="130">
        <v>9.43</v>
      </c>
      <c r="J878" s="6">
        <f>1</f>
        <v>1</v>
      </c>
      <c r="L878" s="205" t="s">
        <v>417</v>
      </c>
      <c r="M878" s="205" t="s">
        <v>418</v>
      </c>
      <c r="N878" s="205" t="s">
        <v>419</v>
      </c>
    </row>
    <row r="879" spans="2:14" ht="23.25" customHeight="1">
      <c r="B879" s="100" t="s">
        <v>387</v>
      </c>
      <c r="C879" s="100" t="s">
        <v>388</v>
      </c>
      <c r="D879" s="100" t="s">
        <v>389</v>
      </c>
      <c r="E879" s="100">
        <v>71608</v>
      </c>
      <c r="F879" s="129">
        <v>1973</v>
      </c>
      <c r="G879" s="100" t="s">
        <v>295</v>
      </c>
      <c r="H879" s="15" t="s">
        <v>290</v>
      </c>
      <c r="I879" s="130">
        <v>15.77</v>
      </c>
      <c r="J879" s="6">
        <f>1</f>
        <v>1</v>
      </c>
      <c r="L879" s="205" t="s">
        <v>452</v>
      </c>
      <c r="M879" s="205" t="s">
        <v>453</v>
      </c>
      <c r="N879" s="205" t="s">
        <v>454</v>
      </c>
    </row>
    <row r="880" spans="2:14" ht="23.25" customHeight="1">
      <c r="B880" s="100" t="s">
        <v>461</v>
      </c>
      <c r="C880" s="100" t="s">
        <v>462</v>
      </c>
      <c r="D880" s="100" t="s">
        <v>463</v>
      </c>
      <c r="E880" s="100">
        <v>65890</v>
      </c>
      <c r="F880" s="129">
        <v>1998</v>
      </c>
      <c r="G880" s="100" t="s">
        <v>273</v>
      </c>
      <c r="H880" s="15" t="s">
        <v>281</v>
      </c>
      <c r="I880" s="130">
        <v>6.37</v>
      </c>
      <c r="J880" s="6">
        <f>1</f>
        <v>1</v>
      </c>
      <c r="L880" s="205" t="s">
        <v>452</v>
      </c>
      <c r="M880" s="205" t="s">
        <v>453</v>
      </c>
      <c r="N880" s="205" t="s">
        <v>454</v>
      </c>
    </row>
    <row r="881" spans="2:14" ht="23.25" customHeight="1">
      <c r="B881" s="100" t="s">
        <v>408</v>
      </c>
      <c r="C881" s="100" t="str">
        <f>_xlfn.XLOOKUP(tblMix[[#This Row],[Team Name]],tblLookup[Team Name],tblLookup[Arena Name],NA(),0,1)</f>
        <v>Ford Field</v>
      </c>
      <c r="D881" s="100" t="s">
        <v>410</v>
      </c>
      <c r="E881" s="100">
        <v>65000</v>
      </c>
      <c r="F881" s="129">
        <v>2002</v>
      </c>
      <c r="G881" s="100" t="s">
        <v>358</v>
      </c>
      <c r="H881" s="15" t="s">
        <v>287</v>
      </c>
      <c r="I881" s="130">
        <v>14.51</v>
      </c>
      <c r="J881" s="6">
        <f>1</f>
        <v>1</v>
      </c>
      <c r="L881" s="205" t="s">
        <v>442</v>
      </c>
      <c r="M881" s="205" t="s">
        <v>443</v>
      </c>
      <c r="N881" s="205" t="s">
        <v>444</v>
      </c>
    </row>
    <row r="882" spans="2:14" ht="23.25" customHeight="1">
      <c r="B882" s="100" t="s">
        <v>433</v>
      </c>
      <c r="C882" s="100" t="s">
        <v>434</v>
      </c>
      <c r="D882" s="100" t="str">
        <f>_xlfn.XLOOKUP(tblMix[[#This Row],[Arena Name]],tblLookup[Arena Name],tblLookup[Arena Location],NA(),0,1)</f>
        <v>Miami Gardens, Florida</v>
      </c>
      <c r="E882" s="100">
        <v>65326</v>
      </c>
      <c r="F882" s="129">
        <v>1987</v>
      </c>
      <c r="G882" s="100" t="s">
        <v>313</v>
      </c>
      <c r="H882" s="15" t="s">
        <v>283</v>
      </c>
      <c r="I882" s="130">
        <v>12.48</v>
      </c>
      <c r="J882" s="6">
        <f>1</f>
        <v>1</v>
      </c>
      <c r="L882" s="205" t="s">
        <v>467</v>
      </c>
      <c r="M882" s="205" t="s">
        <v>468</v>
      </c>
      <c r="N882" s="205" t="s">
        <v>469</v>
      </c>
    </row>
    <row r="883" spans="2:14" ht="23.25" customHeight="1">
      <c r="B883" s="100" t="s">
        <v>393</v>
      </c>
      <c r="C883" s="100" t="s">
        <v>394</v>
      </c>
      <c r="D883" s="100" t="s">
        <v>395</v>
      </c>
      <c r="E883" s="100">
        <v>61500</v>
      </c>
      <c r="F883" s="129">
        <v>1924</v>
      </c>
      <c r="G883" s="100" t="s">
        <v>299</v>
      </c>
      <c r="H883" s="15" t="s">
        <v>283</v>
      </c>
      <c r="I883" s="130">
        <v>5.21</v>
      </c>
      <c r="J883" s="6">
        <f>1</f>
        <v>1</v>
      </c>
      <c r="L883" s="205" t="s">
        <v>390</v>
      </c>
      <c r="M883" s="205" t="s">
        <v>391</v>
      </c>
      <c r="N883" s="205" t="s">
        <v>392</v>
      </c>
    </row>
    <row r="884" spans="2:14" ht="23.25" customHeight="1">
      <c r="B884" s="100" t="s">
        <v>458</v>
      </c>
      <c r="C884" s="100" t="str">
        <f>_xlfn.XLOOKUP(tblMix[[#This Row],[Team Name]],tblLookup[Team Name],tblLookup[Arena Name],NA(),0,1)</f>
        <v>Lumen Field</v>
      </c>
      <c r="D884" s="100" t="s">
        <v>460</v>
      </c>
      <c r="E884" s="100">
        <v>69000</v>
      </c>
      <c r="F884" s="129">
        <v>2002</v>
      </c>
      <c r="G884" s="100" t="s">
        <v>295</v>
      </c>
      <c r="H884" s="15" t="s">
        <v>287</v>
      </c>
      <c r="I884" s="130">
        <v>15.3</v>
      </c>
      <c r="J884" s="6">
        <f>1</f>
        <v>1</v>
      </c>
      <c r="L884" s="205" t="s">
        <v>408</v>
      </c>
      <c r="M884" s="205" t="s">
        <v>409</v>
      </c>
      <c r="N884" s="205" t="s">
        <v>410</v>
      </c>
    </row>
    <row r="885" spans="2:14" ht="23.25" customHeight="1">
      <c r="B885" s="100" t="s">
        <v>417</v>
      </c>
      <c r="C885" s="100" t="s">
        <v>418</v>
      </c>
      <c r="D885" s="100" t="s">
        <v>419</v>
      </c>
      <c r="E885" s="100">
        <v>67000</v>
      </c>
      <c r="F885" s="129">
        <v>2008</v>
      </c>
      <c r="G885" s="100" t="s">
        <v>362</v>
      </c>
      <c r="H885" s="15" t="s">
        <v>283</v>
      </c>
      <c r="I885" s="130">
        <v>7.12</v>
      </c>
      <c r="J885" s="6">
        <f>1</f>
        <v>1</v>
      </c>
      <c r="L885" s="205" t="s">
        <v>393</v>
      </c>
      <c r="M885" s="205" t="s">
        <v>394</v>
      </c>
      <c r="N885" s="205" t="s">
        <v>395</v>
      </c>
    </row>
    <row r="886" spans="2:14" ht="23.25" customHeight="1">
      <c r="B886" s="100" t="s">
        <v>455</v>
      </c>
      <c r="C886" s="100" t="s">
        <v>456</v>
      </c>
      <c r="D886" s="100" t="s">
        <v>457</v>
      </c>
      <c r="E886" s="100">
        <v>68500</v>
      </c>
      <c r="F886" s="129">
        <v>2014</v>
      </c>
      <c r="G886" s="100" t="s">
        <v>308</v>
      </c>
      <c r="H886" s="15" t="s">
        <v>283</v>
      </c>
      <c r="I886" s="130">
        <v>11.5</v>
      </c>
      <c r="J886" s="6">
        <f>1</f>
        <v>1</v>
      </c>
      <c r="L886" s="205" t="s">
        <v>390</v>
      </c>
      <c r="M886" s="205" t="s">
        <v>391</v>
      </c>
      <c r="N886" s="205" t="s">
        <v>392</v>
      </c>
    </row>
    <row r="887" spans="2:14" ht="23.25" customHeight="1">
      <c r="B887" s="100" t="s">
        <v>429</v>
      </c>
      <c r="C887" s="100" t="s">
        <v>430</v>
      </c>
      <c r="D887" s="100" t="str">
        <f>_xlfn.XLOOKUP(tblMix[[#This Row],[Arena Name]],tblLookup[Arena Name],tblLookup[Arena Location],NA(),0,1)</f>
        <v>Inglewood, California</v>
      </c>
      <c r="E887" s="100">
        <v>70240</v>
      </c>
      <c r="F887" s="129">
        <v>2020</v>
      </c>
      <c r="G887" s="100" t="s">
        <v>286</v>
      </c>
      <c r="H887" s="15" t="s">
        <v>287</v>
      </c>
      <c r="I887" s="130">
        <v>8.8800000000000008</v>
      </c>
      <c r="J887" s="6">
        <f>1</f>
        <v>1</v>
      </c>
      <c r="L887" s="205" t="s">
        <v>429</v>
      </c>
      <c r="M887" s="205" t="s">
        <v>430</v>
      </c>
      <c r="N887" s="205" t="s">
        <v>431</v>
      </c>
    </row>
    <row r="888" spans="2:14" ht="23.25" customHeight="1">
      <c r="B888" s="100" t="s">
        <v>393</v>
      </c>
      <c r="C888" s="100" t="s">
        <v>394</v>
      </c>
      <c r="D888" s="100" t="s">
        <v>395</v>
      </c>
      <c r="E888" s="100">
        <v>61500</v>
      </c>
      <c r="F888" s="129">
        <v>1924</v>
      </c>
      <c r="G888" s="100" t="s">
        <v>272</v>
      </c>
      <c r="H888" s="15" t="s">
        <v>283</v>
      </c>
      <c r="I888" s="130">
        <v>15.68</v>
      </c>
      <c r="J888" s="6">
        <f>1</f>
        <v>1</v>
      </c>
      <c r="L888" s="205" t="s">
        <v>417</v>
      </c>
      <c r="M888" s="205" t="s">
        <v>418</v>
      </c>
      <c r="N888" s="205" t="s">
        <v>419</v>
      </c>
    </row>
    <row r="889" spans="2:14" ht="23.25" customHeight="1">
      <c r="B889" s="100" t="s">
        <v>426</v>
      </c>
      <c r="C889" s="100" t="str">
        <f>_xlfn.XLOOKUP(tblMix[[#This Row],[Team Name]],tblLookup[Team Name],tblLookup[Arena Name],NA(),0,1)</f>
        <v>Allegiant Stadium</v>
      </c>
      <c r="D889" s="100" t="s">
        <v>428</v>
      </c>
      <c r="E889" s="100">
        <v>65000</v>
      </c>
      <c r="F889" s="129">
        <v>2020</v>
      </c>
      <c r="G889" s="100" t="s">
        <v>267</v>
      </c>
      <c r="H889" s="15" t="s">
        <v>287</v>
      </c>
      <c r="I889" s="130">
        <v>13.64</v>
      </c>
      <c r="J889" s="6">
        <f>1</f>
        <v>1</v>
      </c>
      <c r="L889" s="205" t="s">
        <v>399</v>
      </c>
      <c r="M889" s="205" t="s">
        <v>400</v>
      </c>
      <c r="N889" s="205" t="s">
        <v>401</v>
      </c>
    </row>
    <row r="890" spans="2:14" ht="23.25" customHeight="1">
      <c r="B890" s="100" t="str" cm="1">
        <f t="array" ref="B890">_xlfn.XLOOKUP(tblMix[[#This Row],[Arena Name]]&amp;tblMix[[#This Row],[Arena Location]],tblLookup[Arena Name]&amp;tblLookup[Arena Location],tblLookup[Team Name],NA(),0,1)</f>
        <v>Philadelphia Eagles</v>
      </c>
      <c r="C890" s="100" t="str">
        <f>_xlfn.XLOOKUP(tblMix[[#This Row],[Arena Location]],tblLookup[Arena Location],tblLookup[Arena Name],NA(),0,1)</f>
        <v>Lincoln Financial Field</v>
      </c>
      <c r="D890" s="100" t="s">
        <v>451</v>
      </c>
      <c r="E890" s="100">
        <v>69596</v>
      </c>
      <c r="F890" s="129">
        <v>2003</v>
      </c>
      <c r="G890" s="100" t="s">
        <v>300</v>
      </c>
      <c r="H890" s="15" t="s">
        <v>290</v>
      </c>
      <c r="I890" s="130">
        <v>8.15</v>
      </c>
      <c r="J890" s="6">
        <f>1</f>
        <v>1</v>
      </c>
      <c r="L890" s="205" t="s">
        <v>432</v>
      </c>
      <c r="M890" s="205" t="s">
        <v>430</v>
      </c>
      <c r="N890" s="205" t="s">
        <v>431</v>
      </c>
    </row>
    <row r="891" spans="2:14" ht="23.25" customHeight="1">
      <c r="B891" s="100" t="s">
        <v>461</v>
      </c>
      <c r="C891" s="100" t="s">
        <v>462</v>
      </c>
      <c r="D891" s="100" t="str">
        <f>_xlfn.XLOOKUP(tblMix[[#This Row],[Arena Name]],tblLookup[Arena Name],tblLookup[Arena Location],NA(),0,1)</f>
        <v>Tampa, Florida</v>
      </c>
      <c r="E891" s="100">
        <v>65890</v>
      </c>
      <c r="F891" s="129">
        <v>1998</v>
      </c>
      <c r="G891" s="100" t="s">
        <v>364</v>
      </c>
      <c r="H891" s="15" t="s">
        <v>287</v>
      </c>
      <c r="I891" s="130">
        <v>6.86</v>
      </c>
      <c r="J891" s="6">
        <f>1</f>
        <v>1</v>
      </c>
      <c r="L891" s="205" t="s">
        <v>426</v>
      </c>
      <c r="M891" s="205" t="s">
        <v>427</v>
      </c>
      <c r="N891" s="205" t="s">
        <v>428</v>
      </c>
    </row>
    <row r="892" spans="2:14" ht="23.25" customHeight="1">
      <c r="B892" s="100" t="s">
        <v>417</v>
      </c>
      <c r="C892" s="100" t="s">
        <v>418</v>
      </c>
      <c r="D892" s="100" t="str">
        <f>_xlfn.XLOOKUP(tblMix[[#This Row],[Arena Name]],tblLookup[Arena Name],tblLookup[Arena Location],NA(),0,1)</f>
        <v>Indianapolis, Indiana</v>
      </c>
      <c r="E892" s="100">
        <v>67000</v>
      </c>
      <c r="F892" s="129">
        <v>2008</v>
      </c>
      <c r="G892" s="100" t="s">
        <v>313</v>
      </c>
      <c r="H892" s="15" t="s">
        <v>287</v>
      </c>
      <c r="I892" s="130">
        <v>12.48</v>
      </c>
      <c r="J892" s="6">
        <f>1</f>
        <v>1</v>
      </c>
      <c r="L892" s="205" t="s">
        <v>461</v>
      </c>
      <c r="M892" s="205" t="s">
        <v>462</v>
      </c>
      <c r="N892" s="205" t="s">
        <v>463</v>
      </c>
    </row>
    <row r="893" spans="2:14" ht="23.25" customHeight="1">
      <c r="B893" s="100" t="str" cm="1">
        <f t="array" ref="B893">_xlfn.XLOOKUP(tblMix[[#This Row],[Arena Name]]&amp;tblMix[[#This Row],[Arena Location]],tblLookup[Arena Name]&amp;tblLookup[Arena Location],tblLookup[Team Name],NA(),0,1)</f>
        <v>Philadelphia Eagles</v>
      </c>
      <c r="C893" s="100" t="s">
        <v>450</v>
      </c>
      <c r="D893" s="100" t="s">
        <v>451</v>
      </c>
      <c r="E893" s="100">
        <v>69596</v>
      </c>
      <c r="F893" s="129">
        <v>2003</v>
      </c>
      <c r="G893" s="100" t="s">
        <v>273</v>
      </c>
      <c r="H893" s="15" t="s">
        <v>281</v>
      </c>
      <c r="I893" s="130">
        <v>6.37</v>
      </c>
      <c r="J893" s="6">
        <f>1</f>
        <v>1</v>
      </c>
      <c r="L893" s="205" t="s">
        <v>442</v>
      </c>
      <c r="M893" s="205" t="s">
        <v>443</v>
      </c>
      <c r="N893" s="205" t="s">
        <v>444</v>
      </c>
    </row>
    <row r="894" spans="2:14" ht="23.25" customHeight="1">
      <c r="B894" s="100" t="s">
        <v>384</v>
      </c>
      <c r="C894" s="100" t="s">
        <v>385</v>
      </c>
      <c r="D894" s="100" t="s">
        <v>386</v>
      </c>
      <c r="E894" s="100">
        <v>71008</v>
      </c>
      <c r="F894" s="129">
        <v>1998</v>
      </c>
      <c r="G894" s="100" t="s">
        <v>275</v>
      </c>
      <c r="H894" s="15" t="s">
        <v>290</v>
      </c>
      <c r="I894" s="130">
        <v>13.76</v>
      </c>
      <c r="J894" s="6">
        <f>1</f>
        <v>1</v>
      </c>
      <c r="L894" s="205" t="s">
        <v>420</v>
      </c>
      <c r="M894" s="205" t="s">
        <v>421</v>
      </c>
      <c r="N894" s="205" t="s">
        <v>422</v>
      </c>
    </row>
    <row r="895" spans="2:14" ht="23.25" customHeight="1">
      <c r="B895" s="100" t="s">
        <v>420</v>
      </c>
      <c r="C895" s="100" t="s">
        <v>421</v>
      </c>
      <c r="D895" s="100" t="s">
        <v>422</v>
      </c>
      <c r="E895" s="100">
        <v>69132</v>
      </c>
      <c r="F895" s="129">
        <v>2008</v>
      </c>
      <c r="G895" s="100" t="s">
        <v>291</v>
      </c>
      <c r="H895" s="15" t="s">
        <v>281</v>
      </c>
      <c r="I895" s="130">
        <v>9.43</v>
      </c>
      <c r="J895" s="6">
        <f>1</f>
        <v>1</v>
      </c>
      <c r="L895" s="205" t="s">
        <v>429</v>
      </c>
      <c r="M895" s="205" t="s">
        <v>430</v>
      </c>
      <c r="N895" s="205" t="s">
        <v>431</v>
      </c>
    </row>
    <row r="896" spans="2:14" ht="23.25" customHeight="1">
      <c r="B896" s="100" t="s">
        <v>399</v>
      </c>
      <c r="C896" s="100" t="s">
        <v>400</v>
      </c>
      <c r="D896" s="100" t="s">
        <v>401</v>
      </c>
      <c r="E896" s="100">
        <v>67895</v>
      </c>
      <c r="F896" s="129">
        <v>1999</v>
      </c>
      <c r="G896" s="100" t="s">
        <v>310</v>
      </c>
      <c r="H896" s="15" t="s">
        <v>290</v>
      </c>
      <c r="I896" s="130">
        <v>7</v>
      </c>
      <c r="J896" s="6">
        <f>1</f>
        <v>1</v>
      </c>
      <c r="L896" s="205" t="s">
        <v>432</v>
      </c>
      <c r="M896" s="205" t="s">
        <v>430</v>
      </c>
      <c r="N896" s="205" t="s">
        <v>431</v>
      </c>
    </row>
    <row r="897" spans="2:14" ht="23.25" customHeight="1">
      <c r="B897" s="100" t="s">
        <v>411</v>
      </c>
      <c r="C897" s="100" t="s">
        <v>412</v>
      </c>
      <c r="D897" s="100" t="str">
        <f>_xlfn.XLOOKUP(tblMix[[#This Row],[Arena Name]],tblLookup[Arena Name],tblLookup[Arena Location],NA(),0,1)</f>
        <v>Green Bay, Wisconsin</v>
      </c>
      <c r="E897" s="100">
        <v>81441</v>
      </c>
      <c r="F897" s="129">
        <v>1957</v>
      </c>
      <c r="G897" s="100" t="s">
        <v>298</v>
      </c>
      <c r="H897" s="15" t="s">
        <v>283</v>
      </c>
      <c r="I897" s="130">
        <v>9.84</v>
      </c>
      <c r="J897" s="6">
        <f>1</f>
        <v>1</v>
      </c>
      <c r="L897" s="205" t="s">
        <v>432</v>
      </c>
      <c r="M897" s="205" t="s">
        <v>430</v>
      </c>
      <c r="N897" s="205" t="s">
        <v>431</v>
      </c>
    </row>
    <row r="898" spans="2:14" ht="23.25" customHeight="1">
      <c r="B898" s="100" t="s">
        <v>432</v>
      </c>
      <c r="C898" s="100" t="str">
        <f>_xlfn.XLOOKUP(tblMix[[#This Row],[Team Name]],tblLookup[Team Name],tblLookup[Arena Name],NA(),0,1)</f>
        <v>SoFi Stadium</v>
      </c>
      <c r="D898" s="100" t="s">
        <v>431</v>
      </c>
      <c r="E898" s="100">
        <v>70240</v>
      </c>
      <c r="F898" s="129">
        <v>2020</v>
      </c>
      <c r="G898" s="100" t="s">
        <v>302</v>
      </c>
      <c r="H898" s="15" t="s">
        <v>287</v>
      </c>
      <c r="I898" s="130">
        <v>2.62</v>
      </c>
      <c r="J898" s="6">
        <f>1</f>
        <v>1</v>
      </c>
      <c r="L898" s="205" t="s">
        <v>405</v>
      </c>
      <c r="M898" s="205" t="s">
        <v>406</v>
      </c>
      <c r="N898" s="205" t="s">
        <v>407</v>
      </c>
    </row>
    <row r="899" spans="2:14" ht="23.25" customHeight="1">
      <c r="B899" s="100" t="s">
        <v>414</v>
      </c>
      <c r="C899" s="100" t="s">
        <v>415</v>
      </c>
      <c r="D899" s="100" t="s">
        <v>416</v>
      </c>
      <c r="E899" s="100">
        <v>72220</v>
      </c>
      <c r="F899" s="129">
        <v>2002</v>
      </c>
      <c r="G899" s="100" t="s">
        <v>299</v>
      </c>
      <c r="H899" s="15" t="s">
        <v>283</v>
      </c>
      <c r="I899" s="130">
        <v>5.21</v>
      </c>
      <c r="J899" s="6">
        <f>1</f>
        <v>1</v>
      </c>
      <c r="L899" s="205" t="s">
        <v>448</v>
      </c>
      <c r="M899" s="205" t="s">
        <v>446</v>
      </c>
      <c r="N899" s="205" t="s">
        <v>447</v>
      </c>
    </row>
    <row r="900" spans="2:14" ht="23.25" customHeight="1">
      <c r="B900" s="100" t="s">
        <v>455</v>
      </c>
      <c r="C900" s="100" t="s">
        <v>456</v>
      </c>
      <c r="D900" s="100" t="s">
        <v>457</v>
      </c>
      <c r="E900" s="100">
        <v>68500</v>
      </c>
      <c r="F900" s="129">
        <v>2014</v>
      </c>
      <c r="G900" s="100" t="s">
        <v>359</v>
      </c>
      <c r="H900" s="15" t="s">
        <v>283</v>
      </c>
      <c r="I900" s="130">
        <v>11.01</v>
      </c>
      <c r="J900" s="6">
        <f>1</f>
        <v>1</v>
      </c>
      <c r="L900" s="205" t="s">
        <v>399</v>
      </c>
      <c r="M900" s="205" t="s">
        <v>400</v>
      </c>
      <c r="N900" s="205" t="s">
        <v>401</v>
      </c>
    </row>
    <row r="901" spans="2:14" ht="23.25" customHeight="1">
      <c r="B901" s="100" t="s">
        <v>426</v>
      </c>
      <c r="C901" s="100" t="s">
        <v>427</v>
      </c>
      <c r="D901" s="100" t="s">
        <v>428</v>
      </c>
      <c r="E901" s="100">
        <v>65000</v>
      </c>
      <c r="F901" s="129">
        <v>2020</v>
      </c>
      <c r="G901" s="100" t="s">
        <v>323</v>
      </c>
      <c r="H901" s="15" t="s">
        <v>283</v>
      </c>
      <c r="I901" s="130">
        <v>2.11</v>
      </c>
      <c r="J901" s="6">
        <f>1</f>
        <v>1</v>
      </c>
      <c r="L901" s="205" t="s">
        <v>439</v>
      </c>
      <c r="M901" s="205" t="s">
        <v>440</v>
      </c>
      <c r="N901" s="205" t="s">
        <v>441</v>
      </c>
    </row>
    <row r="902" spans="2:14" ht="23.25" customHeight="1">
      <c r="B902" s="100" t="str" cm="1">
        <f t="array" ref="B902">_xlfn.XLOOKUP(tblMix[[#This Row],[Arena Name]]&amp;tblMix[[#This Row],[Arena Location]],tblLookup[Arena Name]&amp;tblLookup[Arena Location],tblLookup[Team Name],NA(),0,1)</f>
        <v>New Orleans Saints</v>
      </c>
      <c r="C902" s="100" t="str">
        <f>_xlfn.XLOOKUP(tblMix[[#This Row],[Arena Location]],tblLookup[Arena Location],tblLookup[Arena Name],NA(),0,1)</f>
        <v>Caesars Superdome</v>
      </c>
      <c r="D902" s="100" t="s">
        <v>444</v>
      </c>
      <c r="E902" s="100">
        <v>73208</v>
      </c>
      <c r="F902" s="129">
        <v>1975</v>
      </c>
      <c r="G902" s="100" t="s">
        <v>291</v>
      </c>
      <c r="H902" s="15" t="s">
        <v>283</v>
      </c>
      <c r="I902" s="130">
        <v>8.57</v>
      </c>
      <c r="J902" s="6">
        <f>1</f>
        <v>1</v>
      </c>
      <c r="L902" s="205" t="s">
        <v>393</v>
      </c>
      <c r="M902" s="205" t="s">
        <v>394</v>
      </c>
      <c r="N902" s="205" t="s">
        <v>395</v>
      </c>
    </row>
    <row r="903" spans="2:14" ht="23.25" customHeight="1">
      <c r="B903" s="100" t="s">
        <v>467</v>
      </c>
      <c r="C903" s="100" t="s">
        <v>468</v>
      </c>
      <c r="D903" s="100" t="s">
        <v>469</v>
      </c>
      <c r="E903" s="100">
        <v>82000</v>
      </c>
      <c r="F903" s="129">
        <v>1997</v>
      </c>
      <c r="G903" s="100" t="s">
        <v>285</v>
      </c>
      <c r="H903" s="15" t="s">
        <v>281</v>
      </c>
      <c r="I903" s="130">
        <v>13.35</v>
      </c>
      <c r="J903" s="6">
        <f>1</f>
        <v>1</v>
      </c>
      <c r="L903" s="205" t="s">
        <v>458</v>
      </c>
      <c r="M903" s="205" t="s">
        <v>459</v>
      </c>
      <c r="N903" s="205" t="s">
        <v>460</v>
      </c>
    </row>
    <row r="904" spans="2:14" ht="23.25" customHeight="1">
      <c r="B904" s="100" t="str" cm="1">
        <f t="array" ref="B904">_xlfn.XLOOKUP(tblMix[[#This Row],[Arena Name]]&amp;tblMix[[#This Row],[Arena Location]],tblLookup[Arena Name]&amp;tblLookup[Arena Location],tblLookup[Team Name],NA(),0,1)</f>
        <v>Atlanta Falcons</v>
      </c>
      <c r="C904" s="100" t="str">
        <f>_xlfn.XLOOKUP(tblMix[[#This Row],[Arena Location]],tblLookup[Arena Location],tblLookup[Arena Name],NA(),0,1)</f>
        <v>Mercedes-Benz Stadium</v>
      </c>
      <c r="D904" s="100" t="s">
        <v>383</v>
      </c>
      <c r="E904" s="100">
        <v>71000</v>
      </c>
      <c r="F904" s="129">
        <v>2017</v>
      </c>
      <c r="G904" s="100" t="s">
        <v>296</v>
      </c>
      <c r="H904" s="15" t="s">
        <v>283</v>
      </c>
      <c r="I904" s="130">
        <v>11.1</v>
      </c>
      <c r="J904" s="6">
        <f>1</f>
        <v>1</v>
      </c>
      <c r="L904" s="205" t="s">
        <v>458</v>
      </c>
      <c r="M904" s="205" t="s">
        <v>459</v>
      </c>
      <c r="N904" s="205" t="s">
        <v>460</v>
      </c>
    </row>
    <row r="905" spans="2:14" ht="23.25" customHeight="1">
      <c r="B905" s="100" t="s">
        <v>408</v>
      </c>
      <c r="C905" s="100" t="str">
        <f>_xlfn.XLOOKUP(tblMix[[#This Row],[Team Name]],tblLookup[Team Name],tblLookup[Arena Name],NA(),0,1)</f>
        <v>Ford Field</v>
      </c>
      <c r="D905" s="100" t="str">
        <f>_xlfn.XLOOKUP(tblMix[[#This Row],[Arena Name]],tblLookup[Arena Name],tblLookup[Arena Location],NA(),0,1)</f>
        <v>Detroit, Michigan</v>
      </c>
      <c r="E905" s="100">
        <v>65000</v>
      </c>
      <c r="F905" s="129">
        <v>2002</v>
      </c>
      <c r="G905" s="100" t="s">
        <v>288</v>
      </c>
      <c r="H905" s="15" t="s">
        <v>281</v>
      </c>
      <c r="I905" s="130">
        <v>5.49</v>
      </c>
      <c r="J905" s="6">
        <f>1</f>
        <v>1</v>
      </c>
      <c r="L905" s="205" t="s">
        <v>449</v>
      </c>
      <c r="M905" s="205" t="s">
        <v>450</v>
      </c>
      <c r="N905" s="205" t="s">
        <v>451</v>
      </c>
    </row>
    <row r="906" spans="2:14" ht="23.25" customHeight="1">
      <c r="B906" s="100" t="s">
        <v>387</v>
      </c>
      <c r="C906" s="100" t="s">
        <v>388</v>
      </c>
      <c r="D906" s="100" t="str">
        <f>_xlfn.XLOOKUP(tblMix[[#This Row],[Arena Name]],tblLookup[Arena Name],tblLookup[Arena Location],NA(),0,1)</f>
        <v>Orchard Park, New York</v>
      </c>
      <c r="E906" s="100">
        <v>71608</v>
      </c>
      <c r="F906" s="129">
        <v>1973</v>
      </c>
      <c r="G906" s="100" t="s">
        <v>321</v>
      </c>
      <c r="H906" s="15" t="s">
        <v>290</v>
      </c>
      <c r="I906" s="130">
        <v>4.2300000000000004</v>
      </c>
      <c r="J906" s="6">
        <f>1</f>
        <v>1</v>
      </c>
      <c r="L906" s="205" t="s">
        <v>393</v>
      </c>
      <c r="M906" s="205" t="s">
        <v>394</v>
      </c>
      <c r="N906" s="205" t="s">
        <v>395</v>
      </c>
    </row>
    <row r="907" spans="2:14" ht="23.25" customHeight="1">
      <c r="B907" s="100" t="str" cm="1">
        <f t="array" ref="B907">_xlfn.XLOOKUP(tblMix[[#This Row],[Arena Name]]&amp;tblMix[[#This Row],[Arena Location]],tblLookup[Arena Name]&amp;tblLookup[Arena Location],tblLookup[Team Name],NA(),0,1)</f>
        <v>Denver Broncos</v>
      </c>
      <c r="C907" s="100" t="str">
        <f>_xlfn.XLOOKUP(tblMix[[#This Row],[Arena Location]],tblLookup[Arena Location],tblLookup[Arena Name],NA(),0,1)</f>
        <v>Empower Field at Mile High</v>
      </c>
      <c r="D907" s="100" t="s">
        <v>407</v>
      </c>
      <c r="E907" s="100">
        <v>76125</v>
      </c>
      <c r="F907" s="129">
        <v>2001</v>
      </c>
      <c r="G907" s="100" t="s">
        <v>297</v>
      </c>
      <c r="H907" s="15" t="s">
        <v>283</v>
      </c>
      <c r="I907" s="130">
        <v>15.27</v>
      </c>
      <c r="J907" s="6">
        <f>1</f>
        <v>1</v>
      </c>
      <c r="L907" s="205" t="s">
        <v>390</v>
      </c>
      <c r="M907" s="205" t="s">
        <v>391</v>
      </c>
      <c r="N907" s="205" t="s">
        <v>392</v>
      </c>
    </row>
    <row r="908" spans="2:14" ht="23.25" customHeight="1">
      <c r="B908" s="100" t="s">
        <v>402</v>
      </c>
      <c r="C908" s="100" t="s">
        <v>403</v>
      </c>
      <c r="D908" s="100" t="s">
        <v>404</v>
      </c>
      <c r="E908" s="100">
        <v>80000</v>
      </c>
      <c r="F908" s="129">
        <v>2009</v>
      </c>
      <c r="G908" s="100" t="s">
        <v>296</v>
      </c>
      <c r="H908" s="15" t="s">
        <v>283</v>
      </c>
      <c r="I908" s="130">
        <v>11.1</v>
      </c>
      <c r="J908" s="6">
        <f>1</f>
        <v>1</v>
      </c>
      <c r="L908" s="205" t="s">
        <v>396</v>
      </c>
      <c r="M908" s="205" t="s">
        <v>397</v>
      </c>
      <c r="N908" s="205" t="s">
        <v>398</v>
      </c>
    </row>
    <row r="909" spans="2:14" ht="23.25" customHeight="1">
      <c r="B909" s="100" t="s">
        <v>445</v>
      </c>
      <c r="C909" s="100" t="str">
        <f>_xlfn.XLOOKUP(tblMix[[#This Row],[Team Name]],tblLookup[Team Name],tblLookup[Arena Name],NA(),0,1)</f>
        <v>MetLife Stadium</v>
      </c>
      <c r="D909" s="100" t="s">
        <v>447</v>
      </c>
      <c r="E909" s="100">
        <v>82500</v>
      </c>
      <c r="F909" s="129">
        <v>2010</v>
      </c>
      <c r="G909" s="100" t="s">
        <v>312</v>
      </c>
      <c r="H909" s="15" t="s">
        <v>283</v>
      </c>
      <c r="I909" s="130">
        <v>16.22</v>
      </c>
      <c r="J909" s="6">
        <f>1</f>
        <v>1</v>
      </c>
      <c r="L909" s="205" t="s">
        <v>384</v>
      </c>
      <c r="M909" s="205" t="s">
        <v>385</v>
      </c>
      <c r="N909" s="205" t="s">
        <v>386</v>
      </c>
    </row>
    <row r="910" spans="2:14" ht="23.25" customHeight="1">
      <c r="B910" s="100" t="s">
        <v>390</v>
      </c>
      <c r="C910" s="100" t="s">
        <v>391</v>
      </c>
      <c r="D910" s="100" t="s">
        <v>392</v>
      </c>
      <c r="E910" s="100">
        <v>75523</v>
      </c>
      <c r="F910" s="129">
        <v>1996</v>
      </c>
      <c r="G910" s="100" t="s">
        <v>272</v>
      </c>
      <c r="H910" s="15" t="s">
        <v>281</v>
      </c>
      <c r="I910" s="130">
        <v>14.43</v>
      </c>
      <c r="J910" s="6">
        <f>1</f>
        <v>1</v>
      </c>
      <c r="L910" s="205" t="s">
        <v>432</v>
      </c>
      <c r="M910" s="205" t="s">
        <v>430</v>
      </c>
      <c r="N910" s="205" t="s">
        <v>431</v>
      </c>
    </row>
    <row r="911" spans="2:14" ht="23.25" customHeight="1">
      <c r="B911" s="100" t="s">
        <v>426</v>
      </c>
      <c r="C911" s="100" t="s">
        <v>427</v>
      </c>
      <c r="D911" s="100" t="str">
        <f>_xlfn.XLOOKUP(tblMix[[#This Row],[Arena Name]],tblLookup[Arena Name],tblLookup[Arena Location],NA(),0,1)</f>
        <v>Paradise, Nevada</v>
      </c>
      <c r="E911" s="100">
        <v>65000</v>
      </c>
      <c r="F911" s="129">
        <v>2020</v>
      </c>
      <c r="G911" s="100" t="s">
        <v>296</v>
      </c>
      <c r="H911" s="15" t="s">
        <v>283</v>
      </c>
      <c r="I911" s="130">
        <v>11.1</v>
      </c>
      <c r="J911" s="6">
        <f>1</f>
        <v>1</v>
      </c>
      <c r="L911" s="205" t="s">
        <v>423</v>
      </c>
      <c r="M911" s="205" t="s">
        <v>424</v>
      </c>
      <c r="N911" s="205" t="s">
        <v>425</v>
      </c>
    </row>
    <row r="912" spans="2:14" ht="23.25" customHeight="1">
      <c r="B912" s="100" t="s">
        <v>426</v>
      </c>
      <c r="C912" s="100" t="s">
        <v>427</v>
      </c>
      <c r="D912" s="100" t="s">
        <v>428</v>
      </c>
      <c r="E912" s="100">
        <v>65000</v>
      </c>
      <c r="F912" s="129">
        <v>2020</v>
      </c>
      <c r="G912" s="100" t="s">
        <v>284</v>
      </c>
      <c r="H912" s="15" t="s">
        <v>283</v>
      </c>
      <c r="I912" s="130">
        <v>10.71</v>
      </c>
      <c r="J912" s="6">
        <f>1</f>
        <v>1</v>
      </c>
      <c r="L912" s="205" t="s">
        <v>408</v>
      </c>
      <c r="M912" s="205" t="s">
        <v>409</v>
      </c>
      <c r="N912" s="205" t="s">
        <v>410</v>
      </c>
    </row>
    <row r="913" spans="2:14" ht="23.25" customHeight="1">
      <c r="B913" s="100" t="s">
        <v>439</v>
      </c>
      <c r="C913" s="100" t="s">
        <v>440</v>
      </c>
      <c r="D913" s="100" t="str">
        <f>_xlfn.XLOOKUP(tblMix[[#This Row],[Arena Name]],tblLookup[Arena Name],tblLookup[Arena Location],NA(),0,1)</f>
        <v>Foxborough, Massachusetts</v>
      </c>
      <c r="E913" s="100">
        <v>66829</v>
      </c>
      <c r="F913" s="129">
        <v>2002</v>
      </c>
      <c r="G913" s="100" t="s">
        <v>361</v>
      </c>
      <c r="H913" s="15" t="s">
        <v>283</v>
      </c>
      <c r="I913" s="130">
        <v>3.15</v>
      </c>
      <c r="J913" s="6">
        <f>1</f>
        <v>1</v>
      </c>
      <c r="L913" s="205" t="s">
        <v>452</v>
      </c>
      <c r="M913" s="205" t="s">
        <v>453</v>
      </c>
      <c r="N913" s="205" t="s">
        <v>454</v>
      </c>
    </row>
    <row r="914" spans="2:14" ht="23.25" customHeight="1">
      <c r="B914" s="100" t="s">
        <v>381</v>
      </c>
      <c r="C914" s="100" t="s">
        <v>382</v>
      </c>
      <c r="D914" s="100" t="s">
        <v>383</v>
      </c>
      <c r="E914" s="100">
        <v>71000</v>
      </c>
      <c r="F914" s="129">
        <v>2017</v>
      </c>
      <c r="G914" s="100" t="s">
        <v>282</v>
      </c>
      <c r="H914" s="15" t="s">
        <v>287</v>
      </c>
      <c r="I914" s="130">
        <v>5.7</v>
      </c>
      <c r="J914" s="6">
        <f>1</f>
        <v>1</v>
      </c>
      <c r="L914" s="205" t="s">
        <v>423</v>
      </c>
      <c r="M914" s="205" t="s">
        <v>424</v>
      </c>
      <c r="N914" s="205" t="s">
        <v>425</v>
      </c>
    </row>
    <row r="915" spans="2:14" ht="23.25" customHeight="1">
      <c r="B915" s="100" t="str" cm="1">
        <f t="array" ref="B915">_xlfn.XLOOKUP(tblMix[[#This Row],[Arena Name]]&amp;tblMix[[#This Row],[Arena Location]],tblLookup[Arena Name]&amp;tblLookup[Arena Location],tblLookup[Team Name],NA(),0,1)</f>
        <v>Pittsburgh Steelers</v>
      </c>
      <c r="C915" s="100" t="s">
        <v>453</v>
      </c>
      <c r="D915" s="100" t="s">
        <v>454</v>
      </c>
      <c r="E915" s="100">
        <v>68400</v>
      </c>
      <c r="F915" s="129">
        <v>2001</v>
      </c>
      <c r="G915" s="100" t="s">
        <v>324</v>
      </c>
      <c r="H915" s="15" t="s">
        <v>287</v>
      </c>
      <c r="I915" s="130">
        <v>14.14</v>
      </c>
      <c r="J915" s="6">
        <f>1</f>
        <v>1</v>
      </c>
      <c r="L915" s="205" t="s">
        <v>393</v>
      </c>
      <c r="M915" s="205" t="s">
        <v>394</v>
      </c>
      <c r="N915" s="205" t="s">
        <v>395</v>
      </c>
    </row>
    <row r="916" spans="2:14" ht="23.25" customHeight="1">
      <c r="B916" s="100" t="s">
        <v>393</v>
      </c>
      <c r="C916" s="100" t="s">
        <v>394</v>
      </c>
      <c r="D916" s="100" t="str">
        <f>_xlfn.XLOOKUP(tblMix[[#This Row],[Arena Name]],tblLookup[Arena Name],tblLookup[Arena Location],NA(),0,1)</f>
        <v>Chicago, Illinois</v>
      </c>
      <c r="E916" s="100">
        <v>61500</v>
      </c>
      <c r="F916" s="129">
        <v>1924</v>
      </c>
      <c r="G916" s="100" t="s">
        <v>285</v>
      </c>
      <c r="H916" s="15" t="s">
        <v>283</v>
      </c>
      <c r="I916" s="130">
        <v>12.71</v>
      </c>
      <c r="J916" s="6">
        <f>1</f>
        <v>1</v>
      </c>
      <c r="L916" s="205" t="s">
        <v>387</v>
      </c>
      <c r="M916" s="205" t="s">
        <v>388</v>
      </c>
      <c r="N916" s="205" t="s">
        <v>389</v>
      </c>
    </row>
    <row r="917" spans="2:14" ht="23.25" customHeight="1">
      <c r="B917" s="100" t="s">
        <v>381</v>
      </c>
      <c r="C917" s="100" t="str">
        <f>_xlfn.XLOOKUP(tblMix[[#This Row],[Team Name]],tblLookup[Team Name],tblLookup[Arena Name],NA(),0,1)</f>
        <v>Mercedes-Benz Stadium</v>
      </c>
      <c r="D917" s="100" t="str">
        <f>_xlfn.XLOOKUP(tblMix[[#This Row],[Arena Name]],tblLookup[Arena Name],tblLookup[Arena Location],NA(),0,1)</f>
        <v>Atlanta, Georgia</v>
      </c>
      <c r="E917" s="100">
        <v>71000</v>
      </c>
      <c r="F917" s="129">
        <v>2017</v>
      </c>
      <c r="G917" s="100" t="s">
        <v>299</v>
      </c>
      <c r="H917" s="15" t="s">
        <v>283</v>
      </c>
      <c r="I917" s="130">
        <v>5.21</v>
      </c>
      <c r="J917" s="6">
        <f>1</f>
        <v>1</v>
      </c>
      <c r="L917" s="205" t="s">
        <v>423</v>
      </c>
      <c r="M917" s="205" t="s">
        <v>424</v>
      </c>
      <c r="N917" s="205" t="s">
        <v>425</v>
      </c>
    </row>
    <row r="918" spans="2:14" ht="23.25" customHeight="1">
      <c r="B918" s="100" t="s">
        <v>452</v>
      </c>
      <c r="C918" s="100" t="str">
        <f>_xlfn.XLOOKUP(tblMix[[#This Row],[Team Name]],tblLookup[Team Name],tblLookup[Arena Name],NA(),0,1)</f>
        <v>Acrisure Stadium</v>
      </c>
      <c r="D918" s="100" t="s">
        <v>454</v>
      </c>
      <c r="E918" s="100">
        <v>68400</v>
      </c>
      <c r="F918" s="129">
        <v>2001</v>
      </c>
      <c r="G918" s="100" t="s">
        <v>282</v>
      </c>
      <c r="H918" s="15" t="s">
        <v>281</v>
      </c>
      <c r="I918" s="130">
        <v>5.99</v>
      </c>
      <c r="J918" s="6">
        <f>1</f>
        <v>1</v>
      </c>
      <c r="L918" s="205" t="s">
        <v>399</v>
      </c>
      <c r="M918" s="205" t="s">
        <v>400</v>
      </c>
      <c r="N918" s="205" t="s">
        <v>401</v>
      </c>
    </row>
    <row r="919" spans="2:14" ht="23.25" customHeight="1">
      <c r="B919" s="100" t="s">
        <v>387</v>
      </c>
      <c r="C919" s="100" t="s">
        <v>388</v>
      </c>
      <c r="D919" s="100" t="s">
        <v>389</v>
      </c>
      <c r="E919" s="100">
        <v>71608</v>
      </c>
      <c r="F919" s="129">
        <v>1973</v>
      </c>
      <c r="G919" s="100" t="s">
        <v>284</v>
      </c>
      <c r="H919" s="15" t="s">
        <v>287</v>
      </c>
      <c r="I919" s="130">
        <v>10.71</v>
      </c>
      <c r="J919" s="6">
        <f>1</f>
        <v>1</v>
      </c>
      <c r="L919" s="205" t="s">
        <v>399</v>
      </c>
      <c r="M919" s="205" t="s">
        <v>400</v>
      </c>
      <c r="N919" s="205" t="s">
        <v>401</v>
      </c>
    </row>
    <row r="920" spans="2:14" ht="23.25" customHeight="1">
      <c r="B920" s="100" t="str" cm="1">
        <f t="array" ref="B920">_xlfn.XLOOKUP(tblMix[[#This Row],[Arena Name]]&amp;tblMix[[#This Row],[Arena Location]],tblLookup[Arena Name]&amp;tblLookup[Arena Location],tblLookup[Team Name],NA(),0,1)</f>
        <v>New Orleans Saints</v>
      </c>
      <c r="C920" s="100" t="str">
        <f>_xlfn.XLOOKUP(tblMix[[#This Row],[Arena Location]],tblLookup[Arena Location],tblLookup[Arena Name],NA(),0,1)</f>
        <v>Caesars Superdome</v>
      </c>
      <c r="D920" s="100" t="s">
        <v>444</v>
      </c>
      <c r="E920" s="100">
        <v>73208</v>
      </c>
      <c r="F920" s="129">
        <v>1975</v>
      </c>
      <c r="G920" s="100" t="s">
        <v>292</v>
      </c>
      <c r="H920" s="15" t="s">
        <v>287</v>
      </c>
      <c r="I920" s="130">
        <v>9.99</v>
      </c>
      <c r="J920" s="6">
        <f>1</f>
        <v>1</v>
      </c>
      <c r="L920" s="205" t="s">
        <v>408</v>
      </c>
      <c r="M920" s="205" t="s">
        <v>409</v>
      </c>
      <c r="N920" s="205" t="s">
        <v>410</v>
      </c>
    </row>
    <row r="921" spans="2:14" ht="23.25" customHeight="1">
      <c r="B921" s="100" t="s">
        <v>381</v>
      </c>
      <c r="C921" s="100" t="s">
        <v>382</v>
      </c>
      <c r="D921" s="100" t="str">
        <f>_xlfn.XLOOKUP(tblMix[[#This Row],[Arena Name]],tblLookup[Arena Name],tblLookup[Arena Location],NA(),0,1)</f>
        <v>Atlanta, Georgia</v>
      </c>
      <c r="E921" s="100">
        <v>71000</v>
      </c>
      <c r="F921" s="129">
        <v>2017</v>
      </c>
      <c r="G921" s="100" t="s">
        <v>271</v>
      </c>
      <c r="H921" s="15" t="s">
        <v>287</v>
      </c>
      <c r="I921" s="130">
        <v>9.4700000000000006</v>
      </c>
      <c r="J921" s="6">
        <f>1</f>
        <v>1</v>
      </c>
      <c r="L921" s="205" t="s">
        <v>432</v>
      </c>
      <c r="M921" s="205" t="s">
        <v>430</v>
      </c>
      <c r="N921" s="205" t="s">
        <v>431</v>
      </c>
    </row>
    <row r="922" spans="2:14" ht="23.25" customHeight="1">
      <c r="B922" s="100" t="s">
        <v>429</v>
      </c>
      <c r="C922" s="100" t="str">
        <f>_xlfn.XLOOKUP(tblMix[[#This Row],[Team Name]],tblLookup[Team Name],tblLookup[Arena Name],NA(),0,1)</f>
        <v>SoFi Stadium</v>
      </c>
      <c r="D922" s="100" t="str">
        <f>_xlfn.XLOOKUP(tblMix[[#This Row],[Arena Name]],tblLookup[Arena Name],tblLookup[Arena Location],NA(),0,1)</f>
        <v>Inglewood, California</v>
      </c>
      <c r="E922" s="100">
        <v>70240</v>
      </c>
      <c r="F922" s="129">
        <v>2020</v>
      </c>
      <c r="G922" s="100" t="s">
        <v>308</v>
      </c>
      <c r="H922" s="15" t="s">
        <v>283</v>
      </c>
      <c r="I922" s="130">
        <v>11.5</v>
      </c>
      <c r="J922" s="6">
        <f>1</f>
        <v>1</v>
      </c>
      <c r="L922" s="205" t="s">
        <v>449</v>
      </c>
      <c r="M922" s="205" t="s">
        <v>450</v>
      </c>
      <c r="N922" s="205" t="s">
        <v>451</v>
      </c>
    </row>
    <row r="923" spans="2:14" ht="23.25" customHeight="1">
      <c r="B923" s="100" t="str" cm="1">
        <f t="array" ref="B923">_xlfn.XLOOKUP(tblMix[[#This Row],[Arena Name]]&amp;tblMix[[#This Row],[Arena Location]],tblLookup[Arena Name]&amp;tblLookup[Arena Location],tblLookup[Team Name],NA(),0,1)</f>
        <v>San Francisco 49ers</v>
      </c>
      <c r="C923" s="100" t="str">
        <f>_xlfn.XLOOKUP(tblMix[[#This Row],[Arena Location]],tblLookup[Arena Location],tblLookup[Arena Name],NA(),0,1)</f>
        <v>Levi's Stadium</v>
      </c>
      <c r="D923" s="100" t="s">
        <v>457</v>
      </c>
      <c r="E923" s="100">
        <v>68500</v>
      </c>
      <c r="F923" s="129">
        <v>2014</v>
      </c>
      <c r="G923" s="100" t="s">
        <v>301</v>
      </c>
      <c r="H923" s="15" t="s">
        <v>281</v>
      </c>
      <c r="I923" s="130">
        <v>12.44</v>
      </c>
      <c r="J923" s="6">
        <f>1</f>
        <v>1</v>
      </c>
      <c r="L923" s="205" t="s">
        <v>445</v>
      </c>
      <c r="M923" s="205" t="s">
        <v>446</v>
      </c>
      <c r="N923" s="205" t="s">
        <v>447</v>
      </c>
    </row>
    <row r="924" spans="2:14" ht="23.25" customHeight="1">
      <c r="B924" s="100" t="s">
        <v>458</v>
      </c>
      <c r="C924" s="100" t="str">
        <f>_xlfn.XLOOKUP(tblMix[[#This Row],[Team Name]],tblLookup[Team Name],tblLookup[Arena Name],NA(),0,1)</f>
        <v>Lumen Field</v>
      </c>
      <c r="D924" s="100" t="str">
        <f>_xlfn.XLOOKUP(tblMix[[#This Row],[Arena Name]],tblLookup[Arena Name],tblLookup[Arena Location],NA(),0,1)</f>
        <v>Seattle, Washington</v>
      </c>
      <c r="E924" s="100">
        <v>69000</v>
      </c>
      <c r="F924" s="129">
        <v>2002</v>
      </c>
      <c r="G924" s="100" t="s">
        <v>312</v>
      </c>
      <c r="H924" s="15" t="s">
        <v>281</v>
      </c>
      <c r="I924" s="130">
        <v>16.059999999999999</v>
      </c>
      <c r="J924" s="6">
        <f>1</f>
        <v>1</v>
      </c>
      <c r="L924" s="205" t="s">
        <v>432</v>
      </c>
      <c r="M924" s="205" t="s">
        <v>430</v>
      </c>
      <c r="N924" s="205" t="s">
        <v>431</v>
      </c>
    </row>
    <row r="925" spans="2:14" ht="23.25" customHeight="1">
      <c r="B925" s="100" t="s">
        <v>467</v>
      </c>
      <c r="C925" s="100" t="s">
        <v>468</v>
      </c>
      <c r="D925" s="100" t="s">
        <v>469</v>
      </c>
      <c r="E925" s="100">
        <v>82000</v>
      </c>
      <c r="F925" s="129">
        <v>1997</v>
      </c>
      <c r="G925" s="100" t="s">
        <v>286</v>
      </c>
      <c r="H925" s="15" t="s">
        <v>287</v>
      </c>
      <c r="I925" s="130">
        <v>8.8800000000000008</v>
      </c>
      <c r="J925" s="6">
        <f>1</f>
        <v>1</v>
      </c>
      <c r="L925" s="205" t="s">
        <v>442</v>
      </c>
      <c r="M925" s="205" t="s">
        <v>443</v>
      </c>
      <c r="N925" s="205" t="s">
        <v>444</v>
      </c>
    </row>
    <row r="926" spans="2:14" ht="23.25" customHeight="1">
      <c r="B926" s="100" t="s">
        <v>405</v>
      </c>
      <c r="C926" s="100" t="s">
        <v>406</v>
      </c>
      <c r="D926" s="100" t="s">
        <v>407</v>
      </c>
      <c r="E926" s="100">
        <v>76125</v>
      </c>
      <c r="F926" s="129">
        <v>2001</v>
      </c>
      <c r="G926" s="100" t="s">
        <v>285</v>
      </c>
      <c r="H926" s="15" t="s">
        <v>281</v>
      </c>
      <c r="I926" s="130">
        <v>13.35</v>
      </c>
      <c r="J926" s="6">
        <f>1</f>
        <v>1</v>
      </c>
      <c r="L926" s="205" t="s">
        <v>417</v>
      </c>
      <c r="M926" s="205" t="s">
        <v>418</v>
      </c>
      <c r="N926" s="205" t="s">
        <v>419</v>
      </c>
    </row>
    <row r="927" spans="2:14" ht="23.25" customHeight="1">
      <c r="B927" s="100" t="str" cm="1">
        <f t="array" ref="B927">_xlfn.XLOOKUP(tblMix[[#This Row],[Arena Name]]&amp;tblMix[[#This Row],[Arena Location]],tblLookup[Arena Name]&amp;tblLookup[Arena Location],tblLookup[Team Name],NA(),0,1)</f>
        <v>Miami Dolphins</v>
      </c>
      <c r="C927" s="100" t="s">
        <v>434</v>
      </c>
      <c r="D927" s="100" t="s">
        <v>435</v>
      </c>
      <c r="E927" s="100">
        <v>65326</v>
      </c>
      <c r="F927" s="129">
        <v>1987</v>
      </c>
      <c r="G927" s="100" t="s">
        <v>299</v>
      </c>
      <c r="H927" s="15" t="s">
        <v>283</v>
      </c>
      <c r="I927" s="130">
        <v>5.21</v>
      </c>
      <c r="J927" s="6">
        <f>1</f>
        <v>1</v>
      </c>
      <c r="L927" s="205" t="s">
        <v>411</v>
      </c>
      <c r="M927" s="205" t="s">
        <v>412</v>
      </c>
      <c r="N927" s="205" t="s">
        <v>413</v>
      </c>
    </row>
    <row r="928" spans="2:14" ht="23.25" customHeight="1">
      <c r="B928" s="100" t="s">
        <v>396</v>
      </c>
      <c r="C928" s="100" t="s">
        <v>397</v>
      </c>
      <c r="D928" s="100" t="str">
        <f>_xlfn.XLOOKUP(tblMix[[#This Row],[Arena Name]],tblLookup[Arena Name],tblLookup[Arena Location],NA(),0,1)</f>
        <v>Cincinnati, Ohio</v>
      </c>
      <c r="E928" s="100">
        <v>65515</v>
      </c>
      <c r="F928" s="129">
        <v>2000</v>
      </c>
      <c r="G928" s="100" t="s">
        <v>365</v>
      </c>
      <c r="H928" s="15" t="s">
        <v>287</v>
      </c>
      <c r="I928" s="130">
        <v>7.18</v>
      </c>
      <c r="J928" s="6">
        <f>1</f>
        <v>1</v>
      </c>
      <c r="L928" s="205" t="s">
        <v>448</v>
      </c>
      <c r="M928" s="205" t="s">
        <v>446</v>
      </c>
      <c r="N928" s="205" t="s">
        <v>447</v>
      </c>
    </row>
    <row r="929" spans="2:14" ht="23.25" customHeight="1">
      <c r="B929" s="100" t="s">
        <v>467</v>
      </c>
      <c r="C929" s="100" t="s">
        <v>468</v>
      </c>
      <c r="D929" s="100" t="s">
        <v>469</v>
      </c>
      <c r="E929" s="100">
        <v>82000</v>
      </c>
      <c r="F929" s="129">
        <v>1997</v>
      </c>
      <c r="G929" s="100" t="s">
        <v>312</v>
      </c>
      <c r="H929" s="15" t="s">
        <v>287</v>
      </c>
      <c r="I929" s="130">
        <v>16.22</v>
      </c>
      <c r="J929" s="6">
        <f>1</f>
        <v>1</v>
      </c>
      <c r="L929" s="205" t="s">
        <v>467</v>
      </c>
      <c r="M929" s="205" t="s">
        <v>468</v>
      </c>
      <c r="N929" s="205" t="s">
        <v>469</v>
      </c>
    </row>
    <row r="930" spans="2:14" ht="23.25" customHeight="1">
      <c r="B930" s="100" t="s">
        <v>429</v>
      </c>
      <c r="C930" s="100" t="str">
        <f>_xlfn.XLOOKUP(tblMix[[#This Row],[Team Name]],tblLookup[Team Name],tblLookup[Arena Name],NA(),0,1)</f>
        <v>SoFi Stadium</v>
      </c>
      <c r="D930" s="100" t="str">
        <f>_xlfn.XLOOKUP(tblMix[[#This Row],[Arena Name]],tblLookup[Arena Name],tblLookup[Arena Location],NA(),0,1)</f>
        <v>Inglewood, California</v>
      </c>
      <c r="E930" s="100">
        <v>70240</v>
      </c>
      <c r="F930" s="129">
        <v>2020</v>
      </c>
      <c r="G930" s="100" t="s">
        <v>285</v>
      </c>
      <c r="H930" s="15" t="s">
        <v>287</v>
      </c>
      <c r="I930" s="130">
        <v>12.71</v>
      </c>
      <c r="J930" s="6">
        <f>1</f>
        <v>1</v>
      </c>
      <c r="L930" s="205" t="s">
        <v>433</v>
      </c>
      <c r="M930" s="205" t="s">
        <v>434</v>
      </c>
      <c r="N930" s="205" t="s">
        <v>435</v>
      </c>
    </row>
    <row r="931" spans="2:14" ht="23.25" customHeight="1">
      <c r="B931" s="100" t="s">
        <v>432</v>
      </c>
      <c r="C931" s="100" t="s">
        <v>430</v>
      </c>
      <c r="D931" s="100" t="s">
        <v>431</v>
      </c>
      <c r="E931" s="100">
        <v>70240</v>
      </c>
      <c r="F931" s="129">
        <v>2020</v>
      </c>
      <c r="G931" s="100" t="s">
        <v>308</v>
      </c>
      <c r="H931" s="15" t="s">
        <v>290</v>
      </c>
      <c r="I931" s="130">
        <v>12.37</v>
      </c>
      <c r="J931" s="6">
        <f>1</f>
        <v>1</v>
      </c>
      <c r="L931" s="205" t="s">
        <v>449</v>
      </c>
      <c r="M931" s="205" t="s">
        <v>450</v>
      </c>
      <c r="N931" s="205" t="s">
        <v>451</v>
      </c>
    </row>
    <row r="932" spans="2:14" ht="23.25" customHeight="1">
      <c r="B932" s="100" t="s">
        <v>384</v>
      </c>
      <c r="C932" s="100" t="s">
        <v>385</v>
      </c>
      <c r="D932" s="100" t="s">
        <v>386</v>
      </c>
      <c r="E932" s="100">
        <v>71008</v>
      </c>
      <c r="F932" s="129">
        <v>1998</v>
      </c>
      <c r="G932" s="100" t="s">
        <v>288</v>
      </c>
      <c r="H932" s="15" t="s">
        <v>283</v>
      </c>
      <c r="I932" s="130">
        <v>5.13</v>
      </c>
      <c r="J932" s="6">
        <f>1</f>
        <v>1</v>
      </c>
      <c r="L932" s="205" t="s">
        <v>420</v>
      </c>
      <c r="M932" s="205" t="s">
        <v>421</v>
      </c>
      <c r="N932" s="205" t="s">
        <v>422</v>
      </c>
    </row>
    <row r="933" spans="2:14" ht="23.25" customHeight="1">
      <c r="B933" s="100" t="s">
        <v>399</v>
      </c>
      <c r="C933" s="100" t="s">
        <v>400</v>
      </c>
      <c r="D933" s="100" t="str">
        <f>_xlfn.XLOOKUP(tblMix[[#This Row],[Arena Name]],tblLookup[Arena Name],tblLookup[Arena Location],NA(),0,1)</f>
        <v>Cleveland, Ohio</v>
      </c>
      <c r="E933" s="100">
        <v>67895</v>
      </c>
      <c r="F933" s="129">
        <v>1999</v>
      </c>
      <c r="G933" s="100" t="s">
        <v>291</v>
      </c>
      <c r="H933" s="15" t="s">
        <v>287</v>
      </c>
      <c r="I933" s="130">
        <v>8.57</v>
      </c>
      <c r="J933" s="6">
        <f>1</f>
        <v>1</v>
      </c>
      <c r="L933" s="205" t="s">
        <v>439</v>
      </c>
      <c r="M933" s="205" t="s">
        <v>440</v>
      </c>
      <c r="N933" s="205" t="s">
        <v>441</v>
      </c>
    </row>
    <row r="934" spans="2:14" ht="23.25" customHeight="1">
      <c r="B934" s="100" t="s">
        <v>393</v>
      </c>
      <c r="C934" s="100" t="str">
        <f>_xlfn.XLOOKUP(tblMix[[#This Row],[Team Name]],tblLookup[Team Name],tblLookup[Arena Name],NA(),0,1)</f>
        <v>Soldier Field</v>
      </c>
      <c r="D934" s="100" t="str">
        <f>_xlfn.XLOOKUP(tblMix[[#This Row],[Arena Name]],tblLookup[Arena Name],tblLookup[Arena Location],NA(),0,1)</f>
        <v>Chicago, Illinois</v>
      </c>
      <c r="E934" s="100">
        <v>61500</v>
      </c>
      <c r="F934" s="129">
        <v>1924</v>
      </c>
      <c r="G934" s="100" t="s">
        <v>311</v>
      </c>
      <c r="H934" s="15" t="s">
        <v>287</v>
      </c>
      <c r="I934" s="130">
        <v>14.84</v>
      </c>
      <c r="J934" s="6">
        <f>1</f>
        <v>1</v>
      </c>
      <c r="L934" s="205" t="s">
        <v>458</v>
      </c>
      <c r="M934" s="205" t="s">
        <v>459</v>
      </c>
      <c r="N934" s="205" t="s">
        <v>460</v>
      </c>
    </row>
    <row r="935" spans="2:14" ht="23.25" customHeight="1">
      <c r="B935" s="100" t="s">
        <v>439</v>
      </c>
      <c r="C935" s="100" t="s">
        <v>440</v>
      </c>
      <c r="D935" s="100" t="s">
        <v>441</v>
      </c>
      <c r="E935" s="100">
        <v>66829</v>
      </c>
      <c r="F935" s="129">
        <v>2002</v>
      </c>
      <c r="G935" s="100" t="s">
        <v>289</v>
      </c>
      <c r="H935" s="15" t="s">
        <v>287</v>
      </c>
      <c r="I935" s="130">
        <v>7.76</v>
      </c>
      <c r="J935" s="6">
        <f>1</f>
        <v>1</v>
      </c>
      <c r="L935" s="205" t="s">
        <v>432</v>
      </c>
      <c r="M935" s="205" t="s">
        <v>430</v>
      </c>
      <c r="N935" s="205" t="s">
        <v>431</v>
      </c>
    </row>
    <row r="936" spans="2:14" ht="23.25" customHeight="1">
      <c r="B936" s="100" t="str" cm="1">
        <f t="array" ref="B936">_xlfn.XLOOKUP(tblMix[[#This Row],[Arena Name]]&amp;tblMix[[#This Row],[Arena Location]],tblLookup[Arena Name]&amp;tblLookup[Arena Location],tblLookup[Team Name],NA(),0,1)</f>
        <v>Washington Commanders</v>
      </c>
      <c r="C936" s="100" t="s">
        <v>468</v>
      </c>
      <c r="D936" s="100" t="str">
        <f>_xlfn.XLOOKUP(tblMix[[#This Row],[Arena Name]],tblLookup[Arena Name],tblLookup[Arena Location],NA(),0,1)</f>
        <v>Landover, Maryland</v>
      </c>
      <c r="E936" s="100">
        <v>82000</v>
      </c>
      <c r="F936" s="129">
        <v>1997</v>
      </c>
      <c r="G936" s="100" t="s">
        <v>292</v>
      </c>
      <c r="H936" s="15" t="s">
        <v>283</v>
      </c>
      <c r="I936" s="130">
        <v>9.99</v>
      </c>
      <c r="J936" s="6">
        <f>1</f>
        <v>1</v>
      </c>
      <c r="L936" s="205" t="s">
        <v>452</v>
      </c>
      <c r="M936" s="205" t="s">
        <v>453</v>
      </c>
      <c r="N936" s="205" t="s">
        <v>454</v>
      </c>
    </row>
    <row r="937" spans="2:14" ht="23.25" customHeight="1">
      <c r="B937" s="100" t="s">
        <v>429</v>
      </c>
      <c r="C937" s="100" t="s">
        <v>430</v>
      </c>
      <c r="D937" s="100" t="s">
        <v>431</v>
      </c>
      <c r="E937" s="100">
        <v>70240</v>
      </c>
      <c r="F937" s="129">
        <v>2020</v>
      </c>
      <c r="G937" s="100" t="s">
        <v>301</v>
      </c>
      <c r="H937" s="15" t="s">
        <v>283</v>
      </c>
      <c r="I937" s="130">
        <v>13.67</v>
      </c>
      <c r="J937" s="6">
        <f>1</f>
        <v>1</v>
      </c>
      <c r="L937" s="205" t="s">
        <v>396</v>
      </c>
      <c r="M937" s="205" t="s">
        <v>397</v>
      </c>
      <c r="N937" s="205" t="s">
        <v>398</v>
      </c>
    </row>
    <row r="938" spans="2:14" ht="23.25" customHeight="1">
      <c r="B938" s="100" t="str" cm="1">
        <f t="array" ref="B938">_xlfn.XLOOKUP(tblMix[[#This Row],[Arena Name]]&amp;tblMix[[#This Row],[Arena Location]],tblLookup[Arena Name]&amp;tblLookup[Arena Location],tblLookup[Team Name],NA(),0,1)</f>
        <v>Cleveland Browns</v>
      </c>
      <c r="C938" s="100" t="s">
        <v>400</v>
      </c>
      <c r="D938" s="100" t="s">
        <v>401</v>
      </c>
      <c r="E938" s="100">
        <v>67895</v>
      </c>
      <c r="F938" s="129">
        <v>1999</v>
      </c>
      <c r="G938" s="100" t="s">
        <v>313</v>
      </c>
      <c r="H938" s="15" t="s">
        <v>281</v>
      </c>
      <c r="I938" s="130">
        <v>11.48</v>
      </c>
      <c r="J938" s="6">
        <f>1</f>
        <v>1</v>
      </c>
      <c r="L938" s="205" t="s">
        <v>396</v>
      </c>
      <c r="M938" s="205" t="s">
        <v>397</v>
      </c>
      <c r="N938" s="205" t="s">
        <v>398</v>
      </c>
    </row>
    <row r="939" spans="2:14" ht="23.25" customHeight="1">
      <c r="B939" s="100" t="s">
        <v>426</v>
      </c>
      <c r="C939" s="100" t="s">
        <v>427</v>
      </c>
      <c r="D939" s="100" t="str">
        <f>_xlfn.XLOOKUP(tblMix[[#This Row],[Arena Name]],tblLookup[Arena Name],tblLookup[Arena Location],NA(),0,1)</f>
        <v>Paradise, Nevada</v>
      </c>
      <c r="E939" s="100">
        <v>65000</v>
      </c>
      <c r="F939" s="129">
        <v>2020</v>
      </c>
      <c r="G939" s="100" t="s">
        <v>310</v>
      </c>
      <c r="H939" s="15" t="s">
        <v>281</v>
      </c>
      <c r="I939" s="130">
        <v>6.82</v>
      </c>
      <c r="J939" s="6">
        <f>1</f>
        <v>1</v>
      </c>
      <c r="L939" s="205" t="s">
        <v>408</v>
      </c>
      <c r="M939" s="205" t="s">
        <v>409</v>
      </c>
      <c r="N939" s="205" t="s">
        <v>410</v>
      </c>
    </row>
    <row r="940" spans="2:14" ht="23.25" customHeight="1">
      <c r="B940" s="100" t="s">
        <v>396</v>
      </c>
      <c r="C940" s="100" t="s">
        <v>397</v>
      </c>
      <c r="D940" s="100" t="s">
        <v>398</v>
      </c>
      <c r="E940" s="100">
        <v>65515</v>
      </c>
      <c r="F940" s="129">
        <v>2000</v>
      </c>
      <c r="G940" s="100" t="s">
        <v>296</v>
      </c>
      <c r="H940" s="15" t="s">
        <v>281</v>
      </c>
      <c r="I940" s="130">
        <v>12.21</v>
      </c>
      <c r="J940" s="6">
        <f>1</f>
        <v>1</v>
      </c>
      <c r="L940" s="205" t="s">
        <v>461</v>
      </c>
      <c r="M940" s="205" t="s">
        <v>462</v>
      </c>
      <c r="N940" s="205" t="s">
        <v>463</v>
      </c>
    </row>
    <row r="941" spans="2:14" ht="23.25" customHeight="1">
      <c r="B941" s="100" t="s">
        <v>402</v>
      </c>
      <c r="C941" s="100" t="s">
        <v>403</v>
      </c>
      <c r="D941" s="100" t="str">
        <f>_xlfn.XLOOKUP(tblMix[[#This Row],[Arena Name]],tblLookup[Arena Name],tblLookup[Arena Location],NA(),0,1)</f>
        <v>Arlington, Texas</v>
      </c>
      <c r="E941" s="100">
        <v>80000</v>
      </c>
      <c r="F941" s="129">
        <v>2009</v>
      </c>
      <c r="G941" s="100" t="s">
        <v>295</v>
      </c>
      <c r="H941" s="15" t="s">
        <v>281</v>
      </c>
      <c r="I941" s="130">
        <v>13.92</v>
      </c>
      <c r="J941" s="6">
        <f>1</f>
        <v>1</v>
      </c>
      <c r="L941" s="205" t="s">
        <v>405</v>
      </c>
      <c r="M941" s="205" t="s">
        <v>406</v>
      </c>
      <c r="N941" s="205" t="s">
        <v>407</v>
      </c>
    </row>
    <row r="942" spans="2:14" ht="23.25" customHeight="1">
      <c r="B942" s="100" t="s">
        <v>396</v>
      </c>
      <c r="C942" s="100" t="s">
        <v>397</v>
      </c>
      <c r="D942" s="100" t="s">
        <v>398</v>
      </c>
      <c r="E942" s="100">
        <v>65515</v>
      </c>
      <c r="F942" s="129">
        <v>2000</v>
      </c>
      <c r="G942" s="100" t="s">
        <v>268</v>
      </c>
      <c r="H942" s="15" t="s">
        <v>287</v>
      </c>
      <c r="I942" s="130">
        <v>5.73</v>
      </c>
      <c r="J942" s="6">
        <f>1</f>
        <v>1</v>
      </c>
      <c r="L942" s="205" t="s">
        <v>442</v>
      </c>
      <c r="M942" s="205" t="s">
        <v>443</v>
      </c>
      <c r="N942" s="205" t="s">
        <v>444</v>
      </c>
    </row>
    <row r="943" spans="2:14" ht="23.25" customHeight="1">
      <c r="B943" s="100" t="s">
        <v>402</v>
      </c>
      <c r="C943" s="100" t="str">
        <f>_xlfn.XLOOKUP(tblMix[[#This Row],[Team Name]],tblLookup[Team Name],tblLookup[Arena Name],NA(),0,1)</f>
        <v>AT&amp;T Stadium</v>
      </c>
      <c r="D943" s="100" t="s">
        <v>404</v>
      </c>
      <c r="E943" s="100">
        <v>80000</v>
      </c>
      <c r="F943" s="129">
        <v>2009</v>
      </c>
      <c r="G943" s="100" t="s">
        <v>299</v>
      </c>
      <c r="H943" s="15" t="s">
        <v>290</v>
      </c>
      <c r="I943" s="130">
        <v>4.87</v>
      </c>
      <c r="J943" s="6">
        <f>1</f>
        <v>1</v>
      </c>
      <c r="L943" s="205" t="s">
        <v>402</v>
      </c>
      <c r="M943" s="205" t="s">
        <v>403</v>
      </c>
      <c r="N943" s="205" t="s">
        <v>404</v>
      </c>
    </row>
    <row r="944" spans="2:14" ht="23.25" customHeight="1">
      <c r="B944" s="100" t="s">
        <v>402</v>
      </c>
      <c r="C944" s="100" t="s">
        <v>403</v>
      </c>
      <c r="D944" s="100" t="s">
        <v>404</v>
      </c>
      <c r="E944" s="100">
        <v>80000</v>
      </c>
      <c r="F944" s="129">
        <v>2009</v>
      </c>
      <c r="G944" s="100" t="s">
        <v>286</v>
      </c>
      <c r="H944" s="15" t="s">
        <v>281</v>
      </c>
      <c r="I944" s="130">
        <v>7.99</v>
      </c>
      <c r="J944" s="6">
        <f>1</f>
        <v>1</v>
      </c>
      <c r="L944" s="205" t="s">
        <v>381</v>
      </c>
      <c r="M944" s="205" t="s">
        <v>382</v>
      </c>
      <c r="N944" s="205" t="s">
        <v>383</v>
      </c>
    </row>
    <row r="945" spans="2:14" ht="23.25" customHeight="1">
      <c r="B945" s="100" t="s">
        <v>402</v>
      </c>
      <c r="C945" s="100" t="s">
        <v>403</v>
      </c>
      <c r="D945" s="100" t="s">
        <v>404</v>
      </c>
      <c r="E945" s="100">
        <v>80000</v>
      </c>
      <c r="F945" s="129">
        <v>2009</v>
      </c>
      <c r="G945" s="100" t="s">
        <v>362</v>
      </c>
      <c r="H945" s="15" t="s">
        <v>283</v>
      </c>
      <c r="I945" s="130">
        <v>7.12</v>
      </c>
      <c r="J945" s="6">
        <f>1</f>
        <v>1</v>
      </c>
      <c r="L945" s="205" t="s">
        <v>384</v>
      </c>
      <c r="M945" s="205" t="s">
        <v>385</v>
      </c>
      <c r="N945" s="205" t="s">
        <v>386</v>
      </c>
    </row>
    <row r="946" spans="2:14" ht="23.25" customHeight="1">
      <c r="B946" s="100" t="str" cm="1">
        <f t="array" ref="B946">_xlfn.XLOOKUP(tblMix[[#This Row],[Arena Name]]&amp;tblMix[[#This Row],[Arena Location]],tblLookup[Arena Name]&amp;tblLookup[Arena Location],tblLookup[Team Name],NA(),0,1)</f>
        <v>Atlanta Falcons</v>
      </c>
      <c r="C946" s="100" t="s">
        <v>382</v>
      </c>
      <c r="D946" s="100" t="str">
        <f>_xlfn.XLOOKUP(tblMix[[#This Row],[Arena Name]],tblLookup[Arena Name],tblLookup[Arena Location],NA(),0,1)</f>
        <v>Atlanta, Georgia</v>
      </c>
      <c r="E946" s="100">
        <v>71000</v>
      </c>
      <c r="F946" s="129">
        <v>2017</v>
      </c>
      <c r="G946" s="100" t="s">
        <v>269</v>
      </c>
      <c r="H946" s="15" t="s">
        <v>290</v>
      </c>
      <c r="I946" s="130">
        <v>10.77</v>
      </c>
      <c r="J946" s="6">
        <f>1</f>
        <v>1</v>
      </c>
      <c r="L946" s="205" t="s">
        <v>442</v>
      </c>
      <c r="M946" s="205" t="s">
        <v>443</v>
      </c>
      <c r="N946" s="205" t="s">
        <v>444</v>
      </c>
    </row>
    <row r="947" spans="2:14" ht="23.25" customHeight="1">
      <c r="B947" s="100" t="s">
        <v>417</v>
      </c>
      <c r="C947" s="100" t="s">
        <v>418</v>
      </c>
      <c r="D947" s="100" t="s">
        <v>419</v>
      </c>
      <c r="E947" s="100">
        <v>67000</v>
      </c>
      <c r="F947" s="129">
        <v>2008</v>
      </c>
      <c r="G947" s="100" t="s">
        <v>360</v>
      </c>
      <c r="H947" s="15" t="s">
        <v>281</v>
      </c>
      <c r="I947" s="130">
        <v>3.39</v>
      </c>
      <c r="J947" s="6">
        <f>1</f>
        <v>1</v>
      </c>
      <c r="L947" s="205" t="s">
        <v>445</v>
      </c>
      <c r="M947" s="205" t="s">
        <v>446</v>
      </c>
      <c r="N947" s="205" t="s">
        <v>447</v>
      </c>
    </row>
    <row r="948" spans="2:14" ht="23.25" customHeight="1">
      <c r="B948" s="100" t="s">
        <v>448</v>
      </c>
      <c r="C948" s="100" t="s">
        <v>446</v>
      </c>
      <c r="D948" s="100" t="str">
        <f>_xlfn.XLOOKUP(tblMix[[#This Row],[Arena Name]],tblLookup[Arena Name],tblLookup[Arena Location],NA(),0,1)</f>
        <v>East Rutherford, New Jersey</v>
      </c>
      <c r="E948" s="100">
        <v>82500</v>
      </c>
      <c r="F948" s="129">
        <v>2010</v>
      </c>
      <c r="G948" s="100" t="s">
        <v>277</v>
      </c>
      <c r="H948" s="15" t="s">
        <v>287</v>
      </c>
      <c r="I948" s="130">
        <v>8.2200000000000006</v>
      </c>
      <c r="J948" s="6">
        <f>1</f>
        <v>1</v>
      </c>
      <c r="L948" s="205" t="s">
        <v>405</v>
      </c>
      <c r="M948" s="205" t="s">
        <v>406</v>
      </c>
      <c r="N948" s="205" t="s">
        <v>407</v>
      </c>
    </row>
    <row r="949" spans="2:14" ht="23.25" customHeight="1">
      <c r="B949" s="100" t="str" cm="1">
        <f t="array" ref="B949">_xlfn.XLOOKUP(tblMix[[#This Row],[Arena Name]]&amp;tblMix[[#This Row],[Arena Location]],tblLookup[Arena Name]&amp;tblLookup[Arena Location],tblLookup[Team Name],NA(),0,1)</f>
        <v>Houston Texans</v>
      </c>
      <c r="C949" s="100" t="str">
        <f>_xlfn.XLOOKUP(tblMix[[#This Row],[Arena Location]],tblLookup[Arena Location],tblLookup[Arena Name],NA(),0,1)</f>
        <v>NRG Stadium</v>
      </c>
      <c r="D949" s="100" t="s">
        <v>416</v>
      </c>
      <c r="E949" s="100">
        <v>72220</v>
      </c>
      <c r="F949" s="129">
        <v>2002</v>
      </c>
      <c r="G949" s="100" t="s">
        <v>301</v>
      </c>
      <c r="H949" s="15" t="s">
        <v>290</v>
      </c>
      <c r="I949" s="130">
        <v>12.9</v>
      </c>
      <c r="J949" s="6">
        <f>1</f>
        <v>1</v>
      </c>
      <c r="L949" s="205" t="s">
        <v>414</v>
      </c>
      <c r="M949" s="205" t="s">
        <v>415</v>
      </c>
      <c r="N949" s="205" t="s">
        <v>416</v>
      </c>
    </row>
    <row r="950" spans="2:14" ht="23.25" customHeight="1">
      <c r="B950" s="100" t="str" cm="1">
        <f t="array" ref="B950">_xlfn.XLOOKUP(tblMix[[#This Row],[Arena Name]]&amp;tblMix[[#This Row],[Arena Location]],tblLookup[Arena Name]&amp;tblLookup[Arena Location],tblLookup[Team Name],NA(),0,1)</f>
        <v>Miami Dolphins</v>
      </c>
      <c r="C950" s="100" t="str">
        <f>_xlfn.XLOOKUP(tblMix[[#This Row],[Arena Location]],tblLookup[Arena Location],tblLookup[Arena Name],NA(),0,1)</f>
        <v>Hard Rock Stadium</v>
      </c>
      <c r="D950" s="100" t="s">
        <v>435</v>
      </c>
      <c r="E950" s="100">
        <v>65326</v>
      </c>
      <c r="F950" s="129">
        <v>1987</v>
      </c>
      <c r="G950" s="100" t="s">
        <v>321</v>
      </c>
      <c r="H950" s="15" t="s">
        <v>283</v>
      </c>
      <c r="I950" s="130">
        <v>3.98</v>
      </c>
      <c r="J950" s="6">
        <f>1</f>
        <v>1</v>
      </c>
      <c r="L950" s="205" t="s">
        <v>432</v>
      </c>
      <c r="M950" s="205" t="s">
        <v>430</v>
      </c>
      <c r="N950" s="205" t="s">
        <v>431</v>
      </c>
    </row>
    <row r="951" spans="2:14" ht="23.25" customHeight="1">
      <c r="B951" s="100" t="str" cm="1">
        <f t="array" ref="B951">_xlfn.XLOOKUP(tblMix[[#This Row],[Arena Name]]&amp;tblMix[[#This Row],[Arena Location]],tblLookup[Arena Name]&amp;tblLookup[Arena Location],tblLookup[Team Name],NA(),0,1)</f>
        <v>New York Giants</v>
      </c>
      <c r="C951" s="100" t="str">
        <f>_xlfn.XLOOKUP(tblMix[[#This Row],[Arena Location]],tblLookup[Arena Location],tblLookup[Arena Name],NA(),0,1)</f>
        <v>MetLife Stadium</v>
      </c>
      <c r="D951" s="100" t="s">
        <v>447</v>
      </c>
      <c r="E951" s="100">
        <v>82500</v>
      </c>
      <c r="F951" s="129">
        <v>2010</v>
      </c>
      <c r="G951" s="100" t="s">
        <v>274</v>
      </c>
      <c r="H951" s="15" t="s">
        <v>283</v>
      </c>
      <c r="I951" s="130">
        <v>6.84</v>
      </c>
      <c r="J951" s="6">
        <f>1</f>
        <v>1</v>
      </c>
      <c r="L951" s="205" t="s">
        <v>464</v>
      </c>
      <c r="M951" s="205" t="s">
        <v>465</v>
      </c>
      <c r="N951" s="205" t="s">
        <v>466</v>
      </c>
    </row>
    <row r="952" spans="2:14" ht="23.25" customHeight="1">
      <c r="B952" s="100" t="str" cm="1">
        <f t="array" ref="B952">_xlfn.XLOOKUP(tblMix[[#This Row],[Arena Name]]&amp;tblMix[[#This Row],[Arena Location]],tblLookup[Arena Name]&amp;tblLookup[Arena Location],tblLookup[Team Name],NA(),0,1)</f>
        <v>Atlanta Falcons</v>
      </c>
      <c r="C952" s="100" t="str">
        <f>_xlfn.XLOOKUP(tblMix[[#This Row],[Arena Location]],tblLookup[Arena Location],tblLookup[Arena Name],NA(),0,1)</f>
        <v>Mercedes-Benz Stadium</v>
      </c>
      <c r="D952" s="100" t="s">
        <v>383</v>
      </c>
      <c r="E952" s="100">
        <v>71000</v>
      </c>
      <c r="F952" s="129">
        <v>2017</v>
      </c>
      <c r="G952" s="100" t="s">
        <v>321</v>
      </c>
      <c r="H952" s="15" t="s">
        <v>281</v>
      </c>
      <c r="I952" s="130">
        <v>3.9</v>
      </c>
      <c r="J952" s="6">
        <f>1</f>
        <v>1</v>
      </c>
      <c r="L952" s="205" t="s">
        <v>426</v>
      </c>
      <c r="M952" s="205" t="s">
        <v>427</v>
      </c>
      <c r="N952" s="205" t="s">
        <v>428</v>
      </c>
    </row>
    <row r="953" spans="2:14" ht="23.25" customHeight="1">
      <c r="B953" s="100" t="str" cm="1">
        <f t="array" ref="B953">_xlfn.XLOOKUP(tblMix[[#This Row],[Arena Name]]&amp;tblMix[[#This Row],[Arena Location]],tblLookup[Arena Name]&amp;tblLookup[Arena Location],tblLookup[Team Name],NA(),0,1)</f>
        <v>New York Giants</v>
      </c>
      <c r="C953" s="100" t="str">
        <f>_xlfn.XLOOKUP(tblMix[[#This Row],[Arena Location]],tblLookup[Arena Location],tblLookup[Arena Name],NA(),0,1)</f>
        <v>MetLife Stadium</v>
      </c>
      <c r="D953" s="100" t="s">
        <v>447</v>
      </c>
      <c r="E953" s="100">
        <v>82500</v>
      </c>
      <c r="F953" s="129">
        <v>2010</v>
      </c>
      <c r="G953" s="100" t="s">
        <v>271</v>
      </c>
      <c r="H953" s="15" t="s">
        <v>283</v>
      </c>
      <c r="I953" s="130">
        <v>9.4700000000000006</v>
      </c>
      <c r="J953" s="6">
        <f>1</f>
        <v>1</v>
      </c>
      <c r="L953" s="205" t="s">
        <v>436</v>
      </c>
      <c r="M953" s="205" t="s">
        <v>437</v>
      </c>
      <c r="N953" s="205" t="s">
        <v>438</v>
      </c>
    </row>
    <row r="954" spans="2:14" ht="23.25" customHeight="1">
      <c r="B954" s="100" t="s">
        <v>396</v>
      </c>
      <c r="C954" s="100" t="s">
        <v>397</v>
      </c>
      <c r="D954" s="100" t="s">
        <v>398</v>
      </c>
      <c r="E954" s="100">
        <v>65515</v>
      </c>
      <c r="F954" s="129">
        <v>2000</v>
      </c>
      <c r="G954" s="100" t="s">
        <v>362</v>
      </c>
      <c r="H954" s="15" t="s">
        <v>290</v>
      </c>
      <c r="I954" s="130">
        <v>6.72</v>
      </c>
      <c r="J954" s="6">
        <f>1</f>
        <v>1</v>
      </c>
      <c r="L954" s="205" t="s">
        <v>458</v>
      </c>
      <c r="M954" s="205" t="s">
        <v>459</v>
      </c>
      <c r="N954" s="205" t="s">
        <v>460</v>
      </c>
    </row>
    <row r="955" spans="2:14" ht="23.25" customHeight="1">
      <c r="B955" s="100" t="s">
        <v>432</v>
      </c>
      <c r="C955" s="100" t="s">
        <v>430</v>
      </c>
      <c r="D955" s="100" t="s">
        <v>431</v>
      </c>
      <c r="E955" s="100">
        <v>70240</v>
      </c>
      <c r="F955" s="129">
        <v>2020</v>
      </c>
      <c r="G955" s="100" t="s">
        <v>314</v>
      </c>
      <c r="H955" s="15" t="s">
        <v>283</v>
      </c>
      <c r="I955" s="130">
        <v>12.41</v>
      </c>
      <c r="J955" s="6">
        <f>1</f>
        <v>1</v>
      </c>
      <c r="L955" s="205" t="s">
        <v>433</v>
      </c>
      <c r="M955" s="205" t="s">
        <v>434</v>
      </c>
      <c r="N955" s="205" t="s">
        <v>435</v>
      </c>
    </row>
    <row r="956" spans="2:14" ht="23.25" customHeight="1">
      <c r="B956" s="100" t="s">
        <v>461</v>
      </c>
      <c r="C956" s="100" t="str">
        <f>_xlfn.XLOOKUP(tblMix[[#This Row],[Team Name]],tblLookup[Team Name],tblLookup[Arena Name],NA(),0,1)</f>
        <v>Raymond James Stadium</v>
      </c>
      <c r="D956" s="100" t="s">
        <v>463</v>
      </c>
      <c r="E956" s="100">
        <v>65890</v>
      </c>
      <c r="F956" s="129">
        <v>1998</v>
      </c>
      <c r="G956" s="100" t="s">
        <v>285</v>
      </c>
      <c r="H956" s="15" t="s">
        <v>283</v>
      </c>
      <c r="I956" s="130">
        <v>12.71</v>
      </c>
      <c r="J956" s="6">
        <f>1</f>
        <v>1</v>
      </c>
      <c r="L956" s="205" t="s">
        <v>461</v>
      </c>
      <c r="M956" s="205" t="s">
        <v>462</v>
      </c>
      <c r="N956" s="205" t="s">
        <v>463</v>
      </c>
    </row>
    <row r="957" spans="2:14" ht="23.25" customHeight="1">
      <c r="B957" s="100" t="s">
        <v>423</v>
      </c>
      <c r="C957" s="100" t="s">
        <v>424</v>
      </c>
      <c r="D957" s="100" t="str">
        <f>_xlfn.XLOOKUP(tblMix[[#This Row],[Arena Name]],tblLookup[Arena Name],tblLookup[Arena Location],NA(),0,1)</f>
        <v>Kansas City, Missouri</v>
      </c>
      <c r="E957" s="100">
        <v>76416</v>
      </c>
      <c r="F957" s="129">
        <v>1972</v>
      </c>
      <c r="G957" s="100" t="s">
        <v>313</v>
      </c>
      <c r="H957" s="15" t="s">
        <v>283</v>
      </c>
      <c r="I957" s="130">
        <v>12.48</v>
      </c>
      <c r="J957" s="6">
        <f>1</f>
        <v>1</v>
      </c>
      <c r="L957" s="205" t="s">
        <v>399</v>
      </c>
      <c r="M957" s="205" t="s">
        <v>400</v>
      </c>
      <c r="N957" s="205" t="s">
        <v>401</v>
      </c>
    </row>
    <row r="958" spans="2:14" ht="23.25" customHeight="1">
      <c r="B958" s="100" t="str" cm="1">
        <f t="array" ref="B958">_xlfn.XLOOKUP(tblMix[[#This Row],[Arena Name]]&amp;tblMix[[#This Row],[Arena Location]],tblLookup[Arena Name]&amp;tblLookup[Arena Location],tblLookup[Team Name],NA(),0,1)</f>
        <v>Pittsburgh Steelers</v>
      </c>
      <c r="C958" s="100" t="s">
        <v>453</v>
      </c>
      <c r="D958" s="100" t="s">
        <v>454</v>
      </c>
      <c r="E958" s="100">
        <v>68400</v>
      </c>
      <c r="F958" s="129">
        <v>2001</v>
      </c>
      <c r="G958" s="100" t="s">
        <v>359</v>
      </c>
      <c r="H958" s="15" t="s">
        <v>281</v>
      </c>
      <c r="I958" s="130">
        <v>12.11</v>
      </c>
      <c r="J958" s="6">
        <f>1</f>
        <v>1</v>
      </c>
      <c r="L958" s="205" t="s">
        <v>417</v>
      </c>
      <c r="M958" s="205" t="s">
        <v>418</v>
      </c>
      <c r="N958" s="205" t="s">
        <v>419</v>
      </c>
    </row>
    <row r="959" spans="2:14" ht="23.25" customHeight="1">
      <c r="B959" s="100" t="str" cm="1">
        <f t="array" ref="B959">_xlfn.XLOOKUP(tblMix[[#This Row],[Arena Name]]&amp;tblMix[[#This Row],[Arena Location]],tblLookup[Arena Name]&amp;tblLookup[Arena Location],tblLookup[Team Name],NA(),0,1)</f>
        <v>Houston Texans</v>
      </c>
      <c r="C959" s="100" t="str">
        <f>_xlfn.XLOOKUP(tblMix[[#This Row],[Arena Location]],tblLookup[Arena Location],tblLookup[Arena Name],NA(),0,1)</f>
        <v>NRG Stadium</v>
      </c>
      <c r="D959" s="100" t="s">
        <v>416</v>
      </c>
      <c r="E959" s="100">
        <v>72220</v>
      </c>
      <c r="F959" s="129">
        <v>2002</v>
      </c>
      <c r="G959" s="100" t="s">
        <v>364</v>
      </c>
      <c r="H959" s="15" t="s">
        <v>281</v>
      </c>
      <c r="I959" s="130">
        <v>7.2</v>
      </c>
      <c r="J959" s="6">
        <f>1</f>
        <v>1</v>
      </c>
      <c r="L959" s="205" t="s">
        <v>458</v>
      </c>
      <c r="M959" s="205" t="s">
        <v>459</v>
      </c>
      <c r="N959" s="205" t="s">
        <v>460</v>
      </c>
    </row>
    <row r="960" spans="2:14" ht="23.25" customHeight="1">
      <c r="B960" s="100" t="str" cm="1">
        <f t="array" ref="B960">_xlfn.XLOOKUP(tblMix[[#This Row],[Arena Name]]&amp;tblMix[[#This Row],[Arena Location]],tblLookup[Arena Name]&amp;tblLookup[Arena Location],tblLookup[Team Name],NA(),0,1)</f>
        <v>Jacksonville Jaguars</v>
      </c>
      <c r="C960" s="100" t="s">
        <v>421</v>
      </c>
      <c r="D960" s="100" t="str">
        <f>_xlfn.XLOOKUP(tblMix[[#This Row],[Arena Name]],tblLookup[Arena Name],tblLookup[Arena Location],NA(),0,1)</f>
        <v>Jacksonville, Florida</v>
      </c>
      <c r="E960" s="100">
        <v>69132</v>
      </c>
      <c r="F960" s="129">
        <v>2008</v>
      </c>
      <c r="G960" s="100" t="s">
        <v>310</v>
      </c>
      <c r="H960" s="15" t="s">
        <v>287</v>
      </c>
      <c r="I960" s="130">
        <v>7.49</v>
      </c>
      <c r="J960" s="6">
        <f>1</f>
        <v>1</v>
      </c>
      <c r="L960" s="205" t="s">
        <v>455</v>
      </c>
      <c r="M960" s="205" t="s">
        <v>456</v>
      </c>
      <c r="N960" s="205" t="s">
        <v>457</v>
      </c>
    </row>
    <row r="961" spans="2:14" ht="23.25" customHeight="1">
      <c r="B961" s="100" t="s">
        <v>390</v>
      </c>
      <c r="C961" s="100" t="s">
        <v>391</v>
      </c>
      <c r="D961" s="100" t="s">
        <v>392</v>
      </c>
      <c r="E961" s="100">
        <v>75523</v>
      </c>
      <c r="F961" s="129">
        <v>1996</v>
      </c>
      <c r="G961" s="100" t="s">
        <v>322</v>
      </c>
      <c r="H961" s="15" t="s">
        <v>287</v>
      </c>
      <c r="I961" s="130">
        <v>4.54</v>
      </c>
      <c r="J961" s="6">
        <f>1</f>
        <v>1</v>
      </c>
      <c r="L961" s="205" t="s">
        <v>449</v>
      </c>
      <c r="M961" s="205" t="s">
        <v>450</v>
      </c>
      <c r="N961" s="205" t="s">
        <v>451</v>
      </c>
    </row>
    <row r="962" spans="2:14" ht="23.25" customHeight="1">
      <c r="B962" s="100" t="str" cm="1">
        <f t="array" ref="B962">_xlfn.XLOOKUP(tblMix[[#This Row],[Arena Name]]&amp;tblMix[[#This Row],[Arena Location]],tblLookup[Arena Name]&amp;tblLookup[Arena Location],tblLookup[Team Name],NA(),0,1)</f>
        <v>Houston Texans</v>
      </c>
      <c r="C962" s="100" t="str">
        <f>_xlfn.XLOOKUP(tblMix[[#This Row],[Arena Location]],tblLookup[Arena Location],tblLookup[Arena Name],NA(),0,1)</f>
        <v>NRG Stadium</v>
      </c>
      <c r="D962" s="100" t="s">
        <v>416</v>
      </c>
      <c r="E962" s="100">
        <v>72220</v>
      </c>
      <c r="F962" s="129">
        <v>2002</v>
      </c>
      <c r="G962" s="100" t="s">
        <v>289</v>
      </c>
      <c r="H962" s="15" t="s">
        <v>283</v>
      </c>
      <c r="I962" s="130">
        <v>7.76</v>
      </c>
      <c r="J962" s="6">
        <f>1</f>
        <v>1</v>
      </c>
      <c r="L962" s="205" t="s">
        <v>414</v>
      </c>
      <c r="M962" s="205" t="s">
        <v>415</v>
      </c>
      <c r="N962" s="205" t="s">
        <v>416</v>
      </c>
    </row>
    <row r="963" spans="2:14" ht="23.25" customHeight="1">
      <c r="B963" s="100" t="str" cm="1">
        <f t="array" ref="B963">_xlfn.XLOOKUP(tblMix[[#This Row],[Arena Name]]&amp;tblMix[[#This Row],[Arena Location]],tblLookup[Arena Name]&amp;tblLookup[Arena Location],tblLookup[Team Name],NA(),0,1)</f>
        <v>Los Angeles Rams</v>
      </c>
      <c r="C963" s="100" t="s">
        <v>430</v>
      </c>
      <c r="D963" s="100" t="s">
        <v>431</v>
      </c>
      <c r="E963" s="100">
        <v>70240</v>
      </c>
      <c r="F963" s="129">
        <v>2020</v>
      </c>
      <c r="G963" s="100" t="s">
        <v>309</v>
      </c>
      <c r="H963" s="15" t="s">
        <v>287</v>
      </c>
      <c r="I963" s="130">
        <v>1.68</v>
      </c>
      <c r="J963" s="6">
        <f>1</f>
        <v>1</v>
      </c>
      <c r="L963" s="205" t="s">
        <v>417</v>
      </c>
      <c r="M963" s="205" t="s">
        <v>418</v>
      </c>
      <c r="N963" s="205" t="s">
        <v>419</v>
      </c>
    </row>
    <row r="964" spans="2:14" ht="23.25" customHeight="1">
      <c r="B964" s="100" t="s">
        <v>445</v>
      </c>
      <c r="C964" s="100" t="s">
        <v>446</v>
      </c>
      <c r="D964" s="100" t="s">
        <v>447</v>
      </c>
      <c r="E964" s="100">
        <v>82500</v>
      </c>
      <c r="F964" s="129">
        <v>2010</v>
      </c>
      <c r="G964" s="100" t="s">
        <v>362</v>
      </c>
      <c r="H964" s="15" t="s">
        <v>283</v>
      </c>
      <c r="I964" s="130">
        <v>7.12</v>
      </c>
      <c r="J964" s="6">
        <f>1</f>
        <v>1</v>
      </c>
      <c r="L964" s="205" t="s">
        <v>467</v>
      </c>
      <c r="M964" s="205" t="s">
        <v>468</v>
      </c>
      <c r="N964" s="205" t="s">
        <v>469</v>
      </c>
    </row>
    <row r="965" spans="2:14" ht="23.25" customHeight="1">
      <c r="B965" s="100" t="s">
        <v>387</v>
      </c>
      <c r="C965" s="100" t="str">
        <f>_xlfn.XLOOKUP(tblMix[[#This Row],[Team Name]],tblLookup[Team Name],tblLookup[Arena Name],NA(),0,1)</f>
        <v>Highmark Stadium</v>
      </c>
      <c r="D965" s="100" t="str">
        <f>_xlfn.XLOOKUP(tblMix[[#This Row],[Arena Name]],tblLookup[Arena Name],tblLookup[Arena Location],NA(),0,1)</f>
        <v>Orchard Park, New York</v>
      </c>
      <c r="E965" s="100">
        <v>71608</v>
      </c>
      <c r="F965" s="129">
        <v>1973</v>
      </c>
      <c r="G965" s="100" t="s">
        <v>313</v>
      </c>
      <c r="H965" s="15" t="s">
        <v>283</v>
      </c>
      <c r="I965" s="130">
        <v>12.48</v>
      </c>
      <c r="J965" s="6">
        <f>1</f>
        <v>1</v>
      </c>
      <c r="L965" s="205" t="s">
        <v>439</v>
      </c>
      <c r="M965" s="205" t="s">
        <v>440</v>
      </c>
      <c r="N965" s="205" t="s">
        <v>441</v>
      </c>
    </row>
    <row r="966" spans="2:14" ht="23.25" customHeight="1">
      <c r="B966" s="100" t="s">
        <v>390</v>
      </c>
      <c r="C966" s="100" t="str">
        <f>_xlfn.XLOOKUP(tblMix[[#This Row],[Team Name]],tblLookup[Team Name],tblLookup[Arena Name],NA(),0,1)</f>
        <v>Bank of America Stadium</v>
      </c>
      <c r="D966" s="100" t="str">
        <f>_xlfn.XLOOKUP(tblMix[[#This Row],[Arena Name]],tblLookup[Arena Name],tblLookup[Arena Location],NA(),0,1)</f>
        <v>Charlotte, North Carolina</v>
      </c>
      <c r="E966" s="100">
        <v>75523</v>
      </c>
      <c r="F966" s="129">
        <v>1996</v>
      </c>
      <c r="G966" s="100" t="s">
        <v>269</v>
      </c>
      <c r="H966" s="15" t="s">
        <v>287</v>
      </c>
      <c r="I966" s="130">
        <v>10.34</v>
      </c>
      <c r="J966" s="6">
        <f>1</f>
        <v>1</v>
      </c>
      <c r="L966" s="205" t="s">
        <v>442</v>
      </c>
      <c r="M966" s="205" t="s">
        <v>443</v>
      </c>
      <c r="N966" s="205" t="s">
        <v>444</v>
      </c>
    </row>
    <row r="967" spans="2:14" ht="23.25" customHeight="1">
      <c r="B967" s="100" t="s">
        <v>417</v>
      </c>
      <c r="C967" s="100" t="s">
        <v>418</v>
      </c>
      <c r="D967" s="100" t="s">
        <v>419</v>
      </c>
      <c r="E967" s="100">
        <v>67000</v>
      </c>
      <c r="F967" s="129">
        <v>2008</v>
      </c>
      <c r="G967" s="100" t="s">
        <v>314</v>
      </c>
      <c r="H967" s="15" t="s">
        <v>283</v>
      </c>
      <c r="I967" s="130">
        <v>12.41</v>
      </c>
      <c r="J967" s="6">
        <f>1</f>
        <v>1</v>
      </c>
      <c r="L967" s="205" t="s">
        <v>399</v>
      </c>
      <c r="M967" s="205" t="s">
        <v>400</v>
      </c>
      <c r="N967" s="205" t="s">
        <v>401</v>
      </c>
    </row>
    <row r="968" spans="2:14" ht="23.25" customHeight="1">
      <c r="B968" s="100" t="s">
        <v>420</v>
      </c>
      <c r="C968" s="100" t="s">
        <v>421</v>
      </c>
      <c r="D968" s="100" t="s">
        <v>422</v>
      </c>
      <c r="E968" s="100">
        <v>69132</v>
      </c>
      <c r="F968" s="129">
        <v>2008</v>
      </c>
      <c r="G968" s="100" t="s">
        <v>322</v>
      </c>
      <c r="H968" s="15" t="s">
        <v>281</v>
      </c>
      <c r="I968" s="130">
        <v>4.45</v>
      </c>
      <c r="J968" s="6">
        <f>1</f>
        <v>1</v>
      </c>
      <c r="L968" s="205" t="s">
        <v>461</v>
      </c>
      <c r="M968" s="205" t="s">
        <v>462</v>
      </c>
      <c r="N968" s="205" t="s">
        <v>463</v>
      </c>
    </row>
    <row r="969" spans="2:14" ht="23.25" customHeight="1">
      <c r="B969" s="100" t="s">
        <v>442</v>
      </c>
      <c r="C969" s="100" t="s">
        <v>443</v>
      </c>
      <c r="D969" s="100" t="s">
        <v>444</v>
      </c>
      <c r="E969" s="100">
        <v>73208</v>
      </c>
      <c r="F969" s="129">
        <v>1975</v>
      </c>
      <c r="G969" s="100" t="s">
        <v>270</v>
      </c>
      <c r="H969" s="15" t="s">
        <v>283</v>
      </c>
      <c r="I969" s="130">
        <v>8.67</v>
      </c>
      <c r="J969" s="6">
        <f>1</f>
        <v>1</v>
      </c>
      <c r="L969" s="205" t="s">
        <v>442</v>
      </c>
      <c r="M969" s="205" t="s">
        <v>443</v>
      </c>
      <c r="N969" s="205" t="s">
        <v>444</v>
      </c>
    </row>
    <row r="970" spans="2:14" ht="23.25" customHeight="1">
      <c r="B970" s="100" t="s">
        <v>396</v>
      </c>
      <c r="C970" s="100" t="s">
        <v>397</v>
      </c>
      <c r="D970" s="100" t="s">
        <v>398</v>
      </c>
      <c r="E970" s="100">
        <v>65515</v>
      </c>
      <c r="F970" s="129">
        <v>2000</v>
      </c>
      <c r="G970" s="100" t="s">
        <v>300</v>
      </c>
      <c r="H970" s="15" t="s">
        <v>290</v>
      </c>
      <c r="I970" s="130">
        <v>8.15</v>
      </c>
      <c r="J970" s="6">
        <f>1</f>
        <v>1</v>
      </c>
      <c r="L970" s="205" t="s">
        <v>381</v>
      </c>
      <c r="M970" s="205" t="s">
        <v>382</v>
      </c>
      <c r="N970" s="205" t="s">
        <v>383</v>
      </c>
    </row>
    <row r="971" spans="2:14" ht="23.25" customHeight="1">
      <c r="B971" s="100" t="s">
        <v>384</v>
      </c>
      <c r="C971" s="100" t="s">
        <v>385</v>
      </c>
      <c r="D971" s="100" t="s">
        <v>386</v>
      </c>
      <c r="E971" s="100">
        <v>71008</v>
      </c>
      <c r="F971" s="129">
        <v>1998</v>
      </c>
      <c r="G971" s="100" t="s">
        <v>293</v>
      </c>
      <c r="H971" s="15" t="s">
        <v>290</v>
      </c>
      <c r="I971" s="130">
        <v>5.4</v>
      </c>
      <c r="J971" s="6">
        <f>1</f>
        <v>1</v>
      </c>
      <c r="L971" s="205" t="s">
        <v>402</v>
      </c>
      <c r="M971" s="205" t="s">
        <v>403</v>
      </c>
      <c r="N971" s="205" t="s">
        <v>404</v>
      </c>
    </row>
    <row r="972" spans="2:14" ht="23.25" customHeight="1">
      <c r="B972" s="100" t="s">
        <v>452</v>
      </c>
      <c r="C972" s="100" t="str">
        <f>_xlfn.XLOOKUP(tblMix[[#This Row],[Team Name]],tblLookup[Team Name],tblLookup[Arena Name],NA(),0,1)</f>
        <v>Acrisure Stadium</v>
      </c>
      <c r="D972" s="100" t="str">
        <f>_xlfn.XLOOKUP(tblMix[[#This Row],[Arena Name]],tblLookup[Arena Name],tblLookup[Arena Location],NA(),0,1)</f>
        <v>Pittsburgh, Pennsylvania</v>
      </c>
      <c r="E972" s="100">
        <v>68400</v>
      </c>
      <c r="F972" s="129">
        <v>2001</v>
      </c>
      <c r="G972" s="100" t="s">
        <v>362</v>
      </c>
      <c r="H972" s="15" t="s">
        <v>287</v>
      </c>
      <c r="I972" s="130">
        <v>7.12</v>
      </c>
      <c r="J972" s="6">
        <f>1</f>
        <v>1</v>
      </c>
      <c r="L972" s="205" t="s">
        <v>458</v>
      </c>
      <c r="M972" s="205" t="s">
        <v>459</v>
      </c>
      <c r="N972" s="205" t="s">
        <v>460</v>
      </c>
    </row>
    <row r="973" spans="2:14" ht="23.25" customHeight="1">
      <c r="B973" s="100" t="str" cm="1">
        <f t="array" ref="B973">_xlfn.XLOOKUP(tblMix[[#This Row],[Arena Name]]&amp;tblMix[[#This Row],[Arena Location]],tblLookup[Arena Name]&amp;tblLookup[Arena Location],tblLookup[Team Name],NA(),0,1)</f>
        <v>Minnesota Vikings</v>
      </c>
      <c r="C973" s="100" t="str">
        <f>_xlfn.XLOOKUP(tblMix[[#This Row],[Arena Location]],tblLookup[Arena Location],tblLookup[Arena Name],NA(),0,1)</f>
        <v>U.S. Bank Stadium</v>
      </c>
      <c r="D973" s="100" t="s">
        <v>438</v>
      </c>
      <c r="E973" s="100">
        <v>66655</v>
      </c>
      <c r="F973" s="129">
        <v>2016</v>
      </c>
      <c r="G973" s="100" t="s">
        <v>300</v>
      </c>
      <c r="H973" s="15" t="s">
        <v>281</v>
      </c>
      <c r="I973" s="130">
        <v>8.64</v>
      </c>
      <c r="J973" s="6">
        <f>1</f>
        <v>1</v>
      </c>
      <c r="L973" s="205" t="s">
        <v>411</v>
      </c>
      <c r="M973" s="205" t="s">
        <v>412</v>
      </c>
      <c r="N973" s="205" t="s">
        <v>413</v>
      </c>
    </row>
    <row r="974" spans="2:14" ht="23.25" customHeight="1">
      <c r="B974" s="100" t="s">
        <v>390</v>
      </c>
      <c r="C974" s="100" t="s">
        <v>391</v>
      </c>
      <c r="D974" s="100" t="str">
        <f>_xlfn.XLOOKUP(tblMix[[#This Row],[Arena Name]],tblLookup[Arena Name],tblLookup[Arena Location],NA(),0,1)</f>
        <v>Charlotte, North Carolina</v>
      </c>
      <c r="E974" s="100">
        <v>75523</v>
      </c>
      <c r="F974" s="129">
        <v>1996</v>
      </c>
      <c r="G974" s="100" t="s">
        <v>296</v>
      </c>
      <c r="H974" s="15" t="s">
        <v>290</v>
      </c>
      <c r="I974" s="130">
        <v>10.47</v>
      </c>
      <c r="J974" s="6">
        <f>1</f>
        <v>1</v>
      </c>
      <c r="L974" s="205" t="s">
        <v>417</v>
      </c>
      <c r="M974" s="205" t="s">
        <v>418</v>
      </c>
      <c r="N974" s="205" t="s">
        <v>419</v>
      </c>
    </row>
    <row r="975" spans="2:14" ht="23.25" customHeight="1">
      <c r="B975" s="100" t="s">
        <v>423</v>
      </c>
      <c r="C975" s="100" t="str">
        <f>_xlfn.XLOOKUP(tblMix[[#This Row],[Team Name]],tblLookup[Team Name],tblLookup[Arena Name],NA(),0,1)</f>
        <v>GEHA Field at Arrowhead Stadium</v>
      </c>
      <c r="D975" s="100" t="str">
        <f>_xlfn.XLOOKUP(tblMix[[#This Row],[Arena Name]],tblLookup[Arena Name],tblLookup[Arena Location],NA(),0,1)</f>
        <v>Kansas City, Missouri</v>
      </c>
      <c r="E975" s="100">
        <v>76416</v>
      </c>
      <c r="F975" s="129">
        <v>1972</v>
      </c>
      <c r="G975" s="100" t="s">
        <v>324</v>
      </c>
      <c r="H975" s="15" t="s">
        <v>281</v>
      </c>
      <c r="I975" s="130">
        <v>13.29</v>
      </c>
      <c r="J975" s="6">
        <f>1</f>
        <v>1</v>
      </c>
      <c r="L975" s="205" t="s">
        <v>449</v>
      </c>
      <c r="M975" s="205" t="s">
        <v>450</v>
      </c>
      <c r="N975" s="205" t="s">
        <v>451</v>
      </c>
    </row>
    <row r="976" spans="2:14" ht="23.25" customHeight="1">
      <c r="B976" s="100" t="s">
        <v>414</v>
      </c>
      <c r="C976" s="100" t="str">
        <f>_xlfn.XLOOKUP(tblMix[[#This Row],[Team Name]],tblLookup[Team Name],tblLookup[Arena Name],NA(),0,1)</f>
        <v>NRG Stadium</v>
      </c>
      <c r="D976" s="100" t="s">
        <v>416</v>
      </c>
      <c r="E976" s="100">
        <v>72220</v>
      </c>
      <c r="F976" s="129">
        <v>2002</v>
      </c>
      <c r="G976" s="100" t="s">
        <v>302</v>
      </c>
      <c r="H976" s="15" t="s">
        <v>281</v>
      </c>
      <c r="I976" s="130">
        <v>2.7</v>
      </c>
      <c r="J976" s="6">
        <f>1</f>
        <v>1</v>
      </c>
      <c r="L976" s="205" t="s">
        <v>402</v>
      </c>
      <c r="M976" s="205" t="s">
        <v>403</v>
      </c>
      <c r="N976" s="205" t="s">
        <v>404</v>
      </c>
    </row>
    <row r="977" spans="2:14" ht="23.25" customHeight="1">
      <c r="B977" s="100" t="s">
        <v>378</v>
      </c>
      <c r="C977" s="100" t="s">
        <v>379</v>
      </c>
      <c r="D977" s="100" t="s">
        <v>380</v>
      </c>
      <c r="E977" s="100">
        <v>63400</v>
      </c>
      <c r="F977" s="129">
        <v>2006</v>
      </c>
      <c r="G977" s="100" t="s">
        <v>284</v>
      </c>
      <c r="H977" s="15" t="s">
        <v>290</v>
      </c>
      <c r="I977" s="130">
        <v>10.16</v>
      </c>
      <c r="J977" s="6">
        <f>1</f>
        <v>1</v>
      </c>
      <c r="L977" s="205" t="s">
        <v>433</v>
      </c>
      <c r="M977" s="205" t="s">
        <v>434</v>
      </c>
      <c r="N977" s="205" t="s">
        <v>435</v>
      </c>
    </row>
    <row r="978" spans="2:14" ht="23.25" customHeight="1">
      <c r="B978" s="100" t="s">
        <v>439</v>
      </c>
      <c r="C978" s="100" t="s">
        <v>440</v>
      </c>
      <c r="D978" s="100" t="s">
        <v>441</v>
      </c>
      <c r="E978" s="100">
        <v>66829</v>
      </c>
      <c r="F978" s="129">
        <v>2002</v>
      </c>
      <c r="G978" s="100" t="s">
        <v>291</v>
      </c>
      <c r="H978" s="15" t="s">
        <v>281</v>
      </c>
      <c r="I978" s="130">
        <v>9.43</v>
      </c>
      <c r="J978" s="6">
        <f>1</f>
        <v>1</v>
      </c>
      <c r="L978" s="205" t="s">
        <v>464</v>
      </c>
      <c r="M978" s="205" t="s">
        <v>465</v>
      </c>
      <c r="N978" s="205" t="s">
        <v>466</v>
      </c>
    </row>
    <row r="979" spans="2:14" ht="23.25" customHeight="1">
      <c r="B979" s="100" t="str" cm="1">
        <f t="array" ref="B979">_xlfn.XLOOKUP(tblMix[[#This Row],[Arena Name]]&amp;tblMix[[#This Row],[Arena Location]],tblLookup[Arena Name]&amp;tblLookup[Arena Location],tblLookup[Team Name],NA(),0,1)</f>
        <v>Philadelphia Eagles</v>
      </c>
      <c r="C979" s="100" t="s">
        <v>450</v>
      </c>
      <c r="D979" s="100" t="s">
        <v>451</v>
      </c>
      <c r="E979" s="100">
        <v>69596</v>
      </c>
      <c r="F979" s="129">
        <v>2003</v>
      </c>
      <c r="G979" s="100" t="s">
        <v>273</v>
      </c>
      <c r="H979" s="15" t="s">
        <v>283</v>
      </c>
      <c r="I979" s="130">
        <v>6.07</v>
      </c>
      <c r="J979" s="6">
        <f>1</f>
        <v>1</v>
      </c>
      <c r="L979" s="205" t="s">
        <v>439</v>
      </c>
      <c r="M979" s="205" t="s">
        <v>440</v>
      </c>
      <c r="N979" s="205" t="s">
        <v>441</v>
      </c>
    </row>
    <row r="980" spans="2:14" ht="23.25" customHeight="1">
      <c r="B980" s="100" t="str" cm="1">
        <f t="array" ref="B980">_xlfn.XLOOKUP(tblMix[[#This Row],[Arena Name]]&amp;tblMix[[#This Row],[Arena Location]],tblLookup[Arena Name]&amp;tblLookup[Arena Location],tblLookup[Team Name],NA(),0,1)</f>
        <v>Las Vegas Raiders</v>
      </c>
      <c r="C980" s="100" t="str">
        <f>_xlfn.XLOOKUP(tblMix[[#This Row],[Arena Location]],tblLookup[Arena Location],tblLookup[Arena Name],NA(),0,1)</f>
        <v>Allegiant Stadium</v>
      </c>
      <c r="D980" s="100" t="s">
        <v>428</v>
      </c>
      <c r="E980" s="100">
        <v>65000</v>
      </c>
      <c r="F980" s="129">
        <v>2020</v>
      </c>
      <c r="G980" s="100" t="s">
        <v>323</v>
      </c>
      <c r="H980" s="15" t="s">
        <v>287</v>
      </c>
      <c r="I980" s="130">
        <v>2.11</v>
      </c>
      <c r="J980" s="6">
        <f>1</f>
        <v>1</v>
      </c>
      <c r="L980" s="205" t="s">
        <v>433</v>
      </c>
      <c r="M980" s="205" t="s">
        <v>434</v>
      </c>
      <c r="N980" s="205" t="s">
        <v>435</v>
      </c>
    </row>
    <row r="981" spans="2:14" ht="23.25" customHeight="1">
      <c r="B981" s="100" t="s">
        <v>449</v>
      </c>
      <c r="C981" s="100" t="s">
        <v>450</v>
      </c>
      <c r="D981" s="100" t="s">
        <v>451</v>
      </c>
      <c r="E981" s="100">
        <v>69596</v>
      </c>
      <c r="F981" s="129">
        <v>2003</v>
      </c>
      <c r="G981" s="100" t="s">
        <v>324</v>
      </c>
      <c r="H981" s="15" t="s">
        <v>281</v>
      </c>
      <c r="I981" s="130">
        <v>13.29</v>
      </c>
      <c r="J981" s="6">
        <f>1</f>
        <v>1</v>
      </c>
      <c r="L981" s="205" t="s">
        <v>423</v>
      </c>
      <c r="M981" s="205" t="s">
        <v>424</v>
      </c>
      <c r="N981" s="205" t="s">
        <v>425</v>
      </c>
    </row>
    <row r="982" spans="2:14" ht="23.25" customHeight="1">
      <c r="B982" s="100" t="s">
        <v>411</v>
      </c>
      <c r="C982" s="100" t="s">
        <v>412</v>
      </c>
      <c r="D982" s="100" t="s">
        <v>413</v>
      </c>
      <c r="E982" s="100">
        <v>81441</v>
      </c>
      <c r="F982" s="129">
        <v>1957</v>
      </c>
      <c r="G982" s="100" t="s">
        <v>300</v>
      </c>
      <c r="H982" s="15" t="s">
        <v>281</v>
      </c>
      <c r="I982" s="130">
        <v>8.64</v>
      </c>
      <c r="J982" s="6">
        <f>1</f>
        <v>1</v>
      </c>
      <c r="L982" s="205" t="s">
        <v>405</v>
      </c>
      <c r="M982" s="205" t="s">
        <v>406</v>
      </c>
      <c r="N982" s="205" t="s">
        <v>407</v>
      </c>
    </row>
    <row r="983" spans="2:14" ht="23.25" customHeight="1">
      <c r="B983" s="100" t="s">
        <v>393</v>
      </c>
      <c r="C983" s="100" t="str">
        <f>_xlfn.XLOOKUP(tblMix[[#This Row],[Team Name]],tblLookup[Team Name],tblLookup[Arena Name],NA(),0,1)</f>
        <v>Soldier Field</v>
      </c>
      <c r="D983" s="100" t="s">
        <v>395</v>
      </c>
      <c r="E983" s="100">
        <v>61500</v>
      </c>
      <c r="F983" s="129">
        <v>1924</v>
      </c>
      <c r="G983" s="100" t="s">
        <v>364</v>
      </c>
      <c r="H983" s="15" t="s">
        <v>283</v>
      </c>
      <c r="I983" s="130">
        <v>6.86</v>
      </c>
      <c r="J983" s="6">
        <f>1</f>
        <v>1</v>
      </c>
      <c r="L983" s="205" t="s">
        <v>464</v>
      </c>
      <c r="M983" s="205" t="s">
        <v>465</v>
      </c>
      <c r="N983" s="205" t="s">
        <v>466</v>
      </c>
    </row>
    <row r="984" spans="2:14" ht="23.25" customHeight="1">
      <c r="B984" s="100" t="s">
        <v>448</v>
      </c>
      <c r="C984" s="100" t="s">
        <v>446</v>
      </c>
      <c r="D984" s="100" t="s">
        <v>447</v>
      </c>
      <c r="E984" s="100">
        <v>82500</v>
      </c>
      <c r="F984" s="129">
        <v>2010</v>
      </c>
      <c r="G984" s="100" t="s">
        <v>292</v>
      </c>
      <c r="H984" s="15" t="s">
        <v>281</v>
      </c>
      <c r="I984" s="130">
        <v>9.19</v>
      </c>
      <c r="J984" s="6">
        <f>1</f>
        <v>1</v>
      </c>
      <c r="L984" s="205" t="s">
        <v>402</v>
      </c>
      <c r="M984" s="205" t="s">
        <v>403</v>
      </c>
      <c r="N984" s="205" t="s">
        <v>404</v>
      </c>
    </row>
    <row r="985" spans="2:14" ht="23.25" customHeight="1">
      <c r="B985" s="100" t="s">
        <v>414</v>
      </c>
      <c r="C985" s="100" t="str">
        <f>_xlfn.XLOOKUP(tblMix[[#This Row],[Team Name]],tblLookup[Team Name],tblLookup[Arena Name],NA(),0,1)</f>
        <v>NRG Stadium</v>
      </c>
      <c r="D985" s="100" t="str">
        <f>_xlfn.XLOOKUP(tblMix[[#This Row],[Arena Name]],tblLookup[Arena Name],tblLookup[Arena Location],NA(),0,1)</f>
        <v>Houston, Texas</v>
      </c>
      <c r="E985" s="100">
        <v>72220</v>
      </c>
      <c r="F985" s="129">
        <v>2002</v>
      </c>
      <c r="G985" s="100" t="s">
        <v>294</v>
      </c>
      <c r="H985" s="15" t="s">
        <v>283</v>
      </c>
      <c r="I985" s="130">
        <v>3.08</v>
      </c>
      <c r="J985" s="6">
        <f>1</f>
        <v>1</v>
      </c>
      <c r="L985" s="205" t="s">
        <v>384</v>
      </c>
      <c r="M985" s="205" t="s">
        <v>385</v>
      </c>
      <c r="N985" s="205" t="s">
        <v>386</v>
      </c>
    </row>
    <row r="986" spans="2:14" ht="23.25" customHeight="1">
      <c r="B986" s="100" t="str" cm="1">
        <f t="array" ref="B986">_xlfn.XLOOKUP(tblMix[[#This Row],[Arena Name]]&amp;tblMix[[#This Row],[Arena Location]],tblLookup[Arena Name]&amp;tblLookup[Arena Location],tblLookup[Team Name],NA(),0,1)</f>
        <v>Tennessee Titans</v>
      </c>
      <c r="C986" s="100" t="str">
        <f>_xlfn.XLOOKUP(tblMix[[#This Row],[Arena Location]],tblLookup[Arena Location],tblLookup[Arena Name],NA(),0,1)</f>
        <v>Nissan Stadium</v>
      </c>
      <c r="D986" s="100" t="s">
        <v>466</v>
      </c>
      <c r="E986" s="100">
        <v>69143</v>
      </c>
      <c r="F986" s="129">
        <v>1999</v>
      </c>
      <c r="G986" s="100" t="s">
        <v>292</v>
      </c>
      <c r="H986" s="15" t="s">
        <v>287</v>
      </c>
      <c r="I986" s="130">
        <v>9.99</v>
      </c>
      <c r="J986" s="6">
        <f>1</f>
        <v>1</v>
      </c>
      <c r="L986" s="205" t="s">
        <v>423</v>
      </c>
      <c r="M986" s="205" t="s">
        <v>424</v>
      </c>
      <c r="N986" s="205" t="s">
        <v>425</v>
      </c>
    </row>
    <row r="987" spans="2:14" ht="23.25" customHeight="1">
      <c r="B987" s="100" t="str" cm="1">
        <f t="array" ref="B987">_xlfn.XLOOKUP(tblMix[[#This Row],[Arena Name]]&amp;tblMix[[#This Row],[Arena Location]],tblLookup[Arena Name]&amp;tblLookup[Arena Location],tblLookup[Team Name],NA(),0,1)</f>
        <v>Las Vegas Raiders</v>
      </c>
      <c r="C987" s="100" t="str">
        <f>_xlfn.XLOOKUP(tblMix[[#This Row],[Arena Location]],tblLookup[Arena Location],tblLookup[Arena Name],NA(),0,1)</f>
        <v>Allegiant Stadium</v>
      </c>
      <c r="D987" s="100" t="s">
        <v>428</v>
      </c>
      <c r="E987" s="100">
        <v>65000</v>
      </c>
      <c r="F987" s="129">
        <v>2020</v>
      </c>
      <c r="G987" s="100" t="s">
        <v>322</v>
      </c>
      <c r="H987" s="15" t="s">
        <v>287</v>
      </c>
      <c r="I987" s="130">
        <v>4.54</v>
      </c>
      <c r="J987" s="6">
        <f>1</f>
        <v>1</v>
      </c>
      <c r="L987" s="205" t="s">
        <v>399</v>
      </c>
      <c r="M987" s="205" t="s">
        <v>400</v>
      </c>
      <c r="N987" s="205" t="s">
        <v>401</v>
      </c>
    </row>
    <row r="988" spans="2:14" ht="23.25" customHeight="1">
      <c r="B988" s="100" t="s">
        <v>452</v>
      </c>
      <c r="C988" s="100" t="str">
        <f>_xlfn.XLOOKUP(tblMix[[#This Row],[Team Name]],tblLookup[Team Name],tblLookup[Arena Name],NA(),0,1)</f>
        <v>Acrisure Stadium</v>
      </c>
      <c r="D988" s="100" t="str">
        <f>_xlfn.XLOOKUP(tblMix[[#This Row],[Arena Name]],tblLookup[Arena Name],tblLookup[Arena Location],NA(),0,1)</f>
        <v>Pittsburgh, Pennsylvania</v>
      </c>
      <c r="E988" s="100">
        <v>68400</v>
      </c>
      <c r="F988" s="129">
        <v>2001</v>
      </c>
      <c r="G988" s="100" t="s">
        <v>274</v>
      </c>
      <c r="H988" s="15" t="s">
        <v>281</v>
      </c>
      <c r="I988" s="130">
        <v>7.11</v>
      </c>
      <c r="J988" s="6">
        <f>1</f>
        <v>1</v>
      </c>
      <c r="L988" s="205" t="s">
        <v>426</v>
      </c>
      <c r="M988" s="205" t="s">
        <v>427</v>
      </c>
      <c r="N988" s="205" t="s">
        <v>428</v>
      </c>
    </row>
    <row r="989" spans="2:14" ht="23.25" customHeight="1">
      <c r="B989" s="100" t="s">
        <v>464</v>
      </c>
      <c r="C989" s="100" t="str">
        <f>_xlfn.XLOOKUP(tblMix[[#This Row],[Team Name]],tblLookup[Team Name],tblLookup[Arena Name],NA(),0,1)</f>
        <v>Nissan Stadium</v>
      </c>
      <c r="D989" s="100" t="str">
        <f>_xlfn.XLOOKUP(tblMix[[#This Row],[Arena Name]],tblLookup[Arena Name],tblLookup[Arena Location],NA(),0,1)</f>
        <v>Nashville, Tennessee</v>
      </c>
      <c r="E989" s="100">
        <v>69143</v>
      </c>
      <c r="F989" s="129">
        <v>1999</v>
      </c>
      <c r="G989" s="100" t="s">
        <v>277</v>
      </c>
      <c r="H989" s="15" t="s">
        <v>287</v>
      </c>
      <c r="I989" s="130">
        <v>8.2200000000000006</v>
      </c>
      <c r="J989" s="6">
        <f>1</f>
        <v>1</v>
      </c>
      <c r="L989" s="205" t="s">
        <v>417</v>
      </c>
      <c r="M989" s="205" t="s">
        <v>418</v>
      </c>
      <c r="N989" s="205" t="s">
        <v>419</v>
      </c>
    </row>
    <row r="990" spans="2:14" ht="23.25" customHeight="1">
      <c r="B990" s="100" t="str" cm="1">
        <f t="array" ref="B990">_xlfn.XLOOKUP(tblMix[[#This Row],[Arena Name]]&amp;tblMix[[#This Row],[Arena Location]],tblLookup[Arena Name]&amp;tblLookup[Arena Location],tblLookup[Team Name],NA(),0,1)</f>
        <v>Cincinnati Bengals</v>
      </c>
      <c r="C990" s="100" t="str">
        <f>_xlfn.XLOOKUP(tblMix[[#This Row],[Arena Location]],tblLookup[Arena Location],tblLookup[Arena Name],NA(),0,1)</f>
        <v>Paycor Stadium</v>
      </c>
      <c r="D990" s="100" t="s">
        <v>398</v>
      </c>
      <c r="E990" s="100">
        <v>65515</v>
      </c>
      <c r="F990" s="129">
        <v>2000</v>
      </c>
      <c r="G990" s="100" t="s">
        <v>271</v>
      </c>
      <c r="H990" s="15" t="s">
        <v>287</v>
      </c>
      <c r="I990" s="130">
        <v>9.4700000000000006</v>
      </c>
      <c r="J990" s="6">
        <f>1</f>
        <v>1</v>
      </c>
      <c r="L990" s="205" t="s">
        <v>442</v>
      </c>
      <c r="M990" s="205" t="s">
        <v>443</v>
      </c>
      <c r="N990" s="205" t="s">
        <v>444</v>
      </c>
    </row>
    <row r="991" spans="2:14" ht="23.25" customHeight="1">
      <c r="B991" s="100" t="str" cm="1">
        <f t="array" ref="B991">_xlfn.XLOOKUP(tblMix[[#This Row],[Arena Name]]&amp;tblMix[[#This Row],[Arena Location]],tblLookup[Arena Name]&amp;tblLookup[Arena Location],tblLookup[Team Name],NA(),0,1)</f>
        <v>Green Bay Packers</v>
      </c>
      <c r="C991" s="100" t="str">
        <f>_xlfn.XLOOKUP(tblMix[[#This Row],[Arena Location]],tblLookup[Arena Location],tblLookup[Arena Name],NA(),0,1)</f>
        <v>Lambeau Field</v>
      </c>
      <c r="D991" s="100" t="s">
        <v>413</v>
      </c>
      <c r="E991" s="100">
        <v>81441</v>
      </c>
      <c r="F991" s="129">
        <v>1957</v>
      </c>
      <c r="G991" s="100" t="s">
        <v>275</v>
      </c>
      <c r="H991" s="15" t="s">
        <v>281</v>
      </c>
      <c r="I991" s="130">
        <v>15.9</v>
      </c>
      <c r="J991" s="6">
        <f>1</f>
        <v>1</v>
      </c>
      <c r="L991" s="205" t="s">
        <v>449</v>
      </c>
      <c r="M991" s="205" t="s">
        <v>450</v>
      </c>
      <c r="N991" s="205" t="s">
        <v>451</v>
      </c>
    </row>
    <row r="992" spans="2:14" ht="23.25" customHeight="1">
      <c r="B992" s="100" t="str" cm="1">
        <f t="array" ref="B992">_xlfn.XLOOKUP(tblMix[[#This Row],[Arena Name]]&amp;tblMix[[#This Row],[Arena Location]],tblLookup[Arena Name]&amp;tblLookup[Arena Location],tblLookup[Team Name],NA(),0,1)</f>
        <v>Atlanta Falcons</v>
      </c>
      <c r="C992" s="100" t="s">
        <v>382</v>
      </c>
      <c r="D992" s="100" t="s">
        <v>383</v>
      </c>
      <c r="E992" s="100">
        <v>71000</v>
      </c>
      <c r="F992" s="129">
        <v>2017</v>
      </c>
      <c r="G992" s="100" t="s">
        <v>323</v>
      </c>
      <c r="H992" s="15" t="s">
        <v>281</v>
      </c>
      <c r="I992" s="130">
        <v>2.19</v>
      </c>
      <c r="J992" s="6">
        <f>1</f>
        <v>1</v>
      </c>
      <c r="L992" s="205" t="s">
        <v>390</v>
      </c>
      <c r="M992" s="205" t="s">
        <v>391</v>
      </c>
      <c r="N992" s="205" t="s">
        <v>392</v>
      </c>
    </row>
    <row r="993" spans="2:648" ht="23.25" customHeight="1">
      <c r="B993" s="100" t="s">
        <v>432</v>
      </c>
      <c r="C993" s="100" t="s">
        <v>430</v>
      </c>
      <c r="D993" s="100" t="s">
        <v>431</v>
      </c>
      <c r="E993" s="100">
        <v>70240</v>
      </c>
      <c r="F993" s="129">
        <v>2020</v>
      </c>
      <c r="G993" s="100" t="s">
        <v>365</v>
      </c>
      <c r="H993" s="15" t="s">
        <v>281</v>
      </c>
      <c r="I993" s="130">
        <v>7.32</v>
      </c>
      <c r="J993" s="6">
        <f>1</f>
        <v>1</v>
      </c>
      <c r="L993" s="205" t="s">
        <v>384</v>
      </c>
      <c r="M993" s="205" t="s">
        <v>385</v>
      </c>
      <c r="N993" s="205" t="s">
        <v>386</v>
      </c>
    </row>
    <row r="994" spans="2:648" ht="23.25" customHeight="1">
      <c r="B994" s="100" t="str" cm="1">
        <f t="array" ref="B994">_xlfn.XLOOKUP(tblMix[[#This Row],[Arena Name]]&amp;tblMix[[#This Row],[Arena Location]],tblLookup[Arena Name]&amp;tblLookup[Arena Location],tblLookup[Team Name],NA(),0,1)</f>
        <v>Jacksonville Jaguars</v>
      </c>
      <c r="C994" s="100" t="str">
        <f>_xlfn.XLOOKUP(tblMix[[#This Row],[Arena Location]],tblLookup[Arena Location],tblLookup[Arena Name],NA(),0,1)</f>
        <v>TIAA Bank Field</v>
      </c>
      <c r="D994" s="100" t="s">
        <v>422</v>
      </c>
      <c r="E994" s="100">
        <v>69132</v>
      </c>
      <c r="F994" s="129">
        <v>2008</v>
      </c>
      <c r="G994" s="100" t="s">
        <v>323</v>
      </c>
      <c r="H994" s="15" t="s">
        <v>290</v>
      </c>
      <c r="I994" s="130">
        <v>1.97</v>
      </c>
      <c r="J994" s="6">
        <f>1</f>
        <v>1</v>
      </c>
      <c r="L994" s="205" t="s">
        <v>423</v>
      </c>
      <c r="M994" s="205" t="s">
        <v>424</v>
      </c>
      <c r="N994" s="205" t="s">
        <v>425</v>
      </c>
    </row>
    <row r="995" spans="2:648" ht="23.25" customHeight="1">
      <c r="B995" s="100" t="s">
        <v>458</v>
      </c>
      <c r="C995" s="100" t="s">
        <v>459</v>
      </c>
      <c r="D995" s="100" t="str">
        <f>_xlfn.XLOOKUP(tblMix[[#This Row],[Arena Name]],tblLookup[Arena Name],tblLookup[Arena Location],NA(),0,1)</f>
        <v>Seattle, Washington</v>
      </c>
      <c r="E995" s="100">
        <v>69000</v>
      </c>
      <c r="F995" s="129">
        <v>2002</v>
      </c>
      <c r="G995" s="100" t="s">
        <v>314</v>
      </c>
      <c r="H995" s="15" t="s">
        <v>287</v>
      </c>
      <c r="I995" s="130">
        <v>12.41</v>
      </c>
      <c r="J995" s="6">
        <f>1</f>
        <v>1</v>
      </c>
      <c r="L995" s="205" t="s">
        <v>396</v>
      </c>
      <c r="M995" s="205" t="s">
        <v>397</v>
      </c>
      <c r="N995" s="205" t="s">
        <v>398</v>
      </c>
    </row>
    <row r="996" spans="2:648" ht="23.25" customHeight="1">
      <c r="B996" s="100" t="s">
        <v>408</v>
      </c>
      <c r="C996" s="100" t="str">
        <f>_xlfn.XLOOKUP(tblMix[[#This Row],[Team Name]],tblLookup[Team Name],tblLookup[Arena Name],NA(),0,1)</f>
        <v>Ford Field</v>
      </c>
      <c r="D996" s="100" t="s">
        <v>410</v>
      </c>
      <c r="E996" s="100">
        <v>65000</v>
      </c>
      <c r="F996" s="129">
        <v>2002</v>
      </c>
      <c r="G996" s="100" t="s">
        <v>285</v>
      </c>
      <c r="H996" s="15" t="s">
        <v>283</v>
      </c>
      <c r="I996" s="130">
        <v>12.71</v>
      </c>
      <c r="J996" s="6">
        <f>1</f>
        <v>1</v>
      </c>
      <c r="L996" s="205" t="s">
        <v>429</v>
      </c>
      <c r="M996" s="205" t="s">
        <v>430</v>
      </c>
      <c r="N996" s="205" t="s">
        <v>431</v>
      </c>
    </row>
    <row r="997" spans="2:648" ht="23.25" customHeight="1">
      <c r="B997" s="100" t="s">
        <v>390</v>
      </c>
      <c r="C997" s="100" t="s">
        <v>391</v>
      </c>
      <c r="D997" s="100" t="str">
        <f>_xlfn.XLOOKUP(tblMix[[#This Row],[Arena Name]],tblLookup[Arena Name],tblLookup[Arena Location],NA(),0,1)</f>
        <v>Charlotte, North Carolina</v>
      </c>
      <c r="E997" s="100">
        <v>75523</v>
      </c>
      <c r="F997" s="129">
        <v>1996</v>
      </c>
      <c r="G997" s="100" t="s">
        <v>362</v>
      </c>
      <c r="H997" s="15" t="s">
        <v>283</v>
      </c>
      <c r="I997" s="130">
        <v>7.12</v>
      </c>
      <c r="J997" s="6">
        <f>1</f>
        <v>1</v>
      </c>
      <c r="L997" s="205" t="s">
        <v>414</v>
      </c>
      <c r="M997" s="205" t="s">
        <v>415</v>
      </c>
      <c r="N997" s="205" t="s">
        <v>416</v>
      </c>
    </row>
    <row r="998" spans="2:648" ht="23.25" customHeight="1">
      <c r="B998" s="100" t="s">
        <v>393</v>
      </c>
      <c r="C998" s="100" t="s">
        <v>394</v>
      </c>
      <c r="D998" s="100" t="s">
        <v>395</v>
      </c>
      <c r="E998" s="100">
        <v>61500</v>
      </c>
      <c r="F998" s="129">
        <v>1924</v>
      </c>
      <c r="G998" s="100" t="s">
        <v>311</v>
      </c>
      <c r="H998" s="15" t="s">
        <v>290</v>
      </c>
      <c r="I998" s="130">
        <v>14.13</v>
      </c>
      <c r="J998" s="6">
        <f>1</f>
        <v>1</v>
      </c>
      <c r="L998" s="205" t="s">
        <v>384</v>
      </c>
      <c r="M998" s="205" t="s">
        <v>385</v>
      </c>
      <c r="N998" s="205" t="s">
        <v>386</v>
      </c>
    </row>
    <row r="999" spans="2:648" ht="23.25" customHeight="1">
      <c r="B999" s="100" t="s">
        <v>455</v>
      </c>
      <c r="C999" s="100" t="s">
        <v>456</v>
      </c>
      <c r="D999" s="100" t="s">
        <v>457</v>
      </c>
      <c r="E999" s="100">
        <v>68500</v>
      </c>
      <c r="F999" s="129">
        <v>2014</v>
      </c>
      <c r="G999" s="100" t="s">
        <v>285</v>
      </c>
      <c r="H999" s="15" t="s">
        <v>283</v>
      </c>
      <c r="I999" s="130">
        <v>12.71</v>
      </c>
      <c r="J999" s="6">
        <f>1</f>
        <v>1</v>
      </c>
      <c r="L999" s="205" t="s">
        <v>458</v>
      </c>
      <c r="M999" s="205" t="s">
        <v>459</v>
      </c>
      <c r="N999" s="205" t="s">
        <v>460</v>
      </c>
    </row>
    <row r="1000" spans="2:648" ht="23.25" customHeight="1">
      <c r="B1000" s="100" t="s">
        <v>464</v>
      </c>
      <c r="C1000" s="100" t="str">
        <f>_xlfn.XLOOKUP(tblMix[[#This Row],[Team Name]],tblLookup[Team Name],tblLookup[Arena Name],NA(),0,1)</f>
        <v>Nissan Stadium</v>
      </c>
      <c r="D1000" s="100" t="str">
        <f>_xlfn.XLOOKUP(tblMix[[#This Row],[Arena Name]],tblLookup[Arena Name],tblLookup[Arena Location],NA(),0,1)</f>
        <v>Nashville, Tennessee</v>
      </c>
      <c r="E1000" s="100">
        <v>69143</v>
      </c>
      <c r="F1000" s="129">
        <v>1999</v>
      </c>
      <c r="G1000" s="100" t="s">
        <v>310</v>
      </c>
      <c r="H1000" s="15" t="s">
        <v>290</v>
      </c>
      <c r="I1000" s="130">
        <v>7</v>
      </c>
      <c r="J1000" s="6">
        <f>1</f>
        <v>1</v>
      </c>
      <c r="L1000" s="205" t="s">
        <v>433</v>
      </c>
      <c r="M1000" s="205" t="s">
        <v>434</v>
      </c>
      <c r="N1000" s="205" t="s">
        <v>435</v>
      </c>
      <c r="XX1000" s="191">
        <v>125713</v>
      </c>
    </row>
    <row r="1001" spans="2:648" ht="23.25" customHeight="1">
      <c r="B1001" s="100" t="str" cm="1">
        <f t="array" ref="B1001">_xlfn.XLOOKUP(tblMix[[#This Row],[Arena Name]]&amp;tblMix[[#This Row],[Arena Location]],tblLookup[Arena Name]&amp;tblLookup[Arena Location],tblLookup[Team Name],NA(),0,1)</f>
        <v>Seattle Seahawks</v>
      </c>
      <c r="C1001" s="100" t="str">
        <f>_xlfn.XLOOKUP(tblMix[[#This Row],[Arena Location]],tblLookup[Arena Location],tblLookup[Arena Name],NA(),0,1)</f>
        <v>Lumen Field</v>
      </c>
      <c r="D1001" s="100" t="s">
        <v>460</v>
      </c>
      <c r="E1001" s="100">
        <v>69000</v>
      </c>
      <c r="F1001" s="129">
        <v>2002</v>
      </c>
      <c r="G1001" s="100" t="s">
        <v>293</v>
      </c>
      <c r="H1001" s="15" t="s">
        <v>283</v>
      </c>
      <c r="I1001" s="130">
        <v>5.08</v>
      </c>
      <c r="J1001" s="6">
        <f>1</f>
        <v>1</v>
      </c>
      <c r="L1001" s="205" t="s">
        <v>420</v>
      </c>
      <c r="M1001" s="205" t="s">
        <v>421</v>
      </c>
      <c r="N1001" s="205" t="s">
        <v>422</v>
      </c>
    </row>
    <row r="1002" spans="2:648" ht="23.25" customHeight="1">
      <c r="B1002" s="100" t="s">
        <v>420</v>
      </c>
      <c r="C1002" s="100" t="s">
        <v>421</v>
      </c>
      <c r="D1002" s="100" t="s">
        <v>422</v>
      </c>
      <c r="E1002" s="100">
        <v>69132</v>
      </c>
      <c r="F1002" s="129">
        <v>2008</v>
      </c>
      <c r="G1002" s="100" t="s">
        <v>359</v>
      </c>
      <c r="H1002" s="15" t="s">
        <v>287</v>
      </c>
      <c r="I1002" s="130">
        <v>11.01</v>
      </c>
      <c r="J1002" s="6">
        <f>1</f>
        <v>1</v>
      </c>
      <c r="L1002" s="205" t="s">
        <v>442</v>
      </c>
      <c r="M1002" s="205" t="s">
        <v>443</v>
      </c>
      <c r="N1002" s="205" t="s">
        <v>444</v>
      </c>
    </row>
    <row r="1003" spans="2:648" ht="23.25" customHeight="1">
      <c r="B1003" s="100" t="s">
        <v>432</v>
      </c>
      <c r="C1003" s="100" t="s">
        <v>430</v>
      </c>
      <c r="D1003" s="100" t="s">
        <v>431</v>
      </c>
      <c r="E1003" s="100">
        <v>70240</v>
      </c>
      <c r="F1003" s="129">
        <v>2020</v>
      </c>
      <c r="G1003" s="100" t="s">
        <v>268</v>
      </c>
      <c r="H1003" s="15" t="s">
        <v>281</v>
      </c>
      <c r="I1003" s="130">
        <v>5.39</v>
      </c>
      <c r="J1003" s="6">
        <f>1</f>
        <v>1</v>
      </c>
      <c r="L1003" s="205" t="s">
        <v>452</v>
      </c>
      <c r="M1003" s="205" t="s">
        <v>453</v>
      </c>
      <c r="N1003" s="205" t="s">
        <v>454</v>
      </c>
    </row>
    <row r="1004" spans="2:648" ht="23.25" customHeight="1">
      <c r="B1004" s="100" t="s">
        <v>399</v>
      </c>
      <c r="C1004" s="100" t="str">
        <f>_xlfn.XLOOKUP(tblMix[[#This Row],[Team Name]],tblLookup[Team Name],tblLookup[Arena Name],NA(),0,1)</f>
        <v>Cleveland Browns Stadium</v>
      </c>
      <c r="D1004" s="100" t="s">
        <v>401</v>
      </c>
      <c r="E1004" s="100">
        <v>67895</v>
      </c>
      <c r="F1004" s="129">
        <v>1999</v>
      </c>
      <c r="G1004" s="100" t="s">
        <v>299</v>
      </c>
      <c r="H1004" s="15" t="s">
        <v>281</v>
      </c>
      <c r="I1004" s="130">
        <v>5.31</v>
      </c>
      <c r="J1004" s="6">
        <f>1</f>
        <v>1</v>
      </c>
      <c r="L1004" s="205" t="s">
        <v>408</v>
      </c>
      <c r="M1004" s="205" t="s">
        <v>409</v>
      </c>
      <c r="N1004" s="205" t="s">
        <v>410</v>
      </c>
    </row>
    <row r="1005" spans="2:648" ht="23.25" customHeight="1">
      <c r="B1005" s="100" t="s">
        <v>423</v>
      </c>
      <c r="C1005" s="100" t="s">
        <v>424</v>
      </c>
      <c r="D1005" s="100" t="str">
        <f>_xlfn.XLOOKUP(tblMix[[#This Row],[Arena Name]],tblLookup[Arena Name],tblLookup[Arena Location],NA(),0,1)</f>
        <v>Kansas City, Missouri</v>
      </c>
      <c r="E1005" s="100">
        <v>76416</v>
      </c>
      <c r="F1005" s="129">
        <v>1972</v>
      </c>
      <c r="G1005" s="100" t="s">
        <v>364</v>
      </c>
      <c r="H1005" s="15" t="s">
        <v>281</v>
      </c>
      <c r="I1005" s="130">
        <v>7.2</v>
      </c>
      <c r="J1005" s="6">
        <f>1</f>
        <v>1</v>
      </c>
      <c r="L1005" s="205" t="s">
        <v>399</v>
      </c>
      <c r="M1005" s="205" t="s">
        <v>400</v>
      </c>
      <c r="N1005" s="205" t="s">
        <v>401</v>
      </c>
    </row>
    <row r="1006" spans="2:648" ht="23.25" customHeight="1">
      <c r="B1006" s="100" t="s">
        <v>393</v>
      </c>
      <c r="C1006" s="100" t="s">
        <v>394</v>
      </c>
      <c r="D1006" s="100" t="s">
        <v>395</v>
      </c>
      <c r="E1006" s="100">
        <v>61500</v>
      </c>
      <c r="F1006" s="129">
        <v>1924</v>
      </c>
      <c r="G1006" s="100" t="s">
        <v>359</v>
      </c>
      <c r="H1006" s="15" t="s">
        <v>283</v>
      </c>
      <c r="I1006" s="130">
        <v>11.01</v>
      </c>
      <c r="J1006" s="6">
        <f>1</f>
        <v>1</v>
      </c>
      <c r="L1006" s="205" t="s">
        <v>411</v>
      </c>
      <c r="M1006" s="205" t="s">
        <v>412</v>
      </c>
      <c r="N1006" s="205" t="s">
        <v>413</v>
      </c>
    </row>
    <row r="1007" spans="2:648" ht="23.25" customHeight="1">
      <c r="B1007" s="100" t="s">
        <v>448</v>
      </c>
      <c r="C1007" s="100" t="str">
        <f>_xlfn.XLOOKUP(tblMix[[#This Row],[Team Name]],tblLookup[Team Name],tblLookup[Arena Name],NA(),0,1)</f>
        <v>MetLife Stadium</v>
      </c>
      <c r="D1007" s="100" t="s">
        <v>447</v>
      </c>
      <c r="E1007" s="100">
        <v>82500</v>
      </c>
      <c r="F1007" s="129">
        <v>2010</v>
      </c>
      <c r="G1007" s="100" t="s">
        <v>321</v>
      </c>
      <c r="H1007" s="15" t="s">
        <v>283</v>
      </c>
      <c r="I1007" s="130">
        <v>3.98</v>
      </c>
      <c r="J1007" s="6">
        <f>1</f>
        <v>1</v>
      </c>
      <c r="L1007" s="205" t="s">
        <v>402</v>
      </c>
      <c r="M1007" s="205" t="s">
        <v>403</v>
      </c>
      <c r="N1007" s="205" t="s">
        <v>404</v>
      </c>
    </row>
    <row r="1008" spans="2:648" ht="23.25" customHeight="1">
      <c r="B1008" s="100" t="str" cm="1">
        <f t="array" ref="B1008">_xlfn.XLOOKUP(tblMix[[#This Row],[Arena Name]]&amp;tblMix[[#This Row],[Arena Location]],tblLookup[Arena Name]&amp;tblLookup[Arena Location],tblLookup[Team Name],NA(),0,1)</f>
        <v>Los Angeles Rams</v>
      </c>
      <c r="C1008" s="100" t="str">
        <f>_xlfn.XLOOKUP(tblMix[[#This Row],[Arena Location]],tblLookup[Arena Location],tblLookup[Arena Name],NA(),0,1)</f>
        <v>SoFi Stadium</v>
      </c>
      <c r="D1008" s="100" t="s">
        <v>431</v>
      </c>
      <c r="E1008" s="100">
        <v>70240</v>
      </c>
      <c r="F1008" s="129">
        <v>2020</v>
      </c>
      <c r="G1008" s="100" t="s">
        <v>358</v>
      </c>
      <c r="H1008" s="15" t="s">
        <v>281</v>
      </c>
      <c r="I1008" s="130">
        <v>14.22</v>
      </c>
      <c r="J1008" s="6">
        <f>1</f>
        <v>1</v>
      </c>
      <c r="L1008" s="205" t="s">
        <v>414</v>
      </c>
      <c r="M1008" s="205" t="s">
        <v>415</v>
      </c>
      <c r="N1008" s="205" t="s">
        <v>416</v>
      </c>
    </row>
    <row r="1009" spans="2:14" ht="23.25" customHeight="1">
      <c r="B1009" s="100" t="str" cm="1">
        <f t="array" ref="B1009">_xlfn.XLOOKUP(tblMix[[#This Row],[Arena Name]]&amp;tblMix[[#This Row],[Arena Location]],tblLookup[Arena Name]&amp;tblLookup[Arena Location],tblLookup[Team Name],NA(),0,1)</f>
        <v>Green Bay Packers</v>
      </c>
      <c r="C1009" s="100" t="s">
        <v>412</v>
      </c>
      <c r="D1009" s="100" t="s">
        <v>413</v>
      </c>
      <c r="E1009" s="100">
        <v>81441</v>
      </c>
      <c r="F1009" s="129">
        <v>1957</v>
      </c>
      <c r="G1009" s="100" t="s">
        <v>288</v>
      </c>
      <c r="H1009" s="15" t="s">
        <v>283</v>
      </c>
      <c r="I1009" s="130">
        <v>5.13</v>
      </c>
      <c r="J1009" s="6">
        <f>1</f>
        <v>1</v>
      </c>
      <c r="L1009" s="205" t="s">
        <v>390</v>
      </c>
      <c r="M1009" s="205" t="s">
        <v>391</v>
      </c>
      <c r="N1009" s="205" t="s">
        <v>392</v>
      </c>
    </row>
    <row r="1010" spans="2:14" ht="23.25" customHeight="1">
      <c r="B1010" s="100" t="s">
        <v>423</v>
      </c>
      <c r="C1010" s="100" t="str">
        <f>_xlfn.XLOOKUP(tblMix[[#This Row],[Team Name]],tblLookup[Team Name],tblLookup[Arena Name],NA(),0,1)</f>
        <v>GEHA Field at Arrowhead Stadium</v>
      </c>
      <c r="D1010" s="100" t="s">
        <v>425</v>
      </c>
      <c r="E1010" s="100">
        <v>76416</v>
      </c>
      <c r="F1010" s="129">
        <v>1972</v>
      </c>
      <c r="G1010" s="100" t="s">
        <v>324</v>
      </c>
      <c r="H1010" s="15" t="s">
        <v>290</v>
      </c>
      <c r="I1010" s="130">
        <v>13.09</v>
      </c>
      <c r="J1010" s="6">
        <f>1</f>
        <v>1</v>
      </c>
      <c r="L1010" s="205" t="s">
        <v>402</v>
      </c>
      <c r="M1010" s="205" t="s">
        <v>403</v>
      </c>
      <c r="N1010" s="205" t="s">
        <v>404</v>
      </c>
    </row>
    <row r="1011" spans="2:14" ht="23.25" customHeight="1">
      <c r="B1011" s="100" t="s">
        <v>381</v>
      </c>
      <c r="C1011" s="100" t="s">
        <v>382</v>
      </c>
      <c r="D1011" s="100" t="s">
        <v>383</v>
      </c>
      <c r="E1011" s="100">
        <v>71000</v>
      </c>
      <c r="F1011" s="129">
        <v>2017</v>
      </c>
      <c r="G1011" s="100" t="s">
        <v>282</v>
      </c>
      <c r="H1011" s="15" t="s">
        <v>283</v>
      </c>
      <c r="I1011" s="130">
        <v>5.7</v>
      </c>
      <c r="J1011" s="6">
        <f>1</f>
        <v>1</v>
      </c>
      <c r="L1011" s="205" t="s">
        <v>390</v>
      </c>
      <c r="M1011" s="205" t="s">
        <v>391</v>
      </c>
      <c r="N1011" s="205" t="s">
        <v>392</v>
      </c>
    </row>
    <row r="1012" spans="2:14" ht="23.25" customHeight="1">
      <c r="B1012" s="100" t="s">
        <v>378</v>
      </c>
      <c r="C1012" s="100" t="str">
        <f>_xlfn.XLOOKUP(tblMix[[#This Row],[Team Name]],tblLookup[Team Name],tblLookup[Arena Name],NA(),0,1)</f>
        <v>State Farm Stadium</v>
      </c>
      <c r="D1012" s="100" t="s">
        <v>380</v>
      </c>
      <c r="E1012" s="100">
        <v>63400</v>
      </c>
      <c r="F1012" s="129">
        <v>2006</v>
      </c>
      <c r="G1012" s="100" t="s">
        <v>274</v>
      </c>
      <c r="H1012" s="15" t="s">
        <v>281</v>
      </c>
      <c r="I1012" s="130">
        <v>7.11</v>
      </c>
      <c r="J1012" s="6">
        <f>1</f>
        <v>1</v>
      </c>
      <c r="L1012" s="205" t="s">
        <v>445</v>
      </c>
      <c r="M1012" s="205" t="s">
        <v>446</v>
      </c>
      <c r="N1012" s="205" t="s">
        <v>447</v>
      </c>
    </row>
    <row r="1013" spans="2:14" ht="23.25" customHeight="1">
      <c r="B1013" s="100" t="s">
        <v>432</v>
      </c>
      <c r="C1013" s="100" t="s">
        <v>430</v>
      </c>
      <c r="D1013" s="100" t="s">
        <v>431</v>
      </c>
      <c r="E1013" s="100">
        <v>70240</v>
      </c>
      <c r="F1013" s="129">
        <v>2020</v>
      </c>
      <c r="G1013" s="100" t="s">
        <v>286</v>
      </c>
      <c r="H1013" s="15" t="s">
        <v>287</v>
      </c>
      <c r="I1013" s="130">
        <v>8.8800000000000008</v>
      </c>
      <c r="J1013" s="6">
        <f>1</f>
        <v>1</v>
      </c>
      <c r="L1013" s="205" t="s">
        <v>378</v>
      </c>
      <c r="M1013" s="205" t="s">
        <v>379</v>
      </c>
      <c r="N1013" s="205" t="s">
        <v>380</v>
      </c>
    </row>
    <row r="1014" spans="2:14" ht="23.25" customHeight="1">
      <c r="B1014" s="100" t="s">
        <v>387</v>
      </c>
      <c r="C1014" s="100" t="str">
        <f>_xlfn.XLOOKUP(tblMix[[#This Row],[Team Name]],tblLookup[Team Name],tblLookup[Arena Name],NA(),0,1)</f>
        <v>Highmark Stadium</v>
      </c>
      <c r="D1014" s="100" t="str">
        <f>_xlfn.XLOOKUP(tblMix[[#This Row],[Arena Name]],tblLookup[Arena Name],tblLookup[Arena Location],NA(),0,1)</f>
        <v>Orchard Park, New York</v>
      </c>
      <c r="E1014" s="100">
        <v>71608</v>
      </c>
      <c r="F1014" s="129">
        <v>1973</v>
      </c>
      <c r="G1014" s="100" t="s">
        <v>321</v>
      </c>
      <c r="H1014" s="15" t="s">
        <v>287</v>
      </c>
      <c r="I1014" s="130">
        <v>3.98</v>
      </c>
      <c r="J1014" s="6">
        <f>1</f>
        <v>1</v>
      </c>
      <c r="L1014" s="205" t="s">
        <v>405</v>
      </c>
      <c r="M1014" s="205" t="s">
        <v>406</v>
      </c>
      <c r="N1014" s="205" t="s">
        <v>407</v>
      </c>
    </row>
    <row r="1015" spans="2:14" ht="23.25" customHeight="1">
      <c r="B1015" s="100" t="str" cm="1">
        <f t="array" ref="B1015">_xlfn.XLOOKUP(tblMix[[#This Row],[Arena Name]]&amp;tblMix[[#This Row],[Arena Location]],tblLookup[Arena Name]&amp;tblLookup[Arena Location],tblLookup[Team Name],NA(),0,1)</f>
        <v>Chicago Bears</v>
      </c>
      <c r="C1015" s="100" t="s">
        <v>394</v>
      </c>
      <c r="D1015" s="100" t="str">
        <f>_xlfn.XLOOKUP(tblMix[[#This Row],[Arena Name]],tblLookup[Arena Name],tblLookup[Arena Location],NA(),0,1)</f>
        <v>Chicago, Illinois</v>
      </c>
      <c r="E1015" s="100">
        <v>61500</v>
      </c>
      <c r="F1015" s="129">
        <v>1924</v>
      </c>
      <c r="G1015" s="100" t="s">
        <v>302</v>
      </c>
      <c r="H1015" s="15" t="s">
        <v>287</v>
      </c>
      <c r="I1015" s="130">
        <v>2.62</v>
      </c>
      <c r="J1015" s="6">
        <f>1</f>
        <v>1</v>
      </c>
      <c r="L1015" s="205" t="s">
        <v>396</v>
      </c>
      <c r="M1015" s="205" t="s">
        <v>397</v>
      </c>
      <c r="N1015" s="205" t="s">
        <v>398</v>
      </c>
    </row>
    <row r="1016" spans="2:14" ht="23.25" customHeight="1">
      <c r="B1016" s="100" t="s">
        <v>420</v>
      </c>
      <c r="C1016" s="100" t="str">
        <f>_xlfn.XLOOKUP(tblMix[[#This Row],[Team Name]],tblLookup[Team Name],tblLookup[Arena Name],NA(),0,1)</f>
        <v>TIAA Bank Field</v>
      </c>
      <c r="D1016" s="100" t="str">
        <f>_xlfn.XLOOKUP(tblMix[[#This Row],[Arena Name]],tblLookup[Arena Name],tblLookup[Arena Location],NA(),0,1)</f>
        <v>Jacksonville, Florida</v>
      </c>
      <c r="E1016" s="100">
        <v>69132</v>
      </c>
      <c r="F1016" s="129">
        <v>2008</v>
      </c>
      <c r="G1016" s="100" t="s">
        <v>323</v>
      </c>
      <c r="H1016" s="15" t="s">
        <v>290</v>
      </c>
      <c r="I1016" s="130">
        <v>1.97</v>
      </c>
      <c r="J1016" s="6">
        <f>1</f>
        <v>1</v>
      </c>
      <c r="L1016" s="205" t="s">
        <v>414</v>
      </c>
      <c r="M1016" s="205" t="s">
        <v>415</v>
      </c>
      <c r="N1016" s="205" t="s">
        <v>416</v>
      </c>
    </row>
    <row r="1017" spans="2:14" ht="23.25" customHeight="1">
      <c r="B1017" s="100" t="s">
        <v>455</v>
      </c>
      <c r="C1017" s="100" t="str">
        <f>_xlfn.XLOOKUP(tblMix[[#This Row],[Team Name]],tblLookup[Team Name],tblLookup[Arena Name],NA(),0,1)</f>
        <v>Levi's Stadium</v>
      </c>
      <c r="D1017" s="100" t="s">
        <v>457</v>
      </c>
      <c r="E1017" s="100">
        <v>68500</v>
      </c>
      <c r="F1017" s="129">
        <v>2014</v>
      </c>
      <c r="G1017" s="100" t="s">
        <v>275</v>
      </c>
      <c r="H1017" s="15" t="s">
        <v>287</v>
      </c>
      <c r="I1017" s="130">
        <v>14.59</v>
      </c>
      <c r="J1017" s="6">
        <f>1</f>
        <v>1</v>
      </c>
      <c r="L1017" s="205" t="s">
        <v>402</v>
      </c>
      <c r="M1017" s="205" t="s">
        <v>403</v>
      </c>
      <c r="N1017" s="205" t="s">
        <v>404</v>
      </c>
    </row>
    <row r="1018" spans="2:14" ht="23.25" customHeight="1">
      <c r="B1018" s="100" t="s">
        <v>393</v>
      </c>
      <c r="C1018" s="100" t="s">
        <v>394</v>
      </c>
      <c r="D1018" s="100" t="str">
        <f>_xlfn.XLOOKUP(tblMix[[#This Row],[Arena Name]],tblLookup[Arena Name],tblLookup[Arena Location],NA(),0,1)</f>
        <v>Chicago, Illinois</v>
      </c>
      <c r="E1018" s="100">
        <v>61500</v>
      </c>
      <c r="F1018" s="129">
        <v>1924</v>
      </c>
      <c r="G1018" s="100" t="s">
        <v>296</v>
      </c>
      <c r="H1018" s="15" t="s">
        <v>281</v>
      </c>
      <c r="I1018" s="130">
        <v>12.21</v>
      </c>
      <c r="J1018" s="6">
        <f>1</f>
        <v>1</v>
      </c>
      <c r="L1018" s="205" t="s">
        <v>452</v>
      </c>
      <c r="M1018" s="205" t="s">
        <v>453</v>
      </c>
      <c r="N1018" s="205" t="s">
        <v>454</v>
      </c>
    </row>
    <row r="1019" spans="2:14" ht="23.25" customHeight="1">
      <c r="B1019" s="100" t="s">
        <v>432</v>
      </c>
      <c r="C1019" s="100" t="s">
        <v>430</v>
      </c>
      <c r="D1019" s="100" t="s">
        <v>431</v>
      </c>
      <c r="E1019" s="100">
        <v>70240</v>
      </c>
      <c r="F1019" s="129">
        <v>2020</v>
      </c>
      <c r="G1019" s="100" t="s">
        <v>297</v>
      </c>
      <c r="H1019" s="15" t="s">
        <v>281</v>
      </c>
      <c r="I1019" s="130">
        <v>15.12</v>
      </c>
      <c r="J1019" s="6">
        <f>1</f>
        <v>1</v>
      </c>
      <c r="L1019" s="205" t="s">
        <v>414</v>
      </c>
      <c r="M1019" s="205" t="s">
        <v>415</v>
      </c>
      <c r="N1019" s="205" t="s">
        <v>416</v>
      </c>
    </row>
    <row r="1020" spans="2:14" ht="23.25" customHeight="1">
      <c r="B1020" s="100" t="str" cm="1">
        <f t="array" ref="B1020">_xlfn.XLOOKUP(tblMix[[#This Row],[Arena Name]]&amp;tblMix[[#This Row],[Arena Location]],tblLookup[Arena Name]&amp;tblLookup[Arena Location],tblLookup[Team Name],NA(),0,1)</f>
        <v>Buffalo Bills</v>
      </c>
      <c r="C1020" s="100" t="s">
        <v>388</v>
      </c>
      <c r="D1020" s="100" t="s">
        <v>389</v>
      </c>
      <c r="E1020" s="100">
        <v>71608</v>
      </c>
      <c r="F1020" s="129">
        <v>1973</v>
      </c>
      <c r="G1020" s="100" t="s">
        <v>270</v>
      </c>
      <c r="H1020" s="15" t="s">
        <v>283</v>
      </c>
      <c r="I1020" s="130">
        <v>8.67</v>
      </c>
      <c r="J1020" s="6">
        <f>1</f>
        <v>1</v>
      </c>
      <c r="L1020" s="205" t="s">
        <v>396</v>
      </c>
      <c r="M1020" s="205" t="s">
        <v>397</v>
      </c>
      <c r="N1020" s="205" t="s">
        <v>398</v>
      </c>
    </row>
    <row r="1021" spans="2:14" ht="23.25" customHeight="1">
      <c r="B1021" s="100" t="s">
        <v>461</v>
      </c>
      <c r="C1021" s="100" t="str">
        <f>_xlfn.XLOOKUP(tblMix[[#This Row],[Team Name]],tblLookup[Team Name],tblLookup[Arena Name],NA(),0,1)</f>
        <v>Raymond James Stadium</v>
      </c>
      <c r="D1021" s="100" t="str">
        <f>_xlfn.XLOOKUP(tblMix[[#This Row],[Arena Name]],tblLookup[Arena Name],tblLookup[Arena Location],NA(),0,1)</f>
        <v>Tampa, Florida</v>
      </c>
      <c r="E1021" s="100">
        <v>65890</v>
      </c>
      <c r="F1021" s="129">
        <v>1998</v>
      </c>
      <c r="G1021" s="100" t="s">
        <v>294</v>
      </c>
      <c r="H1021" s="15" t="s">
        <v>290</v>
      </c>
      <c r="I1021" s="130">
        <v>3.14</v>
      </c>
      <c r="J1021" s="6">
        <f>1</f>
        <v>1</v>
      </c>
      <c r="L1021" s="205" t="s">
        <v>439</v>
      </c>
      <c r="M1021" s="205" t="s">
        <v>440</v>
      </c>
      <c r="N1021" s="205" t="s">
        <v>441</v>
      </c>
    </row>
    <row r="1022" spans="2:14" ht="23.25" customHeight="1">
      <c r="B1022" s="100" t="s">
        <v>387</v>
      </c>
      <c r="C1022" s="100" t="s">
        <v>388</v>
      </c>
      <c r="D1022" s="100" t="s">
        <v>389</v>
      </c>
      <c r="E1022" s="100">
        <v>71608</v>
      </c>
      <c r="F1022" s="129">
        <v>1973</v>
      </c>
      <c r="G1022" s="100" t="s">
        <v>312</v>
      </c>
      <c r="H1022" s="15" t="s">
        <v>290</v>
      </c>
      <c r="I1022" s="130">
        <v>15.16</v>
      </c>
      <c r="J1022" s="6">
        <f>1</f>
        <v>1</v>
      </c>
      <c r="L1022" s="205" t="s">
        <v>455</v>
      </c>
      <c r="M1022" s="205" t="s">
        <v>456</v>
      </c>
      <c r="N1022" s="205" t="s">
        <v>457</v>
      </c>
    </row>
    <row r="1023" spans="2:14" ht="23.25" customHeight="1">
      <c r="B1023" s="100" t="s">
        <v>408</v>
      </c>
      <c r="C1023" s="100" t="s">
        <v>409</v>
      </c>
      <c r="D1023" s="100" t="s">
        <v>410</v>
      </c>
      <c r="E1023" s="100">
        <v>65000</v>
      </c>
      <c r="F1023" s="129">
        <v>2002</v>
      </c>
      <c r="G1023" s="100" t="s">
        <v>301</v>
      </c>
      <c r="H1023" s="15" t="s">
        <v>283</v>
      </c>
      <c r="I1023" s="130">
        <v>13.67</v>
      </c>
      <c r="J1023" s="6">
        <f>1</f>
        <v>1</v>
      </c>
      <c r="L1023" s="205" t="s">
        <v>387</v>
      </c>
      <c r="M1023" s="205" t="s">
        <v>388</v>
      </c>
      <c r="N1023" s="205" t="s">
        <v>389</v>
      </c>
    </row>
    <row r="1024" spans="2:14" ht="23.25" customHeight="1">
      <c r="B1024" s="100" t="s">
        <v>464</v>
      </c>
      <c r="C1024" s="100" t="s">
        <v>465</v>
      </c>
      <c r="D1024" s="100" t="s">
        <v>466</v>
      </c>
      <c r="E1024" s="100">
        <v>69143</v>
      </c>
      <c r="F1024" s="129">
        <v>1999</v>
      </c>
      <c r="G1024" s="100" t="s">
        <v>358</v>
      </c>
      <c r="H1024" s="15" t="s">
        <v>281</v>
      </c>
      <c r="I1024" s="130">
        <v>14.22</v>
      </c>
      <c r="J1024" s="6">
        <f>1</f>
        <v>1</v>
      </c>
      <c r="L1024" s="205" t="s">
        <v>423</v>
      </c>
      <c r="M1024" s="205" t="s">
        <v>424</v>
      </c>
      <c r="N1024" s="205" t="s">
        <v>425</v>
      </c>
    </row>
    <row r="1025" spans="2:14" ht="23.25" customHeight="1">
      <c r="B1025" s="100" t="s">
        <v>399</v>
      </c>
      <c r="C1025" s="100" t="s">
        <v>400</v>
      </c>
      <c r="D1025" s="100" t="str">
        <f>_xlfn.XLOOKUP(tblMix[[#This Row],[Arena Name]],tblLookup[Arena Name],tblLookup[Arena Location],NA(),0,1)</f>
        <v>Cleveland, Ohio</v>
      </c>
      <c r="E1025" s="100">
        <v>67895</v>
      </c>
      <c r="F1025" s="129">
        <v>1999</v>
      </c>
      <c r="G1025" s="100" t="s">
        <v>284</v>
      </c>
      <c r="H1025" s="15" t="s">
        <v>281</v>
      </c>
      <c r="I1025" s="130">
        <v>10.210000000000001</v>
      </c>
      <c r="J1025" s="6">
        <f>1</f>
        <v>1</v>
      </c>
      <c r="L1025" s="205" t="s">
        <v>458</v>
      </c>
      <c r="M1025" s="205" t="s">
        <v>459</v>
      </c>
      <c r="N1025" s="205" t="s">
        <v>460</v>
      </c>
    </row>
    <row r="1026" spans="2:14" ht="23.25" customHeight="1">
      <c r="B1026" s="100" t="s">
        <v>420</v>
      </c>
      <c r="C1026" s="100" t="s">
        <v>421</v>
      </c>
      <c r="D1026" s="100" t="s">
        <v>422</v>
      </c>
      <c r="E1026" s="100">
        <v>69132</v>
      </c>
      <c r="F1026" s="129">
        <v>2008</v>
      </c>
      <c r="G1026" s="100" t="s">
        <v>302</v>
      </c>
      <c r="H1026" s="15" t="s">
        <v>283</v>
      </c>
      <c r="I1026" s="130">
        <v>2.62</v>
      </c>
      <c r="J1026" s="6">
        <f>1</f>
        <v>1</v>
      </c>
      <c r="L1026" s="205" t="s">
        <v>426</v>
      </c>
      <c r="M1026" s="205" t="s">
        <v>427</v>
      </c>
      <c r="N1026" s="205" t="s">
        <v>428</v>
      </c>
    </row>
    <row r="1027" spans="2:14" ht="23.25" customHeight="1">
      <c r="B1027" s="100" t="s">
        <v>455</v>
      </c>
      <c r="C1027" s="100" t="s">
        <v>456</v>
      </c>
      <c r="D1027" s="100" t="s">
        <v>457</v>
      </c>
      <c r="E1027" s="100">
        <v>68500</v>
      </c>
      <c r="F1027" s="129">
        <v>2014</v>
      </c>
      <c r="G1027" s="100" t="s">
        <v>365</v>
      </c>
      <c r="H1027" s="15" t="s">
        <v>281</v>
      </c>
      <c r="I1027" s="130">
        <v>7.32</v>
      </c>
      <c r="J1027" s="6">
        <f>1</f>
        <v>1</v>
      </c>
      <c r="L1027" s="205" t="s">
        <v>384</v>
      </c>
      <c r="M1027" s="205" t="s">
        <v>385</v>
      </c>
      <c r="N1027" s="205" t="s">
        <v>386</v>
      </c>
    </row>
    <row r="1028" spans="2:14" ht="23.25" customHeight="1">
      <c r="B1028" s="100" t="s">
        <v>429</v>
      </c>
      <c r="C1028" s="100" t="s">
        <v>430</v>
      </c>
      <c r="D1028" s="100" t="s">
        <v>431</v>
      </c>
      <c r="E1028" s="100">
        <v>70240</v>
      </c>
      <c r="F1028" s="129">
        <v>2020</v>
      </c>
      <c r="G1028" s="100" t="s">
        <v>298</v>
      </c>
      <c r="H1028" s="15" t="s">
        <v>281</v>
      </c>
      <c r="I1028" s="130">
        <v>9.0500000000000007</v>
      </c>
      <c r="J1028" s="6">
        <f>1</f>
        <v>1</v>
      </c>
      <c r="L1028" s="205" t="s">
        <v>399</v>
      </c>
      <c r="M1028" s="205" t="s">
        <v>400</v>
      </c>
      <c r="N1028" s="205" t="s">
        <v>401</v>
      </c>
    </row>
    <row r="1029" spans="2:14" ht="23.25" customHeight="1">
      <c r="B1029" s="100" t="s">
        <v>378</v>
      </c>
      <c r="C1029" s="100" t="s">
        <v>379</v>
      </c>
      <c r="D1029" s="100" t="s">
        <v>380</v>
      </c>
      <c r="E1029" s="100">
        <v>63400</v>
      </c>
      <c r="F1029" s="129">
        <v>2006</v>
      </c>
      <c r="G1029" s="100" t="s">
        <v>308</v>
      </c>
      <c r="H1029" s="15" t="s">
        <v>283</v>
      </c>
      <c r="I1029" s="130">
        <v>11.5</v>
      </c>
      <c r="J1029" s="6">
        <f>1</f>
        <v>1</v>
      </c>
      <c r="L1029" s="205" t="s">
        <v>390</v>
      </c>
      <c r="M1029" s="205" t="s">
        <v>391</v>
      </c>
      <c r="N1029" s="205" t="s">
        <v>392</v>
      </c>
    </row>
    <row r="1030" spans="2:14" ht="23.25" customHeight="1">
      <c r="B1030" s="100" t="s">
        <v>378</v>
      </c>
      <c r="C1030" s="100" t="str">
        <f>_xlfn.XLOOKUP(tblMix[[#This Row],[Team Name]],tblLookup[Team Name],tblLookup[Arena Name],NA(),0,1)</f>
        <v>State Farm Stadium</v>
      </c>
      <c r="D1030" s="100" t="s">
        <v>380</v>
      </c>
      <c r="E1030" s="100">
        <v>63400</v>
      </c>
      <c r="F1030" s="129">
        <v>2006</v>
      </c>
      <c r="G1030" s="100" t="s">
        <v>269</v>
      </c>
      <c r="H1030" s="15" t="s">
        <v>283</v>
      </c>
      <c r="I1030" s="130">
        <v>10.34</v>
      </c>
      <c r="J1030" s="6">
        <f>1</f>
        <v>1</v>
      </c>
      <c r="L1030" s="205" t="s">
        <v>381</v>
      </c>
      <c r="M1030" s="205" t="s">
        <v>382</v>
      </c>
      <c r="N1030" s="205" t="s">
        <v>383</v>
      </c>
    </row>
    <row r="1031" spans="2:14" ht="23.25" customHeight="1">
      <c r="B1031" s="100" t="str" cm="1">
        <f t="array" ref="B1031">_xlfn.XLOOKUP(tblMix[[#This Row],[Arena Name]]&amp;tblMix[[#This Row],[Arena Location]],tblLookup[Arena Name]&amp;tblLookup[Arena Location],tblLookup[Team Name],NA(),0,1)</f>
        <v>Jacksonville Jaguars</v>
      </c>
      <c r="C1031" s="100" t="str">
        <f>_xlfn.XLOOKUP(tblMix[[#This Row],[Arena Location]],tblLookup[Arena Location],tblLookup[Arena Name],NA(),0,1)</f>
        <v>TIAA Bank Field</v>
      </c>
      <c r="D1031" s="100" t="s">
        <v>422</v>
      </c>
      <c r="E1031" s="100">
        <v>69132</v>
      </c>
      <c r="F1031" s="129">
        <v>2008</v>
      </c>
      <c r="G1031" s="100" t="s">
        <v>311</v>
      </c>
      <c r="H1031" s="15" t="s">
        <v>290</v>
      </c>
      <c r="I1031" s="130">
        <v>14.13</v>
      </c>
      <c r="J1031" s="6">
        <f>1</f>
        <v>1</v>
      </c>
      <c r="L1031" s="205" t="s">
        <v>402</v>
      </c>
      <c r="M1031" s="205" t="s">
        <v>403</v>
      </c>
      <c r="N1031" s="205" t="s">
        <v>404</v>
      </c>
    </row>
    <row r="1032" spans="2:14" ht="23.25" customHeight="1">
      <c r="B1032" s="100" t="s">
        <v>426</v>
      </c>
      <c r="C1032" s="100" t="s">
        <v>427</v>
      </c>
      <c r="D1032" s="100" t="s">
        <v>428</v>
      </c>
      <c r="E1032" s="100">
        <v>65000</v>
      </c>
      <c r="F1032" s="129">
        <v>2020</v>
      </c>
      <c r="G1032" s="100" t="s">
        <v>271</v>
      </c>
      <c r="H1032" s="15" t="s">
        <v>281</v>
      </c>
      <c r="I1032" s="130">
        <v>9.56</v>
      </c>
      <c r="J1032" s="6">
        <f>1</f>
        <v>1</v>
      </c>
      <c r="L1032" s="205" t="s">
        <v>455</v>
      </c>
      <c r="M1032" s="205" t="s">
        <v>456</v>
      </c>
      <c r="N1032" s="205" t="s">
        <v>457</v>
      </c>
    </row>
    <row r="1033" spans="2:14" ht="23.25" customHeight="1">
      <c r="B1033" s="100" t="s">
        <v>423</v>
      </c>
      <c r="C1033" s="100" t="str">
        <f>_xlfn.XLOOKUP(tblMix[[#This Row],[Team Name]],tblLookup[Team Name],tblLookup[Arena Name],NA(),0,1)</f>
        <v>GEHA Field at Arrowhead Stadium</v>
      </c>
      <c r="D1033" s="100" t="s">
        <v>425</v>
      </c>
      <c r="E1033" s="100">
        <v>76416</v>
      </c>
      <c r="F1033" s="129">
        <v>1972</v>
      </c>
      <c r="G1033" s="100" t="s">
        <v>291</v>
      </c>
      <c r="H1033" s="15" t="s">
        <v>281</v>
      </c>
      <c r="I1033" s="130">
        <v>9.43</v>
      </c>
      <c r="J1033" s="6">
        <f>1</f>
        <v>1</v>
      </c>
      <c r="L1033" s="205" t="s">
        <v>445</v>
      </c>
      <c r="M1033" s="205" t="s">
        <v>446</v>
      </c>
      <c r="N1033" s="205" t="s">
        <v>447</v>
      </c>
    </row>
    <row r="1034" spans="2:14" ht="23.25" customHeight="1">
      <c r="B1034" s="100" t="s">
        <v>414</v>
      </c>
      <c r="C1034" s="100" t="s">
        <v>415</v>
      </c>
      <c r="D1034" s="100" t="s">
        <v>416</v>
      </c>
      <c r="E1034" s="100">
        <v>72220</v>
      </c>
      <c r="F1034" s="129">
        <v>2002</v>
      </c>
      <c r="G1034" s="100" t="s">
        <v>362</v>
      </c>
      <c r="H1034" s="15" t="s">
        <v>283</v>
      </c>
      <c r="I1034" s="130">
        <v>7.12</v>
      </c>
      <c r="J1034" s="6">
        <f>1</f>
        <v>1</v>
      </c>
      <c r="L1034" s="205" t="s">
        <v>393</v>
      </c>
      <c r="M1034" s="205" t="s">
        <v>394</v>
      </c>
      <c r="N1034" s="205" t="s">
        <v>395</v>
      </c>
    </row>
    <row r="1035" spans="2:14" ht="23.25" customHeight="1">
      <c r="B1035" s="100" t="s">
        <v>432</v>
      </c>
      <c r="C1035" s="100" t="s">
        <v>430</v>
      </c>
      <c r="D1035" s="100" t="s">
        <v>431</v>
      </c>
      <c r="E1035" s="100">
        <v>70240</v>
      </c>
      <c r="F1035" s="129">
        <v>2020</v>
      </c>
      <c r="G1035" s="100" t="s">
        <v>311</v>
      </c>
      <c r="H1035" s="15" t="s">
        <v>283</v>
      </c>
      <c r="I1035" s="130">
        <v>14.84</v>
      </c>
      <c r="J1035" s="6">
        <f>1</f>
        <v>1</v>
      </c>
      <c r="L1035" s="205" t="s">
        <v>420</v>
      </c>
      <c r="M1035" s="205" t="s">
        <v>421</v>
      </c>
      <c r="N1035" s="205" t="s">
        <v>422</v>
      </c>
    </row>
    <row r="1036" spans="2:14" ht="23.25" customHeight="1">
      <c r="B1036" s="100" t="s">
        <v>464</v>
      </c>
      <c r="C1036" s="100" t="s">
        <v>465</v>
      </c>
      <c r="D1036" s="100" t="s">
        <v>466</v>
      </c>
      <c r="E1036" s="100">
        <v>69143</v>
      </c>
      <c r="F1036" s="129">
        <v>1999</v>
      </c>
      <c r="G1036" s="100" t="s">
        <v>272</v>
      </c>
      <c r="H1036" s="15" t="s">
        <v>290</v>
      </c>
      <c r="I1036" s="130">
        <v>15.22</v>
      </c>
      <c r="J1036" s="6">
        <f>1</f>
        <v>1</v>
      </c>
      <c r="L1036" s="205" t="s">
        <v>429</v>
      </c>
      <c r="M1036" s="205" t="s">
        <v>430</v>
      </c>
      <c r="N1036" s="205" t="s">
        <v>431</v>
      </c>
    </row>
    <row r="1037" spans="2:14" ht="23.25" customHeight="1">
      <c r="B1037" s="100" t="str" cm="1">
        <f t="array" ref="B1037">_xlfn.XLOOKUP(tblMix[[#This Row],[Arena Name]]&amp;tblMix[[#This Row],[Arena Location]],tblLookup[Arena Name]&amp;tblLookup[Arena Location],tblLookup[Team Name],NA(),0,1)</f>
        <v>Green Bay Packers</v>
      </c>
      <c r="C1037" s="100" t="s">
        <v>412</v>
      </c>
      <c r="D1037" s="100" t="s">
        <v>413</v>
      </c>
      <c r="E1037" s="100">
        <v>81441</v>
      </c>
      <c r="F1037" s="129">
        <v>1957</v>
      </c>
      <c r="G1037" s="100" t="s">
        <v>300</v>
      </c>
      <c r="H1037" s="15" t="s">
        <v>281</v>
      </c>
      <c r="I1037" s="130">
        <v>8.64</v>
      </c>
      <c r="J1037" s="6">
        <f>1</f>
        <v>1</v>
      </c>
      <c r="L1037" s="205" t="s">
        <v>387</v>
      </c>
      <c r="M1037" s="205" t="s">
        <v>388</v>
      </c>
      <c r="N1037" s="205" t="s">
        <v>389</v>
      </c>
    </row>
    <row r="1038" spans="2:14" ht="23.25" customHeight="1">
      <c r="B1038" s="100" t="s">
        <v>390</v>
      </c>
      <c r="C1038" s="100" t="str">
        <f>_xlfn.XLOOKUP(tblMix[[#This Row],[Team Name]],tblLookup[Team Name],tblLookup[Arena Name],NA(),0,1)</f>
        <v>Bank of America Stadium</v>
      </c>
      <c r="D1038" s="100" t="str">
        <f>_xlfn.XLOOKUP(tblMix[[#This Row],[Arena Name]],tblLookup[Arena Name],tblLookup[Arena Location],NA(),0,1)</f>
        <v>Charlotte, North Carolina</v>
      </c>
      <c r="E1038" s="100">
        <v>75523</v>
      </c>
      <c r="F1038" s="129">
        <v>1996</v>
      </c>
      <c r="G1038" s="100" t="s">
        <v>293</v>
      </c>
      <c r="H1038" s="15" t="s">
        <v>281</v>
      </c>
      <c r="I1038" s="130">
        <v>5.38</v>
      </c>
      <c r="J1038" s="6">
        <f>1</f>
        <v>1</v>
      </c>
      <c r="L1038" s="205" t="s">
        <v>417</v>
      </c>
      <c r="M1038" s="205" t="s">
        <v>418</v>
      </c>
      <c r="N1038" s="205" t="s">
        <v>419</v>
      </c>
    </row>
    <row r="1039" spans="2:14" ht="23.25" customHeight="1">
      <c r="B1039" s="100" t="str" cm="1">
        <f t="array" ref="B1039">_xlfn.XLOOKUP(tblMix[[#This Row],[Arena Name]]&amp;tblMix[[#This Row],[Arena Location]],tblLookup[Arena Name]&amp;tblLookup[Arena Location],tblLookup[Team Name],NA(),0,1)</f>
        <v>Pittsburgh Steelers</v>
      </c>
      <c r="C1039" s="100" t="str">
        <f>_xlfn.XLOOKUP(tblMix[[#This Row],[Arena Location]],tblLookup[Arena Location],tblLookup[Arena Name],NA(),0,1)</f>
        <v>Acrisure Stadium</v>
      </c>
      <c r="D1039" s="100" t="s">
        <v>454</v>
      </c>
      <c r="E1039" s="100">
        <v>68400</v>
      </c>
      <c r="F1039" s="129">
        <v>2001</v>
      </c>
      <c r="G1039" s="100" t="s">
        <v>291</v>
      </c>
      <c r="H1039" s="15" t="s">
        <v>287</v>
      </c>
      <c r="I1039" s="130">
        <v>8.57</v>
      </c>
      <c r="J1039" s="6">
        <f>1</f>
        <v>1</v>
      </c>
      <c r="L1039" s="205" t="s">
        <v>387</v>
      </c>
      <c r="M1039" s="205" t="s">
        <v>388</v>
      </c>
      <c r="N1039" s="205" t="s">
        <v>389</v>
      </c>
    </row>
    <row r="1040" spans="2:14" ht="23.25" customHeight="1">
      <c r="B1040" s="100" t="s">
        <v>467</v>
      </c>
      <c r="C1040" s="100" t="s">
        <v>468</v>
      </c>
      <c r="D1040" s="100" t="s">
        <v>469</v>
      </c>
      <c r="E1040" s="100">
        <v>82000</v>
      </c>
      <c r="F1040" s="129">
        <v>1997</v>
      </c>
      <c r="G1040" s="100" t="s">
        <v>299</v>
      </c>
      <c r="H1040" s="15" t="s">
        <v>290</v>
      </c>
      <c r="I1040" s="130">
        <v>4.87</v>
      </c>
      <c r="J1040" s="6">
        <f>1</f>
        <v>1</v>
      </c>
      <c r="L1040" s="205" t="s">
        <v>449</v>
      </c>
      <c r="M1040" s="205" t="s">
        <v>450</v>
      </c>
      <c r="N1040" s="205" t="s">
        <v>451</v>
      </c>
    </row>
    <row r="1041" spans="2:14" ht="23.25" customHeight="1">
      <c r="B1041" s="100" t="s">
        <v>467</v>
      </c>
      <c r="C1041" s="100" t="s">
        <v>468</v>
      </c>
      <c r="D1041" s="100" t="s">
        <v>469</v>
      </c>
      <c r="E1041" s="100">
        <v>82000</v>
      </c>
      <c r="F1041" s="129">
        <v>1997</v>
      </c>
      <c r="G1041" s="100" t="s">
        <v>321</v>
      </c>
      <c r="H1041" s="15" t="s">
        <v>287</v>
      </c>
      <c r="I1041" s="130">
        <v>3.98</v>
      </c>
      <c r="J1041" s="6">
        <f>1</f>
        <v>1</v>
      </c>
      <c r="L1041" s="205" t="s">
        <v>414</v>
      </c>
      <c r="M1041" s="205" t="s">
        <v>415</v>
      </c>
      <c r="N1041" s="205" t="s">
        <v>416</v>
      </c>
    </row>
    <row r="1042" spans="2:14" ht="23.25" customHeight="1">
      <c r="B1042" s="100" t="s">
        <v>399</v>
      </c>
      <c r="C1042" s="100" t="s">
        <v>400</v>
      </c>
      <c r="D1042" s="100" t="s">
        <v>401</v>
      </c>
      <c r="E1042" s="100">
        <v>67895</v>
      </c>
      <c r="F1042" s="129">
        <v>1999</v>
      </c>
      <c r="G1042" s="100" t="s">
        <v>292</v>
      </c>
      <c r="H1042" s="15" t="s">
        <v>283</v>
      </c>
      <c r="I1042" s="130">
        <v>9.99</v>
      </c>
      <c r="J1042" s="6">
        <f>1</f>
        <v>1</v>
      </c>
      <c r="L1042" s="205" t="s">
        <v>390</v>
      </c>
      <c r="M1042" s="205" t="s">
        <v>391</v>
      </c>
      <c r="N1042" s="205" t="s">
        <v>392</v>
      </c>
    </row>
    <row r="1043" spans="2:14" ht="23.25" customHeight="1">
      <c r="B1043" s="100" t="s">
        <v>461</v>
      </c>
      <c r="C1043" s="100" t="s">
        <v>462</v>
      </c>
      <c r="D1043" s="100" t="str">
        <f>_xlfn.XLOOKUP(tblMix[[#This Row],[Arena Name]],tblLookup[Arena Name],tblLookup[Arena Location],NA(),0,1)</f>
        <v>Tampa, Florida</v>
      </c>
      <c r="E1043" s="100">
        <v>65890</v>
      </c>
      <c r="F1043" s="129">
        <v>1998</v>
      </c>
      <c r="G1043" s="100" t="s">
        <v>359</v>
      </c>
      <c r="H1043" s="15" t="s">
        <v>287</v>
      </c>
      <c r="I1043" s="130">
        <v>11.01</v>
      </c>
      <c r="J1043" s="6">
        <f>1</f>
        <v>1</v>
      </c>
      <c r="L1043" s="205" t="s">
        <v>461</v>
      </c>
      <c r="M1043" s="205" t="s">
        <v>462</v>
      </c>
      <c r="N1043" s="205" t="s">
        <v>463</v>
      </c>
    </row>
    <row r="1044" spans="2:14" ht="23.25" customHeight="1">
      <c r="B1044" s="100" t="s">
        <v>381</v>
      </c>
      <c r="C1044" s="100" t="s">
        <v>382</v>
      </c>
      <c r="D1044" s="100" t="s">
        <v>383</v>
      </c>
      <c r="E1044" s="100">
        <v>71000</v>
      </c>
      <c r="F1044" s="129">
        <v>2017</v>
      </c>
      <c r="G1044" s="100" t="s">
        <v>271</v>
      </c>
      <c r="H1044" s="15" t="s">
        <v>283</v>
      </c>
      <c r="I1044" s="130">
        <v>9.4700000000000006</v>
      </c>
      <c r="J1044" s="6">
        <f>1</f>
        <v>1</v>
      </c>
      <c r="L1044" s="205" t="s">
        <v>417</v>
      </c>
      <c r="M1044" s="205" t="s">
        <v>418</v>
      </c>
      <c r="N1044" s="205" t="s">
        <v>419</v>
      </c>
    </row>
    <row r="1045" spans="2:14" ht="23.25" customHeight="1">
      <c r="B1045" s="100" t="s">
        <v>411</v>
      </c>
      <c r="C1045" s="100" t="str">
        <f>_xlfn.XLOOKUP(tblMix[[#This Row],[Team Name]],tblLookup[Team Name],tblLookup[Arena Name],NA(),0,1)</f>
        <v>Lambeau Field</v>
      </c>
      <c r="D1045" s="100" t="s">
        <v>413</v>
      </c>
      <c r="E1045" s="100">
        <v>81441</v>
      </c>
      <c r="F1045" s="129">
        <v>1957</v>
      </c>
      <c r="G1045" s="100" t="s">
        <v>311</v>
      </c>
      <c r="H1045" s="15" t="s">
        <v>290</v>
      </c>
      <c r="I1045" s="130">
        <v>14.13</v>
      </c>
      <c r="J1045" s="6">
        <f>1</f>
        <v>1</v>
      </c>
      <c r="L1045" s="205" t="s">
        <v>417</v>
      </c>
      <c r="M1045" s="205" t="s">
        <v>418</v>
      </c>
      <c r="N1045" s="205" t="s">
        <v>419</v>
      </c>
    </row>
    <row r="1046" spans="2:14" ht="23.25" customHeight="1">
      <c r="B1046" s="100" t="s">
        <v>378</v>
      </c>
      <c r="C1046" s="100" t="s">
        <v>379</v>
      </c>
      <c r="D1046" s="100" t="s">
        <v>380</v>
      </c>
      <c r="E1046" s="100">
        <v>63400</v>
      </c>
      <c r="F1046" s="129">
        <v>2006</v>
      </c>
      <c r="G1046" s="100" t="s">
        <v>310</v>
      </c>
      <c r="H1046" s="15" t="s">
        <v>287</v>
      </c>
      <c r="I1046" s="130">
        <v>7.49</v>
      </c>
      <c r="J1046" s="6">
        <f>1</f>
        <v>1</v>
      </c>
      <c r="L1046" s="205" t="s">
        <v>445</v>
      </c>
      <c r="M1046" s="205" t="s">
        <v>446</v>
      </c>
      <c r="N1046" s="205" t="s">
        <v>447</v>
      </c>
    </row>
    <row r="1047" spans="2:14" ht="23.25" customHeight="1">
      <c r="B1047" s="100" t="s">
        <v>448</v>
      </c>
      <c r="C1047" s="100" t="s">
        <v>446</v>
      </c>
      <c r="D1047" s="100" t="str">
        <f>_xlfn.XLOOKUP(tblMix[[#This Row],[Arena Name]],tblLookup[Arena Name],tblLookup[Arena Location],NA(),0,1)</f>
        <v>East Rutherford, New Jersey</v>
      </c>
      <c r="E1047" s="100">
        <v>82500</v>
      </c>
      <c r="F1047" s="129">
        <v>2010</v>
      </c>
      <c r="G1047" s="100" t="s">
        <v>364</v>
      </c>
      <c r="H1047" s="15" t="s">
        <v>287</v>
      </c>
      <c r="I1047" s="130">
        <v>6.86</v>
      </c>
      <c r="J1047" s="6">
        <f>1</f>
        <v>1</v>
      </c>
      <c r="L1047" s="205" t="s">
        <v>467</v>
      </c>
      <c r="M1047" s="205" t="s">
        <v>468</v>
      </c>
      <c r="N1047" s="205" t="s">
        <v>469</v>
      </c>
    </row>
    <row r="1048" spans="2:14" ht="23.25" customHeight="1">
      <c r="B1048" s="100" t="s">
        <v>396</v>
      </c>
      <c r="C1048" s="100" t="s">
        <v>397</v>
      </c>
      <c r="D1048" s="100" t="s">
        <v>398</v>
      </c>
      <c r="E1048" s="100">
        <v>65515</v>
      </c>
      <c r="F1048" s="129">
        <v>2000</v>
      </c>
      <c r="G1048" s="100" t="s">
        <v>268</v>
      </c>
      <c r="H1048" s="15" t="s">
        <v>283</v>
      </c>
      <c r="I1048" s="130">
        <v>5.73</v>
      </c>
      <c r="J1048" s="6">
        <f>1</f>
        <v>1</v>
      </c>
      <c r="L1048" s="205" t="s">
        <v>429</v>
      </c>
      <c r="M1048" s="205" t="s">
        <v>430</v>
      </c>
      <c r="N1048" s="205" t="s">
        <v>431</v>
      </c>
    </row>
    <row r="1049" spans="2:14" ht="23.25" customHeight="1">
      <c r="B1049" s="100" t="s">
        <v>399</v>
      </c>
      <c r="C1049" s="100" t="str">
        <f>_xlfn.XLOOKUP(tblMix[[#This Row],[Team Name]],tblLookup[Team Name],tblLookup[Arena Name],NA(),0,1)</f>
        <v>Cleveland Browns Stadium</v>
      </c>
      <c r="D1049" s="100" t="str">
        <f>_xlfn.XLOOKUP(tblMix[[#This Row],[Arena Name]],tblLookup[Arena Name],tblLookup[Arena Location],NA(),0,1)</f>
        <v>Cleveland, Ohio</v>
      </c>
      <c r="E1049" s="100">
        <v>67895</v>
      </c>
      <c r="F1049" s="129">
        <v>1999</v>
      </c>
      <c r="G1049" s="100" t="s">
        <v>292</v>
      </c>
      <c r="H1049" s="15" t="s">
        <v>290</v>
      </c>
      <c r="I1049" s="130">
        <v>9.7899999999999991</v>
      </c>
      <c r="J1049" s="6">
        <f>1</f>
        <v>1</v>
      </c>
      <c r="L1049" s="205" t="s">
        <v>436</v>
      </c>
      <c r="M1049" s="205" t="s">
        <v>437</v>
      </c>
      <c r="N1049" s="205" t="s">
        <v>438</v>
      </c>
    </row>
    <row r="1050" spans="2:14" ht="23.25" customHeight="1">
      <c r="B1050" s="100" t="s">
        <v>381</v>
      </c>
      <c r="C1050" s="100" t="str">
        <f>_xlfn.XLOOKUP(tblMix[[#This Row],[Team Name]],tblLookup[Team Name],tblLookup[Arena Name],NA(),0,1)</f>
        <v>Mercedes-Benz Stadium</v>
      </c>
      <c r="D1050" s="100" t="s">
        <v>383</v>
      </c>
      <c r="E1050" s="100">
        <v>71000</v>
      </c>
      <c r="F1050" s="129">
        <v>2017</v>
      </c>
      <c r="G1050" s="100" t="s">
        <v>270</v>
      </c>
      <c r="H1050" s="15" t="s">
        <v>281</v>
      </c>
      <c r="I1050" s="130">
        <v>8.84</v>
      </c>
      <c r="J1050" s="6">
        <f>1</f>
        <v>1</v>
      </c>
      <c r="L1050" s="205" t="s">
        <v>414</v>
      </c>
      <c r="M1050" s="205" t="s">
        <v>415</v>
      </c>
      <c r="N1050" s="205" t="s">
        <v>416</v>
      </c>
    </row>
    <row r="1051" spans="2:14" ht="23.25" customHeight="1">
      <c r="B1051" s="100" t="s">
        <v>452</v>
      </c>
      <c r="C1051" s="100" t="s">
        <v>453</v>
      </c>
      <c r="D1051" s="100" t="str">
        <f>_xlfn.XLOOKUP(tblMix[[#This Row],[Arena Name]],tblLookup[Arena Name],tblLookup[Arena Location],NA(),0,1)</f>
        <v>Pittsburgh, Pennsylvania</v>
      </c>
      <c r="E1051" s="100">
        <v>68400</v>
      </c>
      <c r="F1051" s="129">
        <v>2001</v>
      </c>
      <c r="G1051" s="100" t="s">
        <v>303</v>
      </c>
      <c r="H1051" s="15" t="s">
        <v>287</v>
      </c>
      <c r="I1051" s="130">
        <v>13.89</v>
      </c>
      <c r="J1051" s="6">
        <f>1</f>
        <v>1</v>
      </c>
      <c r="L1051" s="205" t="s">
        <v>429</v>
      </c>
      <c r="M1051" s="205" t="s">
        <v>430</v>
      </c>
      <c r="N1051" s="205" t="s">
        <v>431</v>
      </c>
    </row>
    <row r="1052" spans="2:14" ht="23.25" customHeight="1">
      <c r="B1052" s="100" t="s">
        <v>464</v>
      </c>
      <c r="C1052" s="100" t="s">
        <v>465</v>
      </c>
      <c r="D1052" s="100" t="str">
        <f>_xlfn.XLOOKUP(tblMix[[#This Row],[Arena Name]],tblLookup[Arena Name],tblLookup[Arena Location],NA(),0,1)</f>
        <v>Nashville, Tennessee</v>
      </c>
      <c r="E1052" s="100">
        <v>69143</v>
      </c>
      <c r="F1052" s="129">
        <v>1999</v>
      </c>
      <c r="G1052" s="100" t="s">
        <v>276</v>
      </c>
      <c r="H1052" s="15" t="s">
        <v>287</v>
      </c>
      <c r="I1052" s="130">
        <v>6.13</v>
      </c>
      <c r="J1052" s="6">
        <f>1</f>
        <v>1</v>
      </c>
      <c r="L1052" s="205" t="s">
        <v>390</v>
      </c>
      <c r="M1052" s="205" t="s">
        <v>391</v>
      </c>
      <c r="N1052" s="205" t="s">
        <v>392</v>
      </c>
    </row>
    <row r="1053" spans="2:14" ht="23.25" customHeight="1">
      <c r="B1053" s="100" t="s">
        <v>467</v>
      </c>
      <c r="C1053" s="100" t="str">
        <f>_xlfn.XLOOKUP(tblMix[[#This Row],[Team Name]],tblLookup[Team Name],tblLookup[Arena Name],NA(),0,1)</f>
        <v>Commanders Field</v>
      </c>
      <c r="D1053" s="100" t="s">
        <v>469</v>
      </c>
      <c r="E1053" s="100">
        <v>82000</v>
      </c>
      <c r="F1053" s="129">
        <v>1997</v>
      </c>
      <c r="G1053" s="100" t="s">
        <v>364</v>
      </c>
      <c r="H1053" s="15" t="s">
        <v>287</v>
      </c>
      <c r="I1053" s="130">
        <v>6.86</v>
      </c>
      <c r="J1053" s="6">
        <f>1</f>
        <v>1</v>
      </c>
      <c r="L1053" s="205" t="s">
        <v>467</v>
      </c>
      <c r="M1053" s="205" t="s">
        <v>468</v>
      </c>
      <c r="N1053" s="205" t="s">
        <v>469</v>
      </c>
    </row>
    <row r="1054" spans="2:14" ht="23.25" customHeight="1">
      <c r="B1054" s="100" t="s">
        <v>396</v>
      </c>
      <c r="C1054" s="100" t="s">
        <v>397</v>
      </c>
      <c r="D1054" s="100" t="s">
        <v>398</v>
      </c>
      <c r="E1054" s="100">
        <v>65515</v>
      </c>
      <c r="F1054" s="129">
        <v>2000</v>
      </c>
      <c r="G1054" s="100" t="s">
        <v>303</v>
      </c>
      <c r="H1054" s="15" t="s">
        <v>290</v>
      </c>
      <c r="I1054" s="130">
        <v>12.74</v>
      </c>
      <c r="J1054" s="6">
        <f>1</f>
        <v>1</v>
      </c>
      <c r="L1054" s="205" t="s">
        <v>402</v>
      </c>
      <c r="M1054" s="205" t="s">
        <v>403</v>
      </c>
      <c r="N1054" s="205" t="s">
        <v>404</v>
      </c>
    </row>
    <row r="1055" spans="2:14" ht="23.25" customHeight="1">
      <c r="B1055" s="100" t="str" cm="1">
        <f t="array" ref="B1055">_xlfn.XLOOKUP(tblMix[[#This Row],[Arena Name]]&amp;tblMix[[#This Row],[Arena Location]],tblLookup[Arena Name]&amp;tblLookup[Arena Location],tblLookup[Team Name],NA(),0,1)</f>
        <v>Denver Broncos</v>
      </c>
      <c r="C1055" s="100" t="s">
        <v>406</v>
      </c>
      <c r="D1055" s="100" t="str">
        <f>_xlfn.XLOOKUP(tblMix[[#This Row],[Arena Name]],tblLookup[Arena Name],tblLookup[Arena Location],NA(),0,1)</f>
        <v>Denver, Colorado</v>
      </c>
      <c r="E1055" s="100">
        <v>76125</v>
      </c>
      <c r="F1055" s="129">
        <v>2001</v>
      </c>
      <c r="G1055" s="100" t="s">
        <v>322</v>
      </c>
      <c r="H1055" s="15" t="s">
        <v>287</v>
      </c>
      <c r="I1055" s="130">
        <v>4.54</v>
      </c>
      <c r="J1055" s="6">
        <f>1</f>
        <v>1</v>
      </c>
      <c r="L1055" s="205" t="s">
        <v>381</v>
      </c>
      <c r="M1055" s="205" t="s">
        <v>382</v>
      </c>
      <c r="N1055" s="205" t="s">
        <v>383</v>
      </c>
    </row>
    <row r="1056" spans="2:14" ht="23.25" customHeight="1">
      <c r="B1056" s="100" t="s">
        <v>381</v>
      </c>
      <c r="C1056" s="100" t="s">
        <v>382</v>
      </c>
      <c r="D1056" s="100" t="s">
        <v>383</v>
      </c>
      <c r="E1056" s="100">
        <v>71000</v>
      </c>
      <c r="F1056" s="129">
        <v>2017</v>
      </c>
      <c r="G1056" s="100" t="s">
        <v>321</v>
      </c>
      <c r="H1056" s="15" t="s">
        <v>287</v>
      </c>
      <c r="I1056" s="130">
        <v>3.98</v>
      </c>
      <c r="J1056" s="6">
        <f>1</f>
        <v>1</v>
      </c>
      <c r="L1056" s="205" t="s">
        <v>390</v>
      </c>
      <c r="M1056" s="205" t="s">
        <v>391</v>
      </c>
      <c r="N1056" s="205" t="s">
        <v>392</v>
      </c>
    </row>
    <row r="1057" spans="2:14" ht="23.25" customHeight="1">
      <c r="B1057" s="100" t="s">
        <v>417</v>
      </c>
      <c r="C1057" s="100" t="s">
        <v>418</v>
      </c>
      <c r="D1057" s="100" t="str">
        <f>_xlfn.XLOOKUP(tblMix[[#This Row],[Arena Name]],tblLookup[Arena Name],tblLookup[Arena Location],NA(),0,1)</f>
        <v>Indianapolis, Indiana</v>
      </c>
      <c r="E1057" s="100">
        <v>67000</v>
      </c>
      <c r="F1057" s="129">
        <v>2008</v>
      </c>
      <c r="G1057" s="100" t="s">
        <v>296</v>
      </c>
      <c r="H1057" s="15" t="s">
        <v>287</v>
      </c>
      <c r="I1057" s="130">
        <v>11.1</v>
      </c>
      <c r="J1057" s="6">
        <f>1</f>
        <v>1</v>
      </c>
      <c r="L1057" s="205" t="s">
        <v>393</v>
      </c>
      <c r="M1057" s="205" t="s">
        <v>394</v>
      </c>
      <c r="N1057" s="205" t="s">
        <v>395</v>
      </c>
    </row>
    <row r="1058" spans="2:14" ht="23.25" customHeight="1">
      <c r="B1058" s="100" t="s">
        <v>387</v>
      </c>
      <c r="C1058" s="100" t="s">
        <v>388</v>
      </c>
      <c r="D1058" s="100" t="s">
        <v>389</v>
      </c>
      <c r="E1058" s="100">
        <v>71608</v>
      </c>
      <c r="F1058" s="129">
        <v>1973</v>
      </c>
      <c r="G1058" s="100" t="s">
        <v>358</v>
      </c>
      <c r="H1058" s="15" t="s">
        <v>281</v>
      </c>
      <c r="I1058" s="130">
        <v>14.22</v>
      </c>
      <c r="J1058" s="6">
        <f>1</f>
        <v>1</v>
      </c>
      <c r="L1058" s="205" t="s">
        <v>381</v>
      </c>
      <c r="M1058" s="205" t="s">
        <v>382</v>
      </c>
      <c r="N1058" s="205" t="s">
        <v>383</v>
      </c>
    </row>
    <row r="1059" spans="2:14" ht="23.25" customHeight="1">
      <c r="B1059" s="100" t="str" cm="1">
        <f t="array" ref="B1059">_xlfn.XLOOKUP(tblMix[[#This Row],[Arena Name]]&amp;tblMix[[#This Row],[Arena Location]],tblLookup[Arena Name]&amp;tblLookup[Arena Location],tblLookup[Team Name],NA(),0,1)</f>
        <v>Los Angeles Rams</v>
      </c>
      <c r="C1059" s="100" t="s">
        <v>430</v>
      </c>
      <c r="D1059" s="100" t="s">
        <v>431</v>
      </c>
      <c r="E1059" s="100">
        <v>70240</v>
      </c>
      <c r="F1059" s="129">
        <v>2020</v>
      </c>
      <c r="G1059" s="100" t="s">
        <v>364</v>
      </c>
      <c r="H1059" s="15" t="s">
        <v>283</v>
      </c>
      <c r="I1059" s="130">
        <v>6.86</v>
      </c>
      <c r="J1059" s="6">
        <f>1</f>
        <v>1</v>
      </c>
      <c r="L1059" s="205" t="s">
        <v>399</v>
      </c>
      <c r="M1059" s="205" t="s">
        <v>400</v>
      </c>
      <c r="N1059" s="205" t="s">
        <v>401</v>
      </c>
    </row>
    <row r="1060" spans="2:14" ht="23.25" customHeight="1">
      <c r="B1060" s="100" t="str" cm="1">
        <f t="array" ref="B1060">_xlfn.XLOOKUP(tblMix[[#This Row],[Arena Name]]&amp;tblMix[[#This Row],[Arena Location]],tblLookup[Arena Name]&amp;tblLookup[Arena Location],tblLookup[Team Name],NA(),0,1)</f>
        <v>Tennessee Titans</v>
      </c>
      <c r="C1060" s="100" t="str">
        <f>_xlfn.XLOOKUP(tblMix[[#This Row],[Arena Location]],tblLookup[Arena Location],tblLookup[Arena Name],NA(),0,1)</f>
        <v>Nissan Stadium</v>
      </c>
      <c r="D1060" s="100" t="s">
        <v>466</v>
      </c>
      <c r="E1060" s="100">
        <v>69143</v>
      </c>
      <c r="F1060" s="129">
        <v>1999</v>
      </c>
      <c r="G1060" s="100" t="s">
        <v>295</v>
      </c>
      <c r="H1060" s="15" t="s">
        <v>290</v>
      </c>
      <c r="I1060" s="130">
        <v>15.77</v>
      </c>
      <c r="J1060" s="6">
        <f>1</f>
        <v>1</v>
      </c>
      <c r="L1060" s="205" t="s">
        <v>458</v>
      </c>
      <c r="M1060" s="205" t="s">
        <v>459</v>
      </c>
      <c r="N1060" s="205" t="s">
        <v>460</v>
      </c>
    </row>
    <row r="1061" spans="2:14" ht="23.25" customHeight="1">
      <c r="B1061" s="100" t="s">
        <v>378</v>
      </c>
      <c r="C1061" s="100" t="str">
        <f>_xlfn.XLOOKUP(tblMix[[#This Row],[Team Name]],tblLookup[Team Name],tblLookup[Arena Name],NA(),0,1)</f>
        <v>State Farm Stadium</v>
      </c>
      <c r="D1061" s="100" t="s">
        <v>380</v>
      </c>
      <c r="E1061" s="100">
        <v>63400</v>
      </c>
      <c r="F1061" s="129">
        <v>2006</v>
      </c>
      <c r="G1061" s="100" t="s">
        <v>308</v>
      </c>
      <c r="H1061" s="15" t="s">
        <v>290</v>
      </c>
      <c r="I1061" s="130">
        <v>12.37</v>
      </c>
      <c r="J1061" s="6">
        <f>1</f>
        <v>1</v>
      </c>
      <c r="L1061" s="205" t="s">
        <v>423</v>
      </c>
      <c r="M1061" s="205" t="s">
        <v>424</v>
      </c>
      <c r="N1061" s="205" t="s">
        <v>425</v>
      </c>
    </row>
    <row r="1062" spans="2:14" ht="23.25" customHeight="1">
      <c r="B1062" s="100" t="s">
        <v>396</v>
      </c>
      <c r="C1062" s="100" t="s">
        <v>397</v>
      </c>
      <c r="D1062" s="100" t="s">
        <v>398</v>
      </c>
      <c r="E1062" s="100">
        <v>65515</v>
      </c>
      <c r="F1062" s="129">
        <v>2000</v>
      </c>
      <c r="G1062" s="100" t="s">
        <v>324</v>
      </c>
      <c r="H1062" s="15" t="s">
        <v>290</v>
      </c>
      <c r="I1062" s="130">
        <v>13.09</v>
      </c>
      <c r="J1062" s="6">
        <f>1</f>
        <v>1</v>
      </c>
      <c r="L1062" s="205" t="s">
        <v>445</v>
      </c>
      <c r="M1062" s="205" t="s">
        <v>446</v>
      </c>
      <c r="N1062" s="205" t="s">
        <v>447</v>
      </c>
    </row>
    <row r="1063" spans="2:14" ht="23.25" customHeight="1">
      <c r="B1063" s="100" t="s">
        <v>442</v>
      </c>
      <c r="C1063" s="100" t="str">
        <f>_xlfn.XLOOKUP(tblMix[[#This Row],[Team Name]],tblLookup[Team Name],tblLookup[Arena Name],NA(),0,1)</f>
        <v>Caesars Superdome</v>
      </c>
      <c r="D1063" s="100" t="str">
        <f>_xlfn.XLOOKUP(tblMix[[#This Row],[Arena Name]],tblLookup[Arena Name],tblLookup[Arena Location],NA(),0,1)</f>
        <v>New Orleans, Louisiana</v>
      </c>
      <c r="E1063" s="100">
        <v>73208</v>
      </c>
      <c r="F1063" s="129">
        <v>1975</v>
      </c>
      <c r="G1063" s="100" t="s">
        <v>269</v>
      </c>
      <c r="H1063" s="15" t="s">
        <v>283</v>
      </c>
      <c r="I1063" s="130">
        <v>10.34</v>
      </c>
      <c r="J1063" s="6">
        <f>1</f>
        <v>1</v>
      </c>
      <c r="L1063" s="205" t="s">
        <v>445</v>
      </c>
      <c r="M1063" s="205" t="s">
        <v>446</v>
      </c>
      <c r="N1063" s="205" t="s">
        <v>447</v>
      </c>
    </row>
    <row r="1064" spans="2:14" ht="23.25" customHeight="1">
      <c r="B1064" s="100" t="s">
        <v>408</v>
      </c>
      <c r="C1064" s="100" t="s">
        <v>409</v>
      </c>
      <c r="D1064" s="100" t="str">
        <f>_xlfn.XLOOKUP(tblMix[[#This Row],[Arena Name]],tblLookup[Arena Name],tblLookup[Arena Location],NA(),0,1)</f>
        <v>Detroit, Michigan</v>
      </c>
      <c r="E1064" s="100">
        <v>65000</v>
      </c>
      <c r="F1064" s="129">
        <v>2002</v>
      </c>
      <c r="G1064" s="100" t="s">
        <v>291</v>
      </c>
      <c r="H1064" s="15" t="s">
        <v>281</v>
      </c>
      <c r="I1064" s="130">
        <v>9.43</v>
      </c>
      <c r="J1064" s="6">
        <f>1</f>
        <v>1</v>
      </c>
      <c r="L1064" s="205" t="s">
        <v>399</v>
      </c>
      <c r="M1064" s="205" t="s">
        <v>400</v>
      </c>
      <c r="N1064" s="205" t="s">
        <v>401</v>
      </c>
    </row>
    <row r="1065" spans="2:14" ht="23.25" customHeight="1">
      <c r="B1065" s="100" t="str" cm="1">
        <f t="array" ref="B1065">_xlfn.XLOOKUP(tblMix[[#This Row],[Arena Name]]&amp;tblMix[[#This Row],[Arena Location]],tblLookup[Arena Name]&amp;tblLookup[Arena Location],tblLookup[Team Name],NA(),0,1)</f>
        <v>Houston Texans</v>
      </c>
      <c r="C1065" s="100" t="str">
        <f>_xlfn.XLOOKUP(tblMix[[#This Row],[Arena Location]],tblLookup[Arena Location],tblLookup[Arena Name],NA(),0,1)</f>
        <v>NRG Stadium</v>
      </c>
      <c r="D1065" s="100" t="s">
        <v>416</v>
      </c>
      <c r="E1065" s="100">
        <v>72220</v>
      </c>
      <c r="F1065" s="129">
        <v>2002</v>
      </c>
      <c r="G1065" s="100" t="s">
        <v>267</v>
      </c>
      <c r="H1065" s="15" t="s">
        <v>287</v>
      </c>
      <c r="I1065" s="130">
        <v>13.64</v>
      </c>
      <c r="J1065" s="6">
        <f>1</f>
        <v>1</v>
      </c>
      <c r="L1065" s="205" t="s">
        <v>458</v>
      </c>
      <c r="M1065" s="205" t="s">
        <v>459</v>
      </c>
      <c r="N1065" s="205" t="s">
        <v>460</v>
      </c>
    </row>
    <row r="1066" spans="2:14" ht="23.25" customHeight="1">
      <c r="B1066" s="100" t="s">
        <v>420</v>
      </c>
      <c r="C1066" s="100" t="str">
        <f>_xlfn.XLOOKUP(tblMix[[#This Row],[Team Name]],tblLookup[Team Name],tblLookup[Arena Name],NA(),0,1)</f>
        <v>TIAA Bank Field</v>
      </c>
      <c r="D1066" s="100" t="str">
        <f>_xlfn.XLOOKUP(tblMix[[#This Row],[Arena Name]],tblLookup[Arena Name],tblLookup[Arena Location],NA(),0,1)</f>
        <v>Jacksonville, Florida</v>
      </c>
      <c r="E1066" s="100">
        <v>69132</v>
      </c>
      <c r="F1066" s="129">
        <v>2008</v>
      </c>
      <c r="G1066" s="100" t="s">
        <v>358</v>
      </c>
      <c r="H1066" s="15" t="s">
        <v>287</v>
      </c>
      <c r="I1066" s="130">
        <v>14.51</v>
      </c>
      <c r="J1066" s="6">
        <f>1</f>
        <v>1</v>
      </c>
      <c r="L1066" s="205" t="s">
        <v>449</v>
      </c>
      <c r="M1066" s="205" t="s">
        <v>450</v>
      </c>
      <c r="N1066" s="205" t="s">
        <v>451</v>
      </c>
    </row>
    <row r="1067" spans="2:14" ht="23.25" customHeight="1">
      <c r="B1067" s="100" t="s">
        <v>429</v>
      </c>
      <c r="C1067" s="100" t="s">
        <v>430</v>
      </c>
      <c r="D1067" s="100" t="s">
        <v>431</v>
      </c>
      <c r="E1067" s="100">
        <v>70240</v>
      </c>
      <c r="F1067" s="129">
        <v>2020</v>
      </c>
      <c r="G1067" s="100" t="s">
        <v>268</v>
      </c>
      <c r="H1067" s="15" t="s">
        <v>283</v>
      </c>
      <c r="I1067" s="130">
        <v>5.73</v>
      </c>
      <c r="J1067" s="6">
        <f>1</f>
        <v>1</v>
      </c>
      <c r="L1067" s="205" t="s">
        <v>414</v>
      </c>
      <c r="M1067" s="205" t="s">
        <v>415</v>
      </c>
      <c r="N1067" s="205" t="s">
        <v>416</v>
      </c>
    </row>
    <row r="1068" spans="2:14" ht="23.25" customHeight="1">
      <c r="B1068" s="100" t="s">
        <v>423</v>
      </c>
      <c r="C1068" s="100" t="s">
        <v>424</v>
      </c>
      <c r="D1068" s="100" t="s">
        <v>425</v>
      </c>
      <c r="E1068" s="100">
        <v>76416</v>
      </c>
      <c r="F1068" s="129">
        <v>1972</v>
      </c>
      <c r="G1068" s="100" t="s">
        <v>321</v>
      </c>
      <c r="H1068" s="15" t="s">
        <v>290</v>
      </c>
      <c r="I1068" s="130">
        <v>4.2300000000000004</v>
      </c>
      <c r="J1068" s="6">
        <f>1</f>
        <v>1</v>
      </c>
      <c r="L1068" s="205" t="s">
        <v>458</v>
      </c>
      <c r="M1068" s="205" t="s">
        <v>459</v>
      </c>
      <c r="N1068" s="205" t="s">
        <v>460</v>
      </c>
    </row>
    <row r="1069" spans="2:14" ht="23.25" customHeight="1">
      <c r="B1069" s="100" t="s">
        <v>432</v>
      </c>
      <c r="C1069" s="100" t="s">
        <v>430</v>
      </c>
      <c r="D1069" s="100" t="s">
        <v>431</v>
      </c>
      <c r="E1069" s="100">
        <v>70240</v>
      </c>
      <c r="F1069" s="129">
        <v>2020</v>
      </c>
      <c r="G1069" s="100" t="s">
        <v>299</v>
      </c>
      <c r="H1069" s="15" t="s">
        <v>290</v>
      </c>
      <c r="I1069" s="130">
        <v>4.87</v>
      </c>
      <c r="J1069" s="6">
        <f>1</f>
        <v>1</v>
      </c>
      <c r="L1069" s="205" t="s">
        <v>442</v>
      </c>
      <c r="M1069" s="205" t="s">
        <v>443</v>
      </c>
      <c r="N1069" s="205" t="s">
        <v>444</v>
      </c>
    </row>
    <row r="1070" spans="2:14" ht="23.25" customHeight="1">
      <c r="B1070" s="100" t="s">
        <v>399</v>
      </c>
      <c r="C1070" s="100" t="str">
        <f>_xlfn.XLOOKUP(tblMix[[#This Row],[Team Name]],tblLookup[Team Name],tblLookup[Arena Name],NA(),0,1)</f>
        <v>Cleveland Browns Stadium</v>
      </c>
      <c r="D1070" s="100" t="s">
        <v>401</v>
      </c>
      <c r="E1070" s="100">
        <v>67895</v>
      </c>
      <c r="F1070" s="129">
        <v>1999</v>
      </c>
      <c r="G1070" s="100" t="s">
        <v>273</v>
      </c>
      <c r="H1070" s="15" t="s">
        <v>283</v>
      </c>
      <c r="I1070" s="130">
        <v>6.07</v>
      </c>
      <c r="J1070" s="6">
        <f>1</f>
        <v>1</v>
      </c>
      <c r="L1070" s="205" t="s">
        <v>433</v>
      </c>
      <c r="M1070" s="205" t="s">
        <v>434</v>
      </c>
      <c r="N1070" s="205" t="s">
        <v>435</v>
      </c>
    </row>
    <row r="1071" spans="2:14" ht="23.25" customHeight="1">
      <c r="B1071" s="100" t="str" cm="1">
        <f t="array" ref="B1071">_xlfn.XLOOKUP(tblMix[[#This Row],[Arena Name]]&amp;tblMix[[#This Row],[Arena Location]],tblLookup[Arena Name]&amp;tblLookup[Arena Location],tblLookup[Team Name],NA(),0,1)</f>
        <v>Baltimore Ravens</v>
      </c>
      <c r="C1071" s="100" t="str">
        <f>_xlfn.XLOOKUP(tblMix[[#This Row],[Arena Location]],tblLookup[Arena Location],tblLookup[Arena Name],NA(),0,1)</f>
        <v>M&amp;T Bank Stadium</v>
      </c>
      <c r="D1071" s="100" t="s">
        <v>386</v>
      </c>
      <c r="E1071" s="100">
        <v>71008</v>
      </c>
      <c r="F1071" s="129">
        <v>1998</v>
      </c>
      <c r="G1071" s="100" t="s">
        <v>308</v>
      </c>
      <c r="H1071" s="15" t="s">
        <v>283</v>
      </c>
      <c r="I1071" s="130">
        <v>11.5</v>
      </c>
      <c r="J1071" s="6">
        <f>1</f>
        <v>1</v>
      </c>
      <c r="L1071" s="205" t="s">
        <v>393</v>
      </c>
      <c r="M1071" s="205" t="s">
        <v>394</v>
      </c>
      <c r="N1071" s="205" t="s">
        <v>395</v>
      </c>
    </row>
    <row r="1072" spans="2:14" ht="23.25" customHeight="1">
      <c r="B1072" s="100" t="str" cm="1">
        <f t="array" ref="B1072">_xlfn.XLOOKUP(tblMix[[#This Row],[Arena Name]]&amp;tblMix[[#This Row],[Arena Location]],tblLookup[Arena Name]&amp;tblLookup[Arena Location],tblLookup[Team Name],NA(),0,1)</f>
        <v>Pittsburgh Steelers</v>
      </c>
      <c r="C1072" s="100" t="s">
        <v>453</v>
      </c>
      <c r="D1072" s="100" t="s">
        <v>454</v>
      </c>
      <c r="E1072" s="100">
        <v>68400</v>
      </c>
      <c r="F1072" s="129">
        <v>2001</v>
      </c>
      <c r="G1072" s="100" t="s">
        <v>312</v>
      </c>
      <c r="H1072" s="15" t="s">
        <v>290</v>
      </c>
      <c r="I1072" s="130">
        <v>15.16</v>
      </c>
      <c r="J1072" s="6">
        <f>1</f>
        <v>1</v>
      </c>
      <c r="L1072" s="205" t="s">
        <v>381</v>
      </c>
      <c r="M1072" s="205" t="s">
        <v>382</v>
      </c>
      <c r="N1072" s="205" t="s">
        <v>383</v>
      </c>
    </row>
    <row r="1073" spans="2:14" ht="23.25" customHeight="1">
      <c r="B1073" s="100" t="s">
        <v>411</v>
      </c>
      <c r="C1073" s="100" t="s">
        <v>412</v>
      </c>
      <c r="D1073" s="100" t="s">
        <v>413</v>
      </c>
      <c r="E1073" s="100">
        <v>81441</v>
      </c>
      <c r="F1073" s="129">
        <v>1957</v>
      </c>
      <c r="G1073" s="100" t="s">
        <v>297</v>
      </c>
      <c r="H1073" s="15" t="s">
        <v>283</v>
      </c>
      <c r="I1073" s="130">
        <v>15.27</v>
      </c>
      <c r="J1073" s="6">
        <f>1</f>
        <v>1</v>
      </c>
      <c r="L1073" s="205" t="s">
        <v>396</v>
      </c>
      <c r="M1073" s="205" t="s">
        <v>397</v>
      </c>
      <c r="N1073" s="205" t="s">
        <v>398</v>
      </c>
    </row>
    <row r="1074" spans="2:14" ht="23.25" customHeight="1">
      <c r="B1074" s="100" t="s">
        <v>420</v>
      </c>
      <c r="C1074" s="100" t="str">
        <f>_xlfn.XLOOKUP(tblMix[[#This Row],[Team Name]],tblLookup[Team Name],tblLookup[Arena Name],NA(),0,1)</f>
        <v>TIAA Bank Field</v>
      </c>
      <c r="D1074" s="100" t="s">
        <v>422</v>
      </c>
      <c r="E1074" s="100">
        <v>69132</v>
      </c>
      <c r="F1074" s="129">
        <v>2008</v>
      </c>
      <c r="G1074" s="100" t="s">
        <v>358</v>
      </c>
      <c r="H1074" s="15" t="s">
        <v>281</v>
      </c>
      <c r="I1074" s="130">
        <v>14.22</v>
      </c>
      <c r="J1074" s="6">
        <f>1</f>
        <v>1</v>
      </c>
      <c r="L1074" s="205" t="s">
        <v>414</v>
      </c>
      <c r="M1074" s="205" t="s">
        <v>415</v>
      </c>
      <c r="N1074" s="205" t="s">
        <v>416</v>
      </c>
    </row>
    <row r="1075" spans="2:14" ht="23.25" customHeight="1">
      <c r="B1075" s="100" t="str" cm="1">
        <f t="array" ref="B1075">_xlfn.XLOOKUP(tblMix[[#This Row],[Arena Name]]&amp;tblMix[[#This Row],[Arena Location]],tblLookup[Arena Name]&amp;tblLookup[Arena Location],tblLookup[Team Name],NA(),0,1)</f>
        <v>San Francisco 49ers</v>
      </c>
      <c r="C1075" s="100" t="s">
        <v>456</v>
      </c>
      <c r="D1075" s="100" t="s">
        <v>457</v>
      </c>
      <c r="E1075" s="100">
        <v>68500</v>
      </c>
      <c r="F1075" s="129">
        <v>2014</v>
      </c>
      <c r="G1075" s="100" t="s">
        <v>362</v>
      </c>
      <c r="H1075" s="15" t="s">
        <v>283</v>
      </c>
      <c r="I1075" s="130">
        <v>7.12</v>
      </c>
      <c r="J1075" s="6">
        <f>1</f>
        <v>1</v>
      </c>
      <c r="L1075" s="205" t="s">
        <v>408</v>
      </c>
      <c r="M1075" s="205" t="s">
        <v>409</v>
      </c>
      <c r="N1075" s="205" t="s">
        <v>410</v>
      </c>
    </row>
    <row r="1076" spans="2:14" ht="23.25" customHeight="1">
      <c r="B1076" s="100" t="s">
        <v>423</v>
      </c>
      <c r="C1076" s="100" t="s">
        <v>424</v>
      </c>
      <c r="D1076" s="100" t="s">
        <v>425</v>
      </c>
      <c r="E1076" s="100">
        <v>76416</v>
      </c>
      <c r="F1076" s="129">
        <v>1972</v>
      </c>
      <c r="G1076" s="100" t="s">
        <v>299</v>
      </c>
      <c r="H1076" s="15" t="s">
        <v>287</v>
      </c>
      <c r="I1076" s="130">
        <v>5.21</v>
      </c>
      <c r="J1076" s="6">
        <f>1</f>
        <v>1</v>
      </c>
      <c r="L1076" s="205" t="s">
        <v>448</v>
      </c>
      <c r="M1076" s="205" t="s">
        <v>446</v>
      </c>
      <c r="N1076" s="205" t="s">
        <v>447</v>
      </c>
    </row>
    <row r="1077" spans="2:14" ht="23.25" customHeight="1">
      <c r="B1077" s="100" t="str" cm="1">
        <f t="array" ref="B1077">_xlfn.XLOOKUP(tblMix[[#This Row],[Arena Name]]&amp;tblMix[[#This Row],[Arena Location]],tblLookup[Arena Name]&amp;tblLookup[Arena Location],tblLookup[Team Name],NA(),0,1)</f>
        <v>Philadelphia Eagles</v>
      </c>
      <c r="C1077" s="100" t="s">
        <v>450</v>
      </c>
      <c r="D1077" s="100" t="str">
        <f>_xlfn.XLOOKUP(tblMix[[#This Row],[Arena Name]],tblLookup[Arena Name],tblLookup[Arena Location],NA(),0,1)</f>
        <v>Philadelphia, Pennsylvania</v>
      </c>
      <c r="E1077" s="100">
        <v>69596</v>
      </c>
      <c r="F1077" s="129">
        <v>2003</v>
      </c>
      <c r="G1077" s="100" t="s">
        <v>297</v>
      </c>
      <c r="H1077" s="15" t="s">
        <v>287</v>
      </c>
      <c r="I1077" s="130">
        <v>15.27</v>
      </c>
      <c r="J1077" s="6">
        <f>1</f>
        <v>1</v>
      </c>
      <c r="L1077" s="205" t="s">
        <v>455</v>
      </c>
      <c r="M1077" s="205" t="s">
        <v>456</v>
      </c>
      <c r="N1077" s="205" t="s">
        <v>457</v>
      </c>
    </row>
    <row r="1078" spans="2:14" ht="23.25" customHeight="1">
      <c r="B1078" s="100" t="s">
        <v>396</v>
      </c>
      <c r="C1078" s="100" t="s">
        <v>397</v>
      </c>
      <c r="D1078" s="100" t="s">
        <v>398</v>
      </c>
      <c r="E1078" s="100">
        <v>65515</v>
      </c>
      <c r="F1078" s="129">
        <v>2000</v>
      </c>
      <c r="G1078" s="100" t="s">
        <v>363</v>
      </c>
      <c r="H1078" s="15" t="s">
        <v>287</v>
      </c>
      <c r="I1078" s="130">
        <v>5.05</v>
      </c>
      <c r="J1078" s="6">
        <f>1</f>
        <v>1</v>
      </c>
      <c r="L1078" s="205" t="s">
        <v>405</v>
      </c>
      <c r="M1078" s="205" t="s">
        <v>406</v>
      </c>
      <c r="N1078" s="205" t="s">
        <v>407</v>
      </c>
    </row>
    <row r="1079" spans="2:14" ht="23.25" customHeight="1">
      <c r="B1079" s="100" t="s">
        <v>461</v>
      </c>
      <c r="C1079" s="100" t="s">
        <v>462</v>
      </c>
      <c r="D1079" s="100" t="s">
        <v>463</v>
      </c>
      <c r="E1079" s="100">
        <v>65890</v>
      </c>
      <c r="F1079" s="129">
        <v>1998</v>
      </c>
      <c r="G1079" s="100" t="s">
        <v>364</v>
      </c>
      <c r="H1079" s="15" t="s">
        <v>283</v>
      </c>
      <c r="I1079" s="130">
        <v>6.86</v>
      </c>
      <c r="J1079" s="6">
        <f>1</f>
        <v>1</v>
      </c>
      <c r="L1079" s="205" t="s">
        <v>455</v>
      </c>
      <c r="M1079" s="205" t="s">
        <v>456</v>
      </c>
      <c r="N1079" s="205" t="s">
        <v>457</v>
      </c>
    </row>
    <row r="1080" spans="2:14" ht="23.25" customHeight="1">
      <c r="B1080" s="100" t="s">
        <v>448</v>
      </c>
      <c r="C1080" s="100" t="s">
        <v>446</v>
      </c>
      <c r="D1080" s="100" t="str">
        <f>_xlfn.XLOOKUP(tblMix[[#This Row],[Arena Name]],tblLookup[Arena Name],tblLookup[Arena Location],NA(),0,1)</f>
        <v>East Rutherford, New Jersey</v>
      </c>
      <c r="E1080" s="100">
        <v>82500</v>
      </c>
      <c r="F1080" s="129">
        <v>2010</v>
      </c>
      <c r="G1080" s="100" t="s">
        <v>365</v>
      </c>
      <c r="H1080" s="15" t="s">
        <v>290</v>
      </c>
      <c r="I1080" s="130">
        <v>7.72</v>
      </c>
      <c r="J1080" s="6">
        <f>1</f>
        <v>1</v>
      </c>
      <c r="L1080" s="205" t="s">
        <v>396</v>
      </c>
      <c r="M1080" s="205" t="s">
        <v>397</v>
      </c>
      <c r="N1080" s="205" t="s">
        <v>398</v>
      </c>
    </row>
    <row r="1081" spans="2:14" ht="23.25" customHeight="1">
      <c r="B1081" s="100" t="s">
        <v>423</v>
      </c>
      <c r="C1081" s="100" t="s">
        <v>424</v>
      </c>
      <c r="D1081" s="100" t="s">
        <v>425</v>
      </c>
      <c r="E1081" s="100">
        <v>76416</v>
      </c>
      <c r="F1081" s="129">
        <v>1972</v>
      </c>
      <c r="G1081" s="100" t="s">
        <v>269</v>
      </c>
      <c r="H1081" s="15" t="s">
        <v>290</v>
      </c>
      <c r="I1081" s="130">
        <v>10.77</v>
      </c>
      <c r="J1081" s="6">
        <f>1</f>
        <v>1</v>
      </c>
      <c r="L1081" s="205" t="s">
        <v>387</v>
      </c>
      <c r="M1081" s="205" t="s">
        <v>388</v>
      </c>
      <c r="N1081" s="205" t="s">
        <v>389</v>
      </c>
    </row>
    <row r="1082" spans="2:14" ht="23.25" customHeight="1">
      <c r="B1082" s="100" t="s">
        <v>387</v>
      </c>
      <c r="C1082" s="100" t="str">
        <f>_xlfn.XLOOKUP(tblMix[[#This Row],[Team Name]],tblLookup[Team Name],tblLookup[Arena Name],NA(),0,1)</f>
        <v>Highmark Stadium</v>
      </c>
      <c r="D1082" s="100" t="s">
        <v>389</v>
      </c>
      <c r="E1082" s="100">
        <v>71608</v>
      </c>
      <c r="F1082" s="129">
        <v>1973</v>
      </c>
      <c r="G1082" s="100" t="s">
        <v>308</v>
      </c>
      <c r="H1082" s="15" t="s">
        <v>287</v>
      </c>
      <c r="I1082" s="130">
        <v>11.5</v>
      </c>
      <c r="J1082" s="6">
        <f>1</f>
        <v>1</v>
      </c>
      <c r="L1082" s="205" t="s">
        <v>423</v>
      </c>
      <c r="M1082" s="205" t="s">
        <v>424</v>
      </c>
      <c r="N1082" s="205" t="s">
        <v>425</v>
      </c>
    </row>
    <row r="1083" spans="2:14" ht="23.25" customHeight="1">
      <c r="B1083" s="100" t="s">
        <v>461</v>
      </c>
      <c r="C1083" s="100" t="s">
        <v>462</v>
      </c>
      <c r="D1083" s="100" t="s">
        <v>463</v>
      </c>
      <c r="E1083" s="100">
        <v>65890</v>
      </c>
      <c r="F1083" s="129">
        <v>1998</v>
      </c>
      <c r="G1083" s="100" t="s">
        <v>312</v>
      </c>
      <c r="H1083" s="15" t="s">
        <v>281</v>
      </c>
      <c r="I1083" s="130">
        <v>16.059999999999999</v>
      </c>
      <c r="J1083" s="6">
        <f>1</f>
        <v>1</v>
      </c>
      <c r="L1083" s="205" t="s">
        <v>405</v>
      </c>
      <c r="M1083" s="205" t="s">
        <v>406</v>
      </c>
      <c r="N1083" s="205" t="s">
        <v>407</v>
      </c>
    </row>
    <row r="1084" spans="2:14" ht="23.25" customHeight="1">
      <c r="B1084" s="100" t="s">
        <v>408</v>
      </c>
      <c r="C1084" s="100" t="str">
        <f>_xlfn.XLOOKUP(tblMix[[#This Row],[Team Name]],tblLookup[Team Name],tblLookup[Arena Name],NA(),0,1)</f>
        <v>Ford Field</v>
      </c>
      <c r="D1084" s="100" t="s">
        <v>410</v>
      </c>
      <c r="E1084" s="100">
        <v>65000</v>
      </c>
      <c r="F1084" s="129">
        <v>2002</v>
      </c>
      <c r="G1084" s="100" t="s">
        <v>365</v>
      </c>
      <c r="H1084" s="15" t="s">
        <v>287</v>
      </c>
      <c r="I1084" s="130">
        <v>7.18</v>
      </c>
      <c r="J1084" s="6">
        <f>1</f>
        <v>1</v>
      </c>
      <c r="L1084" s="205" t="s">
        <v>448</v>
      </c>
      <c r="M1084" s="205" t="s">
        <v>446</v>
      </c>
      <c r="N1084" s="205" t="s">
        <v>447</v>
      </c>
    </row>
    <row r="1085" spans="2:14" ht="23.25" customHeight="1">
      <c r="B1085" s="100" t="s">
        <v>393</v>
      </c>
      <c r="C1085" s="100" t="s">
        <v>394</v>
      </c>
      <c r="D1085" s="100" t="str">
        <f>_xlfn.XLOOKUP(tblMix[[#This Row],[Arena Name]],tblLookup[Arena Name],tblLookup[Arena Location],NA(),0,1)</f>
        <v>Chicago, Illinois</v>
      </c>
      <c r="E1085" s="100">
        <v>61500</v>
      </c>
      <c r="F1085" s="129">
        <v>1924</v>
      </c>
      <c r="G1085" s="100" t="s">
        <v>276</v>
      </c>
      <c r="H1085" s="15" t="s">
        <v>287</v>
      </c>
      <c r="I1085" s="130">
        <v>6.13</v>
      </c>
      <c r="J1085" s="6">
        <f>1</f>
        <v>1</v>
      </c>
      <c r="L1085" s="205" t="s">
        <v>378</v>
      </c>
      <c r="M1085" s="205" t="s">
        <v>379</v>
      </c>
      <c r="N1085" s="205" t="s">
        <v>380</v>
      </c>
    </row>
    <row r="1086" spans="2:14" ht="23.25" customHeight="1">
      <c r="B1086" s="100" t="s">
        <v>455</v>
      </c>
      <c r="C1086" s="100" t="s">
        <v>456</v>
      </c>
      <c r="D1086" s="100" t="s">
        <v>457</v>
      </c>
      <c r="E1086" s="100">
        <v>68500</v>
      </c>
      <c r="F1086" s="129">
        <v>2014</v>
      </c>
      <c r="G1086" s="100" t="s">
        <v>289</v>
      </c>
      <c r="H1086" s="15" t="s">
        <v>287</v>
      </c>
      <c r="I1086" s="130">
        <v>7.76</v>
      </c>
      <c r="J1086" s="6">
        <f>1</f>
        <v>1</v>
      </c>
      <c r="L1086" s="205" t="s">
        <v>399</v>
      </c>
      <c r="M1086" s="205" t="s">
        <v>400</v>
      </c>
      <c r="N1086" s="205" t="s">
        <v>401</v>
      </c>
    </row>
    <row r="1087" spans="2:14" ht="23.25" customHeight="1">
      <c r="B1087" s="100" t="s">
        <v>445</v>
      </c>
      <c r="C1087" s="100" t="str">
        <f>_xlfn.XLOOKUP(tblMix[[#This Row],[Team Name]],tblLookup[Team Name],tblLookup[Arena Name],NA(),0,1)</f>
        <v>MetLife Stadium</v>
      </c>
      <c r="D1087" s="100" t="str">
        <f>_xlfn.XLOOKUP(tblMix[[#This Row],[Arena Name]],tblLookup[Arena Name],tblLookup[Arena Location],NA(),0,1)</f>
        <v>East Rutherford, New Jersey</v>
      </c>
      <c r="E1087" s="100">
        <v>82500</v>
      </c>
      <c r="F1087" s="129">
        <v>2010</v>
      </c>
      <c r="G1087" s="100" t="s">
        <v>365</v>
      </c>
      <c r="H1087" s="15" t="s">
        <v>281</v>
      </c>
      <c r="I1087" s="130">
        <v>7.32</v>
      </c>
      <c r="J1087" s="6">
        <f>1</f>
        <v>1</v>
      </c>
      <c r="L1087" s="205" t="s">
        <v>420</v>
      </c>
      <c r="M1087" s="205" t="s">
        <v>421</v>
      </c>
      <c r="N1087" s="205" t="s">
        <v>422</v>
      </c>
    </row>
    <row r="1088" spans="2:14" ht="23.25" customHeight="1">
      <c r="B1088" s="100" t="s">
        <v>458</v>
      </c>
      <c r="C1088" s="100" t="str">
        <f>_xlfn.XLOOKUP(tblMix[[#This Row],[Team Name]],tblLookup[Team Name],tblLookup[Arena Name],NA(),0,1)</f>
        <v>Lumen Field</v>
      </c>
      <c r="D1088" s="100" t="s">
        <v>460</v>
      </c>
      <c r="E1088" s="100">
        <v>69000</v>
      </c>
      <c r="F1088" s="129">
        <v>2002</v>
      </c>
      <c r="G1088" s="100" t="s">
        <v>269</v>
      </c>
      <c r="H1088" s="15" t="s">
        <v>290</v>
      </c>
      <c r="I1088" s="130">
        <v>10.77</v>
      </c>
      <c r="J1088" s="6">
        <f>1</f>
        <v>1</v>
      </c>
      <c r="L1088" s="205" t="s">
        <v>436</v>
      </c>
      <c r="M1088" s="205" t="s">
        <v>437</v>
      </c>
      <c r="N1088" s="205" t="s">
        <v>438</v>
      </c>
    </row>
    <row r="1089" spans="2:14" ht="23.25" customHeight="1">
      <c r="B1089" s="100" t="s">
        <v>452</v>
      </c>
      <c r="C1089" s="100" t="str">
        <f>_xlfn.XLOOKUP(tblMix[[#This Row],[Team Name]],tblLookup[Team Name],tblLookup[Arena Name],NA(),0,1)</f>
        <v>Acrisure Stadium</v>
      </c>
      <c r="D1089" s="100" t="str">
        <f>_xlfn.XLOOKUP(tblMix[[#This Row],[Arena Name]],tblLookup[Arena Name],tblLookup[Arena Location],NA(),0,1)</f>
        <v>Pittsburgh, Pennsylvania</v>
      </c>
      <c r="E1089" s="100">
        <v>68400</v>
      </c>
      <c r="F1089" s="129">
        <v>2001</v>
      </c>
      <c r="G1089" s="100" t="s">
        <v>362</v>
      </c>
      <c r="H1089" s="15" t="s">
        <v>283</v>
      </c>
      <c r="I1089" s="130">
        <v>7.12</v>
      </c>
      <c r="J1089" s="6">
        <f>1</f>
        <v>1</v>
      </c>
      <c r="L1089" s="205" t="s">
        <v>464</v>
      </c>
      <c r="M1089" s="205" t="s">
        <v>465</v>
      </c>
      <c r="N1089" s="205" t="s">
        <v>466</v>
      </c>
    </row>
    <row r="1090" spans="2:14" ht="23.25" customHeight="1">
      <c r="B1090" s="100" t="s">
        <v>423</v>
      </c>
      <c r="C1090" s="100" t="s">
        <v>424</v>
      </c>
      <c r="D1090" s="100" t="s">
        <v>425</v>
      </c>
      <c r="E1090" s="100">
        <v>76416</v>
      </c>
      <c r="F1090" s="129">
        <v>1972</v>
      </c>
      <c r="G1090" s="100" t="s">
        <v>365</v>
      </c>
      <c r="H1090" s="15" t="s">
        <v>290</v>
      </c>
      <c r="I1090" s="130">
        <v>7.72</v>
      </c>
      <c r="J1090" s="6">
        <f>1</f>
        <v>1</v>
      </c>
      <c r="L1090" s="205" t="s">
        <v>393</v>
      </c>
      <c r="M1090" s="205" t="s">
        <v>394</v>
      </c>
      <c r="N1090" s="205" t="s">
        <v>395</v>
      </c>
    </row>
    <row r="1091" spans="2:14" ht="23.25" customHeight="1">
      <c r="B1091" s="100" t="s">
        <v>448</v>
      </c>
      <c r="C1091" s="100" t="s">
        <v>446</v>
      </c>
      <c r="D1091" s="100" t="s">
        <v>447</v>
      </c>
      <c r="E1091" s="100">
        <v>82500</v>
      </c>
      <c r="F1091" s="129">
        <v>2010</v>
      </c>
      <c r="G1091" s="100" t="s">
        <v>314</v>
      </c>
      <c r="H1091" s="15" t="s">
        <v>290</v>
      </c>
      <c r="I1091" s="130">
        <v>11.49</v>
      </c>
      <c r="J1091" s="6">
        <f>1</f>
        <v>1</v>
      </c>
      <c r="L1091" s="205" t="s">
        <v>381</v>
      </c>
      <c r="M1091" s="205" t="s">
        <v>382</v>
      </c>
      <c r="N1091" s="205" t="s">
        <v>383</v>
      </c>
    </row>
    <row r="1092" spans="2:14" ht="23.25" customHeight="1">
      <c r="B1092" s="100" t="s">
        <v>387</v>
      </c>
      <c r="C1092" s="100" t="str">
        <f>_xlfn.XLOOKUP(tblMix[[#This Row],[Team Name]],tblLookup[Team Name],tblLookup[Arena Name],NA(),0,1)</f>
        <v>Highmark Stadium</v>
      </c>
      <c r="D1092" s="100" t="s">
        <v>389</v>
      </c>
      <c r="E1092" s="100">
        <v>71608</v>
      </c>
      <c r="F1092" s="129">
        <v>1973</v>
      </c>
      <c r="G1092" s="100" t="s">
        <v>364</v>
      </c>
      <c r="H1092" s="15" t="s">
        <v>281</v>
      </c>
      <c r="I1092" s="130">
        <v>7.2</v>
      </c>
      <c r="J1092" s="6">
        <f>1</f>
        <v>1</v>
      </c>
      <c r="L1092" s="205" t="s">
        <v>433</v>
      </c>
      <c r="M1092" s="205" t="s">
        <v>434</v>
      </c>
      <c r="N1092" s="205" t="s">
        <v>435</v>
      </c>
    </row>
    <row r="1093" spans="2:14" ht="23.25" customHeight="1">
      <c r="B1093" s="100" t="s">
        <v>433</v>
      </c>
      <c r="C1093" s="100" t="s">
        <v>434</v>
      </c>
      <c r="D1093" s="100" t="s">
        <v>435</v>
      </c>
      <c r="E1093" s="100">
        <v>65326</v>
      </c>
      <c r="F1093" s="129">
        <v>1987</v>
      </c>
      <c r="G1093" s="100" t="s">
        <v>323</v>
      </c>
      <c r="H1093" s="15" t="s">
        <v>281</v>
      </c>
      <c r="I1093" s="130">
        <v>2.19</v>
      </c>
      <c r="J1093" s="6">
        <f>1</f>
        <v>1</v>
      </c>
      <c r="L1093" s="205" t="s">
        <v>387</v>
      </c>
      <c r="M1093" s="205" t="s">
        <v>388</v>
      </c>
      <c r="N1093" s="205" t="s">
        <v>389</v>
      </c>
    </row>
    <row r="1094" spans="2:14" ht="23.25" customHeight="1">
      <c r="B1094" s="100" t="str" cm="1">
        <f t="array" ref="B1094">_xlfn.XLOOKUP(tblMix[[#This Row],[Arena Name]]&amp;tblMix[[#This Row],[Arena Location]],tblLookup[Arena Name]&amp;tblLookup[Arena Location],tblLookup[Team Name],NA(),0,1)</f>
        <v>San Francisco 49ers</v>
      </c>
      <c r="C1094" s="100" t="s">
        <v>456</v>
      </c>
      <c r="D1094" s="100" t="s">
        <v>457</v>
      </c>
      <c r="E1094" s="100">
        <v>68500</v>
      </c>
      <c r="F1094" s="129">
        <v>2014</v>
      </c>
      <c r="G1094" s="100" t="s">
        <v>274</v>
      </c>
      <c r="H1094" s="15" t="s">
        <v>281</v>
      </c>
      <c r="I1094" s="130">
        <v>7.11</v>
      </c>
      <c r="J1094" s="6">
        <f>1</f>
        <v>1</v>
      </c>
      <c r="L1094" s="205" t="s">
        <v>458</v>
      </c>
      <c r="M1094" s="205" t="s">
        <v>459</v>
      </c>
      <c r="N1094" s="205" t="s">
        <v>460</v>
      </c>
    </row>
    <row r="1095" spans="2:14" ht="23.25" customHeight="1">
      <c r="B1095" s="100" t="s">
        <v>417</v>
      </c>
      <c r="C1095" s="100" t="s">
        <v>418</v>
      </c>
      <c r="D1095" s="100" t="s">
        <v>419</v>
      </c>
      <c r="E1095" s="100">
        <v>67000</v>
      </c>
      <c r="F1095" s="129">
        <v>2008</v>
      </c>
      <c r="G1095" s="100" t="s">
        <v>321</v>
      </c>
      <c r="H1095" s="15" t="s">
        <v>290</v>
      </c>
      <c r="I1095" s="130">
        <v>4.2300000000000004</v>
      </c>
      <c r="J1095" s="6">
        <f>1</f>
        <v>1</v>
      </c>
      <c r="L1095" s="205" t="s">
        <v>442</v>
      </c>
      <c r="M1095" s="205" t="s">
        <v>443</v>
      </c>
      <c r="N1095" s="205" t="s">
        <v>444</v>
      </c>
    </row>
    <row r="1096" spans="2:14" ht="23.25" customHeight="1">
      <c r="B1096" s="100" t="s">
        <v>408</v>
      </c>
      <c r="C1096" s="100" t="s">
        <v>409</v>
      </c>
      <c r="D1096" s="100" t="s">
        <v>410</v>
      </c>
      <c r="E1096" s="100">
        <v>65000</v>
      </c>
      <c r="F1096" s="129">
        <v>2002</v>
      </c>
      <c r="G1096" s="100" t="s">
        <v>273</v>
      </c>
      <c r="H1096" s="15" t="s">
        <v>281</v>
      </c>
      <c r="I1096" s="130">
        <v>6.37</v>
      </c>
      <c r="J1096" s="6">
        <f>1</f>
        <v>1</v>
      </c>
      <c r="L1096" s="205" t="s">
        <v>464</v>
      </c>
      <c r="M1096" s="205" t="s">
        <v>465</v>
      </c>
      <c r="N1096" s="205" t="s">
        <v>466</v>
      </c>
    </row>
    <row r="1097" spans="2:14" ht="23.25" customHeight="1">
      <c r="B1097" s="100" t="str" cm="1">
        <f t="array" ref="B1097">_xlfn.XLOOKUP(tblMix[[#This Row],[Arena Name]]&amp;tblMix[[#This Row],[Arena Location]],tblLookup[Arena Name]&amp;tblLookup[Arena Location],tblLookup[Team Name],NA(),0,1)</f>
        <v>Los Angeles Rams</v>
      </c>
      <c r="C1097" s="100" t="str">
        <f>_xlfn.XLOOKUP(tblMix[[#This Row],[Arena Location]],tblLookup[Arena Location],tblLookup[Arena Name],NA(),0,1)</f>
        <v>SoFi Stadium</v>
      </c>
      <c r="D1097" s="100" t="s">
        <v>431</v>
      </c>
      <c r="E1097" s="100">
        <v>70240</v>
      </c>
      <c r="F1097" s="129">
        <v>2020</v>
      </c>
      <c r="G1097" s="100" t="s">
        <v>286</v>
      </c>
      <c r="H1097" s="15" t="s">
        <v>281</v>
      </c>
      <c r="I1097" s="130">
        <v>7.99</v>
      </c>
      <c r="J1097" s="6">
        <f>1</f>
        <v>1</v>
      </c>
      <c r="L1097" s="205" t="s">
        <v>449</v>
      </c>
      <c r="M1097" s="205" t="s">
        <v>450</v>
      </c>
      <c r="N1097" s="205" t="s">
        <v>451</v>
      </c>
    </row>
    <row r="1098" spans="2:14" ht="23.25" customHeight="1">
      <c r="B1098" s="100" t="str" cm="1">
        <f t="array" ref="B1098">_xlfn.XLOOKUP(tblMix[[#This Row],[Arena Name]]&amp;tblMix[[#This Row],[Arena Location]],tblLookup[Arena Name]&amp;tblLookup[Arena Location],tblLookup[Team Name],NA(),0,1)</f>
        <v>Cleveland Browns</v>
      </c>
      <c r="C1098" s="100" t="s">
        <v>400</v>
      </c>
      <c r="D1098" s="100" t="str">
        <f>_xlfn.XLOOKUP(tblMix[[#This Row],[Arena Name]],tblLookup[Arena Name],tblLookup[Arena Location],NA(),0,1)</f>
        <v>Cleveland, Ohio</v>
      </c>
      <c r="E1098" s="100">
        <v>67895</v>
      </c>
      <c r="F1098" s="129">
        <v>1999</v>
      </c>
      <c r="G1098" s="100" t="s">
        <v>285</v>
      </c>
      <c r="H1098" s="15" t="s">
        <v>287</v>
      </c>
      <c r="I1098" s="130">
        <v>12.71</v>
      </c>
      <c r="J1098" s="6">
        <f>1</f>
        <v>1</v>
      </c>
      <c r="L1098" s="205" t="s">
        <v>467</v>
      </c>
      <c r="M1098" s="205" t="s">
        <v>468</v>
      </c>
      <c r="N1098" s="205" t="s">
        <v>469</v>
      </c>
    </row>
    <row r="1099" spans="2:14" ht="23.25" customHeight="1">
      <c r="B1099" s="100" t="s">
        <v>433</v>
      </c>
      <c r="C1099" s="100" t="s">
        <v>434</v>
      </c>
      <c r="D1099" s="100" t="s">
        <v>435</v>
      </c>
      <c r="E1099" s="100">
        <v>65326</v>
      </c>
      <c r="F1099" s="129">
        <v>1987</v>
      </c>
      <c r="G1099" s="100" t="s">
        <v>297</v>
      </c>
      <c r="H1099" s="15" t="s">
        <v>281</v>
      </c>
      <c r="I1099" s="130">
        <v>15.12</v>
      </c>
      <c r="J1099" s="6">
        <f>1</f>
        <v>1</v>
      </c>
      <c r="L1099" s="205" t="s">
        <v>387</v>
      </c>
      <c r="M1099" s="205" t="s">
        <v>388</v>
      </c>
      <c r="N1099" s="205" t="s">
        <v>389</v>
      </c>
    </row>
    <row r="1100" spans="2:14" ht="23.25" customHeight="1">
      <c r="B1100" s="100" t="s">
        <v>461</v>
      </c>
      <c r="C1100" s="100" t="s">
        <v>462</v>
      </c>
      <c r="D1100" s="100" t="s">
        <v>463</v>
      </c>
      <c r="E1100" s="100">
        <v>65890</v>
      </c>
      <c r="F1100" s="129">
        <v>1998</v>
      </c>
      <c r="G1100" s="100" t="s">
        <v>321</v>
      </c>
      <c r="H1100" s="15" t="s">
        <v>281</v>
      </c>
      <c r="I1100" s="130">
        <v>3.9</v>
      </c>
      <c r="J1100" s="6">
        <f>1</f>
        <v>1</v>
      </c>
      <c r="L1100" s="205" t="s">
        <v>408</v>
      </c>
      <c r="M1100" s="205" t="s">
        <v>409</v>
      </c>
      <c r="N1100" s="205" t="s">
        <v>410</v>
      </c>
    </row>
    <row r="1101" spans="2:14" ht="23.25" customHeight="1">
      <c r="B1101" s="100" t="s">
        <v>464</v>
      </c>
      <c r="C1101" s="100" t="str">
        <f>_xlfn.XLOOKUP(tblMix[[#This Row],[Team Name]],tblLookup[Team Name],tblLookup[Arena Name],NA(),0,1)</f>
        <v>Nissan Stadium</v>
      </c>
      <c r="D1101" s="100" t="str">
        <f>_xlfn.XLOOKUP(tblMix[[#This Row],[Arena Name]],tblLookup[Arena Name],tblLookup[Arena Location],NA(),0,1)</f>
        <v>Nashville, Tennessee</v>
      </c>
      <c r="E1101" s="100">
        <v>69143</v>
      </c>
      <c r="F1101" s="129">
        <v>1999</v>
      </c>
      <c r="G1101" s="100" t="s">
        <v>270</v>
      </c>
      <c r="H1101" s="15" t="s">
        <v>287</v>
      </c>
      <c r="I1101" s="130">
        <v>8.67</v>
      </c>
      <c r="J1101" s="6">
        <f>1</f>
        <v>1</v>
      </c>
      <c r="L1101" s="205" t="s">
        <v>433</v>
      </c>
      <c r="M1101" s="205" t="s">
        <v>434</v>
      </c>
      <c r="N1101" s="205" t="s">
        <v>435</v>
      </c>
    </row>
    <row r="1102" spans="2:14" ht="23.25" customHeight="1">
      <c r="B1102" s="100" t="str" cm="1">
        <f t="array" ref="B1102">_xlfn.XLOOKUP(tblMix[[#This Row],[Arena Name]]&amp;tblMix[[#This Row],[Arena Location]],tblLookup[Arena Name]&amp;tblLookup[Arena Location],tblLookup[Team Name],NA(),0,1)</f>
        <v>Detroit Lions</v>
      </c>
      <c r="C1102" s="100" t="str">
        <f>_xlfn.XLOOKUP(tblMix[[#This Row],[Arena Location]],tblLookup[Arena Location],tblLookup[Arena Name],NA(),0,1)</f>
        <v>Ford Field</v>
      </c>
      <c r="D1102" s="100" t="s">
        <v>410</v>
      </c>
      <c r="E1102" s="100">
        <v>65000</v>
      </c>
      <c r="F1102" s="129">
        <v>2002</v>
      </c>
      <c r="G1102" s="100" t="s">
        <v>297</v>
      </c>
      <c r="H1102" s="15" t="s">
        <v>287</v>
      </c>
      <c r="I1102" s="130">
        <v>15.27</v>
      </c>
      <c r="J1102" s="6">
        <f>1</f>
        <v>1</v>
      </c>
      <c r="L1102" s="205" t="s">
        <v>432</v>
      </c>
      <c r="M1102" s="205" t="s">
        <v>430</v>
      </c>
      <c r="N1102" s="205" t="s">
        <v>431</v>
      </c>
    </row>
    <row r="1103" spans="2:14" ht="23.25" customHeight="1">
      <c r="B1103" s="100" t="s">
        <v>461</v>
      </c>
      <c r="C1103" s="100" t="s">
        <v>462</v>
      </c>
      <c r="D1103" s="100" t="s">
        <v>463</v>
      </c>
      <c r="E1103" s="100">
        <v>65890</v>
      </c>
      <c r="F1103" s="129">
        <v>1998</v>
      </c>
      <c r="G1103" s="100" t="s">
        <v>267</v>
      </c>
      <c r="H1103" s="15" t="s">
        <v>281</v>
      </c>
      <c r="I1103" s="130">
        <v>13.78</v>
      </c>
      <c r="J1103" s="6">
        <f>1</f>
        <v>1</v>
      </c>
      <c r="L1103" s="205" t="s">
        <v>420</v>
      </c>
      <c r="M1103" s="205" t="s">
        <v>421</v>
      </c>
      <c r="N1103" s="205" t="s">
        <v>422</v>
      </c>
    </row>
    <row r="1104" spans="2:14" ht="23.25" customHeight="1">
      <c r="B1104" s="100" t="s">
        <v>399</v>
      </c>
      <c r="C1104" s="100" t="str">
        <f>_xlfn.XLOOKUP(tblMix[[#This Row],[Team Name]],tblLookup[Team Name],tblLookup[Arena Name],NA(),0,1)</f>
        <v>Cleveland Browns Stadium</v>
      </c>
      <c r="D1104" s="100" t="str">
        <f>_xlfn.XLOOKUP(tblMix[[#This Row],[Arena Name]],tblLookup[Arena Name],tblLookup[Arena Location],NA(),0,1)</f>
        <v>Cleveland, Ohio</v>
      </c>
      <c r="E1104" s="100">
        <v>67895</v>
      </c>
      <c r="F1104" s="129">
        <v>1999</v>
      </c>
      <c r="G1104" s="100" t="s">
        <v>312</v>
      </c>
      <c r="H1104" s="15" t="s">
        <v>290</v>
      </c>
      <c r="I1104" s="130">
        <v>15.16</v>
      </c>
      <c r="J1104" s="6">
        <f>1</f>
        <v>1</v>
      </c>
      <c r="L1104" s="205" t="s">
        <v>417</v>
      </c>
      <c r="M1104" s="205" t="s">
        <v>418</v>
      </c>
      <c r="N1104" s="205" t="s">
        <v>419</v>
      </c>
    </row>
    <row r="1105" spans="2:14" ht="23.25" customHeight="1">
      <c r="B1105" s="100" t="str" cm="1">
        <f t="array" ref="B1105">_xlfn.XLOOKUP(tblMix[[#This Row],[Arena Name]]&amp;tblMix[[#This Row],[Arena Location]],tblLookup[Arena Name]&amp;tblLookup[Arena Location],tblLookup[Team Name],NA(),0,1)</f>
        <v>Pittsburgh Steelers</v>
      </c>
      <c r="C1105" s="100" t="str">
        <f>_xlfn.XLOOKUP(tblMix[[#This Row],[Arena Location]],tblLookup[Arena Location],tblLookup[Arena Name],NA(),0,1)</f>
        <v>Acrisure Stadium</v>
      </c>
      <c r="D1105" s="100" t="s">
        <v>454</v>
      </c>
      <c r="E1105" s="100">
        <v>68400</v>
      </c>
      <c r="F1105" s="129">
        <v>2001</v>
      </c>
      <c r="G1105" s="100" t="s">
        <v>274</v>
      </c>
      <c r="H1105" s="15" t="s">
        <v>281</v>
      </c>
      <c r="I1105" s="130">
        <v>7.11</v>
      </c>
      <c r="J1105" s="6">
        <f>1</f>
        <v>1</v>
      </c>
      <c r="L1105" s="205" t="s">
        <v>439</v>
      </c>
      <c r="M1105" s="205" t="s">
        <v>440</v>
      </c>
      <c r="N1105" s="205" t="s">
        <v>441</v>
      </c>
    </row>
    <row r="1106" spans="2:14" ht="23.25" customHeight="1">
      <c r="B1106" s="100" t="s">
        <v>445</v>
      </c>
      <c r="C1106" s="100" t="s">
        <v>446</v>
      </c>
      <c r="D1106" s="100" t="str">
        <f>_xlfn.XLOOKUP(tblMix[[#This Row],[Arena Name]],tblLookup[Arena Name],tblLookup[Arena Location],NA(),0,1)</f>
        <v>East Rutherford, New Jersey</v>
      </c>
      <c r="E1106" s="100">
        <v>82500</v>
      </c>
      <c r="F1106" s="129">
        <v>2010</v>
      </c>
      <c r="G1106" s="100" t="s">
        <v>292</v>
      </c>
      <c r="H1106" s="15" t="s">
        <v>281</v>
      </c>
      <c r="I1106" s="130">
        <v>9.19</v>
      </c>
      <c r="J1106" s="6">
        <f>1</f>
        <v>1</v>
      </c>
      <c r="L1106" s="205" t="s">
        <v>417</v>
      </c>
      <c r="M1106" s="205" t="s">
        <v>418</v>
      </c>
      <c r="N1106" s="205" t="s">
        <v>419</v>
      </c>
    </row>
    <row r="1107" spans="2:14" ht="23.25" customHeight="1">
      <c r="B1107" s="100" t="str" cm="1">
        <f t="array" ref="B1107">_xlfn.XLOOKUP(tblMix[[#This Row],[Arena Name]]&amp;tblMix[[#This Row],[Arena Location]],tblLookup[Arena Name]&amp;tblLookup[Arena Location],tblLookup[Team Name],NA(),0,1)</f>
        <v>Arizona Cardinals</v>
      </c>
      <c r="C1107" s="100" t="str">
        <f>_xlfn.XLOOKUP(tblMix[[#This Row],[Arena Location]],tblLookup[Arena Location],tblLookup[Arena Name],NA(),0,1)</f>
        <v>State Farm Stadium</v>
      </c>
      <c r="D1107" s="100" t="s">
        <v>380</v>
      </c>
      <c r="E1107" s="100">
        <v>63400</v>
      </c>
      <c r="F1107" s="129">
        <v>2006</v>
      </c>
      <c r="G1107" s="100" t="s">
        <v>364</v>
      </c>
      <c r="H1107" s="15" t="s">
        <v>283</v>
      </c>
      <c r="I1107" s="130">
        <v>6.86</v>
      </c>
      <c r="J1107" s="6">
        <f>1</f>
        <v>1</v>
      </c>
      <c r="L1107" s="205" t="s">
        <v>433</v>
      </c>
      <c r="M1107" s="205" t="s">
        <v>434</v>
      </c>
      <c r="N1107" s="205" t="s">
        <v>435</v>
      </c>
    </row>
    <row r="1108" spans="2:14" ht="23.25" customHeight="1">
      <c r="B1108" s="100" t="str" cm="1">
        <f t="array" ref="B1108">_xlfn.XLOOKUP(tblMix[[#This Row],[Arena Name]]&amp;tblMix[[#This Row],[Arena Location]],tblLookup[Arena Name]&amp;tblLookup[Arena Location],tblLookup[Team Name],NA(),0,1)</f>
        <v>New Orleans Saints</v>
      </c>
      <c r="C1108" s="100" t="str">
        <f>_xlfn.XLOOKUP(tblMix[[#This Row],[Arena Location]],tblLookup[Arena Location],tblLookup[Arena Name],NA(),0,1)</f>
        <v>Caesars Superdome</v>
      </c>
      <c r="D1108" s="100" t="s">
        <v>444</v>
      </c>
      <c r="E1108" s="100">
        <v>73208</v>
      </c>
      <c r="F1108" s="129">
        <v>1975</v>
      </c>
      <c r="G1108" s="100" t="s">
        <v>298</v>
      </c>
      <c r="H1108" s="15" t="s">
        <v>281</v>
      </c>
      <c r="I1108" s="130">
        <v>9.0500000000000007</v>
      </c>
      <c r="J1108" s="6">
        <f>1</f>
        <v>1</v>
      </c>
      <c r="L1108" s="205" t="s">
        <v>384</v>
      </c>
      <c r="M1108" s="205" t="s">
        <v>385</v>
      </c>
      <c r="N1108" s="205" t="s">
        <v>386</v>
      </c>
    </row>
    <row r="1109" spans="2:14" ht="23.25" customHeight="1">
      <c r="B1109" s="100" t="s">
        <v>399</v>
      </c>
      <c r="C1109" s="100" t="str">
        <f>_xlfn.XLOOKUP(tblMix[[#This Row],[Team Name]],tblLookup[Team Name],tblLookup[Arena Name],NA(),0,1)</f>
        <v>Cleveland Browns Stadium</v>
      </c>
      <c r="D1109" s="100" t="str">
        <f>_xlfn.XLOOKUP(tblMix[[#This Row],[Arena Name]],tblLookup[Arena Name],tblLookup[Arena Location],NA(),0,1)</f>
        <v>Cleveland, Ohio</v>
      </c>
      <c r="E1109" s="100">
        <v>67895</v>
      </c>
      <c r="F1109" s="129">
        <v>1999</v>
      </c>
      <c r="G1109" s="100" t="s">
        <v>295</v>
      </c>
      <c r="H1109" s="15" t="s">
        <v>283</v>
      </c>
      <c r="I1109" s="130">
        <v>15.3</v>
      </c>
      <c r="J1109" s="6">
        <f>1</f>
        <v>1</v>
      </c>
      <c r="L1109" s="205" t="s">
        <v>381</v>
      </c>
      <c r="M1109" s="205" t="s">
        <v>382</v>
      </c>
      <c r="N1109" s="205" t="s">
        <v>383</v>
      </c>
    </row>
    <row r="1110" spans="2:14" ht="23.25" customHeight="1">
      <c r="B1110" s="100" t="s">
        <v>461</v>
      </c>
      <c r="C1110" s="100" t="s">
        <v>462</v>
      </c>
      <c r="D1110" s="100" t="s">
        <v>463</v>
      </c>
      <c r="E1110" s="100">
        <v>65890</v>
      </c>
      <c r="F1110" s="129">
        <v>1998</v>
      </c>
      <c r="G1110" s="100" t="s">
        <v>313</v>
      </c>
      <c r="H1110" s="15" t="s">
        <v>290</v>
      </c>
      <c r="I1110" s="130">
        <v>13.42</v>
      </c>
      <c r="J1110" s="6">
        <f>1</f>
        <v>1</v>
      </c>
      <c r="L1110" s="205" t="s">
        <v>414</v>
      </c>
      <c r="M1110" s="205" t="s">
        <v>415</v>
      </c>
      <c r="N1110" s="205" t="s">
        <v>416</v>
      </c>
    </row>
    <row r="1111" spans="2:14" ht="23.25" customHeight="1">
      <c r="B1111" s="100" t="s">
        <v>411</v>
      </c>
      <c r="C1111" s="100" t="s">
        <v>412</v>
      </c>
      <c r="D1111" s="100" t="s">
        <v>413</v>
      </c>
      <c r="E1111" s="100">
        <v>81441</v>
      </c>
      <c r="F1111" s="129">
        <v>1957</v>
      </c>
      <c r="G1111" s="100" t="s">
        <v>359</v>
      </c>
      <c r="H1111" s="15" t="s">
        <v>283</v>
      </c>
      <c r="I1111" s="130">
        <v>11.01</v>
      </c>
      <c r="J1111" s="6">
        <f>1</f>
        <v>1</v>
      </c>
      <c r="L1111" s="205" t="s">
        <v>464</v>
      </c>
      <c r="M1111" s="205" t="s">
        <v>465</v>
      </c>
      <c r="N1111" s="205" t="s">
        <v>466</v>
      </c>
    </row>
    <row r="1112" spans="2:14" ht="23.25" customHeight="1">
      <c r="B1112" s="100" t="s">
        <v>393</v>
      </c>
      <c r="C1112" s="100" t="s">
        <v>394</v>
      </c>
      <c r="D1112" s="100" t="s">
        <v>395</v>
      </c>
      <c r="E1112" s="100">
        <v>61500</v>
      </c>
      <c r="F1112" s="129">
        <v>1924</v>
      </c>
      <c r="G1112" s="100" t="s">
        <v>303</v>
      </c>
      <c r="H1112" s="15" t="s">
        <v>281</v>
      </c>
      <c r="I1112" s="130">
        <v>14.45</v>
      </c>
      <c r="J1112" s="6">
        <f>1</f>
        <v>1</v>
      </c>
      <c r="L1112" s="205" t="s">
        <v>378</v>
      </c>
      <c r="M1112" s="205" t="s">
        <v>379</v>
      </c>
      <c r="N1112" s="205" t="s">
        <v>380</v>
      </c>
    </row>
    <row r="1113" spans="2:14" ht="23.25" customHeight="1">
      <c r="B1113" s="100" t="s">
        <v>455</v>
      </c>
      <c r="C1113" s="100" t="s">
        <v>456</v>
      </c>
      <c r="D1113" s="100" t="s">
        <v>457</v>
      </c>
      <c r="E1113" s="100">
        <v>68500</v>
      </c>
      <c r="F1113" s="129">
        <v>2014</v>
      </c>
      <c r="G1113" s="100" t="s">
        <v>359</v>
      </c>
      <c r="H1113" s="15" t="s">
        <v>283</v>
      </c>
      <c r="I1113" s="130">
        <v>11.01</v>
      </c>
      <c r="J1113" s="6">
        <f>1</f>
        <v>1</v>
      </c>
      <c r="L1113" s="205" t="s">
        <v>429</v>
      </c>
      <c r="M1113" s="205" t="s">
        <v>430</v>
      </c>
      <c r="N1113" s="205" t="s">
        <v>431</v>
      </c>
    </row>
    <row r="1114" spans="2:14" ht="23.25" customHeight="1">
      <c r="B1114" s="100" t="s">
        <v>378</v>
      </c>
      <c r="C1114" s="100" t="s">
        <v>379</v>
      </c>
      <c r="D1114" s="100" t="str">
        <f>_xlfn.XLOOKUP(tblMix[[#This Row],[Arena Name]],tblLookup[Arena Name],tblLookup[Arena Location],NA(),0,1)</f>
        <v>Glendale, Arizona</v>
      </c>
      <c r="E1114" s="100">
        <v>63400</v>
      </c>
      <c r="F1114" s="129">
        <v>2006</v>
      </c>
      <c r="G1114" s="100" t="s">
        <v>324</v>
      </c>
      <c r="H1114" s="15" t="s">
        <v>290</v>
      </c>
      <c r="I1114" s="130">
        <v>13.09</v>
      </c>
      <c r="J1114" s="6">
        <f>1</f>
        <v>1</v>
      </c>
      <c r="L1114" s="205" t="s">
        <v>411</v>
      </c>
      <c r="M1114" s="205" t="s">
        <v>412</v>
      </c>
      <c r="N1114" s="205" t="s">
        <v>413</v>
      </c>
    </row>
    <row r="1115" spans="2:14" ht="23.25" customHeight="1">
      <c r="B1115" s="100" t="s">
        <v>433</v>
      </c>
      <c r="C1115" s="100" t="str">
        <f>_xlfn.XLOOKUP(tblMix[[#This Row],[Team Name]],tblLookup[Team Name],tblLookup[Arena Name],NA(),0,1)</f>
        <v>Hard Rock Stadium</v>
      </c>
      <c r="D1115" s="100" t="str">
        <f>_xlfn.XLOOKUP(tblMix[[#This Row],[Arena Name]],tblLookup[Arena Name],tblLookup[Arena Location],NA(),0,1)</f>
        <v>Miami Gardens, Florida</v>
      </c>
      <c r="E1115" s="100">
        <v>65326</v>
      </c>
      <c r="F1115" s="129">
        <v>1987</v>
      </c>
      <c r="G1115" s="100" t="s">
        <v>309</v>
      </c>
      <c r="H1115" s="15" t="s">
        <v>287</v>
      </c>
      <c r="I1115" s="130">
        <v>1.68</v>
      </c>
      <c r="J1115" s="6">
        <f>1</f>
        <v>1</v>
      </c>
      <c r="L1115" s="205" t="s">
        <v>408</v>
      </c>
      <c r="M1115" s="205" t="s">
        <v>409</v>
      </c>
      <c r="N1115" s="205" t="s">
        <v>410</v>
      </c>
    </row>
    <row r="1116" spans="2:14" ht="23.25" customHeight="1">
      <c r="B1116" s="100" t="s">
        <v>393</v>
      </c>
      <c r="C1116" s="100" t="s">
        <v>394</v>
      </c>
      <c r="D1116" s="100" t="s">
        <v>395</v>
      </c>
      <c r="E1116" s="100">
        <v>61500</v>
      </c>
      <c r="F1116" s="129">
        <v>1924</v>
      </c>
      <c r="G1116" s="100" t="s">
        <v>310</v>
      </c>
      <c r="H1116" s="15" t="s">
        <v>283</v>
      </c>
      <c r="I1116" s="130">
        <v>7.49</v>
      </c>
      <c r="J1116" s="6">
        <f>1</f>
        <v>1</v>
      </c>
      <c r="L1116" s="205" t="s">
        <v>442</v>
      </c>
      <c r="M1116" s="205" t="s">
        <v>443</v>
      </c>
      <c r="N1116" s="205" t="s">
        <v>444</v>
      </c>
    </row>
    <row r="1117" spans="2:14" ht="23.25" customHeight="1">
      <c r="B1117" s="100" t="s">
        <v>433</v>
      </c>
      <c r="C1117" s="100" t="s">
        <v>434</v>
      </c>
      <c r="D1117" s="100" t="s">
        <v>435</v>
      </c>
      <c r="E1117" s="100">
        <v>65326</v>
      </c>
      <c r="F1117" s="129">
        <v>1987</v>
      </c>
      <c r="G1117" s="100" t="s">
        <v>277</v>
      </c>
      <c r="H1117" s="15" t="s">
        <v>283</v>
      </c>
      <c r="I1117" s="130">
        <v>8.2200000000000006</v>
      </c>
      <c r="J1117" s="6">
        <f>1</f>
        <v>1</v>
      </c>
      <c r="L1117" s="205" t="s">
        <v>429</v>
      </c>
      <c r="M1117" s="205" t="s">
        <v>430</v>
      </c>
      <c r="N1117" s="205" t="s">
        <v>431</v>
      </c>
    </row>
    <row r="1118" spans="2:14" ht="23.25" customHeight="1">
      <c r="B1118" s="100" t="s">
        <v>455</v>
      </c>
      <c r="C1118" s="100" t="s">
        <v>456</v>
      </c>
      <c r="D1118" s="100" t="s">
        <v>457</v>
      </c>
      <c r="E1118" s="100">
        <v>68500</v>
      </c>
      <c r="F1118" s="129">
        <v>2014</v>
      </c>
      <c r="G1118" s="100" t="s">
        <v>358</v>
      </c>
      <c r="H1118" s="15" t="s">
        <v>283</v>
      </c>
      <c r="I1118" s="130">
        <v>14.51</v>
      </c>
      <c r="J1118" s="6">
        <f>1</f>
        <v>1</v>
      </c>
      <c r="L1118" s="205" t="s">
        <v>449</v>
      </c>
      <c r="M1118" s="205" t="s">
        <v>450</v>
      </c>
      <c r="N1118" s="205" t="s">
        <v>451</v>
      </c>
    </row>
    <row r="1119" spans="2:14" ht="23.25" customHeight="1">
      <c r="B1119" s="100" t="str" cm="1">
        <f t="array" ref="B1119">_xlfn.XLOOKUP(tblMix[[#This Row],[Arena Name]]&amp;tblMix[[#This Row],[Arena Location]],tblLookup[Arena Name]&amp;tblLookup[Arena Location],tblLookup[Team Name],NA(),0,1)</f>
        <v>Green Bay Packers</v>
      </c>
      <c r="C1119" s="100" t="s">
        <v>412</v>
      </c>
      <c r="D1119" s="100" t="s">
        <v>413</v>
      </c>
      <c r="E1119" s="100">
        <v>81441</v>
      </c>
      <c r="F1119" s="129">
        <v>1957</v>
      </c>
      <c r="G1119" s="100" t="s">
        <v>300</v>
      </c>
      <c r="H1119" s="15" t="s">
        <v>283</v>
      </c>
      <c r="I1119" s="130">
        <v>8.15</v>
      </c>
      <c r="J1119" s="6">
        <f>1</f>
        <v>1</v>
      </c>
      <c r="L1119" s="205" t="s">
        <v>439</v>
      </c>
      <c r="M1119" s="205" t="s">
        <v>440</v>
      </c>
      <c r="N1119" s="205" t="s">
        <v>441</v>
      </c>
    </row>
    <row r="1120" spans="2:14" ht="23.25" customHeight="1">
      <c r="B1120" s="100" t="s">
        <v>384</v>
      </c>
      <c r="C1120" s="100" t="s">
        <v>385</v>
      </c>
      <c r="D1120" s="100" t="s">
        <v>386</v>
      </c>
      <c r="E1120" s="100">
        <v>71008</v>
      </c>
      <c r="F1120" s="129">
        <v>1998</v>
      </c>
      <c r="G1120" s="100" t="s">
        <v>302</v>
      </c>
      <c r="H1120" s="15" t="s">
        <v>281</v>
      </c>
      <c r="I1120" s="130">
        <v>2.7</v>
      </c>
      <c r="J1120" s="6">
        <f>1</f>
        <v>1</v>
      </c>
      <c r="L1120" s="205" t="s">
        <v>396</v>
      </c>
      <c r="M1120" s="205" t="s">
        <v>397</v>
      </c>
      <c r="N1120" s="205" t="s">
        <v>398</v>
      </c>
    </row>
    <row r="1121" spans="2:14" ht="23.25" customHeight="1">
      <c r="B1121" s="100" t="s">
        <v>449</v>
      </c>
      <c r="C1121" s="100" t="str">
        <f>_xlfn.XLOOKUP(tblMix[[#This Row],[Team Name]],tblLookup[Team Name],tblLookup[Arena Name],NA(),0,1)</f>
        <v>Lincoln Financial Field</v>
      </c>
      <c r="D1121" s="100" t="str">
        <f>_xlfn.XLOOKUP(tblMix[[#This Row],[Arena Name]],tblLookup[Arena Name],tblLookup[Arena Location],NA(),0,1)</f>
        <v>Philadelphia, Pennsylvania</v>
      </c>
      <c r="E1121" s="100">
        <v>69596</v>
      </c>
      <c r="F1121" s="129">
        <v>2003</v>
      </c>
      <c r="G1121" s="100" t="s">
        <v>291</v>
      </c>
      <c r="H1121" s="15" t="s">
        <v>283</v>
      </c>
      <c r="I1121" s="130">
        <v>8.57</v>
      </c>
      <c r="J1121" s="6">
        <f>1</f>
        <v>1</v>
      </c>
      <c r="L1121" s="205" t="s">
        <v>423</v>
      </c>
      <c r="M1121" s="205" t="s">
        <v>424</v>
      </c>
      <c r="N1121" s="205" t="s">
        <v>425</v>
      </c>
    </row>
    <row r="1122" spans="2:14" ht="23.25" customHeight="1">
      <c r="B1122" s="100" t="s">
        <v>445</v>
      </c>
      <c r="C1122" s="100" t="s">
        <v>446</v>
      </c>
      <c r="D1122" s="100" t="s">
        <v>447</v>
      </c>
      <c r="E1122" s="100">
        <v>82500</v>
      </c>
      <c r="F1122" s="129">
        <v>2010</v>
      </c>
      <c r="G1122" s="100" t="s">
        <v>358</v>
      </c>
      <c r="H1122" s="15" t="s">
        <v>287</v>
      </c>
      <c r="I1122" s="130">
        <v>14.51</v>
      </c>
      <c r="J1122" s="6">
        <f>1</f>
        <v>1</v>
      </c>
      <c r="L1122" s="205" t="s">
        <v>423</v>
      </c>
      <c r="M1122" s="205" t="s">
        <v>424</v>
      </c>
      <c r="N1122" s="205" t="s">
        <v>425</v>
      </c>
    </row>
    <row r="1123" spans="2:14" ht="23.25" customHeight="1">
      <c r="B1123" s="100" t="s">
        <v>439</v>
      </c>
      <c r="C1123" s="100" t="s">
        <v>440</v>
      </c>
      <c r="D1123" s="100" t="str">
        <f>_xlfn.XLOOKUP(tblMix[[#This Row],[Arena Name]],tblLookup[Arena Name],tblLookup[Arena Location],NA(),0,1)</f>
        <v>Foxborough, Massachusetts</v>
      </c>
      <c r="E1123" s="100">
        <v>66829</v>
      </c>
      <c r="F1123" s="129">
        <v>2002</v>
      </c>
      <c r="G1123" s="100" t="s">
        <v>314</v>
      </c>
      <c r="H1123" s="15" t="s">
        <v>287</v>
      </c>
      <c r="I1123" s="130">
        <v>12.41</v>
      </c>
      <c r="J1123" s="6">
        <f>1</f>
        <v>1</v>
      </c>
      <c r="L1123" s="205" t="s">
        <v>414</v>
      </c>
      <c r="M1123" s="205" t="s">
        <v>415</v>
      </c>
      <c r="N1123" s="205" t="s">
        <v>416</v>
      </c>
    </row>
    <row r="1124" spans="2:14" ht="23.25" customHeight="1">
      <c r="B1124" s="100" t="s">
        <v>402</v>
      </c>
      <c r="C1124" s="100" t="str">
        <f>_xlfn.XLOOKUP(tblMix[[#This Row],[Team Name]],tblLookup[Team Name],tblLookup[Arena Name],NA(),0,1)</f>
        <v>AT&amp;T Stadium</v>
      </c>
      <c r="D1124" s="100" t="str">
        <f>_xlfn.XLOOKUP(tblMix[[#This Row],[Arena Name]],tblLookup[Arena Name],tblLookup[Arena Location],NA(),0,1)</f>
        <v>Arlington, Texas</v>
      </c>
      <c r="E1124" s="100">
        <v>80000</v>
      </c>
      <c r="F1124" s="129">
        <v>2009</v>
      </c>
      <c r="G1124" s="100" t="s">
        <v>294</v>
      </c>
      <c r="H1124" s="15" t="s">
        <v>287</v>
      </c>
      <c r="I1124" s="130">
        <v>3.08</v>
      </c>
      <c r="J1124" s="6">
        <f>1</f>
        <v>1</v>
      </c>
      <c r="L1124" s="205" t="s">
        <v>452</v>
      </c>
      <c r="M1124" s="205" t="s">
        <v>453</v>
      </c>
      <c r="N1124" s="205" t="s">
        <v>454</v>
      </c>
    </row>
    <row r="1125" spans="2:14" ht="23.25" customHeight="1">
      <c r="B1125" s="100" t="s">
        <v>461</v>
      </c>
      <c r="C1125" s="100" t="str">
        <f>_xlfn.XLOOKUP(tblMix[[#This Row],[Team Name]],tblLookup[Team Name],tblLookup[Arena Name],NA(),0,1)</f>
        <v>Raymond James Stadium</v>
      </c>
      <c r="D1125" s="100" t="s">
        <v>463</v>
      </c>
      <c r="E1125" s="100">
        <v>65890</v>
      </c>
      <c r="F1125" s="129">
        <v>1998</v>
      </c>
      <c r="G1125" s="100" t="s">
        <v>324</v>
      </c>
      <c r="H1125" s="15" t="s">
        <v>287</v>
      </c>
      <c r="I1125" s="130">
        <v>14.14</v>
      </c>
      <c r="J1125" s="6">
        <f>1</f>
        <v>1</v>
      </c>
      <c r="L1125" s="205" t="s">
        <v>461</v>
      </c>
      <c r="M1125" s="205" t="s">
        <v>462</v>
      </c>
      <c r="N1125" s="205" t="s">
        <v>463</v>
      </c>
    </row>
    <row r="1126" spans="2:14" ht="23.25" customHeight="1">
      <c r="B1126" s="100" t="s">
        <v>426</v>
      </c>
      <c r="C1126" s="100" t="s">
        <v>427</v>
      </c>
      <c r="D1126" s="100" t="s">
        <v>428</v>
      </c>
      <c r="E1126" s="100">
        <v>65000</v>
      </c>
      <c r="F1126" s="129">
        <v>2020</v>
      </c>
      <c r="G1126" s="100" t="s">
        <v>364</v>
      </c>
      <c r="H1126" s="15" t="s">
        <v>281</v>
      </c>
      <c r="I1126" s="130">
        <v>7.2</v>
      </c>
      <c r="J1126" s="6">
        <f>1</f>
        <v>1</v>
      </c>
      <c r="L1126" s="205" t="s">
        <v>384</v>
      </c>
      <c r="M1126" s="205" t="s">
        <v>385</v>
      </c>
      <c r="N1126" s="205" t="s">
        <v>386</v>
      </c>
    </row>
    <row r="1127" spans="2:14" ht="23.25" customHeight="1">
      <c r="B1127" s="100" t="s">
        <v>390</v>
      </c>
      <c r="C1127" s="100" t="s">
        <v>391</v>
      </c>
      <c r="D1127" s="100" t="str">
        <f>_xlfn.XLOOKUP(tblMix[[#This Row],[Arena Name]],tblLookup[Arena Name],tblLookup[Arena Location],NA(),0,1)</f>
        <v>Charlotte, North Carolina</v>
      </c>
      <c r="E1127" s="100">
        <v>75523</v>
      </c>
      <c r="F1127" s="129">
        <v>1996</v>
      </c>
      <c r="G1127" s="100" t="s">
        <v>364</v>
      </c>
      <c r="H1127" s="15" t="s">
        <v>283</v>
      </c>
      <c r="I1127" s="130">
        <v>6.86</v>
      </c>
      <c r="J1127" s="6">
        <f>1</f>
        <v>1</v>
      </c>
      <c r="L1127" s="205" t="s">
        <v>405</v>
      </c>
      <c r="M1127" s="205" t="s">
        <v>406</v>
      </c>
      <c r="N1127" s="205" t="s">
        <v>407</v>
      </c>
    </row>
    <row r="1128" spans="2:14" ht="23.25" customHeight="1">
      <c r="B1128" s="100" t="str" cm="1">
        <f t="array" ref="B1128">_xlfn.XLOOKUP(tblMix[[#This Row],[Arena Name]]&amp;tblMix[[#This Row],[Arena Location]],tblLookup[Arena Name]&amp;tblLookup[Arena Location],tblLookup[Team Name],NA(),0,1)</f>
        <v>Tennessee Titans</v>
      </c>
      <c r="C1128" s="100" t="s">
        <v>465</v>
      </c>
      <c r="D1128" s="100" t="s">
        <v>466</v>
      </c>
      <c r="E1128" s="100">
        <v>69143</v>
      </c>
      <c r="F1128" s="129">
        <v>1999</v>
      </c>
      <c r="G1128" s="100" t="s">
        <v>312</v>
      </c>
      <c r="H1128" s="15" t="s">
        <v>281</v>
      </c>
      <c r="I1128" s="130">
        <v>16.059999999999999</v>
      </c>
      <c r="J1128" s="6">
        <f>1</f>
        <v>1</v>
      </c>
      <c r="L1128" s="205" t="s">
        <v>464</v>
      </c>
      <c r="M1128" s="205" t="s">
        <v>465</v>
      </c>
      <c r="N1128" s="205" t="s">
        <v>466</v>
      </c>
    </row>
    <row r="1129" spans="2:14" ht="23.25" customHeight="1">
      <c r="B1129" s="100" t="s">
        <v>399</v>
      </c>
      <c r="C1129" s="100" t="s">
        <v>400</v>
      </c>
      <c r="D1129" s="100" t="str">
        <f>_xlfn.XLOOKUP(tblMix[[#This Row],[Arena Name]],tblLookup[Arena Name],tblLookup[Arena Location],NA(),0,1)</f>
        <v>Cleveland, Ohio</v>
      </c>
      <c r="E1129" s="100">
        <v>67895</v>
      </c>
      <c r="F1129" s="129">
        <v>1999</v>
      </c>
      <c r="G1129" s="100" t="s">
        <v>268</v>
      </c>
      <c r="H1129" s="15" t="s">
        <v>290</v>
      </c>
      <c r="I1129" s="130">
        <v>6.16</v>
      </c>
      <c r="J1129" s="6">
        <f>1</f>
        <v>1</v>
      </c>
      <c r="L1129" s="205" t="s">
        <v>387</v>
      </c>
      <c r="M1129" s="205" t="s">
        <v>388</v>
      </c>
      <c r="N1129" s="205" t="s">
        <v>389</v>
      </c>
    </row>
    <row r="1130" spans="2:14" ht="23.25" customHeight="1">
      <c r="B1130" s="100" t="s">
        <v>402</v>
      </c>
      <c r="C1130" s="100" t="s">
        <v>403</v>
      </c>
      <c r="D1130" s="100" t="s">
        <v>404</v>
      </c>
      <c r="E1130" s="100">
        <v>80000</v>
      </c>
      <c r="F1130" s="129">
        <v>2009</v>
      </c>
      <c r="G1130" s="100" t="s">
        <v>314</v>
      </c>
      <c r="H1130" s="15" t="s">
        <v>281</v>
      </c>
      <c r="I1130" s="130">
        <v>11.17</v>
      </c>
      <c r="J1130" s="6">
        <f>1</f>
        <v>1</v>
      </c>
      <c r="L1130" s="205" t="s">
        <v>417</v>
      </c>
      <c r="M1130" s="205" t="s">
        <v>418</v>
      </c>
      <c r="N1130" s="205" t="s">
        <v>419</v>
      </c>
    </row>
    <row r="1131" spans="2:14" ht="23.25" customHeight="1">
      <c r="B1131" s="100" t="s">
        <v>433</v>
      </c>
      <c r="C1131" s="100" t="str">
        <f>_xlfn.XLOOKUP(tblMix[[#This Row],[Team Name]],tblLookup[Team Name],tblLookup[Arena Name],NA(),0,1)</f>
        <v>Hard Rock Stadium</v>
      </c>
      <c r="D1131" s="100" t="s">
        <v>435</v>
      </c>
      <c r="E1131" s="100">
        <v>65326</v>
      </c>
      <c r="F1131" s="129">
        <v>1987</v>
      </c>
      <c r="G1131" s="100" t="s">
        <v>358</v>
      </c>
      <c r="H1131" s="15" t="s">
        <v>283</v>
      </c>
      <c r="I1131" s="130">
        <v>14.51</v>
      </c>
      <c r="J1131" s="6">
        <f>1</f>
        <v>1</v>
      </c>
      <c r="L1131" s="205" t="s">
        <v>411</v>
      </c>
      <c r="M1131" s="205" t="s">
        <v>412</v>
      </c>
      <c r="N1131" s="205" t="s">
        <v>413</v>
      </c>
    </row>
    <row r="1132" spans="2:14" ht="23.25" customHeight="1">
      <c r="B1132" s="100" t="s">
        <v>452</v>
      </c>
      <c r="C1132" s="100" t="s">
        <v>453</v>
      </c>
      <c r="D1132" s="100" t="str">
        <f>_xlfn.XLOOKUP(tblMix[[#This Row],[Arena Name]],tblLookup[Arena Name],tblLookup[Arena Location],NA(),0,1)</f>
        <v>Pittsburgh, Pennsylvania</v>
      </c>
      <c r="E1132" s="100">
        <v>68400</v>
      </c>
      <c r="F1132" s="129">
        <v>2001</v>
      </c>
      <c r="G1132" s="100" t="s">
        <v>309</v>
      </c>
      <c r="H1132" s="15" t="s">
        <v>283</v>
      </c>
      <c r="I1132" s="130">
        <v>1.68</v>
      </c>
      <c r="J1132" s="6">
        <f>1</f>
        <v>1</v>
      </c>
      <c r="L1132" s="205" t="s">
        <v>449</v>
      </c>
      <c r="M1132" s="205" t="s">
        <v>450</v>
      </c>
      <c r="N1132" s="205" t="s">
        <v>451</v>
      </c>
    </row>
    <row r="1133" spans="2:14" ht="23.25" customHeight="1">
      <c r="B1133" s="100" t="s">
        <v>461</v>
      </c>
      <c r="C1133" s="100" t="str">
        <f>_xlfn.XLOOKUP(tblMix[[#This Row],[Team Name]],tblLookup[Team Name],tblLookup[Arena Name],NA(),0,1)</f>
        <v>Raymond James Stadium</v>
      </c>
      <c r="D1133" s="100" t="str">
        <f>_xlfn.XLOOKUP(tblMix[[#This Row],[Arena Name]],tblLookup[Arena Name],tblLookup[Arena Location],NA(),0,1)</f>
        <v>Tampa, Florida</v>
      </c>
      <c r="E1133" s="100">
        <v>65890</v>
      </c>
      <c r="F1133" s="129">
        <v>1998</v>
      </c>
      <c r="G1133" s="100" t="s">
        <v>364</v>
      </c>
      <c r="H1133" s="15" t="s">
        <v>290</v>
      </c>
      <c r="I1133" s="130">
        <v>6.73</v>
      </c>
      <c r="J1133" s="6">
        <f>1</f>
        <v>1</v>
      </c>
      <c r="L1133" s="205" t="s">
        <v>402</v>
      </c>
      <c r="M1133" s="205" t="s">
        <v>403</v>
      </c>
      <c r="N1133" s="205" t="s">
        <v>404</v>
      </c>
    </row>
    <row r="1134" spans="2:14" ht="23.25" customHeight="1">
      <c r="B1134" s="100" t="str" cm="1">
        <f t="array" ref="B1134">_xlfn.XLOOKUP(tblMix[[#This Row],[Arena Name]]&amp;tblMix[[#This Row],[Arena Location]],tblLookup[Arena Name]&amp;tblLookup[Arena Location],tblLookup[Team Name],NA(),0,1)</f>
        <v>Houston Texans</v>
      </c>
      <c r="C1134" s="100" t="str">
        <f>_xlfn.XLOOKUP(tblMix[[#This Row],[Arena Location]],tblLookup[Arena Location],tblLookup[Arena Name],NA(),0,1)</f>
        <v>NRG Stadium</v>
      </c>
      <c r="D1134" s="100" t="s">
        <v>416</v>
      </c>
      <c r="E1134" s="100">
        <v>72220</v>
      </c>
      <c r="F1134" s="129">
        <v>2002</v>
      </c>
      <c r="G1134" s="100" t="s">
        <v>362</v>
      </c>
      <c r="H1134" s="15" t="s">
        <v>281</v>
      </c>
      <c r="I1134" s="130">
        <v>6.69</v>
      </c>
      <c r="J1134" s="6">
        <f>1</f>
        <v>1</v>
      </c>
      <c r="L1134" s="205" t="s">
        <v>458</v>
      </c>
      <c r="M1134" s="205" t="s">
        <v>459</v>
      </c>
      <c r="N1134" s="205" t="s">
        <v>460</v>
      </c>
    </row>
    <row r="1135" spans="2:14" ht="23.25" customHeight="1">
      <c r="B1135" s="100" t="s">
        <v>445</v>
      </c>
      <c r="C1135" s="100" t="s">
        <v>446</v>
      </c>
      <c r="D1135" s="100" t="str">
        <f>_xlfn.XLOOKUP(tblMix[[#This Row],[Arena Name]],tblLookup[Arena Name],tblLookup[Arena Location],NA(),0,1)</f>
        <v>East Rutherford, New Jersey</v>
      </c>
      <c r="E1135" s="100">
        <v>82500</v>
      </c>
      <c r="F1135" s="129">
        <v>2010</v>
      </c>
      <c r="G1135" s="100" t="s">
        <v>275</v>
      </c>
      <c r="H1135" s="15" t="s">
        <v>283</v>
      </c>
      <c r="I1135" s="130">
        <v>14.59</v>
      </c>
      <c r="J1135" s="6">
        <f>1</f>
        <v>1</v>
      </c>
      <c r="L1135" s="205" t="s">
        <v>426</v>
      </c>
      <c r="M1135" s="205" t="s">
        <v>427</v>
      </c>
      <c r="N1135" s="205" t="s">
        <v>428</v>
      </c>
    </row>
    <row r="1136" spans="2:14" ht="23.25" customHeight="1">
      <c r="B1136" s="100" t="s">
        <v>433</v>
      </c>
      <c r="C1136" s="100" t="s">
        <v>434</v>
      </c>
      <c r="D1136" s="100" t="s">
        <v>435</v>
      </c>
      <c r="E1136" s="100">
        <v>65326</v>
      </c>
      <c r="F1136" s="129">
        <v>1987</v>
      </c>
      <c r="G1136" s="100" t="s">
        <v>322</v>
      </c>
      <c r="H1136" s="15" t="s">
        <v>281</v>
      </c>
      <c r="I1136" s="130">
        <v>4.45</v>
      </c>
      <c r="J1136" s="6">
        <f>1</f>
        <v>1</v>
      </c>
      <c r="L1136" s="205" t="s">
        <v>414</v>
      </c>
      <c r="M1136" s="205" t="s">
        <v>415</v>
      </c>
      <c r="N1136" s="205" t="s">
        <v>416</v>
      </c>
    </row>
    <row r="1137" spans="2:14" ht="23.25" customHeight="1">
      <c r="B1137" s="100" t="s">
        <v>411</v>
      </c>
      <c r="C1137" s="100" t="str">
        <f>_xlfn.XLOOKUP(tblMix[[#This Row],[Team Name]],tblLookup[Team Name],tblLookup[Arena Name],NA(),0,1)</f>
        <v>Lambeau Field</v>
      </c>
      <c r="D1137" s="100" t="s">
        <v>413</v>
      </c>
      <c r="E1137" s="100">
        <v>81441</v>
      </c>
      <c r="F1137" s="129">
        <v>1957</v>
      </c>
      <c r="G1137" s="100" t="s">
        <v>301</v>
      </c>
      <c r="H1137" s="15" t="s">
        <v>287</v>
      </c>
      <c r="I1137" s="130">
        <v>13.67</v>
      </c>
      <c r="J1137" s="6">
        <f>1</f>
        <v>1</v>
      </c>
      <c r="L1137" s="205" t="s">
        <v>417</v>
      </c>
      <c r="M1137" s="205" t="s">
        <v>418</v>
      </c>
      <c r="N1137" s="205" t="s">
        <v>419</v>
      </c>
    </row>
    <row r="1138" spans="2:14" ht="23.25" customHeight="1">
      <c r="B1138" s="100" t="str" cm="1">
        <f t="array" ref="B1138">_xlfn.XLOOKUP(tblMix[[#This Row],[Arena Name]]&amp;tblMix[[#This Row],[Arena Location]],tblLookup[Arena Name]&amp;tblLookup[Arena Location],tblLookup[Team Name],NA(),0,1)</f>
        <v>Baltimore Ravens</v>
      </c>
      <c r="C1138" s="100" t="s">
        <v>385</v>
      </c>
      <c r="D1138" s="100" t="s">
        <v>386</v>
      </c>
      <c r="E1138" s="100">
        <v>71008</v>
      </c>
      <c r="F1138" s="129">
        <v>1998</v>
      </c>
      <c r="G1138" s="100" t="s">
        <v>312</v>
      </c>
      <c r="H1138" s="15" t="s">
        <v>281</v>
      </c>
      <c r="I1138" s="130">
        <v>16.059999999999999</v>
      </c>
      <c r="J1138" s="6">
        <f>1</f>
        <v>1</v>
      </c>
      <c r="L1138" s="205" t="s">
        <v>455</v>
      </c>
      <c r="M1138" s="205" t="s">
        <v>456</v>
      </c>
      <c r="N1138" s="205" t="s">
        <v>457</v>
      </c>
    </row>
    <row r="1139" spans="2:14" ht="23.25" customHeight="1">
      <c r="B1139" s="100" t="s">
        <v>399</v>
      </c>
      <c r="C1139" s="100" t="str">
        <f>_xlfn.XLOOKUP(tblMix[[#This Row],[Team Name]],tblLookup[Team Name],tblLookup[Arena Name],NA(),0,1)</f>
        <v>Cleveland Browns Stadium</v>
      </c>
      <c r="D1139" s="100" t="str">
        <f>_xlfn.XLOOKUP(tblMix[[#This Row],[Arena Name]],tblLookup[Arena Name],tblLookup[Arena Location],NA(),0,1)</f>
        <v>Cleveland, Ohio</v>
      </c>
      <c r="E1139" s="100">
        <v>67895</v>
      </c>
      <c r="F1139" s="129">
        <v>1999</v>
      </c>
      <c r="G1139" s="100" t="s">
        <v>272</v>
      </c>
      <c r="H1139" s="15" t="s">
        <v>283</v>
      </c>
      <c r="I1139" s="130">
        <v>15.68</v>
      </c>
      <c r="J1139" s="6">
        <f>1</f>
        <v>1</v>
      </c>
      <c r="L1139" s="205" t="s">
        <v>390</v>
      </c>
      <c r="M1139" s="205" t="s">
        <v>391</v>
      </c>
      <c r="N1139" s="205" t="s">
        <v>392</v>
      </c>
    </row>
    <row r="1140" spans="2:14" ht="23.25" customHeight="1">
      <c r="B1140" s="100" t="s">
        <v>452</v>
      </c>
      <c r="C1140" s="100" t="s">
        <v>453</v>
      </c>
      <c r="D1140" s="100" t="str">
        <f>_xlfn.XLOOKUP(tblMix[[#This Row],[Arena Name]],tblLookup[Arena Name],tblLookup[Arena Location],NA(),0,1)</f>
        <v>Pittsburgh, Pennsylvania</v>
      </c>
      <c r="E1140" s="100">
        <v>68400</v>
      </c>
      <c r="F1140" s="129">
        <v>2001</v>
      </c>
      <c r="G1140" s="100" t="s">
        <v>275</v>
      </c>
      <c r="H1140" s="15" t="s">
        <v>283</v>
      </c>
      <c r="I1140" s="130">
        <v>14.59</v>
      </c>
      <c r="J1140" s="6">
        <f>1</f>
        <v>1</v>
      </c>
      <c r="L1140" s="205" t="s">
        <v>381</v>
      </c>
      <c r="M1140" s="205" t="s">
        <v>382</v>
      </c>
      <c r="N1140" s="205" t="s">
        <v>383</v>
      </c>
    </row>
    <row r="1141" spans="2:14" ht="23.25" customHeight="1">
      <c r="B1141" s="100" t="s">
        <v>402</v>
      </c>
      <c r="C1141" s="100" t="s">
        <v>403</v>
      </c>
      <c r="D1141" s="100" t="str">
        <f>_xlfn.XLOOKUP(tblMix[[#This Row],[Arena Name]],tblLookup[Arena Name],tblLookup[Arena Location],NA(),0,1)</f>
        <v>Arlington, Texas</v>
      </c>
      <c r="E1141" s="100">
        <v>80000</v>
      </c>
      <c r="F1141" s="129">
        <v>2009</v>
      </c>
      <c r="G1141" s="100" t="s">
        <v>272</v>
      </c>
      <c r="H1141" s="15" t="s">
        <v>283</v>
      </c>
      <c r="I1141" s="130">
        <v>15.68</v>
      </c>
      <c r="J1141" s="6">
        <f>1</f>
        <v>1</v>
      </c>
      <c r="L1141" s="205" t="s">
        <v>402</v>
      </c>
      <c r="M1141" s="205" t="s">
        <v>403</v>
      </c>
      <c r="N1141" s="205" t="s">
        <v>404</v>
      </c>
    </row>
    <row r="1142" spans="2:14" ht="23.25" customHeight="1">
      <c r="B1142" s="100" t="s">
        <v>393</v>
      </c>
      <c r="C1142" s="100" t="s">
        <v>394</v>
      </c>
      <c r="D1142" s="100" t="s">
        <v>395</v>
      </c>
      <c r="E1142" s="100">
        <v>61500</v>
      </c>
      <c r="F1142" s="129">
        <v>1924</v>
      </c>
      <c r="G1142" s="100" t="s">
        <v>304</v>
      </c>
      <c r="H1142" s="15" t="s">
        <v>290</v>
      </c>
      <c r="I1142" s="130">
        <v>7.38</v>
      </c>
      <c r="J1142" s="6">
        <f>1</f>
        <v>1</v>
      </c>
      <c r="L1142" s="205" t="s">
        <v>452</v>
      </c>
      <c r="M1142" s="205" t="s">
        <v>453</v>
      </c>
      <c r="N1142" s="205" t="s">
        <v>454</v>
      </c>
    </row>
    <row r="1143" spans="2:14" ht="23.25" customHeight="1">
      <c r="B1143" s="100" t="str" cm="1">
        <f t="array" ref="B1143">_xlfn.XLOOKUP(tblMix[[#This Row],[Arena Name]]&amp;tblMix[[#This Row],[Arena Location]],tblLookup[Arena Name]&amp;tblLookup[Arena Location],tblLookup[Team Name],NA(),0,1)</f>
        <v>Miami Dolphins</v>
      </c>
      <c r="C1143" s="100" t="s">
        <v>434</v>
      </c>
      <c r="D1143" s="100" t="s">
        <v>435</v>
      </c>
      <c r="E1143" s="100">
        <v>65326</v>
      </c>
      <c r="F1143" s="129">
        <v>1987</v>
      </c>
      <c r="G1143" s="100" t="s">
        <v>274</v>
      </c>
      <c r="H1143" s="15" t="s">
        <v>281</v>
      </c>
      <c r="I1143" s="130">
        <v>7.11</v>
      </c>
      <c r="J1143" s="6">
        <f>1</f>
        <v>1</v>
      </c>
      <c r="L1143" s="205" t="s">
        <v>452</v>
      </c>
      <c r="M1143" s="205" t="s">
        <v>453</v>
      </c>
      <c r="N1143" s="205" t="s">
        <v>454</v>
      </c>
    </row>
    <row r="1144" spans="2:14" ht="23.25" customHeight="1">
      <c r="B1144" s="100" t="s">
        <v>455</v>
      </c>
      <c r="C1144" s="100" t="str">
        <f>_xlfn.XLOOKUP(tblMix[[#This Row],[Team Name]],tblLookup[Team Name],tblLookup[Arena Name],NA(),0,1)</f>
        <v>Levi's Stadium</v>
      </c>
      <c r="D1144" s="100" t="s">
        <v>457</v>
      </c>
      <c r="E1144" s="100">
        <v>68500</v>
      </c>
      <c r="F1144" s="129">
        <v>2014</v>
      </c>
      <c r="G1144" s="100" t="s">
        <v>285</v>
      </c>
      <c r="H1144" s="15" t="s">
        <v>283</v>
      </c>
      <c r="I1144" s="130">
        <v>12.71</v>
      </c>
      <c r="J1144" s="6">
        <f>1</f>
        <v>1</v>
      </c>
      <c r="L1144" s="205" t="s">
        <v>390</v>
      </c>
      <c r="M1144" s="205" t="s">
        <v>391</v>
      </c>
      <c r="N1144" s="205" t="s">
        <v>392</v>
      </c>
    </row>
    <row r="1145" spans="2:14" ht="23.25" customHeight="1">
      <c r="B1145" s="100" t="s">
        <v>420</v>
      </c>
      <c r="C1145" s="100" t="s">
        <v>421</v>
      </c>
      <c r="D1145" s="100" t="s">
        <v>422</v>
      </c>
      <c r="E1145" s="100">
        <v>69132</v>
      </c>
      <c r="F1145" s="129">
        <v>2008</v>
      </c>
      <c r="G1145" s="100" t="s">
        <v>292</v>
      </c>
      <c r="H1145" s="15" t="s">
        <v>287</v>
      </c>
      <c r="I1145" s="130">
        <v>9.99</v>
      </c>
      <c r="J1145" s="6">
        <f>1</f>
        <v>1</v>
      </c>
      <c r="L1145" s="205" t="s">
        <v>452</v>
      </c>
      <c r="M1145" s="205" t="s">
        <v>453</v>
      </c>
      <c r="N1145" s="205" t="s">
        <v>454</v>
      </c>
    </row>
    <row r="1146" spans="2:14" ht="23.25" customHeight="1">
      <c r="B1146" s="100" t="s">
        <v>378</v>
      </c>
      <c r="C1146" s="100" t="str">
        <f>_xlfn.XLOOKUP(tblMix[[#This Row],[Team Name]],tblLookup[Team Name],tblLookup[Arena Name],NA(),0,1)</f>
        <v>State Farm Stadium</v>
      </c>
      <c r="D1146" s="100" t="str">
        <f>_xlfn.XLOOKUP(tblMix[[#This Row],[Arena Name]],tblLookup[Arena Name],tblLookup[Arena Location],NA(),0,1)</f>
        <v>Glendale, Arizona</v>
      </c>
      <c r="E1146" s="100">
        <v>63400</v>
      </c>
      <c r="F1146" s="129">
        <v>2006</v>
      </c>
      <c r="G1146" s="100" t="s">
        <v>324</v>
      </c>
      <c r="H1146" s="15" t="s">
        <v>287</v>
      </c>
      <c r="I1146" s="130">
        <v>14.14</v>
      </c>
      <c r="J1146" s="6">
        <f>1</f>
        <v>1</v>
      </c>
      <c r="L1146" s="205" t="s">
        <v>458</v>
      </c>
      <c r="M1146" s="205" t="s">
        <v>459</v>
      </c>
      <c r="N1146" s="205" t="s">
        <v>460</v>
      </c>
    </row>
    <row r="1147" spans="2:14" ht="23.25" customHeight="1">
      <c r="B1147" s="100" t="s">
        <v>411</v>
      </c>
      <c r="C1147" s="100" t="s">
        <v>412</v>
      </c>
      <c r="D1147" s="100" t="str">
        <f>_xlfn.XLOOKUP(tblMix[[#This Row],[Arena Name]],tblLookup[Arena Name],tblLookup[Arena Location],NA(),0,1)</f>
        <v>Green Bay, Wisconsin</v>
      </c>
      <c r="E1147" s="100">
        <v>81441</v>
      </c>
      <c r="F1147" s="129">
        <v>1957</v>
      </c>
      <c r="G1147" s="100" t="s">
        <v>297</v>
      </c>
      <c r="H1147" s="15" t="s">
        <v>287</v>
      </c>
      <c r="I1147" s="130">
        <v>15.27</v>
      </c>
      <c r="J1147" s="6">
        <f>1</f>
        <v>1</v>
      </c>
      <c r="L1147" s="205" t="s">
        <v>452</v>
      </c>
      <c r="M1147" s="205" t="s">
        <v>453</v>
      </c>
      <c r="N1147" s="205" t="s">
        <v>454</v>
      </c>
    </row>
    <row r="1148" spans="2:14" ht="23.25" customHeight="1">
      <c r="B1148" s="100" t="str" cm="1">
        <f t="array" ref="B1148">_xlfn.XLOOKUP(tblMix[[#This Row],[Arena Name]]&amp;tblMix[[#This Row],[Arena Location]],tblLookup[Arena Name]&amp;tblLookup[Arena Location],tblLookup[Team Name],NA(),0,1)</f>
        <v>Cincinnati Bengals</v>
      </c>
      <c r="C1148" s="100" t="str">
        <f>_xlfn.XLOOKUP(tblMix[[#This Row],[Arena Location]],tblLookup[Arena Location],tblLookup[Arena Name],NA(),0,1)</f>
        <v>Paycor Stadium</v>
      </c>
      <c r="D1148" s="100" t="s">
        <v>398</v>
      </c>
      <c r="E1148" s="100">
        <v>65515</v>
      </c>
      <c r="F1148" s="129">
        <v>2000</v>
      </c>
      <c r="G1148" s="100" t="s">
        <v>268</v>
      </c>
      <c r="H1148" s="15" t="s">
        <v>290</v>
      </c>
      <c r="I1148" s="130">
        <v>6.16</v>
      </c>
      <c r="J1148" s="6">
        <f>1</f>
        <v>1</v>
      </c>
      <c r="L1148" s="205" t="s">
        <v>414</v>
      </c>
      <c r="M1148" s="205" t="s">
        <v>415</v>
      </c>
      <c r="N1148" s="205" t="s">
        <v>416</v>
      </c>
    </row>
    <row r="1149" spans="2:14" ht="23.25" customHeight="1">
      <c r="B1149" s="100" t="s">
        <v>414</v>
      </c>
      <c r="C1149" s="100" t="s">
        <v>415</v>
      </c>
      <c r="D1149" s="100" t="s">
        <v>416</v>
      </c>
      <c r="E1149" s="100">
        <v>72220</v>
      </c>
      <c r="F1149" s="129">
        <v>2002</v>
      </c>
      <c r="G1149" s="100" t="s">
        <v>308</v>
      </c>
      <c r="H1149" s="15" t="s">
        <v>283</v>
      </c>
      <c r="I1149" s="130">
        <v>11.5</v>
      </c>
      <c r="J1149" s="6">
        <f>1</f>
        <v>1</v>
      </c>
      <c r="L1149" s="205" t="s">
        <v>387</v>
      </c>
      <c r="M1149" s="205" t="s">
        <v>388</v>
      </c>
      <c r="N1149" s="205" t="s">
        <v>389</v>
      </c>
    </row>
    <row r="1150" spans="2:14" ht="23.25" customHeight="1">
      <c r="B1150" s="100" t="s">
        <v>426</v>
      </c>
      <c r="C1150" s="100" t="s">
        <v>427</v>
      </c>
      <c r="D1150" s="100" t="s">
        <v>428</v>
      </c>
      <c r="E1150" s="100">
        <v>65000</v>
      </c>
      <c r="F1150" s="129">
        <v>2020</v>
      </c>
      <c r="G1150" s="100" t="s">
        <v>299</v>
      </c>
      <c r="H1150" s="15" t="s">
        <v>283</v>
      </c>
      <c r="I1150" s="130">
        <v>5.21</v>
      </c>
      <c r="J1150" s="6">
        <f>1</f>
        <v>1</v>
      </c>
      <c r="L1150" s="205" t="s">
        <v>455</v>
      </c>
      <c r="M1150" s="205" t="s">
        <v>456</v>
      </c>
      <c r="N1150" s="205" t="s">
        <v>457</v>
      </c>
    </row>
    <row r="1151" spans="2:14" ht="23.25" customHeight="1">
      <c r="B1151" s="100" t="s">
        <v>439</v>
      </c>
      <c r="C1151" s="100" t="str">
        <f>_xlfn.XLOOKUP(tblMix[[#This Row],[Team Name]],tblLookup[Team Name],tblLookup[Arena Name],NA(),0,1)</f>
        <v>Gillette Stadium</v>
      </c>
      <c r="D1151" s="100" t="str">
        <f>_xlfn.XLOOKUP(tblMix[[#This Row],[Arena Name]],tblLookup[Arena Name],tblLookup[Arena Location],NA(),0,1)</f>
        <v>Foxborough, Massachusetts</v>
      </c>
      <c r="E1151" s="100">
        <v>66829</v>
      </c>
      <c r="F1151" s="129">
        <v>2002</v>
      </c>
      <c r="G1151" s="100" t="s">
        <v>273</v>
      </c>
      <c r="H1151" s="15" t="s">
        <v>287</v>
      </c>
      <c r="I1151" s="130">
        <v>6.07</v>
      </c>
      <c r="J1151" s="6">
        <f>1</f>
        <v>1</v>
      </c>
      <c r="L1151" s="205" t="s">
        <v>402</v>
      </c>
      <c r="M1151" s="205" t="s">
        <v>403</v>
      </c>
      <c r="N1151" s="205" t="s">
        <v>404</v>
      </c>
    </row>
    <row r="1152" spans="2:14" ht="23.25" customHeight="1">
      <c r="B1152" s="100" t="s">
        <v>381</v>
      </c>
      <c r="C1152" s="100" t="s">
        <v>382</v>
      </c>
      <c r="D1152" s="100" t="s">
        <v>383</v>
      </c>
      <c r="E1152" s="100">
        <v>71000</v>
      </c>
      <c r="F1152" s="129">
        <v>2017</v>
      </c>
      <c r="G1152" s="100" t="s">
        <v>272</v>
      </c>
      <c r="H1152" s="15" t="s">
        <v>281</v>
      </c>
      <c r="I1152" s="130">
        <v>14.43</v>
      </c>
      <c r="J1152" s="6">
        <f>1</f>
        <v>1</v>
      </c>
      <c r="L1152" s="205" t="s">
        <v>408</v>
      </c>
      <c r="M1152" s="205" t="s">
        <v>409</v>
      </c>
      <c r="N1152" s="205" t="s">
        <v>410</v>
      </c>
    </row>
    <row r="1153" spans="2:14" ht="23.25" customHeight="1">
      <c r="B1153" s="100" t="s">
        <v>411</v>
      </c>
      <c r="C1153" s="100" t="s">
        <v>412</v>
      </c>
      <c r="D1153" s="100" t="s">
        <v>413</v>
      </c>
      <c r="E1153" s="100">
        <v>81441</v>
      </c>
      <c r="F1153" s="129">
        <v>1957</v>
      </c>
      <c r="G1153" s="100" t="s">
        <v>272</v>
      </c>
      <c r="H1153" s="15" t="s">
        <v>283</v>
      </c>
      <c r="I1153" s="130">
        <v>15.68</v>
      </c>
      <c r="J1153" s="6">
        <f>1</f>
        <v>1</v>
      </c>
      <c r="L1153" s="205" t="s">
        <v>467</v>
      </c>
      <c r="M1153" s="205" t="s">
        <v>468</v>
      </c>
      <c r="N1153" s="205" t="s">
        <v>469</v>
      </c>
    </row>
    <row r="1154" spans="2:14" ht="23.25" customHeight="1">
      <c r="B1154" s="100" t="s">
        <v>414</v>
      </c>
      <c r="C1154" s="100" t="s">
        <v>415</v>
      </c>
      <c r="D1154" s="100" t="s">
        <v>416</v>
      </c>
      <c r="E1154" s="100">
        <v>72220</v>
      </c>
      <c r="F1154" s="129">
        <v>2002</v>
      </c>
      <c r="G1154" s="100" t="s">
        <v>314</v>
      </c>
      <c r="H1154" s="15" t="s">
        <v>290</v>
      </c>
      <c r="I1154" s="130">
        <v>11.49</v>
      </c>
      <c r="J1154" s="6">
        <f>1</f>
        <v>1</v>
      </c>
      <c r="L1154" s="205" t="s">
        <v>384</v>
      </c>
      <c r="M1154" s="205" t="s">
        <v>385</v>
      </c>
      <c r="N1154" s="205" t="s">
        <v>386</v>
      </c>
    </row>
    <row r="1155" spans="2:14" ht="23.25" customHeight="1">
      <c r="B1155" s="100" t="s">
        <v>381</v>
      </c>
      <c r="C1155" s="100" t="s">
        <v>382</v>
      </c>
      <c r="D1155" s="100" t="s">
        <v>383</v>
      </c>
      <c r="E1155" s="100">
        <v>71000</v>
      </c>
      <c r="F1155" s="129">
        <v>2017</v>
      </c>
      <c r="G1155" s="100" t="s">
        <v>361</v>
      </c>
      <c r="H1155" s="15" t="s">
        <v>283</v>
      </c>
      <c r="I1155" s="130">
        <v>3.15</v>
      </c>
      <c r="J1155" s="6">
        <f>1</f>
        <v>1</v>
      </c>
      <c r="L1155" s="205" t="s">
        <v>396</v>
      </c>
      <c r="M1155" s="205" t="s">
        <v>397</v>
      </c>
      <c r="N1155" s="205" t="s">
        <v>398</v>
      </c>
    </row>
    <row r="1156" spans="2:14" ht="23.25" customHeight="1">
      <c r="B1156" s="100" t="str" cm="1">
        <f t="array" ref="B1156">_xlfn.XLOOKUP(tblMix[[#This Row],[Arena Name]]&amp;tblMix[[#This Row],[Arena Location]],tblLookup[Arena Name]&amp;tblLookup[Arena Location],tblLookup[Team Name],NA(),0,1)</f>
        <v>Tennessee Titans</v>
      </c>
      <c r="C1156" s="100" t="str">
        <f>_xlfn.XLOOKUP(tblMix[[#This Row],[Arena Location]],tblLookup[Arena Location],tblLookup[Arena Name],NA(),0,1)</f>
        <v>Nissan Stadium</v>
      </c>
      <c r="D1156" s="100" t="s">
        <v>466</v>
      </c>
      <c r="E1156" s="100">
        <v>69143</v>
      </c>
      <c r="F1156" s="129">
        <v>1999</v>
      </c>
      <c r="G1156" s="100" t="s">
        <v>310</v>
      </c>
      <c r="H1156" s="15" t="s">
        <v>290</v>
      </c>
      <c r="I1156" s="130">
        <v>7</v>
      </c>
      <c r="J1156" s="6">
        <f>1</f>
        <v>1</v>
      </c>
      <c r="L1156" s="205" t="s">
        <v>445</v>
      </c>
      <c r="M1156" s="205" t="s">
        <v>446</v>
      </c>
      <c r="N1156" s="205" t="s">
        <v>447</v>
      </c>
    </row>
    <row r="1157" spans="2:14" ht="23.25" customHeight="1">
      <c r="B1157" s="100" t="s">
        <v>411</v>
      </c>
      <c r="C1157" s="100" t="s">
        <v>412</v>
      </c>
      <c r="D1157" s="100" t="s">
        <v>413</v>
      </c>
      <c r="E1157" s="100">
        <v>81441</v>
      </c>
      <c r="F1157" s="129">
        <v>1957</v>
      </c>
      <c r="G1157" s="100" t="s">
        <v>362</v>
      </c>
      <c r="H1157" s="15" t="s">
        <v>283</v>
      </c>
      <c r="I1157" s="130">
        <v>7.12</v>
      </c>
      <c r="J1157" s="6">
        <f>1</f>
        <v>1</v>
      </c>
      <c r="L1157" s="205" t="s">
        <v>423</v>
      </c>
      <c r="M1157" s="205" t="s">
        <v>424</v>
      </c>
      <c r="N1157" s="205" t="s">
        <v>425</v>
      </c>
    </row>
    <row r="1158" spans="2:14" ht="23.25" customHeight="1">
      <c r="B1158" s="100" t="s">
        <v>399</v>
      </c>
      <c r="C1158" s="100" t="s">
        <v>400</v>
      </c>
      <c r="D1158" s="100" t="s">
        <v>401</v>
      </c>
      <c r="E1158" s="100">
        <v>67895</v>
      </c>
      <c r="F1158" s="129">
        <v>1999</v>
      </c>
      <c r="G1158" s="100" t="s">
        <v>292</v>
      </c>
      <c r="H1158" s="15" t="s">
        <v>281</v>
      </c>
      <c r="I1158" s="130">
        <v>9.19</v>
      </c>
      <c r="J1158" s="6">
        <f>1</f>
        <v>1</v>
      </c>
      <c r="L1158" s="205" t="s">
        <v>432</v>
      </c>
      <c r="M1158" s="205" t="s">
        <v>430</v>
      </c>
      <c r="N1158" s="205" t="s">
        <v>431</v>
      </c>
    </row>
    <row r="1159" spans="2:14" ht="23.25" customHeight="1">
      <c r="B1159" s="100" t="s">
        <v>402</v>
      </c>
      <c r="C1159" s="100" t="s">
        <v>403</v>
      </c>
      <c r="D1159" s="100" t="s">
        <v>404</v>
      </c>
      <c r="E1159" s="100">
        <v>80000</v>
      </c>
      <c r="F1159" s="129">
        <v>2009</v>
      </c>
      <c r="G1159" s="100" t="s">
        <v>362</v>
      </c>
      <c r="H1159" s="15" t="s">
        <v>290</v>
      </c>
      <c r="I1159" s="130">
        <v>6.72</v>
      </c>
      <c r="J1159" s="6">
        <f>1</f>
        <v>1</v>
      </c>
      <c r="L1159" s="205" t="s">
        <v>452</v>
      </c>
      <c r="M1159" s="205" t="s">
        <v>453</v>
      </c>
      <c r="N1159" s="205" t="s">
        <v>454</v>
      </c>
    </row>
    <row r="1160" spans="2:14" ht="23.25" customHeight="1">
      <c r="B1160" s="100" t="s">
        <v>411</v>
      </c>
      <c r="C1160" s="100" t="s">
        <v>412</v>
      </c>
      <c r="D1160" s="100" t="str">
        <f>_xlfn.XLOOKUP(tblMix[[#This Row],[Arena Name]],tblLookup[Arena Name],tblLookup[Arena Location],NA(),0,1)</f>
        <v>Green Bay, Wisconsin</v>
      </c>
      <c r="E1160" s="100">
        <v>81441</v>
      </c>
      <c r="F1160" s="129">
        <v>1957</v>
      </c>
      <c r="G1160" s="100" t="s">
        <v>321</v>
      </c>
      <c r="H1160" s="15" t="s">
        <v>283</v>
      </c>
      <c r="I1160" s="130">
        <v>3.98</v>
      </c>
      <c r="J1160" s="6">
        <f>1</f>
        <v>1</v>
      </c>
      <c r="L1160" s="205" t="s">
        <v>408</v>
      </c>
      <c r="M1160" s="205" t="s">
        <v>409</v>
      </c>
      <c r="N1160" s="205" t="s">
        <v>410</v>
      </c>
    </row>
    <row r="1161" spans="2:14" ht="23.25" customHeight="1">
      <c r="B1161" s="100" t="s">
        <v>439</v>
      </c>
      <c r="C1161" s="100" t="s">
        <v>440</v>
      </c>
      <c r="D1161" s="100" t="s">
        <v>441</v>
      </c>
      <c r="E1161" s="100">
        <v>66829</v>
      </c>
      <c r="F1161" s="129">
        <v>2002</v>
      </c>
      <c r="G1161" s="100" t="s">
        <v>365</v>
      </c>
      <c r="H1161" s="15" t="s">
        <v>281</v>
      </c>
      <c r="I1161" s="130">
        <v>7.32</v>
      </c>
      <c r="J1161" s="6">
        <f>1</f>
        <v>1</v>
      </c>
      <c r="L1161" s="205" t="s">
        <v>464</v>
      </c>
      <c r="M1161" s="205" t="s">
        <v>465</v>
      </c>
      <c r="N1161" s="205" t="s">
        <v>466</v>
      </c>
    </row>
    <row r="1162" spans="2:14" ht="23.25" customHeight="1">
      <c r="B1162" s="100" t="str" cm="1">
        <f t="array" ref="B1162">_xlfn.XLOOKUP(tblMix[[#This Row],[Arena Name]]&amp;tblMix[[#This Row],[Arena Location]],tblLookup[Arena Name]&amp;tblLookup[Arena Location],tblLookup[Team Name],NA(),0,1)</f>
        <v>Miami Dolphins</v>
      </c>
      <c r="C1162" s="100" t="str">
        <f>_xlfn.XLOOKUP(tblMix[[#This Row],[Arena Location]],tblLookup[Arena Location],tblLookup[Arena Name],NA(),0,1)</f>
        <v>Hard Rock Stadium</v>
      </c>
      <c r="D1162" s="100" t="s">
        <v>435</v>
      </c>
      <c r="E1162" s="100">
        <v>65326</v>
      </c>
      <c r="F1162" s="129">
        <v>1987</v>
      </c>
      <c r="G1162" s="100" t="s">
        <v>270</v>
      </c>
      <c r="H1162" s="15" t="s">
        <v>283</v>
      </c>
      <c r="I1162" s="130">
        <v>8.67</v>
      </c>
      <c r="J1162" s="6">
        <f>1</f>
        <v>1</v>
      </c>
      <c r="L1162" s="205" t="s">
        <v>452</v>
      </c>
      <c r="M1162" s="205" t="s">
        <v>453</v>
      </c>
      <c r="N1162" s="205" t="s">
        <v>454</v>
      </c>
    </row>
    <row r="1163" spans="2:14" ht="23.25" customHeight="1">
      <c r="B1163" s="100" t="s">
        <v>387</v>
      </c>
      <c r="C1163" s="100" t="str">
        <f>_xlfn.XLOOKUP(tblMix[[#This Row],[Team Name]],tblLookup[Team Name],tblLookup[Arena Name],NA(),0,1)</f>
        <v>Highmark Stadium</v>
      </c>
      <c r="D1163" s="100" t="str">
        <f>_xlfn.XLOOKUP(tblMix[[#This Row],[Arena Name]],tblLookup[Arena Name],tblLookup[Arena Location],NA(),0,1)</f>
        <v>Orchard Park, New York</v>
      </c>
      <c r="E1163" s="100">
        <v>71608</v>
      </c>
      <c r="F1163" s="129">
        <v>1973</v>
      </c>
      <c r="G1163" s="100" t="s">
        <v>288</v>
      </c>
      <c r="H1163" s="15" t="s">
        <v>283</v>
      </c>
      <c r="I1163" s="130">
        <v>5.13</v>
      </c>
      <c r="J1163" s="6">
        <f>1</f>
        <v>1</v>
      </c>
      <c r="L1163" s="205" t="s">
        <v>442</v>
      </c>
      <c r="M1163" s="205" t="s">
        <v>443</v>
      </c>
      <c r="N1163" s="205" t="s">
        <v>444</v>
      </c>
    </row>
    <row r="1164" spans="2:14" ht="23.25" customHeight="1">
      <c r="B1164" s="100" t="s">
        <v>448</v>
      </c>
      <c r="C1164" s="100" t="s">
        <v>446</v>
      </c>
      <c r="D1164" s="100" t="str">
        <f>_xlfn.XLOOKUP(tblMix[[#This Row],[Arena Name]],tblLookup[Arena Name],tblLookup[Arena Location],NA(),0,1)</f>
        <v>East Rutherford, New Jersey</v>
      </c>
      <c r="E1164" s="100">
        <v>82500</v>
      </c>
      <c r="F1164" s="129">
        <v>2010</v>
      </c>
      <c r="G1164" s="100" t="s">
        <v>364</v>
      </c>
      <c r="H1164" s="15" t="s">
        <v>281</v>
      </c>
      <c r="I1164" s="130">
        <v>7.2</v>
      </c>
      <c r="J1164" s="6">
        <f>1</f>
        <v>1</v>
      </c>
      <c r="L1164" s="205" t="s">
        <v>402</v>
      </c>
      <c r="M1164" s="205" t="s">
        <v>403</v>
      </c>
      <c r="N1164" s="205" t="s">
        <v>404</v>
      </c>
    </row>
    <row r="1165" spans="2:14" ht="23.25" customHeight="1">
      <c r="B1165" s="100" t="s">
        <v>423</v>
      </c>
      <c r="C1165" s="100" t="s">
        <v>424</v>
      </c>
      <c r="D1165" s="100" t="s">
        <v>425</v>
      </c>
      <c r="E1165" s="100">
        <v>76416</v>
      </c>
      <c r="F1165" s="129">
        <v>1972</v>
      </c>
      <c r="G1165" s="100" t="s">
        <v>273</v>
      </c>
      <c r="H1165" s="15" t="s">
        <v>283</v>
      </c>
      <c r="I1165" s="130">
        <v>6.07</v>
      </c>
      <c r="J1165" s="6">
        <f>1</f>
        <v>1</v>
      </c>
      <c r="L1165" s="205" t="s">
        <v>461</v>
      </c>
      <c r="M1165" s="205" t="s">
        <v>462</v>
      </c>
      <c r="N1165" s="205" t="s">
        <v>463</v>
      </c>
    </row>
    <row r="1166" spans="2:14" ht="23.25" customHeight="1">
      <c r="B1166" s="100" t="s">
        <v>414</v>
      </c>
      <c r="C1166" s="100" t="s">
        <v>415</v>
      </c>
      <c r="D1166" s="100" t="s">
        <v>416</v>
      </c>
      <c r="E1166" s="100">
        <v>72220</v>
      </c>
      <c r="F1166" s="129">
        <v>2002</v>
      </c>
      <c r="G1166" s="100" t="s">
        <v>275</v>
      </c>
      <c r="H1166" s="15" t="s">
        <v>281</v>
      </c>
      <c r="I1166" s="130">
        <v>15.9</v>
      </c>
      <c r="J1166" s="6">
        <f>1</f>
        <v>1</v>
      </c>
      <c r="L1166" s="205" t="s">
        <v>455</v>
      </c>
      <c r="M1166" s="205" t="s">
        <v>456</v>
      </c>
      <c r="N1166" s="205" t="s">
        <v>457</v>
      </c>
    </row>
    <row r="1167" spans="2:14" ht="23.25" customHeight="1">
      <c r="B1167" s="100" t="str" cm="1">
        <f t="array" ref="B1167">_xlfn.XLOOKUP(tblMix[[#This Row],[Arena Name]]&amp;tblMix[[#This Row],[Arena Location]],tblLookup[Arena Name]&amp;tblLookup[Arena Location],tblLookup[Team Name],NA(),0,1)</f>
        <v>Jacksonville Jaguars</v>
      </c>
      <c r="C1167" s="100" t="s">
        <v>421</v>
      </c>
      <c r="D1167" s="100" t="s">
        <v>422</v>
      </c>
      <c r="E1167" s="100">
        <v>69132</v>
      </c>
      <c r="F1167" s="129">
        <v>2008</v>
      </c>
      <c r="G1167" s="100" t="s">
        <v>324</v>
      </c>
      <c r="H1167" s="15" t="s">
        <v>283</v>
      </c>
      <c r="I1167" s="130">
        <v>14.14</v>
      </c>
      <c r="J1167" s="6">
        <f>1</f>
        <v>1</v>
      </c>
      <c r="L1167" s="205" t="s">
        <v>423</v>
      </c>
      <c r="M1167" s="205" t="s">
        <v>424</v>
      </c>
      <c r="N1167" s="205" t="s">
        <v>425</v>
      </c>
    </row>
    <row r="1168" spans="2:14" ht="23.25" customHeight="1">
      <c r="B1168" s="100" t="s">
        <v>442</v>
      </c>
      <c r="C1168" s="100" t="s">
        <v>443</v>
      </c>
      <c r="D1168" s="100" t="s">
        <v>444</v>
      </c>
      <c r="E1168" s="100">
        <v>73208</v>
      </c>
      <c r="F1168" s="129">
        <v>1975</v>
      </c>
      <c r="G1168" s="100" t="s">
        <v>289</v>
      </c>
      <c r="H1168" s="15" t="s">
        <v>287</v>
      </c>
      <c r="I1168" s="130">
        <v>7.76</v>
      </c>
      <c r="J1168" s="6">
        <f>1</f>
        <v>1</v>
      </c>
      <c r="L1168" s="205" t="s">
        <v>402</v>
      </c>
      <c r="M1168" s="205" t="s">
        <v>403</v>
      </c>
      <c r="N1168" s="205" t="s">
        <v>404</v>
      </c>
    </row>
    <row r="1169" spans="2:14" ht="23.25" customHeight="1">
      <c r="B1169" s="100" t="s">
        <v>449</v>
      </c>
      <c r="C1169" s="100" t="s">
        <v>450</v>
      </c>
      <c r="D1169" s="100" t="s">
        <v>451</v>
      </c>
      <c r="E1169" s="100">
        <v>69596</v>
      </c>
      <c r="F1169" s="129">
        <v>2003</v>
      </c>
      <c r="G1169" s="100" t="s">
        <v>321</v>
      </c>
      <c r="H1169" s="15" t="s">
        <v>283</v>
      </c>
      <c r="I1169" s="130">
        <v>3.98</v>
      </c>
      <c r="J1169" s="6">
        <f>1</f>
        <v>1</v>
      </c>
      <c r="L1169" s="205" t="s">
        <v>381</v>
      </c>
      <c r="M1169" s="205" t="s">
        <v>382</v>
      </c>
      <c r="N1169" s="205" t="s">
        <v>383</v>
      </c>
    </row>
    <row r="1170" spans="2:14" ht="23.25" customHeight="1">
      <c r="B1170" s="100" t="s">
        <v>393</v>
      </c>
      <c r="C1170" s="100" t="str">
        <f>_xlfn.XLOOKUP(tblMix[[#This Row],[Team Name]],tblLookup[Team Name],tblLookup[Arena Name],NA(),0,1)</f>
        <v>Soldier Field</v>
      </c>
      <c r="D1170" s="100" t="str">
        <f>_xlfn.XLOOKUP(tblMix[[#This Row],[Arena Name]],tblLookup[Arena Name],tblLookup[Arena Location],NA(),0,1)</f>
        <v>Chicago, Illinois</v>
      </c>
      <c r="E1170" s="100">
        <v>61500</v>
      </c>
      <c r="F1170" s="129">
        <v>1924</v>
      </c>
      <c r="G1170" s="100" t="s">
        <v>365</v>
      </c>
      <c r="H1170" s="15" t="s">
        <v>283</v>
      </c>
      <c r="I1170" s="130">
        <v>7.18</v>
      </c>
      <c r="J1170" s="6">
        <f>1</f>
        <v>1</v>
      </c>
      <c r="L1170" s="205" t="s">
        <v>433</v>
      </c>
      <c r="M1170" s="205" t="s">
        <v>434</v>
      </c>
      <c r="N1170" s="205" t="s">
        <v>435</v>
      </c>
    </row>
    <row r="1171" spans="2:14" ht="23.25" customHeight="1">
      <c r="B1171" s="100" t="s">
        <v>458</v>
      </c>
      <c r="C1171" s="100" t="s">
        <v>459</v>
      </c>
      <c r="D1171" s="100" t="str">
        <f>_xlfn.XLOOKUP(tblMix[[#This Row],[Arena Name]],tblLookup[Arena Name],tblLookup[Arena Location],NA(),0,1)</f>
        <v>Seattle, Washington</v>
      </c>
      <c r="E1171" s="100">
        <v>69000</v>
      </c>
      <c r="F1171" s="129">
        <v>2002</v>
      </c>
      <c r="G1171" s="100" t="s">
        <v>296</v>
      </c>
      <c r="H1171" s="15" t="s">
        <v>283</v>
      </c>
      <c r="I1171" s="130">
        <v>11.1</v>
      </c>
      <c r="J1171" s="6">
        <f>1</f>
        <v>1</v>
      </c>
      <c r="L1171" s="205" t="s">
        <v>399</v>
      </c>
      <c r="M1171" s="205" t="s">
        <v>400</v>
      </c>
      <c r="N1171" s="205" t="s">
        <v>401</v>
      </c>
    </row>
    <row r="1172" spans="2:14" ht="23.25" customHeight="1">
      <c r="B1172" s="100" t="s">
        <v>429</v>
      </c>
      <c r="C1172" s="100" t="s">
        <v>430</v>
      </c>
      <c r="D1172" s="100" t="s">
        <v>431</v>
      </c>
      <c r="E1172" s="100">
        <v>70240</v>
      </c>
      <c r="F1172" s="129">
        <v>2020</v>
      </c>
      <c r="G1172" s="100" t="s">
        <v>269</v>
      </c>
      <c r="H1172" s="15" t="s">
        <v>281</v>
      </c>
      <c r="I1172" s="130">
        <v>10.96</v>
      </c>
      <c r="J1172" s="6">
        <f>1</f>
        <v>1</v>
      </c>
      <c r="L1172" s="205" t="s">
        <v>449</v>
      </c>
      <c r="M1172" s="205" t="s">
        <v>450</v>
      </c>
      <c r="N1172" s="205" t="s">
        <v>451</v>
      </c>
    </row>
    <row r="1173" spans="2:14" ht="23.25" customHeight="1">
      <c r="B1173" s="100" t="str" cm="1">
        <f t="array" ref="B1173">_xlfn.XLOOKUP(tblMix[[#This Row],[Arena Name]]&amp;tblMix[[#This Row],[Arena Location]],tblLookup[Arena Name]&amp;tblLookup[Arena Location],tblLookup[Team Name],NA(),0,1)</f>
        <v>New York Giants</v>
      </c>
      <c r="C1173" s="100" t="str">
        <f>_xlfn.XLOOKUP(tblMix[[#This Row],[Arena Location]],tblLookup[Arena Location],tblLookup[Arena Name],NA(),0,1)</f>
        <v>MetLife Stadium</v>
      </c>
      <c r="D1173" s="100" t="s">
        <v>447</v>
      </c>
      <c r="E1173" s="100">
        <v>82500</v>
      </c>
      <c r="F1173" s="129">
        <v>2010</v>
      </c>
      <c r="G1173" s="100" t="s">
        <v>296</v>
      </c>
      <c r="H1173" s="15" t="s">
        <v>283</v>
      </c>
      <c r="I1173" s="130">
        <v>11.1</v>
      </c>
      <c r="J1173" s="6">
        <f>1</f>
        <v>1</v>
      </c>
      <c r="L1173" s="205" t="s">
        <v>467</v>
      </c>
      <c r="M1173" s="205" t="s">
        <v>468</v>
      </c>
      <c r="N1173" s="205" t="s">
        <v>469</v>
      </c>
    </row>
    <row r="1174" spans="2:14" ht="23.25" customHeight="1">
      <c r="B1174" s="100" t="str" cm="1">
        <f t="array" ref="B1174">_xlfn.XLOOKUP(tblMix[[#This Row],[Arena Name]]&amp;tblMix[[#This Row],[Arena Location]],tblLookup[Arena Name]&amp;tblLookup[Arena Location],tblLookup[Team Name],NA(),0,1)</f>
        <v>Tennessee Titans</v>
      </c>
      <c r="C1174" s="100" t="str">
        <f>_xlfn.XLOOKUP(tblMix[[#This Row],[Arena Location]],tblLookup[Arena Location],tblLookup[Arena Name],NA(),0,1)</f>
        <v>Nissan Stadium</v>
      </c>
      <c r="D1174" s="100" t="s">
        <v>466</v>
      </c>
      <c r="E1174" s="100">
        <v>69143</v>
      </c>
      <c r="F1174" s="129">
        <v>1999</v>
      </c>
      <c r="G1174" s="100" t="s">
        <v>268</v>
      </c>
      <c r="H1174" s="15" t="s">
        <v>283</v>
      </c>
      <c r="I1174" s="130">
        <v>5.73</v>
      </c>
      <c r="J1174" s="6">
        <f>1</f>
        <v>1</v>
      </c>
      <c r="L1174" s="205" t="s">
        <v>402</v>
      </c>
      <c r="M1174" s="205" t="s">
        <v>403</v>
      </c>
      <c r="N1174" s="205" t="s">
        <v>404</v>
      </c>
    </row>
    <row r="1175" spans="2:14" ht="23.25" customHeight="1">
      <c r="B1175" s="100" t="s">
        <v>449</v>
      </c>
      <c r="C1175" s="100" t="s">
        <v>450</v>
      </c>
      <c r="D1175" s="100" t="s">
        <v>451</v>
      </c>
      <c r="E1175" s="100">
        <v>69596</v>
      </c>
      <c r="F1175" s="129">
        <v>2003</v>
      </c>
      <c r="G1175" s="100" t="s">
        <v>275</v>
      </c>
      <c r="H1175" s="15" t="s">
        <v>290</v>
      </c>
      <c r="I1175" s="130">
        <v>13.76</v>
      </c>
      <c r="J1175" s="6">
        <f>1</f>
        <v>1</v>
      </c>
      <c r="L1175" s="205" t="s">
        <v>455</v>
      </c>
      <c r="M1175" s="205" t="s">
        <v>456</v>
      </c>
      <c r="N1175" s="205" t="s">
        <v>457</v>
      </c>
    </row>
    <row r="1176" spans="2:14" ht="23.25" customHeight="1">
      <c r="B1176" s="100" t="s">
        <v>417</v>
      </c>
      <c r="C1176" s="100" t="s">
        <v>418</v>
      </c>
      <c r="D1176" s="100" t="s">
        <v>419</v>
      </c>
      <c r="E1176" s="100">
        <v>67000</v>
      </c>
      <c r="F1176" s="129">
        <v>2008</v>
      </c>
      <c r="G1176" s="100" t="s">
        <v>308</v>
      </c>
      <c r="H1176" s="15" t="s">
        <v>281</v>
      </c>
      <c r="I1176" s="130">
        <v>12.31</v>
      </c>
      <c r="J1176" s="6">
        <f>1</f>
        <v>1</v>
      </c>
      <c r="L1176" s="205" t="s">
        <v>387</v>
      </c>
      <c r="M1176" s="205" t="s">
        <v>388</v>
      </c>
      <c r="N1176" s="205" t="s">
        <v>389</v>
      </c>
    </row>
    <row r="1177" spans="2:14" ht="23.25" customHeight="1">
      <c r="B1177" s="100" t="str" cm="1">
        <f t="array" ref="B1177">_xlfn.XLOOKUP(tblMix[[#This Row],[Arena Name]]&amp;tblMix[[#This Row],[Arena Location]],tblLookup[Arena Name]&amp;tblLookup[Arena Location],tblLookup[Team Name],NA(),0,1)</f>
        <v>New York Giants</v>
      </c>
      <c r="C1177" s="100" t="str">
        <f>_xlfn.XLOOKUP(tblMix[[#This Row],[Arena Location]],tblLookup[Arena Location],tblLookup[Arena Name],NA(),0,1)</f>
        <v>MetLife Stadium</v>
      </c>
      <c r="D1177" s="100" t="s">
        <v>447</v>
      </c>
      <c r="E1177" s="100">
        <v>82500</v>
      </c>
      <c r="F1177" s="129">
        <v>2010</v>
      </c>
      <c r="G1177" s="100" t="s">
        <v>293</v>
      </c>
      <c r="H1177" s="15" t="s">
        <v>283</v>
      </c>
      <c r="I1177" s="130">
        <v>5.08</v>
      </c>
      <c r="J1177" s="6">
        <f>1</f>
        <v>1</v>
      </c>
      <c r="L1177" s="205" t="s">
        <v>442</v>
      </c>
      <c r="M1177" s="205" t="s">
        <v>443</v>
      </c>
      <c r="N1177" s="205" t="s">
        <v>444</v>
      </c>
    </row>
    <row r="1178" spans="2:14" ht="23.25" customHeight="1">
      <c r="B1178" s="100" t="s">
        <v>423</v>
      </c>
      <c r="C1178" s="100" t="s">
        <v>424</v>
      </c>
      <c r="D1178" s="100" t="str">
        <f>_xlfn.XLOOKUP(tblMix[[#This Row],[Arena Name]],tblLookup[Arena Name],tblLookup[Arena Location],NA(),0,1)</f>
        <v>Kansas City, Missouri</v>
      </c>
      <c r="E1178" s="100">
        <v>76416</v>
      </c>
      <c r="F1178" s="129">
        <v>1972</v>
      </c>
      <c r="G1178" s="100" t="s">
        <v>323</v>
      </c>
      <c r="H1178" s="15" t="s">
        <v>290</v>
      </c>
      <c r="I1178" s="130">
        <v>1.97</v>
      </c>
      <c r="J1178" s="6">
        <f>1</f>
        <v>1</v>
      </c>
      <c r="L1178" s="205" t="s">
        <v>455</v>
      </c>
      <c r="M1178" s="205" t="s">
        <v>456</v>
      </c>
      <c r="N1178" s="205" t="s">
        <v>457</v>
      </c>
    </row>
    <row r="1179" spans="2:14" ht="23.25" customHeight="1">
      <c r="B1179" s="100" t="s">
        <v>436</v>
      </c>
      <c r="C1179" s="100" t="s">
        <v>437</v>
      </c>
      <c r="D1179" s="100" t="s">
        <v>438</v>
      </c>
      <c r="E1179" s="100">
        <v>66655</v>
      </c>
      <c r="F1179" s="129">
        <v>2016</v>
      </c>
      <c r="G1179" s="100" t="s">
        <v>296</v>
      </c>
      <c r="H1179" s="15" t="s">
        <v>281</v>
      </c>
      <c r="I1179" s="130">
        <v>12.21</v>
      </c>
      <c r="J1179" s="6">
        <f>1</f>
        <v>1</v>
      </c>
      <c r="L1179" s="205" t="s">
        <v>408</v>
      </c>
      <c r="M1179" s="205" t="s">
        <v>409</v>
      </c>
      <c r="N1179" s="205" t="s">
        <v>410</v>
      </c>
    </row>
    <row r="1180" spans="2:14" ht="23.25" customHeight="1">
      <c r="B1180" s="100" t="s">
        <v>387</v>
      </c>
      <c r="C1180" s="100" t="s">
        <v>388</v>
      </c>
      <c r="D1180" s="100" t="s">
        <v>389</v>
      </c>
      <c r="E1180" s="100">
        <v>71608</v>
      </c>
      <c r="F1180" s="129">
        <v>1973</v>
      </c>
      <c r="G1180" s="100" t="s">
        <v>364</v>
      </c>
      <c r="H1180" s="15" t="s">
        <v>281</v>
      </c>
      <c r="I1180" s="130">
        <v>7.2</v>
      </c>
      <c r="J1180" s="6">
        <f>1</f>
        <v>1</v>
      </c>
      <c r="L1180" s="205" t="s">
        <v>417</v>
      </c>
      <c r="M1180" s="205" t="s">
        <v>418</v>
      </c>
      <c r="N1180" s="205" t="s">
        <v>419</v>
      </c>
    </row>
    <row r="1181" spans="2:14" ht="23.25" customHeight="1">
      <c r="B1181" s="100" t="s">
        <v>439</v>
      </c>
      <c r="C1181" s="100" t="str">
        <f>_xlfn.XLOOKUP(tblMix[[#This Row],[Team Name]],tblLookup[Team Name],tblLookup[Arena Name],NA(),0,1)</f>
        <v>Gillette Stadium</v>
      </c>
      <c r="D1181" s="100" t="s">
        <v>441</v>
      </c>
      <c r="E1181" s="100">
        <v>66829</v>
      </c>
      <c r="F1181" s="129">
        <v>2002</v>
      </c>
      <c r="G1181" s="100" t="s">
        <v>282</v>
      </c>
      <c r="H1181" s="15" t="s">
        <v>290</v>
      </c>
      <c r="I1181" s="130">
        <v>5.88</v>
      </c>
      <c r="J1181" s="6">
        <f>1</f>
        <v>1</v>
      </c>
      <c r="L1181" s="205" t="s">
        <v>414</v>
      </c>
      <c r="M1181" s="205" t="s">
        <v>415</v>
      </c>
      <c r="N1181" s="205" t="s">
        <v>416</v>
      </c>
    </row>
    <row r="1182" spans="2:14" ht="23.25" customHeight="1">
      <c r="B1182" s="100" t="s">
        <v>411</v>
      </c>
      <c r="C1182" s="100" t="s">
        <v>412</v>
      </c>
      <c r="D1182" s="100" t="s">
        <v>413</v>
      </c>
      <c r="E1182" s="100">
        <v>81441</v>
      </c>
      <c r="F1182" s="129">
        <v>1957</v>
      </c>
      <c r="G1182" s="100" t="s">
        <v>271</v>
      </c>
      <c r="H1182" s="15" t="s">
        <v>290</v>
      </c>
      <c r="I1182" s="130">
        <v>10.18</v>
      </c>
      <c r="J1182" s="6">
        <f>1</f>
        <v>1</v>
      </c>
      <c r="L1182" s="205" t="s">
        <v>455</v>
      </c>
      <c r="M1182" s="205" t="s">
        <v>456</v>
      </c>
      <c r="N1182" s="205" t="s">
        <v>457</v>
      </c>
    </row>
    <row r="1183" spans="2:14" ht="23.25" customHeight="1">
      <c r="B1183" s="100" t="s">
        <v>426</v>
      </c>
      <c r="C1183" s="100" t="s">
        <v>427</v>
      </c>
      <c r="D1183" s="100" t="s">
        <v>428</v>
      </c>
      <c r="E1183" s="100">
        <v>65000</v>
      </c>
      <c r="F1183" s="129">
        <v>2020</v>
      </c>
      <c r="G1183" s="100" t="s">
        <v>364</v>
      </c>
      <c r="H1183" s="15" t="s">
        <v>281</v>
      </c>
      <c r="I1183" s="130">
        <v>7.2</v>
      </c>
      <c r="J1183" s="6">
        <f>1</f>
        <v>1</v>
      </c>
      <c r="L1183" s="205" t="s">
        <v>393</v>
      </c>
      <c r="M1183" s="205" t="s">
        <v>394</v>
      </c>
      <c r="N1183" s="205" t="s">
        <v>395</v>
      </c>
    </row>
    <row r="1184" spans="2:14" ht="23.25" customHeight="1">
      <c r="B1184" s="100" t="s">
        <v>420</v>
      </c>
      <c r="C1184" s="100" t="s">
        <v>421</v>
      </c>
      <c r="D1184" s="100" t="s">
        <v>422</v>
      </c>
      <c r="E1184" s="100">
        <v>69132</v>
      </c>
      <c r="F1184" s="129">
        <v>2008</v>
      </c>
      <c r="G1184" s="100" t="s">
        <v>298</v>
      </c>
      <c r="H1184" s="15" t="s">
        <v>290</v>
      </c>
      <c r="I1184" s="130">
        <v>10.7</v>
      </c>
      <c r="J1184" s="6">
        <f>1</f>
        <v>1</v>
      </c>
      <c r="L1184" s="205" t="s">
        <v>414</v>
      </c>
      <c r="M1184" s="205" t="s">
        <v>415</v>
      </c>
      <c r="N1184" s="205" t="s">
        <v>416</v>
      </c>
    </row>
    <row r="1185" spans="2:14" ht="23.25" customHeight="1">
      <c r="B1185" s="100" t="s">
        <v>433</v>
      </c>
      <c r="C1185" s="100" t="s">
        <v>434</v>
      </c>
      <c r="D1185" s="100" t="str">
        <f>_xlfn.XLOOKUP(tblMix[[#This Row],[Arena Name]],tblLookup[Arena Name],tblLookup[Arena Location],NA(),0,1)</f>
        <v>Miami Gardens, Florida</v>
      </c>
      <c r="E1185" s="100">
        <v>65326</v>
      </c>
      <c r="F1185" s="129">
        <v>1987</v>
      </c>
      <c r="G1185" s="100" t="s">
        <v>310</v>
      </c>
      <c r="H1185" s="15" t="s">
        <v>290</v>
      </c>
      <c r="I1185" s="130">
        <v>7</v>
      </c>
      <c r="J1185" s="6">
        <f>1</f>
        <v>1</v>
      </c>
      <c r="L1185" s="205" t="s">
        <v>390</v>
      </c>
      <c r="M1185" s="205" t="s">
        <v>391</v>
      </c>
      <c r="N1185" s="205" t="s">
        <v>392</v>
      </c>
    </row>
    <row r="1186" spans="2:14" ht="23.25" customHeight="1">
      <c r="B1186" s="100" t="s">
        <v>458</v>
      </c>
      <c r="C1186" s="100" t="s">
        <v>459</v>
      </c>
      <c r="D1186" s="100" t="s">
        <v>460</v>
      </c>
      <c r="E1186" s="100">
        <v>69000</v>
      </c>
      <c r="F1186" s="129">
        <v>2002</v>
      </c>
      <c r="G1186" s="100" t="s">
        <v>282</v>
      </c>
      <c r="H1186" s="15" t="s">
        <v>287</v>
      </c>
      <c r="I1186" s="130">
        <v>5.7</v>
      </c>
      <c r="J1186" s="6">
        <f>1</f>
        <v>1</v>
      </c>
      <c r="L1186" s="205" t="s">
        <v>467</v>
      </c>
      <c r="M1186" s="205" t="s">
        <v>468</v>
      </c>
      <c r="N1186" s="205" t="s">
        <v>469</v>
      </c>
    </row>
    <row r="1187" spans="2:14" ht="23.25" customHeight="1">
      <c r="B1187" s="100" t="str" cm="1">
        <f t="array" ref="B1187">_xlfn.XLOOKUP(tblMix[[#This Row],[Arena Name]]&amp;tblMix[[#This Row],[Arena Location]],tblLookup[Arena Name]&amp;tblLookup[Arena Location],tblLookup[Team Name],NA(),0,1)</f>
        <v>San Francisco 49ers</v>
      </c>
      <c r="C1187" s="100" t="str">
        <f>_xlfn.XLOOKUP(tblMix[[#This Row],[Arena Location]],tblLookup[Arena Location],tblLookup[Arena Name],NA(),0,1)</f>
        <v>Levi's Stadium</v>
      </c>
      <c r="D1187" s="100" t="s">
        <v>457</v>
      </c>
      <c r="E1187" s="100">
        <v>68500</v>
      </c>
      <c r="F1187" s="129">
        <v>2014</v>
      </c>
      <c r="G1187" s="100" t="s">
        <v>286</v>
      </c>
      <c r="H1187" s="15" t="s">
        <v>283</v>
      </c>
      <c r="I1187" s="130">
        <v>8.8800000000000008</v>
      </c>
      <c r="J1187" s="6">
        <f>1</f>
        <v>1</v>
      </c>
      <c r="L1187" s="205" t="s">
        <v>448</v>
      </c>
      <c r="M1187" s="205" t="s">
        <v>446</v>
      </c>
      <c r="N1187" s="205" t="s">
        <v>447</v>
      </c>
    </row>
    <row r="1188" spans="2:14" ht="23.25" customHeight="1">
      <c r="B1188" s="100" t="str" cm="1">
        <f t="array" ref="B1188">_xlfn.XLOOKUP(tblMix[[#This Row],[Arena Name]]&amp;tblMix[[#This Row],[Arena Location]],tblLookup[Arena Name]&amp;tblLookup[Arena Location],tblLookup[Team Name],NA(),0,1)</f>
        <v>Green Bay Packers</v>
      </c>
      <c r="C1188" s="100" t="s">
        <v>412</v>
      </c>
      <c r="D1188" s="100" t="str">
        <f>_xlfn.XLOOKUP(tblMix[[#This Row],[Arena Name]],tblLookup[Arena Name],tblLookup[Arena Location],NA(),0,1)</f>
        <v>Green Bay, Wisconsin</v>
      </c>
      <c r="E1188" s="100">
        <v>81441</v>
      </c>
      <c r="F1188" s="129">
        <v>1957</v>
      </c>
      <c r="G1188" s="100" t="s">
        <v>268</v>
      </c>
      <c r="H1188" s="15" t="s">
        <v>281</v>
      </c>
      <c r="I1188" s="130">
        <v>5.39</v>
      </c>
      <c r="J1188" s="6">
        <f>1</f>
        <v>1</v>
      </c>
      <c r="L1188" s="205" t="s">
        <v>432</v>
      </c>
      <c r="M1188" s="205" t="s">
        <v>430</v>
      </c>
      <c r="N1188" s="205" t="s">
        <v>431</v>
      </c>
    </row>
    <row r="1189" spans="2:14" ht="23.25" customHeight="1">
      <c r="B1189" s="100" t="s">
        <v>393</v>
      </c>
      <c r="C1189" s="100" t="s">
        <v>394</v>
      </c>
      <c r="D1189" s="100" t="s">
        <v>395</v>
      </c>
      <c r="E1189" s="100">
        <v>61500</v>
      </c>
      <c r="F1189" s="129">
        <v>1924</v>
      </c>
      <c r="G1189" s="100" t="s">
        <v>301</v>
      </c>
      <c r="H1189" s="15" t="s">
        <v>287</v>
      </c>
      <c r="I1189" s="130">
        <v>13.67</v>
      </c>
      <c r="J1189" s="6">
        <f>1</f>
        <v>1</v>
      </c>
      <c r="L1189" s="205" t="s">
        <v>449</v>
      </c>
      <c r="M1189" s="205" t="s">
        <v>450</v>
      </c>
      <c r="N1189" s="205" t="s">
        <v>451</v>
      </c>
    </row>
    <row r="1190" spans="2:14" ht="23.25" customHeight="1">
      <c r="B1190" s="100" t="s">
        <v>396</v>
      </c>
      <c r="C1190" s="100" t="s">
        <v>397</v>
      </c>
      <c r="D1190" s="100" t="str">
        <f>_xlfn.XLOOKUP(tblMix[[#This Row],[Arena Name]],tblLookup[Arena Name],tblLookup[Arena Location],NA(),0,1)</f>
        <v>Cincinnati, Ohio</v>
      </c>
      <c r="E1190" s="100">
        <v>65515</v>
      </c>
      <c r="F1190" s="129">
        <v>2000</v>
      </c>
      <c r="G1190" s="100" t="s">
        <v>282</v>
      </c>
      <c r="H1190" s="15" t="s">
        <v>281</v>
      </c>
      <c r="I1190" s="130">
        <v>5.99</v>
      </c>
      <c r="J1190" s="6">
        <f>1</f>
        <v>1</v>
      </c>
      <c r="L1190" s="205" t="s">
        <v>396</v>
      </c>
      <c r="M1190" s="205" t="s">
        <v>397</v>
      </c>
      <c r="N1190" s="205" t="s">
        <v>398</v>
      </c>
    </row>
    <row r="1191" spans="2:14" ht="23.25" customHeight="1">
      <c r="B1191" s="100" t="s">
        <v>439</v>
      </c>
      <c r="C1191" s="100" t="s">
        <v>440</v>
      </c>
      <c r="D1191" s="100" t="str">
        <f>_xlfn.XLOOKUP(tblMix[[#This Row],[Arena Name]],tblLookup[Arena Name],tblLookup[Arena Location],NA(),0,1)</f>
        <v>Foxborough, Massachusetts</v>
      </c>
      <c r="E1191" s="100">
        <v>66829</v>
      </c>
      <c r="F1191" s="129">
        <v>2002</v>
      </c>
      <c r="G1191" s="100" t="s">
        <v>308</v>
      </c>
      <c r="H1191" s="15" t="s">
        <v>283</v>
      </c>
      <c r="I1191" s="130">
        <v>11.5</v>
      </c>
      <c r="J1191" s="6">
        <f>1</f>
        <v>1</v>
      </c>
      <c r="L1191" s="205" t="s">
        <v>426</v>
      </c>
      <c r="M1191" s="205" t="s">
        <v>427</v>
      </c>
      <c r="N1191" s="205" t="s">
        <v>428</v>
      </c>
    </row>
    <row r="1192" spans="2:14" ht="23.25" customHeight="1">
      <c r="B1192" s="100" t="str" cm="1">
        <f t="array" ref="B1192">_xlfn.XLOOKUP(tblMix[[#This Row],[Arena Name]]&amp;tblMix[[#This Row],[Arena Location]],tblLookup[Arena Name]&amp;tblLookup[Arena Location],tblLookup[Team Name],NA(),0,1)</f>
        <v>Dallas Cowboys</v>
      </c>
      <c r="C1192" s="100" t="s">
        <v>403</v>
      </c>
      <c r="D1192" s="100" t="s">
        <v>404</v>
      </c>
      <c r="E1192" s="100">
        <v>80000</v>
      </c>
      <c r="F1192" s="129">
        <v>2009</v>
      </c>
      <c r="G1192" s="100" t="s">
        <v>276</v>
      </c>
      <c r="H1192" s="15" t="s">
        <v>287</v>
      </c>
      <c r="I1192" s="130">
        <v>6.13</v>
      </c>
      <c r="J1192" s="6">
        <f>1</f>
        <v>1</v>
      </c>
      <c r="L1192" s="205" t="s">
        <v>436</v>
      </c>
      <c r="M1192" s="205" t="s">
        <v>437</v>
      </c>
      <c r="N1192" s="205" t="s">
        <v>438</v>
      </c>
    </row>
    <row r="1193" spans="2:14" ht="23.25" customHeight="1">
      <c r="B1193" s="100" t="s">
        <v>417</v>
      </c>
      <c r="C1193" s="100" t="str">
        <f>_xlfn.XLOOKUP(tblMix[[#This Row],[Team Name]],tblLookup[Team Name],tblLookup[Arena Name],NA(),0,1)</f>
        <v>Lucas Oil Stadium</v>
      </c>
      <c r="D1193" s="100" t="s">
        <v>419</v>
      </c>
      <c r="E1193" s="100">
        <v>67000</v>
      </c>
      <c r="F1193" s="129">
        <v>2008</v>
      </c>
      <c r="G1193" s="100" t="s">
        <v>309</v>
      </c>
      <c r="H1193" s="15" t="s">
        <v>283</v>
      </c>
      <c r="I1193" s="130">
        <v>1.68</v>
      </c>
      <c r="J1193" s="6">
        <f>1</f>
        <v>1</v>
      </c>
      <c r="L1193" s="205" t="s">
        <v>390</v>
      </c>
      <c r="M1193" s="205" t="s">
        <v>391</v>
      </c>
      <c r="N1193" s="205" t="s">
        <v>392</v>
      </c>
    </row>
    <row r="1194" spans="2:14" ht="23.25" customHeight="1">
      <c r="B1194" s="100" t="str" cm="1">
        <f t="array" ref="B1194">_xlfn.XLOOKUP(tblMix[[#This Row],[Arena Name]]&amp;tblMix[[#This Row],[Arena Location]],tblLookup[Arena Name]&amp;tblLookup[Arena Location],tblLookup[Team Name],NA(),0,1)</f>
        <v>Houston Texans</v>
      </c>
      <c r="C1194" s="100" t="str">
        <f>_xlfn.XLOOKUP(tblMix[[#This Row],[Arena Location]],tblLookup[Arena Location],tblLookup[Arena Name],NA(),0,1)</f>
        <v>NRG Stadium</v>
      </c>
      <c r="D1194" s="100" t="s">
        <v>416</v>
      </c>
      <c r="E1194" s="100">
        <v>72220</v>
      </c>
      <c r="F1194" s="129">
        <v>2002</v>
      </c>
      <c r="G1194" s="100" t="s">
        <v>277</v>
      </c>
      <c r="H1194" s="15" t="s">
        <v>283</v>
      </c>
      <c r="I1194" s="130">
        <v>8.2200000000000006</v>
      </c>
      <c r="J1194" s="6">
        <f>1</f>
        <v>1</v>
      </c>
      <c r="L1194" s="205" t="s">
        <v>467</v>
      </c>
      <c r="M1194" s="205" t="s">
        <v>468</v>
      </c>
      <c r="N1194" s="205" t="s">
        <v>469</v>
      </c>
    </row>
    <row r="1195" spans="2:14" ht="23.25" customHeight="1">
      <c r="B1195" s="100" t="s">
        <v>439</v>
      </c>
      <c r="C1195" s="100" t="s">
        <v>440</v>
      </c>
      <c r="D1195" s="100" t="s">
        <v>441</v>
      </c>
      <c r="E1195" s="100">
        <v>66829</v>
      </c>
      <c r="F1195" s="129">
        <v>2002</v>
      </c>
      <c r="G1195" s="100" t="s">
        <v>309</v>
      </c>
      <c r="H1195" s="15" t="s">
        <v>283</v>
      </c>
      <c r="I1195" s="130">
        <v>1.68</v>
      </c>
      <c r="J1195" s="6">
        <f>1</f>
        <v>1</v>
      </c>
      <c r="L1195" s="205" t="s">
        <v>464</v>
      </c>
      <c r="M1195" s="205" t="s">
        <v>465</v>
      </c>
      <c r="N1195" s="205" t="s">
        <v>466</v>
      </c>
    </row>
    <row r="1196" spans="2:14" ht="23.25" customHeight="1">
      <c r="B1196" s="100" t="str" cm="1">
        <f t="array" ref="B1196">_xlfn.XLOOKUP(tblMix[[#This Row],[Arena Name]]&amp;tblMix[[#This Row],[Arena Location]],tblLookup[Arena Name]&amp;tblLookup[Arena Location],tblLookup[Team Name],NA(),0,1)</f>
        <v>Pittsburgh Steelers</v>
      </c>
      <c r="C1196" s="100" t="s">
        <v>453</v>
      </c>
      <c r="D1196" s="100" t="s">
        <v>454</v>
      </c>
      <c r="E1196" s="100">
        <v>68400</v>
      </c>
      <c r="F1196" s="129">
        <v>2001</v>
      </c>
      <c r="G1196" s="100" t="s">
        <v>362</v>
      </c>
      <c r="H1196" s="15" t="s">
        <v>283</v>
      </c>
      <c r="I1196" s="130">
        <v>7.12</v>
      </c>
      <c r="J1196" s="6">
        <f>1</f>
        <v>1</v>
      </c>
      <c r="L1196" s="205" t="s">
        <v>414</v>
      </c>
      <c r="M1196" s="205" t="s">
        <v>415</v>
      </c>
      <c r="N1196" s="205" t="s">
        <v>416</v>
      </c>
    </row>
    <row r="1197" spans="2:14" ht="23.25" customHeight="1">
      <c r="B1197" s="100" t="s">
        <v>439</v>
      </c>
      <c r="C1197" s="100" t="s">
        <v>440</v>
      </c>
      <c r="D1197" s="100" t="s">
        <v>441</v>
      </c>
      <c r="E1197" s="100">
        <v>66829</v>
      </c>
      <c r="F1197" s="129">
        <v>2002</v>
      </c>
      <c r="G1197" s="100" t="s">
        <v>308</v>
      </c>
      <c r="H1197" s="15" t="s">
        <v>281</v>
      </c>
      <c r="I1197" s="130">
        <v>12.31</v>
      </c>
      <c r="J1197" s="6">
        <f>1</f>
        <v>1</v>
      </c>
      <c r="L1197" s="205" t="s">
        <v>381</v>
      </c>
      <c r="M1197" s="205" t="s">
        <v>382</v>
      </c>
      <c r="N1197" s="205" t="s">
        <v>383</v>
      </c>
    </row>
    <row r="1198" spans="2:14" ht="23.25" customHeight="1">
      <c r="B1198" s="100" t="s">
        <v>439</v>
      </c>
      <c r="C1198" s="100" t="s">
        <v>440</v>
      </c>
      <c r="D1198" s="100" t="str">
        <f>_xlfn.XLOOKUP(tblMix[[#This Row],[Arena Name]],tblLookup[Arena Name],tblLookup[Arena Location],NA(),0,1)</f>
        <v>Foxborough, Massachusetts</v>
      </c>
      <c r="E1198" s="100">
        <v>66829</v>
      </c>
      <c r="F1198" s="129">
        <v>2002</v>
      </c>
      <c r="G1198" s="100" t="s">
        <v>359</v>
      </c>
      <c r="H1198" s="15" t="s">
        <v>281</v>
      </c>
      <c r="I1198" s="130">
        <v>12.11</v>
      </c>
      <c r="J1198" s="6">
        <f>1</f>
        <v>1</v>
      </c>
      <c r="L1198" s="205" t="s">
        <v>455</v>
      </c>
      <c r="M1198" s="205" t="s">
        <v>456</v>
      </c>
      <c r="N1198" s="205" t="s">
        <v>457</v>
      </c>
    </row>
    <row r="1199" spans="2:14" ht="23.25" customHeight="1">
      <c r="B1199" s="100" t="s">
        <v>402</v>
      </c>
      <c r="C1199" s="100" t="s">
        <v>403</v>
      </c>
      <c r="D1199" s="100" t="str">
        <f>_xlfn.XLOOKUP(tblMix[[#This Row],[Arena Name]],tblLookup[Arena Name],tblLookup[Arena Location],NA(),0,1)</f>
        <v>Arlington, Texas</v>
      </c>
      <c r="E1199" s="100">
        <v>80000</v>
      </c>
      <c r="F1199" s="129">
        <v>2009</v>
      </c>
      <c r="G1199" s="100" t="s">
        <v>362</v>
      </c>
      <c r="H1199" s="15" t="s">
        <v>290</v>
      </c>
      <c r="I1199" s="130">
        <v>6.72</v>
      </c>
      <c r="J1199" s="6">
        <f>1</f>
        <v>1</v>
      </c>
      <c r="L1199" s="205" t="s">
        <v>411</v>
      </c>
      <c r="M1199" s="205" t="s">
        <v>412</v>
      </c>
      <c r="N1199" s="205" t="s">
        <v>413</v>
      </c>
    </row>
    <row r="1200" spans="2:14" ht="23.25" customHeight="1">
      <c r="B1200" s="100" t="s">
        <v>405</v>
      </c>
      <c r="C1200" s="100" t="s">
        <v>406</v>
      </c>
      <c r="D1200" s="100" t="s">
        <v>407</v>
      </c>
      <c r="E1200" s="100">
        <v>76125</v>
      </c>
      <c r="F1200" s="129">
        <v>2001</v>
      </c>
      <c r="G1200" s="100" t="s">
        <v>364</v>
      </c>
      <c r="H1200" s="15" t="s">
        <v>287</v>
      </c>
      <c r="I1200" s="130">
        <v>6.86</v>
      </c>
      <c r="J1200" s="6">
        <f>1</f>
        <v>1</v>
      </c>
      <c r="L1200" s="205" t="s">
        <v>455</v>
      </c>
      <c r="M1200" s="205" t="s">
        <v>456</v>
      </c>
      <c r="N1200" s="205" t="s">
        <v>457</v>
      </c>
    </row>
    <row r="1201" spans="2:14" ht="23.25" customHeight="1">
      <c r="B1201" s="100" t="s">
        <v>396</v>
      </c>
      <c r="C1201" s="100" t="s">
        <v>397</v>
      </c>
      <c r="D1201" s="100" t="s">
        <v>398</v>
      </c>
      <c r="E1201" s="100">
        <v>65515</v>
      </c>
      <c r="F1201" s="129">
        <v>2000</v>
      </c>
      <c r="G1201" s="100" t="s">
        <v>362</v>
      </c>
      <c r="H1201" s="15" t="s">
        <v>290</v>
      </c>
      <c r="I1201" s="130">
        <v>6.72</v>
      </c>
      <c r="J1201" s="6">
        <f>1</f>
        <v>1</v>
      </c>
      <c r="L1201" s="205" t="s">
        <v>387</v>
      </c>
      <c r="M1201" s="205" t="s">
        <v>388</v>
      </c>
      <c r="N1201" s="205" t="s">
        <v>389</v>
      </c>
    </row>
    <row r="1202" spans="2:14" ht="23.25" customHeight="1">
      <c r="B1202" s="100" t="str" cm="1">
        <f t="array" ref="B1202">_xlfn.XLOOKUP(tblMix[[#This Row],[Arena Name]]&amp;tblMix[[#This Row],[Arena Location]],tblLookup[Arena Name]&amp;tblLookup[Arena Location],tblLookup[Team Name],NA(),0,1)</f>
        <v>Washington Commanders</v>
      </c>
      <c r="C1202" s="100" t="str">
        <f>_xlfn.XLOOKUP(tblMix[[#This Row],[Arena Location]],tblLookup[Arena Location],tblLookup[Arena Name],NA(),0,1)</f>
        <v>Commanders Field</v>
      </c>
      <c r="D1202" s="100" t="s">
        <v>469</v>
      </c>
      <c r="E1202" s="100">
        <v>82000</v>
      </c>
      <c r="F1202" s="129">
        <v>1997</v>
      </c>
      <c r="G1202" s="100" t="s">
        <v>313</v>
      </c>
      <c r="H1202" s="15" t="s">
        <v>283</v>
      </c>
      <c r="I1202" s="130">
        <v>12.48</v>
      </c>
      <c r="J1202" s="6">
        <f>1</f>
        <v>1</v>
      </c>
      <c r="L1202" s="205" t="s">
        <v>455</v>
      </c>
      <c r="M1202" s="205" t="s">
        <v>456</v>
      </c>
      <c r="N1202" s="205" t="s">
        <v>457</v>
      </c>
    </row>
    <row r="1203" spans="2:14" ht="23.25" customHeight="1">
      <c r="B1203" s="100" t="s">
        <v>417</v>
      </c>
      <c r="C1203" s="100" t="str">
        <f>_xlfn.XLOOKUP(tblMix[[#This Row],[Team Name]],tblLookup[Team Name],tblLookup[Arena Name],NA(),0,1)</f>
        <v>Lucas Oil Stadium</v>
      </c>
      <c r="D1203" s="100" t="str">
        <f>_xlfn.XLOOKUP(tblMix[[#This Row],[Arena Name]],tblLookup[Arena Name],tblLookup[Arena Location],NA(),0,1)</f>
        <v>Indianapolis, Indiana</v>
      </c>
      <c r="E1203" s="100">
        <v>67000</v>
      </c>
      <c r="F1203" s="129">
        <v>2008</v>
      </c>
      <c r="G1203" s="100" t="s">
        <v>309</v>
      </c>
      <c r="H1203" s="15" t="s">
        <v>290</v>
      </c>
      <c r="I1203" s="130">
        <v>1.83</v>
      </c>
      <c r="J1203" s="6">
        <f>1</f>
        <v>1</v>
      </c>
      <c r="L1203" s="205" t="s">
        <v>384</v>
      </c>
      <c r="M1203" s="205" t="s">
        <v>385</v>
      </c>
      <c r="N1203" s="205" t="s">
        <v>386</v>
      </c>
    </row>
    <row r="1204" spans="2:14" ht="23.25" customHeight="1">
      <c r="B1204" s="100" t="s">
        <v>452</v>
      </c>
      <c r="C1204" s="100" t="s">
        <v>453</v>
      </c>
      <c r="D1204" s="100" t="s">
        <v>454</v>
      </c>
      <c r="E1204" s="100">
        <v>68400</v>
      </c>
      <c r="F1204" s="129">
        <v>2001</v>
      </c>
      <c r="G1204" s="100" t="s">
        <v>276</v>
      </c>
      <c r="H1204" s="15" t="s">
        <v>290</v>
      </c>
      <c r="I1204" s="130">
        <v>5.78</v>
      </c>
      <c r="J1204" s="6">
        <f>1</f>
        <v>1</v>
      </c>
      <c r="L1204" s="205" t="s">
        <v>433</v>
      </c>
      <c r="M1204" s="205" t="s">
        <v>434</v>
      </c>
      <c r="N1204" s="205" t="s">
        <v>435</v>
      </c>
    </row>
    <row r="1205" spans="2:14" ht="23.25" customHeight="1">
      <c r="B1205" s="100" t="s">
        <v>436</v>
      </c>
      <c r="C1205" s="100" t="s">
        <v>437</v>
      </c>
      <c r="D1205" s="100" t="s">
        <v>438</v>
      </c>
      <c r="E1205" s="100">
        <v>66655</v>
      </c>
      <c r="F1205" s="129">
        <v>2016</v>
      </c>
      <c r="G1205" s="100" t="s">
        <v>267</v>
      </c>
      <c r="H1205" s="15" t="s">
        <v>281</v>
      </c>
      <c r="I1205" s="130">
        <v>13.78</v>
      </c>
      <c r="J1205" s="6">
        <f>1</f>
        <v>1</v>
      </c>
      <c r="L1205" s="205" t="s">
        <v>414</v>
      </c>
      <c r="M1205" s="205" t="s">
        <v>415</v>
      </c>
      <c r="N1205" s="205" t="s">
        <v>416</v>
      </c>
    </row>
    <row r="1206" spans="2:14" ht="23.25" customHeight="1">
      <c r="B1206" s="100" t="s">
        <v>423</v>
      </c>
      <c r="C1206" s="100" t="s">
        <v>424</v>
      </c>
      <c r="D1206" s="100" t="s">
        <v>425</v>
      </c>
      <c r="E1206" s="100">
        <v>76416</v>
      </c>
      <c r="F1206" s="129">
        <v>1972</v>
      </c>
      <c r="G1206" s="100" t="s">
        <v>274</v>
      </c>
      <c r="H1206" s="15" t="s">
        <v>290</v>
      </c>
      <c r="I1206" s="130">
        <v>7.28</v>
      </c>
      <c r="J1206" s="6">
        <f>1</f>
        <v>1</v>
      </c>
      <c r="L1206" s="205" t="s">
        <v>458</v>
      </c>
      <c r="M1206" s="205" t="s">
        <v>459</v>
      </c>
      <c r="N1206" s="205" t="s">
        <v>460</v>
      </c>
    </row>
    <row r="1207" spans="2:14" ht="23.25" customHeight="1">
      <c r="B1207" s="100" t="str" cm="1">
        <f t="array" ref="B1207">_xlfn.XLOOKUP(tblMix[[#This Row],[Arena Name]]&amp;tblMix[[#This Row],[Arena Location]],tblLookup[Arena Name]&amp;tblLookup[Arena Location],tblLookup[Team Name],NA(),0,1)</f>
        <v>Green Bay Packers</v>
      </c>
      <c r="C1207" s="100" t="s">
        <v>412</v>
      </c>
      <c r="D1207" s="100" t="s">
        <v>413</v>
      </c>
      <c r="E1207" s="100">
        <v>81441</v>
      </c>
      <c r="F1207" s="129">
        <v>1957</v>
      </c>
      <c r="G1207" s="100" t="s">
        <v>268</v>
      </c>
      <c r="H1207" s="15" t="s">
        <v>281</v>
      </c>
      <c r="I1207" s="130">
        <v>5.39</v>
      </c>
      <c r="J1207" s="6">
        <f>1</f>
        <v>1</v>
      </c>
      <c r="L1207" s="205" t="s">
        <v>402</v>
      </c>
      <c r="M1207" s="205" t="s">
        <v>403</v>
      </c>
      <c r="N1207" s="205" t="s">
        <v>404</v>
      </c>
    </row>
    <row r="1208" spans="2:14" ht="23.25" customHeight="1">
      <c r="B1208" s="100" t="s">
        <v>414</v>
      </c>
      <c r="C1208" s="100" t="s">
        <v>415</v>
      </c>
      <c r="D1208" s="100" t="str">
        <f>_xlfn.XLOOKUP(tblMix[[#This Row],[Arena Name]],tblLookup[Arena Name],tblLookup[Arena Location],NA(),0,1)</f>
        <v>Houston, Texas</v>
      </c>
      <c r="E1208" s="100">
        <v>72220</v>
      </c>
      <c r="F1208" s="129">
        <v>2002</v>
      </c>
      <c r="G1208" s="100" t="s">
        <v>295</v>
      </c>
      <c r="H1208" s="15" t="s">
        <v>283</v>
      </c>
      <c r="I1208" s="130">
        <v>15.3</v>
      </c>
      <c r="J1208" s="6">
        <f>1</f>
        <v>1</v>
      </c>
      <c r="L1208" s="205" t="s">
        <v>455</v>
      </c>
      <c r="M1208" s="205" t="s">
        <v>456</v>
      </c>
      <c r="N1208" s="205" t="s">
        <v>457</v>
      </c>
    </row>
    <row r="1209" spans="2:14" ht="23.25" customHeight="1">
      <c r="B1209" s="100" t="s">
        <v>399</v>
      </c>
      <c r="C1209" s="100" t="s">
        <v>400</v>
      </c>
      <c r="D1209" s="100" t="s">
        <v>401</v>
      </c>
      <c r="E1209" s="100">
        <v>67895</v>
      </c>
      <c r="F1209" s="129">
        <v>1999</v>
      </c>
      <c r="G1209" s="100" t="s">
        <v>362</v>
      </c>
      <c r="H1209" s="15" t="s">
        <v>287</v>
      </c>
      <c r="I1209" s="130">
        <v>7.12</v>
      </c>
      <c r="J1209" s="6">
        <f>1</f>
        <v>1</v>
      </c>
      <c r="L1209" s="205" t="s">
        <v>417</v>
      </c>
      <c r="M1209" s="205" t="s">
        <v>418</v>
      </c>
      <c r="N1209" s="205" t="s">
        <v>419</v>
      </c>
    </row>
    <row r="1210" spans="2:14" ht="23.25" customHeight="1">
      <c r="B1210" s="100" t="str" cm="1">
        <f t="array" ref="B1210">_xlfn.XLOOKUP(tblMix[[#This Row],[Arena Name]]&amp;tblMix[[#This Row],[Arena Location]],tblLookup[Arena Name]&amp;tblLookup[Arena Location],tblLookup[Team Name],NA(),0,1)</f>
        <v>San Francisco 49ers</v>
      </c>
      <c r="C1210" s="100" t="s">
        <v>456</v>
      </c>
      <c r="D1210" s="100" t="str">
        <f>_xlfn.XLOOKUP(tblMix[[#This Row],[Arena Name]],tblLookup[Arena Name],tblLookup[Arena Location],NA(),0,1)</f>
        <v>Santa Clara, California</v>
      </c>
      <c r="E1210" s="100">
        <v>68500</v>
      </c>
      <c r="F1210" s="129">
        <v>2014</v>
      </c>
      <c r="G1210" s="100" t="s">
        <v>308</v>
      </c>
      <c r="H1210" s="15" t="s">
        <v>287</v>
      </c>
      <c r="I1210" s="130">
        <v>11.5</v>
      </c>
      <c r="J1210" s="6">
        <f>1</f>
        <v>1</v>
      </c>
      <c r="L1210" s="205" t="s">
        <v>381</v>
      </c>
      <c r="M1210" s="205" t="s">
        <v>382</v>
      </c>
      <c r="N1210" s="205" t="s">
        <v>383</v>
      </c>
    </row>
    <row r="1211" spans="2:14" ht="23.25" customHeight="1">
      <c r="B1211" s="100" t="s">
        <v>378</v>
      </c>
      <c r="C1211" s="100" t="s">
        <v>379</v>
      </c>
      <c r="D1211" s="100" t="s">
        <v>380</v>
      </c>
      <c r="E1211" s="100">
        <v>63400</v>
      </c>
      <c r="F1211" s="129">
        <v>2006</v>
      </c>
      <c r="G1211" s="100" t="s">
        <v>293</v>
      </c>
      <c r="H1211" s="15" t="s">
        <v>283</v>
      </c>
      <c r="I1211" s="130">
        <v>5.08</v>
      </c>
      <c r="J1211" s="6">
        <f>1</f>
        <v>1</v>
      </c>
      <c r="L1211" s="205" t="s">
        <v>429</v>
      </c>
      <c r="M1211" s="205" t="s">
        <v>430</v>
      </c>
      <c r="N1211" s="205" t="s">
        <v>431</v>
      </c>
    </row>
    <row r="1212" spans="2:14" ht="23.25" customHeight="1">
      <c r="B1212" s="100" t="s">
        <v>390</v>
      </c>
      <c r="C1212" s="100" t="s">
        <v>391</v>
      </c>
      <c r="D1212" s="100" t="str">
        <f>_xlfn.XLOOKUP(tblMix[[#This Row],[Arena Name]],tblLookup[Arena Name],tblLookup[Arena Location],NA(),0,1)</f>
        <v>Charlotte, North Carolina</v>
      </c>
      <c r="E1212" s="100">
        <v>75523</v>
      </c>
      <c r="F1212" s="129">
        <v>1996</v>
      </c>
      <c r="G1212" s="100" t="s">
        <v>267</v>
      </c>
      <c r="H1212" s="15" t="s">
        <v>287</v>
      </c>
      <c r="I1212" s="130">
        <v>13.64</v>
      </c>
      <c r="J1212" s="6">
        <f>1</f>
        <v>1</v>
      </c>
      <c r="L1212" s="205" t="s">
        <v>396</v>
      </c>
      <c r="M1212" s="205" t="s">
        <v>397</v>
      </c>
      <c r="N1212" s="205" t="s">
        <v>398</v>
      </c>
    </row>
    <row r="1213" spans="2:14" ht="23.25" customHeight="1">
      <c r="B1213" s="100" t="str" cm="1">
        <f t="array" ref="B1213">_xlfn.XLOOKUP(tblMix[[#This Row],[Arena Name]]&amp;tblMix[[#This Row],[Arena Location]],tblLookup[Arena Name]&amp;tblLookup[Arena Location],tblLookup[Team Name],NA(),0,1)</f>
        <v>Cleveland Browns</v>
      </c>
      <c r="C1213" s="100" t="str">
        <f>_xlfn.XLOOKUP(tblMix[[#This Row],[Arena Location]],tblLookup[Arena Location],tblLookup[Arena Name],NA(),0,1)</f>
        <v>Cleveland Browns Stadium</v>
      </c>
      <c r="D1213" s="100" t="s">
        <v>401</v>
      </c>
      <c r="E1213" s="100">
        <v>67895</v>
      </c>
      <c r="F1213" s="129">
        <v>1999</v>
      </c>
      <c r="G1213" s="100" t="s">
        <v>365</v>
      </c>
      <c r="H1213" s="15" t="s">
        <v>287</v>
      </c>
      <c r="I1213" s="130">
        <v>7.18</v>
      </c>
      <c r="J1213" s="6">
        <f>1</f>
        <v>1</v>
      </c>
      <c r="L1213" s="205" t="s">
        <v>436</v>
      </c>
      <c r="M1213" s="205" t="s">
        <v>437</v>
      </c>
      <c r="N1213" s="205" t="s">
        <v>438</v>
      </c>
    </row>
    <row r="1214" spans="2:14" ht="23.25" customHeight="1">
      <c r="B1214" s="100" t="s">
        <v>411</v>
      </c>
      <c r="C1214" s="100" t="s">
        <v>412</v>
      </c>
      <c r="D1214" s="100" t="s">
        <v>413</v>
      </c>
      <c r="E1214" s="100">
        <v>81441</v>
      </c>
      <c r="F1214" s="129">
        <v>1957</v>
      </c>
      <c r="G1214" s="100" t="s">
        <v>298</v>
      </c>
      <c r="H1214" s="15" t="s">
        <v>290</v>
      </c>
      <c r="I1214" s="130">
        <v>10.7</v>
      </c>
      <c r="J1214" s="6">
        <f>1</f>
        <v>1</v>
      </c>
      <c r="L1214" s="205" t="s">
        <v>414</v>
      </c>
      <c r="M1214" s="205" t="s">
        <v>415</v>
      </c>
      <c r="N1214" s="205" t="s">
        <v>416</v>
      </c>
    </row>
    <row r="1215" spans="2:14" ht="23.25" customHeight="1">
      <c r="B1215" s="100" t="s">
        <v>381</v>
      </c>
      <c r="C1215" s="100" t="str">
        <f>_xlfn.XLOOKUP(tblMix[[#This Row],[Team Name]],tblLookup[Team Name],tblLookup[Arena Name],NA(),0,1)</f>
        <v>Mercedes-Benz Stadium</v>
      </c>
      <c r="D1215" s="100" t="s">
        <v>383</v>
      </c>
      <c r="E1215" s="100">
        <v>71000</v>
      </c>
      <c r="F1215" s="129">
        <v>2017</v>
      </c>
      <c r="G1215" s="100" t="s">
        <v>359</v>
      </c>
      <c r="H1215" s="15" t="s">
        <v>287</v>
      </c>
      <c r="I1215" s="130">
        <v>11.01</v>
      </c>
      <c r="J1215" s="6">
        <f>1</f>
        <v>1</v>
      </c>
      <c r="L1215" s="205" t="s">
        <v>442</v>
      </c>
      <c r="M1215" s="205" t="s">
        <v>443</v>
      </c>
      <c r="N1215" s="205" t="s">
        <v>444</v>
      </c>
    </row>
    <row r="1216" spans="2:14" ht="23.25" customHeight="1">
      <c r="B1216" s="100" t="s">
        <v>439</v>
      </c>
      <c r="C1216" s="100" t="s">
        <v>440</v>
      </c>
      <c r="D1216" s="100" t="s">
        <v>441</v>
      </c>
      <c r="E1216" s="100">
        <v>66829</v>
      </c>
      <c r="F1216" s="129">
        <v>2002</v>
      </c>
      <c r="G1216" s="100" t="s">
        <v>292</v>
      </c>
      <c r="H1216" s="15" t="s">
        <v>281</v>
      </c>
      <c r="I1216" s="130">
        <v>9.19</v>
      </c>
      <c r="J1216" s="6">
        <f>1</f>
        <v>1</v>
      </c>
      <c r="L1216" s="205" t="s">
        <v>402</v>
      </c>
      <c r="M1216" s="205" t="s">
        <v>403</v>
      </c>
      <c r="N1216" s="205" t="s">
        <v>404</v>
      </c>
    </row>
    <row r="1217" spans="2:14" ht="23.25" customHeight="1">
      <c r="B1217" s="100" t="s">
        <v>455</v>
      </c>
      <c r="C1217" s="100" t="s">
        <v>456</v>
      </c>
      <c r="D1217" s="100" t="s">
        <v>457</v>
      </c>
      <c r="E1217" s="100">
        <v>68500</v>
      </c>
      <c r="F1217" s="129">
        <v>2014</v>
      </c>
      <c r="G1217" s="100" t="s">
        <v>276</v>
      </c>
      <c r="H1217" s="15" t="s">
        <v>283</v>
      </c>
      <c r="I1217" s="130">
        <v>6.13</v>
      </c>
      <c r="J1217" s="6">
        <f>1</f>
        <v>1</v>
      </c>
      <c r="L1217" s="205" t="s">
        <v>399</v>
      </c>
      <c r="M1217" s="205" t="s">
        <v>400</v>
      </c>
      <c r="N1217" s="205" t="s">
        <v>401</v>
      </c>
    </row>
    <row r="1218" spans="2:14" ht="23.25" customHeight="1">
      <c r="B1218" s="100" t="s">
        <v>464</v>
      </c>
      <c r="C1218" s="100" t="s">
        <v>465</v>
      </c>
      <c r="D1218" s="100" t="s">
        <v>466</v>
      </c>
      <c r="E1218" s="100">
        <v>69143</v>
      </c>
      <c r="F1218" s="129">
        <v>1999</v>
      </c>
      <c r="G1218" s="100" t="s">
        <v>272</v>
      </c>
      <c r="H1218" s="15" t="s">
        <v>290</v>
      </c>
      <c r="I1218" s="130">
        <v>15.22</v>
      </c>
      <c r="J1218" s="6">
        <f>1</f>
        <v>1</v>
      </c>
      <c r="L1218" s="205" t="s">
        <v>405</v>
      </c>
      <c r="M1218" s="205" t="s">
        <v>406</v>
      </c>
      <c r="N1218" s="205" t="s">
        <v>407</v>
      </c>
    </row>
    <row r="1219" spans="2:14" ht="23.25" customHeight="1">
      <c r="B1219" s="100" t="str" cm="1">
        <f t="array" ref="B1219">_xlfn.XLOOKUP(tblMix[[#This Row],[Arena Name]]&amp;tblMix[[#This Row],[Arena Location]],tblLookup[Arena Name]&amp;tblLookup[Arena Location],tblLookup[Team Name],NA(),0,1)</f>
        <v>Indianapolis Colts</v>
      </c>
      <c r="C1219" s="100" t="s">
        <v>418</v>
      </c>
      <c r="D1219" s="100" t="s">
        <v>419</v>
      </c>
      <c r="E1219" s="100">
        <v>67000</v>
      </c>
      <c r="F1219" s="129">
        <v>2008</v>
      </c>
      <c r="G1219" s="100" t="s">
        <v>274</v>
      </c>
      <c r="H1219" s="15" t="s">
        <v>287</v>
      </c>
      <c r="I1219" s="130">
        <v>6.84</v>
      </c>
      <c r="J1219" s="6">
        <f>1</f>
        <v>1</v>
      </c>
      <c r="L1219" s="205" t="s">
        <v>449</v>
      </c>
      <c r="M1219" s="205" t="s">
        <v>450</v>
      </c>
      <c r="N1219" s="205" t="s">
        <v>451</v>
      </c>
    </row>
    <row r="1220" spans="2:14" ht="23.25" customHeight="1">
      <c r="B1220" s="100" t="s">
        <v>458</v>
      </c>
      <c r="C1220" s="100" t="s">
        <v>459</v>
      </c>
      <c r="D1220" s="100" t="s">
        <v>460</v>
      </c>
      <c r="E1220" s="100">
        <v>69000</v>
      </c>
      <c r="F1220" s="129">
        <v>2002</v>
      </c>
      <c r="G1220" s="100" t="s">
        <v>299</v>
      </c>
      <c r="H1220" s="15" t="s">
        <v>281</v>
      </c>
      <c r="I1220" s="130">
        <v>5.31</v>
      </c>
      <c r="J1220" s="6">
        <f>1</f>
        <v>1</v>
      </c>
      <c r="L1220" s="205" t="s">
        <v>381</v>
      </c>
      <c r="M1220" s="205" t="s">
        <v>382</v>
      </c>
      <c r="N1220" s="205" t="s">
        <v>383</v>
      </c>
    </row>
    <row r="1221" spans="2:14" ht="23.25" customHeight="1">
      <c r="B1221" s="100" t="str" cm="1">
        <f t="array" ref="B1221">_xlfn.XLOOKUP(tblMix[[#This Row],[Arena Name]]&amp;tblMix[[#This Row],[Arena Location]],tblLookup[Arena Name]&amp;tblLookup[Arena Location],tblLookup[Team Name],NA(),0,1)</f>
        <v>Detroit Lions</v>
      </c>
      <c r="C1221" s="100" t="str">
        <f>_xlfn.XLOOKUP(tblMix[[#This Row],[Arena Location]],tblLookup[Arena Location],tblLookup[Arena Name],NA(),0,1)</f>
        <v>Ford Field</v>
      </c>
      <c r="D1221" s="100" t="s">
        <v>410</v>
      </c>
      <c r="E1221" s="100">
        <v>65000</v>
      </c>
      <c r="F1221" s="129">
        <v>2002</v>
      </c>
      <c r="G1221" s="100" t="s">
        <v>362</v>
      </c>
      <c r="H1221" s="15" t="s">
        <v>283</v>
      </c>
      <c r="I1221" s="130">
        <v>7.12</v>
      </c>
      <c r="J1221" s="6">
        <f>1</f>
        <v>1</v>
      </c>
      <c r="L1221" s="205" t="s">
        <v>432</v>
      </c>
      <c r="M1221" s="205" t="s">
        <v>430</v>
      </c>
      <c r="N1221" s="205" t="s">
        <v>431</v>
      </c>
    </row>
    <row r="1222" spans="2:14" ht="23.25" customHeight="1">
      <c r="B1222" s="100" t="s">
        <v>436</v>
      </c>
      <c r="C1222" s="100" t="s">
        <v>437</v>
      </c>
      <c r="D1222" s="100" t="str">
        <f>_xlfn.XLOOKUP(tblMix[[#This Row],[Arena Name]],tblLookup[Arena Name],tblLookup[Arena Location],NA(),0,1)</f>
        <v>Minneapolis, Minnesota</v>
      </c>
      <c r="E1222" s="100">
        <v>66655</v>
      </c>
      <c r="F1222" s="129">
        <v>2016</v>
      </c>
      <c r="G1222" s="100" t="s">
        <v>299</v>
      </c>
      <c r="H1222" s="15" t="s">
        <v>283</v>
      </c>
      <c r="I1222" s="130">
        <v>5.21</v>
      </c>
      <c r="J1222" s="6">
        <f>1</f>
        <v>1</v>
      </c>
      <c r="L1222" s="205" t="s">
        <v>384</v>
      </c>
      <c r="M1222" s="205" t="s">
        <v>385</v>
      </c>
      <c r="N1222" s="205" t="s">
        <v>386</v>
      </c>
    </row>
    <row r="1223" spans="2:14" ht="23.25" customHeight="1">
      <c r="B1223" s="100" t="s">
        <v>464</v>
      </c>
      <c r="C1223" s="100" t="s">
        <v>465</v>
      </c>
      <c r="D1223" s="100" t="str">
        <f>_xlfn.XLOOKUP(tblMix[[#This Row],[Arena Name]],tblLookup[Arena Name],tblLookup[Arena Location],NA(),0,1)</f>
        <v>Nashville, Tennessee</v>
      </c>
      <c r="E1223" s="100">
        <v>69143</v>
      </c>
      <c r="F1223" s="129">
        <v>1999</v>
      </c>
      <c r="G1223" s="100" t="s">
        <v>298</v>
      </c>
      <c r="H1223" s="15" t="s">
        <v>281</v>
      </c>
      <c r="I1223" s="130">
        <v>9.0500000000000007</v>
      </c>
      <c r="J1223" s="6">
        <f>1</f>
        <v>1</v>
      </c>
      <c r="L1223" s="205" t="s">
        <v>387</v>
      </c>
      <c r="M1223" s="205" t="s">
        <v>388</v>
      </c>
      <c r="N1223" s="205" t="s">
        <v>389</v>
      </c>
    </row>
    <row r="1224" spans="2:14" ht="23.25" customHeight="1">
      <c r="B1224" s="100" t="s">
        <v>467</v>
      </c>
      <c r="C1224" s="100" t="s">
        <v>468</v>
      </c>
      <c r="D1224" s="100" t="str">
        <f>_xlfn.XLOOKUP(tblMix[[#This Row],[Arena Name]],tblLookup[Arena Name],tblLookup[Arena Location],NA(),0,1)</f>
        <v>Landover, Maryland</v>
      </c>
      <c r="E1224" s="100">
        <v>82000</v>
      </c>
      <c r="F1224" s="129">
        <v>1997</v>
      </c>
      <c r="G1224" s="100" t="s">
        <v>271</v>
      </c>
      <c r="H1224" s="15" t="s">
        <v>281</v>
      </c>
      <c r="I1224" s="130">
        <v>9.56</v>
      </c>
      <c r="J1224" s="6">
        <f>1</f>
        <v>1</v>
      </c>
      <c r="L1224" s="205" t="s">
        <v>448</v>
      </c>
      <c r="M1224" s="205" t="s">
        <v>446</v>
      </c>
      <c r="N1224" s="205" t="s">
        <v>447</v>
      </c>
    </row>
    <row r="1225" spans="2:14" ht="23.25" customHeight="1">
      <c r="B1225" s="100" t="s">
        <v>390</v>
      </c>
      <c r="C1225" s="100" t="s">
        <v>391</v>
      </c>
      <c r="D1225" s="100" t="str">
        <f>_xlfn.XLOOKUP(tblMix[[#This Row],[Arena Name]],tblLookup[Arena Name],tblLookup[Arena Location],NA(),0,1)</f>
        <v>Charlotte, North Carolina</v>
      </c>
      <c r="E1225" s="100">
        <v>75523</v>
      </c>
      <c r="F1225" s="129">
        <v>1996</v>
      </c>
      <c r="G1225" s="100" t="s">
        <v>308</v>
      </c>
      <c r="H1225" s="15" t="s">
        <v>281</v>
      </c>
      <c r="I1225" s="130">
        <v>12.31</v>
      </c>
      <c r="J1225" s="6">
        <f>1</f>
        <v>1</v>
      </c>
      <c r="L1225" s="205" t="s">
        <v>436</v>
      </c>
      <c r="M1225" s="205" t="s">
        <v>437</v>
      </c>
      <c r="N1225" s="205" t="s">
        <v>438</v>
      </c>
    </row>
    <row r="1226" spans="2:14" ht="23.25" customHeight="1">
      <c r="B1226" s="100" t="s">
        <v>408</v>
      </c>
      <c r="C1226" s="100" t="s">
        <v>409</v>
      </c>
      <c r="D1226" s="100" t="s">
        <v>410</v>
      </c>
      <c r="E1226" s="100">
        <v>65000</v>
      </c>
      <c r="F1226" s="129">
        <v>2002</v>
      </c>
      <c r="G1226" s="100" t="s">
        <v>296</v>
      </c>
      <c r="H1226" s="15" t="s">
        <v>290</v>
      </c>
      <c r="I1226" s="130">
        <v>10.47</v>
      </c>
      <c r="J1226" s="6">
        <f>1</f>
        <v>1</v>
      </c>
      <c r="L1226" s="205" t="s">
        <v>414</v>
      </c>
      <c r="M1226" s="205" t="s">
        <v>415</v>
      </c>
      <c r="N1226" s="205" t="s">
        <v>416</v>
      </c>
    </row>
    <row r="1227" spans="2:14" ht="23.25" customHeight="1">
      <c r="B1227" s="100" t="s">
        <v>417</v>
      </c>
      <c r="C1227" s="100" t="s">
        <v>418</v>
      </c>
      <c r="D1227" s="100" t="s">
        <v>419</v>
      </c>
      <c r="E1227" s="100">
        <v>67000</v>
      </c>
      <c r="F1227" s="129">
        <v>2008</v>
      </c>
      <c r="G1227" s="100" t="s">
        <v>271</v>
      </c>
      <c r="H1227" s="15" t="s">
        <v>287</v>
      </c>
      <c r="I1227" s="130">
        <v>9.4700000000000006</v>
      </c>
      <c r="J1227" s="6">
        <f>1</f>
        <v>1</v>
      </c>
      <c r="L1227" s="205" t="s">
        <v>445</v>
      </c>
      <c r="M1227" s="205" t="s">
        <v>446</v>
      </c>
      <c r="N1227" s="205" t="s">
        <v>447</v>
      </c>
    </row>
    <row r="1228" spans="2:14" ht="23.25" customHeight="1">
      <c r="B1228" s="100" t="s">
        <v>433</v>
      </c>
      <c r="C1228" s="100" t="s">
        <v>434</v>
      </c>
      <c r="D1228" s="100" t="s">
        <v>435</v>
      </c>
      <c r="E1228" s="100">
        <v>65326</v>
      </c>
      <c r="F1228" s="129">
        <v>1987</v>
      </c>
      <c r="G1228" s="100" t="s">
        <v>358</v>
      </c>
      <c r="H1228" s="15" t="s">
        <v>283</v>
      </c>
      <c r="I1228" s="130">
        <v>14.51</v>
      </c>
      <c r="J1228" s="6">
        <f>1</f>
        <v>1</v>
      </c>
      <c r="L1228" s="205" t="s">
        <v>426</v>
      </c>
      <c r="M1228" s="205" t="s">
        <v>427</v>
      </c>
      <c r="N1228" s="205" t="s">
        <v>428</v>
      </c>
    </row>
    <row r="1229" spans="2:14" ht="23.25" customHeight="1">
      <c r="B1229" s="100" t="s">
        <v>436</v>
      </c>
      <c r="C1229" s="100" t="s">
        <v>437</v>
      </c>
      <c r="D1229" s="100" t="str">
        <f>_xlfn.XLOOKUP(tblMix[[#This Row],[Arena Name]],tblLookup[Arena Name],tblLookup[Arena Location],NA(),0,1)</f>
        <v>Minneapolis, Minnesota</v>
      </c>
      <c r="E1229" s="100">
        <v>66655</v>
      </c>
      <c r="F1229" s="129">
        <v>2016</v>
      </c>
      <c r="G1229" s="100" t="s">
        <v>364</v>
      </c>
      <c r="H1229" s="15" t="s">
        <v>283</v>
      </c>
      <c r="I1229" s="130">
        <v>6.86</v>
      </c>
      <c r="J1229" s="6">
        <f>1</f>
        <v>1</v>
      </c>
      <c r="L1229" s="205" t="s">
        <v>381</v>
      </c>
      <c r="M1229" s="205" t="s">
        <v>382</v>
      </c>
      <c r="N1229" s="205" t="s">
        <v>383</v>
      </c>
    </row>
    <row r="1230" spans="2:14" ht="23.25" customHeight="1">
      <c r="B1230" s="100" t="s">
        <v>432</v>
      </c>
      <c r="C1230" s="100" t="s">
        <v>430</v>
      </c>
      <c r="D1230" s="100" t="s">
        <v>431</v>
      </c>
      <c r="E1230" s="100">
        <v>70240</v>
      </c>
      <c r="F1230" s="129">
        <v>2020</v>
      </c>
      <c r="G1230" s="100" t="s">
        <v>358</v>
      </c>
      <c r="H1230" s="15" t="s">
        <v>287</v>
      </c>
      <c r="I1230" s="130">
        <v>14.51</v>
      </c>
      <c r="J1230" s="6">
        <f>1</f>
        <v>1</v>
      </c>
      <c r="L1230" s="205" t="s">
        <v>429</v>
      </c>
      <c r="M1230" s="205" t="s">
        <v>430</v>
      </c>
      <c r="N1230" s="205" t="s">
        <v>431</v>
      </c>
    </row>
    <row r="1231" spans="2:14" ht="23.25" customHeight="1">
      <c r="B1231" s="100" t="str" cm="1">
        <f t="array" ref="B1231">_xlfn.XLOOKUP(tblMix[[#This Row],[Arena Name]]&amp;tblMix[[#This Row],[Arena Location]],tblLookup[Arena Name]&amp;tblLookup[Arena Location],tblLookup[Team Name],NA(),0,1)</f>
        <v>Green Bay Packers</v>
      </c>
      <c r="C1231" s="100" t="s">
        <v>412</v>
      </c>
      <c r="D1231" s="100" t="str">
        <f>_xlfn.XLOOKUP(tblMix[[#This Row],[Arena Name]],tblLookup[Arena Name],tblLookup[Arena Location],NA(),0,1)</f>
        <v>Green Bay, Wisconsin</v>
      </c>
      <c r="E1231" s="100">
        <v>81441</v>
      </c>
      <c r="F1231" s="129">
        <v>1957</v>
      </c>
      <c r="G1231" s="100" t="s">
        <v>284</v>
      </c>
      <c r="H1231" s="15" t="s">
        <v>283</v>
      </c>
      <c r="I1231" s="130">
        <v>10.71</v>
      </c>
      <c r="J1231" s="6">
        <f>1</f>
        <v>1</v>
      </c>
      <c r="L1231" s="205" t="s">
        <v>439</v>
      </c>
      <c r="M1231" s="205" t="s">
        <v>440</v>
      </c>
      <c r="N1231" s="205" t="s">
        <v>441</v>
      </c>
    </row>
    <row r="1232" spans="2:14" ht="23.25" customHeight="1">
      <c r="B1232" s="100" t="str" cm="1">
        <f t="array" ref="B1232">_xlfn.XLOOKUP(tblMix[[#This Row],[Arena Name]]&amp;tblMix[[#This Row],[Arena Location]],tblLookup[Arena Name]&amp;tblLookup[Arena Location],tblLookup[Team Name],NA(),0,1)</f>
        <v>Kansas City Chiefs</v>
      </c>
      <c r="C1232" s="100" t="str">
        <f>_xlfn.XLOOKUP(tblMix[[#This Row],[Arena Location]],tblLookup[Arena Location],tblLookup[Arena Name],NA(),0,1)</f>
        <v>GEHA Field at Arrowhead Stadium</v>
      </c>
      <c r="D1232" s="100" t="s">
        <v>425</v>
      </c>
      <c r="E1232" s="100">
        <v>76416</v>
      </c>
      <c r="F1232" s="129">
        <v>1972</v>
      </c>
      <c r="G1232" s="100" t="s">
        <v>322</v>
      </c>
      <c r="H1232" s="15" t="s">
        <v>287</v>
      </c>
      <c r="I1232" s="130">
        <v>4.54</v>
      </c>
      <c r="J1232" s="6">
        <f>1</f>
        <v>1</v>
      </c>
      <c r="L1232" s="205" t="s">
        <v>384</v>
      </c>
      <c r="M1232" s="205" t="s">
        <v>385</v>
      </c>
      <c r="N1232" s="205" t="s">
        <v>386</v>
      </c>
    </row>
    <row r="1233" spans="2:14" ht="23.25" customHeight="1">
      <c r="B1233" s="100" t="s">
        <v>436</v>
      </c>
      <c r="C1233" s="100" t="str">
        <f>_xlfn.XLOOKUP(tblMix[[#This Row],[Team Name]],tblLookup[Team Name],tblLookup[Arena Name],NA(),0,1)</f>
        <v>U.S. Bank Stadium</v>
      </c>
      <c r="D1233" s="100" t="str">
        <f>_xlfn.XLOOKUP(tblMix[[#This Row],[Arena Name]],tblLookup[Arena Name],tblLookup[Arena Location],NA(),0,1)</f>
        <v>Minneapolis, Minnesota</v>
      </c>
      <c r="E1233" s="100">
        <v>66655</v>
      </c>
      <c r="F1233" s="129">
        <v>2016</v>
      </c>
      <c r="G1233" s="100" t="s">
        <v>362</v>
      </c>
      <c r="H1233" s="15" t="s">
        <v>290</v>
      </c>
      <c r="I1233" s="130">
        <v>6.72</v>
      </c>
      <c r="J1233" s="6">
        <f>1</f>
        <v>1</v>
      </c>
      <c r="L1233" s="205" t="s">
        <v>387</v>
      </c>
      <c r="M1233" s="205" t="s">
        <v>388</v>
      </c>
      <c r="N1233" s="205" t="s">
        <v>389</v>
      </c>
    </row>
    <row r="1234" spans="2:14" ht="23.25" customHeight="1">
      <c r="B1234" s="100" t="s">
        <v>414</v>
      </c>
      <c r="C1234" s="100" t="s">
        <v>415</v>
      </c>
      <c r="D1234" s="100" t="s">
        <v>416</v>
      </c>
      <c r="E1234" s="100">
        <v>72220</v>
      </c>
      <c r="F1234" s="129">
        <v>2002</v>
      </c>
      <c r="G1234" s="100" t="s">
        <v>309</v>
      </c>
      <c r="H1234" s="15" t="s">
        <v>283</v>
      </c>
      <c r="I1234" s="130">
        <v>1.68</v>
      </c>
      <c r="J1234" s="6">
        <f>1</f>
        <v>1</v>
      </c>
      <c r="L1234" s="205" t="s">
        <v>445</v>
      </c>
      <c r="M1234" s="205" t="s">
        <v>446</v>
      </c>
      <c r="N1234" s="205" t="s">
        <v>447</v>
      </c>
    </row>
    <row r="1235" spans="2:14" ht="23.25" customHeight="1">
      <c r="B1235" s="100" t="s">
        <v>432</v>
      </c>
      <c r="C1235" s="100" t="s">
        <v>430</v>
      </c>
      <c r="D1235" s="100" t="s">
        <v>431</v>
      </c>
      <c r="E1235" s="100">
        <v>70240</v>
      </c>
      <c r="F1235" s="129">
        <v>2020</v>
      </c>
      <c r="G1235" s="100" t="s">
        <v>270</v>
      </c>
      <c r="H1235" s="15" t="s">
        <v>283</v>
      </c>
      <c r="I1235" s="130">
        <v>8.67</v>
      </c>
      <c r="J1235" s="6">
        <f>1</f>
        <v>1</v>
      </c>
      <c r="L1235" s="205" t="s">
        <v>449</v>
      </c>
      <c r="M1235" s="205" t="s">
        <v>450</v>
      </c>
      <c r="N1235" s="205" t="s">
        <v>451</v>
      </c>
    </row>
    <row r="1236" spans="2:14" ht="23.25" customHeight="1">
      <c r="B1236" s="100" t="s">
        <v>467</v>
      </c>
      <c r="C1236" s="100" t="s">
        <v>468</v>
      </c>
      <c r="D1236" s="100" t="s">
        <v>469</v>
      </c>
      <c r="E1236" s="100">
        <v>82000</v>
      </c>
      <c r="F1236" s="129">
        <v>1997</v>
      </c>
      <c r="G1236" s="100" t="s">
        <v>308</v>
      </c>
      <c r="H1236" s="15" t="s">
        <v>283</v>
      </c>
      <c r="I1236" s="130">
        <v>11.5</v>
      </c>
      <c r="J1236" s="6">
        <f>1</f>
        <v>1</v>
      </c>
      <c r="L1236" s="205" t="s">
        <v>433</v>
      </c>
      <c r="M1236" s="205" t="s">
        <v>434</v>
      </c>
      <c r="N1236" s="205" t="s">
        <v>435</v>
      </c>
    </row>
    <row r="1237" spans="2:14" ht="23.25" customHeight="1">
      <c r="B1237" s="100" t="s">
        <v>467</v>
      </c>
      <c r="C1237" s="100" t="str">
        <f>_xlfn.XLOOKUP(tblMix[[#This Row],[Team Name]],tblLookup[Team Name],tblLookup[Arena Name],NA(),0,1)</f>
        <v>Commanders Field</v>
      </c>
      <c r="D1237" s="100" t="s">
        <v>469</v>
      </c>
      <c r="E1237" s="100">
        <v>82000</v>
      </c>
      <c r="F1237" s="129">
        <v>1997</v>
      </c>
      <c r="G1237" s="100" t="s">
        <v>292</v>
      </c>
      <c r="H1237" s="15" t="s">
        <v>281</v>
      </c>
      <c r="I1237" s="130">
        <v>9.19</v>
      </c>
      <c r="J1237" s="6">
        <f>1</f>
        <v>1</v>
      </c>
      <c r="L1237" s="205" t="s">
        <v>439</v>
      </c>
      <c r="M1237" s="205" t="s">
        <v>440</v>
      </c>
      <c r="N1237" s="205" t="s">
        <v>441</v>
      </c>
    </row>
    <row r="1238" spans="2:14" ht="23.25" customHeight="1">
      <c r="B1238" s="100" t="s">
        <v>455</v>
      </c>
      <c r="C1238" s="100" t="s">
        <v>456</v>
      </c>
      <c r="D1238" s="100" t="s">
        <v>457</v>
      </c>
      <c r="E1238" s="100">
        <v>68500</v>
      </c>
      <c r="F1238" s="129">
        <v>2014</v>
      </c>
      <c r="G1238" s="100" t="s">
        <v>321</v>
      </c>
      <c r="H1238" s="15" t="s">
        <v>283</v>
      </c>
      <c r="I1238" s="130">
        <v>3.98</v>
      </c>
      <c r="J1238" s="6">
        <f>1</f>
        <v>1</v>
      </c>
      <c r="L1238" s="205" t="s">
        <v>458</v>
      </c>
      <c r="M1238" s="205" t="s">
        <v>459</v>
      </c>
      <c r="N1238" s="205" t="s">
        <v>460</v>
      </c>
    </row>
    <row r="1239" spans="2:14" ht="23.25" customHeight="1">
      <c r="B1239" s="100" t="s">
        <v>423</v>
      </c>
      <c r="C1239" s="100" t="s">
        <v>424</v>
      </c>
      <c r="D1239" s="100" t="s">
        <v>425</v>
      </c>
      <c r="E1239" s="100">
        <v>76416</v>
      </c>
      <c r="F1239" s="129">
        <v>1972</v>
      </c>
      <c r="G1239" s="100" t="s">
        <v>309</v>
      </c>
      <c r="H1239" s="15" t="s">
        <v>290</v>
      </c>
      <c r="I1239" s="130">
        <v>1.83</v>
      </c>
      <c r="J1239" s="6">
        <f>1</f>
        <v>1</v>
      </c>
      <c r="L1239" s="205" t="s">
        <v>399</v>
      </c>
      <c r="M1239" s="205" t="s">
        <v>400</v>
      </c>
      <c r="N1239" s="205" t="s">
        <v>401</v>
      </c>
    </row>
    <row r="1240" spans="2:14" ht="23.25" customHeight="1">
      <c r="B1240" s="100" t="s">
        <v>445</v>
      </c>
      <c r="C1240" s="100" t="s">
        <v>446</v>
      </c>
      <c r="D1240" s="100" t="s">
        <v>447</v>
      </c>
      <c r="E1240" s="100">
        <v>82500</v>
      </c>
      <c r="F1240" s="129">
        <v>2010</v>
      </c>
      <c r="G1240" s="100" t="s">
        <v>313</v>
      </c>
      <c r="H1240" s="15" t="s">
        <v>287</v>
      </c>
      <c r="I1240" s="130">
        <v>12.48</v>
      </c>
      <c r="J1240" s="6">
        <f>1</f>
        <v>1</v>
      </c>
      <c r="L1240" s="205" t="s">
        <v>442</v>
      </c>
      <c r="M1240" s="205" t="s">
        <v>443</v>
      </c>
      <c r="N1240" s="205" t="s">
        <v>444</v>
      </c>
    </row>
    <row r="1241" spans="2:14" ht="23.25" customHeight="1">
      <c r="B1241" s="100" t="s">
        <v>390</v>
      </c>
      <c r="C1241" s="100" t="s">
        <v>391</v>
      </c>
      <c r="D1241" s="100" t="s">
        <v>392</v>
      </c>
      <c r="E1241" s="100">
        <v>75523</v>
      </c>
      <c r="F1241" s="129">
        <v>1996</v>
      </c>
      <c r="G1241" s="100" t="s">
        <v>311</v>
      </c>
      <c r="H1241" s="15" t="s">
        <v>290</v>
      </c>
      <c r="I1241" s="130">
        <v>14.13</v>
      </c>
      <c r="J1241" s="6">
        <f>1</f>
        <v>1</v>
      </c>
      <c r="L1241" s="205" t="s">
        <v>420</v>
      </c>
      <c r="M1241" s="205" t="s">
        <v>421</v>
      </c>
      <c r="N1241" s="205" t="s">
        <v>422</v>
      </c>
    </row>
    <row r="1242" spans="2:14" ht="23.25" customHeight="1">
      <c r="B1242" s="100" t="s">
        <v>455</v>
      </c>
      <c r="C1242" s="100" t="str">
        <f>_xlfn.XLOOKUP(tblMix[[#This Row],[Team Name]],tblLookup[Team Name],tblLookup[Arena Name],NA(),0,1)</f>
        <v>Levi's Stadium</v>
      </c>
      <c r="D1242" s="100" t="s">
        <v>457</v>
      </c>
      <c r="E1242" s="100">
        <v>68500</v>
      </c>
      <c r="F1242" s="129">
        <v>2014</v>
      </c>
      <c r="G1242" s="100" t="s">
        <v>295</v>
      </c>
      <c r="H1242" s="15" t="s">
        <v>287</v>
      </c>
      <c r="I1242" s="130">
        <v>15.3</v>
      </c>
      <c r="J1242" s="6">
        <f>1</f>
        <v>1</v>
      </c>
      <c r="L1242" s="205" t="s">
        <v>423</v>
      </c>
      <c r="M1242" s="205" t="s">
        <v>424</v>
      </c>
      <c r="N1242" s="205" t="s">
        <v>425</v>
      </c>
    </row>
    <row r="1243" spans="2:14" ht="23.25" customHeight="1">
      <c r="B1243" s="100" t="s">
        <v>423</v>
      </c>
      <c r="C1243" s="100" t="s">
        <v>424</v>
      </c>
      <c r="D1243" s="100" t="str">
        <f>_xlfn.XLOOKUP(tblMix[[#This Row],[Arena Name]],tblLookup[Arena Name],tblLookup[Arena Location],NA(),0,1)</f>
        <v>Kansas City, Missouri</v>
      </c>
      <c r="E1243" s="100">
        <v>76416</v>
      </c>
      <c r="F1243" s="129">
        <v>1972</v>
      </c>
      <c r="G1243" s="100" t="s">
        <v>291</v>
      </c>
      <c r="H1243" s="15" t="s">
        <v>287</v>
      </c>
      <c r="I1243" s="130">
        <v>8.57</v>
      </c>
      <c r="J1243" s="6">
        <f>1</f>
        <v>1</v>
      </c>
      <c r="L1243" s="205" t="s">
        <v>390</v>
      </c>
      <c r="M1243" s="205" t="s">
        <v>391</v>
      </c>
      <c r="N1243" s="205" t="s">
        <v>392</v>
      </c>
    </row>
    <row r="1244" spans="2:14" ht="23.25" customHeight="1">
      <c r="B1244" s="100" t="s">
        <v>387</v>
      </c>
      <c r="C1244" s="100" t="s">
        <v>388</v>
      </c>
      <c r="D1244" s="100" t="s">
        <v>389</v>
      </c>
      <c r="E1244" s="100">
        <v>71608</v>
      </c>
      <c r="F1244" s="129">
        <v>1973</v>
      </c>
      <c r="G1244" s="100" t="s">
        <v>358</v>
      </c>
      <c r="H1244" s="15" t="s">
        <v>281</v>
      </c>
      <c r="I1244" s="130">
        <v>14.22</v>
      </c>
      <c r="J1244" s="6">
        <f>1</f>
        <v>1</v>
      </c>
      <c r="L1244" s="205" t="s">
        <v>442</v>
      </c>
      <c r="M1244" s="205" t="s">
        <v>443</v>
      </c>
      <c r="N1244" s="205" t="s">
        <v>444</v>
      </c>
    </row>
    <row r="1245" spans="2:14" ht="23.25" customHeight="1">
      <c r="B1245" s="100" t="s">
        <v>408</v>
      </c>
      <c r="C1245" s="100" t="s">
        <v>409</v>
      </c>
      <c r="D1245" s="100" t="s">
        <v>410</v>
      </c>
      <c r="E1245" s="100">
        <v>65000</v>
      </c>
      <c r="F1245" s="129">
        <v>2002</v>
      </c>
      <c r="G1245" s="100" t="s">
        <v>269</v>
      </c>
      <c r="H1245" s="15" t="s">
        <v>281</v>
      </c>
      <c r="I1245" s="130">
        <v>10.96</v>
      </c>
      <c r="J1245" s="6">
        <f>1</f>
        <v>1</v>
      </c>
      <c r="L1245" s="205" t="s">
        <v>411</v>
      </c>
      <c r="M1245" s="205" t="s">
        <v>412</v>
      </c>
      <c r="N1245" s="205" t="s">
        <v>413</v>
      </c>
    </row>
    <row r="1246" spans="2:14" ht="23.25" customHeight="1">
      <c r="B1246" s="100" t="s">
        <v>452</v>
      </c>
      <c r="C1246" s="100" t="s">
        <v>453</v>
      </c>
      <c r="D1246" s="100" t="s">
        <v>454</v>
      </c>
      <c r="E1246" s="100">
        <v>68400</v>
      </c>
      <c r="F1246" s="129">
        <v>2001</v>
      </c>
      <c r="G1246" s="100" t="s">
        <v>310</v>
      </c>
      <c r="H1246" s="15" t="s">
        <v>281</v>
      </c>
      <c r="I1246" s="130">
        <v>6.82</v>
      </c>
      <c r="J1246" s="6">
        <f>1</f>
        <v>1</v>
      </c>
      <c r="L1246" s="205" t="s">
        <v>411</v>
      </c>
      <c r="M1246" s="205" t="s">
        <v>412</v>
      </c>
      <c r="N1246" s="205" t="s">
        <v>413</v>
      </c>
    </row>
    <row r="1247" spans="2:14" ht="23.25" customHeight="1">
      <c r="B1247" s="100" t="s">
        <v>439</v>
      </c>
      <c r="C1247" s="100" t="str">
        <f>_xlfn.XLOOKUP(tblMix[[#This Row],[Team Name]],tblLookup[Team Name],tblLookup[Arena Name],NA(),0,1)</f>
        <v>Gillette Stadium</v>
      </c>
      <c r="D1247" s="100" t="s">
        <v>441</v>
      </c>
      <c r="E1247" s="100">
        <v>66829</v>
      </c>
      <c r="F1247" s="129">
        <v>2002</v>
      </c>
      <c r="G1247" s="100" t="s">
        <v>268</v>
      </c>
      <c r="H1247" s="15" t="s">
        <v>290</v>
      </c>
      <c r="I1247" s="130">
        <v>6.16</v>
      </c>
      <c r="J1247" s="6">
        <f>1</f>
        <v>1</v>
      </c>
      <c r="L1247" s="205" t="s">
        <v>467</v>
      </c>
      <c r="M1247" s="205" t="s">
        <v>468</v>
      </c>
      <c r="N1247" s="205" t="s">
        <v>469</v>
      </c>
    </row>
    <row r="1248" spans="2:14" ht="23.25" customHeight="1">
      <c r="B1248" s="100" t="s">
        <v>467</v>
      </c>
      <c r="C1248" s="100" t="str">
        <f>_xlfn.XLOOKUP(tblMix[[#This Row],[Team Name]],tblLookup[Team Name],tblLookup[Arena Name],NA(),0,1)</f>
        <v>Commanders Field</v>
      </c>
      <c r="D1248" s="100" t="str">
        <f>_xlfn.XLOOKUP(tblMix[[#This Row],[Arena Name]],tblLookup[Arena Name],tblLookup[Arena Location],NA(),0,1)</f>
        <v>Landover, Maryland</v>
      </c>
      <c r="E1248" s="100">
        <v>82000</v>
      </c>
      <c r="F1248" s="129">
        <v>1997</v>
      </c>
      <c r="G1248" s="100" t="s">
        <v>321</v>
      </c>
      <c r="H1248" s="15" t="s">
        <v>281</v>
      </c>
      <c r="I1248" s="130">
        <v>3.9</v>
      </c>
      <c r="J1248" s="6">
        <f>1</f>
        <v>1</v>
      </c>
      <c r="L1248" s="205" t="s">
        <v>433</v>
      </c>
      <c r="M1248" s="205" t="s">
        <v>434</v>
      </c>
      <c r="N1248" s="205" t="s">
        <v>435</v>
      </c>
    </row>
    <row r="1249" spans="2:14" ht="23.25" customHeight="1">
      <c r="B1249" s="100" t="s">
        <v>467</v>
      </c>
      <c r="C1249" s="100" t="s">
        <v>468</v>
      </c>
      <c r="D1249" s="100" t="s">
        <v>469</v>
      </c>
      <c r="E1249" s="100">
        <v>82000</v>
      </c>
      <c r="F1249" s="129">
        <v>1997</v>
      </c>
      <c r="G1249" s="100" t="s">
        <v>292</v>
      </c>
      <c r="H1249" s="15" t="s">
        <v>281</v>
      </c>
      <c r="I1249" s="130">
        <v>9.19</v>
      </c>
      <c r="J1249" s="6">
        <f>1</f>
        <v>1</v>
      </c>
      <c r="L1249" s="205" t="s">
        <v>378</v>
      </c>
      <c r="M1249" s="205" t="s">
        <v>379</v>
      </c>
      <c r="N1249" s="205" t="s">
        <v>380</v>
      </c>
    </row>
    <row r="1250" spans="2:14" ht="23.25" customHeight="1">
      <c r="B1250" s="100" t="s">
        <v>387</v>
      </c>
      <c r="C1250" s="100" t="s">
        <v>388</v>
      </c>
      <c r="D1250" s="100" t="str">
        <f>_xlfn.XLOOKUP(tblMix[[#This Row],[Arena Name]],tblLookup[Arena Name],tblLookup[Arena Location],NA(),0,1)</f>
        <v>Orchard Park, New York</v>
      </c>
      <c r="E1250" s="100">
        <v>71608</v>
      </c>
      <c r="F1250" s="129">
        <v>1973</v>
      </c>
      <c r="G1250" s="100" t="s">
        <v>292</v>
      </c>
      <c r="H1250" s="15" t="s">
        <v>287</v>
      </c>
      <c r="I1250" s="130">
        <v>9.99</v>
      </c>
      <c r="J1250" s="6">
        <f>1</f>
        <v>1</v>
      </c>
      <c r="L1250" s="205" t="s">
        <v>436</v>
      </c>
      <c r="M1250" s="205" t="s">
        <v>437</v>
      </c>
      <c r="N1250" s="205" t="s">
        <v>438</v>
      </c>
    </row>
    <row r="1251" spans="2:14" ht="23.25" customHeight="1">
      <c r="B1251" s="100" t="s">
        <v>467</v>
      </c>
      <c r="C1251" s="100" t="s">
        <v>468</v>
      </c>
      <c r="D1251" s="100" t="str">
        <f>_xlfn.XLOOKUP(tblMix[[#This Row],[Arena Name]],tblLookup[Arena Name],tblLookup[Arena Location],NA(),0,1)</f>
        <v>Landover, Maryland</v>
      </c>
      <c r="E1251" s="100">
        <v>82000</v>
      </c>
      <c r="F1251" s="129">
        <v>1997</v>
      </c>
      <c r="G1251" s="100" t="s">
        <v>270</v>
      </c>
      <c r="H1251" s="15" t="s">
        <v>283</v>
      </c>
      <c r="I1251" s="130">
        <v>8.67</v>
      </c>
      <c r="J1251" s="6">
        <f>1</f>
        <v>1</v>
      </c>
      <c r="L1251" s="205" t="s">
        <v>393</v>
      </c>
      <c r="M1251" s="205" t="s">
        <v>394</v>
      </c>
      <c r="N1251" s="205" t="s">
        <v>395</v>
      </c>
    </row>
    <row r="1252" spans="2:14" ht="23.25" customHeight="1">
      <c r="B1252" s="100" t="str" cm="1">
        <f t="array" ref="B1252">_xlfn.XLOOKUP(tblMix[[#This Row],[Arena Name]]&amp;tblMix[[#This Row],[Arena Location]],tblLookup[Arena Name]&amp;tblLookup[Arena Location],tblLookup[Team Name],NA(),0,1)</f>
        <v>New Orleans Saints</v>
      </c>
      <c r="C1252" s="100" t="str">
        <f>_xlfn.XLOOKUP(tblMix[[#This Row],[Arena Location]],tblLookup[Arena Location],tblLookup[Arena Name],NA(),0,1)</f>
        <v>Caesars Superdome</v>
      </c>
      <c r="D1252" s="100" t="s">
        <v>444</v>
      </c>
      <c r="E1252" s="100">
        <v>73208</v>
      </c>
      <c r="F1252" s="129">
        <v>1975</v>
      </c>
      <c r="G1252" s="100" t="s">
        <v>365</v>
      </c>
      <c r="H1252" s="15" t="s">
        <v>283</v>
      </c>
      <c r="I1252" s="130">
        <v>7.18</v>
      </c>
      <c r="J1252" s="6">
        <f>1</f>
        <v>1</v>
      </c>
      <c r="L1252" s="205" t="s">
        <v>439</v>
      </c>
      <c r="M1252" s="205" t="s">
        <v>440</v>
      </c>
      <c r="N1252" s="205" t="s">
        <v>441</v>
      </c>
    </row>
    <row r="1253" spans="2:14" ht="23.25" customHeight="1">
      <c r="B1253" s="100" t="str" cm="1">
        <f t="array" ref="B1253">_xlfn.XLOOKUP(tblMix[[#This Row],[Arena Name]]&amp;tblMix[[#This Row],[Arena Location]],tblLookup[Arena Name]&amp;tblLookup[Arena Location],tblLookup[Team Name],NA(),0,1)</f>
        <v>Cincinnati Bengals</v>
      </c>
      <c r="C1253" s="100" t="s">
        <v>397</v>
      </c>
      <c r="D1253" s="100" t="s">
        <v>398</v>
      </c>
      <c r="E1253" s="100">
        <v>65515</v>
      </c>
      <c r="F1253" s="129">
        <v>2000</v>
      </c>
      <c r="G1253" s="100" t="s">
        <v>363</v>
      </c>
      <c r="H1253" s="15" t="s">
        <v>281</v>
      </c>
      <c r="I1253" s="130">
        <v>5.56</v>
      </c>
      <c r="J1253" s="6">
        <f>1</f>
        <v>1</v>
      </c>
      <c r="L1253" s="205" t="s">
        <v>458</v>
      </c>
      <c r="M1253" s="205" t="s">
        <v>459</v>
      </c>
      <c r="N1253" s="205" t="s">
        <v>460</v>
      </c>
    </row>
    <row r="1254" spans="2:14" ht="23.25" customHeight="1">
      <c r="B1254" s="100" t="s">
        <v>433</v>
      </c>
      <c r="C1254" s="100" t="s">
        <v>434</v>
      </c>
      <c r="D1254" s="100" t="s">
        <v>435</v>
      </c>
      <c r="E1254" s="100">
        <v>65326</v>
      </c>
      <c r="F1254" s="129">
        <v>1987</v>
      </c>
      <c r="G1254" s="100" t="s">
        <v>295</v>
      </c>
      <c r="H1254" s="15" t="s">
        <v>290</v>
      </c>
      <c r="I1254" s="130">
        <v>15.77</v>
      </c>
      <c r="J1254" s="6">
        <f>1</f>
        <v>1</v>
      </c>
      <c r="L1254" s="205" t="s">
        <v>396</v>
      </c>
      <c r="M1254" s="205" t="s">
        <v>397</v>
      </c>
      <c r="N1254" s="205" t="s">
        <v>398</v>
      </c>
    </row>
    <row r="1255" spans="2:14" ht="23.25" customHeight="1">
      <c r="B1255" s="100" t="str" cm="1">
        <f t="array" ref="B1255">_xlfn.XLOOKUP(tblMix[[#This Row],[Arena Name]]&amp;tblMix[[#This Row],[Arena Location]],tblLookup[Arena Name]&amp;tblLookup[Arena Location],tblLookup[Team Name],NA(),0,1)</f>
        <v>New Orleans Saints</v>
      </c>
      <c r="C1255" s="100" t="str">
        <f>_xlfn.XLOOKUP(tblMix[[#This Row],[Arena Location]],tblLookup[Arena Location],tblLookup[Arena Name],NA(),0,1)</f>
        <v>Caesars Superdome</v>
      </c>
      <c r="D1255" s="100" t="s">
        <v>444</v>
      </c>
      <c r="E1255" s="100">
        <v>73208</v>
      </c>
      <c r="F1255" s="129">
        <v>1975</v>
      </c>
      <c r="G1255" s="100" t="s">
        <v>286</v>
      </c>
      <c r="H1255" s="15" t="s">
        <v>281</v>
      </c>
      <c r="I1255" s="130">
        <v>7.99</v>
      </c>
      <c r="J1255" s="6">
        <f>1</f>
        <v>1</v>
      </c>
      <c r="L1255" s="205" t="s">
        <v>455</v>
      </c>
      <c r="M1255" s="205" t="s">
        <v>456</v>
      </c>
      <c r="N1255" s="205" t="s">
        <v>457</v>
      </c>
    </row>
    <row r="1256" spans="2:14" ht="23.25" customHeight="1">
      <c r="B1256" s="100" t="s">
        <v>449</v>
      </c>
      <c r="C1256" s="100" t="s">
        <v>450</v>
      </c>
      <c r="D1256" s="100" t="s">
        <v>451</v>
      </c>
      <c r="E1256" s="100">
        <v>69596</v>
      </c>
      <c r="F1256" s="129">
        <v>2003</v>
      </c>
      <c r="G1256" s="100" t="s">
        <v>274</v>
      </c>
      <c r="H1256" s="15" t="s">
        <v>283</v>
      </c>
      <c r="I1256" s="130">
        <v>6.84</v>
      </c>
      <c r="J1256" s="6">
        <f>1</f>
        <v>1</v>
      </c>
      <c r="L1256" s="205" t="s">
        <v>445</v>
      </c>
      <c r="M1256" s="205" t="s">
        <v>446</v>
      </c>
      <c r="N1256" s="205" t="s">
        <v>447</v>
      </c>
    </row>
    <row r="1257" spans="2:14" ht="23.25" customHeight="1">
      <c r="B1257" s="100" t="s">
        <v>405</v>
      </c>
      <c r="C1257" s="100" t="s">
        <v>406</v>
      </c>
      <c r="D1257" s="100" t="s">
        <v>407</v>
      </c>
      <c r="E1257" s="100">
        <v>76125</v>
      </c>
      <c r="F1257" s="129">
        <v>2001</v>
      </c>
      <c r="G1257" s="100" t="s">
        <v>314</v>
      </c>
      <c r="H1257" s="15" t="s">
        <v>281</v>
      </c>
      <c r="I1257" s="130">
        <v>11.17</v>
      </c>
      <c r="J1257" s="6">
        <f>1</f>
        <v>1</v>
      </c>
      <c r="L1257" s="205" t="s">
        <v>448</v>
      </c>
      <c r="M1257" s="205" t="s">
        <v>446</v>
      </c>
      <c r="N1257" s="205" t="s">
        <v>447</v>
      </c>
    </row>
    <row r="1258" spans="2:14" ht="23.25" customHeight="1">
      <c r="B1258" s="100" t="s">
        <v>429</v>
      </c>
      <c r="C1258" s="100" t="s">
        <v>430</v>
      </c>
      <c r="D1258" s="100" t="str">
        <f>_xlfn.XLOOKUP(tblMix[[#This Row],[Arena Name]],tblLookup[Arena Name],tblLookup[Arena Location],NA(),0,1)</f>
        <v>Inglewood, California</v>
      </c>
      <c r="E1258" s="100">
        <v>70240</v>
      </c>
      <c r="F1258" s="129">
        <v>2020</v>
      </c>
      <c r="G1258" s="100" t="s">
        <v>269</v>
      </c>
      <c r="H1258" s="15" t="s">
        <v>283</v>
      </c>
      <c r="I1258" s="130">
        <v>10.34</v>
      </c>
      <c r="J1258" s="6">
        <f>1</f>
        <v>1</v>
      </c>
      <c r="L1258" s="205" t="s">
        <v>381</v>
      </c>
      <c r="M1258" s="205" t="s">
        <v>382</v>
      </c>
      <c r="N1258" s="205" t="s">
        <v>383</v>
      </c>
    </row>
    <row r="1259" spans="2:14" ht="23.25" customHeight="1">
      <c r="B1259" s="100" t="s">
        <v>420</v>
      </c>
      <c r="C1259" s="100" t="str">
        <f>_xlfn.XLOOKUP(tblMix[[#This Row],[Team Name]],tblLookup[Team Name],tblLookup[Arena Name],NA(),0,1)</f>
        <v>TIAA Bank Field</v>
      </c>
      <c r="D1259" s="100" t="str">
        <f>_xlfn.XLOOKUP(tblMix[[#This Row],[Arena Name]],tblLookup[Arena Name],tblLookup[Arena Location],NA(),0,1)</f>
        <v>Jacksonville, Florida</v>
      </c>
      <c r="E1259" s="100">
        <v>69132</v>
      </c>
      <c r="F1259" s="129">
        <v>2008</v>
      </c>
      <c r="G1259" s="100" t="s">
        <v>285</v>
      </c>
      <c r="H1259" s="15" t="s">
        <v>281</v>
      </c>
      <c r="I1259" s="130">
        <v>13.35</v>
      </c>
      <c r="J1259" s="6">
        <f>1</f>
        <v>1</v>
      </c>
      <c r="L1259" s="205" t="s">
        <v>405</v>
      </c>
      <c r="M1259" s="205" t="s">
        <v>406</v>
      </c>
      <c r="N1259" s="205" t="s">
        <v>407</v>
      </c>
    </row>
    <row r="1260" spans="2:14" ht="23.25" customHeight="1">
      <c r="B1260" s="100" t="s">
        <v>411</v>
      </c>
      <c r="C1260" s="100" t="s">
        <v>412</v>
      </c>
      <c r="D1260" s="100" t="str">
        <f>_xlfn.XLOOKUP(tblMix[[#This Row],[Arena Name]],tblLookup[Arena Name],tblLookup[Arena Location],NA(),0,1)</f>
        <v>Green Bay, Wisconsin</v>
      </c>
      <c r="E1260" s="100">
        <v>81441</v>
      </c>
      <c r="F1260" s="129">
        <v>1957</v>
      </c>
      <c r="G1260" s="100" t="s">
        <v>295</v>
      </c>
      <c r="H1260" s="15" t="s">
        <v>287</v>
      </c>
      <c r="I1260" s="130">
        <v>15.3</v>
      </c>
      <c r="J1260" s="6">
        <f>1</f>
        <v>1</v>
      </c>
      <c r="L1260" s="205" t="s">
        <v>390</v>
      </c>
      <c r="M1260" s="205" t="s">
        <v>391</v>
      </c>
      <c r="N1260" s="205" t="s">
        <v>392</v>
      </c>
    </row>
    <row r="1261" spans="2:14" ht="23.25" customHeight="1">
      <c r="B1261" s="100" t="s">
        <v>384</v>
      </c>
      <c r="C1261" s="100" t="s">
        <v>385</v>
      </c>
      <c r="D1261" s="100" t="s">
        <v>386</v>
      </c>
      <c r="E1261" s="100">
        <v>71008</v>
      </c>
      <c r="F1261" s="129">
        <v>1998</v>
      </c>
      <c r="G1261" s="100" t="s">
        <v>274</v>
      </c>
      <c r="H1261" s="15" t="s">
        <v>287</v>
      </c>
      <c r="I1261" s="130">
        <v>6.84</v>
      </c>
      <c r="J1261" s="6">
        <f>1</f>
        <v>1</v>
      </c>
      <c r="L1261" s="205" t="s">
        <v>429</v>
      </c>
      <c r="M1261" s="205" t="s">
        <v>430</v>
      </c>
      <c r="N1261" s="205" t="s">
        <v>431</v>
      </c>
    </row>
    <row r="1262" spans="2:14" ht="23.25" customHeight="1">
      <c r="B1262" s="100" t="str" cm="1">
        <f t="array" ref="B1262">_xlfn.XLOOKUP(tblMix[[#This Row],[Arena Name]]&amp;tblMix[[#This Row],[Arena Location]],tblLookup[Arena Name]&amp;tblLookup[Arena Location],tblLookup[Team Name],NA(),0,1)</f>
        <v>Los Angeles Rams</v>
      </c>
      <c r="C1262" s="100" t="s">
        <v>430</v>
      </c>
      <c r="D1262" s="100" t="s">
        <v>431</v>
      </c>
      <c r="E1262" s="100">
        <v>70240</v>
      </c>
      <c r="F1262" s="129">
        <v>2020</v>
      </c>
      <c r="G1262" s="100" t="s">
        <v>285</v>
      </c>
      <c r="H1262" s="15" t="s">
        <v>283</v>
      </c>
      <c r="I1262" s="130">
        <v>12.71</v>
      </c>
      <c r="J1262" s="6">
        <f>1</f>
        <v>1</v>
      </c>
      <c r="L1262" s="205" t="s">
        <v>467</v>
      </c>
      <c r="M1262" s="205" t="s">
        <v>468</v>
      </c>
      <c r="N1262" s="205" t="s">
        <v>469</v>
      </c>
    </row>
    <row r="1263" spans="2:14" ht="23.25" customHeight="1">
      <c r="B1263" s="100" t="s">
        <v>433</v>
      </c>
      <c r="C1263" s="100" t="str">
        <f>_xlfn.XLOOKUP(tblMix[[#This Row],[Team Name]],tblLookup[Team Name],tblLookup[Arena Name],NA(),0,1)</f>
        <v>Hard Rock Stadium</v>
      </c>
      <c r="D1263" s="100" t="str">
        <f>_xlfn.XLOOKUP(tblMix[[#This Row],[Arena Name]],tblLookup[Arena Name],tblLookup[Arena Location],NA(),0,1)</f>
        <v>Miami Gardens, Florida</v>
      </c>
      <c r="E1263" s="100">
        <v>65326</v>
      </c>
      <c r="F1263" s="129">
        <v>1987</v>
      </c>
      <c r="G1263" s="100" t="s">
        <v>272</v>
      </c>
      <c r="H1263" s="15" t="s">
        <v>287</v>
      </c>
      <c r="I1263" s="130">
        <v>15.68</v>
      </c>
      <c r="J1263" s="6">
        <f>1</f>
        <v>1</v>
      </c>
      <c r="L1263" s="205" t="s">
        <v>429</v>
      </c>
      <c r="M1263" s="205" t="s">
        <v>430</v>
      </c>
      <c r="N1263" s="205" t="s">
        <v>431</v>
      </c>
    </row>
    <row r="1264" spans="2:14" ht="23.25" customHeight="1">
      <c r="B1264" s="100" t="s">
        <v>420</v>
      </c>
      <c r="C1264" s="100" t="s">
        <v>421</v>
      </c>
      <c r="D1264" s="100" t="str">
        <f>_xlfn.XLOOKUP(tblMix[[#This Row],[Arena Name]],tblLookup[Arena Name],tblLookup[Arena Location],NA(),0,1)</f>
        <v>Jacksonville, Florida</v>
      </c>
      <c r="E1264" s="100">
        <v>69132</v>
      </c>
      <c r="F1264" s="129">
        <v>2008</v>
      </c>
      <c r="G1264" s="100" t="s">
        <v>301</v>
      </c>
      <c r="H1264" s="15" t="s">
        <v>281</v>
      </c>
      <c r="I1264" s="130">
        <v>12.44</v>
      </c>
      <c r="J1264" s="6">
        <f>1</f>
        <v>1</v>
      </c>
      <c r="L1264" s="205" t="s">
        <v>464</v>
      </c>
      <c r="M1264" s="205" t="s">
        <v>465</v>
      </c>
      <c r="N1264" s="205" t="s">
        <v>466</v>
      </c>
    </row>
    <row r="1265" spans="2:14" ht="23.25" customHeight="1">
      <c r="B1265" s="100" t="s">
        <v>449</v>
      </c>
      <c r="C1265" s="100" t="s">
        <v>450</v>
      </c>
      <c r="D1265" s="100" t="s">
        <v>451</v>
      </c>
      <c r="E1265" s="100">
        <v>69596</v>
      </c>
      <c r="F1265" s="129">
        <v>2003</v>
      </c>
      <c r="G1265" s="100" t="s">
        <v>277</v>
      </c>
      <c r="H1265" s="15" t="s">
        <v>281</v>
      </c>
      <c r="I1265" s="130">
        <v>8.14</v>
      </c>
      <c r="J1265" s="6">
        <f>1</f>
        <v>1</v>
      </c>
      <c r="L1265" s="205" t="s">
        <v>433</v>
      </c>
      <c r="M1265" s="205" t="s">
        <v>434</v>
      </c>
      <c r="N1265" s="205" t="s">
        <v>435</v>
      </c>
    </row>
    <row r="1266" spans="2:14" ht="23.25" customHeight="1">
      <c r="B1266" s="100" t="s">
        <v>458</v>
      </c>
      <c r="C1266" s="100" t="s">
        <v>459</v>
      </c>
      <c r="D1266" s="100" t="s">
        <v>460</v>
      </c>
      <c r="E1266" s="100">
        <v>69000</v>
      </c>
      <c r="F1266" s="129">
        <v>2002</v>
      </c>
      <c r="G1266" s="100" t="s">
        <v>294</v>
      </c>
      <c r="H1266" s="15" t="s">
        <v>290</v>
      </c>
      <c r="I1266" s="130">
        <v>3.14</v>
      </c>
      <c r="J1266" s="6">
        <f>1</f>
        <v>1</v>
      </c>
      <c r="L1266" s="205" t="s">
        <v>411</v>
      </c>
      <c r="M1266" s="205" t="s">
        <v>412</v>
      </c>
      <c r="N1266" s="205" t="s">
        <v>413</v>
      </c>
    </row>
    <row r="1267" spans="2:14" ht="23.25" customHeight="1">
      <c r="B1267" s="100" t="str" cm="1">
        <f t="array" ref="B1267">_xlfn.XLOOKUP(tblMix[[#This Row],[Arena Name]]&amp;tblMix[[#This Row],[Arena Location]],tblLookup[Arena Name]&amp;tblLookup[Arena Location],tblLookup[Team Name],NA(),0,1)</f>
        <v>Philadelphia Eagles</v>
      </c>
      <c r="C1267" s="100" t="s">
        <v>450</v>
      </c>
      <c r="D1267" s="100" t="s">
        <v>451</v>
      </c>
      <c r="E1267" s="100">
        <v>69596</v>
      </c>
      <c r="F1267" s="129">
        <v>2003</v>
      </c>
      <c r="G1267" s="100" t="s">
        <v>274</v>
      </c>
      <c r="H1267" s="15" t="s">
        <v>283</v>
      </c>
      <c r="I1267" s="130">
        <v>6.84</v>
      </c>
      <c r="J1267" s="6">
        <f>1</f>
        <v>1</v>
      </c>
      <c r="L1267" s="205" t="s">
        <v>411</v>
      </c>
      <c r="M1267" s="205" t="s">
        <v>412</v>
      </c>
      <c r="N1267" s="205" t="s">
        <v>413</v>
      </c>
    </row>
    <row r="1268" spans="2:14" ht="23.25" customHeight="1">
      <c r="B1268" s="100" t="s">
        <v>452</v>
      </c>
      <c r="C1268" s="100" t="s">
        <v>453</v>
      </c>
      <c r="D1268" s="100" t="str">
        <f>_xlfn.XLOOKUP(tblMix[[#This Row],[Arena Name]],tblLookup[Arena Name],tblLookup[Arena Location],NA(),0,1)</f>
        <v>Pittsburgh, Pennsylvania</v>
      </c>
      <c r="E1268" s="100">
        <v>68400</v>
      </c>
      <c r="F1268" s="129">
        <v>2001</v>
      </c>
      <c r="G1268" s="100" t="s">
        <v>296</v>
      </c>
      <c r="H1268" s="15" t="s">
        <v>287</v>
      </c>
      <c r="I1268" s="130">
        <v>11.1</v>
      </c>
      <c r="J1268" s="6">
        <f>1</f>
        <v>1</v>
      </c>
      <c r="L1268" s="205" t="s">
        <v>384</v>
      </c>
      <c r="M1268" s="205" t="s">
        <v>385</v>
      </c>
      <c r="N1268" s="205" t="s">
        <v>386</v>
      </c>
    </row>
    <row r="1269" spans="2:14" ht="23.25" customHeight="1">
      <c r="B1269" s="100" t="s">
        <v>433</v>
      </c>
      <c r="C1269" s="100" t="s">
        <v>434</v>
      </c>
      <c r="D1269" s="100" t="s">
        <v>435</v>
      </c>
      <c r="E1269" s="100">
        <v>65326</v>
      </c>
      <c r="F1269" s="129">
        <v>1987</v>
      </c>
      <c r="G1269" s="100" t="s">
        <v>298</v>
      </c>
      <c r="H1269" s="15" t="s">
        <v>283</v>
      </c>
      <c r="I1269" s="130">
        <v>9.84</v>
      </c>
      <c r="J1269" s="6">
        <f>1</f>
        <v>1</v>
      </c>
      <c r="L1269" s="205" t="s">
        <v>439</v>
      </c>
      <c r="M1269" s="205" t="s">
        <v>440</v>
      </c>
      <c r="N1269" s="205" t="s">
        <v>441</v>
      </c>
    </row>
    <row r="1270" spans="2:14" ht="23.25" customHeight="1">
      <c r="B1270" s="100" t="s">
        <v>384</v>
      </c>
      <c r="C1270" s="100" t="s">
        <v>385</v>
      </c>
      <c r="D1270" s="100" t="s">
        <v>386</v>
      </c>
      <c r="E1270" s="100">
        <v>71008</v>
      </c>
      <c r="F1270" s="129">
        <v>1998</v>
      </c>
      <c r="G1270" s="100" t="s">
        <v>321</v>
      </c>
      <c r="H1270" s="15" t="s">
        <v>290</v>
      </c>
      <c r="I1270" s="130">
        <v>4.2300000000000004</v>
      </c>
      <c r="J1270" s="6">
        <f>1</f>
        <v>1</v>
      </c>
      <c r="L1270" s="205" t="s">
        <v>461</v>
      </c>
      <c r="M1270" s="205" t="s">
        <v>462</v>
      </c>
      <c r="N1270" s="205" t="s">
        <v>463</v>
      </c>
    </row>
    <row r="1271" spans="2:14" ht="23.25" customHeight="1">
      <c r="B1271" s="100" t="s">
        <v>414</v>
      </c>
      <c r="C1271" s="100" t="s">
        <v>415</v>
      </c>
      <c r="D1271" s="100" t="str">
        <f>_xlfn.XLOOKUP(tblMix[[#This Row],[Arena Name]],tblLookup[Arena Name],tblLookup[Arena Location],NA(),0,1)</f>
        <v>Houston, Texas</v>
      </c>
      <c r="E1271" s="100">
        <v>72220</v>
      </c>
      <c r="F1271" s="129">
        <v>2002</v>
      </c>
      <c r="G1271" s="100" t="s">
        <v>324</v>
      </c>
      <c r="H1271" s="15" t="s">
        <v>283</v>
      </c>
      <c r="I1271" s="130">
        <v>14.14</v>
      </c>
      <c r="J1271" s="6">
        <f>1</f>
        <v>1</v>
      </c>
      <c r="L1271" s="205" t="s">
        <v>411</v>
      </c>
      <c r="M1271" s="205" t="s">
        <v>412</v>
      </c>
      <c r="N1271" s="205" t="s">
        <v>413</v>
      </c>
    </row>
    <row r="1272" spans="2:14" ht="23.25" customHeight="1">
      <c r="B1272" s="100" t="s">
        <v>436</v>
      </c>
      <c r="C1272" s="100" t="str">
        <f>_xlfn.XLOOKUP(tblMix[[#This Row],[Team Name]],tblLookup[Team Name],tblLookup[Arena Name],NA(),0,1)</f>
        <v>U.S. Bank Stadium</v>
      </c>
      <c r="D1272" s="100" t="str">
        <f>_xlfn.XLOOKUP(tblMix[[#This Row],[Arena Name]],tblLookup[Arena Name],tblLookup[Arena Location],NA(),0,1)</f>
        <v>Minneapolis, Minnesota</v>
      </c>
      <c r="E1272" s="100">
        <v>66655</v>
      </c>
      <c r="F1272" s="129">
        <v>2016</v>
      </c>
      <c r="G1272" s="100" t="s">
        <v>275</v>
      </c>
      <c r="H1272" s="15" t="s">
        <v>290</v>
      </c>
      <c r="I1272" s="130">
        <v>13.76</v>
      </c>
      <c r="J1272" s="6">
        <f>1</f>
        <v>1</v>
      </c>
      <c r="L1272" s="205" t="s">
        <v>458</v>
      </c>
      <c r="M1272" s="205" t="s">
        <v>459</v>
      </c>
      <c r="N1272" s="205" t="s">
        <v>460</v>
      </c>
    </row>
    <row r="1273" spans="2:14" ht="23.25" customHeight="1">
      <c r="B1273" s="100" t="s">
        <v>458</v>
      </c>
      <c r="C1273" s="100" t="s">
        <v>459</v>
      </c>
      <c r="D1273" s="100" t="s">
        <v>460</v>
      </c>
      <c r="E1273" s="100">
        <v>69000</v>
      </c>
      <c r="F1273" s="129">
        <v>2002</v>
      </c>
      <c r="G1273" s="100" t="s">
        <v>321</v>
      </c>
      <c r="H1273" s="15" t="s">
        <v>283</v>
      </c>
      <c r="I1273" s="130">
        <v>3.98</v>
      </c>
      <c r="J1273" s="6">
        <f>1</f>
        <v>1</v>
      </c>
      <c r="L1273" s="205" t="s">
        <v>414</v>
      </c>
      <c r="M1273" s="205" t="s">
        <v>415</v>
      </c>
      <c r="N1273" s="205" t="s">
        <v>416</v>
      </c>
    </row>
    <row r="1274" spans="2:14" ht="23.25" customHeight="1">
      <c r="B1274" s="100" t="str" cm="1">
        <f t="array" ref="B1274">_xlfn.XLOOKUP(tblMix[[#This Row],[Arena Name]]&amp;tblMix[[#This Row],[Arena Location]],tblLookup[Arena Name]&amp;tblLookup[Arena Location],tblLookup[Team Name],NA(),0,1)</f>
        <v>Cleveland Browns</v>
      </c>
      <c r="C1274" s="100" t="str">
        <f>_xlfn.XLOOKUP(tblMix[[#This Row],[Arena Location]],tblLookup[Arena Location],tblLookup[Arena Name],NA(),0,1)</f>
        <v>Cleveland Browns Stadium</v>
      </c>
      <c r="D1274" s="100" t="s">
        <v>401</v>
      </c>
      <c r="E1274" s="100">
        <v>67895</v>
      </c>
      <c r="F1274" s="129">
        <v>1999</v>
      </c>
      <c r="G1274" s="100" t="s">
        <v>360</v>
      </c>
      <c r="H1274" s="15" t="s">
        <v>281</v>
      </c>
      <c r="I1274" s="130">
        <v>3.39</v>
      </c>
      <c r="J1274" s="6">
        <f>1</f>
        <v>1</v>
      </c>
      <c r="L1274" s="205" t="s">
        <v>426</v>
      </c>
      <c r="M1274" s="205" t="s">
        <v>427</v>
      </c>
      <c r="N1274" s="205" t="s">
        <v>428</v>
      </c>
    </row>
    <row r="1275" spans="2:14" ht="23.25" customHeight="1">
      <c r="B1275" s="100" t="s">
        <v>402</v>
      </c>
      <c r="C1275" s="100" t="s">
        <v>403</v>
      </c>
      <c r="D1275" s="100" t="s">
        <v>404</v>
      </c>
      <c r="E1275" s="100">
        <v>80000</v>
      </c>
      <c r="F1275" s="129">
        <v>2009</v>
      </c>
      <c r="G1275" s="100" t="s">
        <v>300</v>
      </c>
      <c r="H1275" s="15" t="s">
        <v>290</v>
      </c>
      <c r="I1275" s="130">
        <v>8.15</v>
      </c>
      <c r="J1275" s="6">
        <f>1</f>
        <v>1</v>
      </c>
      <c r="L1275" s="205" t="s">
        <v>423</v>
      </c>
      <c r="M1275" s="205" t="s">
        <v>424</v>
      </c>
      <c r="N1275" s="205" t="s">
        <v>425</v>
      </c>
    </row>
    <row r="1276" spans="2:14" ht="23.25" customHeight="1">
      <c r="B1276" s="100" t="s">
        <v>445</v>
      </c>
      <c r="C1276" s="100" t="s">
        <v>446</v>
      </c>
      <c r="D1276" s="100" t="s">
        <v>447</v>
      </c>
      <c r="E1276" s="100">
        <v>82500</v>
      </c>
      <c r="F1276" s="129">
        <v>2010</v>
      </c>
      <c r="G1276" s="100" t="s">
        <v>311</v>
      </c>
      <c r="H1276" s="15" t="s">
        <v>290</v>
      </c>
      <c r="I1276" s="130">
        <v>14.13</v>
      </c>
      <c r="J1276" s="6">
        <f>1</f>
        <v>1</v>
      </c>
      <c r="L1276" s="205" t="s">
        <v>436</v>
      </c>
      <c r="M1276" s="205" t="s">
        <v>437</v>
      </c>
      <c r="N1276" s="205" t="s">
        <v>438</v>
      </c>
    </row>
    <row r="1277" spans="2:14" ht="23.25" customHeight="1">
      <c r="B1277" s="100" t="s">
        <v>417</v>
      </c>
      <c r="C1277" s="100" t="str">
        <f>_xlfn.XLOOKUP(tblMix[[#This Row],[Team Name]],tblLookup[Team Name],tblLookup[Arena Name],NA(),0,1)</f>
        <v>Lucas Oil Stadium</v>
      </c>
      <c r="D1277" s="100" t="s">
        <v>419</v>
      </c>
      <c r="E1277" s="100">
        <v>67000</v>
      </c>
      <c r="F1277" s="129">
        <v>2008</v>
      </c>
      <c r="G1277" s="100" t="s">
        <v>299</v>
      </c>
      <c r="H1277" s="15" t="s">
        <v>290</v>
      </c>
      <c r="I1277" s="130">
        <v>4.87</v>
      </c>
      <c r="J1277" s="6">
        <f>1</f>
        <v>1</v>
      </c>
      <c r="L1277" s="205" t="s">
        <v>390</v>
      </c>
      <c r="M1277" s="205" t="s">
        <v>391</v>
      </c>
      <c r="N1277" s="205" t="s">
        <v>392</v>
      </c>
    </row>
    <row r="1278" spans="2:14" ht="23.25" customHeight="1">
      <c r="B1278" s="100" t="s">
        <v>399</v>
      </c>
      <c r="C1278" s="100" t="s">
        <v>400</v>
      </c>
      <c r="D1278" s="100" t="s">
        <v>401</v>
      </c>
      <c r="E1278" s="100">
        <v>67895</v>
      </c>
      <c r="F1278" s="129">
        <v>1999</v>
      </c>
      <c r="G1278" s="100" t="s">
        <v>299</v>
      </c>
      <c r="H1278" s="15" t="s">
        <v>290</v>
      </c>
      <c r="I1278" s="130">
        <v>4.87</v>
      </c>
      <c r="J1278" s="6">
        <f>1</f>
        <v>1</v>
      </c>
      <c r="L1278" s="205" t="s">
        <v>461</v>
      </c>
      <c r="M1278" s="205" t="s">
        <v>462</v>
      </c>
      <c r="N1278" s="205" t="s">
        <v>463</v>
      </c>
    </row>
    <row r="1279" spans="2:14" ht="23.25" customHeight="1">
      <c r="B1279" s="100" t="s">
        <v>387</v>
      </c>
      <c r="C1279" s="100" t="s">
        <v>388</v>
      </c>
      <c r="D1279" s="100" t="str">
        <f>_xlfn.XLOOKUP(tblMix[[#This Row],[Arena Name]],tblLookup[Arena Name],tblLookup[Arena Location],NA(),0,1)</f>
        <v>Orchard Park, New York</v>
      </c>
      <c r="E1279" s="100">
        <v>71608</v>
      </c>
      <c r="F1279" s="129">
        <v>1973</v>
      </c>
      <c r="G1279" s="100" t="s">
        <v>304</v>
      </c>
      <c r="H1279" s="15" t="s">
        <v>287</v>
      </c>
      <c r="I1279" s="130">
        <v>7.53</v>
      </c>
      <c r="J1279" s="6">
        <f>1</f>
        <v>1</v>
      </c>
      <c r="L1279" s="205" t="s">
        <v>390</v>
      </c>
      <c r="M1279" s="205" t="s">
        <v>391</v>
      </c>
      <c r="N1279" s="205" t="s">
        <v>392</v>
      </c>
    </row>
    <row r="1280" spans="2:14" ht="23.25" customHeight="1">
      <c r="B1280" s="100" t="s">
        <v>417</v>
      </c>
      <c r="C1280" s="100" t="str">
        <f>_xlfn.XLOOKUP(tblMix[[#This Row],[Team Name]],tblLookup[Team Name],tblLookup[Arena Name],NA(),0,1)</f>
        <v>Lucas Oil Stadium</v>
      </c>
      <c r="D1280" s="100" t="str">
        <f>_xlfn.XLOOKUP(tblMix[[#This Row],[Arena Name]],tblLookup[Arena Name],tblLookup[Arena Location],NA(),0,1)</f>
        <v>Indianapolis, Indiana</v>
      </c>
      <c r="E1280" s="100">
        <v>67000</v>
      </c>
      <c r="F1280" s="129">
        <v>2008</v>
      </c>
      <c r="G1280" s="100" t="s">
        <v>267</v>
      </c>
      <c r="H1280" s="15" t="s">
        <v>287</v>
      </c>
      <c r="I1280" s="130">
        <v>13.64</v>
      </c>
      <c r="J1280" s="6">
        <f>1</f>
        <v>1</v>
      </c>
      <c r="L1280" s="205" t="s">
        <v>393</v>
      </c>
      <c r="M1280" s="205" t="s">
        <v>394</v>
      </c>
      <c r="N1280" s="205" t="s">
        <v>395</v>
      </c>
    </row>
    <row r="1281" spans="2:14" ht="23.25" customHeight="1">
      <c r="B1281" s="100" t="s">
        <v>432</v>
      </c>
      <c r="C1281" s="100" t="s">
        <v>430</v>
      </c>
      <c r="D1281" s="100" t="s">
        <v>431</v>
      </c>
      <c r="E1281" s="100">
        <v>70240</v>
      </c>
      <c r="F1281" s="129">
        <v>2020</v>
      </c>
      <c r="G1281" s="100" t="s">
        <v>311</v>
      </c>
      <c r="H1281" s="15" t="s">
        <v>290</v>
      </c>
      <c r="I1281" s="130">
        <v>14.13</v>
      </c>
      <c r="J1281" s="6">
        <f>1</f>
        <v>1</v>
      </c>
      <c r="L1281" s="205" t="s">
        <v>436</v>
      </c>
      <c r="M1281" s="205" t="s">
        <v>437</v>
      </c>
      <c r="N1281" s="205" t="s">
        <v>438</v>
      </c>
    </row>
    <row r="1282" spans="2:14" ht="23.25" customHeight="1">
      <c r="B1282" s="100" t="str" cm="1">
        <f t="array" ref="B1282">_xlfn.XLOOKUP(tblMix[[#This Row],[Arena Name]]&amp;tblMix[[#This Row],[Arena Location]],tblLookup[Arena Name]&amp;tblLookup[Arena Location],tblLookup[Team Name],NA(),0,1)</f>
        <v>Chicago Bears</v>
      </c>
      <c r="C1282" s="100" t="str">
        <f>_xlfn.XLOOKUP(tblMix[[#This Row],[Arena Location]],tblLookup[Arena Location],tblLookup[Arena Name],NA(),0,1)</f>
        <v>Soldier Field</v>
      </c>
      <c r="D1282" s="100" t="s">
        <v>395</v>
      </c>
      <c r="E1282" s="100">
        <v>61500</v>
      </c>
      <c r="F1282" s="129">
        <v>1924</v>
      </c>
      <c r="G1282" s="100" t="s">
        <v>271</v>
      </c>
      <c r="H1282" s="15" t="s">
        <v>290</v>
      </c>
      <c r="I1282" s="130">
        <v>10.18</v>
      </c>
      <c r="J1282" s="6">
        <f>1</f>
        <v>1</v>
      </c>
      <c r="L1282" s="205" t="s">
        <v>390</v>
      </c>
      <c r="M1282" s="205" t="s">
        <v>391</v>
      </c>
      <c r="N1282" s="205" t="s">
        <v>392</v>
      </c>
    </row>
    <row r="1283" spans="2:14" ht="23.25" customHeight="1">
      <c r="B1283" s="100" t="s">
        <v>405</v>
      </c>
      <c r="C1283" s="100" t="s">
        <v>406</v>
      </c>
      <c r="D1283" s="100" t="str">
        <f>_xlfn.XLOOKUP(tblMix[[#This Row],[Arena Name]],tblLookup[Arena Name],tblLookup[Arena Location],NA(),0,1)</f>
        <v>Denver, Colorado</v>
      </c>
      <c r="E1283" s="100">
        <v>76125</v>
      </c>
      <c r="F1283" s="129">
        <v>2001</v>
      </c>
      <c r="G1283" s="100" t="s">
        <v>289</v>
      </c>
      <c r="H1283" s="15" t="s">
        <v>287</v>
      </c>
      <c r="I1283" s="130">
        <v>7.76</v>
      </c>
      <c r="J1283" s="6">
        <f>1</f>
        <v>1</v>
      </c>
      <c r="L1283" s="205" t="s">
        <v>414</v>
      </c>
      <c r="M1283" s="205" t="s">
        <v>415</v>
      </c>
      <c r="N1283" s="205" t="s">
        <v>416</v>
      </c>
    </row>
    <row r="1284" spans="2:14" ht="23.25" customHeight="1">
      <c r="B1284" s="100" t="str" cm="1">
        <f t="array" ref="B1284">_xlfn.XLOOKUP(tblMix[[#This Row],[Arena Name]]&amp;tblMix[[#This Row],[Arena Location]],tblLookup[Arena Name]&amp;tblLookup[Arena Location],tblLookup[Team Name],NA(),0,1)</f>
        <v>Las Vegas Raiders</v>
      </c>
      <c r="C1284" s="100" t="str">
        <f>_xlfn.XLOOKUP(tblMix[[#This Row],[Arena Location]],tblLookup[Arena Location],tblLookup[Arena Name],NA(),0,1)</f>
        <v>Allegiant Stadium</v>
      </c>
      <c r="D1284" s="100" t="s">
        <v>428</v>
      </c>
      <c r="E1284" s="100">
        <v>65000</v>
      </c>
      <c r="F1284" s="129">
        <v>2020</v>
      </c>
      <c r="G1284" s="100" t="s">
        <v>277</v>
      </c>
      <c r="H1284" s="15" t="s">
        <v>283</v>
      </c>
      <c r="I1284" s="130">
        <v>8.2200000000000006</v>
      </c>
      <c r="J1284" s="6">
        <f>1</f>
        <v>1</v>
      </c>
      <c r="L1284" s="205" t="s">
        <v>405</v>
      </c>
      <c r="M1284" s="205" t="s">
        <v>406</v>
      </c>
      <c r="N1284" s="205" t="s">
        <v>407</v>
      </c>
    </row>
    <row r="1285" spans="2:14" ht="23.25" customHeight="1">
      <c r="B1285" s="100" t="s">
        <v>414</v>
      </c>
      <c r="C1285" s="100" t="str">
        <f>_xlfn.XLOOKUP(tblMix[[#This Row],[Team Name]],tblLookup[Team Name],tblLookup[Arena Name],NA(),0,1)</f>
        <v>NRG Stadium</v>
      </c>
      <c r="D1285" s="100" t="str">
        <f>_xlfn.XLOOKUP(tblMix[[#This Row],[Arena Name]],tblLookup[Arena Name],tblLookup[Arena Location],NA(),0,1)</f>
        <v>Houston, Texas</v>
      </c>
      <c r="E1285" s="100">
        <v>72220</v>
      </c>
      <c r="F1285" s="129">
        <v>2002</v>
      </c>
      <c r="G1285" s="100" t="s">
        <v>323</v>
      </c>
      <c r="H1285" s="15" t="s">
        <v>287</v>
      </c>
      <c r="I1285" s="130">
        <v>2.11</v>
      </c>
      <c r="J1285" s="6">
        <f>1</f>
        <v>1</v>
      </c>
      <c r="L1285" s="205" t="s">
        <v>393</v>
      </c>
      <c r="M1285" s="205" t="s">
        <v>394</v>
      </c>
      <c r="N1285" s="205" t="s">
        <v>395</v>
      </c>
    </row>
    <row r="1286" spans="2:14" ht="23.25" customHeight="1">
      <c r="B1286" s="100" t="s">
        <v>381</v>
      </c>
      <c r="C1286" s="100" t="s">
        <v>382</v>
      </c>
      <c r="D1286" s="100" t="s">
        <v>383</v>
      </c>
      <c r="E1286" s="100">
        <v>71000</v>
      </c>
      <c r="F1286" s="129">
        <v>2017</v>
      </c>
      <c r="G1286" s="100" t="s">
        <v>295</v>
      </c>
      <c r="H1286" s="15" t="s">
        <v>290</v>
      </c>
      <c r="I1286" s="130">
        <v>15.77</v>
      </c>
      <c r="J1286" s="6">
        <f>1</f>
        <v>1</v>
      </c>
      <c r="L1286" s="205" t="s">
        <v>448</v>
      </c>
      <c r="M1286" s="205" t="s">
        <v>446</v>
      </c>
      <c r="N1286" s="205" t="s">
        <v>447</v>
      </c>
    </row>
    <row r="1287" spans="2:14" ht="23.25" customHeight="1">
      <c r="B1287" s="100" t="s">
        <v>432</v>
      </c>
      <c r="C1287" s="100" t="s">
        <v>430</v>
      </c>
      <c r="D1287" s="100" t="s">
        <v>431</v>
      </c>
      <c r="E1287" s="100">
        <v>70240</v>
      </c>
      <c r="F1287" s="129">
        <v>2020</v>
      </c>
      <c r="G1287" s="100" t="s">
        <v>294</v>
      </c>
      <c r="H1287" s="15" t="s">
        <v>290</v>
      </c>
      <c r="I1287" s="130">
        <v>3.14</v>
      </c>
      <c r="J1287" s="6">
        <f>1</f>
        <v>1</v>
      </c>
      <c r="L1287" s="205" t="s">
        <v>467</v>
      </c>
      <c r="M1287" s="205" t="s">
        <v>468</v>
      </c>
      <c r="N1287" s="205" t="s">
        <v>469</v>
      </c>
    </row>
    <row r="1288" spans="2:14" ht="23.25" customHeight="1">
      <c r="B1288" s="100" t="s">
        <v>420</v>
      </c>
      <c r="C1288" s="100" t="str">
        <f>_xlfn.XLOOKUP(tblMix[[#This Row],[Team Name]],tblLookup[Team Name],tblLookup[Arena Name],NA(),0,1)</f>
        <v>TIAA Bank Field</v>
      </c>
      <c r="D1288" s="100" t="str">
        <f>_xlfn.XLOOKUP(tblMix[[#This Row],[Arena Name]],tblLookup[Arena Name],tblLookup[Arena Location],NA(),0,1)</f>
        <v>Jacksonville, Florida</v>
      </c>
      <c r="E1288" s="100">
        <v>69132</v>
      </c>
      <c r="F1288" s="129">
        <v>2008</v>
      </c>
      <c r="G1288" s="100" t="s">
        <v>301</v>
      </c>
      <c r="H1288" s="15" t="s">
        <v>283</v>
      </c>
      <c r="I1288" s="130">
        <v>13.67</v>
      </c>
      <c r="J1288" s="6">
        <f>1</f>
        <v>1</v>
      </c>
      <c r="L1288" s="205" t="s">
        <v>445</v>
      </c>
      <c r="M1288" s="205" t="s">
        <v>446</v>
      </c>
      <c r="N1288" s="205" t="s">
        <v>447</v>
      </c>
    </row>
    <row r="1289" spans="2:14" ht="23.25" customHeight="1">
      <c r="B1289" s="100" t="s">
        <v>411</v>
      </c>
      <c r="C1289" s="100" t="s">
        <v>412</v>
      </c>
      <c r="D1289" s="100" t="s">
        <v>413</v>
      </c>
      <c r="E1289" s="100">
        <v>81441</v>
      </c>
      <c r="F1289" s="129">
        <v>1957</v>
      </c>
      <c r="G1289" s="100" t="s">
        <v>282</v>
      </c>
      <c r="H1289" s="15" t="s">
        <v>290</v>
      </c>
      <c r="I1289" s="130">
        <v>5.88</v>
      </c>
      <c r="J1289" s="6">
        <f>1</f>
        <v>1</v>
      </c>
      <c r="L1289" s="205" t="s">
        <v>420</v>
      </c>
      <c r="M1289" s="205" t="s">
        <v>421</v>
      </c>
      <c r="N1289" s="205" t="s">
        <v>422</v>
      </c>
    </row>
    <row r="1290" spans="2:14" ht="23.25" customHeight="1">
      <c r="B1290" s="100" t="s">
        <v>387</v>
      </c>
      <c r="C1290" s="100" t="s">
        <v>388</v>
      </c>
      <c r="D1290" s="100" t="s">
        <v>389</v>
      </c>
      <c r="E1290" s="100">
        <v>71608</v>
      </c>
      <c r="F1290" s="129">
        <v>1973</v>
      </c>
      <c r="G1290" s="100" t="s">
        <v>314</v>
      </c>
      <c r="H1290" s="15" t="s">
        <v>290</v>
      </c>
      <c r="I1290" s="130">
        <v>11.49</v>
      </c>
      <c r="J1290" s="6">
        <f>1</f>
        <v>1</v>
      </c>
      <c r="L1290" s="205" t="s">
        <v>442</v>
      </c>
      <c r="M1290" s="205" t="s">
        <v>443</v>
      </c>
      <c r="N1290" s="205" t="s">
        <v>444</v>
      </c>
    </row>
    <row r="1291" spans="2:14" ht="23.25" customHeight="1">
      <c r="B1291" s="100" t="s">
        <v>396</v>
      </c>
      <c r="C1291" s="100" t="str">
        <f>_xlfn.XLOOKUP(tblMix[[#This Row],[Team Name]],tblLookup[Team Name],tblLookup[Arena Name],NA(),0,1)</f>
        <v>Paycor Stadium</v>
      </c>
      <c r="D1291" s="100" t="str">
        <f>_xlfn.XLOOKUP(tblMix[[#This Row],[Arena Name]],tblLookup[Arena Name],tblLookup[Arena Location],NA(),0,1)</f>
        <v>Cincinnati, Ohio</v>
      </c>
      <c r="E1291" s="100">
        <v>65515</v>
      </c>
      <c r="F1291" s="129">
        <v>2000</v>
      </c>
      <c r="G1291" s="100" t="s">
        <v>308</v>
      </c>
      <c r="H1291" s="15" t="s">
        <v>281</v>
      </c>
      <c r="I1291" s="130">
        <v>12.31</v>
      </c>
      <c r="J1291" s="6">
        <f>1</f>
        <v>1</v>
      </c>
      <c r="L1291" s="205" t="s">
        <v>417</v>
      </c>
      <c r="M1291" s="205" t="s">
        <v>418</v>
      </c>
      <c r="N1291" s="205" t="s">
        <v>419</v>
      </c>
    </row>
    <row r="1292" spans="2:14" ht="23.25" customHeight="1">
      <c r="B1292" s="100" t="s">
        <v>426</v>
      </c>
      <c r="C1292" s="100" t="s">
        <v>427</v>
      </c>
      <c r="D1292" s="100" t="s">
        <v>428</v>
      </c>
      <c r="E1292" s="100">
        <v>65000</v>
      </c>
      <c r="F1292" s="129">
        <v>2020</v>
      </c>
      <c r="G1292" s="100" t="s">
        <v>292</v>
      </c>
      <c r="H1292" s="15" t="s">
        <v>281</v>
      </c>
      <c r="I1292" s="130">
        <v>9.19</v>
      </c>
      <c r="J1292" s="6">
        <f>1</f>
        <v>1</v>
      </c>
      <c r="L1292" s="205" t="s">
        <v>461</v>
      </c>
      <c r="M1292" s="205" t="s">
        <v>462</v>
      </c>
      <c r="N1292" s="205" t="s">
        <v>463</v>
      </c>
    </row>
    <row r="1293" spans="2:14" ht="23.25" customHeight="1">
      <c r="B1293" s="100" t="s">
        <v>432</v>
      </c>
      <c r="C1293" s="100" t="s">
        <v>430</v>
      </c>
      <c r="D1293" s="100" t="s">
        <v>431</v>
      </c>
      <c r="E1293" s="100">
        <v>70240</v>
      </c>
      <c r="F1293" s="129">
        <v>2020</v>
      </c>
      <c r="G1293" s="100" t="s">
        <v>299</v>
      </c>
      <c r="H1293" s="15" t="s">
        <v>281</v>
      </c>
      <c r="I1293" s="130">
        <v>5.31</v>
      </c>
      <c r="J1293" s="6">
        <f>1</f>
        <v>1</v>
      </c>
      <c r="L1293" s="205" t="s">
        <v>381</v>
      </c>
      <c r="M1293" s="205" t="s">
        <v>382</v>
      </c>
      <c r="N1293" s="205" t="s">
        <v>383</v>
      </c>
    </row>
    <row r="1294" spans="2:14" ht="23.25" customHeight="1">
      <c r="B1294" s="100" t="s">
        <v>442</v>
      </c>
      <c r="C1294" s="100" t="s">
        <v>443</v>
      </c>
      <c r="D1294" s="100" t="s">
        <v>444</v>
      </c>
      <c r="E1294" s="100">
        <v>73208</v>
      </c>
      <c r="F1294" s="129">
        <v>1975</v>
      </c>
      <c r="G1294" s="100" t="s">
        <v>271</v>
      </c>
      <c r="H1294" s="15" t="s">
        <v>283</v>
      </c>
      <c r="I1294" s="130">
        <v>9.4700000000000006</v>
      </c>
      <c r="J1294" s="6">
        <f>1</f>
        <v>1</v>
      </c>
      <c r="L1294" s="205" t="s">
        <v>411</v>
      </c>
      <c r="M1294" s="205" t="s">
        <v>412</v>
      </c>
      <c r="N1294" s="205" t="s">
        <v>413</v>
      </c>
    </row>
    <row r="1295" spans="2:14" ht="23.25" customHeight="1">
      <c r="B1295" s="100" t="s">
        <v>442</v>
      </c>
      <c r="C1295" s="100" t="s">
        <v>443</v>
      </c>
      <c r="D1295" s="100" t="s">
        <v>444</v>
      </c>
      <c r="E1295" s="100">
        <v>73208</v>
      </c>
      <c r="F1295" s="129">
        <v>1975</v>
      </c>
      <c r="G1295" s="100" t="s">
        <v>359</v>
      </c>
      <c r="H1295" s="15" t="s">
        <v>283</v>
      </c>
      <c r="I1295" s="130">
        <v>11.01</v>
      </c>
      <c r="J1295" s="6">
        <f>1</f>
        <v>1</v>
      </c>
      <c r="L1295" s="205" t="s">
        <v>417</v>
      </c>
      <c r="M1295" s="205" t="s">
        <v>418</v>
      </c>
      <c r="N1295" s="205" t="s">
        <v>419</v>
      </c>
    </row>
    <row r="1296" spans="2:14" ht="23.25" customHeight="1">
      <c r="B1296" s="100" t="str" cm="1">
        <f t="array" ref="B1296">_xlfn.XLOOKUP(tblMix[[#This Row],[Arena Name]]&amp;tblMix[[#This Row],[Arena Location]],tblLookup[Arena Name]&amp;tblLookup[Arena Location],tblLookup[Team Name],NA(),0,1)</f>
        <v>Washington Commanders</v>
      </c>
      <c r="C1296" s="100" t="str">
        <f>_xlfn.XLOOKUP(tblMix[[#This Row],[Arena Location]],tblLookup[Arena Location],tblLookup[Arena Name],NA(),0,1)</f>
        <v>Commanders Field</v>
      </c>
      <c r="D1296" s="100" t="s">
        <v>469</v>
      </c>
      <c r="E1296" s="100">
        <v>82000</v>
      </c>
      <c r="F1296" s="129">
        <v>1997</v>
      </c>
      <c r="G1296" s="100" t="s">
        <v>271</v>
      </c>
      <c r="H1296" s="15" t="s">
        <v>290</v>
      </c>
      <c r="I1296" s="130">
        <v>10.18</v>
      </c>
      <c r="J1296" s="6">
        <f>1</f>
        <v>1</v>
      </c>
      <c r="L1296" s="205" t="s">
        <v>420</v>
      </c>
      <c r="M1296" s="205" t="s">
        <v>421</v>
      </c>
      <c r="N1296" s="205" t="s">
        <v>422</v>
      </c>
    </row>
    <row r="1297" spans="2:14" ht="23.25" customHeight="1">
      <c r="B1297" s="100" t="s">
        <v>433</v>
      </c>
      <c r="C1297" s="100" t="s">
        <v>434</v>
      </c>
      <c r="D1297" s="100" t="str">
        <f>_xlfn.XLOOKUP(tblMix[[#This Row],[Arena Name]],tblLookup[Arena Name],tblLookup[Arena Location],NA(),0,1)</f>
        <v>Miami Gardens, Florida</v>
      </c>
      <c r="E1297" s="100">
        <v>65326</v>
      </c>
      <c r="F1297" s="129">
        <v>1987</v>
      </c>
      <c r="G1297" s="100" t="s">
        <v>321</v>
      </c>
      <c r="H1297" s="15" t="s">
        <v>290</v>
      </c>
      <c r="I1297" s="130">
        <v>4.2300000000000004</v>
      </c>
      <c r="J1297" s="6">
        <f>1</f>
        <v>1</v>
      </c>
      <c r="L1297" s="205" t="s">
        <v>414</v>
      </c>
      <c r="M1297" s="205" t="s">
        <v>415</v>
      </c>
      <c r="N1297" s="205" t="s">
        <v>416</v>
      </c>
    </row>
    <row r="1298" spans="2:14" ht="23.25" customHeight="1">
      <c r="B1298" s="100" t="s">
        <v>426</v>
      </c>
      <c r="C1298" s="100" t="str">
        <f>_xlfn.XLOOKUP(tblMix[[#This Row],[Team Name]],tblLookup[Team Name],tblLookup[Arena Name],NA(),0,1)</f>
        <v>Allegiant Stadium</v>
      </c>
      <c r="D1298" s="100" t="str">
        <f>_xlfn.XLOOKUP(tblMix[[#This Row],[Arena Name]],tblLookup[Arena Name],tblLookup[Arena Location],NA(),0,1)</f>
        <v>Paradise, Nevada</v>
      </c>
      <c r="E1298" s="100">
        <v>65000</v>
      </c>
      <c r="F1298" s="129">
        <v>2020</v>
      </c>
      <c r="G1298" s="100" t="s">
        <v>311</v>
      </c>
      <c r="H1298" s="15" t="s">
        <v>287</v>
      </c>
      <c r="I1298" s="130">
        <v>14.84</v>
      </c>
      <c r="J1298" s="6">
        <f>1</f>
        <v>1</v>
      </c>
      <c r="L1298" s="205" t="s">
        <v>461</v>
      </c>
      <c r="M1298" s="205" t="s">
        <v>462</v>
      </c>
      <c r="N1298" s="205" t="s">
        <v>463</v>
      </c>
    </row>
    <row r="1299" spans="2:14" ht="23.25" customHeight="1">
      <c r="B1299" s="100" t="str" cm="1">
        <f t="array" ref="B1299">_xlfn.XLOOKUP(tblMix[[#This Row],[Arena Name]]&amp;tblMix[[#This Row],[Arena Location]],tblLookup[Arena Name]&amp;tblLookup[Arena Location],tblLookup[Team Name],NA(),0,1)</f>
        <v>New York Giants</v>
      </c>
      <c r="C1299" s="100" t="str">
        <f>_xlfn.XLOOKUP(tblMix[[#This Row],[Arena Location]],tblLookup[Arena Location],tblLookup[Arena Name],NA(),0,1)</f>
        <v>MetLife Stadium</v>
      </c>
      <c r="D1299" s="100" t="s">
        <v>447</v>
      </c>
      <c r="E1299" s="100">
        <v>82500</v>
      </c>
      <c r="F1299" s="129">
        <v>2010</v>
      </c>
      <c r="G1299" s="100" t="s">
        <v>309</v>
      </c>
      <c r="H1299" s="15" t="s">
        <v>283</v>
      </c>
      <c r="I1299" s="130">
        <v>1.68</v>
      </c>
      <c r="J1299" s="6">
        <f>1</f>
        <v>1</v>
      </c>
      <c r="L1299" s="205" t="s">
        <v>423</v>
      </c>
      <c r="M1299" s="205" t="s">
        <v>424</v>
      </c>
      <c r="N1299" s="205" t="s">
        <v>425</v>
      </c>
    </row>
    <row r="1300" spans="2:14" ht="23.25" customHeight="1">
      <c r="B1300" s="100" t="s">
        <v>452</v>
      </c>
      <c r="C1300" s="100" t="str">
        <f>_xlfn.XLOOKUP(tblMix[[#This Row],[Team Name]],tblLookup[Team Name],tblLookup[Arena Name],NA(),0,1)</f>
        <v>Acrisure Stadium</v>
      </c>
      <c r="D1300" s="100" t="str">
        <f>_xlfn.XLOOKUP(tblMix[[#This Row],[Arena Name]],tblLookup[Arena Name],tblLookup[Arena Location],NA(),0,1)</f>
        <v>Pittsburgh, Pennsylvania</v>
      </c>
      <c r="E1300" s="100">
        <v>68400</v>
      </c>
      <c r="F1300" s="129">
        <v>2001</v>
      </c>
      <c r="G1300" s="100" t="s">
        <v>302</v>
      </c>
      <c r="H1300" s="15" t="s">
        <v>287</v>
      </c>
      <c r="I1300" s="130">
        <v>2.62</v>
      </c>
      <c r="J1300" s="6">
        <f>1</f>
        <v>1</v>
      </c>
      <c r="L1300" s="205" t="s">
        <v>449</v>
      </c>
      <c r="M1300" s="205" t="s">
        <v>450</v>
      </c>
      <c r="N1300" s="205" t="s">
        <v>451</v>
      </c>
    </row>
    <row r="1301" spans="2:14" ht="23.25" customHeight="1">
      <c r="B1301" s="100" t="s">
        <v>387</v>
      </c>
      <c r="C1301" s="100" t="s">
        <v>388</v>
      </c>
      <c r="D1301" s="100" t="s">
        <v>389</v>
      </c>
      <c r="E1301" s="100">
        <v>71608</v>
      </c>
      <c r="F1301" s="129">
        <v>1973</v>
      </c>
      <c r="G1301" s="100" t="s">
        <v>310</v>
      </c>
      <c r="H1301" s="15" t="s">
        <v>290</v>
      </c>
      <c r="I1301" s="130">
        <v>7</v>
      </c>
      <c r="J1301" s="6">
        <f>1</f>
        <v>1</v>
      </c>
      <c r="L1301" s="205" t="s">
        <v>423</v>
      </c>
      <c r="M1301" s="205" t="s">
        <v>424</v>
      </c>
      <c r="N1301" s="205" t="s">
        <v>425</v>
      </c>
    </row>
    <row r="1302" spans="2:14" ht="23.25" customHeight="1">
      <c r="B1302" s="100" t="s">
        <v>402</v>
      </c>
      <c r="C1302" s="100" t="s">
        <v>403</v>
      </c>
      <c r="D1302" s="100" t="s">
        <v>404</v>
      </c>
      <c r="E1302" s="100">
        <v>80000</v>
      </c>
      <c r="F1302" s="129">
        <v>2009</v>
      </c>
      <c r="G1302" s="100" t="s">
        <v>271</v>
      </c>
      <c r="H1302" s="15" t="s">
        <v>283</v>
      </c>
      <c r="I1302" s="130">
        <v>9.4700000000000006</v>
      </c>
      <c r="J1302" s="6">
        <f>1</f>
        <v>1</v>
      </c>
      <c r="L1302" s="205" t="s">
        <v>455</v>
      </c>
      <c r="M1302" s="205" t="s">
        <v>456</v>
      </c>
      <c r="N1302" s="205" t="s">
        <v>457</v>
      </c>
    </row>
    <row r="1303" spans="2:14" ht="23.25" customHeight="1">
      <c r="B1303" s="100" t="s">
        <v>432</v>
      </c>
      <c r="C1303" s="100" t="s">
        <v>430</v>
      </c>
      <c r="D1303" s="100" t="s">
        <v>431</v>
      </c>
      <c r="E1303" s="100">
        <v>70240</v>
      </c>
      <c r="F1303" s="129">
        <v>2020</v>
      </c>
      <c r="G1303" s="100" t="s">
        <v>304</v>
      </c>
      <c r="H1303" s="15" t="s">
        <v>290</v>
      </c>
      <c r="I1303" s="130">
        <v>7.38</v>
      </c>
      <c r="J1303" s="6">
        <f>1</f>
        <v>1</v>
      </c>
      <c r="L1303" s="205" t="s">
        <v>387</v>
      </c>
      <c r="M1303" s="205" t="s">
        <v>388</v>
      </c>
      <c r="N1303" s="205" t="s">
        <v>389</v>
      </c>
    </row>
    <row r="1304" spans="2:14" ht="23.25" customHeight="1">
      <c r="B1304" s="100" t="str" cm="1">
        <f t="array" ref="B1304">_xlfn.XLOOKUP(tblMix[[#This Row],[Arena Name]]&amp;tblMix[[#This Row],[Arena Location]],tblLookup[Arena Name]&amp;tblLookup[Arena Location],tblLookup[Team Name],NA(),0,1)</f>
        <v>Miami Dolphins</v>
      </c>
      <c r="C1304" s="100" t="s">
        <v>434</v>
      </c>
      <c r="D1304" s="100" t="str">
        <f>_xlfn.XLOOKUP(tblMix[[#This Row],[Arena Name]],tblLookup[Arena Name],tblLookup[Arena Location],NA(),0,1)</f>
        <v>Miami Gardens, Florida</v>
      </c>
      <c r="E1304" s="100">
        <v>65326</v>
      </c>
      <c r="F1304" s="129">
        <v>1987</v>
      </c>
      <c r="G1304" s="100" t="s">
        <v>297</v>
      </c>
      <c r="H1304" s="15" t="s">
        <v>281</v>
      </c>
      <c r="I1304" s="130">
        <v>15.12</v>
      </c>
      <c r="J1304" s="6">
        <f>1</f>
        <v>1</v>
      </c>
      <c r="L1304" s="205" t="s">
        <v>390</v>
      </c>
      <c r="M1304" s="205" t="s">
        <v>391</v>
      </c>
      <c r="N1304" s="205" t="s">
        <v>392</v>
      </c>
    </row>
    <row r="1305" spans="2:14" ht="23.25" customHeight="1">
      <c r="B1305" s="100" t="s">
        <v>423</v>
      </c>
      <c r="C1305" s="100" t="str">
        <f>_xlfn.XLOOKUP(tblMix[[#This Row],[Team Name]],tblLookup[Team Name],tblLookup[Arena Name],NA(),0,1)</f>
        <v>GEHA Field at Arrowhead Stadium</v>
      </c>
      <c r="D1305" s="100" t="str">
        <f>_xlfn.XLOOKUP(tblMix[[#This Row],[Arena Name]],tblLookup[Arena Name],tblLookup[Arena Location],NA(),0,1)</f>
        <v>Kansas City, Missouri</v>
      </c>
      <c r="E1305" s="100">
        <v>76416</v>
      </c>
      <c r="F1305" s="129">
        <v>1972</v>
      </c>
      <c r="G1305" s="100" t="s">
        <v>282</v>
      </c>
      <c r="H1305" s="15" t="s">
        <v>290</v>
      </c>
      <c r="I1305" s="130">
        <v>5.88</v>
      </c>
      <c r="J1305" s="6">
        <f>1</f>
        <v>1</v>
      </c>
      <c r="L1305" s="205" t="s">
        <v>405</v>
      </c>
      <c r="M1305" s="205" t="s">
        <v>406</v>
      </c>
      <c r="N1305" s="205" t="s">
        <v>407</v>
      </c>
    </row>
    <row r="1306" spans="2:14" ht="23.25" customHeight="1">
      <c r="B1306" s="100" t="s">
        <v>458</v>
      </c>
      <c r="C1306" s="100" t="str">
        <f>_xlfn.XLOOKUP(tblMix[[#This Row],[Team Name]],tblLookup[Team Name],tblLookup[Arena Name],NA(),0,1)</f>
        <v>Lumen Field</v>
      </c>
      <c r="D1306" s="100" t="str">
        <f>_xlfn.XLOOKUP(tblMix[[#This Row],[Arena Name]],tblLookup[Arena Name],tblLookup[Arena Location],NA(),0,1)</f>
        <v>Seattle, Washington</v>
      </c>
      <c r="E1306" s="100">
        <v>69000</v>
      </c>
      <c r="F1306" s="129">
        <v>2002</v>
      </c>
      <c r="G1306" s="100" t="s">
        <v>284</v>
      </c>
      <c r="H1306" s="15" t="s">
        <v>287</v>
      </c>
      <c r="I1306" s="130">
        <v>10.71</v>
      </c>
      <c r="J1306" s="6">
        <f>1</f>
        <v>1</v>
      </c>
      <c r="L1306" s="205" t="s">
        <v>458</v>
      </c>
      <c r="M1306" s="205" t="s">
        <v>459</v>
      </c>
      <c r="N1306" s="205" t="s">
        <v>460</v>
      </c>
    </row>
    <row r="1307" spans="2:14" ht="23.25" customHeight="1">
      <c r="B1307" s="100" t="s">
        <v>420</v>
      </c>
      <c r="C1307" s="100" t="str">
        <f>_xlfn.XLOOKUP(tblMix[[#This Row],[Team Name]],tblLookup[Team Name],tblLookup[Arena Name],NA(),0,1)</f>
        <v>TIAA Bank Field</v>
      </c>
      <c r="D1307" s="100" t="str">
        <f>_xlfn.XLOOKUP(tblMix[[#This Row],[Arena Name]],tblLookup[Arena Name],tblLookup[Arena Location],NA(),0,1)</f>
        <v>Jacksonville, Florida</v>
      </c>
      <c r="E1307" s="100">
        <v>69132</v>
      </c>
      <c r="F1307" s="129">
        <v>2008</v>
      </c>
      <c r="G1307" s="100" t="s">
        <v>322</v>
      </c>
      <c r="H1307" s="15" t="s">
        <v>287</v>
      </c>
      <c r="I1307" s="130">
        <v>4.54</v>
      </c>
      <c r="J1307" s="6">
        <f>1</f>
        <v>1</v>
      </c>
      <c r="L1307" s="205" t="s">
        <v>467</v>
      </c>
      <c r="M1307" s="205" t="s">
        <v>468</v>
      </c>
      <c r="N1307" s="205" t="s">
        <v>469</v>
      </c>
    </row>
    <row r="1308" spans="2:14" ht="23.25" customHeight="1">
      <c r="B1308" s="100" t="s">
        <v>387</v>
      </c>
      <c r="C1308" s="100" t="str">
        <f>_xlfn.XLOOKUP(tblMix[[#This Row],[Team Name]],tblLookup[Team Name],tblLookup[Arena Name],NA(),0,1)</f>
        <v>Highmark Stadium</v>
      </c>
      <c r="D1308" s="100" t="str">
        <f>_xlfn.XLOOKUP(tblMix[[#This Row],[Arena Name]],tblLookup[Arena Name],tblLookup[Arena Location],NA(),0,1)</f>
        <v>Orchard Park, New York</v>
      </c>
      <c r="E1308" s="100">
        <v>71608</v>
      </c>
      <c r="F1308" s="129">
        <v>1973</v>
      </c>
      <c r="G1308" s="100" t="s">
        <v>292</v>
      </c>
      <c r="H1308" s="15" t="s">
        <v>287</v>
      </c>
      <c r="I1308" s="130">
        <v>9.99</v>
      </c>
      <c r="J1308" s="6">
        <f>1</f>
        <v>1</v>
      </c>
      <c r="L1308" s="205" t="s">
        <v>448</v>
      </c>
      <c r="M1308" s="205" t="s">
        <v>446</v>
      </c>
      <c r="N1308" s="205" t="s">
        <v>447</v>
      </c>
    </row>
    <row r="1309" spans="2:14" ht="23.25" customHeight="1">
      <c r="B1309" s="100" t="s">
        <v>429</v>
      </c>
      <c r="C1309" s="100" t="s">
        <v>430</v>
      </c>
      <c r="D1309" s="100" t="s">
        <v>431</v>
      </c>
      <c r="E1309" s="100">
        <v>70240</v>
      </c>
      <c r="F1309" s="129">
        <v>2020</v>
      </c>
      <c r="G1309" s="100" t="s">
        <v>303</v>
      </c>
      <c r="H1309" s="15" t="s">
        <v>281</v>
      </c>
      <c r="I1309" s="130">
        <v>14.45</v>
      </c>
      <c r="J1309" s="6">
        <f>1</f>
        <v>1</v>
      </c>
      <c r="L1309" s="205" t="s">
        <v>405</v>
      </c>
      <c r="M1309" s="205" t="s">
        <v>406</v>
      </c>
      <c r="N1309" s="205" t="s">
        <v>407</v>
      </c>
    </row>
    <row r="1310" spans="2:14" ht="23.25" customHeight="1">
      <c r="B1310" s="100" t="str" cm="1">
        <f t="array" ref="B1310">_xlfn.XLOOKUP(tblMix[[#This Row],[Arena Name]]&amp;tblMix[[#This Row],[Arena Location]],tblLookup[Arena Name]&amp;tblLookup[Arena Location],tblLookup[Team Name],NA(),0,1)</f>
        <v>Washington Commanders</v>
      </c>
      <c r="C1310" s="100" t="s">
        <v>468</v>
      </c>
      <c r="D1310" s="100" t="s">
        <v>469</v>
      </c>
      <c r="E1310" s="100">
        <v>82000</v>
      </c>
      <c r="F1310" s="129">
        <v>1997</v>
      </c>
      <c r="G1310" s="100" t="s">
        <v>274</v>
      </c>
      <c r="H1310" s="15" t="s">
        <v>290</v>
      </c>
      <c r="I1310" s="130">
        <v>7.28</v>
      </c>
      <c r="J1310" s="6">
        <f>1</f>
        <v>1</v>
      </c>
      <c r="L1310" s="205" t="s">
        <v>464</v>
      </c>
      <c r="M1310" s="205" t="s">
        <v>465</v>
      </c>
      <c r="N1310" s="205" t="s">
        <v>466</v>
      </c>
    </row>
    <row r="1311" spans="2:14" ht="23.25" customHeight="1">
      <c r="B1311" s="100" t="s">
        <v>396</v>
      </c>
      <c r="C1311" s="100" t="str">
        <f>_xlfn.XLOOKUP(tblMix[[#This Row],[Team Name]],tblLookup[Team Name],tblLookup[Arena Name],NA(),0,1)</f>
        <v>Paycor Stadium</v>
      </c>
      <c r="D1311" s="100" t="str">
        <f>_xlfn.XLOOKUP(tblMix[[#This Row],[Arena Name]],tblLookup[Arena Name],tblLookup[Arena Location],NA(),0,1)</f>
        <v>Cincinnati, Ohio</v>
      </c>
      <c r="E1311" s="100">
        <v>65515</v>
      </c>
      <c r="F1311" s="129">
        <v>2000</v>
      </c>
      <c r="G1311" s="100" t="s">
        <v>273</v>
      </c>
      <c r="H1311" s="15" t="s">
        <v>281</v>
      </c>
      <c r="I1311" s="130">
        <v>6.37</v>
      </c>
      <c r="J1311" s="6">
        <f>1</f>
        <v>1</v>
      </c>
      <c r="L1311" s="205" t="s">
        <v>399</v>
      </c>
      <c r="M1311" s="205" t="s">
        <v>400</v>
      </c>
      <c r="N1311" s="205" t="s">
        <v>401</v>
      </c>
    </row>
    <row r="1312" spans="2:14" ht="23.25" customHeight="1">
      <c r="B1312" s="100" t="s">
        <v>436</v>
      </c>
      <c r="C1312" s="100" t="str">
        <f>_xlfn.XLOOKUP(tblMix[[#This Row],[Team Name]],tblLookup[Team Name],tblLookup[Arena Name],NA(),0,1)</f>
        <v>U.S. Bank Stadium</v>
      </c>
      <c r="D1312" s="100" t="str">
        <f>_xlfn.XLOOKUP(tblMix[[#This Row],[Arena Name]],tblLookup[Arena Name],tblLookup[Arena Location],NA(),0,1)</f>
        <v>Minneapolis, Minnesota</v>
      </c>
      <c r="E1312" s="100">
        <v>66655</v>
      </c>
      <c r="F1312" s="129">
        <v>2016</v>
      </c>
      <c r="G1312" s="100" t="s">
        <v>271</v>
      </c>
      <c r="H1312" s="15" t="s">
        <v>283</v>
      </c>
      <c r="I1312" s="130">
        <v>9.4700000000000006</v>
      </c>
      <c r="J1312" s="6">
        <f>1</f>
        <v>1</v>
      </c>
      <c r="L1312" s="205" t="s">
        <v>439</v>
      </c>
      <c r="M1312" s="205" t="s">
        <v>440</v>
      </c>
      <c r="N1312" s="205" t="s">
        <v>441</v>
      </c>
    </row>
    <row r="1313" spans="2:14" ht="23.25" customHeight="1">
      <c r="B1313" s="100" t="s">
        <v>436</v>
      </c>
      <c r="C1313" s="100" t="s">
        <v>437</v>
      </c>
      <c r="D1313" s="100" t="s">
        <v>438</v>
      </c>
      <c r="E1313" s="100">
        <v>66655</v>
      </c>
      <c r="F1313" s="129">
        <v>2016</v>
      </c>
      <c r="G1313" s="100" t="s">
        <v>291</v>
      </c>
      <c r="H1313" s="15" t="s">
        <v>283</v>
      </c>
      <c r="I1313" s="130">
        <v>8.57</v>
      </c>
      <c r="J1313" s="6">
        <f>1</f>
        <v>1</v>
      </c>
      <c r="L1313" s="205" t="s">
        <v>429</v>
      </c>
      <c r="M1313" s="205" t="s">
        <v>430</v>
      </c>
      <c r="N1313" s="205" t="s">
        <v>431</v>
      </c>
    </row>
    <row r="1314" spans="2:14" ht="23.25" customHeight="1">
      <c r="B1314" s="100" t="s">
        <v>467</v>
      </c>
      <c r="C1314" s="100" t="s">
        <v>468</v>
      </c>
      <c r="D1314" s="100" t="s">
        <v>469</v>
      </c>
      <c r="E1314" s="100">
        <v>82000</v>
      </c>
      <c r="F1314" s="129">
        <v>1997</v>
      </c>
      <c r="G1314" s="100" t="s">
        <v>292</v>
      </c>
      <c r="H1314" s="15" t="s">
        <v>290</v>
      </c>
      <c r="I1314" s="130">
        <v>9.7899999999999991</v>
      </c>
      <c r="J1314" s="6">
        <f>1</f>
        <v>1</v>
      </c>
      <c r="L1314" s="205" t="s">
        <v>393</v>
      </c>
      <c r="M1314" s="205" t="s">
        <v>394</v>
      </c>
      <c r="N1314" s="205" t="s">
        <v>395</v>
      </c>
    </row>
    <row r="1315" spans="2:14" ht="23.25" customHeight="1">
      <c r="B1315" s="100" t="s">
        <v>432</v>
      </c>
      <c r="C1315" s="100" t="s">
        <v>430</v>
      </c>
      <c r="D1315" s="100" t="s">
        <v>431</v>
      </c>
      <c r="E1315" s="100">
        <v>70240</v>
      </c>
      <c r="F1315" s="129">
        <v>2020</v>
      </c>
      <c r="G1315" s="100" t="s">
        <v>358</v>
      </c>
      <c r="H1315" s="15" t="s">
        <v>283</v>
      </c>
      <c r="I1315" s="130">
        <v>14.51</v>
      </c>
      <c r="J1315" s="6">
        <f>1</f>
        <v>1</v>
      </c>
      <c r="L1315" s="205" t="s">
        <v>420</v>
      </c>
      <c r="M1315" s="205" t="s">
        <v>421</v>
      </c>
      <c r="N1315" s="205" t="s">
        <v>422</v>
      </c>
    </row>
    <row r="1316" spans="2:14" ht="23.25" customHeight="1">
      <c r="B1316" s="100" t="str" cm="1">
        <f t="array" ref="B1316">_xlfn.XLOOKUP(tblMix[[#This Row],[Arena Name]]&amp;tblMix[[#This Row],[Arena Location]],tblLookup[Arena Name]&amp;tblLookup[Arena Location],tblLookup[Team Name],NA(),0,1)</f>
        <v>Miami Dolphins</v>
      </c>
      <c r="C1316" s="100" t="s">
        <v>434</v>
      </c>
      <c r="D1316" s="100" t="str">
        <f>_xlfn.XLOOKUP(tblMix[[#This Row],[Arena Name]],tblLookup[Arena Name],tblLookup[Arena Location],NA(),0,1)</f>
        <v>Miami Gardens, Florida</v>
      </c>
      <c r="E1316" s="100">
        <v>65326</v>
      </c>
      <c r="F1316" s="129">
        <v>1987</v>
      </c>
      <c r="G1316" s="100" t="s">
        <v>294</v>
      </c>
      <c r="H1316" s="15" t="s">
        <v>287</v>
      </c>
      <c r="I1316" s="130">
        <v>3.08</v>
      </c>
      <c r="J1316" s="6">
        <f>1</f>
        <v>1</v>
      </c>
      <c r="L1316" s="205" t="s">
        <v>467</v>
      </c>
      <c r="M1316" s="205" t="s">
        <v>468</v>
      </c>
      <c r="N1316" s="205" t="s">
        <v>469</v>
      </c>
    </row>
    <row r="1317" spans="2:14" ht="23.25" customHeight="1">
      <c r="B1317" s="100" t="s">
        <v>381</v>
      </c>
      <c r="C1317" s="100" t="s">
        <v>382</v>
      </c>
      <c r="D1317" s="100" t="s">
        <v>383</v>
      </c>
      <c r="E1317" s="100">
        <v>71000</v>
      </c>
      <c r="F1317" s="129">
        <v>2017</v>
      </c>
      <c r="G1317" s="100" t="s">
        <v>292</v>
      </c>
      <c r="H1317" s="15" t="s">
        <v>281</v>
      </c>
      <c r="I1317" s="130">
        <v>9.19</v>
      </c>
      <c r="J1317" s="6">
        <f>1</f>
        <v>1</v>
      </c>
      <c r="L1317" s="205" t="s">
        <v>396</v>
      </c>
      <c r="M1317" s="205" t="s">
        <v>397</v>
      </c>
      <c r="N1317" s="205" t="s">
        <v>398</v>
      </c>
    </row>
    <row r="1318" spans="2:14" ht="23.25" customHeight="1">
      <c r="B1318" s="100" t="s">
        <v>384</v>
      </c>
      <c r="C1318" s="100" t="s">
        <v>385</v>
      </c>
      <c r="D1318" s="100" t="s">
        <v>386</v>
      </c>
      <c r="E1318" s="100">
        <v>71008</v>
      </c>
      <c r="F1318" s="129">
        <v>1998</v>
      </c>
      <c r="G1318" s="100" t="s">
        <v>309</v>
      </c>
      <c r="H1318" s="15" t="s">
        <v>281</v>
      </c>
      <c r="I1318" s="130">
        <v>1.61</v>
      </c>
      <c r="J1318" s="6">
        <f>1</f>
        <v>1</v>
      </c>
      <c r="L1318" s="205" t="s">
        <v>464</v>
      </c>
      <c r="M1318" s="205" t="s">
        <v>465</v>
      </c>
      <c r="N1318" s="205" t="s">
        <v>466</v>
      </c>
    </row>
    <row r="1319" spans="2:14" ht="23.25" customHeight="1">
      <c r="B1319" s="100" t="s">
        <v>433</v>
      </c>
      <c r="C1319" s="100" t="str">
        <f>_xlfn.XLOOKUP(tblMix[[#This Row],[Team Name]],tblLookup[Team Name],tblLookup[Arena Name],NA(),0,1)</f>
        <v>Hard Rock Stadium</v>
      </c>
      <c r="D1319" s="100" t="str">
        <f>_xlfn.XLOOKUP(tblMix[[#This Row],[Arena Name]],tblLookup[Arena Name],tblLookup[Arena Location],NA(),0,1)</f>
        <v>Miami Gardens, Florida</v>
      </c>
      <c r="E1319" s="100">
        <v>65326</v>
      </c>
      <c r="F1319" s="129">
        <v>1987</v>
      </c>
      <c r="G1319" s="100" t="s">
        <v>304</v>
      </c>
      <c r="H1319" s="15" t="s">
        <v>283</v>
      </c>
      <c r="I1319" s="130">
        <v>7.53</v>
      </c>
      <c r="J1319" s="6">
        <f>1</f>
        <v>1</v>
      </c>
      <c r="L1319" s="205" t="s">
        <v>411</v>
      </c>
      <c r="M1319" s="205" t="s">
        <v>412</v>
      </c>
      <c r="N1319" s="205" t="s">
        <v>413</v>
      </c>
    </row>
    <row r="1320" spans="2:14" ht="23.25" customHeight="1">
      <c r="B1320" s="100" t="s">
        <v>458</v>
      </c>
      <c r="C1320" s="100" t="str">
        <f>_xlfn.XLOOKUP(tblMix[[#This Row],[Team Name]],tblLookup[Team Name],tblLookup[Arena Name],NA(),0,1)</f>
        <v>Lumen Field</v>
      </c>
      <c r="D1320" s="100" t="s">
        <v>460</v>
      </c>
      <c r="E1320" s="100">
        <v>69000</v>
      </c>
      <c r="F1320" s="129">
        <v>2002</v>
      </c>
      <c r="G1320" s="100" t="s">
        <v>288</v>
      </c>
      <c r="H1320" s="15" t="s">
        <v>287</v>
      </c>
      <c r="I1320" s="130">
        <v>5.13</v>
      </c>
      <c r="J1320" s="6">
        <f>1</f>
        <v>1</v>
      </c>
      <c r="L1320" s="205" t="s">
        <v>405</v>
      </c>
      <c r="M1320" s="205" t="s">
        <v>406</v>
      </c>
      <c r="N1320" s="205" t="s">
        <v>407</v>
      </c>
    </row>
    <row r="1321" spans="2:14" ht="23.25" customHeight="1">
      <c r="B1321" s="100" t="s">
        <v>405</v>
      </c>
      <c r="C1321" s="100" t="s">
        <v>406</v>
      </c>
      <c r="D1321" s="100" t="str">
        <f>_xlfn.XLOOKUP(tblMix[[#This Row],[Arena Name]],tblLookup[Arena Name],tblLookup[Arena Location],NA(),0,1)</f>
        <v>Denver, Colorado</v>
      </c>
      <c r="E1321" s="100">
        <v>76125</v>
      </c>
      <c r="F1321" s="129">
        <v>2001</v>
      </c>
      <c r="G1321" s="100" t="s">
        <v>359</v>
      </c>
      <c r="H1321" s="15" t="s">
        <v>281</v>
      </c>
      <c r="I1321" s="130">
        <v>12.11</v>
      </c>
      <c r="J1321" s="6">
        <f>1</f>
        <v>1</v>
      </c>
      <c r="L1321" s="205" t="s">
        <v>445</v>
      </c>
      <c r="M1321" s="205" t="s">
        <v>446</v>
      </c>
      <c r="N1321" s="205" t="s">
        <v>447</v>
      </c>
    </row>
    <row r="1322" spans="2:14" ht="23.25" customHeight="1">
      <c r="B1322" s="100" t="s">
        <v>414</v>
      </c>
      <c r="C1322" s="100" t="s">
        <v>415</v>
      </c>
      <c r="D1322" s="100" t="str">
        <f>_xlfn.XLOOKUP(tblMix[[#This Row],[Arena Name]],tblLookup[Arena Name],tblLookup[Arena Location],NA(),0,1)</f>
        <v>Houston, Texas</v>
      </c>
      <c r="E1322" s="100">
        <v>72220</v>
      </c>
      <c r="F1322" s="129">
        <v>2002</v>
      </c>
      <c r="G1322" s="100" t="s">
        <v>321</v>
      </c>
      <c r="H1322" s="15" t="s">
        <v>283</v>
      </c>
      <c r="I1322" s="130">
        <v>3.98</v>
      </c>
      <c r="J1322" s="6">
        <f>1</f>
        <v>1</v>
      </c>
      <c r="L1322" s="205" t="s">
        <v>433</v>
      </c>
      <c r="M1322" s="205" t="s">
        <v>434</v>
      </c>
      <c r="N1322" s="205" t="s">
        <v>435</v>
      </c>
    </row>
    <row r="1323" spans="2:14" ht="23.25" customHeight="1">
      <c r="B1323" s="100" t="str" cm="1">
        <f t="array" ref="B1323">_xlfn.XLOOKUP(tblMix[[#This Row],[Arena Name]]&amp;tblMix[[#This Row],[Arena Location]],tblLookup[Arena Name]&amp;tblLookup[Arena Location],tblLookup[Team Name],NA(),0,1)</f>
        <v>Pittsburgh Steelers</v>
      </c>
      <c r="C1323" s="100" t="str">
        <f>_xlfn.XLOOKUP(tblMix[[#This Row],[Arena Location]],tblLookup[Arena Location],tblLookup[Arena Name],NA(),0,1)</f>
        <v>Acrisure Stadium</v>
      </c>
      <c r="D1323" s="100" t="s">
        <v>454</v>
      </c>
      <c r="E1323" s="100">
        <v>68400</v>
      </c>
      <c r="F1323" s="129">
        <v>2001</v>
      </c>
      <c r="G1323" s="100" t="s">
        <v>274</v>
      </c>
      <c r="H1323" s="15" t="s">
        <v>283</v>
      </c>
      <c r="I1323" s="130">
        <v>6.84</v>
      </c>
      <c r="J1323" s="6">
        <f>1</f>
        <v>1</v>
      </c>
      <c r="L1323" s="205" t="s">
        <v>442</v>
      </c>
      <c r="M1323" s="205" t="s">
        <v>443</v>
      </c>
      <c r="N1323" s="205" t="s">
        <v>444</v>
      </c>
    </row>
    <row r="1324" spans="2:14" ht="23.25" customHeight="1">
      <c r="B1324" s="100" t="s">
        <v>381</v>
      </c>
      <c r="C1324" s="100" t="s">
        <v>382</v>
      </c>
      <c r="D1324" s="100" t="s">
        <v>383</v>
      </c>
      <c r="E1324" s="100">
        <v>71000</v>
      </c>
      <c r="F1324" s="129">
        <v>2017</v>
      </c>
      <c r="G1324" s="100" t="s">
        <v>286</v>
      </c>
      <c r="H1324" s="15" t="s">
        <v>281</v>
      </c>
      <c r="I1324" s="130">
        <v>7.99</v>
      </c>
      <c r="J1324" s="6">
        <f>1</f>
        <v>1</v>
      </c>
      <c r="L1324" s="205" t="s">
        <v>384</v>
      </c>
      <c r="M1324" s="205" t="s">
        <v>385</v>
      </c>
      <c r="N1324" s="205" t="s">
        <v>386</v>
      </c>
    </row>
    <row r="1325" spans="2:14" ht="23.25" customHeight="1">
      <c r="B1325" s="100" t="str" cm="1">
        <f t="array" ref="B1325">_xlfn.XLOOKUP(tblMix[[#This Row],[Arena Name]]&amp;tblMix[[#This Row],[Arena Location]],tblLookup[Arena Name]&amp;tblLookup[Arena Location],tblLookup[Team Name],NA(),0,1)</f>
        <v>New England Patriots</v>
      </c>
      <c r="C1325" s="100" t="str">
        <f>_xlfn.XLOOKUP(tblMix[[#This Row],[Arena Location]],tblLookup[Arena Location],tblLookup[Arena Name],NA(),0,1)</f>
        <v>Gillette Stadium</v>
      </c>
      <c r="D1325" s="100" t="s">
        <v>441</v>
      </c>
      <c r="E1325" s="100">
        <v>66829</v>
      </c>
      <c r="F1325" s="129">
        <v>2002</v>
      </c>
      <c r="G1325" s="100" t="s">
        <v>293</v>
      </c>
      <c r="H1325" s="15" t="s">
        <v>283</v>
      </c>
      <c r="I1325" s="130">
        <v>5.08</v>
      </c>
      <c r="J1325" s="6">
        <f>1</f>
        <v>1</v>
      </c>
      <c r="L1325" s="205" t="s">
        <v>399</v>
      </c>
      <c r="M1325" s="205" t="s">
        <v>400</v>
      </c>
      <c r="N1325" s="205" t="s">
        <v>401</v>
      </c>
    </row>
    <row r="1326" spans="2:14" ht="23.25" customHeight="1">
      <c r="B1326" s="100" t="s">
        <v>445</v>
      </c>
      <c r="C1326" s="100" t="s">
        <v>446</v>
      </c>
      <c r="D1326" s="100" t="s">
        <v>447</v>
      </c>
      <c r="E1326" s="100">
        <v>82500</v>
      </c>
      <c r="F1326" s="129">
        <v>2010</v>
      </c>
      <c r="G1326" s="100" t="s">
        <v>299</v>
      </c>
      <c r="H1326" s="15" t="s">
        <v>281</v>
      </c>
      <c r="I1326" s="130">
        <v>5.31</v>
      </c>
      <c r="J1326" s="6">
        <f>1</f>
        <v>1</v>
      </c>
      <c r="L1326" s="205" t="s">
        <v>461</v>
      </c>
      <c r="M1326" s="205" t="s">
        <v>462</v>
      </c>
      <c r="N1326" s="205" t="s">
        <v>463</v>
      </c>
    </row>
    <row r="1327" spans="2:14" ht="23.25" customHeight="1">
      <c r="B1327" s="100" t="str" cm="1">
        <f t="array" ref="B1327">_xlfn.XLOOKUP(tblMix[[#This Row],[Arena Name]]&amp;tblMix[[#This Row],[Arena Location]],tblLookup[Arena Name]&amp;tblLookup[Arena Location],tblLookup[Team Name],NA(),0,1)</f>
        <v>Dallas Cowboys</v>
      </c>
      <c r="C1327" s="100" t="s">
        <v>403</v>
      </c>
      <c r="D1327" s="100" t="s">
        <v>404</v>
      </c>
      <c r="E1327" s="100">
        <v>80000</v>
      </c>
      <c r="F1327" s="129">
        <v>2009</v>
      </c>
      <c r="G1327" s="100" t="s">
        <v>301</v>
      </c>
      <c r="H1327" s="15" t="s">
        <v>283</v>
      </c>
      <c r="I1327" s="130">
        <v>13.67</v>
      </c>
      <c r="J1327" s="6">
        <f>1</f>
        <v>1</v>
      </c>
      <c r="L1327" s="205" t="s">
        <v>449</v>
      </c>
      <c r="M1327" s="205" t="s">
        <v>450</v>
      </c>
      <c r="N1327" s="205" t="s">
        <v>451</v>
      </c>
    </row>
    <row r="1328" spans="2:14" ht="23.25" customHeight="1">
      <c r="B1328" s="100" t="s">
        <v>405</v>
      </c>
      <c r="C1328" s="100" t="s">
        <v>406</v>
      </c>
      <c r="D1328" s="100" t="str">
        <f>_xlfn.XLOOKUP(tblMix[[#This Row],[Arena Name]],tblLookup[Arena Name],tblLookup[Arena Location],NA(),0,1)</f>
        <v>Denver, Colorado</v>
      </c>
      <c r="E1328" s="100">
        <v>76125</v>
      </c>
      <c r="F1328" s="129">
        <v>2001</v>
      </c>
      <c r="G1328" s="100" t="s">
        <v>274</v>
      </c>
      <c r="H1328" s="15" t="s">
        <v>283</v>
      </c>
      <c r="I1328" s="130">
        <v>6.84</v>
      </c>
      <c r="J1328" s="6">
        <f>1</f>
        <v>1</v>
      </c>
      <c r="L1328" s="205" t="s">
        <v>378</v>
      </c>
      <c r="M1328" s="205" t="s">
        <v>379</v>
      </c>
      <c r="N1328" s="205" t="s">
        <v>380</v>
      </c>
    </row>
    <row r="1329" spans="2:14" ht="23.25" customHeight="1">
      <c r="B1329" s="100" t="s">
        <v>461</v>
      </c>
      <c r="C1329" s="100" t="s">
        <v>462</v>
      </c>
      <c r="D1329" s="100" t="s">
        <v>463</v>
      </c>
      <c r="E1329" s="100">
        <v>65890</v>
      </c>
      <c r="F1329" s="129">
        <v>1998</v>
      </c>
      <c r="G1329" s="100" t="s">
        <v>301</v>
      </c>
      <c r="H1329" s="15" t="s">
        <v>281</v>
      </c>
      <c r="I1329" s="130">
        <v>12.44</v>
      </c>
      <c r="J1329" s="6">
        <f>1</f>
        <v>1</v>
      </c>
      <c r="L1329" s="205" t="s">
        <v>448</v>
      </c>
      <c r="M1329" s="205" t="s">
        <v>446</v>
      </c>
      <c r="N1329" s="205" t="s">
        <v>447</v>
      </c>
    </row>
    <row r="1330" spans="2:14" ht="23.25" customHeight="1">
      <c r="B1330" s="100" t="s">
        <v>423</v>
      </c>
      <c r="C1330" s="100" t="s">
        <v>424</v>
      </c>
      <c r="D1330" s="100" t="s">
        <v>425</v>
      </c>
      <c r="E1330" s="100">
        <v>76416</v>
      </c>
      <c r="F1330" s="129">
        <v>1972</v>
      </c>
      <c r="G1330" s="100" t="s">
        <v>364</v>
      </c>
      <c r="H1330" s="15" t="s">
        <v>283</v>
      </c>
      <c r="I1330" s="130">
        <v>6.86</v>
      </c>
      <c r="J1330" s="6">
        <f>1</f>
        <v>1</v>
      </c>
      <c r="L1330" s="205" t="s">
        <v>426</v>
      </c>
      <c r="M1330" s="205" t="s">
        <v>427</v>
      </c>
      <c r="N1330" s="205" t="s">
        <v>428</v>
      </c>
    </row>
    <row r="1331" spans="2:14" ht="23.25" customHeight="1">
      <c r="B1331" s="100" t="s">
        <v>417</v>
      </c>
      <c r="C1331" s="100" t="s">
        <v>418</v>
      </c>
      <c r="D1331" s="100" t="s">
        <v>419</v>
      </c>
      <c r="E1331" s="100">
        <v>67000</v>
      </c>
      <c r="F1331" s="129">
        <v>2008</v>
      </c>
      <c r="G1331" s="100" t="s">
        <v>268</v>
      </c>
      <c r="H1331" s="15" t="s">
        <v>287</v>
      </c>
      <c r="I1331" s="130">
        <v>5.73</v>
      </c>
      <c r="J1331" s="6">
        <f>1</f>
        <v>1</v>
      </c>
      <c r="L1331" s="205" t="s">
        <v>390</v>
      </c>
      <c r="M1331" s="205" t="s">
        <v>391</v>
      </c>
      <c r="N1331" s="205" t="s">
        <v>392</v>
      </c>
    </row>
    <row r="1332" spans="2:14" ht="23.25" customHeight="1">
      <c r="B1332" s="100" t="s">
        <v>452</v>
      </c>
      <c r="C1332" s="100" t="s">
        <v>453</v>
      </c>
      <c r="D1332" s="100" t="s">
        <v>454</v>
      </c>
      <c r="E1332" s="100">
        <v>68400</v>
      </c>
      <c r="F1332" s="129">
        <v>2001</v>
      </c>
      <c r="G1332" s="100" t="s">
        <v>272</v>
      </c>
      <c r="H1332" s="15" t="s">
        <v>287</v>
      </c>
      <c r="I1332" s="130">
        <v>15.68</v>
      </c>
      <c r="J1332" s="6">
        <f>1</f>
        <v>1</v>
      </c>
      <c r="L1332" s="205" t="s">
        <v>417</v>
      </c>
      <c r="M1332" s="205" t="s">
        <v>418</v>
      </c>
      <c r="N1332" s="205" t="s">
        <v>419</v>
      </c>
    </row>
    <row r="1333" spans="2:14" ht="23.25" customHeight="1">
      <c r="B1333" s="100" t="s">
        <v>429</v>
      </c>
      <c r="C1333" s="100" t="s">
        <v>430</v>
      </c>
      <c r="D1333" s="100" t="s">
        <v>431</v>
      </c>
      <c r="E1333" s="100">
        <v>70240</v>
      </c>
      <c r="F1333" s="129">
        <v>2020</v>
      </c>
      <c r="G1333" s="100" t="s">
        <v>291</v>
      </c>
      <c r="H1333" s="15" t="s">
        <v>283</v>
      </c>
      <c r="I1333" s="130">
        <v>8.57</v>
      </c>
      <c r="J1333" s="6">
        <f>1</f>
        <v>1</v>
      </c>
      <c r="L1333" s="205" t="s">
        <v>442</v>
      </c>
      <c r="M1333" s="205" t="s">
        <v>443</v>
      </c>
      <c r="N1333" s="205" t="s">
        <v>444</v>
      </c>
    </row>
    <row r="1334" spans="2:14" ht="23.25" customHeight="1">
      <c r="B1334" s="100" t="s">
        <v>384</v>
      </c>
      <c r="C1334" s="100" t="str">
        <f>_xlfn.XLOOKUP(tblMix[[#This Row],[Team Name]],tblLookup[Team Name],tblLookup[Arena Name],NA(),0,1)</f>
        <v>M&amp;T Bank Stadium</v>
      </c>
      <c r="D1334" s="100" t="str">
        <f>_xlfn.XLOOKUP(tblMix[[#This Row],[Arena Name]],tblLookup[Arena Name],tblLookup[Arena Location],NA(),0,1)</f>
        <v>Baltimore, Maryland</v>
      </c>
      <c r="E1334" s="100">
        <v>71008</v>
      </c>
      <c r="F1334" s="129">
        <v>1998</v>
      </c>
      <c r="G1334" s="100" t="s">
        <v>321</v>
      </c>
      <c r="H1334" s="15" t="s">
        <v>281</v>
      </c>
      <c r="I1334" s="130">
        <v>3.9</v>
      </c>
      <c r="J1334" s="6">
        <f>1</f>
        <v>1</v>
      </c>
      <c r="L1334" s="205" t="s">
        <v>387</v>
      </c>
      <c r="M1334" s="205" t="s">
        <v>388</v>
      </c>
      <c r="N1334" s="205" t="s">
        <v>389</v>
      </c>
    </row>
    <row r="1335" spans="2:14" ht="23.25" customHeight="1">
      <c r="B1335" s="100" t="s">
        <v>455</v>
      </c>
      <c r="C1335" s="100" t="str">
        <f>_xlfn.XLOOKUP(tblMix[[#This Row],[Team Name]],tblLookup[Team Name],tblLookup[Arena Name],NA(),0,1)</f>
        <v>Levi's Stadium</v>
      </c>
      <c r="D1335" s="100" t="s">
        <v>457</v>
      </c>
      <c r="E1335" s="100">
        <v>68500</v>
      </c>
      <c r="F1335" s="129">
        <v>2014</v>
      </c>
      <c r="G1335" s="100" t="s">
        <v>313</v>
      </c>
      <c r="H1335" s="15" t="s">
        <v>281</v>
      </c>
      <c r="I1335" s="130">
        <v>11.48</v>
      </c>
      <c r="J1335" s="6">
        <f>1</f>
        <v>1</v>
      </c>
      <c r="L1335" s="205" t="s">
        <v>411</v>
      </c>
      <c r="M1335" s="205" t="s">
        <v>412</v>
      </c>
      <c r="N1335" s="205" t="s">
        <v>413</v>
      </c>
    </row>
    <row r="1336" spans="2:14" ht="23.25" customHeight="1">
      <c r="B1336" s="100" t="s">
        <v>426</v>
      </c>
      <c r="C1336" s="100" t="s">
        <v>427</v>
      </c>
      <c r="D1336" s="100" t="s">
        <v>428</v>
      </c>
      <c r="E1336" s="100">
        <v>65000</v>
      </c>
      <c r="F1336" s="129">
        <v>2020</v>
      </c>
      <c r="G1336" s="100" t="s">
        <v>286</v>
      </c>
      <c r="H1336" s="15" t="s">
        <v>287</v>
      </c>
      <c r="I1336" s="130">
        <v>8.8800000000000008</v>
      </c>
      <c r="J1336" s="6">
        <f>1</f>
        <v>1</v>
      </c>
      <c r="L1336" s="205" t="s">
        <v>449</v>
      </c>
      <c r="M1336" s="205" t="s">
        <v>450</v>
      </c>
      <c r="N1336" s="205" t="s">
        <v>451</v>
      </c>
    </row>
    <row r="1337" spans="2:14" ht="23.25" customHeight="1">
      <c r="B1337" s="100" t="s">
        <v>384</v>
      </c>
      <c r="C1337" s="100" t="str">
        <f>_xlfn.XLOOKUP(tblMix[[#This Row],[Team Name]],tblLookup[Team Name],tblLookup[Arena Name],NA(),0,1)</f>
        <v>M&amp;T Bank Stadium</v>
      </c>
      <c r="D1337" s="100" t="str">
        <f>_xlfn.XLOOKUP(tblMix[[#This Row],[Arena Name]],tblLookup[Arena Name],tblLookup[Arena Location],NA(),0,1)</f>
        <v>Baltimore, Maryland</v>
      </c>
      <c r="E1337" s="100">
        <v>71008</v>
      </c>
      <c r="F1337" s="129">
        <v>1998</v>
      </c>
      <c r="G1337" s="100" t="s">
        <v>286</v>
      </c>
      <c r="H1337" s="15" t="s">
        <v>281</v>
      </c>
      <c r="I1337" s="130">
        <v>7.99</v>
      </c>
      <c r="J1337" s="6">
        <f>1</f>
        <v>1</v>
      </c>
      <c r="L1337" s="205" t="s">
        <v>442</v>
      </c>
      <c r="M1337" s="205" t="s">
        <v>443</v>
      </c>
      <c r="N1337" s="205" t="s">
        <v>444</v>
      </c>
    </row>
    <row r="1338" spans="2:14" ht="23.25" customHeight="1">
      <c r="B1338" s="100" t="s">
        <v>402</v>
      </c>
      <c r="C1338" s="100" t="str">
        <f>_xlfn.XLOOKUP(tblMix[[#This Row],[Team Name]],tblLookup[Team Name],tblLookup[Arena Name],NA(),0,1)</f>
        <v>AT&amp;T Stadium</v>
      </c>
      <c r="D1338" s="100" t="s">
        <v>404</v>
      </c>
      <c r="E1338" s="100">
        <v>80000</v>
      </c>
      <c r="F1338" s="129">
        <v>2009</v>
      </c>
      <c r="G1338" s="100" t="s">
        <v>303</v>
      </c>
      <c r="H1338" s="15" t="s">
        <v>290</v>
      </c>
      <c r="I1338" s="130">
        <v>12.74</v>
      </c>
      <c r="J1338" s="6">
        <f>1</f>
        <v>1</v>
      </c>
      <c r="L1338" s="205" t="s">
        <v>458</v>
      </c>
      <c r="M1338" s="205" t="s">
        <v>459</v>
      </c>
      <c r="N1338" s="205" t="s">
        <v>460</v>
      </c>
    </row>
    <row r="1339" spans="2:14" ht="23.25" customHeight="1">
      <c r="B1339" s="100" t="s">
        <v>387</v>
      </c>
      <c r="C1339" s="100" t="str">
        <f>_xlfn.XLOOKUP(tblMix[[#This Row],[Team Name]],tblLookup[Team Name],tblLookup[Arena Name],NA(),0,1)</f>
        <v>Highmark Stadium</v>
      </c>
      <c r="D1339" s="100" t="s">
        <v>389</v>
      </c>
      <c r="E1339" s="100">
        <v>71608</v>
      </c>
      <c r="F1339" s="129">
        <v>1973</v>
      </c>
      <c r="G1339" s="100" t="s">
        <v>322</v>
      </c>
      <c r="H1339" s="15" t="s">
        <v>287</v>
      </c>
      <c r="I1339" s="130">
        <v>4.54</v>
      </c>
      <c r="J1339" s="6">
        <f>1</f>
        <v>1</v>
      </c>
      <c r="L1339" s="205" t="s">
        <v>378</v>
      </c>
      <c r="M1339" s="205" t="s">
        <v>379</v>
      </c>
      <c r="N1339" s="205" t="s">
        <v>380</v>
      </c>
    </row>
    <row r="1340" spans="2:14" ht="23.25" customHeight="1">
      <c r="B1340" s="100" t="s">
        <v>452</v>
      </c>
      <c r="C1340" s="100" t="str">
        <f>_xlfn.XLOOKUP(tblMix[[#This Row],[Team Name]],tblLookup[Team Name],tblLookup[Arena Name],NA(),0,1)</f>
        <v>Acrisure Stadium</v>
      </c>
      <c r="D1340" s="100" t="s">
        <v>454</v>
      </c>
      <c r="E1340" s="100">
        <v>68400</v>
      </c>
      <c r="F1340" s="129">
        <v>2001</v>
      </c>
      <c r="G1340" s="100" t="s">
        <v>297</v>
      </c>
      <c r="H1340" s="15" t="s">
        <v>283</v>
      </c>
      <c r="I1340" s="130">
        <v>15.27</v>
      </c>
      <c r="J1340" s="6">
        <f>1</f>
        <v>1</v>
      </c>
      <c r="L1340" s="205" t="s">
        <v>381</v>
      </c>
      <c r="M1340" s="205" t="s">
        <v>382</v>
      </c>
      <c r="N1340" s="205" t="s">
        <v>383</v>
      </c>
    </row>
    <row r="1341" spans="2:14" ht="23.25" customHeight="1">
      <c r="B1341" s="100" t="str" cm="1">
        <f t="array" ref="B1341">_xlfn.XLOOKUP(tblMix[[#This Row],[Arena Name]]&amp;tblMix[[#This Row],[Arena Location]],tblLookup[Arena Name]&amp;tblLookup[Arena Location],tblLookup[Team Name],NA(),0,1)</f>
        <v>Los Angeles Rams</v>
      </c>
      <c r="C1341" s="100" t="str">
        <f>_xlfn.XLOOKUP(tblMix[[#This Row],[Arena Location]],tblLookup[Arena Location],tblLookup[Arena Name],NA(),0,1)</f>
        <v>SoFi Stadium</v>
      </c>
      <c r="D1341" s="100" t="s">
        <v>431</v>
      </c>
      <c r="E1341" s="100">
        <v>70240</v>
      </c>
      <c r="F1341" s="129">
        <v>2020</v>
      </c>
      <c r="G1341" s="100" t="s">
        <v>276</v>
      </c>
      <c r="H1341" s="15" t="s">
        <v>283</v>
      </c>
      <c r="I1341" s="130">
        <v>6.13</v>
      </c>
      <c r="J1341" s="6">
        <f>1</f>
        <v>1</v>
      </c>
      <c r="L1341" s="205" t="s">
        <v>464</v>
      </c>
      <c r="M1341" s="205" t="s">
        <v>465</v>
      </c>
      <c r="N1341" s="205" t="s">
        <v>466</v>
      </c>
    </row>
    <row r="1342" spans="2:14" ht="23.25" customHeight="1">
      <c r="B1342" s="100" t="s">
        <v>387</v>
      </c>
      <c r="C1342" s="100" t="s">
        <v>388</v>
      </c>
      <c r="D1342" s="100" t="str">
        <f>_xlfn.XLOOKUP(tblMix[[#This Row],[Arena Name]],tblLookup[Arena Name],tblLookup[Arena Location],NA(),0,1)</f>
        <v>Orchard Park, New York</v>
      </c>
      <c r="E1342" s="100">
        <v>71608</v>
      </c>
      <c r="F1342" s="129">
        <v>1973</v>
      </c>
      <c r="G1342" s="100" t="s">
        <v>298</v>
      </c>
      <c r="H1342" s="15" t="s">
        <v>287</v>
      </c>
      <c r="I1342" s="130">
        <v>9.84</v>
      </c>
      <c r="J1342" s="6">
        <f>1</f>
        <v>1</v>
      </c>
      <c r="L1342" s="205" t="s">
        <v>461</v>
      </c>
      <c r="M1342" s="205" t="s">
        <v>462</v>
      </c>
      <c r="N1342" s="205" t="s">
        <v>463</v>
      </c>
    </row>
    <row r="1343" spans="2:14" ht="23.25" customHeight="1">
      <c r="B1343" s="100" t="s">
        <v>448</v>
      </c>
      <c r="C1343" s="100" t="str">
        <f>_xlfn.XLOOKUP(tblMix[[#This Row],[Team Name]],tblLookup[Team Name],tblLookup[Arena Name],NA(),0,1)</f>
        <v>MetLife Stadium</v>
      </c>
      <c r="D1343" s="100" t="str">
        <f>_xlfn.XLOOKUP(tblMix[[#This Row],[Arena Name]],tblLookup[Arena Name],tblLookup[Arena Location],NA(),0,1)</f>
        <v>East Rutherford, New Jersey</v>
      </c>
      <c r="E1343" s="100">
        <v>82500</v>
      </c>
      <c r="F1343" s="129">
        <v>2010</v>
      </c>
      <c r="G1343" s="100" t="s">
        <v>312</v>
      </c>
      <c r="H1343" s="15" t="s">
        <v>290</v>
      </c>
      <c r="I1343" s="130">
        <v>15.16</v>
      </c>
      <c r="J1343" s="6">
        <f>1</f>
        <v>1</v>
      </c>
      <c r="L1343" s="205" t="s">
        <v>433</v>
      </c>
      <c r="M1343" s="205" t="s">
        <v>434</v>
      </c>
      <c r="N1343" s="205" t="s">
        <v>435</v>
      </c>
    </row>
    <row r="1344" spans="2:14" ht="23.25" customHeight="1">
      <c r="B1344" s="100" t="s">
        <v>452</v>
      </c>
      <c r="C1344" s="100" t="s">
        <v>453</v>
      </c>
      <c r="D1344" s="100" t="s">
        <v>454</v>
      </c>
      <c r="E1344" s="100">
        <v>68400</v>
      </c>
      <c r="F1344" s="129">
        <v>2001</v>
      </c>
      <c r="G1344" s="100" t="s">
        <v>313</v>
      </c>
      <c r="H1344" s="15" t="s">
        <v>283</v>
      </c>
      <c r="I1344" s="130">
        <v>12.48</v>
      </c>
      <c r="J1344" s="6">
        <f>1</f>
        <v>1</v>
      </c>
      <c r="L1344" s="205" t="s">
        <v>433</v>
      </c>
      <c r="M1344" s="205" t="s">
        <v>434</v>
      </c>
      <c r="N1344" s="205" t="s">
        <v>435</v>
      </c>
    </row>
    <row r="1345" spans="2:14" ht="23.25" customHeight="1">
      <c r="B1345" s="100" t="str" cm="1">
        <f t="array" ref="B1345">_xlfn.XLOOKUP(tblMix[[#This Row],[Arena Name]]&amp;tblMix[[#This Row],[Arena Location]],tblLookup[Arena Name]&amp;tblLookup[Arena Location],tblLookup[Team Name],NA(),0,1)</f>
        <v>Philadelphia Eagles</v>
      </c>
      <c r="C1345" s="100" t="s">
        <v>450</v>
      </c>
      <c r="D1345" s="100" t="s">
        <v>451</v>
      </c>
      <c r="E1345" s="100">
        <v>69596</v>
      </c>
      <c r="F1345" s="129">
        <v>2003</v>
      </c>
      <c r="G1345" s="100" t="s">
        <v>311</v>
      </c>
      <c r="H1345" s="15" t="s">
        <v>287</v>
      </c>
      <c r="I1345" s="130">
        <v>14.84</v>
      </c>
      <c r="J1345" s="6">
        <f>1</f>
        <v>1</v>
      </c>
      <c r="L1345" s="205" t="s">
        <v>461</v>
      </c>
      <c r="M1345" s="205" t="s">
        <v>462</v>
      </c>
      <c r="N1345" s="205" t="s">
        <v>463</v>
      </c>
    </row>
    <row r="1346" spans="2:14" ht="23.25" customHeight="1">
      <c r="B1346" s="100" t="s">
        <v>429</v>
      </c>
      <c r="C1346" s="100" t="str">
        <f>_xlfn.XLOOKUP(tblMix[[#This Row],[Team Name]],tblLookup[Team Name],tblLookup[Arena Name],NA(),0,1)</f>
        <v>SoFi Stadium</v>
      </c>
      <c r="D1346" s="100" t="s">
        <v>431</v>
      </c>
      <c r="E1346" s="100">
        <v>70240</v>
      </c>
      <c r="F1346" s="129">
        <v>2020</v>
      </c>
      <c r="G1346" s="100" t="s">
        <v>270</v>
      </c>
      <c r="H1346" s="15" t="s">
        <v>283</v>
      </c>
      <c r="I1346" s="130">
        <v>8.67</v>
      </c>
      <c r="J1346" s="6">
        <f>1</f>
        <v>1</v>
      </c>
      <c r="L1346" s="205" t="s">
        <v>433</v>
      </c>
      <c r="M1346" s="205" t="s">
        <v>434</v>
      </c>
      <c r="N1346" s="205" t="s">
        <v>435</v>
      </c>
    </row>
    <row r="1347" spans="2:14" ht="23.25" customHeight="1">
      <c r="B1347" s="100" t="s">
        <v>426</v>
      </c>
      <c r="C1347" s="100" t="s">
        <v>427</v>
      </c>
      <c r="D1347" s="100" t="s">
        <v>428</v>
      </c>
      <c r="E1347" s="100">
        <v>65000</v>
      </c>
      <c r="F1347" s="129">
        <v>2020</v>
      </c>
      <c r="G1347" s="100" t="s">
        <v>308</v>
      </c>
      <c r="H1347" s="15" t="s">
        <v>283</v>
      </c>
      <c r="I1347" s="130">
        <v>11.5</v>
      </c>
      <c r="J1347" s="6">
        <f>1</f>
        <v>1</v>
      </c>
      <c r="L1347" s="205" t="s">
        <v>452</v>
      </c>
      <c r="M1347" s="205" t="s">
        <v>453</v>
      </c>
      <c r="N1347" s="205" t="s">
        <v>454</v>
      </c>
    </row>
    <row r="1348" spans="2:14" ht="23.25" customHeight="1">
      <c r="B1348" s="100" t="s">
        <v>452</v>
      </c>
      <c r="C1348" s="100" t="s">
        <v>453</v>
      </c>
      <c r="D1348" s="100" t="str">
        <f>_xlfn.XLOOKUP(tblMix[[#This Row],[Arena Name]],tblLookup[Arena Name],tblLookup[Arena Location],NA(),0,1)</f>
        <v>Pittsburgh, Pennsylvania</v>
      </c>
      <c r="E1348" s="100">
        <v>68400</v>
      </c>
      <c r="F1348" s="129">
        <v>2001</v>
      </c>
      <c r="G1348" s="100" t="s">
        <v>272</v>
      </c>
      <c r="H1348" s="15" t="s">
        <v>283</v>
      </c>
      <c r="I1348" s="130">
        <v>15.68</v>
      </c>
      <c r="J1348" s="6">
        <f>1</f>
        <v>1</v>
      </c>
      <c r="L1348" s="205" t="s">
        <v>442</v>
      </c>
      <c r="M1348" s="205" t="s">
        <v>443</v>
      </c>
      <c r="N1348" s="205" t="s">
        <v>444</v>
      </c>
    </row>
    <row r="1349" spans="2:14" ht="23.25" customHeight="1">
      <c r="B1349" s="100" t="str" cm="1">
        <f t="array" ref="B1349">_xlfn.XLOOKUP(tblMix[[#This Row],[Arena Name]]&amp;tblMix[[#This Row],[Arena Location]],tblLookup[Arena Name]&amp;tblLookup[Arena Location],tblLookup[Team Name],NA(),0,1)</f>
        <v>Dallas Cowboys</v>
      </c>
      <c r="C1349" s="100" t="s">
        <v>403</v>
      </c>
      <c r="D1349" s="100" t="str">
        <f>_xlfn.XLOOKUP(tblMix[[#This Row],[Arena Name]],tblLookup[Arena Name],tblLookup[Arena Location],NA(),0,1)</f>
        <v>Arlington, Texas</v>
      </c>
      <c r="E1349" s="100">
        <v>80000</v>
      </c>
      <c r="F1349" s="129">
        <v>2009</v>
      </c>
      <c r="G1349" s="100" t="s">
        <v>294</v>
      </c>
      <c r="H1349" s="15" t="s">
        <v>281</v>
      </c>
      <c r="I1349" s="130">
        <v>3.2</v>
      </c>
      <c r="J1349" s="6">
        <f>1</f>
        <v>1</v>
      </c>
      <c r="L1349" s="205" t="s">
        <v>432</v>
      </c>
      <c r="M1349" s="205" t="s">
        <v>430</v>
      </c>
      <c r="N1349" s="205" t="s">
        <v>431</v>
      </c>
    </row>
    <row r="1350" spans="2:14" ht="23.25" customHeight="1">
      <c r="B1350" s="100" t="str" cm="1">
        <f t="array" ref="B1350">_xlfn.XLOOKUP(tblMix[[#This Row],[Arena Name]]&amp;tblMix[[#This Row],[Arena Location]],tblLookup[Arena Name]&amp;tblLookup[Arena Location],tblLookup[Team Name],NA(),0,1)</f>
        <v>Seattle Seahawks</v>
      </c>
      <c r="C1350" s="100" t="str">
        <f>_xlfn.XLOOKUP(tblMix[[#This Row],[Arena Location]],tblLookup[Arena Location],tblLookup[Arena Name],NA(),0,1)</f>
        <v>Lumen Field</v>
      </c>
      <c r="D1350" s="100" t="s">
        <v>460</v>
      </c>
      <c r="E1350" s="100">
        <v>69000</v>
      </c>
      <c r="F1350" s="129">
        <v>2002</v>
      </c>
      <c r="G1350" s="100" t="s">
        <v>276</v>
      </c>
      <c r="H1350" s="15" t="s">
        <v>283</v>
      </c>
      <c r="I1350" s="130">
        <v>6.13</v>
      </c>
      <c r="J1350" s="6">
        <f>1</f>
        <v>1</v>
      </c>
      <c r="L1350" s="205" t="s">
        <v>384</v>
      </c>
      <c r="M1350" s="205" t="s">
        <v>385</v>
      </c>
      <c r="N1350" s="205" t="s">
        <v>386</v>
      </c>
    </row>
    <row r="1351" spans="2:14" ht="23.25" customHeight="1">
      <c r="B1351" s="100" t="s">
        <v>420</v>
      </c>
      <c r="C1351" s="100" t="s">
        <v>421</v>
      </c>
      <c r="D1351" s="100" t="str">
        <f>_xlfn.XLOOKUP(tblMix[[#This Row],[Arena Name]],tblLookup[Arena Name],tblLookup[Arena Location],NA(),0,1)</f>
        <v>Jacksonville, Florida</v>
      </c>
      <c r="E1351" s="100">
        <v>69132</v>
      </c>
      <c r="F1351" s="129">
        <v>2008</v>
      </c>
      <c r="G1351" s="100" t="s">
        <v>324</v>
      </c>
      <c r="H1351" s="15" t="s">
        <v>283</v>
      </c>
      <c r="I1351" s="130">
        <v>14.14</v>
      </c>
      <c r="J1351" s="6">
        <f>1</f>
        <v>1</v>
      </c>
      <c r="L1351" s="205" t="s">
        <v>432</v>
      </c>
      <c r="M1351" s="205" t="s">
        <v>430</v>
      </c>
      <c r="N1351" s="205" t="s">
        <v>431</v>
      </c>
    </row>
    <row r="1352" spans="2:14" ht="23.25" customHeight="1">
      <c r="B1352" s="100" t="s">
        <v>378</v>
      </c>
      <c r="C1352" s="100" t="s">
        <v>379</v>
      </c>
      <c r="D1352" s="100" t="s">
        <v>380</v>
      </c>
      <c r="E1352" s="100">
        <v>63400</v>
      </c>
      <c r="F1352" s="129">
        <v>2006</v>
      </c>
      <c r="G1352" s="100" t="s">
        <v>276</v>
      </c>
      <c r="H1352" s="15" t="s">
        <v>283</v>
      </c>
      <c r="I1352" s="130">
        <v>6.13</v>
      </c>
      <c r="J1352" s="6">
        <f>1</f>
        <v>1</v>
      </c>
      <c r="L1352" s="205" t="s">
        <v>433</v>
      </c>
      <c r="M1352" s="205" t="s">
        <v>434</v>
      </c>
      <c r="N1352" s="205" t="s">
        <v>435</v>
      </c>
    </row>
    <row r="1353" spans="2:14" ht="23.25" customHeight="1">
      <c r="B1353" s="100" t="s">
        <v>458</v>
      </c>
      <c r="C1353" s="100" t="s">
        <v>459</v>
      </c>
      <c r="D1353" s="100" t="str">
        <f>_xlfn.XLOOKUP(tblMix[[#This Row],[Arena Name]],tblLookup[Arena Name],tblLookup[Arena Location],NA(),0,1)</f>
        <v>Seattle, Washington</v>
      </c>
      <c r="E1353" s="100">
        <v>69000</v>
      </c>
      <c r="F1353" s="129">
        <v>2002</v>
      </c>
      <c r="G1353" s="100" t="s">
        <v>282</v>
      </c>
      <c r="H1353" s="15" t="s">
        <v>283</v>
      </c>
      <c r="I1353" s="130">
        <v>5.7</v>
      </c>
      <c r="J1353" s="6">
        <f>1</f>
        <v>1</v>
      </c>
      <c r="L1353" s="205" t="s">
        <v>436</v>
      </c>
      <c r="M1353" s="205" t="s">
        <v>437</v>
      </c>
      <c r="N1353" s="205" t="s">
        <v>438</v>
      </c>
    </row>
    <row r="1354" spans="2:14" ht="23.25" customHeight="1">
      <c r="B1354" s="100" t="s">
        <v>433</v>
      </c>
      <c r="C1354" s="100" t="str">
        <f>_xlfn.XLOOKUP(tblMix[[#This Row],[Team Name]],tblLookup[Team Name],tblLookup[Arena Name],NA(),0,1)</f>
        <v>Hard Rock Stadium</v>
      </c>
      <c r="D1354" s="100" t="str">
        <f>_xlfn.XLOOKUP(tblMix[[#This Row],[Arena Name]],tblLookup[Arena Name],tblLookup[Arena Location],NA(),0,1)</f>
        <v>Miami Gardens, Florida</v>
      </c>
      <c r="E1354" s="100">
        <v>65326</v>
      </c>
      <c r="F1354" s="129">
        <v>1987</v>
      </c>
      <c r="G1354" s="100" t="s">
        <v>269</v>
      </c>
      <c r="H1354" s="15" t="s">
        <v>290</v>
      </c>
      <c r="I1354" s="130">
        <v>10.77</v>
      </c>
      <c r="J1354" s="6">
        <f>1</f>
        <v>1</v>
      </c>
      <c r="L1354" s="205" t="s">
        <v>402</v>
      </c>
      <c r="M1354" s="205" t="s">
        <v>403</v>
      </c>
      <c r="N1354" s="205" t="s">
        <v>404</v>
      </c>
    </row>
    <row r="1355" spans="2:14" ht="23.25" customHeight="1">
      <c r="B1355" s="100" t="str" cm="1">
        <f t="array" ref="B1355">_xlfn.XLOOKUP(tblMix[[#This Row],[Arena Name]]&amp;tblMix[[#This Row],[Arena Location]],tblLookup[Arena Name]&amp;tblLookup[Arena Location],tblLookup[Team Name],NA(),0,1)</f>
        <v>Kansas City Chiefs</v>
      </c>
      <c r="C1355" s="100" t="str">
        <f>_xlfn.XLOOKUP(tblMix[[#This Row],[Arena Location]],tblLookup[Arena Location],tblLookup[Arena Name],NA(),0,1)</f>
        <v>GEHA Field at Arrowhead Stadium</v>
      </c>
      <c r="D1355" s="100" t="s">
        <v>425</v>
      </c>
      <c r="E1355" s="100">
        <v>76416</v>
      </c>
      <c r="F1355" s="129">
        <v>1972</v>
      </c>
      <c r="G1355" s="100" t="s">
        <v>268</v>
      </c>
      <c r="H1355" s="15" t="s">
        <v>283</v>
      </c>
      <c r="I1355" s="130">
        <v>5.73</v>
      </c>
      <c r="J1355" s="6">
        <f>1</f>
        <v>1</v>
      </c>
      <c r="L1355" s="205" t="s">
        <v>458</v>
      </c>
      <c r="M1355" s="205" t="s">
        <v>459</v>
      </c>
      <c r="N1355" s="205" t="s">
        <v>460</v>
      </c>
    </row>
    <row r="1356" spans="2:14" ht="23.25" customHeight="1">
      <c r="B1356" s="100" t="s">
        <v>461</v>
      </c>
      <c r="C1356" s="100" t="s">
        <v>462</v>
      </c>
      <c r="D1356" s="100" t="s">
        <v>463</v>
      </c>
      <c r="E1356" s="100">
        <v>65890</v>
      </c>
      <c r="F1356" s="129">
        <v>1998</v>
      </c>
      <c r="G1356" s="100" t="s">
        <v>276</v>
      </c>
      <c r="H1356" s="15" t="s">
        <v>290</v>
      </c>
      <c r="I1356" s="130">
        <v>5.78</v>
      </c>
      <c r="J1356" s="6">
        <f>1</f>
        <v>1</v>
      </c>
      <c r="L1356" s="205" t="s">
        <v>432</v>
      </c>
      <c r="M1356" s="205" t="s">
        <v>430</v>
      </c>
      <c r="N1356" s="205" t="s">
        <v>431</v>
      </c>
    </row>
    <row r="1357" spans="2:14" ht="23.25" customHeight="1">
      <c r="B1357" s="100" t="s">
        <v>464</v>
      </c>
      <c r="C1357" s="100" t="str">
        <f>_xlfn.XLOOKUP(tblMix[[#This Row],[Team Name]],tblLookup[Team Name],tblLookup[Arena Name],NA(),0,1)</f>
        <v>Nissan Stadium</v>
      </c>
      <c r="D1357" s="100" t="str">
        <f>_xlfn.XLOOKUP(tblMix[[#This Row],[Arena Name]],tblLookup[Arena Name],tblLookup[Arena Location],NA(),0,1)</f>
        <v>Nashville, Tennessee</v>
      </c>
      <c r="E1357" s="100">
        <v>69143</v>
      </c>
      <c r="F1357" s="129">
        <v>1999</v>
      </c>
      <c r="G1357" s="100" t="s">
        <v>274</v>
      </c>
      <c r="H1357" s="15" t="s">
        <v>283</v>
      </c>
      <c r="I1357" s="130">
        <v>6.84</v>
      </c>
      <c r="J1357" s="6">
        <f>1</f>
        <v>1</v>
      </c>
      <c r="L1357" s="205" t="s">
        <v>387</v>
      </c>
      <c r="M1357" s="205" t="s">
        <v>388</v>
      </c>
      <c r="N1357" s="205" t="s">
        <v>389</v>
      </c>
    </row>
    <row r="1358" spans="2:14" ht="23.25" customHeight="1">
      <c r="B1358" s="100" t="s">
        <v>396</v>
      </c>
      <c r="C1358" s="100" t="s">
        <v>397</v>
      </c>
      <c r="D1358" s="100" t="s">
        <v>398</v>
      </c>
      <c r="E1358" s="100">
        <v>65515</v>
      </c>
      <c r="F1358" s="129">
        <v>2000</v>
      </c>
      <c r="G1358" s="100" t="s">
        <v>289</v>
      </c>
      <c r="H1358" s="15" t="s">
        <v>281</v>
      </c>
      <c r="I1358" s="130">
        <v>7.92</v>
      </c>
      <c r="J1358" s="6">
        <f>1</f>
        <v>1</v>
      </c>
      <c r="L1358" s="205" t="s">
        <v>384</v>
      </c>
      <c r="M1358" s="205" t="s">
        <v>385</v>
      </c>
      <c r="N1358" s="205" t="s">
        <v>386</v>
      </c>
    </row>
    <row r="1359" spans="2:14" ht="23.25" customHeight="1">
      <c r="B1359" s="100" t="s">
        <v>399</v>
      </c>
      <c r="C1359" s="100" t="str">
        <f>_xlfn.XLOOKUP(tblMix[[#This Row],[Team Name]],tblLookup[Team Name],tblLookup[Arena Name],NA(),0,1)</f>
        <v>Cleveland Browns Stadium</v>
      </c>
      <c r="D1359" s="100" t="str">
        <f>_xlfn.XLOOKUP(tblMix[[#This Row],[Arena Name]],tblLookup[Arena Name],tblLookup[Arena Location],NA(),0,1)</f>
        <v>Cleveland, Ohio</v>
      </c>
      <c r="E1359" s="100">
        <v>67895</v>
      </c>
      <c r="F1359" s="129">
        <v>1999</v>
      </c>
      <c r="G1359" s="100" t="s">
        <v>322</v>
      </c>
      <c r="H1359" s="15" t="s">
        <v>290</v>
      </c>
      <c r="I1359" s="130">
        <v>5.04</v>
      </c>
      <c r="J1359" s="6">
        <f>1</f>
        <v>1</v>
      </c>
      <c r="L1359" s="205" t="s">
        <v>390</v>
      </c>
      <c r="M1359" s="205" t="s">
        <v>391</v>
      </c>
      <c r="N1359" s="205" t="s">
        <v>392</v>
      </c>
    </row>
    <row r="1360" spans="2:14" ht="23.25" customHeight="1">
      <c r="B1360" s="100" t="s">
        <v>464</v>
      </c>
      <c r="C1360" s="100" t="s">
        <v>465</v>
      </c>
      <c r="D1360" s="100" t="s">
        <v>466</v>
      </c>
      <c r="E1360" s="100">
        <v>69143</v>
      </c>
      <c r="F1360" s="129">
        <v>1999</v>
      </c>
      <c r="G1360" s="100" t="s">
        <v>276</v>
      </c>
      <c r="H1360" s="15" t="s">
        <v>287</v>
      </c>
      <c r="I1360" s="130">
        <v>6.13</v>
      </c>
      <c r="J1360" s="6">
        <f>1</f>
        <v>1</v>
      </c>
      <c r="L1360" s="205" t="s">
        <v>378</v>
      </c>
      <c r="M1360" s="205" t="s">
        <v>379</v>
      </c>
      <c r="N1360" s="205" t="s">
        <v>380</v>
      </c>
    </row>
    <row r="1361" spans="2:14" ht="23.25" customHeight="1">
      <c r="B1361" s="100" t="s">
        <v>408</v>
      </c>
      <c r="C1361" s="100" t="s">
        <v>409</v>
      </c>
      <c r="D1361" s="100" t="str">
        <f>_xlfn.XLOOKUP(tblMix[[#This Row],[Arena Name]],tblLookup[Arena Name],tblLookup[Arena Location],NA(),0,1)</f>
        <v>Detroit, Michigan</v>
      </c>
      <c r="E1361" s="100">
        <v>65000</v>
      </c>
      <c r="F1361" s="129">
        <v>2002</v>
      </c>
      <c r="G1361" s="100" t="s">
        <v>300</v>
      </c>
      <c r="H1361" s="15" t="s">
        <v>290</v>
      </c>
      <c r="I1361" s="130">
        <v>8.15</v>
      </c>
      <c r="J1361" s="6">
        <f>1</f>
        <v>1</v>
      </c>
      <c r="L1361" s="205" t="s">
        <v>467</v>
      </c>
      <c r="M1361" s="205" t="s">
        <v>468</v>
      </c>
      <c r="N1361" s="205" t="s">
        <v>469</v>
      </c>
    </row>
    <row r="1362" spans="2:14" ht="23.25" customHeight="1">
      <c r="B1362" s="100" t="s">
        <v>432</v>
      </c>
      <c r="C1362" s="100" t="s">
        <v>430</v>
      </c>
      <c r="D1362" s="100" t="s">
        <v>431</v>
      </c>
      <c r="E1362" s="100">
        <v>70240</v>
      </c>
      <c r="F1362" s="129">
        <v>2020</v>
      </c>
      <c r="G1362" s="100" t="s">
        <v>273</v>
      </c>
      <c r="H1362" s="15" t="s">
        <v>281</v>
      </c>
      <c r="I1362" s="130">
        <v>6.37</v>
      </c>
      <c r="J1362" s="6">
        <f>1</f>
        <v>1</v>
      </c>
      <c r="L1362" s="205" t="s">
        <v>433</v>
      </c>
      <c r="M1362" s="205" t="s">
        <v>434</v>
      </c>
      <c r="N1362" s="205" t="s">
        <v>435</v>
      </c>
    </row>
    <row r="1363" spans="2:14" ht="23.25" customHeight="1">
      <c r="B1363" s="100" t="s">
        <v>448</v>
      </c>
      <c r="C1363" s="100" t="s">
        <v>446</v>
      </c>
      <c r="D1363" s="100" t="s">
        <v>447</v>
      </c>
      <c r="E1363" s="100">
        <v>82500</v>
      </c>
      <c r="F1363" s="129">
        <v>2010</v>
      </c>
      <c r="G1363" s="100" t="s">
        <v>308</v>
      </c>
      <c r="H1363" s="15" t="s">
        <v>287</v>
      </c>
      <c r="I1363" s="130">
        <v>11.5</v>
      </c>
      <c r="J1363" s="6">
        <f>1</f>
        <v>1</v>
      </c>
      <c r="L1363" s="205" t="s">
        <v>448</v>
      </c>
      <c r="M1363" s="205" t="s">
        <v>446</v>
      </c>
      <c r="N1363" s="205" t="s">
        <v>447</v>
      </c>
    </row>
    <row r="1364" spans="2:14" ht="23.25" customHeight="1">
      <c r="B1364" s="100" t="s">
        <v>387</v>
      </c>
      <c r="C1364" s="100" t="s">
        <v>388</v>
      </c>
      <c r="D1364" s="100" t="s">
        <v>389</v>
      </c>
      <c r="E1364" s="100">
        <v>71608</v>
      </c>
      <c r="F1364" s="129">
        <v>1973</v>
      </c>
      <c r="G1364" s="100" t="s">
        <v>291</v>
      </c>
      <c r="H1364" s="15" t="s">
        <v>287</v>
      </c>
      <c r="I1364" s="130">
        <v>8.57</v>
      </c>
      <c r="J1364" s="6">
        <f>1</f>
        <v>1</v>
      </c>
      <c r="L1364" s="205" t="s">
        <v>420</v>
      </c>
      <c r="M1364" s="205" t="s">
        <v>421</v>
      </c>
      <c r="N1364" s="205" t="s">
        <v>422</v>
      </c>
    </row>
    <row r="1365" spans="2:14" ht="23.25" customHeight="1">
      <c r="B1365" s="100" t="s">
        <v>378</v>
      </c>
      <c r="C1365" s="100" t="s">
        <v>379</v>
      </c>
      <c r="D1365" s="100" t="s">
        <v>380</v>
      </c>
      <c r="E1365" s="100">
        <v>63400</v>
      </c>
      <c r="F1365" s="129">
        <v>2006</v>
      </c>
      <c r="G1365" s="100" t="s">
        <v>300</v>
      </c>
      <c r="H1365" s="15" t="s">
        <v>281</v>
      </c>
      <c r="I1365" s="130">
        <v>8.64</v>
      </c>
      <c r="J1365" s="6">
        <f>1</f>
        <v>1</v>
      </c>
      <c r="L1365" s="205" t="s">
        <v>390</v>
      </c>
      <c r="M1365" s="205" t="s">
        <v>391</v>
      </c>
      <c r="N1365" s="205" t="s">
        <v>392</v>
      </c>
    </row>
    <row r="1366" spans="2:14" ht="23.25" customHeight="1">
      <c r="B1366" s="100" t="s">
        <v>411</v>
      </c>
      <c r="C1366" s="100" t="s">
        <v>412</v>
      </c>
      <c r="D1366" s="100" t="str">
        <f>_xlfn.XLOOKUP(tblMix[[#This Row],[Arena Name]],tblLookup[Arena Name],tblLookup[Arena Location],NA(),0,1)</f>
        <v>Green Bay, Wisconsin</v>
      </c>
      <c r="E1366" s="100">
        <v>81441</v>
      </c>
      <c r="F1366" s="129">
        <v>1957</v>
      </c>
      <c r="G1366" s="100" t="s">
        <v>361</v>
      </c>
      <c r="H1366" s="15" t="s">
        <v>281</v>
      </c>
      <c r="I1366" s="130">
        <v>3.09</v>
      </c>
      <c r="J1366" s="6">
        <f>1</f>
        <v>1</v>
      </c>
      <c r="L1366" s="205" t="s">
        <v>448</v>
      </c>
      <c r="M1366" s="205" t="s">
        <v>446</v>
      </c>
      <c r="N1366" s="205" t="s">
        <v>447</v>
      </c>
    </row>
    <row r="1367" spans="2:14" ht="23.25" customHeight="1">
      <c r="B1367" s="100" t="str" cm="1">
        <f t="array" ref="B1367">_xlfn.XLOOKUP(tblMix[[#This Row],[Arena Name]]&amp;tblMix[[#This Row],[Arena Location]],tblLookup[Arena Name]&amp;tblLookup[Arena Location],tblLookup[Team Name],NA(),0,1)</f>
        <v>Green Bay Packers</v>
      </c>
      <c r="C1367" s="100" t="str">
        <f>_xlfn.XLOOKUP(tblMix[[#This Row],[Arena Location]],tblLookup[Arena Location],tblLookup[Arena Name],NA(),0,1)</f>
        <v>Lambeau Field</v>
      </c>
      <c r="D1367" s="100" t="s">
        <v>413</v>
      </c>
      <c r="E1367" s="100">
        <v>81441</v>
      </c>
      <c r="F1367" s="129">
        <v>1957</v>
      </c>
      <c r="G1367" s="100" t="s">
        <v>285</v>
      </c>
      <c r="H1367" s="15" t="s">
        <v>287</v>
      </c>
      <c r="I1367" s="130">
        <v>12.71</v>
      </c>
      <c r="J1367" s="6">
        <f>1</f>
        <v>1</v>
      </c>
      <c r="L1367" s="205" t="s">
        <v>448</v>
      </c>
      <c r="M1367" s="205" t="s">
        <v>446</v>
      </c>
      <c r="N1367" s="205" t="s">
        <v>447</v>
      </c>
    </row>
    <row r="1368" spans="2:14" ht="23.25" customHeight="1">
      <c r="B1368" s="100" t="s">
        <v>464</v>
      </c>
      <c r="C1368" s="100" t="s">
        <v>465</v>
      </c>
      <c r="D1368" s="100" t="s">
        <v>466</v>
      </c>
      <c r="E1368" s="100">
        <v>69143</v>
      </c>
      <c r="F1368" s="129">
        <v>1999</v>
      </c>
      <c r="G1368" s="100" t="s">
        <v>275</v>
      </c>
      <c r="H1368" s="15" t="s">
        <v>283</v>
      </c>
      <c r="I1368" s="130">
        <v>14.59</v>
      </c>
      <c r="J1368" s="6">
        <f>1</f>
        <v>1</v>
      </c>
      <c r="L1368" s="205" t="s">
        <v>417</v>
      </c>
      <c r="M1368" s="205" t="s">
        <v>418</v>
      </c>
      <c r="N1368" s="205" t="s">
        <v>419</v>
      </c>
    </row>
    <row r="1369" spans="2:14" ht="23.25" customHeight="1">
      <c r="B1369" s="100" t="s">
        <v>384</v>
      </c>
      <c r="C1369" s="100" t="s">
        <v>385</v>
      </c>
      <c r="D1369" s="100" t="str">
        <f>_xlfn.XLOOKUP(tblMix[[#This Row],[Arena Name]],tblLookup[Arena Name],tblLookup[Arena Location],NA(),0,1)</f>
        <v>Baltimore, Maryland</v>
      </c>
      <c r="E1369" s="100">
        <v>71008</v>
      </c>
      <c r="F1369" s="129">
        <v>1998</v>
      </c>
      <c r="G1369" s="100" t="s">
        <v>299</v>
      </c>
      <c r="H1369" s="15" t="s">
        <v>290</v>
      </c>
      <c r="I1369" s="130">
        <v>4.87</v>
      </c>
      <c r="J1369" s="6">
        <f>1</f>
        <v>1</v>
      </c>
      <c r="L1369" s="205" t="s">
        <v>381</v>
      </c>
      <c r="M1369" s="205" t="s">
        <v>382</v>
      </c>
      <c r="N1369" s="205" t="s">
        <v>383</v>
      </c>
    </row>
    <row r="1370" spans="2:14" ht="23.25" customHeight="1">
      <c r="B1370" s="100" t="s">
        <v>393</v>
      </c>
      <c r="C1370" s="100" t="s">
        <v>394</v>
      </c>
      <c r="D1370" s="100" t="str">
        <f>_xlfn.XLOOKUP(tblMix[[#This Row],[Arena Name]],tblLookup[Arena Name],tblLookup[Arena Location],NA(),0,1)</f>
        <v>Chicago, Illinois</v>
      </c>
      <c r="E1370" s="100">
        <v>61500</v>
      </c>
      <c r="F1370" s="129">
        <v>1924</v>
      </c>
      <c r="G1370" s="100" t="s">
        <v>269</v>
      </c>
      <c r="H1370" s="15" t="s">
        <v>290</v>
      </c>
      <c r="I1370" s="130">
        <v>10.77</v>
      </c>
      <c r="J1370" s="6">
        <f>1</f>
        <v>1</v>
      </c>
      <c r="L1370" s="205" t="s">
        <v>439</v>
      </c>
      <c r="M1370" s="205" t="s">
        <v>440</v>
      </c>
      <c r="N1370" s="205" t="s">
        <v>441</v>
      </c>
    </row>
    <row r="1371" spans="2:14" ht="23.25" customHeight="1">
      <c r="B1371" s="100" t="s">
        <v>433</v>
      </c>
      <c r="C1371" s="100" t="str">
        <f>_xlfn.XLOOKUP(tblMix[[#This Row],[Team Name]],tblLookup[Team Name],tblLookup[Arena Name],NA(),0,1)</f>
        <v>Hard Rock Stadium</v>
      </c>
      <c r="D1371" s="100" t="str">
        <f>_xlfn.XLOOKUP(tblMix[[#This Row],[Arena Name]],tblLookup[Arena Name],tblLookup[Arena Location],NA(),0,1)</f>
        <v>Miami Gardens, Florida</v>
      </c>
      <c r="E1371" s="100">
        <v>65326</v>
      </c>
      <c r="F1371" s="129">
        <v>1987</v>
      </c>
      <c r="G1371" s="100" t="s">
        <v>274</v>
      </c>
      <c r="H1371" s="15" t="s">
        <v>281</v>
      </c>
      <c r="I1371" s="130">
        <v>7.11</v>
      </c>
      <c r="J1371" s="6">
        <f>1</f>
        <v>1</v>
      </c>
      <c r="L1371" s="205" t="s">
        <v>381</v>
      </c>
      <c r="M1371" s="205" t="s">
        <v>382</v>
      </c>
      <c r="N1371" s="205" t="s">
        <v>383</v>
      </c>
    </row>
    <row r="1372" spans="2:14" ht="23.25" customHeight="1">
      <c r="B1372" s="100" t="s">
        <v>432</v>
      </c>
      <c r="C1372" s="100" t="s">
        <v>430</v>
      </c>
      <c r="D1372" s="100" t="s">
        <v>431</v>
      </c>
      <c r="E1372" s="100">
        <v>70240</v>
      </c>
      <c r="F1372" s="129">
        <v>2020</v>
      </c>
      <c r="G1372" s="100" t="s">
        <v>363</v>
      </c>
      <c r="H1372" s="15" t="s">
        <v>287</v>
      </c>
      <c r="I1372" s="130">
        <v>5.05</v>
      </c>
      <c r="J1372" s="6">
        <f>1</f>
        <v>1</v>
      </c>
      <c r="L1372" s="205" t="s">
        <v>467</v>
      </c>
      <c r="M1372" s="205" t="s">
        <v>468</v>
      </c>
      <c r="N1372" s="205" t="s">
        <v>469</v>
      </c>
    </row>
    <row r="1373" spans="2:14" ht="23.25" customHeight="1">
      <c r="B1373" s="100" t="s">
        <v>393</v>
      </c>
      <c r="C1373" s="100" t="s">
        <v>394</v>
      </c>
      <c r="D1373" s="100" t="str">
        <f>_xlfn.XLOOKUP(tblMix[[#This Row],[Arena Name]],tblLookup[Arena Name],tblLookup[Arena Location],NA(),0,1)</f>
        <v>Chicago, Illinois</v>
      </c>
      <c r="E1373" s="100">
        <v>61500</v>
      </c>
      <c r="F1373" s="129">
        <v>1924</v>
      </c>
      <c r="G1373" s="100" t="s">
        <v>271</v>
      </c>
      <c r="H1373" s="15" t="s">
        <v>287</v>
      </c>
      <c r="I1373" s="130">
        <v>9.4700000000000006</v>
      </c>
      <c r="J1373" s="6">
        <f>1</f>
        <v>1</v>
      </c>
      <c r="L1373" s="205" t="s">
        <v>448</v>
      </c>
      <c r="M1373" s="205" t="s">
        <v>446</v>
      </c>
      <c r="N1373" s="205" t="s">
        <v>447</v>
      </c>
    </row>
    <row r="1374" spans="2:14" ht="23.25" customHeight="1">
      <c r="B1374" s="100" t="s">
        <v>467</v>
      </c>
      <c r="C1374" s="100" t="s">
        <v>468</v>
      </c>
      <c r="D1374" s="100" t="s">
        <v>469</v>
      </c>
      <c r="E1374" s="100">
        <v>82000</v>
      </c>
      <c r="F1374" s="129">
        <v>1997</v>
      </c>
      <c r="G1374" s="100" t="s">
        <v>323</v>
      </c>
      <c r="H1374" s="15" t="s">
        <v>281</v>
      </c>
      <c r="I1374" s="130">
        <v>2.19</v>
      </c>
      <c r="J1374" s="6">
        <f>1</f>
        <v>1</v>
      </c>
      <c r="L1374" s="205" t="s">
        <v>448</v>
      </c>
      <c r="M1374" s="205" t="s">
        <v>446</v>
      </c>
      <c r="N1374" s="205" t="s">
        <v>447</v>
      </c>
    </row>
    <row r="1375" spans="2:14" ht="23.25" customHeight="1">
      <c r="B1375" s="100" t="str" cm="1">
        <f t="array" ref="B1375">_xlfn.XLOOKUP(tblMix[[#This Row],[Arena Name]]&amp;tblMix[[#This Row],[Arena Location]],tblLookup[Arena Name]&amp;tblLookup[Arena Location],tblLookup[Team Name],NA(),0,1)</f>
        <v>New England Patriots</v>
      </c>
      <c r="C1375" s="100" t="str">
        <f>_xlfn.XLOOKUP(tblMix[[#This Row],[Arena Location]],tblLookup[Arena Location],tblLookup[Arena Name],NA(),0,1)</f>
        <v>Gillette Stadium</v>
      </c>
      <c r="D1375" s="100" t="s">
        <v>441</v>
      </c>
      <c r="E1375" s="100">
        <v>66829</v>
      </c>
      <c r="F1375" s="129">
        <v>2002</v>
      </c>
      <c r="G1375" s="100" t="s">
        <v>323</v>
      </c>
      <c r="H1375" s="15" t="s">
        <v>287</v>
      </c>
      <c r="I1375" s="130">
        <v>2.11</v>
      </c>
      <c r="J1375" s="6">
        <f>1</f>
        <v>1</v>
      </c>
      <c r="L1375" s="205" t="s">
        <v>426</v>
      </c>
      <c r="M1375" s="205" t="s">
        <v>427</v>
      </c>
      <c r="N1375" s="205" t="s">
        <v>428</v>
      </c>
    </row>
    <row r="1376" spans="2:14" ht="23.25" customHeight="1">
      <c r="B1376" s="100" t="s">
        <v>432</v>
      </c>
      <c r="C1376" s="100" t="str">
        <f>_xlfn.XLOOKUP(tblMix[[#This Row],[Team Name]],tblLookup[Team Name],tblLookup[Arena Name],NA(),0,1)</f>
        <v>SoFi Stadium</v>
      </c>
      <c r="D1376" s="100" t="s">
        <v>431</v>
      </c>
      <c r="E1376" s="100">
        <v>70240</v>
      </c>
      <c r="F1376" s="129">
        <v>2020</v>
      </c>
      <c r="G1376" s="100" t="s">
        <v>323</v>
      </c>
      <c r="H1376" s="15" t="s">
        <v>281</v>
      </c>
      <c r="I1376" s="130">
        <v>2.19</v>
      </c>
      <c r="J1376" s="6">
        <f>1</f>
        <v>1</v>
      </c>
      <c r="L1376" s="205" t="s">
        <v>399</v>
      </c>
      <c r="M1376" s="205" t="s">
        <v>400</v>
      </c>
      <c r="N1376" s="205" t="s">
        <v>401</v>
      </c>
    </row>
    <row r="1377" spans="2:14" ht="23.25" customHeight="1">
      <c r="B1377" s="100" t="s">
        <v>393</v>
      </c>
      <c r="C1377" s="100" t="s">
        <v>394</v>
      </c>
      <c r="D1377" s="100" t="s">
        <v>395</v>
      </c>
      <c r="E1377" s="100">
        <v>61500</v>
      </c>
      <c r="F1377" s="129">
        <v>1924</v>
      </c>
      <c r="G1377" s="100" t="s">
        <v>364</v>
      </c>
      <c r="H1377" s="15" t="s">
        <v>283</v>
      </c>
      <c r="I1377" s="130">
        <v>6.86</v>
      </c>
      <c r="J1377" s="6">
        <f>1</f>
        <v>1</v>
      </c>
      <c r="L1377" s="205" t="s">
        <v>408</v>
      </c>
      <c r="M1377" s="205" t="s">
        <v>409</v>
      </c>
      <c r="N1377" s="205" t="s">
        <v>410</v>
      </c>
    </row>
    <row r="1378" spans="2:14" ht="23.25" customHeight="1">
      <c r="B1378" s="100" t="s">
        <v>467</v>
      </c>
      <c r="C1378" s="100" t="s">
        <v>468</v>
      </c>
      <c r="D1378" s="100" t="str">
        <f>_xlfn.XLOOKUP(tblMix[[#This Row],[Arena Name]],tblLookup[Arena Name],tblLookup[Arena Location],NA(),0,1)</f>
        <v>Landover, Maryland</v>
      </c>
      <c r="E1378" s="100">
        <v>82000</v>
      </c>
      <c r="F1378" s="129">
        <v>1997</v>
      </c>
      <c r="G1378" s="100" t="s">
        <v>282</v>
      </c>
      <c r="H1378" s="15" t="s">
        <v>290</v>
      </c>
      <c r="I1378" s="130">
        <v>5.88</v>
      </c>
      <c r="J1378" s="6">
        <f>1</f>
        <v>1</v>
      </c>
      <c r="L1378" s="205" t="s">
        <v>420</v>
      </c>
      <c r="M1378" s="205" t="s">
        <v>421</v>
      </c>
      <c r="N1378" s="205" t="s">
        <v>422</v>
      </c>
    </row>
    <row r="1379" spans="2:14" ht="23.25" customHeight="1">
      <c r="B1379" s="100" t="s">
        <v>448</v>
      </c>
      <c r="C1379" s="100" t="s">
        <v>446</v>
      </c>
      <c r="D1379" s="100" t="s">
        <v>447</v>
      </c>
      <c r="E1379" s="100">
        <v>82500</v>
      </c>
      <c r="F1379" s="129">
        <v>2010</v>
      </c>
      <c r="G1379" s="100" t="s">
        <v>291</v>
      </c>
      <c r="H1379" s="15" t="s">
        <v>287</v>
      </c>
      <c r="I1379" s="130">
        <v>8.57</v>
      </c>
      <c r="J1379" s="6">
        <f>1</f>
        <v>1</v>
      </c>
      <c r="L1379" s="205" t="s">
        <v>436</v>
      </c>
      <c r="M1379" s="205" t="s">
        <v>437</v>
      </c>
      <c r="N1379" s="205" t="s">
        <v>438</v>
      </c>
    </row>
    <row r="1380" spans="2:14" ht="23.25" customHeight="1">
      <c r="B1380" s="100" t="str" cm="1">
        <f t="array" ref="B1380">_xlfn.XLOOKUP(tblMix[[#This Row],[Arena Name]]&amp;tblMix[[#This Row],[Arena Location]],tblLookup[Arena Name]&amp;tblLookup[Arena Location],tblLookup[Team Name],NA(),0,1)</f>
        <v>Pittsburgh Steelers</v>
      </c>
      <c r="C1380" s="100" t="s">
        <v>453</v>
      </c>
      <c r="D1380" s="100" t="s">
        <v>454</v>
      </c>
      <c r="E1380" s="100">
        <v>68400</v>
      </c>
      <c r="F1380" s="129">
        <v>2001</v>
      </c>
      <c r="G1380" s="100" t="s">
        <v>267</v>
      </c>
      <c r="H1380" s="15" t="s">
        <v>290</v>
      </c>
      <c r="I1380" s="130">
        <v>12.63</v>
      </c>
      <c r="J1380" s="6">
        <f>1</f>
        <v>1</v>
      </c>
      <c r="L1380" s="205" t="s">
        <v>449</v>
      </c>
      <c r="M1380" s="205" t="s">
        <v>450</v>
      </c>
      <c r="N1380" s="205" t="s">
        <v>451</v>
      </c>
    </row>
    <row r="1381" spans="2:14" ht="23.25" customHeight="1">
      <c r="B1381" s="100" t="s">
        <v>461</v>
      </c>
      <c r="C1381" s="100" t="s">
        <v>462</v>
      </c>
      <c r="D1381" s="100" t="s">
        <v>463</v>
      </c>
      <c r="E1381" s="100">
        <v>65890</v>
      </c>
      <c r="F1381" s="129">
        <v>1998</v>
      </c>
      <c r="G1381" s="100" t="s">
        <v>359</v>
      </c>
      <c r="H1381" s="15" t="s">
        <v>290</v>
      </c>
      <c r="I1381" s="130">
        <v>10.49</v>
      </c>
      <c r="J1381" s="6">
        <f>1</f>
        <v>1</v>
      </c>
      <c r="L1381" s="205" t="s">
        <v>417</v>
      </c>
      <c r="M1381" s="205" t="s">
        <v>418</v>
      </c>
      <c r="N1381" s="205" t="s">
        <v>419</v>
      </c>
    </row>
    <row r="1382" spans="2:14" ht="23.25" customHeight="1">
      <c r="B1382" s="100" t="s">
        <v>432</v>
      </c>
      <c r="C1382" s="100" t="str">
        <f>_xlfn.XLOOKUP(tblMix[[#This Row],[Team Name]],tblLookup[Team Name],tblLookup[Arena Name],NA(),0,1)</f>
        <v>SoFi Stadium</v>
      </c>
      <c r="D1382" s="100" t="str">
        <f>_xlfn.XLOOKUP(tblMix[[#This Row],[Arena Name]],tblLookup[Arena Name],tblLookup[Arena Location],NA(),0,1)</f>
        <v>Inglewood, California</v>
      </c>
      <c r="E1382" s="100">
        <v>70240</v>
      </c>
      <c r="F1382" s="129">
        <v>2020</v>
      </c>
      <c r="G1382" s="100" t="s">
        <v>363</v>
      </c>
      <c r="H1382" s="15" t="s">
        <v>283</v>
      </c>
      <c r="I1382" s="130">
        <v>5.05</v>
      </c>
      <c r="J1382" s="6">
        <f>1</f>
        <v>1</v>
      </c>
      <c r="L1382" s="205" t="s">
        <v>405</v>
      </c>
      <c r="M1382" s="205" t="s">
        <v>406</v>
      </c>
      <c r="N1382" s="205" t="s">
        <v>407</v>
      </c>
    </row>
    <row r="1383" spans="2:14" ht="23.25" customHeight="1">
      <c r="B1383" s="100" t="str" cm="1">
        <f t="array" ref="B1383">_xlfn.XLOOKUP(tblMix[[#This Row],[Arena Name]]&amp;tblMix[[#This Row],[Arena Location]],tblLookup[Arena Name]&amp;tblLookup[Arena Location],tblLookup[Team Name],NA(),0,1)</f>
        <v>Kansas City Chiefs</v>
      </c>
      <c r="C1383" s="100" t="s">
        <v>424</v>
      </c>
      <c r="D1383" s="100" t="str">
        <f>_xlfn.XLOOKUP(tblMix[[#This Row],[Arena Name]],tblLookup[Arena Name],tblLookup[Arena Location],NA(),0,1)</f>
        <v>Kansas City, Missouri</v>
      </c>
      <c r="E1383" s="100">
        <v>76416</v>
      </c>
      <c r="F1383" s="129">
        <v>1972</v>
      </c>
      <c r="G1383" s="100" t="s">
        <v>292</v>
      </c>
      <c r="H1383" s="15" t="s">
        <v>287</v>
      </c>
      <c r="I1383" s="130">
        <v>9.99</v>
      </c>
      <c r="J1383" s="6">
        <f>1</f>
        <v>1</v>
      </c>
      <c r="L1383" s="205" t="s">
        <v>405</v>
      </c>
      <c r="M1383" s="205" t="s">
        <v>406</v>
      </c>
      <c r="N1383" s="205" t="s">
        <v>407</v>
      </c>
    </row>
    <row r="1384" spans="2:14" ht="23.25" customHeight="1">
      <c r="B1384" s="100" t="s">
        <v>433</v>
      </c>
      <c r="C1384" s="100" t="str">
        <f>_xlfn.XLOOKUP(tblMix[[#This Row],[Team Name]],tblLookup[Team Name],tblLookup[Arena Name],NA(),0,1)</f>
        <v>Hard Rock Stadium</v>
      </c>
      <c r="D1384" s="100" t="str">
        <f>_xlfn.XLOOKUP(tblMix[[#This Row],[Arena Name]],tblLookup[Arena Name],tblLookup[Arena Location],NA(),0,1)</f>
        <v>Miami Gardens, Florida</v>
      </c>
      <c r="E1384" s="100">
        <v>65326</v>
      </c>
      <c r="F1384" s="129">
        <v>1987</v>
      </c>
      <c r="G1384" s="100" t="s">
        <v>301</v>
      </c>
      <c r="H1384" s="15" t="s">
        <v>287</v>
      </c>
      <c r="I1384" s="130">
        <v>13.67</v>
      </c>
      <c r="J1384" s="6">
        <f>1</f>
        <v>1</v>
      </c>
      <c r="L1384" s="205" t="s">
        <v>455</v>
      </c>
      <c r="M1384" s="205" t="s">
        <v>456</v>
      </c>
      <c r="N1384" s="205" t="s">
        <v>457</v>
      </c>
    </row>
    <row r="1385" spans="2:14" ht="23.25" customHeight="1">
      <c r="B1385" s="100" t="s">
        <v>442</v>
      </c>
      <c r="C1385" s="100" t="str">
        <f>_xlfn.XLOOKUP(tblMix[[#This Row],[Team Name]],tblLookup[Team Name],tblLookup[Arena Name],NA(),0,1)</f>
        <v>Caesars Superdome</v>
      </c>
      <c r="D1385" s="100" t="s">
        <v>444</v>
      </c>
      <c r="E1385" s="100">
        <v>73208</v>
      </c>
      <c r="F1385" s="129">
        <v>1975</v>
      </c>
      <c r="G1385" s="100" t="s">
        <v>358</v>
      </c>
      <c r="H1385" s="15" t="s">
        <v>281</v>
      </c>
      <c r="I1385" s="130">
        <v>14.22</v>
      </c>
      <c r="J1385" s="6">
        <f>1</f>
        <v>1</v>
      </c>
      <c r="L1385" s="205" t="s">
        <v>390</v>
      </c>
      <c r="M1385" s="205" t="s">
        <v>391</v>
      </c>
      <c r="N1385" s="205" t="s">
        <v>392</v>
      </c>
    </row>
    <row r="1386" spans="2:14" ht="23.25" customHeight="1">
      <c r="B1386" s="100" t="s">
        <v>387</v>
      </c>
      <c r="C1386" s="100" t="s">
        <v>388</v>
      </c>
      <c r="D1386" s="100" t="s">
        <v>389</v>
      </c>
      <c r="E1386" s="100">
        <v>71608</v>
      </c>
      <c r="F1386" s="129">
        <v>1973</v>
      </c>
      <c r="G1386" s="100" t="s">
        <v>364</v>
      </c>
      <c r="H1386" s="15" t="s">
        <v>287</v>
      </c>
      <c r="I1386" s="130">
        <v>6.86</v>
      </c>
      <c r="J1386" s="6">
        <f>1</f>
        <v>1</v>
      </c>
      <c r="L1386" s="205" t="s">
        <v>436</v>
      </c>
      <c r="M1386" s="205" t="s">
        <v>437</v>
      </c>
      <c r="N1386" s="205" t="s">
        <v>438</v>
      </c>
    </row>
    <row r="1387" spans="2:14" ht="23.25" customHeight="1">
      <c r="B1387" s="100" t="str" cm="1">
        <f t="array" ref="B1387">_xlfn.XLOOKUP(tblMix[[#This Row],[Arena Name]]&amp;tblMix[[#This Row],[Arena Location]],tblLookup[Arena Name]&amp;tblLookup[Arena Location],tblLookup[Team Name],NA(),0,1)</f>
        <v>Pittsburgh Steelers</v>
      </c>
      <c r="C1387" s="100" t="str">
        <f>_xlfn.XLOOKUP(tblMix[[#This Row],[Arena Location]],tblLookup[Arena Location],tblLookup[Arena Name],NA(),0,1)</f>
        <v>Acrisure Stadium</v>
      </c>
      <c r="D1387" s="100" t="s">
        <v>454</v>
      </c>
      <c r="E1387" s="100">
        <v>68400</v>
      </c>
      <c r="F1387" s="129">
        <v>2001</v>
      </c>
      <c r="G1387" s="100" t="s">
        <v>322</v>
      </c>
      <c r="H1387" s="15" t="s">
        <v>281</v>
      </c>
      <c r="I1387" s="130">
        <v>4.45</v>
      </c>
      <c r="J1387" s="6">
        <f>1</f>
        <v>1</v>
      </c>
      <c r="L1387" s="205" t="s">
        <v>448</v>
      </c>
      <c r="M1387" s="205" t="s">
        <v>446</v>
      </c>
      <c r="N1387" s="205" t="s">
        <v>447</v>
      </c>
    </row>
    <row r="1388" spans="2:14" ht="23.25" customHeight="1">
      <c r="B1388" s="100" t="s">
        <v>432</v>
      </c>
      <c r="C1388" s="100" t="s">
        <v>430</v>
      </c>
      <c r="D1388" s="100" t="s">
        <v>431</v>
      </c>
      <c r="E1388" s="100">
        <v>70240</v>
      </c>
      <c r="F1388" s="129">
        <v>2020</v>
      </c>
      <c r="G1388" s="100" t="s">
        <v>311</v>
      </c>
      <c r="H1388" s="15" t="s">
        <v>290</v>
      </c>
      <c r="I1388" s="130">
        <v>14.13</v>
      </c>
      <c r="J1388" s="6">
        <f>1</f>
        <v>1</v>
      </c>
      <c r="L1388" s="205" t="s">
        <v>442</v>
      </c>
      <c r="M1388" s="205" t="s">
        <v>443</v>
      </c>
      <c r="N1388" s="205" t="s">
        <v>444</v>
      </c>
    </row>
    <row r="1389" spans="2:14" ht="23.25" customHeight="1">
      <c r="B1389" s="100" t="s">
        <v>402</v>
      </c>
      <c r="C1389" s="100" t="s">
        <v>403</v>
      </c>
      <c r="D1389" s="100" t="s">
        <v>404</v>
      </c>
      <c r="E1389" s="100">
        <v>80000</v>
      </c>
      <c r="F1389" s="129">
        <v>2009</v>
      </c>
      <c r="G1389" s="100" t="s">
        <v>308</v>
      </c>
      <c r="H1389" s="15" t="s">
        <v>290</v>
      </c>
      <c r="I1389" s="130">
        <v>12.37</v>
      </c>
      <c r="J1389" s="6">
        <f>1</f>
        <v>1</v>
      </c>
      <c r="L1389" s="205" t="s">
        <v>414</v>
      </c>
      <c r="M1389" s="205" t="s">
        <v>415</v>
      </c>
      <c r="N1389" s="205" t="s">
        <v>416</v>
      </c>
    </row>
    <row r="1390" spans="2:14" ht="23.25" customHeight="1">
      <c r="B1390" s="100" t="s">
        <v>464</v>
      </c>
      <c r="C1390" s="100" t="str">
        <f>_xlfn.XLOOKUP(tblMix[[#This Row],[Team Name]],tblLookup[Team Name],tblLookup[Arena Name],NA(),0,1)</f>
        <v>Nissan Stadium</v>
      </c>
      <c r="D1390" s="100" t="s">
        <v>466</v>
      </c>
      <c r="E1390" s="100">
        <v>69143</v>
      </c>
      <c r="F1390" s="129">
        <v>1999</v>
      </c>
      <c r="G1390" s="100" t="s">
        <v>271</v>
      </c>
      <c r="H1390" s="15" t="s">
        <v>281</v>
      </c>
      <c r="I1390" s="130">
        <v>9.56</v>
      </c>
      <c r="J1390" s="6">
        <f>1</f>
        <v>1</v>
      </c>
      <c r="L1390" s="205" t="s">
        <v>423</v>
      </c>
      <c r="M1390" s="205" t="s">
        <v>424</v>
      </c>
      <c r="N1390" s="205" t="s">
        <v>425</v>
      </c>
    </row>
    <row r="1391" spans="2:14" ht="23.25" customHeight="1">
      <c r="B1391" s="100" t="s">
        <v>448</v>
      </c>
      <c r="C1391" s="100" t="s">
        <v>446</v>
      </c>
      <c r="D1391" s="100" t="s">
        <v>447</v>
      </c>
      <c r="E1391" s="100">
        <v>82500</v>
      </c>
      <c r="F1391" s="129">
        <v>2010</v>
      </c>
      <c r="G1391" s="100" t="s">
        <v>297</v>
      </c>
      <c r="H1391" s="15" t="s">
        <v>290</v>
      </c>
      <c r="I1391" s="130">
        <v>14.83</v>
      </c>
      <c r="J1391" s="6">
        <f>1</f>
        <v>1</v>
      </c>
      <c r="L1391" s="205" t="s">
        <v>411</v>
      </c>
      <c r="M1391" s="205" t="s">
        <v>412</v>
      </c>
      <c r="N1391" s="205" t="s">
        <v>413</v>
      </c>
    </row>
    <row r="1392" spans="2:14" ht="23.25" customHeight="1">
      <c r="B1392" s="100" t="s">
        <v>439</v>
      </c>
      <c r="C1392" s="100" t="s">
        <v>440</v>
      </c>
      <c r="D1392" s="100" t="str">
        <f>_xlfn.XLOOKUP(tblMix[[#This Row],[Arena Name]],tblLookup[Arena Name],tblLookup[Arena Location],NA(),0,1)</f>
        <v>Foxborough, Massachusetts</v>
      </c>
      <c r="E1392" s="100">
        <v>66829</v>
      </c>
      <c r="F1392" s="129">
        <v>2002</v>
      </c>
      <c r="G1392" s="100" t="s">
        <v>360</v>
      </c>
      <c r="H1392" s="15" t="s">
        <v>281</v>
      </c>
      <c r="I1392" s="130">
        <v>3.39</v>
      </c>
      <c r="J1392" s="6">
        <f>1</f>
        <v>1</v>
      </c>
      <c r="L1392" s="205" t="s">
        <v>458</v>
      </c>
      <c r="M1392" s="205" t="s">
        <v>459</v>
      </c>
      <c r="N1392" s="205" t="s">
        <v>460</v>
      </c>
    </row>
    <row r="1393" spans="2:14" ht="23.25" customHeight="1">
      <c r="B1393" s="100" t="s">
        <v>387</v>
      </c>
      <c r="C1393" s="100" t="str">
        <f>_xlfn.XLOOKUP(tblMix[[#This Row],[Team Name]],tblLookup[Team Name],tblLookup[Arena Name],NA(),0,1)</f>
        <v>Highmark Stadium</v>
      </c>
      <c r="D1393" s="100" t="s">
        <v>389</v>
      </c>
      <c r="E1393" s="100">
        <v>71608</v>
      </c>
      <c r="F1393" s="129">
        <v>1973</v>
      </c>
      <c r="G1393" s="100" t="s">
        <v>364</v>
      </c>
      <c r="H1393" s="15" t="s">
        <v>290</v>
      </c>
      <c r="I1393" s="130">
        <v>6.73</v>
      </c>
      <c r="J1393" s="6">
        <f>1</f>
        <v>1</v>
      </c>
      <c r="L1393" s="205" t="s">
        <v>467</v>
      </c>
      <c r="M1393" s="205" t="s">
        <v>468</v>
      </c>
      <c r="N1393" s="205" t="s">
        <v>469</v>
      </c>
    </row>
    <row r="1394" spans="2:14" ht="23.25" customHeight="1">
      <c r="B1394" s="100" t="s">
        <v>452</v>
      </c>
      <c r="C1394" s="100" t="s">
        <v>453</v>
      </c>
      <c r="D1394" s="100" t="s">
        <v>454</v>
      </c>
      <c r="E1394" s="100">
        <v>68400</v>
      </c>
      <c r="F1394" s="129">
        <v>2001</v>
      </c>
      <c r="G1394" s="100" t="s">
        <v>299</v>
      </c>
      <c r="H1394" s="15" t="s">
        <v>290</v>
      </c>
      <c r="I1394" s="130">
        <v>4.87</v>
      </c>
      <c r="J1394" s="6">
        <f>1</f>
        <v>1</v>
      </c>
      <c r="L1394" s="205" t="s">
        <v>387</v>
      </c>
      <c r="M1394" s="205" t="s">
        <v>388</v>
      </c>
      <c r="N1394" s="205" t="s">
        <v>389</v>
      </c>
    </row>
    <row r="1395" spans="2:14" ht="23.25" customHeight="1">
      <c r="B1395" s="100" t="s">
        <v>384</v>
      </c>
      <c r="C1395" s="100" t="s">
        <v>385</v>
      </c>
      <c r="D1395" s="100" t="s">
        <v>386</v>
      </c>
      <c r="E1395" s="100">
        <v>71008</v>
      </c>
      <c r="F1395" s="129">
        <v>1998</v>
      </c>
      <c r="G1395" s="100" t="s">
        <v>294</v>
      </c>
      <c r="H1395" s="15" t="s">
        <v>287</v>
      </c>
      <c r="I1395" s="130">
        <v>3.08</v>
      </c>
      <c r="J1395" s="6">
        <f>1</f>
        <v>1</v>
      </c>
      <c r="L1395" s="205" t="s">
        <v>417</v>
      </c>
      <c r="M1395" s="205" t="s">
        <v>418</v>
      </c>
      <c r="N1395" s="205" t="s">
        <v>419</v>
      </c>
    </row>
    <row r="1396" spans="2:14" ht="23.25" customHeight="1">
      <c r="B1396" s="100" t="s">
        <v>390</v>
      </c>
      <c r="C1396" s="100" t="s">
        <v>391</v>
      </c>
      <c r="D1396" s="100" t="s">
        <v>392</v>
      </c>
      <c r="E1396" s="100">
        <v>75523</v>
      </c>
      <c r="F1396" s="129">
        <v>1996</v>
      </c>
      <c r="G1396" s="100" t="s">
        <v>294</v>
      </c>
      <c r="H1396" s="15" t="s">
        <v>287</v>
      </c>
      <c r="I1396" s="130">
        <v>3.08</v>
      </c>
      <c r="J1396" s="6">
        <f>1</f>
        <v>1</v>
      </c>
      <c r="L1396" s="205" t="s">
        <v>420</v>
      </c>
      <c r="M1396" s="205" t="s">
        <v>421</v>
      </c>
      <c r="N1396" s="205" t="s">
        <v>422</v>
      </c>
    </row>
    <row r="1397" spans="2:14" ht="23.25" customHeight="1">
      <c r="B1397" s="100" t="str" cm="1">
        <f t="array" ref="B1397">_xlfn.XLOOKUP(tblMix[[#This Row],[Arena Name]]&amp;tblMix[[#This Row],[Arena Location]],tblLookup[Arena Name]&amp;tblLookup[Arena Location],tblLookup[Team Name],NA(),0,1)</f>
        <v>New England Patriots</v>
      </c>
      <c r="C1397" s="100" t="str">
        <f>_xlfn.XLOOKUP(tblMix[[#This Row],[Arena Location]],tblLookup[Arena Location],tblLookup[Arena Name],NA(),0,1)</f>
        <v>Gillette Stadium</v>
      </c>
      <c r="D1397" s="100" t="s">
        <v>441</v>
      </c>
      <c r="E1397" s="100">
        <v>66829</v>
      </c>
      <c r="F1397" s="129">
        <v>2002</v>
      </c>
      <c r="G1397" s="100" t="s">
        <v>324</v>
      </c>
      <c r="H1397" s="15" t="s">
        <v>281</v>
      </c>
      <c r="I1397" s="130">
        <v>13.29</v>
      </c>
      <c r="J1397" s="6">
        <f>1</f>
        <v>1</v>
      </c>
      <c r="L1397" s="205" t="s">
        <v>399</v>
      </c>
      <c r="M1397" s="205" t="s">
        <v>400</v>
      </c>
      <c r="N1397" s="205" t="s">
        <v>401</v>
      </c>
    </row>
    <row r="1398" spans="2:14" ht="23.25" customHeight="1">
      <c r="B1398" s="100" t="s">
        <v>381</v>
      </c>
      <c r="C1398" s="100" t="s">
        <v>382</v>
      </c>
      <c r="D1398" s="100" t="s">
        <v>383</v>
      </c>
      <c r="E1398" s="100">
        <v>71000</v>
      </c>
      <c r="F1398" s="129">
        <v>2017</v>
      </c>
      <c r="G1398" s="100" t="s">
        <v>274</v>
      </c>
      <c r="H1398" s="15" t="s">
        <v>283</v>
      </c>
      <c r="I1398" s="130">
        <v>6.84</v>
      </c>
      <c r="J1398" s="6">
        <f>1</f>
        <v>1</v>
      </c>
      <c r="L1398" s="205" t="s">
        <v>436</v>
      </c>
      <c r="M1398" s="205" t="s">
        <v>437</v>
      </c>
      <c r="N1398" s="205" t="s">
        <v>438</v>
      </c>
    </row>
    <row r="1399" spans="2:14" ht="23.25" customHeight="1">
      <c r="B1399" s="100" t="s">
        <v>436</v>
      </c>
      <c r="C1399" s="100" t="s">
        <v>437</v>
      </c>
      <c r="D1399" s="100" t="s">
        <v>438</v>
      </c>
      <c r="E1399" s="100">
        <v>66655</v>
      </c>
      <c r="F1399" s="129">
        <v>2016</v>
      </c>
      <c r="G1399" s="100" t="s">
        <v>284</v>
      </c>
      <c r="H1399" s="15" t="s">
        <v>283</v>
      </c>
      <c r="I1399" s="130">
        <v>10.71</v>
      </c>
      <c r="J1399" s="6">
        <f>1</f>
        <v>1</v>
      </c>
      <c r="L1399" s="205" t="s">
        <v>439</v>
      </c>
      <c r="M1399" s="205" t="s">
        <v>440</v>
      </c>
      <c r="N1399" s="205" t="s">
        <v>441</v>
      </c>
    </row>
    <row r="1400" spans="2:14" ht="23.25" customHeight="1">
      <c r="B1400" s="100" t="s">
        <v>458</v>
      </c>
      <c r="C1400" s="100" t="str">
        <f>_xlfn.XLOOKUP(tblMix[[#This Row],[Team Name]],tblLookup[Team Name],tblLookup[Arena Name],NA(),0,1)</f>
        <v>Lumen Field</v>
      </c>
      <c r="D1400" s="100" t="str">
        <f>_xlfn.XLOOKUP(tblMix[[#This Row],[Arena Name]],tblLookup[Arena Name],tblLookup[Arena Location],NA(),0,1)</f>
        <v>Seattle, Washington</v>
      </c>
      <c r="E1400" s="100">
        <v>69000</v>
      </c>
      <c r="F1400" s="129">
        <v>2002</v>
      </c>
      <c r="G1400" s="100" t="s">
        <v>313</v>
      </c>
      <c r="H1400" s="15" t="s">
        <v>283</v>
      </c>
      <c r="I1400" s="130">
        <v>12.48</v>
      </c>
      <c r="J1400" s="6">
        <f>1</f>
        <v>1</v>
      </c>
      <c r="L1400" s="205" t="s">
        <v>439</v>
      </c>
      <c r="M1400" s="205" t="s">
        <v>440</v>
      </c>
      <c r="N1400" s="205" t="s">
        <v>441</v>
      </c>
    </row>
    <row r="1401" spans="2:14" ht="23.25" customHeight="1">
      <c r="B1401" s="100" t="s">
        <v>399</v>
      </c>
      <c r="C1401" s="100" t="str">
        <f>_xlfn.XLOOKUP(tblMix[[#This Row],[Team Name]],tblLookup[Team Name],tblLookup[Arena Name],NA(),0,1)</f>
        <v>Cleveland Browns Stadium</v>
      </c>
      <c r="D1401" s="100" t="s">
        <v>401</v>
      </c>
      <c r="E1401" s="100">
        <v>67895</v>
      </c>
      <c r="F1401" s="129">
        <v>1999</v>
      </c>
      <c r="G1401" s="100" t="s">
        <v>313</v>
      </c>
      <c r="H1401" s="15" t="s">
        <v>281</v>
      </c>
      <c r="I1401" s="130">
        <v>11.48</v>
      </c>
      <c r="J1401" s="6">
        <f>1</f>
        <v>1</v>
      </c>
      <c r="L1401" s="205" t="s">
        <v>411</v>
      </c>
      <c r="M1401" s="205" t="s">
        <v>412</v>
      </c>
      <c r="N1401" s="205" t="s">
        <v>413</v>
      </c>
    </row>
    <row r="1402" spans="2:14" ht="23.25" customHeight="1">
      <c r="B1402" s="100" t="s">
        <v>396</v>
      </c>
      <c r="C1402" s="100" t="s">
        <v>397</v>
      </c>
      <c r="D1402" s="100" t="str">
        <f>_xlfn.XLOOKUP(tblMix[[#This Row],[Arena Name]],tblLookup[Arena Name],tblLookup[Arena Location],NA(),0,1)</f>
        <v>Cincinnati, Ohio</v>
      </c>
      <c r="E1402" s="100">
        <v>65515</v>
      </c>
      <c r="F1402" s="129">
        <v>2000</v>
      </c>
      <c r="G1402" s="100" t="s">
        <v>310</v>
      </c>
      <c r="H1402" s="15" t="s">
        <v>283</v>
      </c>
      <c r="I1402" s="130">
        <v>7.49</v>
      </c>
      <c r="J1402" s="6">
        <f>1</f>
        <v>1</v>
      </c>
      <c r="L1402" s="205" t="s">
        <v>445</v>
      </c>
      <c r="M1402" s="205" t="s">
        <v>446</v>
      </c>
      <c r="N1402" s="205" t="s">
        <v>447</v>
      </c>
    </row>
    <row r="1403" spans="2:14" ht="23.25" customHeight="1">
      <c r="B1403" s="100" t="s">
        <v>414</v>
      </c>
      <c r="C1403" s="100" t="s">
        <v>415</v>
      </c>
      <c r="D1403" s="100" t="str">
        <f>_xlfn.XLOOKUP(tblMix[[#This Row],[Arena Name]],tblLookup[Arena Name],tblLookup[Arena Location],NA(),0,1)</f>
        <v>Houston, Texas</v>
      </c>
      <c r="E1403" s="100">
        <v>72220</v>
      </c>
      <c r="F1403" s="129">
        <v>2002</v>
      </c>
      <c r="G1403" s="100" t="s">
        <v>311</v>
      </c>
      <c r="H1403" s="15" t="s">
        <v>287</v>
      </c>
      <c r="I1403" s="130">
        <v>14.84</v>
      </c>
      <c r="J1403" s="6">
        <f>1</f>
        <v>1</v>
      </c>
      <c r="L1403" s="205" t="s">
        <v>432</v>
      </c>
      <c r="M1403" s="205" t="s">
        <v>430</v>
      </c>
      <c r="N1403" s="205" t="s">
        <v>431</v>
      </c>
    </row>
    <row r="1404" spans="2:14" ht="23.25" customHeight="1">
      <c r="B1404" s="100" t="s">
        <v>411</v>
      </c>
      <c r="C1404" s="100" t="str">
        <f>_xlfn.XLOOKUP(tblMix[[#This Row],[Team Name]],tblLookup[Team Name],tblLookup[Arena Name],NA(),0,1)</f>
        <v>Lambeau Field</v>
      </c>
      <c r="D1404" s="100" t="s">
        <v>413</v>
      </c>
      <c r="E1404" s="100">
        <v>81441</v>
      </c>
      <c r="F1404" s="129">
        <v>1957</v>
      </c>
      <c r="G1404" s="100" t="s">
        <v>288</v>
      </c>
      <c r="H1404" s="15" t="s">
        <v>283</v>
      </c>
      <c r="I1404" s="130">
        <v>5.13</v>
      </c>
      <c r="J1404" s="6">
        <f>1</f>
        <v>1</v>
      </c>
      <c r="L1404" s="205" t="s">
        <v>445</v>
      </c>
      <c r="M1404" s="205" t="s">
        <v>446</v>
      </c>
      <c r="N1404" s="205" t="s">
        <v>447</v>
      </c>
    </row>
    <row r="1405" spans="2:14" ht="23.25" customHeight="1">
      <c r="B1405" s="100" t="s">
        <v>396</v>
      </c>
      <c r="C1405" s="100" t="s">
        <v>397</v>
      </c>
      <c r="D1405" s="100" t="s">
        <v>398</v>
      </c>
      <c r="E1405" s="100">
        <v>65515</v>
      </c>
      <c r="F1405" s="129">
        <v>2000</v>
      </c>
      <c r="G1405" s="100" t="s">
        <v>358</v>
      </c>
      <c r="H1405" s="15" t="s">
        <v>283</v>
      </c>
      <c r="I1405" s="130">
        <v>14.51</v>
      </c>
      <c r="J1405" s="6">
        <f>1</f>
        <v>1</v>
      </c>
      <c r="L1405" s="205" t="s">
        <v>442</v>
      </c>
      <c r="M1405" s="205" t="s">
        <v>443</v>
      </c>
      <c r="N1405" s="205" t="s">
        <v>444</v>
      </c>
    </row>
    <row r="1406" spans="2:14" ht="23.25" customHeight="1">
      <c r="B1406" s="100" t="str" cm="1">
        <f t="array" ref="B1406">_xlfn.XLOOKUP(tblMix[[#This Row],[Arena Name]]&amp;tblMix[[#This Row],[Arena Location]],tblLookup[Arena Name]&amp;tblLookup[Arena Location],tblLookup[Team Name],NA(),0,1)</f>
        <v>Tampa Bay Buccaneers</v>
      </c>
      <c r="C1406" s="100" t="str">
        <f>_xlfn.XLOOKUP(tblMix[[#This Row],[Arena Location]],tblLookup[Arena Location],tblLookup[Arena Name],NA(),0,1)</f>
        <v>Raymond James Stadium</v>
      </c>
      <c r="D1406" s="100" t="s">
        <v>463</v>
      </c>
      <c r="E1406" s="100">
        <v>65890</v>
      </c>
      <c r="F1406" s="129">
        <v>1998</v>
      </c>
      <c r="G1406" s="100" t="s">
        <v>275</v>
      </c>
      <c r="H1406" s="15" t="s">
        <v>283</v>
      </c>
      <c r="I1406" s="130">
        <v>14.59</v>
      </c>
      <c r="J1406" s="6">
        <f>1</f>
        <v>1</v>
      </c>
      <c r="L1406" s="205" t="s">
        <v>464</v>
      </c>
      <c r="M1406" s="205" t="s">
        <v>465</v>
      </c>
      <c r="N1406" s="205" t="s">
        <v>466</v>
      </c>
    </row>
    <row r="1407" spans="2:14" ht="23.25" customHeight="1">
      <c r="B1407" s="100" t="s">
        <v>414</v>
      </c>
      <c r="C1407" s="100" t="s">
        <v>415</v>
      </c>
      <c r="D1407" s="100" t="str">
        <f>_xlfn.XLOOKUP(tblMix[[#This Row],[Arena Name]],tblLookup[Arena Name],tblLookup[Arena Location],NA(),0,1)</f>
        <v>Houston, Texas</v>
      </c>
      <c r="E1407" s="100">
        <v>72220</v>
      </c>
      <c r="F1407" s="129">
        <v>2002</v>
      </c>
      <c r="G1407" s="100" t="s">
        <v>273</v>
      </c>
      <c r="H1407" s="15" t="s">
        <v>287</v>
      </c>
      <c r="I1407" s="130">
        <v>6.07</v>
      </c>
      <c r="J1407" s="6">
        <f>1</f>
        <v>1</v>
      </c>
      <c r="L1407" s="205" t="s">
        <v>467</v>
      </c>
      <c r="M1407" s="205" t="s">
        <v>468</v>
      </c>
      <c r="N1407" s="205" t="s">
        <v>469</v>
      </c>
    </row>
    <row r="1408" spans="2:14" ht="23.25" customHeight="1">
      <c r="B1408" s="100" t="str" cm="1">
        <f t="array" ref="B1408">_xlfn.XLOOKUP(tblMix[[#This Row],[Arena Name]]&amp;tblMix[[#This Row],[Arena Location]],tblLookup[Arena Name]&amp;tblLookup[Arena Location],tblLookup[Team Name],NA(),0,1)</f>
        <v>Los Angeles Rams</v>
      </c>
      <c r="C1408" s="100" t="str">
        <f>_xlfn.XLOOKUP(tblMix[[#This Row],[Arena Location]],tblLookup[Arena Location],tblLookup[Arena Name],NA(),0,1)</f>
        <v>SoFi Stadium</v>
      </c>
      <c r="D1408" s="100" t="s">
        <v>431</v>
      </c>
      <c r="E1408" s="100">
        <v>70240</v>
      </c>
      <c r="F1408" s="129">
        <v>2020</v>
      </c>
      <c r="G1408" s="100" t="s">
        <v>269</v>
      </c>
      <c r="H1408" s="15" t="s">
        <v>281</v>
      </c>
      <c r="I1408" s="130">
        <v>10.96</v>
      </c>
      <c r="J1408" s="6">
        <f>1</f>
        <v>1</v>
      </c>
      <c r="L1408" s="205" t="s">
        <v>429</v>
      </c>
      <c r="M1408" s="205" t="s">
        <v>430</v>
      </c>
      <c r="N1408" s="205" t="s">
        <v>431</v>
      </c>
    </row>
    <row r="1409" spans="2:14" ht="23.25" customHeight="1">
      <c r="B1409" s="100" t="s">
        <v>449</v>
      </c>
      <c r="C1409" s="100" t="s">
        <v>450</v>
      </c>
      <c r="D1409" s="100" t="s">
        <v>451</v>
      </c>
      <c r="E1409" s="100">
        <v>69596</v>
      </c>
      <c r="F1409" s="129">
        <v>2003</v>
      </c>
      <c r="G1409" s="100" t="s">
        <v>312</v>
      </c>
      <c r="H1409" s="15" t="s">
        <v>283</v>
      </c>
      <c r="I1409" s="130">
        <v>16.22</v>
      </c>
      <c r="J1409" s="6">
        <f>1</f>
        <v>1</v>
      </c>
      <c r="L1409" s="205" t="s">
        <v>452</v>
      </c>
      <c r="M1409" s="205" t="s">
        <v>453</v>
      </c>
      <c r="N1409" s="205" t="s">
        <v>454</v>
      </c>
    </row>
    <row r="1410" spans="2:14" ht="23.25" customHeight="1">
      <c r="B1410" s="100" t="s">
        <v>414</v>
      </c>
      <c r="C1410" s="100" t="str">
        <f>_xlfn.XLOOKUP(tblMix[[#This Row],[Team Name]],tblLookup[Team Name],tblLookup[Arena Name],NA(),0,1)</f>
        <v>NRG Stadium</v>
      </c>
      <c r="D1410" s="100" t="s">
        <v>416</v>
      </c>
      <c r="E1410" s="100">
        <v>72220</v>
      </c>
      <c r="F1410" s="129">
        <v>2002</v>
      </c>
      <c r="G1410" s="100" t="s">
        <v>299</v>
      </c>
      <c r="H1410" s="15" t="s">
        <v>290</v>
      </c>
      <c r="I1410" s="130">
        <v>4.87</v>
      </c>
      <c r="J1410" s="6">
        <f>1</f>
        <v>1</v>
      </c>
      <c r="L1410" s="205" t="s">
        <v>455</v>
      </c>
      <c r="M1410" s="205" t="s">
        <v>456</v>
      </c>
      <c r="N1410" s="205" t="s">
        <v>457</v>
      </c>
    </row>
    <row r="1411" spans="2:14" ht="23.25" customHeight="1">
      <c r="B1411" s="100" t="s">
        <v>467</v>
      </c>
      <c r="C1411" s="100" t="str">
        <f>_xlfn.XLOOKUP(tblMix[[#This Row],[Team Name]],tblLookup[Team Name],tblLookup[Arena Name],NA(),0,1)</f>
        <v>Commanders Field</v>
      </c>
      <c r="D1411" s="100" t="s">
        <v>469</v>
      </c>
      <c r="E1411" s="100">
        <v>82000</v>
      </c>
      <c r="F1411" s="129">
        <v>1997</v>
      </c>
      <c r="G1411" s="100" t="s">
        <v>282</v>
      </c>
      <c r="H1411" s="15" t="s">
        <v>281</v>
      </c>
      <c r="I1411" s="130">
        <v>5.99</v>
      </c>
      <c r="J1411" s="6">
        <f>1</f>
        <v>1</v>
      </c>
      <c r="L1411" s="205" t="s">
        <v>449</v>
      </c>
      <c r="M1411" s="205" t="s">
        <v>450</v>
      </c>
      <c r="N1411" s="205" t="s">
        <v>451</v>
      </c>
    </row>
    <row r="1412" spans="2:14" ht="23.25" customHeight="1">
      <c r="B1412" s="100" t="s">
        <v>387</v>
      </c>
      <c r="C1412" s="100" t="s">
        <v>388</v>
      </c>
      <c r="D1412" s="100" t="s">
        <v>389</v>
      </c>
      <c r="E1412" s="100">
        <v>71608</v>
      </c>
      <c r="F1412" s="129">
        <v>1973</v>
      </c>
      <c r="G1412" s="100" t="s">
        <v>271</v>
      </c>
      <c r="H1412" s="15" t="s">
        <v>290</v>
      </c>
      <c r="I1412" s="130">
        <v>10.18</v>
      </c>
      <c r="J1412" s="6">
        <f>1</f>
        <v>1</v>
      </c>
      <c r="L1412" s="205" t="s">
        <v>420</v>
      </c>
      <c r="M1412" s="205" t="s">
        <v>421</v>
      </c>
      <c r="N1412" s="205" t="s">
        <v>422</v>
      </c>
    </row>
    <row r="1413" spans="2:14" ht="23.25" customHeight="1">
      <c r="B1413" s="100" t="s">
        <v>384</v>
      </c>
      <c r="C1413" s="100" t="s">
        <v>385</v>
      </c>
      <c r="D1413" s="100" t="str">
        <f>_xlfn.XLOOKUP(tblMix[[#This Row],[Arena Name]],tblLookup[Arena Name],tblLookup[Arena Location],NA(),0,1)</f>
        <v>Baltimore, Maryland</v>
      </c>
      <c r="E1413" s="100">
        <v>71008</v>
      </c>
      <c r="F1413" s="129">
        <v>1998</v>
      </c>
      <c r="G1413" s="100" t="s">
        <v>322</v>
      </c>
      <c r="H1413" s="15" t="s">
        <v>283</v>
      </c>
      <c r="I1413" s="130">
        <v>4.54</v>
      </c>
      <c r="J1413" s="6">
        <f>1</f>
        <v>1</v>
      </c>
      <c r="L1413" s="205" t="s">
        <v>396</v>
      </c>
      <c r="M1413" s="205" t="s">
        <v>397</v>
      </c>
      <c r="N1413" s="205" t="s">
        <v>398</v>
      </c>
    </row>
    <row r="1414" spans="2:14" ht="23.25" customHeight="1">
      <c r="B1414" s="100" t="str" cm="1">
        <f t="array" ref="B1414">_xlfn.XLOOKUP(tblMix[[#This Row],[Arena Name]]&amp;tblMix[[#This Row],[Arena Location]],tblLookup[Arena Name]&amp;tblLookup[Arena Location],tblLookup[Team Name],NA(),0,1)</f>
        <v>Carolina Panthers</v>
      </c>
      <c r="C1414" s="100" t="str">
        <f>_xlfn.XLOOKUP(tblMix[[#This Row],[Arena Location]],tblLookup[Arena Location],tblLookup[Arena Name],NA(),0,1)</f>
        <v>Bank of America Stadium</v>
      </c>
      <c r="D1414" s="100" t="s">
        <v>392</v>
      </c>
      <c r="E1414" s="100">
        <v>75523</v>
      </c>
      <c r="F1414" s="129">
        <v>1996</v>
      </c>
      <c r="G1414" s="100" t="s">
        <v>269</v>
      </c>
      <c r="H1414" s="15" t="s">
        <v>283</v>
      </c>
      <c r="I1414" s="130">
        <v>10.34</v>
      </c>
      <c r="J1414" s="6">
        <f>1</f>
        <v>1</v>
      </c>
      <c r="L1414" s="205" t="s">
        <v>408</v>
      </c>
      <c r="M1414" s="205" t="s">
        <v>409</v>
      </c>
      <c r="N1414" s="205" t="s">
        <v>410</v>
      </c>
    </row>
    <row r="1415" spans="2:14" ht="23.25" customHeight="1">
      <c r="B1415" s="100" t="s">
        <v>402</v>
      </c>
      <c r="C1415" s="100" t="s">
        <v>403</v>
      </c>
      <c r="D1415" s="100" t="s">
        <v>404</v>
      </c>
      <c r="E1415" s="100">
        <v>80000</v>
      </c>
      <c r="F1415" s="129">
        <v>2009</v>
      </c>
      <c r="G1415" s="100" t="s">
        <v>303</v>
      </c>
      <c r="H1415" s="15" t="s">
        <v>283</v>
      </c>
      <c r="I1415" s="130">
        <v>13.89</v>
      </c>
      <c r="J1415" s="6">
        <f>1</f>
        <v>1</v>
      </c>
      <c r="L1415" s="205" t="s">
        <v>384</v>
      </c>
      <c r="M1415" s="205" t="s">
        <v>385</v>
      </c>
      <c r="N1415" s="205" t="s">
        <v>386</v>
      </c>
    </row>
    <row r="1416" spans="2:14" ht="23.25" customHeight="1">
      <c r="B1416" s="100" t="str" cm="1">
        <f t="array" ref="B1416">_xlfn.XLOOKUP(tblMix[[#This Row],[Arena Name]]&amp;tblMix[[#This Row],[Arena Location]],tblLookup[Arena Name]&amp;tblLookup[Arena Location],tblLookup[Team Name],NA(),0,1)</f>
        <v>Cincinnati Bengals</v>
      </c>
      <c r="C1416" s="100" t="str">
        <f>_xlfn.XLOOKUP(tblMix[[#This Row],[Arena Location]],tblLookup[Arena Location],tblLookup[Arena Name],NA(),0,1)</f>
        <v>Paycor Stadium</v>
      </c>
      <c r="D1416" s="100" t="s">
        <v>398</v>
      </c>
      <c r="E1416" s="100">
        <v>65515</v>
      </c>
      <c r="F1416" s="129">
        <v>2000</v>
      </c>
      <c r="G1416" s="100" t="s">
        <v>272</v>
      </c>
      <c r="H1416" s="15" t="s">
        <v>290</v>
      </c>
      <c r="I1416" s="130">
        <v>15.22</v>
      </c>
      <c r="J1416" s="6">
        <f>1</f>
        <v>1</v>
      </c>
      <c r="L1416" s="205" t="s">
        <v>464</v>
      </c>
      <c r="M1416" s="205" t="s">
        <v>465</v>
      </c>
      <c r="N1416" s="205" t="s">
        <v>466</v>
      </c>
    </row>
    <row r="1417" spans="2:14" ht="23.25" customHeight="1">
      <c r="B1417" s="100" t="s">
        <v>439</v>
      </c>
      <c r="C1417" s="100" t="s">
        <v>440</v>
      </c>
      <c r="D1417" s="100" t="s">
        <v>441</v>
      </c>
      <c r="E1417" s="100">
        <v>66829</v>
      </c>
      <c r="F1417" s="129">
        <v>2002</v>
      </c>
      <c r="G1417" s="100" t="s">
        <v>309</v>
      </c>
      <c r="H1417" s="15" t="s">
        <v>287</v>
      </c>
      <c r="I1417" s="130">
        <v>1.68</v>
      </c>
      <c r="J1417" s="6">
        <f>1</f>
        <v>1</v>
      </c>
      <c r="L1417" s="205" t="s">
        <v>405</v>
      </c>
      <c r="M1417" s="205" t="s">
        <v>406</v>
      </c>
      <c r="N1417" s="205" t="s">
        <v>407</v>
      </c>
    </row>
    <row r="1418" spans="2:14" ht="23.25" customHeight="1">
      <c r="B1418" s="100" t="s">
        <v>396</v>
      </c>
      <c r="C1418" s="100" t="s">
        <v>397</v>
      </c>
      <c r="D1418" s="100" t="s">
        <v>398</v>
      </c>
      <c r="E1418" s="100">
        <v>65515</v>
      </c>
      <c r="F1418" s="129">
        <v>2000</v>
      </c>
      <c r="G1418" s="100" t="s">
        <v>323</v>
      </c>
      <c r="H1418" s="15" t="s">
        <v>281</v>
      </c>
      <c r="I1418" s="130">
        <v>2.19</v>
      </c>
      <c r="J1418" s="6">
        <f>1</f>
        <v>1</v>
      </c>
      <c r="L1418" s="205" t="s">
        <v>384</v>
      </c>
      <c r="M1418" s="205" t="s">
        <v>385</v>
      </c>
      <c r="N1418" s="205" t="s">
        <v>386</v>
      </c>
    </row>
    <row r="1419" spans="2:14" ht="23.25" customHeight="1">
      <c r="B1419" s="100" t="s">
        <v>387</v>
      </c>
      <c r="C1419" s="100" t="str">
        <f>_xlfn.XLOOKUP(tblMix[[#This Row],[Team Name]],tblLookup[Team Name],tblLookup[Arena Name],NA(),0,1)</f>
        <v>Highmark Stadium</v>
      </c>
      <c r="D1419" s="100" t="s">
        <v>389</v>
      </c>
      <c r="E1419" s="100">
        <v>71608</v>
      </c>
      <c r="F1419" s="129">
        <v>1973</v>
      </c>
      <c r="G1419" s="100" t="s">
        <v>292</v>
      </c>
      <c r="H1419" s="15" t="s">
        <v>283</v>
      </c>
      <c r="I1419" s="130">
        <v>9.99</v>
      </c>
      <c r="J1419" s="6">
        <f>1</f>
        <v>1</v>
      </c>
      <c r="L1419" s="205" t="s">
        <v>464</v>
      </c>
      <c r="M1419" s="205" t="s">
        <v>465</v>
      </c>
      <c r="N1419" s="205" t="s">
        <v>466</v>
      </c>
    </row>
    <row r="1420" spans="2:14" ht="23.25" customHeight="1">
      <c r="B1420" s="100" t="s">
        <v>458</v>
      </c>
      <c r="C1420" s="100" t="str">
        <f>_xlfn.XLOOKUP(tblMix[[#This Row],[Team Name]],tblLookup[Team Name],tblLookup[Arena Name],NA(),0,1)</f>
        <v>Lumen Field</v>
      </c>
      <c r="D1420" s="100" t="s">
        <v>460</v>
      </c>
      <c r="E1420" s="100">
        <v>69000</v>
      </c>
      <c r="F1420" s="129">
        <v>2002</v>
      </c>
      <c r="G1420" s="100" t="s">
        <v>286</v>
      </c>
      <c r="H1420" s="15" t="s">
        <v>287</v>
      </c>
      <c r="I1420" s="130">
        <v>8.8800000000000008</v>
      </c>
      <c r="J1420" s="6">
        <f>1</f>
        <v>1</v>
      </c>
      <c r="L1420" s="205" t="s">
        <v>399</v>
      </c>
      <c r="M1420" s="205" t="s">
        <v>400</v>
      </c>
      <c r="N1420" s="205" t="s">
        <v>401</v>
      </c>
    </row>
    <row r="1421" spans="2:14" ht="23.25" customHeight="1">
      <c r="B1421" s="100" t="s">
        <v>452</v>
      </c>
      <c r="C1421" s="100" t="s">
        <v>453</v>
      </c>
      <c r="D1421" s="100" t="s">
        <v>454</v>
      </c>
      <c r="E1421" s="100">
        <v>68400</v>
      </c>
      <c r="F1421" s="129">
        <v>2001</v>
      </c>
      <c r="G1421" s="100" t="s">
        <v>292</v>
      </c>
      <c r="H1421" s="15" t="s">
        <v>283</v>
      </c>
      <c r="I1421" s="130">
        <v>9.99</v>
      </c>
      <c r="J1421" s="6">
        <f>1</f>
        <v>1</v>
      </c>
      <c r="L1421" s="205" t="s">
        <v>408</v>
      </c>
      <c r="M1421" s="205" t="s">
        <v>409</v>
      </c>
      <c r="N1421" s="205" t="s">
        <v>410</v>
      </c>
    </row>
    <row r="1422" spans="2:14" ht="23.25" customHeight="1">
      <c r="B1422" s="100" t="s">
        <v>458</v>
      </c>
      <c r="C1422" s="100" t="str">
        <f>_xlfn.XLOOKUP(tblMix[[#This Row],[Team Name]],tblLookup[Team Name],tblLookup[Arena Name],NA(),0,1)</f>
        <v>Lumen Field</v>
      </c>
      <c r="D1422" s="100" t="s">
        <v>460</v>
      </c>
      <c r="E1422" s="100">
        <v>69000</v>
      </c>
      <c r="F1422" s="129">
        <v>2002</v>
      </c>
      <c r="G1422" s="100" t="s">
        <v>365</v>
      </c>
      <c r="H1422" s="15" t="s">
        <v>283</v>
      </c>
      <c r="I1422" s="130">
        <v>7.18</v>
      </c>
      <c r="J1422" s="6">
        <f>1</f>
        <v>1</v>
      </c>
      <c r="L1422" s="205" t="s">
        <v>467</v>
      </c>
      <c r="M1422" s="205" t="s">
        <v>468</v>
      </c>
      <c r="N1422" s="205" t="s">
        <v>469</v>
      </c>
    </row>
    <row r="1423" spans="2:14" ht="23.25" customHeight="1">
      <c r="B1423" s="100" t="str" cm="1">
        <f t="array" ref="B1423">_xlfn.XLOOKUP(tblMix[[#This Row],[Arena Name]]&amp;tblMix[[#This Row],[Arena Location]],tblLookup[Arena Name]&amp;tblLookup[Arena Location],tblLookup[Team Name],NA(),0,1)</f>
        <v>Los Angeles Rams</v>
      </c>
      <c r="C1423" s="100" t="str">
        <f>_xlfn.XLOOKUP(tblMix[[#This Row],[Arena Location]],tblLookup[Arena Location],tblLookup[Arena Name],NA(),0,1)</f>
        <v>SoFi Stadium</v>
      </c>
      <c r="D1423" s="100" t="s">
        <v>431</v>
      </c>
      <c r="E1423" s="100">
        <v>70240</v>
      </c>
      <c r="F1423" s="129">
        <v>2020</v>
      </c>
      <c r="G1423" s="100" t="s">
        <v>299</v>
      </c>
      <c r="H1423" s="15" t="s">
        <v>287</v>
      </c>
      <c r="I1423" s="130">
        <v>5.21</v>
      </c>
      <c r="J1423" s="6">
        <f>1</f>
        <v>1</v>
      </c>
      <c r="L1423" s="205" t="s">
        <v>381</v>
      </c>
      <c r="M1423" s="205" t="s">
        <v>382</v>
      </c>
      <c r="N1423" s="205" t="s">
        <v>383</v>
      </c>
    </row>
    <row r="1424" spans="2:14" ht="23.25" customHeight="1">
      <c r="B1424" s="100" t="str" cm="1">
        <f t="array" ref="B1424">_xlfn.XLOOKUP(tblMix[[#This Row],[Arena Name]]&amp;tblMix[[#This Row],[Arena Location]],tblLookup[Arena Name]&amp;tblLookup[Arena Location],tblLookup[Team Name],NA(),0,1)</f>
        <v>Denver Broncos</v>
      </c>
      <c r="C1424" s="100" t="str">
        <f>_xlfn.XLOOKUP(tblMix[[#This Row],[Arena Location]],tblLookup[Arena Location],tblLookup[Arena Name],NA(),0,1)</f>
        <v>Empower Field at Mile High</v>
      </c>
      <c r="D1424" s="100" t="s">
        <v>407</v>
      </c>
      <c r="E1424" s="100">
        <v>76125</v>
      </c>
      <c r="F1424" s="129">
        <v>2001</v>
      </c>
      <c r="G1424" s="100" t="s">
        <v>359</v>
      </c>
      <c r="H1424" s="15" t="s">
        <v>281</v>
      </c>
      <c r="I1424" s="130">
        <v>12.11</v>
      </c>
      <c r="J1424" s="6">
        <f>1</f>
        <v>1</v>
      </c>
      <c r="L1424" s="205" t="s">
        <v>432</v>
      </c>
      <c r="M1424" s="205" t="s">
        <v>430</v>
      </c>
      <c r="N1424" s="205" t="s">
        <v>431</v>
      </c>
    </row>
    <row r="1425" spans="2:14" ht="23.25" customHeight="1">
      <c r="B1425" s="100" t="s">
        <v>429</v>
      </c>
      <c r="C1425" s="100" t="s">
        <v>430</v>
      </c>
      <c r="D1425" s="100" t="str">
        <f>_xlfn.XLOOKUP(tblMix[[#This Row],[Arena Name]],tblLookup[Arena Name],tblLookup[Arena Location],NA(),0,1)</f>
        <v>Inglewood, California</v>
      </c>
      <c r="E1425" s="100">
        <v>70240</v>
      </c>
      <c r="F1425" s="129">
        <v>2020</v>
      </c>
      <c r="G1425" s="100" t="s">
        <v>363</v>
      </c>
      <c r="H1425" s="15" t="s">
        <v>287</v>
      </c>
      <c r="I1425" s="130">
        <v>5.05</v>
      </c>
      <c r="J1425" s="6">
        <f>1</f>
        <v>1</v>
      </c>
      <c r="L1425" s="205" t="s">
        <v>396</v>
      </c>
      <c r="M1425" s="205" t="s">
        <v>397</v>
      </c>
      <c r="N1425" s="205" t="s">
        <v>398</v>
      </c>
    </row>
    <row r="1426" spans="2:14" ht="23.25" customHeight="1">
      <c r="B1426" s="100" t="s">
        <v>411</v>
      </c>
      <c r="C1426" s="100" t="s">
        <v>412</v>
      </c>
      <c r="D1426" s="100" t="s">
        <v>413</v>
      </c>
      <c r="E1426" s="100">
        <v>81441</v>
      </c>
      <c r="F1426" s="129">
        <v>1957</v>
      </c>
      <c r="G1426" s="100" t="s">
        <v>302</v>
      </c>
      <c r="H1426" s="15" t="s">
        <v>287</v>
      </c>
      <c r="I1426" s="130">
        <v>2.62</v>
      </c>
      <c r="J1426" s="6">
        <f>1</f>
        <v>1</v>
      </c>
      <c r="L1426" s="205" t="s">
        <v>439</v>
      </c>
      <c r="M1426" s="205" t="s">
        <v>440</v>
      </c>
      <c r="N1426" s="205" t="s">
        <v>441</v>
      </c>
    </row>
    <row r="1427" spans="2:14" ht="23.25" customHeight="1">
      <c r="B1427" s="100" t="s">
        <v>455</v>
      </c>
      <c r="C1427" s="100" t="s">
        <v>456</v>
      </c>
      <c r="D1427" s="100" t="s">
        <v>457</v>
      </c>
      <c r="E1427" s="100">
        <v>68500</v>
      </c>
      <c r="F1427" s="129">
        <v>2014</v>
      </c>
      <c r="G1427" s="100" t="s">
        <v>267</v>
      </c>
      <c r="H1427" s="15" t="s">
        <v>281</v>
      </c>
      <c r="I1427" s="130">
        <v>13.78</v>
      </c>
      <c r="J1427" s="6">
        <f>1</f>
        <v>1</v>
      </c>
      <c r="L1427" s="205" t="s">
        <v>396</v>
      </c>
      <c r="M1427" s="205" t="s">
        <v>397</v>
      </c>
      <c r="N1427" s="205" t="s">
        <v>398</v>
      </c>
    </row>
    <row r="1428" spans="2:14" ht="23.25" customHeight="1">
      <c r="B1428" s="100" t="s">
        <v>396</v>
      </c>
      <c r="C1428" s="100" t="s">
        <v>397</v>
      </c>
      <c r="D1428" s="100" t="str">
        <f>_xlfn.XLOOKUP(tblMix[[#This Row],[Arena Name]],tblLookup[Arena Name],tblLookup[Arena Location],NA(),0,1)</f>
        <v>Cincinnati, Ohio</v>
      </c>
      <c r="E1428" s="100">
        <v>65515</v>
      </c>
      <c r="F1428" s="129">
        <v>2000</v>
      </c>
      <c r="G1428" s="100" t="s">
        <v>361</v>
      </c>
      <c r="H1428" s="15" t="s">
        <v>287</v>
      </c>
      <c r="I1428" s="130">
        <v>3.15</v>
      </c>
      <c r="J1428" s="6">
        <f>1</f>
        <v>1</v>
      </c>
      <c r="L1428" s="205" t="s">
        <v>448</v>
      </c>
      <c r="M1428" s="205" t="s">
        <v>446</v>
      </c>
      <c r="N1428" s="205" t="s">
        <v>447</v>
      </c>
    </row>
    <row r="1429" spans="2:14" ht="23.25" customHeight="1">
      <c r="B1429" s="100" t="s">
        <v>402</v>
      </c>
      <c r="C1429" s="100" t="s">
        <v>403</v>
      </c>
      <c r="D1429" s="100" t="s">
        <v>404</v>
      </c>
      <c r="E1429" s="100">
        <v>80000</v>
      </c>
      <c r="F1429" s="129">
        <v>2009</v>
      </c>
      <c r="G1429" s="100" t="s">
        <v>267</v>
      </c>
      <c r="H1429" s="15" t="s">
        <v>290</v>
      </c>
      <c r="I1429" s="130">
        <v>12.63</v>
      </c>
      <c r="J1429" s="6">
        <f>1</f>
        <v>1</v>
      </c>
      <c r="L1429" s="205" t="s">
        <v>432</v>
      </c>
      <c r="M1429" s="205" t="s">
        <v>430</v>
      </c>
      <c r="N1429" s="205" t="s">
        <v>431</v>
      </c>
    </row>
    <row r="1430" spans="2:14" ht="23.25" customHeight="1">
      <c r="B1430" s="100" t="s">
        <v>432</v>
      </c>
      <c r="C1430" s="100" t="str">
        <f>_xlfn.XLOOKUP(tblMix[[#This Row],[Team Name]],tblLookup[Team Name],tblLookup[Arena Name],NA(),0,1)</f>
        <v>SoFi Stadium</v>
      </c>
      <c r="D1430" s="100" t="str">
        <f>_xlfn.XLOOKUP(tblMix[[#This Row],[Arena Name]],tblLookup[Arena Name],tblLookup[Arena Location],NA(),0,1)</f>
        <v>Inglewood, California</v>
      </c>
      <c r="E1430" s="100">
        <v>70240</v>
      </c>
      <c r="F1430" s="129">
        <v>2020</v>
      </c>
      <c r="G1430" s="100" t="s">
        <v>292</v>
      </c>
      <c r="H1430" s="15" t="s">
        <v>290</v>
      </c>
      <c r="I1430" s="130">
        <v>9.7899999999999991</v>
      </c>
      <c r="J1430" s="6">
        <f>1</f>
        <v>1</v>
      </c>
      <c r="L1430" s="205" t="s">
        <v>417</v>
      </c>
      <c r="M1430" s="205" t="s">
        <v>418</v>
      </c>
      <c r="N1430" s="205" t="s">
        <v>419</v>
      </c>
    </row>
    <row r="1431" spans="2:14" ht="23.25" customHeight="1">
      <c r="B1431" s="100" t="str" cm="1">
        <f t="array" ref="B1431">_xlfn.XLOOKUP(tblMix[[#This Row],[Arena Name]]&amp;tblMix[[#This Row],[Arena Location]],tblLookup[Arena Name]&amp;tblLookup[Arena Location],tblLookup[Team Name],NA(),0,1)</f>
        <v>Green Bay Packers</v>
      </c>
      <c r="C1431" s="100" t="str">
        <f>_xlfn.XLOOKUP(tblMix[[#This Row],[Arena Location]],tblLookup[Arena Location],tblLookup[Arena Name],NA(),0,1)</f>
        <v>Lambeau Field</v>
      </c>
      <c r="D1431" s="100" t="s">
        <v>413</v>
      </c>
      <c r="E1431" s="100">
        <v>81441</v>
      </c>
      <c r="F1431" s="129">
        <v>1957</v>
      </c>
      <c r="G1431" s="100" t="s">
        <v>277</v>
      </c>
      <c r="H1431" s="15" t="s">
        <v>290</v>
      </c>
      <c r="I1431" s="130">
        <v>7.75</v>
      </c>
      <c r="J1431" s="6">
        <f>1</f>
        <v>1</v>
      </c>
      <c r="L1431" s="205" t="s">
        <v>426</v>
      </c>
      <c r="M1431" s="205" t="s">
        <v>427</v>
      </c>
      <c r="N1431" s="205" t="s">
        <v>428</v>
      </c>
    </row>
    <row r="1432" spans="2:14" ht="23.25" customHeight="1">
      <c r="B1432" s="100" t="str" cm="1">
        <f t="array" ref="B1432">_xlfn.XLOOKUP(tblMix[[#This Row],[Arena Name]]&amp;tblMix[[#This Row],[Arena Location]],tblLookup[Arena Name]&amp;tblLookup[Arena Location],tblLookup[Team Name],NA(),0,1)</f>
        <v>New Orleans Saints</v>
      </c>
      <c r="C1432" s="100" t="str">
        <f>_xlfn.XLOOKUP(tblMix[[#This Row],[Arena Location]],tblLookup[Arena Location],tblLookup[Arena Name],NA(),0,1)</f>
        <v>Caesars Superdome</v>
      </c>
      <c r="D1432" s="100" t="s">
        <v>444</v>
      </c>
      <c r="E1432" s="100">
        <v>73208</v>
      </c>
      <c r="F1432" s="129">
        <v>1975</v>
      </c>
      <c r="G1432" s="100" t="s">
        <v>292</v>
      </c>
      <c r="H1432" s="15" t="s">
        <v>281</v>
      </c>
      <c r="I1432" s="130">
        <v>9.19</v>
      </c>
      <c r="J1432" s="6">
        <f>1</f>
        <v>1</v>
      </c>
      <c r="L1432" s="205" t="s">
        <v>458</v>
      </c>
      <c r="M1432" s="205" t="s">
        <v>459</v>
      </c>
      <c r="N1432" s="205" t="s">
        <v>460</v>
      </c>
    </row>
    <row r="1433" spans="2:14" ht="23.25" customHeight="1">
      <c r="B1433" s="100" t="s">
        <v>390</v>
      </c>
      <c r="C1433" s="100" t="s">
        <v>391</v>
      </c>
      <c r="D1433" s="100" t="s">
        <v>392</v>
      </c>
      <c r="E1433" s="100">
        <v>75523</v>
      </c>
      <c r="F1433" s="129">
        <v>1996</v>
      </c>
      <c r="G1433" s="100" t="s">
        <v>310</v>
      </c>
      <c r="H1433" s="15" t="s">
        <v>283</v>
      </c>
      <c r="I1433" s="130">
        <v>7.49</v>
      </c>
      <c r="J1433" s="6">
        <f>1</f>
        <v>1</v>
      </c>
      <c r="L1433" s="205" t="s">
        <v>458</v>
      </c>
      <c r="M1433" s="205" t="s">
        <v>459</v>
      </c>
      <c r="N1433" s="205" t="s">
        <v>460</v>
      </c>
    </row>
    <row r="1434" spans="2:14" ht="23.25" customHeight="1">
      <c r="B1434" s="100" t="s">
        <v>405</v>
      </c>
      <c r="C1434" s="100" t="s">
        <v>406</v>
      </c>
      <c r="D1434" s="100" t="s">
        <v>407</v>
      </c>
      <c r="E1434" s="100">
        <v>76125</v>
      </c>
      <c r="F1434" s="129">
        <v>2001</v>
      </c>
      <c r="G1434" s="100" t="s">
        <v>321</v>
      </c>
      <c r="H1434" s="15" t="s">
        <v>281</v>
      </c>
      <c r="I1434" s="130">
        <v>3.9</v>
      </c>
      <c r="J1434" s="6">
        <f>1</f>
        <v>1</v>
      </c>
      <c r="L1434" s="205" t="s">
        <v>414</v>
      </c>
      <c r="M1434" s="205" t="s">
        <v>415</v>
      </c>
      <c r="N1434" s="205" t="s">
        <v>416</v>
      </c>
    </row>
    <row r="1435" spans="2:14" ht="23.25" customHeight="1">
      <c r="B1435" s="100" t="str" cm="1">
        <f t="array" ref="B1435">_xlfn.XLOOKUP(tblMix[[#This Row],[Arena Name]]&amp;tblMix[[#This Row],[Arena Location]],tblLookup[Arena Name]&amp;tblLookup[Arena Location],tblLookup[Team Name],NA(),0,1)</f>
        <v>Kansas City Chiefs</v>
      </c>
      <c r="C1435" s="100" t="s">
        <v>424</v>
      </c>
      <c r="D1435" s="100" t="s">
        <v>425</v>
      </c>
      <c r="E1435" s="100">
        <v>76416</v>
      </c>
      <c r="F1435" s="129">
        <v>1972</v>
      </c>
      <c r="G1435" s="100" t="s">
        <v>286</v>
      </c>
      <c r="H1435" s="15" t="s">
        <v>287</v>
      </c>
      <c r="I1435" s="130">
        <v>8.8800000000000008</v>
      </c>
      <c r="J1435" s="6">
        <f>1</f>
        <v>1</v>
      </c>
      <c r="L1435" s="205" t="s">
        <v>429</v>
      </c>
      <c r="M1435" s="205" t="s">
        <v>430</v>
      </c>
      <c r="N1435" s="205" t="s">
        <v>431</v>
      </c>
    </row>
    <row r="1436" spans="2:14" ht="23.25" customHeight="1">
      <c r="B1436" s="100" t="str" cm="1">
        <f t="array" ref="B1436">_xlfn.XLOOKUP(tblMix[[#This Row],[Arena Name]]&amp;tblMix[[#This Row],[Arena Location]],tblLookup[Arena Name]&amp;tblLookup[Arena Location],tblLookup[Team Name],NA(),0,1)</f>
        <v>Los Angeles Rams</v>
      </c>
      <c r="C1436" s="100" t="str">
        <f>_xlfn.XLOOKUP(tblMix[[#This Row],[Arena Location]],tblLookup[Arena Location],tblLookup[Arena Name],NA(),0,1)</f>
        <v>SoFi Stadium</v>
      </c>
      <c r="D1436" s="100" t="s">
        <v>431</v>
      </c>
      <c r="E1436" s="100">
        <v>70240</v>
      </c>
      <c r="F1436" s="129">
        <v>2020</v>
      </c>
      <c r="G1436" s="100" t="s">
        <v>298</v>
      </c>
      <c r="H1436" s="15" t="s">
        <v>281</v>
      </c>
      <c r="I1436" s="130">
        <v>9.0500000000000007</v>
      </c>
      <c r="J1436" s="6">
        <f>1</f>
        <v>1</v>
      </c>
      <c r="L1436" s="205" t="s">
        <v>433</v>
      </c>
      <c r="M1436" s="205" t="s">
        <v>434</v>
      </c>
      <c r="N1436" s="205" t="s">
        <v>435</v>
      </c>
    </row>
    <row r="1437" spans="2:14" ht="23.25" customHeight="1">
      <c r="B1437" s="100" t="s">
        <v>399</v>
      </c>
      <c r="C1437" s="100" t="s">
        <v>400</v>
      </c>
      <c r="D1437" s="100" t="str">
        <f>_xlfn.XLOOKUP(tblMix[[#This Row],[Arena Name]],tblLookup[Arena Name],tblLookup[Arena Location],NA(),0,1)</f>
        <v>Cleveland, Ohio</v>
      </c>
      <c r="E1437" s="100">
        <v>67895</v>
      </c>
      <c r="F1437" s="129">
        <v>1999</v>
      </c>
      <c r="G1437" s="100" t="s">
        <v>303</v>
      </c>
      <c r="H1437" s="15" t="s">
        <v>283</v>
      </c>
      <c r="I1437" s="130">
        <v>13.89</v>
      </c>
      <c r="J1437" s="6">
        <f>1</f>
        <v>1</v>
      </c>
      <c r="L1437" s="205" t="s">
        <v>390</v>
      </c>
      <c r="M1437" s="205" t="s">
        <v>391</v>
      </c>
      <c r="N1437" s="205" t="s">
        <v>392</v>
      </c>
    </row>
    <row r="1438" spans="2:14" ht="23.25" customHeight="1">
      <c r="B1438" s="100" t="s">
        <v>408</v>
      </c>
      <c r="C1438" s="100" t="s">
        <v>409</v>
      </c>
      <c r="D1438" s="100" t="s">
        <v>410</v>
      </c>
      <c r="E1438" s="100">
        <v>65000</v>
      </c>
      <c r="F1438" s="129">
        <v>2002</v>
      </c>
      <c r="G1438" s="100" t="s">
        <v>269</v>
      </c>
      <c r="H1438" s="15" t="s">
        <v>287</v>
      </c>
      <c r="I1438" s="130">
        <v>10.34</v>
      </c>
      <c r="J1438" s="6">
        <f>1</f>
        <v>1</v>
      </c>
      <c r="L1438" s="205" t="s">
        <v>381</v>
      </c>
      <c r="M1438" s="205" t="s">
        <v>382</v>
      </c>
      <c r="N1438" s="205" t="s">
        <v>383</v>
      </c>
    </row>
    <row r="1439" spans="2:14" ht="23.25" customHeight="1">
      <c r="B1439" s="100" t="s">
        <v>393</v>
      </c>
      <c r="C1439" s="100" t="s">
        <v>394</v>
      </c>
      <c r="D1439" s="100" t="s">
        <v>395</v>
      </c>
      <c r="E1439" s="100">
        <v>61500</v>
      </c>
      <c r="F1439" s="129">
        <v>1924</v>
      </c>
      <c r="G1439" s="100" t="s">
        <v>291</v>
      </c>
      <c r="H1439" s="15" t="s">
        <v>281</v>
      </c>
      <c r="I1439" s="130">
        <v>9.43</v>
      </c>
      <c r="J1439" s="6">
        <f>1</f>
        <v>1</v>
      </c>
      <c r="L1439" s="205" t="s">
        <v>461</v>
      </c>
      <c r="M1439" s="205" t="s">
        <v>462</v>
      </c>
      <c r="N1439" s="205" t="s">
        <v>463</v>
      </c>
    </row>
    <row r="1440" spans="2:14" ht="23.25" customHeight="1">
      <c r="B1440" s="100" t="s">
        <v>436</v>
      </c>
      <c r="C1440" s="100" t="s">
        <v>437</v>
      </c>
      <c r="D1440" s="100" t="s">
        <v>438</v>
      </c>
      <c r="E1440" s="100">
        <v>66655</v>
      </c>
      <c r="F1440" s="129">
        <v>2016</v>
      </c>
      <c r="G1440" s="100" t="s">
        <v>309</v>
      </c>
      <c r="H1440" s="15" t="s">
        <v>283</v>
      </c>
      <c r="I1440" s="130">
        <v>1.68</v>
      </c>
      <c r="J1440" s="6">
        <f>1</f>
        <v>1</v>
      </c>
      <c r="L1440" s="205" t="s">
        <v>464</v>
      </c>
      <c r="M1440" s="205" t="s">
        <v>465</v>
      </c>
      <c r="N1440" s="205" t="s">
        <v>466</v>
      </c>
    </row>
    <row r="1441" spans="2:14" ht="23.25" customHeight="1">
      <c r="B1441" s="100" t="s">
        <v>387</v>
      </c>
      <c r="C1441" s="100" t="s">
        <v>388</v>
      </c>
      <c r="D1441" s="100" t="s">
        <v>389</v>
      </c>
      <c r="E1441" s="100">
        <v>71608</v>
      </c>
      <c r="F1441" s="129">
        <v>1973</v>
      </c>
      <c r="G1441" s="100" t="s">
        <v>293</v>
      </c>
      <c r="H1441" s="15" t="s">
        <v>283</v>
      </c>
      <c r="I1441" s="130">
        <v>5.08</v>
      </c>
      <c r="J1441" s="6">
        <f>1</f>
        <v>1</v>
      </c>
      <c r="L1441" s="205" t="s">
        <v>449</v>
      </c>
      <c r="M1441" s="205" t="s">
        <v>450</v>
      </c>
      <c r="N1441" s="205" t="s">
        <v>451</v>
      </c>
    </row>
    <row r="1442" spans="2:14" ht="23.25" customHeight="1">
      <c r="B1442" s="100" t="s">
        <v>436</v>
      </c>
      <c r="C1442" s="100" t="s">
        <v>437</v>
      </c>
      <c r="D1442" s="100" t="str">
        <f>_xlfn.XLOOKUP(tblMix[[#This Row],[Arena Name]],tblLookup[Arena Name],tblLookup[Arena Location],NA(),0,1)</f>
        <v>Minneapolis, Minnesota</v>
      </c>
      <c r="E1442" s="100">
        <v>66655</v>
      </c>
      <c r="F1442" s="129">
        <v>2016</v>
      </c>
      <c r="G1442" s="100" t="s">
        <v>308</v>
      </c>
      <c r="H1442" s="15" t="s">
        <v>283</v>
      </c>
      <c r="I1442" s="130">
        <v>11.5</v>
      </c>
      <c r="J1442" s="6">
        <f>1</f>
        <v>1</v>
      </c>
      <c r="L1442" s="205" t="s">
        <v>461</v>
      </c>
      <c r="M1442" s="205" t="s">
        <v>462</v>
      </c>
      <c r="N1442" s="205" t="s">
        <v>463</v>
      </c>
    </row>
    <row r="1443" spans="2:14" ht="23.25" customHeight="1">
      <c r="B1443" s="100" t="s">
        <v>381</v>
      </c>
      <c r="C1443" s="100" t="s">
        <v>382</v>
      </c>
      <c r="D1443" s="100" t="s">
        <v>383</v>
      </c>
      <c r="E1443" s="100">
        <v>71000</v>
      </c>
      <c r="F1443" s="129">
        <v>2017</v>
      </c>
      <c r="G1443" s="100" t="s">
        <v>275</v>
      </c>
      <c r="H1443" s="15" t="s">
        <v>287</v>
      </c>
      <c r="I1443" s="130">
        <v>14.59</v>
      </c>
      <c r="J1443" s="6">
        <f>1</f>
        <v>1</v>
      </c>
      <c r="L1443" s="205" t="s">
        <v>390</v>
      </c>
      <c r="M1443" s="205" t="s">
        <v>391</v>
      </c>
      <c r="N1443" s="205" t="s">
        <v>392</v>
      </c>
    </row>
    <row r="1444" spans="2:14" ht="23.25" customHeight="1">
      <c r="B1444" s="100" t="s">
        <v>433</v>
      </c>
      <c r="C1444" s="100" t="s">
        <v>434</v>
      </c>
      <c r="D1444" s="100" t="str">
        <f>_xlfn.XLOOKUP(tblMix[[#This Row],[Arena Name]],tblLookup[Arena Name],tblLookup[Arena Location],NA(),0,1)</f>
        <v>Miami Gardens, Florida</v>
      </c>
      <c r="E1444" s="100">
        <v>65326</v>
      </c>
      <c r="F1444" s="129">
        <v>1987</v>
      </c>
      <c r="G1444" s="100" t="s">
        <v>304</v>
      </c>
      <c r="H1444" s="15" t="s">
        <v>290</v>
      </c>
      <c r="I1444" s="130">
        <v>7.38</v>
      </c>
      <c r="J1444" s="6">
        <f>1</f>
        <v>1</v>
      </c>
      <c r="L1444" s="205" t="s">
        <v>448</v>
      </c>
      <c r="M1444" s="205" t="s">
        <v>446</v>
      </c>
      <c r="N1444" s="205" t="s">
        <v>447</v>
      </c>
    </row>
    <row r="1445" spans="2:14" ht="23.25" customHeight="1">
      <c r="B1445" s="100" t="s">
        <v>396</v>
      </c>
      <c r="C1445" s="100" t="s">
        <v>397</v>
      </c>
      <c r="D1445" s="100" t="str">
        <f>_xlfn.XLOOKUP(tblMix[[#This Row],[Arena Name]],tblLookup[Arena Name],tblLookup[Arena Location],NA(),0,1)</f>
        <v>Cincinnati, Ohio</v>
      </c>
      <c r="E1445" s="100">
        <v>65515</v>
      </c>
      <c r="F1445" s="129">
        <v>2000</v>
      </c>
      <c r="G1445" s="100" t="s">
        <v>298</v>
      </c>
      <c r="H1445" s="15" t="s">
        <v>290</v>
      </c>
      <c r="I1445" s="130">
        <v>10.7</v>
      </c>
      <c r="J1445" s="6">
        <f>1</f>
        <v>1</v>
      </c>
      <c r="L1445" s="205" t="s">
        <v>411</v>
      </c>
      <c r="M1445" s="205" t="s">
        <v>412</v>
      </c>
      <c r="N1445" s="205" t="s">
        <v>413</v>
      </c>
    </row>
    <row r="1446" spans="2:14" ht="23.25" customHeight="1">
      <c r="B1446" s="100" t="s">
        <v>411</v>
      </c>
      <c r="C1446" s="100" t="s">
        <v>412</v>
      </c>
      <c r="D1446" s="100" t="s">
        <v>413</v>
      </c>
      <c r="E1446" s="100">
        <v>81441</v>
      </c>
      <c r="F1446" s="129">
        <v>1957</v>
      </c>
      <c r="G1446" s="100" t="s">
        <v>323</v>
      </c>
      <c r="H1446" s="15" t="s">
        <v>281</v>
      </c>
      <c r="I1446" s="130">
        <v>2.19</v>
      </c>
      <c r="J1446" s="6">
        <f>1</f>
        <v>1</v>
      </c>
      <c r="L1446" s="205" t="s">
        <v>432</v>
      </c>
      <c r="M1446" s="205" t="s">
        <v>430</v>
      </c>
      <c r="N1446" s="205" t="s">
        <v>431</v>
      </c>
    </row>
    <row r="1447" spans="2:14" ht="23.25" customHeight="1">
      <c r="B1447" s="100" t="s">
        <v>464</v>
      </c>
      <c r="C1447" s="100" t="s">
        <v>465</v>
      </c>
      <c r="D1447" s="100" t="str">
        <f>_xlfn.XLOOKUP(tblMix[[#This Row],[Arena Name]],tblLookup[Arena Name],tblLookup[Arena Location],NA(),0,1)</f>
        <v>Nashville, Tennessee</v>
      </c>
      <c r="E1447" s="100">
        <v>69143</v>
      </c>
      <c r="F1447" s="129">
        <v>1999</v>
      </c>
      <c r="G1447" s="100" t="s">
        <v>321</v>
      </c>
      <c r="H1447" s="15" t="s">
        <v>290</v>
      </c>
      <c r="I1447" s="130">
        <v>4.2300000000000004</v>
      </c>
      <c r="J1447" s="6">
        <f>1</f>
        <v>1</v>
      </c>
      <c r="L1447" s="205" t="s">
        <v>414</v>
      </c>
      <c r="M1447" s="205" t="s">
        <v>415</v>
      </c>
      <c r="N1447" s="205" t="s">
        <v>416</v>
      </c>
    </row>
    <row r="1448" spans="2:14" ht="23.25" customHeight="1">
      <c r="B1448" s="100" t="s">
        <v>414</v>
      </c>
      <c r="C1448" s="100" t="str">
        <f>_xlfn.XLOOKUP(tblMix[[#This Row],[Team Name]],tblLookup[Team Name],tblLookup[Arena Name],NA(),0,1)</f>
        <v>NRG Stadium</v>
      </c>
      <c r="D1448" s="100" t="s">
        <v>416</v>
      </c>
      <c r="E1448" s="100">
        <v>72220</v>
      </c>
      <c r="F1448" s="129">
        <v>2002</v>
      </c>
      <c r="G1448" s="100" t="s">
        <v>268</v>
      </c>
      <c r="H1448" s="15" t="s">
        <v>281</v>
      </c>
      <c r="I1448" s="130">
        <v>5.39</v>
      </c>
      <c r="J1448" s="6">
        <f>1</f>
        <v>1</v>
      </c>
      <c r="L1448" s="205" t="s">
        <v>396</v>
      </c>
      <c r="M1448" s="205" t="s">
        <v>397</v>
      </c>
      <c r="N1448" s="205" t="s">
        <v>398</v>
      </c>
    </row>
    <row r="1449" spans="2:14" ht="23.25" customHeight="1">
      <c r="B1449" s="100" t="s">
        <v>396</v>
      </c>
      <c r="C1449" s="100" t="s">
        <v>397</v>
      </c>
      <c r="D1449" s="100" t="s">
        <v>398</v>
      </c>
      <c r="E1449" s="100">
        <v>65515</v>
      </c>
      <c r="F1449" s="129">
        <v>2000</v>
      </c>
      <c r="G1449" s="100" t="s">
        <v>310</v>
      </c>
      <c r="H1449" s="15" t="s">
        <v>290</v>
      </c>
      <c r="I1449" s="130">
        <v>7</v>
      </c>
      <c r="J1449" s="6">
        <f>1</f>
        <v>1</v>
      </c>
      <c r="L1449" s="205" t="s">
        <v>426</v>
      </c>
      <c r="M1449" s="205" t="s">
        <v>427</v>
      </c>
      <c r="N1449" s="205" t="s">
        <v>428</v>
      </c>
    </row>
    <row r="1450" spans="2:14" ht="23.25" customHeight="1">
      <c r="B1450" s="100" t="s">
        <v>452</v>
      </c>
      <c r="C1450" s="100" t="str">
        <f>_xlfn.XLOOKUP(tblMix[[#This Row],[Team Name]],tblLookup[Team Name],tblLookup[Arena Name],NA(),0,1)</f>
        <v>Acrisure Stadium</v>
      </c>
      <c r="D1450" s="100" t="s">
        <v>454</v>
      </c>
      <c r="E1450" s="100">
        <v>68400</v>
      </c>
      <c r="F1450" s="129">
        <v>2001</v>
      </c>
      <c r="G1450" s="100" t="s">
        <v>285</v>
      </c>
      <c r="H1450" s="15" t="s">
        <v>283</v>
      </c>
      <c r="I1450" s="130">
        <v>12.71</v>
      </c>
      <c r="J1450" s="6">
        <f>1</f>
        <v>1</v>
      </c>
      <c r="L1450" s="205" t="s">
        <v>384</v>
      </c>
      <c r="M1450" s="205" t="s">
        <v>385</v>
      </c>
      <c r="N1450" s="205" t="s">
        <v>386</v>
      </c>
    </row>
    <row r="1451" spans="2:14" ht="23.25" customHeight="1">
      <c r="B1451" s="100" t="s">
        <v>420</v>
      </c>
      <c r="C1451" s="100" t="s">
        <v>421</v>
      </c>
      <c r="D1451" s="100" t="s">
        <v>422</v>
      </c>
      <c r="E1451" s="100">
        <v>69132</v>
      </c>
      <c r="F1451" s="129">
        <v>2008</v>
      </c>
      <c r="G1451" s="100" t="s">
        <v>288</v>
      </c>
      <c r="H1451" s="15" t="s">
        <v>281</v>
      </c>
      <c r="I1451" s="130">
        <v>5.49</v>
      </c>
      <c r="J1451" s="6">
        <f>1</f>
        <v>1</v>
      </c>
      <c r="L1451" s="205" t="s">
        <v>399</v>
      </c>
      <c r="M1451" s="205" t="s">
        <v>400</v>
      </c>
      <c r="N1451" s="205" t="s">
        <v>401</v>
      </c>
    </row>
    <row r="1452" spans="2:14" ht="23.25" customHeight="1">
      <c r="B1452" s="100" t="s">
        <v>408</v>
      </c>
      <c r="C1452" s="100" t="s">
        <v>409</v>
      </c>
      <c r="D1452" s="100" t="str">
        <f>_xlfn.XLOOKUP(tblMix[[#This Row],[Arena Name]],tblLookup[Arena Name],tblLookup[Arena Location],NA(),0,1)</f>
        <v>Detroit, Michigan</v>
      </c>
      <c r="E1452" s="100">
        <v>65000</v>
      </c>
      <c r="F1452" s="129">
        <v>2002</v>
      </c>
      <c r="G1452" s="100" t="s">
        <v>298</v>
      </c>
      <c r="H1452" s="15" t="s">
        <v>287</v>
      </c>
      <c r="I1452" s="130">
        <v>9.84</v>
      </c>
      <c r="J1452" s="6">
        <f>1</f>
        <v>1</v>
      </c>
      <c r="L1452" s="205" t="s">
        <v>448</v>
      </c>
      <c r="M1452" s="205" t="s">
        <v>446</v>
      </c>
      <c r="N1452" s="205" t="s">
        <v>447</v>
      </c>
    </row>
    <row r="1453" spans="2:14" ht="23.25" customHeight="1">
      <c r="B1453" s="100" t="s">
        <v>467</v>
      </c>
      <c r="C1453" s="100" t="s">
        <v>468</v>
      </c>
      <c r="D1453" s="100" t="s">
        <v>469</v>
      </c>
      <c r="E1453" s="100">
        <v>82000</v>
      </c>
      <c r="F1453" s="129">
        <v>1997</v>
      </c>
      <c r="G1453" s="100" t="s">
        <v>364</v>
      </c>
      <c r="H1453" s="15" t="s">
        <v>290</v>
      </c>
      <c r="I1453" s="130">
        <v>6.73</v>
      </c>
      <c r="J1453" s="6">
        <f>1</f>
        <v>1</v>
      </c>
      <c r="L1453" s="205" t="s">
        <v>381</v>
      </c>
      <c r="M1453" s="205" t="s">
        <v>382</v>
      </c>
      <c r="N1453" s="205" t="s">
        <v>383</v>
      </c>
    </row>
    <row r="1454" spans="2:14" ht="23.25" customHeight="1">
      <c r="B1454" s="100" t="s">
        <v>445</v>
      </c>
      <c r="C1454" s="100" t="str">
        <f>_xlfn.XLOOKUP(tblMix[[#This Row],[Team Name]],tblLookup[Team Name],tblLookup[Arena Name],NA(),0,1)</f>
        <v>MetLife Stadium</v>
      </c>
      <c r="D1454" s="100" t="str">
        <f>_xlfn.XLOOKUP(tblMix[[#This Row],[Arena Name]],tblLookup[Arena Name],tblLookup[Arena Location],NA(),0,1)</f>
        <v>East Rutherford, New Jersey</v>
      </c>
      <c r="E1454" s="100">
        <v>82500</v>
      </c>
      <c r="F1454" s="129">
        <v>2010</v>
      </c>
      <c r="G1454" s="100" t="s">
        <v>363</v>
      </c>
      <c r="H1454" s="15" t="s">
        <v>287</v>
      </c>
      <c r="I1454" s="130">
        <v>5.05</v>
      </c>
      <c r="J1454" s="6">
        <f>1</f>
        <v>1</v>
      </c>
      <c r="L1454" s="205" t="s">
        <v>439</v>
      </c>
      <c r="M1454" s="205" t="s">
        <v>440</v>
      </c>
      <c r="N1454" s="205" t="s">
        <v>441</v>
      </c>
    </row>
    <row r="1455" spans="2:14" ht="23.25" customHeight="1">
      <c r="B1455" s="100" t="str" cm="1">
        <f t="array" ref="B1455">_xlfn.XLOOKUP(tblMix[[#This Row],[Arena Name]]&amp;tblMix[[#This Row],[Arena Location]],tblLookup[Arena Name]&amp;tblLookup[Arena Location],tblLookup[Team Name],NA(),0,1)</f>
        <v>San Francisco 49ers</v>
      </c>
      <c r="C1455" s="100" t="str">
        <f>_xlfn.XLOOKUP(tblMix[[#This Row],[Arena Location]],tblLookup[Arena Location],tblLookup[Arena Name],NA(),0,1)</f>
        <v>Levi's Stadium</v>
      </c>
      <c r="D1455" s="100" t="s">
        <v>457</v>
      </c>
      <c r="E1455" s="100">
        <v>68500</v>
      </c>
      <c r="F1455" s="129">
        <v>2014</v>
      </c>
      <c r="G1455" s="100" t="s">
        <v>324</v>
      </c>
      <c r="H1455" s="15" t="s">
        <v>281</v>
      </c>
      <c r="I1455" s="130">
        <v>13.29</v>
      </c>
      <c r="J1455" s="6">
        <f>1</f>
        <v>1</v>
      </c>
      <c r="L1455" s="205" t="s">
        <v>458</v>
      </c>
      <c r="M1455" s="205" t="s">
        <v>459</v>
      </c>
      <c r="N1455" s="205" t="s">
        <v>460</v>
      </c>
    </row>
    <row r="1456" spans="2:14" ht="23.25" customHeight="1">
      <c r="B1456" s="100" t="s">
        <v>458</v>
      </c>
      <c r="C1456" s="100" t="s">
        <v>459</v>
      </c>
      <c r="D1456" s="100" t="s">
        <v>460</v>
      </c>
      <c r="E1456" s="100">
        <v>69000</v>
      </c>
      <c r="F1456" s="129">
        <v>2002</v>
      </c>
      <c r="G1456" s="100" t="s">
        <v>303</v>
      </c>
      <c r="H1456" s="15" t="s">
        <v>283</v>
      </c>
      <c r="I1456" s="130">
        <v>13.89</v>
      </c>
      <c r="J1456" s="6">
        <f>1</f>
        <v>1</v>
      </c>
      <c r="L1456" s="205" t="s">
        <v>445</v>
      </c>
      <c r="M1456" s="205" t="s">
        <v>446</v>
      </c>
      <c r="N1456" s="205" t="s">
        <v>447</v>
      </c>
    </row>
    <row r="1457" spans="2:14" ht="23.25" customHeight="1">
      <c r="B1457" s="100" t="s">
        <v>452</v>
      </c>
      <c r="C1457" s="100" t="s">
        <v>453</v>
      </c>
      <c r="D1457" s="100" t="s">
        <v>454</v>
      </c>
      <c r="E1457" s="100">
        <v>68400</v>
      </c>
      <c r="F1457" s="129">
        <v>2001</v>
      </c>
      <c r="G1457" s="100" t="s">
        <v>274</v>
      </c>
      <c r="H1457" s="15" t="s">
        <v>287</v>
      </c>
      <c r="I1457" s="130">
        <v>6.84</v>
      </c>
      <c r="J1457" s="6">
        <f>1</f>
        <v>1</v>
      </c>
      <c r="L1457" s="205" t="s">
        <v>393</v>
      </c>
      <c r="M1457" s="205" t="s">
        <v>394</v>
      </c>
      <c r="N1457" s="205" t="s">
        <v>395</v>
      </c>
    </row>
    <row r="1458" spans="2:14" ht="23.25" customHeight="1">
      <c r="B1458" s="100" t="str" cm="1">
        <f t="array" ref="B1458">_xlfn.XLOOKUP(tblMix[[#This Row],[Arena Name]]&amp;tblMix[[#This Row],[Arena Location]],tblLookup[Arena Name]&amp;tblLookup[Arena Location],tblLookup[Team Name],NA(),0,1)</f>
        <v>Pittsburgh Steelers</v>
      </c>
      <c r="C1458" s="100" t="str">
        <f>_xlfn.XLOOKUP(tblMix[[#This Row],[Arena Location]],tblLookup[Arena Location],tblLookup[Arena Name],NA(),0,1)</f>
        <v>Acrisure Stadium</v>
      </c>
      <c r="D1458" s="100" t="s">
        <v>454</v>
      </c>
      <c r="E1458" s="100">
        <v>68400</v>
      </c>
      <c r="F1458" s="129">
        <v>2001</v>
      </c>
      <c r="G1458" s="100" t="s">
        <v>323</v>
      </c>
      <c r="H1458" s="15" t="s">
        <v>281</v>
      </c>
      <c r="I1458" s="130">
        <v>2.19</v>
      </c>
      <c r="J1458" s="6">
        <f>1</f>
        <v>1</v>
      </c>
      <c r="L1458" s="205" t="s">
        <v>423</v>
      </c>
      <c r="M1458" s="205" t="s">
        <v>424</v>
      </c>
      <c r="N1458" s="205" t="s">
        <v>425</v>
      </c>
    </row>
    <row r="1459" spans="2:14" ht="23.25" customHeight="1">
      <c r="B1459" s="100" t="s">
        <v>423</v>
      </c>
      <c r="C1459" s="100" t="s">
        <v>424</v>
      </c>
      <c r="D1459" s="100" t="s">
        <v>425</v>
      </c>
      <c r="E1459" s="100">
        <v>76416</v>
      </c>
      <c r="F1459" s="129">
        <v>1972</v>
      </c>
      <c r="G1459" s="100" t="s">
        <v>301</v>
      </c>
      <c r="H1459" s="15" t="s">
        <v>281</v>
      </c>
      <c r="I1459" s="130">
        <v>12.44</v>
      </c>
      <c r="J1459" s="6">
        <f>1</f>
        <v>1</v>
      </c>
      <c r="L1459" s="205" t="s">
        <v>408</v>
      </c>
      <c r="M1459" s="205" t="s">
        <v>409</v>
      </c>
      <c r="N1459" s="205" t="s">
        <v>410</v>
      </c>
    </row>
    <row r="1460" spans="2:14" ht="23.25" customHeight="1">
      <c r="B1460" s="100" t="s">
        <v>452</v>
      </c>
      <c r="C1460" s="100" t="s">
        <v>453</v>
      </c>
      <c r="D1460" s="100" t="str">
        <f>_xlfn.XLOOKUP(tblMix[[#This Row],[Arena Name]],tblLookup[Arena Name],tblLookup[Arena Location],NA(),0,1)</f>
        <v>Pittsburgh, Pennsylvania</v>
      </c>
      <c r="E1460" s="100">
        <v>68400</v>
      </c>
      <c r="F1460" s="129">
        <v>2001</v>
      </c>
      <c r="G1460" s="100" t="s">
        <v>311</v>
      </c>
      <c r="H1460" s="15" t="s">
        <v>290</v>
      </c>
      <c r="I1460" s="130">
        <v>14.13</v>
      </c>
      <c r="J1460" s="6">
        <f>1</f>
        <v>1</v>
      </c>
      <c r="L1460" s="205" t="s">
        <v>405</v>
      </c>
      <c r="M1460" s="205" t="s">
        <v>406</v>
      </c>
      <c r="N1460" s="205" t="s">
        <v>407</v>
      </c>
    </row>
    <row r="1461" spans="2:14" ht="23.25" customHeight="1">
      <c r="B1461" s="100" t="s">
        <v>378</v>
      </c>
      <c r="C1461" s="100" t="s">
        <v>379</v>
      </c>
      <c r="D1461" s="100" t="s">
        <v>380</v>
      </c>
      <c r="E1461" s="100">
        <v>63400</v>
      </c>
      <c r="F1461" s="129">
        <v>2006</v>
      </c>
      <c r="G1461" s="100" t="s">
        <v>363</v>
      </c>
      <c r="H1461" s="15" t="s">
        <v>281</v>
      </c>
      <c r="I1461" s="130">
        <v>5.56</v>
      </c>
      <c r="J1461" s="6">
        <f>1</f>
        <v>1</v>
      </c>
      <c r="L1461" s="205" t="s">
        <v>429</v>
      </c>
      <c r="M1461" s="205" t="s">
        <v>430</v>
      </c>
      <c r="N1461" s="205" t="s">
        <v>431</v>
      </c>
    </row>
    <row r="1462" spans="2:14" ht="23.25" customHeight="1">
      <c r="B1462" s="100" t="s">
        <v>378</v>
      </c>
      <c r="C1462" s="100" t="s">
        <v>379</v>
      </c>
      <c r="D1462" s="100" t="s">
        <v>380</v>
      </c>
      <c r="E1462" s="100">
        <v>63400</v>
      </c>
      <c r="F1462" s="129">
        <v>2006</v>
      </c>
      <c r="G1462" s="100" t="s">
        <v>294</v>
      </c>
      <c r="H1462" s="15" t="s">
        <v>287</v>
      </c>
      <c r="I1462" s="130">
        <v>3.08</v>
      </c>
      <c r="J1462" s="6">
        <f>1</f>
        <v>1</v>
      </c>
      <c r="L1462" s="205" t="s">
        <v>432</v>
      </c>
      <c r="M1462" s="205" t="s">
        <v>430</v>
      </c>
      <c r="N1462" s="205" t="s">
        <v>431</v>
      </c>
    </row>
    <row r="1463" spans="2:14" ht="23.25" customHeight="1">
      <c r="B1463" s="100" t="s">
        <v>405</v>
      </c>
      <c r="C1463" s="100" t="s">
        <v>406</v>
      </c>
      <c r="D1463" s="100" t="str">
        <f>_xlfn.XLOOKUP(tblMix[[#This Row],[Arena Name]],tblLookup[Arena Name],tblLookup[Arena Location],NA(),0,1)</f>
        <v>Denver, Colorado</v>
      </c>
      <c r="E1463" s="100">
        <v>76125</v>
      </c>
      <c r="F1463" s="129">
        <v>2001</v>
      </c>
      <c r="G1463" s="100" t="s">
        <v>274</v>
      </c>
      <c r="H1463" s="15" t="s">
        <v>287</v>
      </c>
      <c r="I1463" s="130">
        <v>6.84</v>
      </c>
      <c r="J1463" s="6">
        <f>1</f>
        <v>1</v>
      </c>
      <c r="L1463" s="205" t="s">
        <v>426</v>
      </c>
      <c r="M1463" s="205" t="s">
        <v>427</v>
      </c>
      <c r="N1463" s="205" t="s">
        <v>428</v>
      </c>
    </row>
    <row r="1464" spans="2:14" ht="23.25" customHeight="1">
      <c r="B1464" s="100" t="s">
        <v>449</v>
      </c>
      <c r="C1464" s="100" t="s">
        <v>450</v>
      </c>
      <c r="D1464" s="100" t="s">
        <v>451</v>
      </c>
      <c r="E1464" s="100">
        <v>69596</v>
      </c>
      <c r="F1464" s="129">
        <v>2003</v>
      </c>
      <c r="G1464" s="100" t="s">
        <v>297</v>
      </c>
      <c r="H1464" s="15" t="s">
        <v>287</v>
      </c>
      <c r="I1464" s="130">
        <v>15.27</v>
      </c>
      <c r="J1464" s="6">
        <f>1</f>
        <v>1</v>
      </c>
      <c r="L1464" s="205" t="s">
        <v>461</v>
      </c>
      <c r="M1464" s="205" t="s">
        <v>462</v>
      </c>
      <c r="N1464" s="205" t="s">
        <v>463</v>
      </c>
    </row>
    <row r="1465" spans="2:14" ht="23.25" customHeight="1">
      <c r="B1465" s="100" t="str" cm="1">
        <f t="array" ref="B1465">_xlfn.XLOOKUP(tblMix[[#This Row],[Arena Name]]&amp;tblMix[[#This Row],[Arena Location]],tblLookup[Arena Name]&amp;tblLookup[Arena Location],tblLookup[Team Name],NA(),0,1)</f>
        <v>Baltimore Ravens</v>
      </c>
      <c r="C1465" s="100" t="s">
        <v>385</v>
      </c>
      <c r="D1465" s="100" t="s">
        <v>386</v>
      </c>
      <c r="E1465" s="100">
        <v>71008</v>
      </c>
      <c r="F1465" s="129">
        <v>1998</v>
      </c>
      <c r="G1465" s="100" t="s">
        <v>361</v>
      </c>
      <c r="H1465" s="15" t="s">
        <v>281</v>
      </c>
      <c r="I1465" s="130">
        <v>3.09</v>
      </c>
      <c r="J1465" s="6">
        <f>1</f>
        <v>1</v>
      </c>
      <c r="L1465" s="205" t="s">
        <v>411</v>
      </c>
      <c r="M1465" s="205" t="s">
        <v>412</v>
      </c>
      <c r="N1465" s="205" t="s">
        <v>413</v>
      </c>
    </row>
    <row r="1466" spans="2:14" ht="23.25" customHeight="1">
      <c r="B1466" s="100" t="s">
        <v>390</v>
      </c>
      <c r="C1466" s="100" t="s">
        <v>391</v>
      </c>
      <c r="D1466" s="100" t="s">
        <v>392</v>
      </c>
      <c r="E1466" s="100">
        <v>75523</v>
      </c>
      <c r="F1466" s="129">
        <v>1996</v>
      </c>
      <c r="G1466" s="100" t="s">
        <v>299</v>
      </c>
      <c r="H1466" s="15" t="s">
        <v>283</v>
      </c>
      <c r="I1466" s="130">
        <v>5.21</v>
      </c>
      <c r="J1466" s="6">
        <f>1</f>
        <v>1</v>
      </c>
      <c r="L1466" s="205" t="s">
        <v>461</v>
      </c>
      <c r="M1466" s="205" t="s">
        <v>462</v>
      </c>
      <c r="N1466" s="205" t="s">
        <v>463</v>
      </c>
    </row>
    <row r="1467" spans="2:14" ht="23.25" customHeight="1">
      <c r="B1467" s="100" t="s">
        <v>396</v>
      </c>
      <c r="C1467" s="100" t="str">
        <f>_xlfn.XLOOKUP(tblMix[[#This Row],[Team Name]],tblLookup[Team Name],tblLookup[Arena Name],NA(),0,1)</f>
        <v>Paycor Stadium</v>
      </c>
      <c r="D1467" s="100" t="s">
        <v>398</v>
      </c>
      <c r="E1467" s="100">
        <v>65515</v>
      </c>
      <c r="F1467" s="129">
        <v>2000</v>
      </c>
      <c r="G1467" s="100" t="s">
        <v>294</v>
      </c>
      <c r="H1467" s="15" t="s">
        <v>287</v>
      </c>
      <c r="I1467" s="130">
        <v>3.08</v>
      </c>
      <c r="J1467" s="6">
        <f>1</f>
        <v>1</v>
      </c>
      <c r="L1467" s="205" t="s">
        <v>426</v>
      </c>
      <c r="M1467" s="205" t="s">
        <v>427</v>
      </c>
      <c r="N1467" s="205" t="s">
        <v>428</v>
      </c>
    </row>
    <row r="1468" spans="2:14" ht="23.25" customHeight="1">
      <c r="B1468" s="100" t="s">
        <v>396</v>
      </c>
      <c r="C1468" s="100" t="s">
        <v>397</v>
      </c>
      <c r="D1468" s="100" t="s">
        <v>398</v>
      </c>
      <c r="E1468" s="100">
        <v>65515</v>
      </c>
      <c r="F1468" s="129">
        <v>2000</v>
      </c>
      <c r="G1468" s="100" t="s">
        <v>277</v>
      </c>
      <c r="H1468" s="15" t="s">
        <v>283</v>
      </c>
      <c r="I1468" s="130">
        <v>8.2200000000000006</v>
      </c>
      <c r="J1468" s="6">
        <f>1</f>
        <v>1</v>
      </c>
      <c r="L1468" s="205" t="s">
        <v>436</v>
      </c>
      <c r="M1468" s="205" t="s">
        <v>437</v>
      </c>
      <c r="N1468" s="205" t="s">
        <v>438</v>
      </c>
    </row>
    <row r="1469" spans="2:14" ht="23.25" customHeight="1">
      <c r="B1469" s="100" t="s">
        <v>399</v>
      </c>
      <c r="C1469" s="100" t="s">
        <v>400</v>
      </c>
      <c r="D1469" s="100" t="s">
        <v>401</v>
      </c>
      <c r="E1469" s="100">
        <v>67895</v>
      </c>
      <c r="F1469" s="129">
        <v>1999</v>
      </c>
      <c r="G1469" s="100" t="s">
        <v>284</v>
      </c>
      <c r="H1469" s="15" t="s">
        <v>290</v>
      </c>
      <c r="I1469" s="130">
        <v>10.16</v>
      </c>
      <c r="J1469" s="6">
        <f>1</f>
        <v>1</v>
      </c>
      <c r="L1469" s="205" t="s">
        <v>414</v>
      </c>
      <c r="M1469" s="205" t="s">
        <v>415</v>
      </c>
      <c r="N1469" s="205" t="s">
        <v>416</v>
      </c>
    </row>
    <row r="1470" spans="2:14" ht="23.25" customHeight="1">
      <c r="B1470" s="100" t="s">
        <v>452</v>
      </c>
      <c r="C1470" s="100" t="s">
        <v>453</v>
      </c>
      <c r="D1470" s="100" t="s">
        <v>454</v>
      </c>
      <c r="E1470" s="100">
        <v>68400</v>
      </c>
      <c r="F1470" s="129">
        <v>2001</v>
      </c>
      <c r="G1470" s="100" t="s">
        <v>274</v>
      </c>
      <c r="H1470" s="15" t="s">
        <v>287</v>
      </c>
      <c r="I1470" s="130">
        <v>6.84</v>
      </c>
      <c r="J1470" s="6">
        <f>1</f>
        <v>1</v>
      </c>
      <c r="L1470" s="205" t="s">
        <v>378</v>
      </c>
      <c r="M1470" s="205" t="s">
        <v>379</v>
      </c>
      <c r="N1470" s="205" t="s">
        <v>380</v>
      </c>
    </row>
    <row r="1471" spans="2:14" ht="23.25" customHeight="1">
      <c r="B1471" s="100" t="s">
        <v>439</v>
      </c>
      <c r="C1471" s="100" t="str">
        <f>_xlfn.XLOOKUP(tblMix[[#This Row],[Team Name]],tblLookup[Team Name],tblLookup[Arena Name],NA(),0,1)</f>
        <v>Gillette Stadium</v>
      </c>
      <c r="D1471" s="100" t="str">
        <f>_xlfn.XLOOKUP(tblMix[[#This Row],[Arena Name]],tblLookup[Arena Name],tblLookup[Arena Location],NA(),0,1)</f>
        <v>Foxborough, Massachusetts</v>
      </c>
      <c r="E1471" s="100">
        <v>66829</v>
      </c>
      <c r="F1471" s="129">
        <v>2002</v>
      </c>
      <c r="G1471" s="100" t="s">
        <v>365</v>
      </c>
      <c r="H1471" s="15" t="s">
        <v>287</v>
      </c>
      <c r="I1471" s="130">
        <v>7.18</v>
      </c>
      <c r="J1471" s="6">
        <f>1</f>
        <v>1</v>
      </c>
      <c r="L1471" s="205" t="s">
        <v>467</v>
      </c>
      <c r="M1471" s="205" t="s">
        <v>468</v>
      </c>
      <c r="N1471" s="205" t="s">
        <v>469</v>
      </c>
    </row>
    <row r="1472" spans="2:14" ht="23.25" customHeight="1">
      <c r="B1472" s="100" t="s">
        <v>423</v>
      </c>
      <c r="C1472" s="100" t="str">
        <f>_xlfn.XLOOKUP(tblMix[[#This Row],[Team Name]],tblLookup[Team Name],tblLookup[Arena Name],NA(),0,1)</f>
        <v>GEHA Field at Arrowhead Stadium</v>
      </c>
      <c r="D1472" s="100" t="str">
        <f>_xlfn.XLOOKUP(tblMix[[#This Row],[Arena Name]],tblLookup[Arena Name],tblLookup[Arena Location],NA(),0,1)</f>
        <v>Kansas City, Missouri</v>
      </c>
      <c r="E1472" s="100">
        <v>76416</v>
      </c>
      <c r="F1472" s="129">
        <v>1972</v>
      </c>
      <c r="G1472" s="100" t="s">
        <v>295</v>
      </c>
      <c r="H1472" s="15" t="s">
        <v>281</v>
      </c>
      <c r="I1472" s="130">
        <v>13.92</v>
      </c>
      <c r="J1472" s="6">
        <f>1</f>
        <v>1</v>
      </c>
      <c r="L1472" s="205" t="s">
        <v>452</v>
      </c>
      <c r="M1472" s="205" t="s">
        <v>453</v>
      </c>
      <c r="N1472" s="205" t="s">
        <v>454</v>
      </c>
    </row>
    <row r="1473" spans="2:14" ht="23.25" customHeight="1">
      <c r="B1473" s="100" t="s">
        <v>452</v>
      </c>
      <c r="C1473" s="100" t="str">
        <f>_xlfn.XLOOKUP(tblMix[[#This Row],[Team Name]],tblLookup[Team Name],tblLookup[Arena Name],NA(),0,1)</f>
        <v>Acrisure Stadium</v>
      </c>
      <c r="D1473" s="100" t="s">
        <v>454</v>
      </c>
      <c r="E1473" s="100">
        <v>68400</v>
      </c>
      <c r="F1473" s="129">
        <v>2001</v>
      </c>
      <c r="G1473" s="100" t="s">
        <v>359</v>
      </c>
      <c r="H1473" s="15" t="s">
        <v>283</v>
      </c>
      <c r="I1473" s="130">
        <v>11.01</v>
      </c>
      <c r="J1473" s="6">
        <f>1</f>
        <v>1</v>
      </c>
      <c r="L1473" s="205" t="s">
        <v>420</v>
      </c>
      <c r="M1473" s="205" t="s">
        <v>421</v>
      </c>
      <c r="N1473" s="205" t="s">
        <v>422</v>
      </c>
    </row>
    <row r="1474" spans="2:14" ht="23.25" customHeight="1">
      <c r="B1474" s="100" t="str" cm="1">
        <f t="array" ref="B1474">_xlfn.XLOOKUP(tblMix[[#This Row],[Arena Name]]&amp;tblMix[[#This Row],[Arena Location]],tblLookup[Arena Name]&amp;tblLookup[Arena Location],tblLookup[Team Name],NA(),0,1)</f>
        <v>Green Bay Packers</v>
      </c>
      <c r="C1474" s="100" t="str">
        <f>_xlfn.XLOOKUP(tblMix[[#This Row],[Arena Location]],tblLookup[Arena Location],tblLookup[Arena Name],NA(),0,1)</f>
        <v>Lambeau Field</v>
      </c>
      <c r="D1474" s="100" t="s">
        <v>413</v>
      </c>
      <c r="E1474" s="100">
        <v>81441</v>
      </c>
      <c r="F1474" s="129">
        <v>1957</v>
      </c>
      <c r="G1474" s="100" t="s">
        <v>295</v>
      </c>
      <c r="H1474" s="15" t="s">
        <v>283</v>
      </c>
      <c r="I1474" s="130">
        <v>15.3</v>
      </c>
      <c r="J1474" s="6">
        <f>1</f>
        <v>1</v>
      </c>
      <c r="L1474" s="205" t="s">
        <v>408</v>
      </c>
      <c r="M1474" s="205" t="s">
        <v>409</v>
      </c>
      <c r="N1474" s="205" t="s">
        <v>410</v>
      </c>
    </row>
    <row r="1475" spans="2:14" ht="23.25" customHeight="1">
      <c r="B1475" s="100" t="s">
        <v>378</v>
      </c>
      <c r="C1475" s="100" t="s">
        <v>379</v>
      </c>
      <c r="D1475" s="100" t="str">
        <f>_xlfn.XLOOKUP(tblMix[[#This Row],[Arena Name]],tblLookup[Arena Name],tblLookup[Arena Location],NA(),0,1)</f>
        <v>Glendale, Arizona</v>
      </c>
      <c r="E1475" s="100">
        <v>63400</v>
      </c>
      <c r="F1475" s="129">
        <v>2006</v>
      </c>
      <c r="G1475" s="100" t="s">
        <v>267</v>
      </c>
      <c r="H1475" s="15" t="s">
        <v>287</v>
      </c>
      <c r="I1475" s="130">
        <v>13.64</v>
      </c>
      <c r="J1475" s="6">
        <f>1</f>
        <v>1</v>
      </c>
      <c r="L1475" s="205" t="s">
        <v>417</v>
      </c>
      <c r="M1475" s="205" t="s">
        <v>418</v>
      </c>
      <c r="N1475" s="205" t="s">
        <v>419</v>
      </c>
    </row>
    <row r="1476" spans="2:14" ht="23.25" customHeight="1">
      <c r="B1476" s="100" t="s">
        <v>426</v>
      </c>
      <c r="C1476" s="100" t="s">
        <v>427</v>
      </c>
      <c r="D1476" s="100" t="s">
        <v>428</v>
      </c>
      <c r="E1476" s="100">
        <v>65000</v>
      </c>
      <c r="F1476" s="129">
        <v>2020</v>
      </c>
      <c r="G1476" s="100" t="s">
        <v>272</v>
      </c>
      <c r="H1476" s="15" t="s">
        <v>283</v>
      </c>
      <c r="I1476" s="130">
        <v>15.68</v>
      </c>
      <c r="J1476" s="6">
        <f>1</f>
        <v>1</v>
      </c>
      <c r="L1476" s="205" t="s">
        <v>461</v>
      </c>
      <c r="M1476" s="205" t="s">
        <v>462</v>
      </c>
      <c r="N1476" s="205" t="s">
        <v>463</v>
      </c>
    </row>
    <row r="1477" spans="2:14" ht="23.25" customHeight="1">
      <c r="B1477" s="100" t="str" cm="1">
        <f t="array" ref="B1477">_xlfn.XLOOKUP(tblMix[[#This Row],[Arena Name]]&amp;tblMix[[#This Row],[Arena Location]],tblLookup[Arena Name]&amp;tblLookup[Arena Location],tblLookup[Team Name],NA(),0,1)</f>
        <v>Pittsburgh Steelers</v>
      </c>
      <c r="C1477" s="100" t="s">
        <v>453</v>
      </c>
      <c r="D1477" s="100" t="str">
        <f>_xlfn.XLOOKUP(tblMix[[#This Row],[Arena Name]],tblLookup[Arena Name],tblLookup[Arena Location],NA(),0,1)</f>
        <v>Pittsburgh, Pennsylvania</v>
      </c>
      <c r="E1477" s="100">
        <v>68400</v>
      </c>
      <c r="F1477" s="129">
        <v>2001</v>
      </c>
      <c r="G1477" s="100" t="s">
        <v>293</v>
      </c>
      <c r="H1477" s="15" t="s">
        <v>283</v>
      </c>
      <c r="I1477" s="130">
        <v>5.08</v>
      </c>
      <c r="J1477" s="6">
        <f>1</f>
        <v>1</v>
      </c>
      <c r="L1477" s="205" t="s">
        <v>414</v>
      </c>
      <c r="M1477" s="205" t="s">
        <v>415</v>
      </c>
      <c r="N1477" s="205" t="s">
        <v>416</v>
      </c>
    </row>
    <row r="1478" spans="2:14" ht="23.25" customHeight="1">
      <c r="B1478" s="100" t="str" cm="1">
        <f t="array" ref="B1478">_xlfn.XLOOKUP(tblMix[[#This Row],[Arena Name]]&amp;tblMix[[#This Row],[Arena Location]],tblLookup[Arena Name]&amp;tblLookup[Arena Location],tblLookup[Team Name],NA(),0,1)</f>
        <v>Atlanta Falcons</v>
      </c>
      <c r="C1478" s="100" t="str">
        <f>_xlfn.XLOOKUP(tblMix[[#This Row],[Arena Location]],tblLookup[Arena Location],tblLookup[Arena Name],NA(),0,1)</f>
        <v>Mercedes-Benz Stadium</v>
      </c>
      <c r="D1478" s="100" t="s">
        <v>383</v>
      </c>
      <c r="E1478" s="100">
        <v>71000</v>
      </c>
      <c r="F1478" s="129">
        <v>2017</v>
      </c>
      <c r="G1478" s="100" t="s">
        <v>284</v>
      </c>
      <c r="H1478" s="15" t="s">
        <v>287</v>
      </c>
      <c r="I1478" s="130">
        <v>10.71</v>
      </c>
      <c r="J1478" s="6">
        <f>1</f>
        <v>1</v>
      </c>
      <c r="L1478" s="205" t="s">
        <v>458</v>
      </c>
      <c r="M1478" s="205" t="s">
        <v>459</v>
      </c>
      <c r="N1478" s="205" t="s">
        <v>460</v>
      </c>
    </row>
    <row r="1479" spans="2:14" ht="23.25" customHeight="1">
      <c r="B1479" s="100" t="str" cm="1">
        <f t="array" ref="B1479">_xlfn.XLOOKUP(tblMix[[#This Row],[Arena Name]]&amp;tblMix[[#This Row],[Arena Location]],tblLookup[Arena Name]&amp;tblLookup[Arena Location],tblLookup[Team Name],NA(),0,1)</f>
        <v>Tennessee Titans</v>
      </c>
      <c r="C1479" s="100" t="str">
        <f>_xlfn.XLOOKUP(tblMix[[#This Row],[Arena Location]],tblLookup[Arena Location],tblLookup[Arena Name],NA(),0,1)</f>
        <v>Nissan Stadium</v>
      </c>
      <c r="D1479" s="100" t="s">
        <v>466</v>
      </c>
      <c r="E1479" s="100">
        <v>69143</v>
      </c>
      <c r="F1479" s="129">
        <v>1999</v>
      </c>
      <c r="G1479" s="100" t="s">
        <v>270</v>
      </c>
      <c r="H1479" s="15" t="s">
        <v>290</v>
      </c>
      <c r="I1479" s="130">
        <v>8.5</v>
      </c>
      <c r="J1479" s="6">
        <f>1</f>
        <v>1</v>
      </c>
      <c r="L1479" s="205" t="s">
        <v>467</v>
      </c>
      <c r="M1479" s="205" t="s">
        <v>468</v>
      </c>
      <c r="N1479" s="205" t="s">
        <v>469</v>
      </c>
    </row>
    <row r="1480" spans="2:14" ht="23.25" customHeight="1">
      <c r="B1480" s="100" t="s">
        <v>390</v>
      </c>
      <c r="C1480" s="100" t="s">
        <v>391</v>
      </c>
      <c r="D1480" s="100" t="str">
        <f>_xlfn.XLOOKUP(tblMix[[#This Row],[Arena Name]],tblLookup[Arena Name],tblLookup[Arena Location],NA(),0,1)</f>
        <v>Charlotte, North Carolina</v>
      </c>
      <c r="E1480" s="100">
        <v>75523</v>
      </c>
      <c r="F1480" s="129">
        <v>1996</v>
      </c>
      <c r="G1480" s="100" t="s">
        <v>271</v>
      </c>
      <c r="H1480" s="15" t="s">
        <v>290</v>
      </c>
      <c r="I1480" s="130">
        <v>10.18</v>
      </c>
      <c r="J1480" s="6">
        <f>1</f>
        <v>1</v>
      </c>
      <c r="L1480" s="205" t="s">
        <v>378</v>
      </c>
      <c r="M1480" s="205" t="s">
        <v>379</v>
      </c>
      <c r="N1480" s="205" t="s">
        <v>380</v>
      </c>
    </row>
    <row r="1481" spans="2:14" ht="23.25" customHeight="1">
      <c r="B1481" s="100" t="s">
        <v>396</v>
      </c>
      <c r="C1481" s="100" t="str">
        <f>_xlfn.XLOOKUP(tblMix[[#This Row],[Team Name]],tblLookup[Team Name],tblLookup[Arena Name],NA(),0,1)</f>
        <v>Paycor Stadium</v>
      </c>
      <c r="D1481" s="100" t="str">
        <f>_xlfn.XLOOKUP(tblMix[[#This Row],[Arena Name]],tblLookup[Arena Name],tblLookup[Arena Location],NA(),0,1)</f>
        <v>Cincinnati, Ohio</v>
      </c>
      <c r="E1481" s="100">
        <v>65515</v>
      </c>
      <c r="F1481" s="129">
        <v>2000</v>
      </c>
      <c r="G1481" s="100" t="s">
        <v>322</v>
      </c>
      <c r="H1481" s="15" t="s">
        <v>290</v>
      </c>
      <c r="I1481" s="130">
        <v>5.04</v>
      </c>
      <c r="J1481" s="6">
        <f>1</f>
        <v>1</v>
      </c>
      <c r="L1481" s="205" t="s">
        <v>408</v>
      </c>
      <c r="M1481" s="205" t="s">
        <v>409</v>
      </c>
      <c r="N1481" s="205" t="s">
        <v>410</v>
      </c>
    </row>
    <row r="1482" spans="2:14" ht="23.25" customHeight="1">
      <c r="B1482" s="100" t="s">
        <v>464</v>
      </c>
      <c r="C1482" s="100" t="s">
        <v>465</v>
      </c>
      <c r="D1482" s="100" t="s">
        <v>466</v>
      </c>
      <c r="E1482" s="100">
        <v>69143</v>
      </c>
      <c r="F1482" s="129">
        <v>1999</v>
      </c>
      <c r="G1482" s="100" t="s">
        <v>309</v>
      </c>
      <c r="H1482" s="15" t="s">
        <v>281</v>
      </c>
      <c r="I1482" s="130">
        <v>1.61</v>
      </c>
      <c r="J1482" s="6">
        <f>1</f>
        <v>1</v>
      </c>
      <c r="L1482" s="205" t="s">
        <v>432</v>
      </c>
      <c r="M1482" s="205" t="s">
        <v>430</v>
      </c>
      <c r="N1482" s="205" t="s">
        <v>431</v>
      </c>
    </row>
    <row r="1483" spans="2:14" ht="23.25" customHeight="1">
      <c r="B1483" s="100" t="s">
        <v>405</v>
      </c>
      <c r="C1483" s="100" t="s">
        <v>406</v>
      </c>
      <c r="D1483" s="100" t="s">
        <v>407</v>
      </c>
      <c r="E1483" s="100">
        <v>76125</v>
      </c>
      <c r="F1483" s="129">
        <v>2001</v>
      </c>
      <c r="G1483" s="100" t="s">
        <v>294</v>
      </c>
      <c r="H1483" s="15" t="s">
        <v>290</v>
      </c>
      <c r="I1483" s="130">
        <v>3.14</v>
      </c>
      <c r="J1483" s="6">
        <f>1</f>
        <v>1</v>
      </c>
      <c r="L1483" s="205" t="s">
        <v>464</v>
      </c>
      <c r="M1483" s="205" t="s">
        <v>465</v>
      </c>
      <c r="N1483" s="205" t="s">
        <v>466</v>
      </c>
    </row>
    <row r="1484" spans="2:14" ht="23.25" customHeight="1">
      <c r="B1484" s="100" t="s">
        <v>387</v>
      </c>
      <c r="C1484" s="100" t="str">
        <f>_xlfn.XLOOKUP(tblMix[[#This Row],[Team Name]],tblLookup[Team Name],tblLookup[Arena Name],NA(),0,1)</f>
        <v>Highmark Stadium</v>
      </c>
      <c r="D1484" s="100" t="s">
        <v>389</v>
      </c>
      <c r="E1484" s="100">
        <v>71608</v>
      </c>
      <c r="F1484" s="129">
        <v>1973</v>
      </c>
      <c r="G1484" s="100" t="s">
        <v>363</v>
      </c>
      <c r="H1484" s="15" t="s">
        <v>281</v>
      </c>
      <c r="I1484" s="130">
        <v>5.56</v>
      </c>
      <c r="J1484" s="6">
        <f>1</f>
        <v>1</v>
      </c>
      <c r="L1484" s="205" t="s">
        <v>458</v>
      </c>
      <c r="M1484" s="205" t="s">
        <v>459</v>
      </c>
      <c r="N1484" s="205" t="s">
        <v>460</v>
      </c>
    </row>
    <row r="1485" spans="2:14" ht="23.25" customHeight="1">
      <c r="B1485" s="100" t="s">
        <v>387</v>
      </c>
      <c r="C1485" s="100" t="str">
        <f>_xlfn.XLOOKUP(tblMix[[#This Row],[Team Name]],tblLookup[Team Name],tblLookup[Arena Name],NA(),0,1)</f>
        <v>Highmark Stadium</v>
      </c>
      <c r="D1485" s="100" t="s">
        <v>389</v>
      </c>
      <c r="E1485" s="100">
        <v>71608</v>
      </c>
      <c r="F1485" s="129">
        <v>1973</v>
      </c>
      <c r="G1485" s="100" t="s">
        <v>285</v>
      </c>
      <c r="H1485" s="15" t="s">
        <v>287</v>
      </c>
      <c r="I1485" s="130">
        <v>12.71</v>
      </c>
      <c r="J1485" s="6">
        <f>1</f>
        <v>1</v>
      </c>
      <c r="L1485" s="205" t="s">
        <v>378</v>
      </c>
      <c r="M1485" s="205" t="s">
        <v>379</v>
      </c>
      <c r="N1485" s="205" t="s">
        <v>380</v>
      </c>
    </row>
    <row r="1486" spans="2:14" ht="23.25" customHeight="1">
      <c r="B1486" s="100" t="s">
        <v>449</v>
      </c>
      <c r="C1486" s="100" t="str">
        <f>_xlfn.XLOOKUP(tblMix[[#This Row],[Team Name]],tblLookup[Team Name],tblLookup[Arena Name],NA(),0,1)</f>
        <v>Lincoln Financial Field</v>
      </c>
      <c r="D1486" s="100" t="str">
        <f>_xlfn.XLOOKUP(tblMix[[#This Row],[Arena Name]],tblLookup[Arena Name],tblLookup[Arena Location],NA(),0,1)</f>
        <v>Philadelphia, Pennsylvania</v>
      </c>
      <c r="E1486" s="100">
        <v>69596</v>
      </c>
      <c r="F1486" s="129">
        <v>2003</v>
      </c>
      <c r="G1486" s="100" t="s">
        <v>362</v>
      </c>
      <c r="H1486" s="15" t="s">
        <v>283</v>
      </c>
      <c r="I1486" s="130">
        <v>7.12</v>
      </c>
      <c r="J1486" s="6">
        <f>1</f>
        <v>1</v>
      </c>
      <c r="L1486" s="205" t="s">
        <v>420</v>
      </c>
      <c r="M1486" s="205" t="s">
        <v>421</v>
      </c>
      <c r="N1486" s="205" t="s">
        <v>422</v>
      </c>
    </row>
    <row r="1487" spans="2:14" ht="23.25" customHeight="1">
      <c r="B1487" s="100" t="s">
        <v>458</v>
      </c>
      <c r="C1487" s="100" t="s">
        <v>459</v>
      </c>
      <c r="D1487" s="100" t="s">
        <v>460</v>
      </c>
      <c r="E1487" s="100">
        <v>69000</v>
      </c>
      <c r="F1487" s="129">
        <v>2002</v>
      </c>
      <c r="G1487" s="100" t="s">
        <v>313</v>
      </c>
      <c r="H1487" s="15" t="s">
        <v>287</v>
      </c>
      <c r="I1487" s="130">
        <v>12.48</v>
      </c>
      <c r="J1487" s="6">
        <f>1</f>
        <v>1</v>
      </c>
      <c r="L1487" s="205" t="s">
        <v>429</v>
      </c>
      <c r="M1487" s="205" t="s">
        <v>430</v>
      </c>
      <c r="N1487" s="205" t="s">
        <v>431</v>
      </c>
    </row>
    <row r="1488" spans="2:14" ht="23.25" customHeight="1">
      <c r="B1488" s="100" t="s">
        <v>411</v>
      </c>
      <c r="C1488" s="100" t="s">
        <v>412</v>
      </c>
      <c r="D1488" s="100" t="str">
        <f>_xlfn.XLOOKUP(tblMix[[#This Row],[Arena Name]],tblLookup[Arena Name],tblLookup[Arena Location],NA(),0,1)</f>
        <v>Green Bay, Wisconsin</v>
      </c>
      <c r="E1488" s="100">
        <v>81441</v>
      </c>
      <c r="F1488" s="129">
        <v>1957</v>
      </c>
      <c r="G1488" s="100" t="s">
        <v>297</v>
      </c>
      <c r="H1488" s="15" t="s">
        <v>283</v>
      </c>
      <c r="I1488" s="130">
        <v>15.27</v>
      </c>
      <c r="J1488" s="6">
        <f>1</f>
        <v>1</v>
      </c>
      <c r="L1488" s="205" t="s">
        <v>402</v>
      </c>
      <c r="M1488" s="205" t="s">
        <v>403</v>
      </c>
      <c r="N1488" s="205" t="s">
        <v>404</v>
      </c>
    </row>
    <row r="1489" spans="2:14" ht="23.25" customHeight="1">
      <c r="B1489" s="100" t="s">
        <v>458</v>
      </c>
      <c r="C1489" s="100" t="s">
        <v>459</v>
      </c>
      <c r="D1489" s="100" t="s">
        <v>460</v>
      </c>
      <c r="E1489" s="100">
        <v>69000</v>
      </c>
      <c r="F1489" s="129">
        <v>2002</v>
      </c>
      <c r="G1489" s="100" t="s">
        <v>310</v>
      </c>
      <c r="H1489" s="15" t="s">
        <v>283</v>
      </c>
      <c r="I1489" s="130">
        <v>7.49</v>
      </c>
      <c r="J1489" s="6">
        <f>1</f>
        <v>1</v>
      </c>
      <c r="L1489" s="205" t="s">
        <v>426</v>
      </c>
      <c r="M1489" s="205" t="s">
        <v>427</v>
      </c>
      <c r="N1489" s="205" t="s">
        <v>428</v>
      </c>
    </row>
    <row r="1490" spans="2:14" ht="23.25" customHeight="1">
      <c r="B1490" s="100" t="s">
        <v>432</v>
      </c>
      <c r="C1490" s="100" t="s">
        <v>430</v>
      </c>
      <c r="D1490" s="100" t="s">
        <v>431</v>
      </c>
      <c r="E1490" s="100">
        <v>70240</v>
      </c>
      <c r="F1490" s="129">
        <v>2020</v>
      </c>
      <c r="G1490" s="100" t="s">
        <v>277</v>
      </c>
      <c r="H1490" s="15" t="s">
        <v>283</v>
      </c>
      <c r="I1490" s="130">
        <v>8.2200000000000006</v>
      </c>
      <c r="J1490" s="6">
        <f>1</f>
        <v>1</v>
      </c>
      <c r="L1490" s="205" t="s">
        <v>408</v>
      </c>
      <c r="M1490" s="205" t="s">
        <v>409</v>
      </c>
      <c r="N1490" s="205" t="s">
        <v>410</v>
      </c>
    </row>
    <row r="1491" spans="2:14" ht="23.25" customHeight="1">
      <c r="B1491" s="100" t="s">
        <v>432</v>
      </c>
      <c r="C1491" s="100" t="s">
        <v>430</v>
      </c>
      <c r="D1491" s="100" t="s">
        <v>431</v>
      </c>
      <c r="E1491" s="100">
        <v>70240</v>
      </c>
      <c r="F1491" s="129">
        <v>2020</v>
      </c>
      <c r="G1491" s="100" t="s">
        <v>365</v>
      </c>
      <c r="H1491" s="15" t="s">
        <v>287</v>
      </c>
      <c r="I1491" s="130">
        <v>7.18</v>
      </c>
      <c r="J1491" s="6">
        <f>1</f>
        <v>1</v>
      </c>
      <c r="L1491" s="205" t="s">
        <v>420</v>
      </c>
      <c r="M1491" s="205" t="s">
        <v>421</v>
      </c>
      <c r="N1491" s="205" t="s">
        <v>422</v>
      </c>
    </row>
    <row r="1492" spans="2:14" ht="23.25" customHeight="1">
      <c r="B1492" s="100" t="s">
        <v>399</v>
      </c>
      <c r="C1492" s="100" t="str">
        <f>_xlfn.XLOOKUP(tblMix[[#This Row],[Team Name]],tblLookup[Team Name],tblLookup[Arena Name],NA(),0,1)</f>
        <v>Cleveland Browns Stadium</v>
      </c>
      <c r="D1492" s="100" t="str">
        <f>_xlfn.XLOOKUP(tblMix[[#This Row],[Arena Name]],tblLookup[Arena Name],tblLookup[Arena Location],NA(),0,1)</f>
        <v>Cleveland, Ohio</v>
      </c>
      <c r="E1492" s="100">
        <v>67895</v>
      </c>
      <c r="F1492" s="129">
        <v>1999</v>
      </c>
      <c r="G1492" s="100" t="s">
        <v>285</v>
      </c>
      <c r="H1492" s="15" t="s">
        <v>283</v>
      </c>
      <c r="I1492" s="130">
        <v>12.71</v>
      </c>
      <c r="J1492" s="6">
        <f>1</f>
        <v>1</v>
      </c>
      <c r="L1492" s="205" t="s">
        <v>455</v>
      </c>
      <c r="M1492" s="205" t="s">
        <v>456</v>
      </c>
      <c r="N1492" s="205" t="s">
        <v>457</v>
      </c>
    </row>
    <row r="1493" spans="2:14" ht="23.25" customHeight="1">
      <c r="B1493" s="100" t="s">
        <v>467</v>
      </c>
      <c r="C1493" s="100" t="s">
        <v>468</v>
      </c>
      <c r="D1493" s="100" t="s">
        <v>469</v>
      </c>
      <c r="E1493" s="100">
        <v>82000</v>
      </c>
      <c r="F1493" s="129">
        <v>1997</v>
      </c>
      <c r="G1493" s="100" t="s">
        <v>321</v>
      </c>
      <c r="H1493" s="15" t="s">
        <v>281</v>
      </c>
      <c r="I1493" s="130">
        <v>3.9</v>
      </c>
      <c r="J1493" s="6">
        <f>1</f>
        <v>1</v>
      </c>
      <c r="L1493" s="205" t="s">
        <v>426</v>
      </c>
      <c r="M1493" s="205" t="s">
        <v>427</v>
      </c>
      <c r="N1493" s="205" t="s">
        <v>428</v>
      </c>
    </row>
    <row r="1494" spans="2:14" ht="23.25" customHeight="1">
      <c r="B1494" s="100" t="s">
        <v>426</v>
      </c>
      <c r="C1494" s="100" t="s">
        <v>427</v>
      </c>
      <c r="D1494" s="100" t="str">
        <f>_xlfn.XLOOKUP(tblMix[[#This Row],[Arena Name]],tblLookup[Arena Name],tblLookup[Arena Location],NA(),0,1)</f>
        <v>Paradise, Nevada</v>
      </c>
      <c r="E1494" s="100">
        <v>65000</v>
      </c>
      <c r="F1494" s="129">
        <v>2020</v>
      </c>
      <c r="G1494" s="100" t="s">
        <v>293</v>
      </c>
      <c r="H1494" s="15" t="s">
        <v>281</v>
      </c>
      <c r="I1494" s="130">
        <v>5.38</v>
      </c>
      <c r="J1494" s="6">
        <f>1</f>
        <v>1</v>
      </c>
      <c r="L1494" s="205" t="s">
        <v>387</v>
      </c>
      <c r="M1494" s="205" t="s">
        <v>388</v>
      </c>
      <c r="N1494" s="205" t="s">
        <v>389</v>
      </c>
    </row>
    <row r="1495" spans="2:14" ht="23.25" customHeight="1">
      <c r="B1495" s="100" t="s">
        <v>455</v>
      </c>
      <c r="C1495" s="100" t="s">
        <v>456</v>
      </c>
      <c r="D1495" s="100" t="s">
        <v>457</v>
      </c>
      <c r="E1495" s="100">
        <v>68500</v>
      </c>
      <c r="F1495" s="129">
        <v>2014</v>
      </c>
      <c r="G1495" s="100" t="s">
        <v>303</v>
      </c>
      <c r="H1495" s="15" t="s">
        <v>283</v>
      </c>
      <c r="I1495" s="130">
        <v>13.89</v>
      </c>
      <c r="J1495" s="6">
        <f>1</f>
        <v>1</v>
      </c>
      <c r="L1495" s="205" t="s">
        <v>402</v>
      </c>
      <c r="M1495" s="205" t="s">
        <v>403</v>
      </c>
      <c r="N1495" s="205" t="s">
        <v>404</v>
      </c>
    </row>
    <row r="1496" spans="2:14" ht="23.25" customHeight="1">
      <c r="B1496" s="100" t="s">
        <v>436</v>
      </c>
      <c r="C1496" s="100" t="s">
        <v>437</v>
      </c>
      <c r="D1496" s="100" t="s">
        <v>438</v>
      </c>
      <c r="E1496" s="100">
        <v>66655</v>
      </c>
      <c r="F1496" s="129">
        <v>2016</v>
      </c>
      <c r="G1496" s="100" t="s">
        <v>282</v>
      </c>
      <c r="H1496" s="15" t="s">
        <v>283</v>
      </c>
      <c r="I1496" s="130">
        <v>5.7</v>
      </c>
      <c r="J1496" s="6">
        <f>1</f>
        <v>1</v>
      </c>
      <c r="L1496" s="205" t="s">
        <v>461</v>
      </c>
      <c r="M1496" s="205" t="s">
        <v>462</v>
      </c>
      <c r="N1496" s="205" t="s">
        <v>463</v>
      </c>
    </row>
    <row r="1497" spans="2:14" ht="23.25" customHeight="1">
      <c r="B1497" s="100" t="s">
        <v>467</v>
      </c>
      <c r="C1497" s="100" t="str">
        <f>_xlfn.XLOOKUP(tblMix[[#This Row],[Team Name]],tblLookup[Team Name],tblLookup[Arena Name],NA(),0,1)</f>
        <v>Commanders Field</v>
      </c>
      <c r="D1497" s="100" t="s">
        <v>469</v>
      </c>
      <c r="E1497" s="100">
        <v>82000</v>
      </c>
      <c r="F1497" s="129">
        <v>1997</v>
      </c>
      <c r="G1497" s="100" t="s">
        <v>271</v>
      </c>
      <c r="H1497" s="15" t="s">
        <v>287</v>
      </c>
      <c r="I1497" s="130">
        <v>9.4700000000000006</v>
      </c>
      <c r="J1497" s="6">
        <f>1</f>
        <v>1</v>
      </c>
      <c r="L1497" s="205" t="s">
        <v>433</v>
      </c>
      <c r="M1497" s="205" t="s">
        <v>434</v>
      </c>
      <c r="N1497" s="205" t="s">
        <v>435</v>
      </c>
    </row>
    <row r="1498" spans="2:14" ht="23.25" customHeight="1">
      <c r="B1498" s="100" t="str" cm="1">
        <f t="array" ref="B1498">_xlfn.XLOOKUP(tblMix[[#This Row],[Arena Name]]&amp;tblMix[[#This Row],[Arena Location]],tblLookup[Arena Name]&amp;tblLookup[Arena Location],tblLookup[Team Name],NA(),0,1)</f>
        <v>Minnesota Vikings</v>
      </c>
      <c r="C1498" s="100" t="s">
        <v>437</v>
      </c>
      <c r="D1498" s="100" t="s">
        <v>438</v>
      </c>
      <c r="E1498" s="100">
        <v>66655</v>
      </c>
      <c r="F1498" s="129">
        <v>2016</v>
      </c>
      <c r="G1498" s="100" t="s">
        <v>311</v>
      </c>
      <c r="H1498" s="15" t="s">
        <v>283</v>
      </c>
      <c r="I1498" s="130">
        <v>14.84</v>
      </c>
      <c r="J1498" s="6">
        <f>1</f>
        <v>1</v>
      </c>
      <c r="L1498" s="205" t="s">
        <v>452</v>
      </c>
      <c r="M1498" s="205" t="s">
        <v>453</v>
      </c>
      <c r="N1498" s="205" t="s">
        <v>454</v>
      </c>
    </row>
    <row r="1499" spans="2:14" ht="23.25" customHeight="1">
      <c r="B1499" s="100" t="s">
        <v>439</v>
      </c>
      <c r="C1499" s="100" t="str">
        <f>_xlfn.XLOOKUP(tblMix[[#This Row],[Team Name]],tblLookup[Team Name],tblLookup[Arena Name],NA(),0,1)</f>
        <v>Gillette Stadium</v>
      </c>
      <c r="D1499" s="100" t="str">
        <f>_xlfn.XLOOKUP(tblMix[[#This Row],[Arena Name]],tblLookup[Arena Name],tblLookup[Arena Location],NA(),0,1)</f>
        <v>Foxborough, Massachusetts</v>
      </c>
      <c r="E1499" s="100">
        <v>66829</v>
      </c>
      <c r="F1499" s="129">
        <v>2002</v>
      </c>
      <c r="G1499" s="100" t="s">
        <v>365</v>
      </c>
      <c r="H1499" s="15" t="s">
        <v>287</v>
      </c>
      <c r="I1499" s="130">
        <v>7.18</v>
      </c>
      <c r="J1499" s="6">
        <f>1</f>
        <v>1</v>
      </c>
      <c r="L1499" s="205" t="s">
        <v>449</v>
      </c>
      <c r="M1499" s="205" t="s">
        <v>450</v>
      </c>
      <c r="N1499" s="205" t="s">
        <v>451</v>
      </c>
    </row>
    <row r="1500" spans="2:14" ht="23.25" customHeight="1">
      <c r="B1500" s="100" t="s">
        <v>439</v>
      </c>
      <c r="C1500" s="100" t="str">
        <f>_xlfn.XLOOKUP(tblMix[[#This Row],[Team Name]],tblLookup[Team Name],tblLookup[Arena Name],NA(),0,1)</f>
        <v>Gillette Stadium</v>
      </c>
      <c r="D1500" s="100" t="str">
        <f>_xlfn.XLOOKUP(tblMix[[#This Row],[Arena Name]],tblLookup[Arena Name],tblLookup[Arena Location],NA(),0,1)</f>
        <v>Foxborough, Massachusetts</v>
      </c>
      <c r="E1500" s="100">
        <v>66829</v>
      </c>
      <c r="F1500" s="129">
        <v>2002</v>
      </c>
      <c r="G1500" s="100" t="s">
        <v>321</v>
      </c>
      <c r="H1500" s="15" t="s">
        <v>281</v>
      </c>
      <c r="I1500" s="130">
        <v>3.9</v>
      </c>
      <c r="J1500" s="6">
        <f>1</f>
        <v>1</v>
      </c>
      <c r="L1500" s="205" t="s">
        <v>461</v>
      </c>
      <c r="M1500" s="205" t="s">
        <v>462</v>
      </c>
      <c r="N1500" s="205" t="s">
        <v>463</v>
      </c>
    </row>
    <row r="1501" spans="2:14" ht="23.25" customHeight="1">
      <c r="B1501" s="100" t="s">
        <v>393</v>
      </c>
      <c r="C1501" s="100" t="str">
        <f>_xlfn.XLOOKUP(tblMix[[#This Row],[Team Name]],tblLookup[Team Name],tblLookup[Arena Name],NA(),0,1)</f>
        <v>Soldier Field</v>
      </c>
      <c r="D1501" s="100" t="s">
        <v>395</v>
      </c>
      <c r="E1501" s="100">
        <v>61500</v>
      </c>
      <c r="F1501" s="129">
        <v>1924</v>
      </c>
      <c r="G1501" s="100" t="s">
        <v>302</v>
      </c>
      <c r="H1501" s="15" t="s">
        <v>283</v>
      </c>
      <c r="I1501" s="130">
        <v>2.62</v>
      </c>
      <c r="J1501" s="6">
        <f>1</f>
        <v>1</v>
      </c>
      <c r="L1501" s="205" t="s">
        <v>449</v>
      </c>
      <c r="M1501" s="205" t="s">
        <v>450</v>
      </c>
      <c r="N1501" s="205" t="s">
        <v>451</v>
      </c>
    </row>
    <row r="1502" spans="2:14" ht="23.25" customHeight="1">
      <c r="B1502" s="100" t="s">
        <v>378</v>
      </c>
      <c r="C1502" s="100" t="s">
        <v>379</v>
      </c>
      <c r="D1502" s="100" t="s">
        <v>380</v>
      </c>
      <c r="E1502" s="100">
        <v>63400</v>
      </c>
      <c r="F1502" s="129">
        <v>2006</v>
      </c>
      <c r="G1502" s="100" t="s">
        <v>270</v>
      </c>
      <c r="H1502" s="15" t="s">
        <v>283</v>
      </c>
      <c r="I1502" s="130">
        <v>8.67</v>
      </c>
      <c r="J1502" s="6">
        <f>1</f>
        <v>1</v>
      </c>
      <c r="L1502" s="205" t="s">
        <v>402</v>
      </c>
      <c r="M1502" s="205" t="s">
        <v>403</v>
      </c>
      <c r="N1502" s="205" t="s">
        <v>404</v>
      </c>
    </row>
    <row r="1503" spans="2:14" ht="23.25" customHeight="1">
      <c r="B1503" s="100" t="str" cm="1">
        <f t="array" ref="B1503">_xlfn.XLOOKUP(tblMix[[#This Row],[Arena Name]]&amp;tblMix[[#This Row],[Arena Location]],tblLookup[Arena Name]&amp;tblLookup[Arena Location],tblLookup[Team Name],NA(),0,1)</f>
        <v>Las Vegas Raiders</v>
      </c>
      <c r="C1503" s="100" t="str">
        <f>_xlfn.XLOOKUP(tblMix[[#This Row],[Arena Location]],tblLookup[Arena Location],tblLookup[Arena Name],NA(),0,1)</f>
        <v>Allegiant Stadium</v>
      </c>
      <c r="D1503" s="100" t="s">
        <v>428</v>
      </c>
      <c r="E1503" s="100">
        <v>65000</v>
      </c>
      <c r="F1503" s="129">
        <v>2020</v>
      </c>
      <c r="G1503" s="100" t="s">
        <v>365</v>
      </c>
      <c r="H1503" s="15" t="s">
        <v>281</v>
      </c>
      <c r="I1503" s="130">
        <v>7.32</v>
      </c>
      <c r="J1503" s="6">
        <f>1</f>
        <v>1</v>
      </c>
      <c r="L1503" s="205" t="s">
        <v>458</v>
      </c>
      <c r="M1503" s="205" t="s">
        <v>459</v>
      </c>
      <c r="N1503" s="205" t="s">
        <v>460</v>
      </c>
    </row>
    <row r="1504" spans="2:14" ht="23.25" customHeight="1">
      <c r="B1504" s="100" t="str" cm="1">
        <f t="array" ref="B1504">_xlfn.XLOOKUP(tblMix[[#This Row],[Arena Name]]&amp;tblMix[[#This Row],[Arena Location]],tblLookup[Arena Name]&amp;tblLookup[Arena Location],tblLookup[Team Name],NA(),0,1)</f>
        <v>Atlanta Falcons</v>
      </c>
      <c r="C1504" s="100" t="str">
        <f>_xlfn.XLOOKUP(tblMix[[#This Row],[Arena Location]],tblLookup[Arena Location],tblLookup[Arena Name],NA(),0,1)</f>
        <v>Mercedes-Benz Stadium</v>
      </c>
      <c r="D1504" s="100" t="s">
        <v>383</v>
      </c>
      <c r="E1504" s="100">
        <v>71000</v>
      </c>
      <c r="F1504" s="129">
        <v>2017</v>
      </c>
      <c r="G1504" s="100" t="s">
        <v>310</v>
      </c>
      <c r="H1504" s="15" t="s">
        <v>290</v>
      </c>
      <c r="I1504" s="130">
        <v>7</v>
      </c>
      <c r="J1504" s="6">
        <f>1</f>
        <v>1</v>
      </c>
      <c r="L1504" s="205" t="s">
        <v>455</v>
      </c>
      <c r="M1504" s="205" t="s">
        <v>456</v>
      </c>
      <c r="N1504" s="205" t="s">
        <v>457</v>
      </c>
    </row>
    <row r="1505" spans="2:14" ht="23.25" customHeight="1">
      <c r="B1505" s="100" t="s">
        <v>455</v>
      </c>
      <c r="C1505" s="100" t="s">
        <v>456</v>
      </c>
      <c r="D1505" s="100" t="s">
        <v>457</v>
      </c>
      <c r="E1505" s="100">
        <v>68500</v>
      </c>
      <c r="F1505" s="129">
        <v>2014</v>
      </c>
      <c r="G1505" s="100" t="s">
        <v>282</v>
      </c>
      <c r="H1505" s="15" t="s">
        <v>281</v>
      </c>
      <c r="I1505" s="130">
        <v>5.99</v>
      </c>
      <c r="J1505" s="6">
        <f>1</f>
        <v>1</v>
      </c>
      <c r="L1505" s="205" t="s">
        <v>381</v>
      </c>
      <c r="M1505" s="205" t="s">
        <v>382</v>
      </c>
      <c r="N1505" s="205" t="s">
        <v>383</v>
      </c>
    </row>
    <row r="1506" spans="2:14" ht="23.25" customHeight="1">
      <c r="B1506" s="100" t="s">
        <v>449</v>
      </c>
      <c r="C1506" s="100" t="s">
        <v>450</v>
      </c>
      <c r="D1506" s="100" t="s">
        <v>451</v>
      </c>
      <c r="E1506" s="100">
        <v>69596</v>
      </c>
      <c r="F1506" s="129">
        <v>2003</v>
      </c>
      <c r="G1506" s="100" t="s">
        <v>364</v>
      </c>
      <c r="H1506" s="15" t="s">
        <v>287</v>
      </c>
      <c r="I1506" s="130">
        <v>6.86</v>
      </c>
      <c r="J1506" s="6">
        <f>1</f>
        <v>1</v>
      </c>
      <c r="L1506" s="205" t="s">
        <v>405</v>
      </c>
      <c r="M1506" s="205" t="s">
        <v>406</v>
      </c>
      <c r="N1506" s="205" t="s">
        <v>407</v>
      </c>
    </row>
    <row r="1507" spans="2:14" ht="23.25" customHeight="1">
      <c r="B1507" s="100" t="s">
        <v>432</v>
      </c>
      <c r="C1507" s="100" t="s">
        <v>430</v>
      </c>
      <c r="D1507" s="100" t="s">
        <v>431</v>
      </c>
      <c r="E1507" s="100">
        <v>70240</v>
      </c>
      <c r="F1507" s="129">
        <v>2020</v>
      </c>
      <c r="G1507" s="100" t="s">
        <v>282</v>
      </c>
      <c r="H1507" s="15" t="s">
        <v>281</v>
      </c>
      <c r="I1507" s="130">
        <v>5.99</v>
      </c>
      <c r="J1507" s="6">
        <f>1</f>
        <v>1</v>
      </c>
      <c r="L1507" s="205" t="s">
        <v>393</v>
      </c>
      <c r="M1507" s="205" t="s">
        <v>394</v>
      </c>
      <c r="N1507" s="205" t="s">
        <v>395</v>
      </c>
    </row>
    <row r="1508" spans="2:14" ht="23.25" customHeight="1">
      <c r="B1508" s="100" t="s">
        <v>464</v>
      </c>
      <c r="C1508" s="100" t="s">
        <v>465</v>
      </c>
      <c r="D1508" s="100" t="s">
        <v>466</v>
      </c>
      <c r="E1508" s="100">
        <v>69143</v>
      </c>
      <c r="F1508" s="129">
        <v>1999</v>
      </c>
      <c r="G1508" s="100" t="s">
        <v>304</v>
      </c>
      <c r="H1508" s="15" t="s">
        <v>290</v>
      </c>
      <c r="I1508" s="130">
        <v>7.38</v>
      </c>
      <c r="J1508" s="6">
        <f>1</f>
        <v>1</v>
      </c>
      <c r="L1508" s="205" t="s">
        <v>432</v>
      </c>
      <c r="M1508" s="205" t="s">
        <v>430</v>
      </c>
      <c r="N1508" s="205" t="s">
        <v>431</v>
      </c>
    </row>
    <row r="1509" spans="2:14" ht="23.25" customHeight="1">
      <c r="B1509" s="100" t="s">
        <v>439</v>
      </c>
      <c r="C1509" s="100" t="s">
        <v>440</v>
      </c>
      <c r="D1509" s="100" t="s">
        <v>441</v>
      </c>
      <c r="E1509" s="100">
        <v>66829</v>
      </c>
      <c r="F1509" s="129">
        <v>2002</v>
      </c>
      <c r="G1509" s="100" t="s">
        <v>275</v>
      </c>
      <c r="H1509" s="15" t="s">
        <v>290</v>
      </c>
      <c r="I1509" s="130">
        <v>13.76</v>
      </c>
      <c r="J1509" s="6">
        <f>1</f>
        <v>1</v>
      </c>
      <c r="L1509" s="205" t="s">
        <v>436</v>
      </c>
      <c r="M1509" s="205" t="s">
        <v>437</v>
      </c>
      <c r="N1509" s="205" t="s">
        <v>438</v>
      </c>
    </row>
    <row r="1510" spans="2:14" ht="23.25" customHeight="1">
      <c r="B1510" s="100" t="str" cm="1">
        <f t="array" ref="B1510">_xlfn.XLOOKUP(tblMix[[#This Row],[Arena Name]]&amp;tblMix[[#This Row],[Arena Location]],tblLookup[Arena Name]&amp;tblLookup[Arena Location],tblLookup[Team Name],NA(),0,1)</f>
        <v>Philadelphia Eagles</v>
      </c>
      <c r="C1510" s="100" t="s">
        <v>450</v>
      </c>
      <c r="D1510" s="100" t="s">
        <v>451</v>
      </c>
      <c r="E1510" s="100">
        <v>69596</v>
      </c>
      <c r="F1510" s="129">
        <v>2003</v>
      </c>
      <c r="G1510" s="100" t="s">
        <v>285</v>
      </c>
      <c r="H1510" s="15" t="s">
        <v>287</v>
      </c>
      <c r="I1510" s="130">
        <v>12.71</v>
      </c>
      <c r="J1510" s="6">
        <f>1</f>
        <v>1</v>
      </c>
      <c r="L1510" s="205" t="s">
        <v>378</v>
      </c>
      <c r="M1510" s="205" t="s">
        <v>379</v>
      </c>
      <c r="N1510" s="205" t="s">
        <v>380</v>
      </c>
    </row>
    <row r="1511" spans="2:14" ht="23.25" customHeight="1">
      <c r="B1511" s="100" t="str" cm="1">
        <f t="array" ref="B1511">_xlfn.XLOOKUP(tblMix[[#This Row],[Arena Name]]&amp;tblMix[[#This Row],[Arena Location]],tblLookup[Arena Name]&amp;tblLookup[Arena Location],tblLookup[Team Name],NA(),0,1)</f>
        <v>Kansas City Chiefs</v>
      </c>
      <c r="C1511" s="100" t="s">
        <v>424</v>
      </c>
      <c r="D1511" s="100" t="s">
        <v>425</v>
      </c>
      <c r="E1511" s="100">
        <v>76416</v>
      </c>
      <c r="F1511" s="129">
        <v>1972</v>
      </c>
      <c r="G1511" s="100" t="s">
        <v>282</v>
      </c>
      <c r="H1511" s="15" t="s">
        <v>281</v>
      </c>
      <c r="I1511" s="130">
        <v>5.99</v>
      </c>
      <c r="J1511" s="6">
        <f>1</f>
        <v>1</v>
      </c>
      <c r="L1511" s="205" t="s">
        <v>420</v>
      </c>
      <c r="M1511" s="205" t="s">
        <v>421</v>
      </c>
      <c r="N1511" s="205" t="s">
        <v>422</v>
      </c>
    </row>
    <row r="1512" spans="2:14" ht="23.25" customHeight="1">
      <c r="B1512" s="100" t="str" cm="1">
        <f t="array" ref="B1512">_xlfn.XLOOKUP(tblMix[[#This Row],[Arena Name]]&amp;tblMix[[#This Row],[Arena Location]],tblLookup[Arena Name]&amp;tblLookup[Arena Location],tblLookup[Team Name],NA(),0,1)</f>
        <v>Los Angeles Rams</v>
      </c>
      <c r="C1512" s="100" t="str">
        <f>_xlfn.XLOOKUP(tblMix[[#This Row],[Arena Location]],tblLookup[Arena Location],tblLookup[Arena Name],NA(),0,1)</f>
        <v>SoFi Stadium</v>
      </c>
      <c r="D1512" s="100" t="s">
        <v>431</v>
      </c>
      <c r="E1512" s="100">
        <v>70240</v>
      </c>
      <c r="F1512" s="129">
        <v>2020</v>
      </c>
      <c r="G1512" s="100" t="s">
        <v>313</v>
      </c>
      <c r="H1512" s="15" t="s">
        <v>290</v>
      </c>
      <c r="I1512" s="130">
        <v>13.42</v>
      </c>
      <c r="J1512" s="6">
        <f>1</f>
        <v>1</v>
      </c>
      <c r="L1512" s="205" t="s">
        <v>449</v>
      </c>
      <c r="M1512" s="205" t="s">
        <v>450</v>
      </c>
      <c r="N1512" s="205" t="s">
        <v>451</v>
      </c>
    </row>
    <row r="1513" spans="2:14" ht="23.25" customHeight="1">
      <c r="B1513" s="100" t="s">
        <v>436</v>
      </c>
      <c r="C1513" s="100" t="s">
        <v>437</v>
      </c>
      <c r="D1513" s="100" t="s">
        <v>438</v>
      </c>
      <c r="E1513" s="100">
        <v>66655</v>
      </c>
      <c r="F1513" s="129">
        <v>2016</v>
      </c>
      <c r="G1513" s="100" t="s">
        <v>270</v>
      </c>
      <c r="H1513" s="15" t="s">
        <v>283</v>
      </c>
      <c r="I1513" s="130">
        <v>8.67</v>
      </c>
      <c r="J1513" s="6">
        <f>1</f>
        <v>1</v>
      </c>
      <c r="L1513" s="205" t="s">
        <v>420</v>
      </c>
      <c r="M1513" s="205" t="s">
        <v>421</v>
      </c>
      <c r="N1513" s="205" t="s">
        <v>422</v>
      </c>
    </row>
    <row r="1514" spans="2:14" ht="23.25" customHeight="1">
      <c r="B1514" s="100" t="s">
        <v>452</v>
      </c>
      <c r="C1514" s="100" t="str">
        <f>_xlfn.XLOOKUP(tblMix[[#This Row],[Team Name]],tblLookup[Team Name],tblLookup[Arena Name],NA(),0,1)</f>
        <v>Acrisure Stadium</v>
      </c>
      <c r="D1514" s="100" t="s">
        <v>454</v>
      </c>
      <c r="E1514" s="100">
        <v>68400</v>
      </c>
      <c r="F1514" s="129">
        <v>2001</v>
      </c>
      <c r="G1514" s="100" t="s">
        <v>303</v>
      </c>
      <c r="H1514" s="15" t="s">
        <v>283</v>
      </c>
      <c r="I1514" s="130">
        <v>13.89</v>
      </c>
      <c r="J1514" s="6">
        <f>1</f>
        <v>1</v>
      </c>
      <c r="L1514" s="205" t="s">
        <v>442</v>
      </c>
      <c r="M1514" s="205" t="s">
        <v>443</v>
      </c>
      <c r="N1514" s="205" t="s">
        <v>444</v>
      </c>
    </row>
    <row r="1515" spans="2:14" ht="23.25" customHeight="1">
      <c r="B1515" s="100" t="s">
        <v>449</v>
      </c>
      <c r="C1515" s="100" t="s">
        <v>450</v>
      </c>
      <c r="D1515" s="100" t="s">
        <v>451</v>
      </c>
      <c r="E1515" s="100">
        <v>69596</v>
      </c>
      <c r="F1515" s="129">
        <v>2003</v>
      </c>
      <c r="G1515" s="100" t="s">
        <v>282</v>
      </c>
      <c r="H1515" s="15" t="s">
        <v>290</v>
      </c>
      <c r="I1515" s="130">
        <v>5.88</v>
      </c>
      <c r="J1515" s="6">
        <f>1</f>
        <v>1</v>
      </c>
      <c r="L1515" s="205" t="s">
        <v>436</v>
      </c>
      <c r="M1515" s="205" t="s">
        <v>437</v>
      </c>
      <c r="N1515" s="205" t="s">
        <v>438</v>
      </c>
    </row>
    <row r="1516" spans="2:14" ht="23.25" customHeight="1">
      <c r="B1516" s="100" t="s">
        <v>411</v>
      </c>
      <c r="C1516" s="100" t="s">
        <v>412</v>
      </c>
      <c r="D1516" s="100" t="s">
        <v>413</v>
      </c>
      <c r="E1516" s="100">
        <v>81441</v>
      </c>
      <c r="F1516" s="129">
        <v>1957</v>
      </c>
      <c r="G1516" s="100" t="s">
        <v>362</v>
      </c>
      <c r="H1516" s="15" t="s">
        <v>287</v>
      </c>
      <c r="I1516" s="130">
        <v>7.12</v>
      </c>
      <c r="J1516" s="6">
        <f>1</f>
        <v>1</v>
      </c>
      <c r="L1516" s="205" t="s">
        <v>384</v>
      </c>
      <c r="M1516" s="205" t="s">
        <v>385</v>
      </c>
      <c r="N1516" s="205" t="s">
        <v>386</v>
      </c>
    </row>
    <row r="1517" spans="2:14" ht="23.25" customHeight="1">
      <c r="B1517" s="100" t="s">
        <v>384</v>
      </c>
      <c r="C1517" s="100" t="s">
        <v>385</v>
      </c>
      <c r="D1517" s="100" t="s">
        <v>386</v>
      </c>
      <c r="E1517" s="100">
        <v>71008</v>
      </c>
      <c r="F1517" s="129">
        <v>1998</v>
      </c>
      <c r="G1517" s="100" t="s">
        <v>285</v>
      </c>
      <c r="H1517" s="15" t="s">
        <v>281</v>
      </c>
      <c r="I1517" s="130">
        <v>13.35</v>
      </c>
      <c r="J1517" s="6">
        <f>1</f>
        <v>1</v>
      </c>
      <c r="L1517" s="205" t="s">
        <v>420</v>
      </c>
      <c r="M1517" s="205" t="s">
        <v>421</v>
      </c>
      <c r="N1517" s="205" t="s">
        <v>422</v>
      </c>
    </row>
    <row r="1518" spans="2:14" ht="23.25" customHeight="1">
      <c r="B1518" s="100" t="s">
        <v>452</v>
      </c>
      <c r="C1518" s="100" t="s">
        <v>453</v>
      </c>
      <c r="D1518" s="100" t="s">
        <v>454</v>
      </c>
      <c r="E1518" s="100">
        <v>68400</v>
      </c>
      <c r="F1518" s="129">
        <v>2001</v>
      </c>
      <c r="G1518" s="100" t="s">
        <v>302</v>
      </c>
      <c r="H1518" s="15" t="s">
        <v>287</v>
      </c>
      <c r="I1518" s="130">
        <v>2.62</v>
      </c>
      <c r="J1518" s="6">
        <f>1</f>
        <v>1</v>
      </c>
      <c r="L1518" s="205" t="s">
        <v>378</v>
      </c>
      <c r="M1518" s="205" t="s">
        <v>379</v>
      </c>
      <c r="N1518" s="205" t="s">
        <v>380</v>
      </c>
    </row>
    <row r="1519" spans="2:14" ht="23.25" customHeight="1">
      <c r="B1519" s="100" t="str" cm="1">
        <f t="array" ref="B1519">_xlfn.XLOOKUP(tblMix[[#This Row],[Arena Name]]&amp;tblMix[[#This Row],[Arena Location]],tblLookup[Arena Name]&amp;tblLookup[Arena Location],tblLookup[Team Name],NA(),0,1)</f>
        <v>Washington Commanders</v>
      </c>
      <c r="C1519" s="100" t="str">
        <f>_xlfn.XLOOKUP(tblMix[[#This Row],[Arena Location]],tblLookup[Arena Location],tblLookup[Arena Name],NA(),0,1)</f>
        <v>Commanders Field</v>
      </c>
      <c r="D1519" s="100" t="s">
        <v>469</v>
      </c>
      <c r="E1519" s="100">
        <v>82000</v>
      </c>
      <c r="F1519" s="129">
        <v>1997</v>
      </c>
      <c r="G1519" s="100" t="s">
        <v>300</v>
      </c>
      <c r="H1519" s="15" t="s">
        <v>290</v>
      </c>
      <c r="I1519" s="130">
        <v>8.15</v>
      </c>
      <c r="J1519" s="6">
        <f>1</f>
        <v>1</v>
      </c>
      <c r="L1519" s="205" t="s">
        <v>390</v>
      </c>
      <c r="M1519" s="205" t="s">
        <v>391</v>
      </c>
      <c r="N1519" s="205" t="s">
        <v>392</v>
      </c>
    </row>
    <row r="1520" spans="2:14" ht="23.25" customHeight="1">
      <c r="B1520" s="100" t="s">
        <v>467</v>
      </c>
      <c r="C1520" s="100" t="s">
        <v>468</v>
      </c>
      <c r="D1520" s="100" t="str">
        <f>_xlfn.XLOOKUP(tblMix[[#This Row],[Arena Name]],tblLookup[Arena Name],tblLookup[Arena Location],NA(),0,1)</f>
        <v>Landover, Maryland</v>
      </c>
      <c r="E1520" s="100">
        <v>82000</v>
      </c>
      <c r="F1520" s="129">
        <v>1997</v>
      </c>
      <c r="G1520" s="100" t="s">
        <v>295</v>
      </c>
      <c r="H1520" s="15" t="s">
        <v>281</v>
      </c>
      <c r="I1520" s="130">
        <v>13.92</v>
      </c>
      <c r="J1520" s="6">
        <f>1</f>
        <v>1</v>
      </c>
      <c r="L1520" s="205" t="s">
        <v>420</v>
      </c>
      <c r="M1520" s="205" t="s">
        <v>421</v>
      </c>
      <c r="N1520" s="205" t="s">
        <v>422</v>
      </c>
    </row>
    <row r="1521" spans="2:14" ht="23.25" customHeight="1">
      <c r="B1521" s="100" t="s">
        <v>381</v>
      </c>
      <c r="C1521" s="100" t="str">
        <f>_xlfn.XLOOKUP(tblMix[[#This Row],[Team Name]],tblLookup[Team Name],tblLookup[Arena Name],NA(),0,1)</f>
        <v>Mercedes-Benz Stadium</v>
      </c>
      <c r="D1521" s="100" t="s">
        <v>383</v>
      </c>
      <c r="E1521" s="100">
        <v>71000</v>
      </c>
      <c r="F1521" s="129">
        <v>2017</v>
      </c>
      <c r="G1521" s="100" t="s">
        <v>270</v>
      </c>
      <c r="H1521" s="15" t="s">
        <v>281</v>
      </c>
      <c r="I1521" s="130">
        <v>8.84</v>
      </c>
      <c r="J1521" s="6">
        <f>1</f>
        <v>1</v>
      </c>
      <c r="L1521" s="205" t="s">
        <v>461</v>
      </c>
      <c r="M1521" s="205" t="s">
        <v>462</v>
      </c>
      <c r="N1521" s="205" t="s">
        <v>463</v>
      </c>
    </row>
    <row r="1522" spans="2:14" ht="23.25" customHeight="1">
      <c r="B1522" s="100" t="str" cm="1">
        <f t="array" ref="B1522">_xlfn.XLOOKUP(tblMix[[#This Row],[Arena Name]]&amp;tblMix[[#This Row],[Arena Location]],tblLookup[Arena Name]&amp;tblLookup[Arena Location],tblLookup[Team Name],NA(),0,1)</f>
        <v>Kansas City Chiefs</v>
      </c>
      <c r="C1522" s="100" t="s">
        <v>424</v>
      </c>
      <c r="D1522" s="100" t="str">
        <f>_xlfn.XLOOKUP(tblMix[[#This Row],[Arena Name]],tblLookup[Arena Name],tblLookup[Arena Location],NA(),0,1)</f>
        <v>Kansas City, Missouri</v>
      </c>
      <c r="E1522" s="100">
        <v>76416</v>
      </c>
      <c r="F1522" s="129">
        <v>1972</v>
      </c>
      <c r="G1522" s="100" t="s">
        <v>358</v>
      </c>
      <c r="H1522" s="15" t="s">
        <v>281</v>
      </c>
      <c r="I1522" s="130">
        <v>14.22</v>
      </c>
      <c r="J1522" s="6">
        <f>1</f>
        <v>1</v>
      </c>
      <c r="L1522" s="205" t="s">
        <v>396</v>
      </c>
      <c r="M1522" s="205" t="s">
        <v>397</v>
      </c>
      <c r="N1522" s="205" t="s">
        <v>398</v>
      </c>
    </row>
    <row r="1523" spans="2:14" ht="23.25" customHeight="1">
      <c r="B1523" s="100" t="str" cm="1">
        <f t="array" ref="B1523">_xlfn.XLOOKUP(tblMix[[#This Row],[Arena Name]]&amp;tblMix[[#This Row],[Arena Location]],tblLookup[Arena Name]&amp;tblLookup[Arena Location],tblLookup[Team Name],NA(),0,1)</f>
        <v>Los Angeles Rams</v>
      </c>
      <c r="C1523" s="100" t="s">
        <v>430</v>
      </c>
      <c r="D1523" s="100" t="s">
        <v>431</v>
      </c>
      <c r="E1523" s="100">
        <v>70240</v>
      </c>
      <c r="F1523" s="129">
        <v>2020</v>
      </c>
      <c r="G1523" s="100" t="s">
        <v>293</v>
      </c>
      <c r="H1523" s="15" t="s">
        <v>283</v>
      </c>
      <c r="I1523" s="130">
        <v>5.08</v>
      </c>
      <c r="J1523" s="6">
        <f>1</f>
        <v>1</v>
      </c>
      <c r="L1523" s="205" t="s">
        <v>399</v>
      </c>
      <c r="M1523" s="205" t="s">
        <v>400</v>
      </c>
      <c r="N1523" s="205" t="s">
        <v>401</v>
      </c>
    </row>
    <row r="1524" spans="2:14" ht="23.25" customHeight="1">
      <c r="B1524" s="100" t="str" cm="1">
        <f t="array" ref="B1524">_xlfn.XLOOKUP(tblMix[[#This Row],[Arena Name]]&amp;tblMix[[#This Row],[Arena Location]],tblLookup[Arena Name]&amp;tblLookup[Arena Location],tblLookup[Team Name],NA(),0,1)</f>
        <v>Pittsburgh Steelers</v>
      </c>
      <c r="C1524" s="100" t="str">
        <f>_xlfn.XLOOKUP(tblMix[[#This Row],[Arena Location]],tblLookup[Arena Location],tblLookup[Arena Name],NA(),0,1)</f>
        <v>Acrisure Stadium</v>
      </c>
      <c r="D1524" s="100" t="s">
        <v>454</v>
      </c>
      <c r="E1524" s="100">
        <v>68400</v>
      </c>
      <c r="F1524" s="129">
        <v>2001</v>
      </c>
      <c r="G1524" s="100" t="s">
        <v>293</v>
      </c>
      <c r="H1524" s="15" t="s">
        <v>283</v>
      </c>
      <c r="I1524" s="130">
        <v>5.08</v>
      </c>
      <c r="J1524" s="6">
        <f>1</f>
        <v>1</v>
      </c>
      <c r="L1524" s="205" t="s">
        <v>417</v>
      </c>
      <c r="M1524" s="205" t="s">
        <v>418</v>
      </c>
      <c r="N1524" s="205" t="s">
        <v>419</v>
      </c>
    </row>
    <row r="1525" spans="2:14" ht="23.25" customHeight="1">
      <c r="B1525" s="100" t="s">
        <v>420</v>
      </c>
      <c r="C1525" s="100" t="s">
        <v>421</v>
      </c>
      <c r="D1525" s="100" t="s">
        <v>422</v>
      </c>
      <c r="E1525" s="100">
        <v>69132</v>
      </c>
      <c r="F1525" s="129">
        <v>2008</v>
      </c>
      <c r="G1525" s="100" t="s">
        <v>324</v>
      </c>
      <c r="H1525" s="15" t="s">
        <v>290</v>
      </c>
      <c r="I1525" s="130">
        <v>13.09</v>
      </c>
      <c r="J1525" s="6">
        <f>1</f>
        <v>1</v>
      </c>
      <c r="L1525" s="205" t="s">
        <v>445</v>
      </c>
      <c r="M1525" s="205" t="s">
        <v>446</v>
      </c>
      <c r="N1525" s="205" t="s">
        <v>447</v>
      </c>
    </row>
    <row r="1526" spans="2:14" ht="23.25" customHeight="1">
      <c r="B1526" s="100" t="s">
        <v>445</v>
      </c>
      <c r="C1526" s="100" t="s">
        <v>446</v>
      </c>
      <c r="D1526" s="100" t="str">
        <f>_xlfn.XLOOKUP(tblMix[[#This Row],[Arena Name]],tblLookup[Arena Name],tblLookup[Arena Location],NA(),0,1)</f>
        <v>East Rutherford, New Jersey</v>
      </c>
      <c r="E1526" s="100">
        <v>82500</v>
      </c>
      <c r="F1526" s="129">
        <v>2010</v>
      </c>
      <c r="G1526" s="100" t="s">
        <v>360</v>
      </c>
      <c r="H1526" s="15" t="s">
        <v>290</v>
      </c>
      <c r="I1526" s="130">
        <v>3.02</v>
      </c>
      <c r="J1526" s="6">
        <f>1</f>
        <v>1</v>
      </c>
      <c r="L1526" s="205" t="s">
        <v>423</v>
      </c>
      <c r="M1526" s="205" t="s">
        <v>424</v>
      </c>
      <c r="N1526" s="205" t="s">
        <v>425</v>
      </c>
    </row>
    <row r="1527" spans="2:14" ht="23.25" customHeight="1">
      <c r="B1527" s="100" t="s">
        <v>384</v>
      </c>
      <c r="C1527" s="100" t="s">
        <v>385</v>
      </c>
      <c r="D1527" s="100" t="str">
        <f>_xlfn.XLOOKUP(tblMix[[#This Row],[Arena Name]],tblLookup[Arena Name],tblLookup[Arena Location],NA(),0,1)</f>
        <v>Baltimore, Maryland</v>
      </c>
      <c r="E1527" s="100">
        <v>71008</v>
      </c>
      <c r="F1527" s="129">
        <v>1998</v>
      </c>
      <c r="G1527" s="100" t="s">
        <v>323</v>
      </c>
      <c r="H1527" s="15" t="s">
        <v>287</v>
      </c>
      <c r="I1527" s="130">
        <v>2.11</v>
      </c>
      <c r="J1527" s="6">
        <f>1</f>
        <v>1</v>
      </c>
      <c r="L1527" s="205" t="s">
        <v>384</v>
      </c>
      <c r="M1527" s="205" t="s">
        <v>385</v>
      </c>
      <c r="N1527" s="205" t="s">
        <v>386</v>
      </c>
    </row>
    <row r="1528" spans="2:14" ht="23.25" customHeight="1">
      <c r="B1528" s="100" t="s">
        <v>408</v>
      </c>
      <c r="C1528" s="100" t="s">
        <v>409</v>
      </c>
      <c r="D1528" s="100" t="s">
        <v>410</v>
      </c>
      <c r="E1528" s="100">
        <v>65000</v>
      </c>
      <c r="F1528" s="129">
        <v>2002</v>
      </c>
      <c r="G1528" s="100" t="s">
        <v>308</v>
      </c>
      <c r="H1528" s="15" t="s">
        <v>283</v>
      </c>
      <c r="I1528" s="130">
        <v>11.5</v>
      </c>
      <c r="J1528" s="6">
        <f>1</f>
        <v>1</v>
      </c>
      <c r="L1528" s="205" t="s">
        <v>393</v>
      </c>
      <c r="M1528" s="205" t="s">
        <v>394</v>
      </c>
      <c r="N1528" s="205" t="s">
        <v>395</v>
      </c>
    </row>
    <row r="1529" spans="2:14" ht="23.25" customHeight="1">
      <c r="B1529" s="100" t="str" cm="1">
        <f t="array" ref="B1529">_xlfn.XLOOKUP(tblMix[[#This Row],[Arena Name]]&amp;tblMix[[#This Row],[Arena Location]],tblLookup[Arena Name]&amp;tblLookup[Arena Location],tblLookup[Team Name],NA(),0,1)</f>
        <v>Los Angeles Rams</v>
      </c>
      <c r="C1529" s="100" t="str">
        <f>_xlfn.XLOOKUP(tblMix[[#This Row],[Arena Location]],tblLookup[Arena Location],tblLookup[Arena Name],NA(),0,1)</f>
        <v>SoFi Stadium</v>
      </c>
      <c r="D1529" s="100" t="s">
        <v>431</v>
      </c>
      <c r="E1529" s="100">
        <v>70240</v>
      </c>
      <c r="F1529" s="129">
        <v>2020</v>
      </c>
      <c r="G1529" s="100" t="s">
        <v>312</v>
      </c>
      <c r="H1529" s="15" t="s">
        <v>290</v>
      </c>
      <c r="I1529" s="130">
        <v>15.16</v>
      </c>
      <c r="J1529" s="6">
        <f>1</f>
        <v>1</v>
      </c>
      <c r="L1529" s="205" t="s">
        <v>381</v>
      </c>
      <c r="M1529" s="205" t="s">
        <v>382</v>
      </c>
      <c r="N1529" s="205" t="s">
        <v>383</v>
      </c>
    </row>
    <row r="1530" spans="2:14" ht="23.25" customHeight="1">
      <c r="B1530" s="100" t="s">
        <v>381</v>
      </c>
      <c r="C1530" s="100" t="s">
        <v>382</v>
      </c>
      <c r="D1530" s="100" t="s">
        <v>383</v>
      </c>
      <c r="E1530" s="100">
        <v>71000</v>
      </c>
      <c r="F1530" s="129">
        <v>2017</v>
      </c>
      <c r="G1530" s="100" t="s">
        <v>363</v>
      </c>
      <c r="H1530" s="15" t="s">
        <v>287</v>
      </c>
      <c r="I1530" s="130">
        <v>5.05</v>
      </c>
      <c r="J1530" s="6">
        <f>1</f>
        <v>1</v>
      </c>
      <c r="L1530" s="205" t="s">
        <v>390</v>
      </c>
      <c r="M1530" s="205" t="s">
        <v>391</v>
      </c>
      <c r="N1530" s="205" t="s">
        <v>392</v>
      </c>
    </row>
    <row r="1531" spans="2:14" ht="23.25" customHeight="1">
      <c r="B1531" s="100" t="s">
        <v>426</v>
      </c>
      <c r="C1531" s="100" t="s">
        <v>427</v>
      </c>
      <c r="D1531" s="100" t="str">
        <f>_xlfn.XLOOKUP(tblMix[[#This Row],[Arena Name]],tblLookup[Arena Name],tblLookup[Arena Location],NA(),0,1)</f>
        <v>Paradise, Nevada</v>
      </c>
      <c r="E1531" s="100">
        <v>65000</v>
      </c>
      <c r="F1531" s="129">
        <v>2020</v>
      </c>
      <c r="G1531" s="100" t="s">
        <v>311</v>
      </c>
      <c r="H1531" s="15" t="s">
        <v>287</v>
      </c>
      <c r="I1531" s="130">
        <v>14.84</v>
      </c>
      <c r="J1531" s="6">
        <f>1</f>
        <v>1</v>
      </c>
      <c r="L1531" s="205" t="s">
        <v>420</v>
      </c>
      <c r="M1531" s="205" t="s">
        <v>421</v>
      </c>
      <c r="N1531" s="205" t="s">
        <v>422</v>
      </c>
    </row>
    <row r="1532" spans="2:14" ht="23.25" customHeight="1">
      <c r="B1532" s="100" t="s">
        <v>414</v>
      </c>
      <c r="C1532" s="100" t="s">
        <v>415</v>
      </c>
      <c r="D1532" s="100" t="str">
        <f>_xlfn.XLOOKUP(tblMix[[#This Row],[Arena Name]],tblLookup[Arena Name],tblLookup[Arena Location],NA(),0,1)</f>
        <v>Houston, Texas</v>
      </c>
      <c r="E1532" s="100">
        <v>72220</v>
      </c>
      <c r="F1532" s="129">
        <v>2002</v>
      </c>
      <c r="G1532" s="100" t="s">
        <v>311</v>
      </c>
      <c r="H1532" s="15" t="s">
        <v>287</v>
      </c>
      <c r="I1532" s="130">
        <v>14.84</v>
      </c>
      <c r="J1532" s="6">
        <f>1</f>
        <v>1</v>
      </c>
      <c r="L1532" s="205" t="s">
        <v>405</v>
      </c>
      <c r="M1532" s="205" t="s">
        <v>406</v>
      </c>
      <c r="N1532" s="205" t="s">
        <v>407</v>
      </c>
    </row>
    <row r="1533" spans="2:14" ht="23.25" customHeight="1">
      <c r="B1533" s="100" t="str" cm="1">
        <f t="array" ref="B1533">_xlfn.XLOOKUP(tblMix[[#This Row],[Arena Name]]&amp;tblMix[[#This Row],[Arena Location]],tblLookup[Arena Name]&amp;tblLookup[Arena Location],tblLookup[Team Name],NA(),0,1)</f>
        <v>Green Bay Packers</v>
      </c>
      <c r="C1533" s="100" t="str">
        <f>_xlfn.XLOOKUP(tblMix[[#This Row],[Arena Location]],tblLookup[Arena Location],tblLookup[Arena Name],NA(),0,1)</f>
        <v>Lambeau Field</v>
      </c>
      <c r="D1533" s="100" t="s">
        <v>413</v>
      </c>
      <c r="E1533" s="100">
        <v>81441</v>
      </c>
      <c r="F1533" s="129">
        <v>1957</v>
      </c>
      <c r="G1533" s="100" t="s">
        <v>324</v>
      </c>
      <c r="H1533" s="15" t="s">
        <v>283</v>
      </c>
      <c r="I1533" s="130">
        <v>14.14</v>
      </c>
      <c r="J1533" s="6">
        <f>1</f>
        <v>1</v>
      </c>
      <c r="L1533" s="205" t="s">
        <v>436</v>
      </c>
      <c r="M1533" s="205" t="s">
        <v>437</v>
      </c>
      <c r="N1533" s="205" t="s">
        <v>438</v>
      </c>
    </row>
    <row r="1534" spans="2:14" ht="23.25" customHeight="1">
      <c r="B1534" s="100" t="s">
        <v>423</v>
      </c>
      <c r="C1534" s="100" t="str">
        <f>_xlfn.XLOOKUP(tblMix[[#This Row],[Team Name]],tblLookup[Team Name],tblLookup[Arena Name],NA(),0,1)</f>
        <v>GEHA Field at Arrowhead Stadium</v>
      </c>
      <c r="D1534" s="100" t="str">
        <f>_xlfn.XLOOKUP(tblMix[[#This Row],[Arena Name]],tblLookup[Arena Name],tblLookup[Arena Location],NA(),0,1)</f>
        <v>Kansas City, Missouri</v>
      </c>
      <c r="E1534" s="100">
        <v>76416</v>
      </c>
      <c r="F1534" s="129">
        <v>1972</v>
      </c>
      <c r="G1534" s="100" t="s">
        <v>271</v>
      </c>
      <c r="H1534" s="15" t="s">
        <v>283</v>
      </c>
      <c r="I1534" s="130">
        <v>9.4700000000000006</v>
      </c>
      <c r="J1534" s="6">
        <f>1</f>
        <v>1</v>
      </c>
      <c r="L1534" s="205" t="s">
        <v>464</v>
      </c>
      <c r="M1534" s="205" t="s">
        <v>465</v>
      </c>
      <c r="N1534" s="205" t="s">
        <v>466</v>
      </c>
    </row>
    <row r="1535" spans="2:14" ht="23.25" customHeight="1">
      <c r="B1535" s="100" t="str" cm="1">
        <f t="array" ref="B1535">_xlfn.XLOOKUP(tblMix[[#This Row],[Arena Name]]&amp;tblMix[[#This Row],[Arena Location]],tblLookup[Arena Name]&amp;tblLookup[Arena Location],tblLookup[Team Name],NA(),0,1)</f>
        <v>New Orleans Saints</v>
      </c>
      <c r="C1535" s="100" t="str">
        <f>_xlfn.XLOOKUP(tblMix[[#This Row],[Arena Location]],tblLookup[Arena Location],tblLookup[Arena Name],NA(),0,1)</f>
        <v>Caesars Superdome</v>
      </c>
      <c r="D1535" s="100" t="s">
        <v>444</v>
      </c>
      <c r="E1535" s="100">
        <v>73208</v>
      </c>
      <c r="F1535" s="129">
        <v>1975</v>
      </c>
      <c r="G1535" s="100" t="s">
        <v>358</v>
      </c>
      <c r="H1535" s="15" t="s">
        <v>283</v>
      </c>
      <c r="I1535" s="130">
        <v>14.51</v>
      </c>
      <c r="J1535" s="6">
        <f>1</f>
        <v>1</v>
      </c>
      <c r="L1535" s="205" t="s">
        <v>445</v>
      </c>
      <c r="M1535" s="205" t="s">
        <v>446</v>
      </c>
      <c r="N1535" s="205" t="s">
        <v>447</v>
      </c>
    </row>
    <row r="1536" spans="2:14" ht="23.25" customHeight="1">
      <c r="B1536" s="100" t="str" cm="1">
        <f t="array" ref="B1536">_xlfn.XLOOKUP(tblMix[[#This Row],[Arena Name]]&amp;tblMix[[#This Row],[Arena Location]],tblLookup[Arena Name]&amp;tblLookup[Arena Location],tblLookup[Team Name],NA(),0,1)</f>
        <v>Atlanta Falcons</v>
      </c>
      <c r="C1536" s="100" t="str">
        <f>_xlfn.XLOOKUP(tblMix[[#This Row],[Arena Location]],tblLookup[Arena Location],tblLookup[Arena Name],NA(),0,1)</f>
        <v>Mercedes-Benz Stadium</v>
      </c>
      <c r="D1536" s="100" t="s">
        <v>383</v>
      </c>
      <c r="E1536" s="100">
        <v>71000</v>
      </c>
      <c r="F1536" s="129">
        <v>2017</v>
      </c>
      <c r="G1536" s="100" t="s">
        <v>301</v>
      </c>
      <c r="H1536" s="15" t="s">
        <v>281</v>
      </c>
      <c r="I1536" s="130">
        <v>12.44</v>
      </c>
      <c r="J1536" s="6">
        <f>1</f>
        <v>1</v>
      </c>
      <c r="L1536" s="205" t="s">
        <v>390</v>
      </c>
      <c r="M1536" s="205" t="s">
        <v>391</v>
      </c>
      <c r="N1536" s="205" t="s">
        <v>392</v>
      </c>
    </row>
    <row r="1537" spans="2:14" ht="23.25" customHeight="1">
      <c r="B1537" s="100" t="str" cm="1">
        <f t="array" ref="B1537">_xlfn.XLOOKUP(tblMix[[#This Row],[Arena Name]]&amp;tblMix[[#This Row],[Arena Location]],tblLookup[Arena Name]&amp;tblLookup[Arena Location],tblLookup[Team Name],NA(),0,1)</f>
        <v>New York Giants</v>
      </c>
      <c r="C1537" s="100" t="str">
        <f>_xlfn.XLOOKUP(tblMix[[#This Row],[Arena Location]],tblLookup[Arena Location],tblLookup[Arena Name],NA(),0,1)</f>
        <v>MetLife Stadium</v>
      </c>
      <c r="D1537" s="100" t="s">
        <v>447</v>
      </c>
      <c r="E1537" s="100">
        <v>82500</v>
      </c>
      <c r="F1537" s="129">
        <v>2010</v>
      </c>
      <c r="G1537" s="100" t="s">
        <v>268</v>
      </c>
      <c r="H1537" s="15" t="s">
        <v>283</v>
      </c>
      <c r="I1537" s="130">
        <v>5.73</v>
      </c>
      <c r="J1537" s="6">
        <f>1</f>
        <v>1</v>
      </c>
      <c r="L1537" s="205" t="s">
        <v>390</v>
      </c>
      <c r="M1537" s="205" t="s">
        <v>391</v>
      </c>
      <c r="N1537" s="205" t="s">
        <v>392</v>
      </c>
    </row>
    <row r="1538" spans="2:14" ht="23.25" customHeight="1">
      <c r="B1538" s="100" t="s">
        <v>442</v>
      </c>
      <c r="C1538" s="100" t="s">
        <v>443</v>
      </c>
      <c r="D1538" s="100" t="s">
        <v>444</v>
      </c>
      <c r="E1538" s="100">
        <v>73208</v>
      </c>
      <c r="F1538" s="129">
        <v>1975</v>
      </c>
      <c r="G1538" s="100" t="s">
        <v>285</v>
      </c>
      <c r="H1538" s="15" t="s">
        <v>281</v>
      </c>
      <c r="I1538" s="130">
        <v>13.35</v>
      </c>
      <c r="J1538" s="6">
        <f>1</f>
        <v>1</v>
      </c>
      <c r="L1538" s="205" t="s">
        <v>417</v>
      </c>
      <c r="M1538" s="205" t="s">
        <v>418</v>
      </c>
      <c r="N1538" s="205" t="s">
        <v>419</v>
      </c>
    </row>
    <row r="1539" spans="2:14" ht="23.25" customHeight="1">
      <c r="B1539" s="100" t="s">
        <v>420</v>
      </c>
      <c r="C1539" s="100" t="s">
        <v>421</v>
      </c>
      <c r="D1539" s="100" t="str">
        <f>_xlfn.XLOOKUP(tblMix[[#This Row],[Arena Name]],tblLookup[Arena Name],tblLookup[Arena Location],NA(),0,1)</f>
        <v>Jacksonville, Florida</v>
      </c>
      <c r="E1539" s="100">
        <v>69132</v>
      </c>
      <c r="F1539" s="129">
        <v>2008</v>
      </c>
      <c r="G1539" s="100" t="s">
        <v>303</v>
      </c>
      <c r="H1539" s="15" t="s">
        <v>290</v>
      </c>
      <c r="I1539" s="130">
        <v>12.74</v>
      </c>
      <c r="J1539" s="6">
        <f>1</f>
        <v>1</v>
      </c>
      <c r="L1539" s="205" t="s">
        <v>393</v>
      </c>
      <c r="M1539" s="205" t="s">
        <v>394</v>
      </c>
      <c r="N1539" s="205" t="s">
        <v>395</v>
      </c>
    </row>
    <row r="1540" spans="2:14" ht="23.25" customHeight="1">
      <c r="B1540" s="100" t="s">
        <v>402</v>
      </c>
      <c r="C1540" s="100" t="s">
        <v>403</v>
      </c>
      <c r="D1540" s="100" t="s">
        <v>404</v>
      </c>
      <c r="E1540" s="100">
        <v>80000</v>
      </c>
      <c r="F1540" s="129">
        <v>2009</v>
      </c>
      <c r="G1540" s="100" t="s">
        <v>360</v>
      </c>
      <c r="H1540" s="15" t="s">
        <v>290</v>
      </c>
      <c r="I1540" s="130">
        <v>3.02</v>
      </c>
      <c r="J1540" s="6">
        <f>1</f>
        <v>1</v>
      </c>
      <c r="L1540" s="205" t="s">
        <v>452</v>
      </c>
      <c r="M1540" s="205" t="s">
        <v>453</v>
      </c>
      <c r="N1540" s="205" t="s">
        <v>454</v>
      </c>
    </row>
    <row r="1541" spans="2:14" ht="23.25" customHeight="1">
      <c r="B1541" s="100" t="s">
        <v>417</v>
      </c>
      <c r="C1541" s="100" t="s">
        <v>418</v>
      </c>
      <c r="D1541" s="100" t="s">
        <v>419</v>
      </c>
      <c r="E1541" s="100">
        <v>67000</v>
      </c>
      <c r="F1541" s="129">
        <v>2008</v>
      </c>
      <c r="G1541" s="100" t="s">
        <v>274</v>
      </c>
      <c r="H1541" s="15" t="s">
        <v>290</v>
      </c>
      <c r="I1541" s="130">
        <v>7.28</v>
      </c>
      <c r="J1541" s="6">
        <f>1</f>
        <v>1</v>
      </c>
      <c r="L1541" s="205" t="s">
        <v>402</v>
      </c>
      <c r="M1541" s="205" t="s">
        <v>403</v>
      </c>
      <c r="N1541" s="205" t="s">
        <v>404</v>
      </c>
    </row>
    <row r="1542" spans="2:14" ht="23.25" customHeight="1">
      <c r="B1542" s="100" t="s">
        <v>378</v>
      </c>
      <c r="C1542" s="100" t="str">
        <f>_xlfn.XLOOKUP(tblMix[[#This Row],[Team Name]],tblLookup[Team Name],tblLookup[Arena Name],NA(),0,1)</f>
        <v>State Farm Stadium</v>
      </c>
      <c r="D1542" s="100" t="str">
        <f>_xlfn.XLOOKUP(tblMix[[#This Row],[Arena Name]],tblLookup[Arena Name],tblLookup[Arena Location],NA(),0,1)</f>
        <v>Glendale, Arizona</v>
      </c>
      <c r="E1542" s="100">
        <v>63400</v>
      </c>
      <c r="F1542" s="129">
        <v>2006</v>
      </c>
      <c r="G1542" s="100" t="s">
        <v>277</v>
      </c>
      <c r="H1542" s="15" t="s">
        <v>283</v>
      </c>
      <c r="I1542" s="130">
        <v>8.2200000000000006</v>
      </c>
      <c r="J1542" s="6">
        <f>1</f>
        <v>1</v>
      </c>
      <c r="L1542" s="205" t="s">
        <v>464</v>
      </c>
      <c r="M1542" s="205" t="s">
        <v>465</v>
      </c>
      <c r="N1542" s="205" t="s">
        <v>466</v>
      </c>
    </row>
    <row r="1543" spans="2:14" ht="23.25" customHeight="1">
      <c r="B1543" s="100" t="str" cm="1">
        <f t="array" ref="B1543">_xlfn.XLOOKUP(tblMix[[#This Row],[Arena Name]]&amp;tblMix[[#This Row],[Arena Location]],tblLookup[Arena Name]&amp;tblLookup[Arena Location],tblLookup[Team Name],NA(),0,1)</f>
        <v>Tennessee Titans</v>
      </c>
      <c r="C1543" s="100" t="str">
        <f>_xlfn.XLOOKUP(tblMix[[#This Row],[Arena Location]],tblLookup[Arena Location],tblLookup[Arena Name],NA(),0,1)</f>
        <v>Nissan Stadium</v>
      </c>
      <c r="D1543" s="100" t="s">
        <v>466</v>
      </c>
      <c r="E1543" s="100">
        <v>69143</v>
      </c>
      <c r="F1543" s="129">
        <v>1999</v>
      </c>
      <c r="G1543" s="100" t="s">
        <v>294</v>
      </c>
      <c r="H1543" s="15" t="s">
        <v>281</v>
      </c>
      <c r="I1543" s="130">
        <v>3.2</v>
      </c>
      <c r="J1543" s="6">
        <f>1</f>
        <v>1</v>
      </c>
      <c r="L1543" s="205" t="s">
        <v>432</v>
      </c>
      <c r="M1543" s="205" t="s">
        <v>430</v>
      </c>
      <c r="N1543" s="205" t="s">
        <v>431</v>
      </c>
    </row>
    <row r="1544" spans="2:14" ht="23.25" customHeight="1">
      <c r="B1544" s="100" t="s">
        <v>393</v>
      </c>
      <c r="C1544" s="100" t="s">
        <v>394</v>
      </c>
      <c r="D1544" s="100" t="s">
        <v>395</v>
      </c>
      <c r="E1544" s="100">
        <v>61500</v>
      </c>
      <c r="F1544" s="129">
        <v>1924</v>
      </c>
      <c r="G1544" s="100" t="s">
        <v>285</v>
      </c>
      <c r="H1544" s="15" t="s">
        <v>290</v>
      </c>
      <c r="I1544" s="130">
        <v>11.99</v>
      </c>
      <c r="J1544" s="6">
        <f>1</f>
        <v>1</v>
      </c>
      <c r="L1544" s="205" t="s">
        <v>455</v>
      </c>
      <c r="M1544" s="205" t="s">
        <v>456</v>
      </c>
      <c r="N1544" s="205" t="s">
        <v>457</v>
      </c>
    </row>
    <row r="1545" spans="2:14" ht="23.25" customHeight="1">
      <c r="B1545" s="100" t="s">
        <v>390</v>
      </c>
      <c r="C1545" s="100" t="str">
        <f>_xlfn.XLOOKUP(tblMix[[#This Row],[Team Name]],tblLookup[Team Name],tblLookup[Arena Name],NA(),0,1)</f>
        <v>Bank of America Stadium</v>
      </c>
      <c r="D1545" s="100" t="s">
        <v>392</v>
      </c>
      <c r="E1545" s="100">
        <v>75523</v>
      </c>
      <c r="F1545" s="129">
        <v>1996</v>
      </c>
      <c r="G1545" s="100" t="s">
        <v>270</v>
      </c>
      <c r="H1545" s="15" t="s">
        <v>290</v>
      </c>
      <c r="I1545" s="130">
        <v>8.5</v>
      </c>
      <c r="J1545" s="6">
        <f>1</f>
        <v>1</v>
      </c>
      <c r="L1545" s="205" t="s">
        <v>426</v>
      </c>
      <c r="M1545" s="205" t="s">
        <v>427</v>
      </c>
      <c r="N1545" s="205" t="s">
        <v>428</v>
      </c>
    </row>
    <row r="1546" spans="2:14" ht="23.25" customHeight="1">
      <c r="B1546" s="100" t="s">
        <v>458</v>
      </c>
      <c r="C1546" s="100" t="str">
        <f>_xlfn.XLOOKUP(tblMix[[#This Row],[Team Name]],tblLookup[Team Name],tblLookup[Arena Name],NA(),0,1)</f>
        <v>Lumen Field</v>
      </c>
      <c r="D1546" s="100" t="str">
        <f>_xlfn.XLOOKUP(tblMix[[#This Row],[Arena Name]],tblLookup[Arena Name],tblLookup[Arena Location],NA(),0,1)</f>
        <v>Seattle, Washington</v>
      </c>
      <c r="E1546" s="100">
        <v>69000</v>
      </c>
      <c r="F1546" s="129">
        <v>2002</v>
      </c>
      <c r="G1546" s="100" t="s">
        <v>268</v>
      </c>
      <c r="H1546" s="15" t="s">
        <v>290</v>
      </c>
      <c r="I1546" s="130">
        <v>6.16</v>
      </c>
      <c r="J1546" s="6">
        <f>1</f>
        <v>1</v>
      </c>
      <c r="L1546" s="205" t="s">
        <v>464</v>
      </c>
      <c r="M1546" s="205" t="s">
        <v>465</v>
      </c>
      <c r="N1546" s="205" t="s">
        <v>466</v>
      </c>
    </row>
    <row r="1547" spans="2:14" ht="23.25" customHeight="1">
      <c r="B1547" s="100" t="str" cm="1">
        <f t="array" ref="B1547">_xlfn.XLOOKUP(tblMix[[#This Row],[Arena Name]]&amp;tblMix[[#This Row],[Arena Location]],tblLookup[Arena Name]&amp;tblLookup[Arena Location],tblLookup[Team Name],NA(),0,1)</f>
        <v>Los Angeles Rams</v>
      </c>
      <c r="C1547" s="100" t="s">
        <v>430</v>
      </c>
      <c r="D1547" s="100" t="s">
        <v>431</v>
      </c>
      <c r="E1547" s="100">
        <v>70240</v>
      </c>
      <c r="F1547" s="129">
        <v>2020</v>
      </c>
      <c r="G1547" s="100" t="s">
        <v>308</v>
      </c>
      <c r="H1547" s="15" t="s">
        <v>281</v>
      </c>
      <c r="I1547" s="130">
        <v>12.31</v>
      </c>
      <c r="J1547" s="6">
        <f>1</f>
        <v>1</v>
      </c>
      <c r="L1547" s="205" t="s">
        <v>452</v>
      </c>
      <c r="M1547" s="205" t="s">
        <v>453</v>
      </c>
      <c r="N1547" s="205" t="s">
        <v>454</v>
      </c>
    </row>
    <row r="1548" spans="2:14" ht="23.25" customHeight="1">
      <c r="B1548" s="100" t="s">
        <v>381</v>
      </c>
      <c r="C1548" s="100" t="s">
        <v>382</v>
      </c>
      <c r="D1548" s="100" t="s">
        <v>383</v>
      </c>
      <c r="E1548" s="100">
        <v>71000</v>
      </c>
      <c r="F1548" s="129">
        <v>2017</v>
      </c>
      <c r="G1548" s="100" t="s">
        <v>309</v>
      </c>
      <c r="H1548" s="15" t="s">
        <v>287</v>
      </c>
      <c r="I1548" s="130">
        <v>1.68</v>
      </c>
      <c r="J1548" s="6">
        <f>1</f>
        <v>1</v>
      </c>
      <c r="L1548" s="205" t="s">
        <v>448</v>
      </c>
      <c r="M1548" s="205" t="s">
        <v>446</v>
      </c>
      <c r="N1548" s="205" t="s">
        <v>447</v>
      </c>
    </row>
    <row r="1549" spans="2:14" ht="23.25" customHeight="1">
      <c r="B1549" s="100" t="s">
        <v>420</v>
      </c>
      <c r="C1549" s="100" t="s">
        <v>421</v>
      </c>
      <c r="D1549" s="100" t="s">
        <v>422</v>
      </c>
      <c r="E1549" s="100">
        <v>69132</v>
      </c>
      <c r="F1549" s="129">
        <v>2008</v>
      </c>
      <c r="G1549" s="100" t="s">
        <v>363</v>
      </c>
      <c r="H1549" s="15" t="s">
        <v>290</v>
      </c>
      <c r="I1549" s="130">
        <v>5.21</v>
      </c>
      <c r="J1549" s="6">
        <f>1</f>
        <v>1</v>
      </c>
      <c r="L1549" s="205" t="s">
        <v>467</v>
      </c>
      <c r="M1549" s="205" t="s">
        <v>468</v>
      </c>
      <c r="N1549" s="205" t="s">
        <v>469</v>
      </c>
    </row>
    <row r="1550" spans="2:14" ht="23.25" customHeight="1">
      <c r="B1550" s="100" t="s">
        <v>405</v>
      </c>
      <c r="C1550" s="100" t="str">
        <f>_xlfn.XLOOKUP(tblMix[[#This Row],[Team Name]],tblLookup[Team Name],tblLookup[Arena Name],NA(),0,1)</f>
        <v>Empower Field at Mile High</v>
      </c>
      <c r="D1550" s="100" t="str">
        <f>_xlfn.XLOOKUP(tblMix[[#This Row],[Arena Name]],tblLookup[Arena Name],tblLookup[Arena Location],NA(),0,1)</f>
        <v>Denver, Colorado</v>
      </c>
      <c r="E1550" s="100">
        <v>76125</v>
      </c>
      <c r="F1550" s="129">
        <v>2001</v>
      </c>
      <c r="G1550" s="100" t="s">
        <v>274</v>
      </c>
      <c r="H1550" s="15" t="s">
        <v>283</v>
      </c>
      <c r="I1550" s="130">
        <v>6.84</v>
      </c>
      <c r="J1550" s="6">
        <f>1</f>
        <v>1</v>
      </c>
      <c r="L1550" s="205" t="s">
        <v>399</v>
      </c>
      <c r="M1550" s="205" t="s">
        <v>400</v>
      </c>
      <c r="N1550" s="205" t="s">
        <v>401</v>
      </c>
    </row>
    <row r="1551" spans="2:14" ht="23.25" customHeight="1">
      <c r="B1551" s="100" t="s">
        <v>464</v>
      </c>
      <c r="C1551" s="100" t="s">
        <v>465</v>
      </c>
      <c r="D1551" s="100" t="s">
        <v>466</v>
      </c>
      <c r="E1551" s="100">
        <v>69143</v>
      </c>
      <c r="F1551" s="129">
        <v>1999</v>
      </c>
      <c r="G1551" s="100" t="s">
        <v>276</v>
      </c>
      <c r="H1551" s="15" t="s">
        <v>287</v>
      </c>
      <c r="I1551" s="130">
        <v>6.13</v>
      </c>
      <c r="J1551" s="6">
        <f>1</f>
        <v>1</v>
      </c>
      <c r="L1551" s="205" t="s">
        <v>402</v>
      </c>
      <c r="M1551" s="205" t="s">
        <v>403</v>
      </c>
      <c r="N1551" s="205" t="s">
        <v>404</v>
      </c>
    </row>
    <row r="1552" spans="2:14" ht="23.25" customHeight="1">
      <c r="B1552" s="100" t="s">
        <v>429</v>
      </c>
      <c r="C1552" s="100" t="str">
        <f>_xlfn.XLOOKUP(tblMix[[#This Row],[Team Name]],tblLookup[Team Name],tblLookup[Arena Name],NA(),0,1)</f>
        <v>SoFi Stadium</v>
      </c>
      <c r="D1552" s="100" t="s">
        <v>431</v>
      </c>
      <c r="E1552" s="100">
        <v>70240</v>
      </c>
      <c r="F1552" s="129">
        <v>2020</v>
      </c>
      <c r="G1552" s="100" t="s">
        <v>300</v>
      </c>
      <c r="H1552" s="15" t="s">
        <v>283</v>
      </c>
      <c r="I1552" s="130">
        <v>8.15</v>
      </c>
      <c r="J1552" s="6">
        <f>1</f>
        <v>1</v>
      </c>
      <c r="L1552" s="205" t="s">
        <v>445</v>
      </c>
      <c r="M1552" s="205" t="s">
        <v>446</v>
      </c>
      <c r="N1552" s="205" t="s">
        <v>447</v>
      </c>
    </row>
    <row r="1553" spans="2:14" ht="23.25" customHeight="1">
      <c r="B1553" s="100" t="str" cm="1">
        <f t="array" ref="B1553">_xlfn.XLOOKUP(tblMix[[#This Row],[Arena Name]]&amp;tblMix[[#This Row],[Arena Location]],tblLookup[Arena Name]&amp;tblLookup[Arena Location],tblLookup[Team Name],NA(),0,1)</f>
        <v>Philadelphia Eagles</v>
      </c>
      <c r="C1553" s="100" t="str">
        <f>_xlfn.XLOOKUP(tblMix[[#This Row],[Arena Location]],tblLookup[Arena Location],tblLookup[Arena Name],NA(),0,1)</f>
        <v>Lincoln Financial Field</v>
      </c>
      <c r="D1553" s="100" t="s">
        <v>451</v>
      </c>
      <c r="E1553" s="100">
        <v>69596</v>
      </c>
      <c r="F1553" s="129">
        <v>2003</v>
      </c>
      <c r="G1553" s="100" t="s">
        <v>277</v>
      </c>
      <c r="H1553" s="15" t="s">
        <v>283</v>
      </c>
      <c r="I1553" s="130">
        <v>8.2200000000000006</v>
      </c>
      <c r="J1553" s="6">
        <f>1</f>
        <v>1</v>
      </c>
      <c r="L1553" s="205" t="s">
        <v>414</v>
      </c>
      <c r="M1553" s="205" t="s">
        <v>415</v>
      </c>
      <c r="N1553" s="205" t="s">
        <v>416</v>
      </c>
    </row>
    <row r="1554" spans="2:14" ht="23.25" customHeight="1">
      <c r="B1554" s="100" t="s">
        <v>436</v>
      </c>
      <c r="C1554" s="100" t="str">
        <f>_xlfn.XLOOKUP(tblMix[[#This Row],[Team Name]],tblLookup[Team Name],tblLookup[Arena Name],NA(),0,1)</f>
        <v>U.S. Bank Stadium</v>
      </c>
      <c r="D1554" s="100" t="str">
        <f>_xlfn.XLOOKUP(tblMix[[#This Row],[Arena Name]],tblLookup[Arena Name],tblLookup[Arena Location],NA(),0,1)</f>
        <v>Minneapolis, Minnesota</v>
      </c>
      <c r="E1554" s="100">
        <v>66655</v>
      </c>
      <c r="F1554" s="129">
        <v>2016</v>
      </c>
      <c r="G1554" s="100" t="s">
        <v>365</v>
      </c>
      <c r="H1554" s="15" t="s">
        <v>281</v>
      </c>
      <c r="I1554" s="130">
        <v>7.32</v>
      </c>
      <c r="J1554" s="6">
        <f>1</f>
        <v>1</v>
      </c>
      <c r="L1554" s="205" t="s">
        <v>417</v>
      </c>
      <c r="M1554" s="205" t="s">
        <v>418</v>
      </c>
      <c r="N1554" s="205" t="s">
        <v>419</v>
      </c>
    </row>
    <row r="1555" spans="2:14" ht="23.25" customHeight="1">
      <c r="B1555" s="100" t="str" cm="1">
        <f t="array" ref="B1555">_xlfn.XLOOKUP(tblMix[[#This Row],[Arena Name]]&amp;tblMix[[#This Row],[Arena Location]],tblLookup[Arena Name]&amp;tblLookup[Arena Location],tblLookup[Team Name],NA(),0,1)</f>
        <v>New York Giants</v>
      </c>
      <c r="C1555" s="100" t="str">
        <f>_xlfn.XLOOKUP(tblMix[[#This Row],[Arena Location]],tblLookup[Arena Location],tblLookup[Arena Name],NA(),0,1)</f>
        <v>MetLife Stadium</v>
      </c>
      <c r="D1555" s="100" t="s">
        <v>447</v>
      </c>
      <c r="E1555" s="100">
        <v>82500</v>
      </c>
      <c r="F1555" s="129">
        <v>2010</v>
      </c>
      <c r="G1555" s="100" t="s">
        <v>286</v>
      </c>
      <c r="H1555" s="15" t="s">
        <v>281</v>
      </c>
      <c r="I1555" s="130">
        <v>7.99</v>
      </c>
      <c r="J1555" s="6">
        <f>1</f>
        <v>1</v>
      </c>
      <c r="L1555" s="205" t="s">
        <v>458</v>
      </c>
      <c r="M1555" s="205" t="s">
        <v>459</v>
      </c>
      <c r="N1555" s="205" t="s">
        <v>460</v>
      </c>
    </row>
    <row r="1556" spans="2:14" ht="23.25" customHeight="1">
      <c r="B1556" s="100" t="s">
        <v>420</v>
      </c>
      <c r="C1556" s="100" t="s">
        <v>421</v>
      </c>
      <c r="D1556" s="100" t="s">
        <v>422</v>
      </c>
      <c r="E1556" s="100">
        <v>69132</v>
      </c>
      <c r="F1556" s="129">
        <v>2008</v>
      </c>
      <c r="G1556" s="100" t="s">
        <v>360</v>
      </c>
      <c r="H1556" s="15" t="s">
        <v>281</v>
      </c>
      <c r="I1556" s="130">
        <v>3.39</v>
      </c>
      <c r="J1556" s="6">
        <f>1</f>
        <v>1</v>
      </c>
      <c r="L1556" s="205" t="s">
        <v>448</v>
      </c>
      <c r="M1556" s="205" t="s">
        <v>446</v>
      </c>
      <c r="N1556" s="205" t="s">
        <v>447</v>
      </c>
    </row>
    <row r="1557" spans="2:14" ht="23.25" customHeight="1">
      <c r="B1557" s="100" t="s">
        <v>464</v>
      </c>
      <c r="C1557" s="100" t="str">
        <f>_xlfn.XLOOKUP(tblMix[[#This Row],[Team Name]],tblLookup[Team Name],tblLookup[Arena Name],NA(),0,1)</f>
        <v>Nissan Stadium</v>
      </c>
      <c r="D1557" s="100" t="str">
        <f>_xlfn.XLOOKUP(tblMix[[#This Row],[Arena Name]],tblLookup[Arena Name],tblLookup[Arena Location],NA(),0,1)</f>
        <v>Nashville, Tennessee</v>
      </c>
      <c r="E1557" s="100">
        <v>69143</v>
      </c>
      <c r="F1557" s="129">
        <v>1999</v>
      </c>
      <c r="G1557" s="100" t="s">
        <v>365</v>
      </c>
      <c r="H1557" s="15" t="s">
        <v>287</v>
      </c>
      <c r="I1557" s="130">
        <v>7.18</v>
      </c>
      <c r="J1557" s="6">
        <f>1</f>
        <v>1</v>
      </c>
      <c r="L1557" s="205" t="s">
        <v>445</v>
      </c>
      <c r="M1557" s="205" t="s">
        <v>446</v>
      </c>
      <c r="N1557" s="205" t="s">
        <v>447</v>
      </c>
    </row>
    <row r="1558" spans="2:14" ht="23.25" customHeight="1">
      <c r="B1558" s="100" t="s">
        <v>429</v>
      </c>
      <c r="C1558" s="100" t="s">
        <v>430</v>
      </c>
      <c r="D1558" s="100" t="s">
        <v>431</v>
      </c>
      <c r="E1558" s="100">
        <v>70240</v>
      </c>
      <c r="F1558" s="129">
        <v>2020</v>
      </c>
      <c r="G1558" s="100" t="s">
        <v>363</v>
      </c>
      <c r="H1558" s="15" t="s">
        <v>287</v>
      </c>
      <c r="I1558" s="130">
        <v>5.05</v>
      </c>
      <c r="J1558" s="6">
        <f>1</f>
        <v>1</v>
      </c>
      <c r="L1558" s="205" t="s">
        <v>408</v>
      </c>
      <c r="M1558" s="205" t="s">
        <v>409</v>
      </c>
      <c r="N1558" s="205" t="s">
        <v>410</v>
      </c>
    </row>
    <row r="1559" spans="2:14" ht="23.25" customHeight="1">
      <c r="B1559" s="100" t="str" cm="1">
        <f t="array" ref="B1559">_xlfn.XLOOKUP(tblMix[[#This Row],[Arena Name]]&amp;tblMix[[#This Row],[Arena Location]],tblLookup[Arena Name]&amp;tblLookup[Arena Location],tblLookup[Team Name],NA(),0,1)</f>
        <v>Carolina Panthers</v>
      </c>
      <c r="C1559" s="100" t="str">
        <f>_xlfn.XLOOKUP(tblMix[[#This Row],[Arena Location]],tblLookup[Arena Location],tblLookup[Arena Name],NA(),0,1)</f>
        <v>Bank of America Stadium</v>
      </c>
      <c r="D1559" s="100" t="s">
        <v>392</v>
      </c>
      <c r="E1559" s="100">
        <v>75523</v>
      </c>
      <c r="F1559" s="129">
        <v>1996</v>
      </c>
      <c r="G1559" s="100" t="s">
        <v>365</v>
      </c>
      <c r="H1559" s="15" t="s">
        <v>287</v>
      </c>
      <c r="I1559" s="130">
        <v>7.18</v>
      </c>
      <c r="J1559" s="6">
        <f>1</f>
        <v>1</v>
      </c>
      <c r="L1559" s="205" t="s">
        <v>442</v>
      </c>
      <c r="M1559" s="205" t="s">
        <v>443</v>
      </c>
      <c r="N1559" s="205" t="s">
        <v>444</v>
      </c>
    </row>
    <row r="1560" spans="2:14" ht="23.25" customHeight="1">
      <c r="B1560" s="100" t="s">
        <v>433</v>
      </c>
      <c r="C1560" s="100" t="str">
        <f>_xlfn.XLOOKUP(tblMix[[#This Row],[Team Name]],tblLookup[Team Name],tblLookup[Arena Name],NA(),0,1)</f>
        <v>Hard Rock Stadium</v>
      </c>
      <c r="D1560" s="100" t="s">
        <v>435</v>
      </c>
      <c r="E1560" s="100">
        <v>65326</v>
      </c>
      <c r="F1560" s="129">
        <v>1987</v>
      </c>
      <c r="G1560" s="100" t="s">
        <v>308</v>
      </c>
      <c r="H1560" s="15" t="s">
        <v>287</v>
      </c>
      <c r="I1560" s="130">
        <v>11.5</v>
      </c>
      <c r="J1560" s="6">
        <f>1</f>
        <v>1</v>
      </c>
      <c r="L1560" s="205" t="s">
        <v>414</v>
      </c>
      <c r="M1560" s="205" t="s">
        <v>415</v>
      </c>
      <c r="N1560" s="205" t="s">
        <v>416</v>
      </c>
    </row>
    <row r="1561" spans="2:14" ht="23.25" customHeight="1">
      <c r="B1561" s="100" t="str" cm="1">
        <f t="array" ref="B1561">_xlfn.XLOOKUP(tblMix[[#This Row],[Arena Name]]&amp;tblMix[[#This Row],[Arena Location]],tblLookup[Arena Name]&amp;tblLookup[Arena Location],tblLookup[Team Name],NA(),0,1)</f>
        <v>Washington Commanders</v>
      </c>
      <c r="C1561" s="100" t="str">
        <f>_xlfn.XLOOKUP(tblMix[[#This Row],[Arena Location]],tblLookup[Arena Location],tblLookup[Arena Name],NA(),0,1)</f>
        <v>Commanders Field</v>
      </c>
      <c r="D1561" s="100" t="s">
        <v>469</v>
      </c>
      <c r="E1561" s="100">
        <v>82000</v>
      </c>
      <c r="F1561" s="129">
        <v>1997</v>
      </c>
      <c r="G1561" s="100" t="s">
        <v>282</v>
      </c>
      <c r="H1561" s="15" t="s">
        <v>283</v>
      </c>
      <c r="I1561" s="130">
        <v>5.7</v>
      </c>
      <c r="J1561" s="6">
        <f>1</f>
        <v>1</v>
      </c>
      <c r="L1561" s="205" t="s">
        <v>378</v>
      </c>
      <c r="M1561" s="205" t="s">
        <v>379</v>
      </c>
      <c r="N1561" s="205" t="s">
        <v>380</v>
      </c>
    </row>
    <row r="1562" spans="2:14" ht="23.25" customHeight="1">
      <c r="B1562" s="100" t="str" cm="1">
        <f t="array" ref="B1562">_xlfn.XLOOKUP(tblMix[[#This Row],[Arena Name]]&amp;tblMix[[#This Row],[Arena Location]],tblLookup[Arena Name]&amp;tblLookup[Arena Location],tblLookup[Team Name],NA(),0,1)</f>
        <v>Philadelphia Eagles</v>
      </c>
      <c r="C1562" s="100" t="s">
        <v>450</v>
      </c>
      <c r="D1562" s="100" t="s">
        <v>451</v>
      </c>
      <c r="E1562" s="100">
        <v>69596</v>
      </c>
      <c r="F1562" s="129">
        <v>2003</v>
      </c>
      <c r="G1562" s="100" t="s">
        <v>293</v>
      </c>
      <c r="H1562" s="15" t="s">
        <v>283</v>
      </c>
      <c r="I1562" s="130">
        <v>5.08</v>
      </c>
      <c r="J1562" s="6">
        <f>1</f>
        <v>1</v>
      </c>
      <c r="L1562" s="205" t="s">
        <v>378</v>
      </c>
      <c r="M1562" s="205" t="s">
        <v>379</v>
      </c>
      <c r="N1562" s="205" t="s">
        <v>380</v>
      </c>
    </row>
    <row r="1563" spans="2:14" ht="23.25" customHeight="1">
      <c r="B1563" s="100" t="s">
        <v>433</v>
      </c>
      <c r="C1563" s="100" t="s">
        <v>434</v>
      </c>
      <c r="D1563" s="100" t="s">
        <v>435</v>
      </c>
      <c r="E1563" s="100">
        <v>65326</v>
      </c>
      <c r="F1563" s="129">
        <v>1987</v>
      </c>
      <c r="G1563" s="100" t="s">
        <v>360</v>
      </c>
      <c r="H1563" s="15" t="s">
        <v>281</v>
      </c>
      <c r="I1563" s="130">
        <v>3.39</v>
      </c>
      <c r="J1563" s="6">
        <f>1</f>
        <v>1</v>
      </c>
      <c r="L1563" s="205" t="s">
        <v>432</v>
      </c>
      <c r="M1563" s="205" t="s">
        <v>430</v>
      </c>
      <c r="N1563" s="205" t="s">
        <v>431</v>
      </c>
    </row>
    <row r="1564" spans="2:14" ht="23.25" customHeight="1">
      <c r="B1564" s="100" t="s">
        <v>449</v>
      </c>
      <c r="C1564" s="100" t="s">
        <v>450</v>
      </c>
      <c r="D1564" s="100" t="s">
        <v>451</v>
      </c>
      <c r="E1564" s="100">
        <v>69596</v>
      </c>
      <c r="F1564" s="129">
        <v>2003</v>
      </c>
      <c r="G1564" s="100" t="s">
        <v>275</v>
      </c>
      <c r="H1564" s="15" t="s">
        <v>281</v>
      </c>
      <c r="I1564" s="130">
        <v>15.9</v>
      </c>
      <c r="J1564" s="6">
        <f>1</f>
        <v>1</v>
      </c>
      <c r="L1564" s="205" t="s">
        <v>387</v>
      </c>
      <c r="M1564" s="205" t="s">
        <v>388</v>
      </c>
      <c r="N1564" s="205" t="s">
        <v>389</v>
      </c>
    </row>
    <row r="1565" spans="2:14" ht="23.25" customHeight="1">
      <c r="B1565" s="100" t="s">
        <v>396</v>
      </c>
      <c r="C1565" s="100" t="s">
        <v>397</v>
      </c>
      <c r="D1565" s="100" t="s">
        <v>398</v>
      </c>
      <c r="E1565" s="100">
        <v>65515</v>
      </c>
      <c r="F1565" s="129">
        <v>2000</v>
      </c>
      <c r="G1565" s="100" t="s">
        <v>270</v>
      </c>
      <c r="H1565" s="15" t="s">
        <v>287</v>
      </c>
      <c r="I1565" s="130">
        <v>8.67</v>
      </c>
      <c r="J1565" s="6">
        <f>1</f>
        <v>1</v>
      </c>
      <c r="L1565" s="205" t="s">
        <v>433</v>
      </c>
      <c r="M1565" s="205" t="s">
        <v>434</v>
      </c>
      <c r="N1565" s="205" t="s">
        <v>435</v>
      </c>
    </row>
    <row r="1566" spans="2:14" ht="23.25" customHeight="1">
      <c r="B1566" s="100" t="s">
        <v>461</v>
      </c>
      <c r="C1566" s="100" t="s">
        <v>462</v>
      </c>
      <c r="D1566" s="100" t="s">
        <v>463</v>
      </c>
      <c r="E1566" s="100">
        <v>65890</v>
      </c>
      <c r="F1566" s="129">
        <v>1998</v>
      </c>
      <c r="G1566" s="100" t="s">
        <v>291</v>
      </c>
      <c r="H1566" s="15" t="s">
        <v>281</v>
      </c>
      <c r="I1566" s="130">
        <v>9.43</v>
      </c>
      <c r="J1566" s="6">
        <f>1</f>
        <v>1</v>
      </c>
      <c r="L1566" s="205" t="s">
        <v>448</v>
      </c>
      <c r="M1566" s="205" t="s">
        <v>446</v>
      </c>
      <c r="N1566" s="205" t="s">
        <v>447</v>
      </c>
    </row>
    <row r="1567" spans="2:14" ht="23.25" customHeight="1">
      <c r="B1567" s="100" t="s">
        <v>387</v>
      </c>
      <c r="C1567" s="100" t="s">
        <v>388</v>
      </c>
      <c r="D1567" s="100" t="str">
        <f>_xlfn.XLOOKUP(tblMix[[#This Row],[Arena Name]],tblLookup[Arena Name],tblLookup[Arena Location],NA(),0,1)</f>
        <v>Orchard Park, New York</v>
      </c>
      <c r="E1567" s="100">
        <v>71608</v>
      </c>
      <c r="F1567" s="129">
        <v>1973</v>
      </c>
      <c r="G1567" s="100" t="s">
        <v>323</v>
      </c>
      <c r="H1567" s="15" t="s">
        <v>287</v>
      </c>
      <c r="I1567" s="130">
        <v>2.11</v>
      </c>
      <c r="J1567" s="6">
        <f>1</f>
        <v>1</v>
      </c>
      <c r="L1567" s="205" t="s">
        <v>449</v>
      </c>
      <c r="M1567" s="205" t="s">
        <v>450</v>
      </c>
      <c r="N1567" s="205" t="s">
        <v>451</v>
      </c>
    </row>
    <row r="1568" spans="2:14" ht="23.25" customHeight="1">
      <c r="B1568" s="100" t="s">
        <v>381</v>
      </c>
      <c r="C1568" s="100" t="s">
        <v>382</v>
      </c>
      <c r="D1568" s="100" t="s">
        <v>383</v>
      </c>
      <c r="E1568" s="100">
        <v>71000</v>
      </c>
      <c r="F1568" s="129">
        <v>2017</v>
      </c>
      <c r="G1568" s="100" t="s">
        <v>297</v>
      </c>
      <c r="H1568" s="15" t="s">
        <v>283</v>
      </c>
      <c r="I1568" s="130">
        <v>15.27</v>
      </c>
      <c r="J1568" s="6">
        <f>1</f>
        <v>1</v>
      </c>
      <c r="L1568" s="205" t="s">
        <v>402</v>
      </c>
      <c r="M1568" s="205" t="s">
        <v>403</v>
      </c>
      <c r="N1568" s="205" t="s">
        <v>404</v>
      </c>
    </row>
    <row r="1569" spans="2:14" ht="23.25" customHeight="1">
      <c r="B1569" s="100" t="str" cm="1">
        <f t="array" ref="B1569">_xlfn.XLOOKUP(tblMix[[#This Row],[Arena Name]]&amp;tblMix[[#This Row],[Arena Location]],tblLookup[Arena Name]&amp;tblLookup[Arena Location],tblLookup[Team Name],NA(),0,1)</f>
        <v>Kansas City Chiefs</v>
      </c>
      <c r="C1569" s="100" t="str">
        <f>_xlfn.XLOOKUP(tblMix[[#This Row],[Arena Location]],tblLookup[Arena Location],tblLookup[Arena Name],NA(),0,1)</f>
        <v>GEHA Field at Arrowhead Stadium</v>
      </c>
      <c r="D1569" s="100" t="s">
        <v>425</v>
      </c>
      <c r="E1569" s="100">
        <v>76416</v>
      </c>
      <c r="F1569" s="129">
        <v>1972</v>
      </c>
      <c r="G1569" s="100" t="s">
        <v>288</v>
      </c>
      <c r="H1569" s="15" t="s">
        <v>283</v>
      </c>
      <c r="I1569" s="130">
        <v>5.13</v>
      </c>
      <c r="J1569" s="6">
        <f>1</f>
        <v>1</v>
      </c>
      <c r="L1569" s="205" t="s">
        <v>384</v>
      </c>
      <c r="M1569" s="205" t="s">
        <v>385</v>
      </c>
      <c r="N1569" s="205" t="s">
        <v>386</v>
      </c>
    </row>
    <row r="1570" spans="2:14" ht="23.25" customHeight="1">
      <c r="B1570" s="100" t="s">
        <v>420</v>
      </c>
      <c r="C1570" s="100" t="str">
        <f>_xlfn.XLOOKUP(tblMix[[#This Row],[Team Name]],tblLookup[Team Name],tblLookup[Arena Name],NA(),0,1)</f>
        <v>TIAA Bank Field</v>
      </c>
      <c r="D1570" s="100" t="str">
        <f>_xlfn.XLOOKUP(tblMix[[#This Row],[Arena Name]],tblLookup[Arena Name],tblLookup[Arena Location],NA(),0,1)</f>
        <v>Jacksonville, Florida</v>
      </c>
      <c r="E1570" s="100">
        <v>69132</v>
      </c>
      <c r="F1570" s="129">
        <v>2008</v>
      </c>
      <c r="G1570" s="100" t="s">
        <v>282</v>
      </c>
      <c r="H1570" s="15" t="s">
        <v>283</v>
      </c>
      <c r="I1570" s="130">
        <v>5.7</v>
      </c>
      <c r="J1570" s="6">
        <f>1</f>
        <v>1</v>
      </c>
      <c r="L1570" s="205" t="s">
        <v>411</v>
      </c>
      <c r="M1570" s="205" t="s">
        <v>412</v>
      </c>
      <c r="N1570" s="205" t="s">
        <v>413</v>
      </c>
    </row>
    <row r="1571" spans="2:14" ht="23.25" customHeight="1">
      <c r="B1571" s="100" t="str" cm="1">
        <f t="array" ref="B1571">_xlfn.XLOOKUP(tblMix[[#This Row],[Arena Name]]&amp;tblMix[[#This Row],[Arena Location]],tblLookup[Arena Name]&amp;tblLookup[Arena Location],tblLookup[Team Name],NA(),0,1)</f>
        <v>Kansas City Chiefs</v>
      </c>
      <c r="C1571" s="100" t="s">
        <v>424</v>
      </c>
      <c r="D1571" s="100" t="s">
        <v>425</v>
      </c>
      <c r="E1571" s="100">
        <v>76416</v>
      </c>
      <c r="F1571" s="129">
        <v>1972</v>
      </c>
      <c r="G1571" s="100" t="s">
        <v>323</v>
      </c>
      <c r="H1571" s="15" t="s">
        <v>287</v>
      </c>
      <c r="I1571" s="130">
        <v>2.11</v>
      </c>
      <c r="J1571" s="6">
        <f>1</f>
        <v>1</v>
      </c>
      <c r="L1571" s="205" t="s">
        <v>429</v>
      </c>
      <c r="M1571" s="205" t="s">
        <v>430</v>
      </c>
      <c r="N1571" s="205" t="s">
        <v>431</v>
      </c>
    </row>
    <row r="1572" spans="2:14" ht="23.25" customHeight="1">
      <c r="B1572" s="100" t="str" cm="1">
        <f t="array" ref="B1572">_xlfn.XLOOKUP(tblMix[[#This Row],[Arena Name]]&amp;tblMix[[#This Row],[Arena Location]],tblLookup[Arena Name]&amp;tblLookup[Arena Location],tblLookup[Team Name],NA(),0,1)</f>
        <v>Kansas City Chiefs</v>
      </c>
      <c r="C1572" s="100" t="str">
        <f>_xlfn.XLOOKUP(tblMix[[#This Row],[Arena Location]],tblLookup[Arena Location],tblLookup[Arena Name],NA(),0,1)</f>
        <v>GEHA Field at Arrowhead Stadium</v>
      </c>
      <c r="D1572" s="100" t="s">
        <v>425</v>
      </c>
      <c r="E1572" s="100">
        <v>76416</v>
      </c>
      <c r="F1572" s="129">
        <v>1972</v>
      </c>
      <c r="G1572" s="100" t="s">
        <v>285</v>
      </c>
      <c r="H1572" s="15" t="s">
        <v>287</v>
      </c>
      <c r="I1572" s="130">
        <v>12.71</v>
      </c>
      <c r="J1572" s="6">
        <f>1</f>
        <v>1</v>
      </c>
      <c r="L1572" s="205" t="s">
        <v>378</v>
      </c>
      <c r="M1572" s="205" t="s">
        <v>379</v>
      </c>
      <c r="N1572" s="205" t="s">
        <v>380</v>
      </c>
    </row>
    <row r="1573" spans="2:14" ht="23.25" customHeight="1">
      <c r="B1573" s="100" t="s">
        <v>452</v>
      </c>
      <c r="C1573" s="100" t="s">
        <v>453</v>
      </c>
      <c r="D1573" s="100" t="s">
        <v>454</v>
      </c>
      <c r="E1573" s="100">
        <v>68400</v>
      </c>
      <c r="F1573" s="129">
        <v>2001</v>
      </c>
      <c r="G1573" s="100" t="s">
        <v>268</v>
      </c>
      <c r="H1573" s="15" t="s">
        <v>287</v>
      </c>
      <c r="I1573" s="130">
        <v>5.73</v>
      </c>
      <c r="J1573" s="6">
        <f>1</f>
        <v>1</v>
      </c>
      <c r="L1573" s="205" t="s">
        <v>464</v>
      </c>
      <c r="M1573" s="205" t="s">
        <v>465</v>
      </c>
      <c r="N1573" s="205" t="s">
        <v>466</v>
      </c>
    </row>
    <row r="1574" spans="2:14" ht="23.25" customHeight="1">
      <c r="B1574" s="100" t="str" cm="1">
        <f t="array" ref="B1574">_xlfn.XLOOKUP(tblMix[[#This Row],[Arena Name]]&amp;tblMix[[#This Row],[Arena Location]],tblLookup[Arena Name]&amp;tblLookup[Arena Location],tblLookup[Team Name],NA(),0,1)</f>
        <v>Detroit Lions</v>
      </c>
      <c r="C1574" s="100" t="s">
        <v>409</v>
      </c>
      <c r="D1574" s="100" t="s">
        <v>410</v>
      </c>
      <c r="E1574" s="100">
        <v>65000</v>
      </c>
      <c r="F1574" s="129">
        <v>2002</v>
      </c>
      <c r="G1574" s="100" t="s">
        <v>298</v>
      </c>
      <c r="H1574" s="15" t="s">
        <v>290</v>
      </c>
      <c r="I1574" s="130">
        <v>10.7</v>
      </c>
      <c r="J1574" s="6">
        <f>1</f>
        <v>1</v>
      </c>
      <c r="L1574" s="205" t="s">
        <v>390</v>
      </c>
      <c r="M1574" s="205" t="s">
        <v>391</v>
      </c>
      <c r="N1574" s="205" t="s">
        <v>392</v>
      </c>
    </row>
    <row r="1575" spans="2:14" ht="23.25" customHeight="1">
      <c r="B1575" s="100" t="str" cm="1">
        <f t="array" ref="B1575">_xlfn.XLOOKUP(tblMix[[#This Row],[Arena Name]]&amp;tblMix[[#This Row],[Arena Location]],tblLookup[Arena Name]&amp;tblLookup[Arena Location],tblLookup[Team Name],NA(),0,1)</f>
        <v>Los Angeles Rams</v>
      </c>
      <c r="C1575" s="100" t="s">
        <v>430</v>
      </c>
      <c r="D1575" s="100" t="s">
        <v>431</v>
      </c>
      <c r="E1575" s="100">
        <v>70240</v>
      </c>
      <c r="F1575" s="129">
        <v>2020</v>
      </c>
      <c r="G1575" s="100" t="s">
        <v>364</v>
      </c>
      <c r="H1575" s="15" t="s">
        <v>283</v>
      </c>
      <c r="I1575" s="130">
        <v>6.86</v>
      </c>
      <c r="J1575" s="6">
        <f>1</f>
        <v>1</v>
      </c>
      <c r="L1575" s="205" t="s">
        <v>426</v>
      </c>
      <c r="M1575" s="205" t="s">
        <v>427</v>
      </c>
      <c r="N1575" s="205" t="s">
        <v>428</v>
      </c>
    </row>
    <row r="1576" spans="2:14" ht="23.25" customHeight="1">
      <c r="B1576" s="100" t="s">
        <v>423</v>
      </c>
      <c r="C1576" s="100" t="s">
        <v>424</v>
      </c>
      <c r="D1576" s="100" t="s">
        <v>425</v>
      </c>
      <c r="E1576" s="100">
        <v>76416</v>
      </c>
      <c r="F1576" s="129">
        <v>1972</v>
      </c>
      <c r="G1576" s="100" t="s">
        <v>291</v>
      </c>
      <c r="H1576" s="15" t="s">
        <v>283</v>
      </c>
      <c r="I1576" s="130">
        <v>8.57</v>
      </c>
      <c r="J1576" s="6">
        <f>1</f>
        <v>1</v>
      </c>
      <c r="L1576" s="205" t="s">
        <v>426</v>
      </c>
      <c r="M1576" s="205" t="s">
        <v>427</v>
      </c>
      <c r="N1576" s="205" t="s">
        <v>428</v>
      </c>
    </row>
    <row r="1577" spans="2:14" ht="23.25" customHeight="1">
      <c r="B1577" s="100" t="s">
        <v>458</v>
      </c>
      <c r="C1577" s="100" t="s">
        <v>459</v>
      </c>
      <c r="D1577" s="100" t="str">
        <f>_xlfn.XLOOKUP(tblMix[[#This Row],[Arena Name]],tblLookup[Arena Name],tblLookup[Arena Location],NA(),0,1)</f>
        <v>Seattle, Washington</v>
      </c>
      <c r="E1577" s="100">
        <v>69000</v>
      </c>
      <c r="F1577" s="129">
        <v>2002</v>
      </c>
      <c r="G1577" s="100" t="s">
        <v>274</v>
      </c>
      <c r="H1577" s="15" t="s">
        <v>281</v>
      </c>
      <c r="I1577" s="130">
        <v>7.11</v>
      </c>
      <c r="J1577" s="6">
        <f>1</f>
        <v>1</v>
      </c>
      <c r="L1577" s="205" t="s">
        <v>423</v>
      </c>
      <c r="M1577" s="205" t="s">
        <v>424</v>
      </c>
      <c r="N1577" s="205" t="s">
        <v>425</v>
      </c>
    </row>
    <row r="1578" spans="2:14" ht="23.25" customHeight="1">
      <c r="B1578" s="100" t="s">
        <v>396</v>
      </c>
      <c r="C1578" s="100" t="s">
        <v>397</v>
      </c>
      <c r="D1578" s="100" t="s">
        <v>398</v>
      </c>
      <c r="E1578" s="100">
        <v>65515</v>
      </c>
      <c r="F1578" s="129">
        <v>2000</v>
      </c>
      <c r="G1578" s="100" t="s">
        <v>365</v>
      </c>
      <c r="H1578" s="15" t="s">
        <v>281</v>
      </c>
      <c r="I1578" s="130">
        <v>7.32</v>
      </c>
      <c r="J1578" s="6">
        <f>1</f>
        <v>1</v>
      </c>
      <c r="L1578" s="205" t="s">
        <v>445</v>
      </c>
      <c r="M1578" s="205" t="s">
        <v>446</v>
      </c>
      <c r="N1578" s="205" t="s">
        <v>447</v>
      </c>
    </row>
    <row r="1579" spans="2:14" ht="23.25" customHeight="1">
      <c r="B1579" s="100" t="s">
        <v>429</v>
      </c>
      <c r="C1579" s="100" t="s">
        <v>430</v>
      </c>
      <c r="D1579" s="100" t="s">
        <v>431</v>
      </c>
      <c r="E1579" s="100">
        <v>70240</v>
      </c>
      <c r="F1579" s="129">
        <v>2020</v>
      </c>
      <c r="G1579" s="100" t="s">
        <v>293</v>
      </c>
      <c r="H1579" s="15" t="s">
        <v>281</v>
      </c>
      <c r="I1579" s="130">
        <v>5.38</v>
      </c>
      <c r="J1579" s="6">
        <f>1</f>
        <v>1</v>
      </c>
      <c r="L1579" s="205" t="s">
        <v>417</v>
      </c>
      <c r="M1579" s="205" t="s">
        <v>418</v>
      </c>
      <c r="N1579" s="205" t="s">
        <v>419</v>
      </c>
    </row>
    <row r="1580" spans="2:14" ht="23.25" customHeight="1">
      <c r="B1580" s="100" t="s">
        <v>396</v>
      </c>
      <c r="C1580" s="100" t="s">
        <v>397</v>
      </c>
      <c r="D1580" s="100" t="s">
        <v>398</v>
      </c>
      <c r="E1580" s="100">
        <v>65515</v>
      </c>
      <c r="F1580" s="129">
        <v>2000</v>
      </c>
      <c r="G1580" s="100" t="s">
        <v>293</v>
      </c>
      <c r="H1580" s="15" t="s">
        <v>290</v>
      </c>
      <c r="I1580" s="130">
        <v>5.4</v>
      </c>
      <c r="J1580" s="6">
        <f>1</f>
        <v>1</v>
      </c>
      <c r="L1580" s="205" t="s">
        <v>439</v>
      </c>
      <c r="M1580" s="205" t="s">
        <v>440</v>
      </c>
      <c r="N1580" s="205" t="s">
        <v>441</v>
      </c>
    </row>
    <row r="1581" spans="2:14" ht="23.25" customHeight="1">
      <c r="B1581" s="100" t="s">
        <v>448</v>
      </c>
      <c r="C1581" s="100" t="s">
        <v>446</v>
      </c>
      <c r="D1581" s="100" t="str">
        <f>_xlfn.XLOOKUP(tblMix[[#This Row],[Arena Name]],tblLookup[Arena Name],tblLookup[Arena Location],NA(),0,1)</f>
        <v>East Rutherford, New Jersey</v>
      </c>
      <c r="E1581" s="100">
        <v>82500</v>
      </c>
      <c r="F1581" s="129">
        <v>2010</v>
      </c>
      <c r="G1581" s="100" t="s">
        <v>360</v>
      </c>
      <c r="H1581" s="15" t="s">
        <v>290</v>
      </c>
      <c r="I1581" s="130">
        <v>3.02</v>
      </c>
      <c r="J1581" s="6">
        <f>1</f>
        <v>1</v>
      </c>
      <c r="L1581" s="205" t="s">
        <v>411</v>
      </c>
      <c r="M1581" s="205" t="s">
        <v>412</v>
      </c>
      <c r="N1581" s="205" t="s">
        <v>413</v>
      </c>
    </row>
    <row r="1582" spans="2:14" ht="23.25" customHeight="1">
      <c r="B1582" s="100" t="s">
        <v>439</v>
      </c>
      <c r="C1582" s="100" t="s">
        <v>440</v>
      </c>
      <c r="D1582" s="100" t="s">
        <v>441</v>
      </c>
      <c r="E1582" s="100">
        <v>66829</v>
      </c>
      <c r="F1582" s="129">
        <v>2002</v>
      </c>
      <c r="G1582" s="100" t="s">
        <v>296</v>
      </c>
      <c r="H1582" s="15" t="s">
        <v>287</v>
      </c>
      <c r="I1582" s="130">
        <v>11.1</v>
      </c>
      <c r="J1582" s="6">
        <f>1</f>
        <v>1</v>
      </c>
      <c r="L1582" s="205" t="s">
        <v>433</v>
      </c>
      <c r="M1582" s="205" t="s">
        <v>434</v>
      </c>
      <c r="N1582" s="205" t="s">
        <v>435</v>
      </c>
    </row>
    <row r="1583" spans="2:14" ht="23.25" customHeight="1">
      <c r="B1583" s="100" t="s">
        <v>458</v>
      </c>
      <c r="C1583" s="100" t="s">
        <v>459</v>
      </c>
      <c r="D1583" s="100" t="str">
        <f>_xlfn.XLOOKUP(tblMix[[#This Row],[Arena Name]],tblLookup[Arena Name],tblLookup[Arena Location],NA(),0,1)</f>
        <v>Seattle, Washington</v>
      </c>
      <c r="E1583" s="100">
        <v>69000</v>
      </c>
      <c r="F1583" s="129">
        <v>2002</v>
      </c>
      <c r="G1583" s="100" t="s">
        <v>299</v>
      </c>
      <c r="H1583" s="15" t="s">
        <v>283</v>
      </c>
      <c r="I1583" s="130">
        <v>5.21</v>
      </c>
      <c r="J1583" s="6">
        <f>1</f>
        <v>1</v>
      </c>
      <c r="L1583" s="205" t="s">
        <v>402</v>
      </c>
      <c r="M1583" s="205" t="s">
        <v>403</v>
      </c>
      <c r="N1583" s="205" t="s">
        <v>404</v>
      </c>
    </row>
    <row r="1584" spans="2:14" ht="23.25" customHeight="1">
      <c r="B1584" s="100" t="s">
        <v>442</v>
      </c>
      <c r="C1584" s="100" t="str">
        <f>_xlfn.XLOOKUP(tblMix[[#This Row],[Team Name]],tblLookup[Team Name],tblLookup[Arena Name],NA(),0,1)</f>
        <v>Caesars Superdome</v>
      </c>
      <c r="D1584" s="100" t="str">
        <f>_xlfn.XLOOKUP(tblMix[[#This Row],[Arena Name]],tblLookup[Arena Name],tblLookup[Arena Location],NA(),0,1)</f>
        <v>New Orleans, Louisiana</v>
      </c>
      <c r="E1584" s="100">
        <v>73208</v>
      </c>
      <c r="F1584" s="129">
        <v>1975</v>
      </c>
      <c r="G1584" s="100" t="s">
        <v>276</v>
      </c>
      <c r="H1584" s="15" t="s">
        <v>283</v>
      </c>
      <c r="I1584" s="130">
        <v>6.13</v>
      </c>
      <c r="J1584" s="6">
        <f>1</f>
        <v>1</v>
      </c>
      <c r="L1584" s="205" t="s">
        <v>442</v>
      </c>
      <c r="M1584" s="205" t="s">
        <v>443</v>
      </c>
      <c r="N1584" s="205" t="s">
        <v>444</v>
      </c>
    </row>
    <row r="1585" spans="2:14" ht="23.25" customHeight="1">
      <c r="B1585" s="100" t="str" cm="1">
        <f t="array" ref="B1585">_xlfn.XLOOKUP(tblMix[[#This Row],[Arena Name]]&amp;tblMix[[#This Row],[Arena Location]],tblLookup[Arena Name]&amp;tblLookup[Arena Location],tblLookup[Team Name],NA(),0,1)</f>
        <v>Buffalo Bills</v>
      </c>
      <c r="C1585" s="100" t="s">
        <v>388</v>
      </c>
      <c r="D1585" s="100" t="s">
        <v>389</v>
      </c>
      <c r="E1585" s="100">
        <v>71608</v>
      </c>
      <c r="F1585" s="129">
        <v>1973</v>
      </c>
      <c r="G1585" s="100" t="s">
        <v>361</v>
      </c>
      <c r="H1585" s="15" t="s">
        <v>283</v>
      </c>
      <c r="I1585" s="130">
        <v>3.15</v>
      </c>
      <c r="J1585" s="6">
        <f>1</f>
        <v>1</v>
      </c>
      <c r="L1585" s="205" t="s">
        <v>411</v>
      </c>
      <c r="M1585" s="205" t="s">
        <v>412</v>
      </c>
      <c r="N1585" s="205" t="s">
        <v>413</v>
      </c>
    </row>
    <row r="1586" spans="2:14" ht="23.25" customHeight="1">
      <c r="B1586" s="100" t="s">
        <v>420</v>
      </c>
      <c r="C1586" s="100" t="s">
        <v>421</v>
      </c>
      <c r="D1586" s="100" t="s">
        <v>422</v>
      </c>
      <c r="E1586" s="100">
        <v>69132</v>
      </c>
      <c r="F1586" s="129">
        <v>2008</v>
      </c>
      <c r="G1586" s="100" t="s">
        <v>267</v>
      </c>
      <c r="H1586" s="15" t="s">
        <v>283</v>
      </c>
      <c r="I1586" s="130">
        <v>13.64</v>
      </c>
      <c r="J1586" s="6">
        <f>1</f>
        <v>1</v>
      </c>
      <c r="L1586" s="205" t="s">
        <v>399</v>
      </c>
      <c r="M1586" s="205" t="s">
        <v>400</v>
      </c>
      <c r="N1586" s="205" t="s">
        <v>401</v>
      </c>
    </row>
    <row r="1587" spans="2:14" ht="23.25" customHeight="1">
      <c r="B1587" s="100" t="s">
        <v>402</v>
      </c>
      <c r="C1587" s="100" t="s">
        <v>403</v>
      </c>
      <c r="D1587" s="100" t="s">
        <v>404</v>
      </c>
      <c r="E1587" s="100">
        <v>80000</v>
      </c>
      <c r="F1587" s="129">
        <v>2009</v>
      </c>
      <c r="G1587" s="100" t="s">
        <v>270</v>
      </c>
      <c r="H1587" s="15" t="s">
        <v>290</v>
      </c>
      <c r="I1587" s="130">
        <v>8.5</v>
      </c>
      <c r="J1587" s="6">
        <f>1</f>
        <v>1</v>
      </c>
      <c r="L1587" s="205" t="s">
        <v>408</v>
      </c>
      <c r="M1587" s="205" t="s">
        <v>409</v>
      </c>
      <c r="N1587" s="205" t="s">
        <v>410</v>
      </c>
    </row>
    <row r="1588" spans="2:14" ht="23.25" customHeight="1">
      <c r="B1588" s="100" t="s">
        <v>396</v>
      </c>
      <c r="C1588" s="100" t="s">
        <v>397</v>
      </c>
      <c r="D1588" s="100" t="s">
        <v>398</v>
      </c>
      <c r="E1588" s="100">
        <v>65515</v>
      </c>
      <c r="F1588" s="129">
        <v>2000</v>
      </c>
      <c r="G1588" s="100" t="s">
        <v>273</v>
      </c>
      <c r="H1588" s="15" t="s">
        <v>281</v>
      </c>
      <c r="I1588" s="130">
        <v>6.37</v>
      </c>
      <c r="J1588" s="6">
        <f>1</f>
        <v>1</v>
      </c>
      <c r="L1588" s="205" t="s">
        <v>467</v>
      </c>
      <c r="M1588" s="205" t="s">
        <v>468</v>
      </c>
      <c r="N1588" s="205" t="s">
        <v>469</v>
      </c>
    </row>
    <row r="1589" spans="2:14" ht="23.25" customHeight="1">
      <c r="B1589" s="100" t="str" cm="1">
        <f t="array" ref="B1589">_xlfn.XLOOKUP(tblMix[[#This Row],[Arena Name]]&amp;tblMix[[#This Row],[Arena Location]],tblLookup[Arena Name]&amp;tblLookup[Arena Location],tblLookup[Team Name],NA(),0,1)</f>
        <v>Los Angeles Rams</v>
      </c>
      <c r="C1589" s="100" t="str">
        <f>_xlfn.XLOOKUP(tblMix[[#This Row],[Arena Location]],tblLookup[Arena Location],tblLookup[Arena Name],NA(),0,1)</f>
        <v>SoFi Stadium</v>
      </c>
      <c r="D1589" s="100" t="s">
        <v>431</v>
      </c>
      <c r="E1589" s="100">
        <v>70240</v>
      </c>
      <c r="F1589" s="129">
        <v>2020</v>
      </c>
      <c r="G1589" s="100" t="s">
        <v>321</v>
      </c>
      <c r="H1589" s="15" t="s">
        <v>281</v>
      </c>
      <c r="I1589" s="130">
        <v>3.9</v>
      </c>
      <c r="J1589" s="6">
        <f>1</f>
        <v>1</v>
      </c>
      <c r="L1589" s="205" t="s">
        <v>442</v>
      </c>
      <c r="M1589" s="205" t="s">
        <v>443</v>
      </c>
      <c r="N1589" s="205" t="s">
        <v>444</v>
      </c>
    </row>
    <row r="1590" spans="2:14" ht="23.25" customHeight="1">
      <c r="B1590" s="100" t="s">
        <v>448</v>
      </c>
      <c r="C1590" s="100" t="s">
        <v>446</v>
      </c>
      <c r="D1590" s="100" t="s">
        <v>447</v>
      </c>
      <c r="E1590" s="100">
        <v>82500</v>
      </c>
      <c r="F1590" s="129">
        <v>2010</v>
      </c>
      <c r="G1590" s="100" t="s">
        <v>272</v>
      </c>
      <c r="H1590" s="15" t="s">
        <v>287</v>
      </c>
      <c r="I1590" s="130">
        <v>15.68</v>
      </c>
      <c r="J1590" s="6">
        <f>1</f>
        <v>1</v>
      </c>
      <c r="L1590" s="205" t="s">
        <v>423</v>
      </c>
      <c r="M1590" s="205" t="s">
        <v>424</v>
      </c>
      <c r="N1590" s="205" t="s">
        <v>425</v>
      </c>
    </row>
    <row r="1591" spans="2:14" ht="23.25" customHeight="1">
      <c r="B1591" s="100" t="str" cm="1">
        <f t="array" ref="B1591">_xlfn.XLOOKUP(tblMix[[#This Row],[Arena Name]]&amp;tblMix[[#This Row],[Arena Location]],tblLookup[Arena Name]&amp;tblLookup[Arena Location],tblLookup[Team Name],NA(),0,1)</f>
        <v>Philadelphia Eagles</v>
      </c>
      <c r="C1591" s="100" t="str">
        <f>_xlfn.XLOOKUP(tblMix[[#This Row],[Arena Location]],tblLookup[Arena Location],tblLookup[Arena Name],NA(),0,1)</f>
        <v>Lincoln Financial Field</v>
      </c>
      <c r="D1591" s="100" t="s">
        <v>451</v>
      </c>
      <c r="E1591" s="100">
        <v>69596</v>
      </c>
      <c r="F1591" s="129">
        <v>2003</v>
      </c>
      <c r="G1591" s="100" t="s">
        <v>363</v>
      </c>
      <c r="H1591" s="15" t="s">
        <v>287</v>
      </c>
      <c r="I1591" s="130">
        <v>5.05</v>
      </c>
      <c r="J1591" s="6">
        <f>1</f>
        <v>1</v>
      </c>
      <c r="L1591" s="205" t="s">
        <v>433</v>
      </c>
      <c r="M1591" s="205" t="s">
        <v>434</v>
      </c>
      <c r="N1591" s="205" t="s">
        <v>435</v>
      </c>
    </row>
    <row r="1592" spans="2:14" ht="23.25" customHeight="1">
      <c r="B1592" s="100" t="s">
        <v>433</v>
      </c>
      <c r="C1592" s="100" t="str">
        <f>_xlfn.XLOOKUP(tblMix[[#This Row],[Team Name]],tblLookup[Team Name],tblLookup[Arena Name],NA(),0,1)</f>
        <v>Hard Rock Stadium</v>
      </c>
      <c r="D1592" s="100" t="str">
        <f>_xlfn.XLOOKUP(tblMix[[#This Row],[Arena Name]],tblLookup[Arena Name],tblLookup[Arena Location],NA(),0,1)</f>
        <v>Miami Gardens, Florida</v>
      </c>
      <c r="E1592" s="100">
        <v>65326</v>
      </c>
      <c r="F1592" s="129">
        <v>1987</v>
      </c>
      <c r="G1592" s="100" t="s">
        <v>274</v>
      </c>
      <c r="H1592" s="15" t="s">
        <v>290</v>
      </c>
      <c r="I1592" s="130">
        <v>7.28</v>
      </c>
      <c r="J1592" s="6">
        <f>1</f>
        <v>1</v>
      </c>
      <c r="L1592" s="205" t="s">
        <v>455</v>
      </c>
      <c r="M1592" s="205" t="s">
        <v>456</v>
      </c>
      <c r="N1592" s="205" t="s">
        <v>457</v>
      </c>
    </row>
    <row r="1593" spans="2:14" ht="23.25" customHeight="1">
      <c r="B1593" s="100" t="s">
        <v>402</v>
      </c>
      <c r="C1593" s="100" t="str">
        <f>_xlfn.XLOOKUP(tblMix[[#This Row],[Team Name]],tblLookup[Team Name],tblLookup[Arena Name],NA(),0,1)</f>
        <v>AT&amp;T Stadium</v>
      </c>
      <c r="D1593" s="100" t="s">
        <v>404</v>
      </c>
      <c r="E1593" s="100">
        <v>80000</v>
      </c>
      <c r="F1593" s="129">
        <v>2009</v>
      </c>
      <c r="G1593" s="100" t="s">
        <v>284</v>
      </c>
      <c r="H1593" s="15" t="s">
        <v>287</v>
      </c>
      <c r="I1593" s="130">
        <v>10.71</v>
      </c>
      <c r="J1593" s="6">
        <f>1</f>
        <v>1</v>
      </c>
      <c r="L1593" s="205" t="s">
        <v>429</v>
      </c>
      <c r="M1593" s="205" t="s">
        <v>430</v>
      </c>
      <c r="N1593" s="205" t="s">
        <v>431</v>
      </c>
    </row>
    <row r="1594" spans="2:14" ht="23.25" customHeight="1">
      <c r="B1594" s="100" t="s">
        <v>384</v>
      </c>
      <c r="C1594" s="100" t="s">
        <v>385</v>
      </c>
      <c r="D1594" s="100" t="s">
        <v>386</v>
      </c>
      <c r="E1594" s="100">
        <v>71008</v>
      </c>
      <c r="F1594" s="129">
        <v>1998</v>
      </c>
      <c r="G1594" s="100" t="s">
        <v>364</v>
      </c>
      <c r="H1594" s="15" t="s">
        <v>287</v>
      </c>
      <c r="I1594" s="130">
        <v>6.86</v>
      </c>
      <c r="J1594" s="6">
        <f>1</f>
        <v>1</v>
      </c>
      <c r="L1594" s="205" t="s">
        <v>387</v>
      </c>
      <c r="M1594" s="205" t="s">
        <v>388</v>
      </c>
      <c r="N1594" s="205" t="s">
        <v>389</v>
      </c>
    </row>
    <row r="1595" spans="2:14" ht="23.25" customHeight="1">
      <c r="B1595" s="100" t="s">
        <v>455</v>
      </c>
      <c r="C1595" s="100" t="s">
        <v>456</v>
      </c>
      <c r="D1595" s="100" t="str">
        <f>_xlfn.XLOOKUP(tblMix[[#This Row],[Arena Name]],tblLookup[Arena Name],tblLookup[Arena Location],NA(),0,1)</f>
        <v>Santa Clara, California</v>
      </c>
      <c r="E1595" s="100">
        <v>68500</v>
      </c>
      <c r="F1595" s="129">
        <v>2014</v>
      </c>
      <c r="G1595" s="100" t="s">
        <v>299</v>
      </c>
      <c r="H1595" s="15" t="s">
        <v>283</v>
      </c>
      <c r="I1595" s="130">
        <v>5.21</v>
      </c>
      <c r="J1595" s="6">
        <f>1</f>
        <v>1</v>
      </c>
      <c r="L1595" s="205" t="s">
        <v>439</v>
      </c>
      <c r="M1595" s="205" t="s">
        <v>440</v>
      </c>
      <c r="N1595" s="205" t="s">
        <v>441</v>
      </c>
    </row>
    <row r="1596" spans="2:14" ht="23.25" customHeight="1">
      <c r="B1596" s="100" t="s">
        <v>390</v>
      </c>
      <c r="C1596" s="100" t="s">
        <v>391</v>
      </c>
      <c r="D1596" s="100" t="str">
        <f>_xlfn.XLOOKUP(tblMix[[#This Row],[Arena Name]],tblLookup[Arena Name],tblLookup[Arena Location],NA(),0,1)</f>
        <v>Charlotte, North Carolina</v>
      </c>
      <c r="E1596" s="100">
        <v>75523</v>
      </c>
      <c r="F1596" s="129">
        <v>1996</v>
      </c>
      <c r="G1596" s="100" t="s">
        <v>361</v>
      </c>
      <c r="H1596" s="15" t="s">
        <v>283</v>
      </c>
      <c r="I1596" s="130">
        <v>3.15</v>
      </c>
      <c r="J1596" s="6">
        <f>1</f>
        <v>1</v>
      </c>
      <c r="L1596" s="205" t="s">
        <v>461</v>
      </c>
      <c r="M1596" s="205" t="s">
        <v>462</v>
      </c>
      <c r="N1596" s="205" t="s">
        <v>463</v>
      </c>
    </row>
    <row r="1597" spans="2:14" ht="23.25" customHeight="1">
      <c r="B1597" s="100" t="s">
        <v>433</v>
      </c>
      <c r="C1597" s="100" t="s">
        <v>434</v>
      </c>
      <c r="D1597" s="100" t="s">
        <v>435</v>
      </c>
      <c r="E1597" s="100">
        <v>65326</v>
      </c>
      <c r="F1597" s="129">
        <v>1987</v>
      </c>
      <c r="G1597" s="100" t="s">
        <v>277</v>
      </c>
      <c r="H1597" s="15" t="s">
        <v>283</v>
      </c>
      <c r="I1597" s="130">
        <v>8.2200000000000006</v>
      </c>
      <c r="J1597" s="6">
        <f>1</f>
        <v>1</v>
      </c>
      <c r="L1597" s="205" t="s">
        <v>439</v>
      </c>
      <c r="M1597" s="205" t="s">
        <v>440</v>
      </c>
      <c r="N1597" s="205" t="s">
        <v>441</v>
      </c>
    </row>
    <row r="1598" spans="2:14" ht="23.25" customHeight="1">
      <c r="B1598" s="100" t="s">
        <v>393</v>
      </c>
      <c r="C1598" s="100" t="str">
        <f>_xlfn.XLOOKUP(tblMix[[#This Row],[Team Name]],tblLookup[Team Name],tblLookup[Arena Name],NA(),0,1)</f>
        <v>Soldier Field</v>
      </c>
      <c r="D1598" s="100" t="str">
        <f>_xlfn.XLOOKUP(tblMix[[#This Row],[Arena Name]],tblLookup[Arena Name],tblLookup[Arena Location],NA(),0,1)</f>
        <v>Chicago, Illinois</v>
      </c>
      <c r="E1598" s="100">
        <v>61500</v>
      </c>
      <c r="F1598" s="129">
        <v>1924</v>
      </c>
      <c r="G1598" s="100" t="s">
        <v>296</v>
      </c>
      <c r="H1598" s="15" t="s">
        <v>287</v>
      </c>
      <c r="I1598" s="130">
        <v>11.1</v>
      </c>
      <c r="J1598" s="6">
        <f>1</f>
        <v>1</v>
      </c>
      <c r="L1598" s="205" t="s">
        <v>448</v>
      </c>
      <c r="M1598" s="205" t="s">
        <v>446</v>
      </c>
      <c r="N1598" s="205" t="s">
        <v>447</v>
      </c>
    </row>
    <row r="1599" spans="2:14" ht="23.25" customHeight="1">
      <c r="B1599" s="100" t="s">
        <v>417</v>
      </c>
      <c r="C1599" s="100" t="str">
        <f>_xlfn.XLOOKUP(tblMix[[#This Row],[Team Name]],tblLookup[Team Name],tblLookup[Arena Name],NA(),0,1)</f>
        <v>Lucas Oil Stadium</v>
      </c>
      <c r="D1599" s="100" t="str">
        <f>_xlfn.XLOOKUP(tblMix[[#This Row],[Arena Name]],tblLookup[Arena Name],tblLookup[Arena Location],NA(),0,1)</f>
        <v>Indianapolis, Indiana</v>
      </c>
      <c r="E1599" s="100">
        <v>67000</v>
      </c>
      <c r="F1599" s="129">
        <v>2008</v>
      </c>
      <c r="G1599" s="100" t="s">
        <v>322</v>
      </c>
      <c r="H1599" s="15" t="s">
        <v>290</v>
      </c>
      <c r="I1599" s="130">
        <v>5.04</v>
      </c>
      <c r="J1599" s="6">
        <f>1</f>
        <v>1</v>
      </c>
      <c r="L1599" s="205" t="s">
        <v>439</v>
      </c>
      <c r="M1599" s="205" t="s">
        <v>440</v>
      </c>
      <c r="N1599" s="205" t="s">
        <v>441</v>
      </c>
    </row>
    <row r="1600" spans="2:14" ht="23.25" customHeight="1">
      <c r="B1600" s="100" t="s">
        <v>439</v>
      </c>
      <c r="C1600" s="100" t="str">
        <f>_xlfn.XLOOKUP(tblMix[[#This Row],[Team Name]],tblLookup[Team Name],tblLookup[Arena Name],NA(),0,1)</f>
        <v>Gillette Stadium</v>
      </c>
      <c r="D1600" s="100" t="str">
        <f>_xlfn.XLOOKUP(tblMix[[#This Row],[Arena Name]],tblLookup[Arena Name],tblLookup[Arena Location],NA(),0,1)</f>
        <v>Foxborough, Massachusetts</v>
      </c>
      <c r="E1600" s="100">
        <v>66829</v>
      </c>
      <c r="F1600" s="129">
        <v>2002</v>
      </c>
      <c r="G1600" s="100" t="s">
        <v>313</v>
      </c>
      <c r="H1600" s="15" t="s">
        <v>290</v>
      </c>
      <c r="I1600" s="130">
        <v>13.42</v>
      </c>
      <c r="J1600" s="6">
        <f>1</f>
        <v>1</v>
      </c>
      <c r="L1600" s="205" t="s">
        <v>452</v>
      </c>
      <c r="M1600" s="205" t="s">
        <v>453</v>
      </c>
      <c r="N1600" s="205" t="s">
        <v>454</v>
      </c>
    </row>
    <row r="1601" spans="2:14" ht="23.25" customHeight="1">
      <c r="B1601" s="100" t="s">
        <v>461</v>
      </c>
      <c r="C1601" s="100" t="str">
        <f>_xlfn.XLOOKUP(tblMix[[#This Row],[Team Name]],tblLookup[Team Name],tblLookup[Arena Name],NA(),0,1)</f>
        <v>Raymond James Stadium</v>
      </c>
      <c r="D1601" s="100" t="s">
        <v>463</v>
      </c>
      <c r="E1601" s="100">
        <v>65890</v>
      </c>
      <c r="F1601" s="129">
        <v>1998</v>
      </c>
      <c r="G1601" s="100" t="s">
        <v>321</v>
      </c>
      <c r="H1601" s="15" t="s">
        <v>287</v>
      </c>
      <c r="I1601" s="130">
        <v>3.98</v>
      </c>
      <c r="J1601" s="6">
        <f>1</f>
        <v>1</v>
      </c>
      <c r="L1601" s="205" t="s">
        <v>426</v>
      </c>
      <c r="M1601" s="205" t="s">
        <v>427</v>
      </c>
      <c r="N1601" s="205" t="s">
        <v>428</v>
      </c>
    </row>
    <row r="1602" spans="2:14" ht="23.25" customHeight="1">
      <c r="B1602" s="100" t="s">
        <v>417</v>
      </c>
      <c r="C1602" s="100" t="s">
        <v>418</v>
      </c>
      <c r="D1602" s="100" t="s">
        <v>419</v>
      </c>
      <c r="E1602" s="100">
        <v>67000</v>
      </c>
      <c r="F1602" s="129">
        <v>2008</v>
      </c>
      <c r="G1602" s="100" t="s">
        <v>277</v>
      </c>
      <c r="H1602" s="15" t="s">
        <v>287</v>
      </c>
      <c r="I1602" s="130">
        <v>8.2200000000000006</v>
      </c>
      <c r="J1602" s="6">
        <f>1</f>
        <v>1</v>
      </c>
      <c r="L1602" s="205" t="s">
        <v>378</v>
      </c>
      <c r="M1602" s="205" t="s">
        <v>379</v>
      </c>
      <c r="N1602" s="205" t="s">
        <v>380</v>
      </c>
    </row>
    <row r="1603" spans="2:14" ht="23.25" customHeight="1">
      <c r="B1603" s="100" t="str" cm="1">
        <f t="array" ref="B1603">_xlfn.XLOOKUP(tblMix[[#This Row],[Arena Name]]&amp;tblMix[[#This Row],[Arena Location]],tblLookup[Arena Name]&amp;tblLookup[Arena Location],tblLookup[Team Name],NA(),0,1)</f>
        <v>Carolina Panthers</v>
      </c>
      <c r="C1603" s="100" t="s">
        <v>391</v>
      </c>
      <c r="D1603" s="100" t="s">
        <v>392</v>
      </c>
      <c r="E1603" s="100">
        <v>75523</v>
      </c>
      <c r="F1603" s="129">
        <v>1996</v>
      </c>
      <c r="G1603" s="100" t="s">
        <v>292</v>
      </c>
      <c r="H1603" s="15" t="s">
        <v>281</v>
      </c>
      <c r="I1603" s="130">
        <v>9.19</v>
      </c>
      <c r="J1603" s="6">
        <f>1</f>
        <v>1</v>
      </c>
      <c r="L1603" s="205" t="s">
        <v>461</v>
      </c>
      <c r="M1603" s="205" t="s">
        <v>462</v>
      </c>
      <c r="N1603" s="205" t="s">
        <v>463</v>
      </c>
    </row>
    <row r="1604" spans="2:14" ht="23.25" customHeight="1">
      <c r="B1604" s="100" t="s">
        <v>396</v>
      </c>
      <c r="C1604" s="100" t="str">
        <f>_xlfn.XLOOKUP(tblMix[[#This Row],[Team Name]],tblLookup[Team Name],tblLookup[Arena Name],NA(),0,1)</f>
        <v>Paycor Stadium</v>
      </c>
      <c r="D1604" s="100" t="str">
        <f>_xlfn.XLOOKUP(tblMix[[#This Row],[Arena Name]],tblLookup[Arena Name],tblLookup[Arena Location],NA(),0,1)</f>
        <v>Cincinnati, Ohio</v>
      </c>
      <c r="E1604" s="100">
        <v>65515</v>
      </c>
      <c r="F1604" s="129">
        <v>2000</v>
      </c>
      <c r="G1604" s="100" t="s">
        <v>358</v>
      </c>
      <c r="H1604" s="15" t="s">
        <v>283</v>
      </c>
      <c r="I1604" s="130">
        <v>14.51</v>
      </c>
      <c r="J1604" s="6">
        <f>1</f>
        <v>1</v>
      </c>
      <c r="L1604" s="205" t="s">
        <v>420</v>
      </c>
      <c r="M1604" s="205" t="s">
        <v>421</v>
      </c>
      <c r="N1604" s="205" t="s">
        <v>422</v>
      </c>
    </row>
    <row r="1605" spans="2:14" ht="23.25" customHeight="1">
      <c r="B1605" s="100" t="s">
        <v>452</v>
      </c>
      <c r="C1605" s="100" t="s">
        <v>453</v>
      </c>
      <c r="D1605" s="100" t="s">
        <v>454</v>
      </c>
      <c r="E1605" s="100">
        <v>68400</v>
      </c>
      <c r="F1605" s="129">
        <v>2001</v>
      </c>
      <c r="G1605" s="100" t="s">
        <v>289</v>
      </c>
      <c r="H1605" s="15" t="s">
        <v>283</v>
      </c>
      <c r="I1605" s="130">
        <v>7.76</v>
      </c>
      <c r="J1605" s="6">
        <f>1</f>
        <v>1</v>
      </c>
      <c r="L1605" s="205" t="s">
        <v>423</v>
      </c>
      <c r="M1605" s="205" t="s">
        <v>424</v>
      </c>
      <c r="N1605" s="205" t="s">
        <v>425</v>
      </c>
    </row>
    <row r="1606" spans="2:14" ht="23.25" customHeight="1">
      <c r="B1606" s="100" t="s">
        <v>417</v>
      </c>
      <c r="C1606" s="100" t="str">
        <f>_xlfn.XLOOKUP(tblMix[[#This Row],[Team Name]],tblLookup[Team Name],tblLookup[Arena Name],NA(),0,1)</f>
        <v>Lucas Oil Stadium</v>
      </c>
      <c r="D1606" s="100" t="s">
        <v>419</v>
      </c>
      <c r="E1606" s="100">
        <v>67000</v>
      </c>
      <c r="F1606" s="129">
        <v>2008</v>
      </c>
      <c r="G1606" s="100" t="s">
        <v>270</v>
      </c>
      <c r="H1606" s="15" t="s">
        <v>283</v>
      </c>
      <c r="I1606" s="130">
        <v>8.67</v>
      </c>
      <c r="J1606" s="6">
        <f>1</f>
        <v>1</v>
      </c>
      <c r="L1606" s="205" t="s">
        <v>442</v>
      </c>
      <c r="M1606" s="205" t="s">
        <v>443</v>
      </c>
      <c r="N1606" s="205" t="s">
        <v>444</v>
      </c>
    </row>
    <row r="1607" spans="2:14" ht="23.25" customHeight="1">
      <c r="B1607" s="100" t="str" cm="1">
        <f t="array" ref="B1607">_xlfn.XLOOKUP(tblMix[[#This Row],[Arena Name]]&amp;tblMix[[#This Row],[Arena Location]],tblLookup[Arena Name]&amp;tblLookup[Arena Location],tblLookup[Team Name],NA(),0,1)</f>
        <v>Seattle Seahawks</v>
      </c>
      <c r="C1607" s="100" t="s">
        <v>459</v>
      </c>
      <c r="D1607" s="100" t="s">
        <v>460</v>
      </c>
      <c r="E1607" s="100">
        <v>69000</v>
      </c>
      <c r="F1607" s="129">
        <v>2002</v>
      </c>
      <c r="G1607" s="100" t="s">
        <v>286</v>
      </c>
      <c r="H1607" s="15" t="s">
        <v>287</v>
      </c>
      <c r="I1607" s="130">
        <v>8.8800000000000008</v>
      </c>
      <c r="J1607" s="6">
        <f>1</f>
        <v>1</v>
      </c>
      <c r="L1607" s="205" t="s">
        <v>429</v>
      </c>
      <c r="M1607" s="205" t="s">
        <v>430</v>
      </c>
      <c r="N1607" s="205" t="s">
        <v>431</v>
      </c>
    </row>
    <row r="1608" spans="2:14" ht="23.25" customHeight="1">
      <c r="B1608" s="100" t="s">
        <v>387</v>
      </c>
      <c r="C1608" s="100" t="s">
        <v>388</v>
      </c>
      <c r="D1608" s="100" t="str">
        <f>_xlfn.XLOOKUP(tblMix[[#This Row],[Arena Name]],tblLookup[Arena Name],tblLookup[Arena Location],NA(),0,1)</f>
        <v>Orchard Park, New York</v>
      </c>
      <c r="E1608" s="100">
        <v>71608</v>
      </c>
      <c r="F1608" s="129">
        <v>1973</v>
      </c>
      <c r="G1608" s="100" t="s">
        <v>362</v>
      </c>
      <c r="H1608" s="15" t="s">
        <v>281</v>
      </c>
      <c r="I1608" s="130">
        <v>6.69</v>
      </c>
      <c r="J1608" s="6">
        <f>1</f>
        <v>1</v>
      </c>
      <c r="L1608" s="205" t="s">
        <v>405</v>
      </c>
      <c r="M1608" s="205" t="s">
        <v>406</v>
      </c>
      <c r="N1608" s="205" t="s">
        <v>407</v>
      </c>
    </row>
    <row r="1609" spans="2:14" ht="23.25" customHeight="1">
      <c r="B1609" s="100" t="s">
        <v>411</v>
      </c>
      <c r="C1609" s="100" t="str">
        <f>_xlfn.XLOOKUP(tblMix[[#This Row],[Team Name]],tblLookup[Team Name],tblLookup[Arena Name],NA(),0,1)</f>
        <v>Lambeau Field</v>
      </c>
      <c r="D1609" s="100" t="s">
        <v>413</v>
      </c>
      <c r="E1609" s="100">
        <v>81441</v>
      </c>
      <c r="F1609" s="129">
        <v>1957</v>
      </c>
      <c r="G1609" s="100" t="s">
        <v>299</v>
      </c>
      <c r="H1609" s="15" t="s">
        <v>283</v>
      </c>
      <c r="I1609" s="130">
        <v>5.21</v>
      </c>
      <c r="J1609" s="6">
        <f>1</f>
        <v>1</v>
      </c>
      <c r="L1609" s="205" t="s">
        <v>417</v>
      </c>
      <c r="M1609" s="205" t="s">
        <v>418</v>
      </c>
      <c r="N1609" s="205" t="s">
        <v>419</v>
      </c>
    </row>
    <row r="1610" spans="2:14" ht="23.25" customHeight="1">
      <c r="B1610" s="100" t="str" cm="1">
        <f t="array" ref="B1610">_xlfn.XLOOKUP(tblMix[[#This Row],[Arena Name]]&amp;tblMix[[#This Row],[Arena Location]],tblLookup[Arena Name]&amp;tblLookup[Arena Location],tblLookup[Team Name],NA(),0,1)</f>
        <v>New Orleans Saints</v>
      </c>
      <c r="C1610" s="100" t="str">
        <f>_xlfn.XLOOKUP(tblMix[[#This Row],[Arena Location]],tblLookup[Arena Location],tblLookup[Arena Name],NA(),0,1)</f>
        <v>Caesars Superdome</v>
      </c>
      <c r="D1610" s="100" t="s">
        <v>444</v>
      </c>
      <c r="E1610" s="100">
        <v>73208</v>
      </c>
      <c r="F1610" s="129">
        <v>1975</v>
      </c>
      <c r="G1610" s="100" t="s">
        <v>322</v>
      </c>
      <c r="H1610" s="15" t="s">
        <v>283</v>
      </c>
      <c r="I1610" s="130">
        <v>4.54</v>
      </c>
      <c r="J1610" s="6">
        <f>1</f>
        <v>1</v>
      </c>
      <c r="L1610" s="205" t="s">
        <v>442</v>
      </c>
      <c r="M1610" s="205" t="s">
        <v>443</v>
      </c>
      <c r="N1610" s="205" t="s">
        <v>444</v>
      </c>
    </row>
    <row r="1611" spans="2:14" ht="23.25" customHeight="1">
      <c r="B1611" s="100" t="s">
        <v>393</v>
      </c>
      <c r="C1611" s="100" t="s">
        <v>394</v>
      </c>
      <c r="D1611" s="100" t="s">
        <v>395</v>
      </c>
      <c r="E1611" s="100">
        <v>61500</v>
      </c>
      <c r="F1611" s="129">
        <v>1924</v>
      </c>
      <c r="G1611" s="100" t="s">
        <v>304</v>
      </c>
      <c r="H1611" s="15" t="s">
        <v>287</v>
      </c>
      <c r="I1611" s="130">
        <v>7.53</v>
      </c>
      <c r="J1611" s="6">
        <f>1</f>
        <v>1</v>
      </c>
      <c r="L1611" s="205" t="s">
        <v>455</v>
      </c>
      <c r="M1611" s="205" t="s">
        <v>456</v>
      </c>
      <c r="N1611" s="205" t="s">
        <v>457</v>
      </c>
    </row>
    <row r="1612" spans="2:14" ht="23.25" customHeight="1">
      <c r="B1612" s="100" t="s">
        <v>467</v>
      </c>
      <c r="C1612" s="100" t="s">
        <v>468</v>
      </c>
      <c r="D1612" s="100" t="str">
        <f>_xlfn.XLOOKUP(tblMix[[#This Row],[Arena Name]],tblLookup[Arena Name],tblLookup[Arena Location],NA(),0,1)</f>
        <v>Landover, Maryland</v>
      </c>
      <c r="E1612" s="100">
        <v>82000</v>
      </c>
      <c r="F1612" s="129">
        <v>1997</v>
      </c>
      <c r="G1612" s="100" t="s">
        <v>295</v>
      </c>
      <c r="H1612" s="15" t="s">
        <v>290</v>
      </c>
      <c r="I1612" s="130">
        <v>15.77</v>
      </c>
      <c r="J1612" s="6">
        <f>1</f>
        <v>1</v>
      </c>
      <c r="L1612" s="205" t="s">
        <v>455</v>
      </c>
      <c r="M1612" s="205" t="s">
        <v>456</v>
      </c>
      <c r="N1612" s="205" t="s">
        <v>457</v>
      </c>
    </row>
    <row r="1613" spans="2:14" ht="23.25" customHeight="1">
      <c r="B1613" s="100" t="str" cm="1">
        <f t="array" ref="B1613">_xlfn.XLOOKUP(tblMix[[#This Row],[Arena Name]]&amp;tblMix[[#This Row],[Arena Location]],tblLookup[Arena Name]&amp;tblLookup[Arena Location],tblLookup[Team Name],NA(),0,1)</f>
        <v>Atlanta Falcons</v>
      </c>
      <c r="C1613" s="100" t="str">
        <f>_xlfn.XLOOKUP(tblMix[[#This Row],[Arena Location]],tblLookup[Arena Location],tblLookup[Arena Name],NA(),0,1)</f>
        <v>Mercedes-Benz Stadium</v>
      </c>
      <c r="D1613" s="100" t="s">
        <v>383</v>
      </c>
      <c r="E1613" s="100">
        <v>71000</v>
      </c>
      <c r="F1613" s="129">
        <v>2017</v>
      </c>
      <c r="G1613" s="100" t="s">
        <v>267</v>
      </c>
      <c r="H1613" s="15" t="s">
        <v>281</v>
      </c>
      <c r="I1613" s="130">
        <v>13.78</v>
      </c>
      <c r="J1613" s="6">
        <f>1</f>
        <v>1</v>
      </c>
      <c r="L1613" s="205" t="s">
        <v>408</v>
      </c>
      <c r="M1613" s="205" t="s">
        <v>409</v>
      </c>
      <c r="N1613" s="205" t="s">
        <v>410</v>
      </c>
    </row>
    <row r="1614" spans="2:14" ht="23.25" customHeight="1">
      <c r="B1614" s="100" t="str" cm="1">
        <f t="array" ref="B1614">_xlfn.XLOOKUP(tblMix[[#This Row],[Arena Name]]&amp;tblMix[[#This Row],[Arena Location]],tblLookup[Arena Name]&amp;tblLookup[Arena Location],tblLookup[Team Name],NA(),0,1)</f>
        <v>Detroit Lions</v>
      </c>
      <c r="C1614" s="100" t="s">
        <v>409</v>
      </c>
      <c r="D1614" s="100" t="s">
        <v>410</v>
      </c>
      <c r="E1614" s="100">
        <v>65000</v>
      </c>
      <c r="F1614" s="129">
        <v>2002</v>
      </c>
      <c r="G1614" s="100" t="s">
        <v>361</v>
      </c>
      <c r="H1614" s="15" t="s">
        <v>287</v>
      </c>
      <c r="I1614" s="130">
        <v>3.15</v>
      </c>
      <c r="J1614" s="6">
        <f>1</f>
        <v>1</v>
      </c>
      <c r="L1614" s="205" t="s">
        <v>464</v>
      </c>
      <c r="M1614" s="205" t="s">
        <v>465</v>
      </c>
      <c r="N1614" s="205" t="s">
        <v>466</v>
      </c>
    </row>
    <row r="1615" spans="2:14" ht="23.25" customHeight="1">
      <c r="B1615" s="100" t="s">
        <v>378</v>
      </c>
      <c r="C1615" s="100" t="s">
        <v>379</v>
      </c>
      <c r="D1615" s="100" t="str">
        <f>_xlfn.XLOOKUP(tblMix[[#This Row],[Arena Name]],tblLookup[Arena Name],tblLookup[Arena Location],NA(),0,1)</f>
        <v>Glendale, Arizona</v>
      </c>
      <c r="E1615" s="100">
        <v>63400</v>
      </c>
      <c r="F1615" s="129">
        <v>2006</v>
      </c>
      <c r="G1615" s="100" t="s">
        <v>304</v>
      </c>
      <c r="H1615" s="15" t="s">
        <v>287</v>
      </c>
      <c r="I1615" s="130">
        <v>7.53</v>
      </c>
      <c r="J1615" s="6">
        <f>1</f>
        <v>1</v>
      </c>
      <c r="L1615" s="205" t="s">
        <v>436</v>
      </c>
      <c r="M1615" s="205" t="s">
        <v>437</v>
      </c>
      <c r="N1615" s="205" t="s">
        <v>438</v>
      </c>
    </row>
    <row r="1616" spans="2:14" ht="23.25" customHeight="1">
      <c r="B1616" s="100" t="s">
        <v>387</v>
      </c>
      <c r="C1616" s="100" t="str">
        <f>_xlfn.XLOOKUP(tblMix[[#This Row],[Team Name]],tblLookup[Team Name],tblLookup[Arena Name],NA(),0,1)</f>
        <v>Highmark Stadium</v>
      </c>
      <c r="D1616" s="100" t="s">
        <v>389</v>
      </c>
      <c r="E1616" s="100">
        <v>71608</v>
      </c>
      <c r="F1616" s="129">
        <v>1973</v>
      </c>
      <c r="G1616" s="100" t="s">
        <v>358</v>
      </c>
      <c r="H1616" s="15" t="s">
        <v>290</v>
      </c>
      <c r="I1616" s="130">
        <v>13.59</v>
      </c>
      <c r="J1616" s="6">
        <f>1</f>
        <v>1</v>
      </c>
      <c r="L1616" s="205" t="s">
        <v>436</v>
      </c>
      <c r="M1616" s="205" t="s">
        <v>437</v>
      </c>
      <c r="N1616" s="205" t="s">
        <v>438</v>
      </c>
    </row>
    <row r="1617" spans="2:14" ht="23.25" customHeight="1">
      <c r="B1617" s="100" t="s">
        <v>442</v>
      </c>
      <c r="C1617" s="100" t="str">
        <f>_xlfn.XLOOKUP(tblMix[[#This Row],[Team Name]],tblLookup[Team Name],tblLookup[Arena Name],NA(),0,1)</f>
        <v>Caesars Superdome</v>
      </c>
      <c r="D1617" s="100" t="str">
        <f>_xlfn.XLOOKUP(tblMix[[#This Row],[Arena Name]],tblLookup[Arena Name],tblLookup[Arena Location],NA(),0,1)</f>
        <v>New Orleans, Louisiana</v>
      </c>
      <c r="E1617" s="100">
        <v>73208</v>
      </c>
      <c r="F1617" s="129">
        <v>1975</v>
      </c>
      <c r="G1617" s="100" t="s">
        <v>275</v>
      </c>
      <c r="H1617" s="15" t="s">
        <v>287</v>
      </c>
      <c r="I1617" s="130">
        <v>14.59</v>
      </c>
      <c r="J1617" s="6">
        <f>1</f>
        <v>1</v>
      </c>
      <c r="L1617" s="205" t="s">
        <v>420</v>
      </c>
      <c r="M1617" s="205" t="s">
        <v>421</v>
      </c>
      <c r="N1617" s="205" t="s">
        <v>422</v>
      </c>
    </row>
    <row r="1618" spans="2:14" ht="23.25" customHeight="1">
      <c r="B1618" s="100" t="s">
        <v>420</v>
      </c>
      <c r="C1618" s="100" t="s">
        <v>421</v>
      </c>
      <c r="D1618" s="100" t="s">
        <v>422</v>
      </c>
      <c r="E1618" s="100">
        <v>69132</v>
      </c>
      <c r="F1618" s="129">
        <v>2008</v>
      </c>
      <c r="G1618" s="100" t="s">
        <v>311</v>
      </c>
      <c r="H1618" s="15" t="s">
        <v>287</v>
      </c>
      <c r="I1618" s="130">
        <v>14.84</v>
      </c>
      <c r="J1618" s="6">
        <f>1</f>
        <v>1</v>
      </c>
      <c r="L1618" s="205" t="s">
        <v>414</v>
      </c>
      <c r="M1618" s="205" t="s">
        <v>415</v>
      </c>
      <c r="N1618" s="205" t="s">
        <v>416</v>
      </c>
    </row>
    <row r="1619" spans="2:14" ht="23.25" customHeight="1">
      <c r="B1619" s="100" t="s">
        <v>417</v>
      </c>
      <c r="C1619" s="100" t="str">
        <f>_xlfn.XLOOKUP(tblMix[[#This Row],[Team Name]],tblLookup[Team Name],tblLookup[Arena Name],NA(),0,1)</f>
        <v>Lucas Oil Stadium</v>
      </c>
      <c r="D1619" s="100" t="str">
        <f>_xlfn.XLOOKUP(tblMix[[#This Row],[Arena Name]],tblLookup[Arena Name],tblLookup[Arena Location],NA(),0,1)</f>
        <v>Indianapolis, Indiana</v>
      </c>
      <c r="E1619" s="100">
        <v>67000</v>
      </c>
      <c r="F1619" s="129">
        <v>2008</v>
      </c>
      <c r="G1619" s="100" t="s">
        <v>310</v>
      </c>
      <c r="H1619" s="15" t="s">
        <v>281</v>
      </c>
      <c r="I1619" s="130">
        <v>6.82</v>
      </c>
      <c r="J1619" s="6">
        <f>1</f>
        <v>1</v>
      </c>
      <c r="L1619" s="205" t="s">
        <v>384</v>
      </c>
      <c r="M1619" s="205" t="s">
        <v>385</v>
      </c>
      <c r="N1619" s="205" t="s">
        <v>386</v>
      </c>
    </row>
    <row r="1620" spans="2:14" ht="23.25" customHeight="1">
      <c r="B1620" s="100" t="str" cm="1">
        <f t="array" ref="B1620">_xlfn.XLOOKUP(tblMix[[#This Row],[Arena Name]]&amp;tblMix[[#This Row],[Arena Location]],tblLookup[Arena Name]&amp;tblLookup[Arena Location],tblLookup[Team Name],NA(),0,1)</f>
        <v>Minnesota Vikings</v>
      </c>
      <c r="C1620" s="100" t="str">
        <f>_xlfn.XLOOKUP(tblMix[[#This Row],[Arena Location]],tblLookup[Arena Location],tblLookup[Arena Name],NA(),0,1)</f>
        <v>U.S. Bank Stadium</v>
      </c>
      <c r="D1620" s="100" t="s">
        <v>438</v>
      </c>
      <c r="E1620" s="100">
        <v>66655</v>
      </c>
      <c r="F1620" s="129">
        <v>2016</v>
      </c>
      <c r="G1620" s="100" t="s">
        <v>268</v>
      </c>
      <c r="H1620" s="15" t="s">
        <v>290</v>
      </c>
      <c r="I1620" s="130">
        <v>6.16</v>
      </c>
      <c r="J1620" s="6">
        <f>1</f>
        <v>1</v>
      </c>
      <c r="L1620" s="205" t="s">
        <v>381</v>
      </c>
      <c r="M1620" s="205" t="s">
        <v>382</v>
      </c>
      <c r="N1620" s="205" t="s">
        <v>383</v>
      </c>
    </row>
    <row r="1621" spans="2:14" ht="23.25" customHeight="1">
      <c r="B1621" s="100" t="s">
        <v>436</v>
      </c>
      <c r="C1621" s="100" t="str">
        <f>_xlfn.XLOOKUP(tblMix[[#This Row],[Team Name]],tblLookup[Team Name],tblLookup[Arena Name],NA(),0,1)</f>
        <v>U.S. Bank Stadium</v>
      </c>
      <c r="D1621" s="100" t="s">
        <v>438</v>
      </c>
      <c r="E1621" s="100">
        <v>66655</v>
      </c>
      <c r="F1621" s="129">
        <v>2016</v>
      </c>
      <c r="G1621" s="100" t="s">
        <v>358</v>
      </c>
      <c r="H1621" s="15" t="s">
        <v>287</v>
      </c>
      <c r="I1621" s="130">
        <v>14.51</v>
      </c>
      <c r="J1621" s="6">
        <f>1</f>
        <v>1</v>
      </c>
      <c r="L1621" s="205" t="s">
        <v>378</v>
      </c>
      <c r="M1621" s="205" t="s">
        <v>379</v>
      </c>
      <c r="N1621" s="205" t="s">
        <v>380</v>
      </c>
    </row>
    <row r="1622" spans="2:14" ht="23.25" customHeight="1">
      <c r="B1622" s="100" t="str" cm="1">
        <f t="array" ref="B1622">_xlfn.XLOOKUP(tblMix[[#This Row],[Arena Name]]&amp;tblMix[[#This Row],[Arena Location]],tblLookup[Arena Name]&amp;tblLookup[Arena Location],tblLookup[Team Name],NA(),0,1)</f>
        <v>Jacksonville Jaguars</v>
      </c>
      <c r="C1622" s="100" t="s">
        <v>421</v>
      </c>
      <c r="D1622" s="100" t="s">
        <v>422</v>
      </c>
      <c r="E1622" s="100">
        <v>69132</v>
      </c>
      <c r="F1622" s="129">
        <v>2008</v>
      </c>
      <c r="G1622" s="100" t="s">
        <v>285</v>
      </c>
      <c r="H1622" s="15" t="s">
        <v>287</v>
      </c>
      <c r="I1622" s="130">
        <v>12.71</v>
      </c>
      <c r="J1622" s="6">
        <f>1</f>
        <v>1</v>
      </c>
      <c r="L1622" s="205" t="s">
        <v>458</v>
      </c>
      <c r="M1622" s="205" t="s">
        <v>459</v>
      </c>
      <c r="N1622" s="205" t="s">
        <v>460</v>
      </c>
    </row>
    <row r="1623" spans="2:14" ht="23.25" customHeight="1">
      <c r="B1623" s="100" t="s">
        <v>381</v>
      </c>
      <c r="C1623" s="100" t="s">
        <v>382</v>
      </c>
      <c r="D1623" s="100" t="s">
        <v>383</v>
      </c>
      <c r="E1623" s="100">
        <v>71000</v>
      </c>
      <c r="F1623" s="129">
        <v>2017</v>
      </c>
      <c r="G1623" s="100" t="s">
        <v>359</v>
      </c>
      <c r="H1623" s="15" t="s">
        <v>287</v>
      </c>
      <c r="I1623" s="130">
        <v>11.01</v>
      </c>
      <c r="J1623" s="6">
        <f>1</f>
        <v>1</v>
      </c>
      <c r="L1623" s="205" t="s">
        <v>429</v>
      </c>
      <c r="M1623" s="205" t="s">
        <v>430</v>
      </c>
      <c r="N1623" s="205" t="s">
        <v>431</v>
      </c>
    </row>
    <row r="1624" spans="2:14" ht="23.25" customHeight="1">
      <c r="B1624" s="100" t="s">
        <v>433</v>
      </c>
      <c r="C1624" s="100" t="s">
        <v>434</v>
      </c>
      <c r="D1624" s="100" t="s">
        <v>435</v>
      </c>
      <c r="E1624" s="100">
        <v>65326</v>
      </c>
      <c r="F1624" s="129">
        <v>1987</v>
      </c>
      <c r="G1624" s="100" t="s">
        <v>363</v>
      </c>
      <c r="H1624" s="15" t="s">
        <v>287</v>
      </c>
      <c r="I1624" s="130">
        <v>5.05</v>
      </c>
      <c r="J1624" s="6">
        <f>1</f>
        <v>1</v>
      </c>
      <c r="L1624" s="205" t="s">
        <v>387</v>
      </c>
      <c r="M1624" s="205" t="s">
        <v>388</v>
      </c>
      <c r="N1624" s="205" t="s">
        <v>389</v>
      </c>
    </row>
    <row r="1625" spans="2:14" ht="23.25" customHeight="1">
      <c r="B1625" s="100" t="s">
        <v>449</v>
      </c>
      <c r="C1625" s="100" t="str">
        <f>_xlfn.XLOOKUP(tblMix[[#This Row],[Team Name]],tblLookup[Team Name],tblLookup[Arena Name],NA(),0,1)</f>
        <v>Lincoln Financial Field</v>
      </c>
      <c r="D1625" s="100" t="s">
        <v>451</v>
      </c>
      <c r="E1625" s="100">
        <v>69596</v>
      </c>
      <c r="F1625" s="129">
        <v>2003</v>
      </c>
      <c r="G1625" s="100" t="s">
        <v>282</v>
      </c>
      <c r="H1625" s="15" t="s">
        <v>283</v>
      </c>
      <c r="I1625" s="130">
        <v>5.7</v>
      </c>
      <c r="J1625" s="6">
        <f>1</f>
        <v>1</v>
      </c>
      <c r="L1625" s="205" t="s">
        <v>423</v>
      </c>
      <c r="M1625" s="205" t="s">
        <v>424</v>
      </c>
      <c r="N1625" s="205" t="s">
        <v>425</v>
      </c>
    </row>
    <row r="1626" spans="2:14" ht="23.25" customHeight="1">
      <c r="B1626" s="100" t="s">
        <v>393</v>
      </c>
      <c r="C1626" s="100" t="s">
        <v>394</v>
      </c>
      <c r="D1626" s="100" t="str">
        <f>_xlfn.XLOOKUP(tblMix[[#This Row],[Arena Name]],tblLookup[Arena Name],tblLookup[Arena Location],NA(),0,1)</f>
        <v>Chicago, Illinois</v>
      </c>
      <c r="E1626" s="100">
        <v>61500</v>
      </c>
      <c r="F1626" s="129">
        <v>1924</v>
      </c>
      <c r="G1626" s="100" t="s">
        <v>291</v>
      </c>
      <c r="H1626" s="15" t="s">
        <v>281</v>
      </c>
      <c r="I1626" s="130">
        <v>9.43</v>
      </c>
      <c r="J1626" s="6">
        <f>1</f>
        <v>1</v>
      </c>
      <c r="L1626" s="205" t="s">
        <v>399</v>
      </c>
      <c r="M1626" s="205" t="s">
        <v>400</v>
      </c>
      <c r="N1626" s="205" t="s">
        <v>401</v>
      </c>
    </row>
    <row r="1627" spans="2:14" ht="23.25" customHeight="1">
      <c r="B1627" s="100" t="s">
        <v>393</v>
      </c>
      <c r="C1627" s="100" t="s">
        <v>394</v>
      </c>
      <c r="D1627" s="100" t="s">
        <v>395</v>
      </c>
      <c r="E1627" s="100">
        <v>61500</v>
      </c>
      <c r="F1627" s="129">
        <v>1924</v>
      </c>
      <c r="G1627" s="100" t="s">
        <v>288</v>
      </c>
      <c r="H1627" s="15" t="s">
        <v>283</v>
      </c>
      <c r="I1627" s="130">
        <v>5.13</v>
      </c>
      <c r="J1627" s="6">
        <f>1</f>
        <v>1</v>
      </c>
      <c r="L1627" s="205" t="s">
        <v>426</v>
      </c>
      <c r="M1627" s="205" t="s">
        <v>427</v>
      </c>
      <c r="N1627" s="205" t="s">
        <v>428</v>
      </c>
    </row>
    <row r="1628" spans="2:14" ht="23.25" customHeight="1">
      <c r="B1628" s="100" t="str" cm="1">
        <f t="array" ref="B1628">_xlfn.XLOOKUP(tblMix[[#This Row],[Arena Name]]&amp;tblMix[[#This Row],[Arena Location]],tblLookup[Arena Name]&amp;tblLookup[Arena Location],tblLookup[Team Name],NA(),0,1)</f>
        <v>Denver Broncos</v>
      </c>
      <c r="C1628" s="100" t="str">
        <f>_xlfn.XLOOKUP(tblMix[[#This Row],[Arena Location]],tblLookup[Arena Location],tblLookup[Arena Name],NA(),0,1)</f>
        <v>Empower Field at Mile High</v>
      </c>
      <c r="D1628" s="100" t="s">
        <v>407</v>
      </c>
      <c r="E1628" s="100">
        <v>76125</v>
      </c>
      <c r="F1628" s="129">
        <v>2001</v>
      </c>
      <c r="G1628" s="100" t="s">
        <v>293</v>
      </c>
      <c r="H1628" s="15" t="s">
        <v>287</v>
      </c>
      <c r="I1628" s="130">
        <v>5.08</v>
      </c>
      <c r="J1628" s="6">
        <f>1</f>
        <v>1</v>
      </c>
      <c r="L1628" s="205" t="s">
        <v>452</v>
      </c>
      <c r="M1628" s="205" t="s">
        <v>453</v>
      </c>
      <c r="N1628" s="205" t="s">
        <v>454</v>
      </c>
    </row>
    <row r="1629" spans="2:14" ht="23.25" customHeight="1">
      <c r="B1629" s="100" t="s">
        <v>442</v>
      </c>
      <c r="C1629" s="100" t="s">
        <v>443</v>
      </c>
      <c r="D1629" s="100" t="str">
        <f>_xlfn.XLOOKUP(tblMix[[#This Row],[Arena Name]],tblLookup[Arena Name],tblLookup[Arena Location],NA(),0,1)</f>
        <v>New Orleans, Louisiana</v>
      </c>
      <c r="E1629" s="100">
        <v>73208</v>
      </c>
      <c r="F1629" s="129">
        <v>1975</v>
      </c>
      <c r="G1629" s="100" t="s">
        <v>309</v>
      </c>
      <c r="H1629" s="15" t="s">
        <v>283</v>
      </c>
      <c r="I1629" s="130">
        <v>1.68</v>
      </c>
      <c r="J1629" s="6">
        <f>1</f>
        <v>1</v>
      </c>
      <c r="L1629" s="205" t="s">
        <v>420</v>
      </c>
      <c r="M1629" s="205" t="s">
        <v>421</v>
      </c>
      <c r="N1629" s="205" t="s">
        <v>422</v>
      </c>
    </row>
    <row r="1630" spans="2:14" ht="23.25" customHeight="1">
      <c r="B1630" s="100" t="s">
        <v>399</v>
      </c>
      <c r="C1630" s="100" t="s">
        <v>400</v>
      </c>
      <c r="D1630" s="100" t="s">
        <v>401</v>
      </c>
      <c r="E1630" s="100">
        <v>67895</v>
      </c>
      <c r="F1630" s="129">
        <v>1999</v>
      </c>
      <c r="G1630" s="100" t="s">
        <v>363</v>
      </c>
      <c r="H1630" s="15" t="s">
        <v>283</v>
      </c>
      <c r="I1630" s="130">
        <v>5.05</v>
      </c>
      <c r="J1630" s="6">
        <f>1</f>
        <v>1</v>
      </c>
      <c r="L1630" s="205" t="s">
        <v>445</v>
      </c>
      <c r="M1630" s="205" t="s">
        <v>446</v>
      </c>
      <c r="N1630" s="205" t="s">
        <v>447</v>
      </c>
    </row>
    <row r="1631" spans="2:14" ht="23.25" customHeight="1">
      <c r="B1631" s="100" t="s">
        <v>452</v>
      </c>
      <c r="C1631" s="100" t="s">
        <v>453</v>
      </c>
      <c r="D1631" s="100" t="s">
        <v>454</v>
      </c>
      <c r="E1631" s="100">
        <v>68400</v>
      </c>
      <c r="F1631" s="129">
        <v>2001</v>
      </c>
      <c r="G1631" s="100" t="s">
        <v>358</v>
      </c>
      <c r="H1631" s="15" t="s">
        <v>283</v>
      </c>
      <c r="I1631" s="130">
        <v>14.51</v>
      </c>
      <c r="J1631" s="6">
        <f>1</f>
        <v>1</v>
      </c>
      <c r="L1631" s="205" t="s">
        <v>458</v>
      </c>
      <c r="M1631" s="205" t="s">
        <v>459</v>
      </c>
      <c r="N1631" s="205" t="s">
        <v>460</v>
      </c>
    </row>
    <row r="1632" spans="2:14" ht="23.25" customHeight="1">
      <c r="B1632" s="100" t="s">
        <v>432</v>
      </c>
      <c r="C1632" s="100" t="s">
        <v>430</v>
      </c>
      <c r="D1632" s="100" t="str">
        <f>_xlfn.XLOOKUP(tblMix[[#This Row],[Arena Name]],tblLookup[Arena Name],tblLookup[Arena Location],NA(),0,1)</f>
        <v>Inglewood, California</v>
      </c>
      <c r="E1632" s="100">
        <v>70240</v>
      </c>
      <c r="F1632" s="129">
        <v>2020</v>
      </c>
      <c r="G1632" s="100" t="s">
        <v>321</v>
      </c>
      <c r="H1632" s="15" t="s">
        <v>281</v>
      </c>
      <c r="I1632" s="130">
        <v>3.9</v>
      </c>
      <c r="J1632" s="6">
        <f>1</f>
        <v>1</v>
      </c>
      <c r="L1632" s="205" t="s">
        <v>467</v>
      </c>
      <c r="M1632" s="205" t="s">
        <v>468</v>
      </c>
      <c r="N1632" s="205" t="s">
        <v>469</v>
      </c>
    </row>
    <row r="1633" spans="2:14" ht="23.25" customHeight="1">
      <c r="B1633" s="100" t="s">
        <v>411</v>
      </c>
      <c r="C1633" s="100" t="s">
        <v>412</v>
      </c>
      <c r="D1633" s="100" t="s">
        <v>413</v>
      </c>
      <c r="E1633" s="100">
        <v>81441</v>
      </c>
      <c r="F1633" s="129">
        <v>1957</v>
      </c>
      <c r="G1633" s="100" t="s">
        <v>308</v>
      </c>
      <c r="H1633" s="15" t="s">
        <v>290</v>
      </c>
      <c r="I1633" s="130">
        <v>12.37</v>
      </c>
      <c r="J1633" s="6">
        <f>1</f>
        <v>1</v>
      </c>
      <c r="L1633" s="205" t="s">
        <v>433</v>
      </c>
      <c r="M1633" s="205" t="s">
        <v>434</v>
      </c>
      <c r="N1633" s="205" t="s">
        <v>435</v>
      </c>
    </row>
    <row r="1634" spans="2:14" ht="23.25" customHeight="1">
      <c r="B1634" s="100" t="s">
        <v>449</v>
      </c>
      <c r="C1634" s="100" t="s">
        <v>450</v>
      </c>
      <c r="D1634" s="100" t="s">
        <v>451</v>
      </c>
      <c r="E1634" s="100">
        <v>69596</v>
      </c>
      <c r="F1634" s="129">
        <v>2003</v>
      </c>
      <c r="G1634" s="100" t="s">
        <v>277</v>
      </c>
      <c r="H1634" s="15" t="s">
        <v>283</v>
      </c>
      <c r="I1634" s="130">
        <v>8.2200000000000006</v>
      </c>
      <c r="J1634" s="6">
        <f>1</f>
        <v>1</v>
      </c>
      <c r="L1634" s="205" t="s">
        <v>420</v>
      </c>
      <c r="M1634" s="205" t="s">
        <v>421</v>
      </c>
      <c r="N1634" s="205" t="s">
        <v>422</v>
      </c>
    </row>
    <row r="1635" spans="2:14" ht="23.25" customHeight="1">
      <c r="B1635" s="100" t="s">
        <v>464</v>
      </c>
      <c r="C1635" s="100" t="str">
        <f>_xlfn.XLOOKUP(tblMix[[#This Row],[Team Name]],tblLookup[Team Name],tblLookup[Arena Name],NA(),0,1)</f>
        <v>Nissan Stadium</v>
      </c>
      <c r="D1635" s="100" t="s">
        <v>466</v>
      </c>
      <c r="E1635" s="100">
        <v>69143</v>
      </c>
      <c r="F1635" s="129">
        <v>1999</v>
      </c>
      <c r="G1635" s="100" t="s">
        <v>361</v>
      </c>
      <c r="H1635" s="15" t="s">
        <v>281</v>
      </c>
      <c r="I1635" s="130">
        <v>3.09</v>
      </c>
      <c r="J1635" s="6">
        <f>1</f>
        <v>1</v>
      </c>
      <c r="L1635" s="205" t="s">
        <v>408</v>
      </c>
      <c r="M1635" s="205" t="s">
        <v>409</v>
      </c>
      <c r="N1635" s="205" t="s">
        <v>410</v>
      </c>
    </row>
    <row r="1636" spans="2:14" ht="23.25" customHeight="1">
      <c r="B1636" s="100" t="str" cm="1">
        <f t="array" ref="B1636">_xlfn.XLOOKUP(tblMix[[#This Row],[Arena Name]]&amp;tblMix[[#This Row],[Arena Location]],tblLookup[Arena Name]&amp;tblLookup[Arena Location],tblLookup[Team Name],NA(),0,1)</f>
        <v>New York Giants</v>
      </c>
      <c r="C1636" s="100" t="s">
        <v>446</v>
      </c>
      <c r="D1636" s="100" t="str">
        <f>_xlfn.XLOOKUP(tblMix[[#This Row],[Arena Name]],tblLookup[Arena Name],tblLookup[Arena Location],NA(),0,1)</f>
        <v>East Rutherford, New Jersey</v>
      </c>
      <c r="E1636" s="100">
        <v>82500</v>
      </c>
      <c r="F1636" s="129">
        <v>2010</v>
      </c>
      <c r="G1636" s="100" t="s">
        <v>286</v>
      </c>
      <c r="H1636" s="15" t="s">
        <v>287</v>
      </c>
      <c r="I1636" s="130">
        <v>8.8800000000000008</v>
      </c>
      <c r="J1636" s="6">
        <f>1</f>
        <v>1</v>
      </c>
      <c r="L1636" s="205" t="s">
        <v>390</v>
      </c>
      <c r="M1636" s="205" t="s">
        <v>391</v>
      </c>
      <c r="N1636" s="205" t="s">
        <v>392</v>
      </c>
    </row>
    <row r="1637" spans="2:14" ht="23.25" customHeight="1">
      <c r="B1637" s="100" t="str" cm="1">
        <f t="array" ref="B1637">_xlfn.XLOOKUP(tblMix[[#This Row],[Arena Name]]&amp;tblMix[[#This Row],[Arena Location]],tblLookup[Arena Name]&amp;tblLookup[Arena Location],tblLookup[Team Name],NA(),0,1)</f>
        <v>Houston Texans</v>
      </c>
      <c r="C1637" s="100" t="str">
        <f>_xlfn.XLOOKUP(tblMix[[#This Row],[Arena Location]],tblLookup[Arena Location],tblLookup[Arena Name],NA(),0,1)</f>
        <v>NRG Stadium</v>
      </c>
      <c r="D1637" s="100" t="s">
        <v>416</v>
      </c>
      <c r="E1637" s="100">
        <v>72220</v>
      </c>
      <c r="F1637" s="129">
        <v>2002</v>
      </c>
      <c r="G1637" s="100" t="s">
        <v>270</v>
      </c>
      <c r="H1637" s="15" t="s">
        <v>290</v>
      </c>
      <c r="I1637" s="130">
        <v>8.5</v>
      </c>
      <c r="J1637" s="6">
        <f>1</f>
        <v>1</v>
      </c>
      <c r="L1637" s="205" t="s">
        <v>393</v>
      </c>
      <c r="M1637" s="205" t="s">
        <v>394</v>
      </c>
      <c r="N1637" s="205" t="s">
        <v>395</v>
      </c>
    </row>
    <row r="1638" spans="2:14" ht="23.25" customHeight="1">
      <c r="B1638" s="100" t="str" cm="1">
        <f t="array" ref="B1638">_xlfn.XLOOKUP(tblMix[[#This Row],[Arena Name]]&amp;tblMix[[#This Row],[Arena Location]],tblLookup[Arena Name]&amp;tblLookup[Arena Location],tblLookup[Team Name],NA(),0,1)</f>
        <v>Kansas City Chiefs</v>
      </c>
      <c r="C1638" s="100" t="s">
        <v>424</v>
      </c>
      <c r="D1638" s="100" t="str">
        <f>_xlfn.XLOOKUP(tblMix[[#This Row],[Arena Name]],tblLookup[Arena Name],tblLookup[Arena Location],NA(),0,1)</f>
        <v>Kansas City, Missouri</v>
      </c>
      <c r="E1638" s="100">
        <v>76416</v>
      </c>
      <c r="F1638" s="129">
        <v>1972</v>
      </c>
      <c r="G1638" s="100" t="s">
        <v>322</v>
      </c>
      <c r="H1638" s="15" t="s">
        <v>283</v>
      </c>
      <c r="I1638" s="130">
        <v>4.54</v>
      </c>
      <c r="J1638" s="6">
        <f>1</f>
        <v>1</v>
      </c>
      <c r="L1638" s="205" t="s">
        <v>439</v>
      </c>
      <c r="M1638" s="205" t="s">
        <v>440</v>
      </c>
      <c r="N1638" s="205" t="s">
        <v>441</v>
      </c>
    </row>
    <row r="1639" spans="2:14" ht="23.25" customHeight="1">
      <c r="B1639" s="100" t="str" cm="1">
        <f t="array" ref="B1639">_xlfn.XLOOKUP(tblMix[[#This Row],[Arena Name]]&amp;tblMix[[#This Row],[Arena Location]],tblLookup[Arena Name]&amp;tblLookup[Arena Location],tblLookup[Team Name],NA(),0,1)</f>
        <v>Los Angeles Rams</v>
      </c>
      <c r="C1639" s="100" t="str">
        <f>_xlfn.XLOOKUP(tblMix[[#This Row],[Arena Location]],tblLookup[Arena Location],tblLookup[Arena Name],NA(),0,1)</f>
        <v>SoFi Stadium</v>
      </c>
      <c r="D1639" s="100" t="s">
        <v>431</v>
      </c>
      <c r="E1639" s="100">
        <v>70240</v>
      </c>
      <c r="F1639" s="129">
        <v>2020</v>
      </c>
      <c r="G1639" s="100" t="s">
        <v>271</v>
      </c>
      <c r="H1639" s="15" t="s">
        <v>287</v>
      </c>
      <c r="I1639" s="130">
        <v>9.4700000000000006</v>
      </c>
      <c r="J1639" s="6">
        <f>1</f>
        <v>1</v>
      </c>
      <c r="L1639" s="205" t="s">
        <v>417</v>
      </c>
      <c r="M1639" s="205" t="s">
        <v>418</v>
      </c>
      <c r="N1639" s="205" t="s">
        <v>419</v>
      </c>
    </row>
    <row r="1640" spans="2:14" ht="23.25" customHeight="1">
      <c r="B1640" s="100" t="str" cm="1">
        <f t="array" ref="B1640">_xlfn.XLOOKUP(tblMix[[#This Row],[Arena Name]]&amp;tblMix[[#This Row],[Arena Location]],tblLookup[Arena Name]&amp;tblLookup[Arena Location],tblLookup[Team Name],NA(),0,1)</f>
        <v>Jacksonville Jaguars</v>
      </c>
      <c r="C1640" s="100" t="str">
        <f>_xlfn.XLOOKUP(tblMix[[#This Row],[Arena Location]],tblLookup[Arena Location],tblLookup[Arena Name],NA(),0,1)</f>
        <v>TIAA Bank Field</v>
      </c>
      <c r="D1640" s="100" t="s">
        <v>422</v>
      </c>
      <c r="E1640" s="100">
        <v>69132</v>
      </c>
      <c r="F1640" s="129">
        <v>2008</v>
      </c>
      <c r="G1640" s="100" t="s">
        <v>282</v>
      </c>
      <c r="H1640" s="15" t="s">
        <v>283</v>
      </c>
      <c r="I1640" s="130">
        <v>5.7</v>
      </c>
      <c r="J1640" s="6">
        <f>1</f>
        <v>1</v>
      </c>
      <c r="L1640" s="205" t="s">
        <v>432</v>
      </c>
      <c r="M1640" s="205" t="s">
        <v>430</v>
      </c>
      <c r="N1640" s="205" t="s">
        <v>431</v>
      </c>
    </row>
    <row r="1641" spans="2:14" ht="23.25" customHeight="1">
      <c r="B1641" s="100" t="s">
        <v>449</v>
      </c>
      <c r="C1641" s="100" t="str">
        <f>_xlfn.XLOOKUP(tblMix[[#This Row],[Team Name]],tblLookup[Team Name],tblLookup[Arena Name],NA(),0,1)</f>
        <v>Lincoln Financial Field</v>
      </c>
      <c r="D1641" s="100" t="str">
        <f>_xlfn.XLOOKUP(tblMix[[#This Row],[Arena Name]],tblLookup[Arena Name],tblLookup[Arena Location],NA(),0,1)</f>
        <v>Philadelphia, Pennsylvania</v>
      </c>
      <c r="E1641" s="100">
        <v>69596</v>
      </c>
      <c r="F1641" s="129">
        <v>2003</v>
      </c>
      <c r="G1641" s="100" t="s">
        <v>321</v>
      </c>
      <c r="H1641" s="15" t="s">
        <v>281</v>
      </c>
      <c r="I1641" s="130">
        <v>3.9</v>
      </c>
      <c r="J1641" s="6">
        <f>1</f>
        <v>1</v>
      </c>
      <c r="L1641" s="205" t="s">
        <v>411</v>
      </c>
      <c r="M1641" s="205" t="s">
        <v>412</v>
      </c>
      <c r="N1641" s="205" t="s">
        <v>413</v>
      </c>
    </row>
    <row r="1642" spans="2:14" ht="23.25" customHeight="1">
      <c r="B1642" s="100" t="s">
        <v>399</v>
      </c>
      <c r="C1642" s="100" t="str">
        <f>_xlfn.XLOOKUP(tblMix[[#This Row],[Team Name]],tblLookup[Team Name],tblLookup[Arena Name],NA(),0,1)</f>
        <v>Cleveland Browns Stadium</v>
      </c>
      <c r="D1642" s="100" t="str">
        <f>_xlfn.XLOOKUP(tblMix[[#This Row],[Arena Name]],tblLookup[Arena Name],tblLookup[Arena Location],NA(),0,1)</f>
        <v>Cleveland, Ohio</v>
      </c>
      <c r="E1642" s="100">
        <v>67895</v>
      </c>
      <c r="F1642" s="129">
        <v>1999</v>
      </c>
      <c r="G1642" s="100" t="s">
        <v>269</v>
      </c>
      <c r="H1642" s="15" t="s">
        <v>287</v>
      </c>
      <c r="I1642" s="130">
        <v>10.34</v>
      </c>
      <c r="J1642" s="6">
        <f>1</f>
        <v>1</v>
      </c>
      <c r="L1642" s="205" t="s">
        <v>408</v>
      </c>
      <c r="M1642" s="205" t="s">
        <v>409</v>
      </c>
      <c r="N1642" s="205" t="s">
        <v>410</v>
      </c>
    </row>
    <row r="1643" spans="2:14" ht="23.25" customHeight="1">
      <c r="B1643" s="100" t="str" cm="1">
        <f t="array" ref="B1643">_xlfn.XLOOKUP(tblMix[[#This Row],[Arena Name]]&amp;tblMix[[#This Row],[Arena Location]],tblLookup[Arena Name]&amp;tblLookup[Arena Location],tblLookup[Team Name],NA(),0,1)</f>
        <v>Seattle Seahawks</v>
      </c>
      <c r="C1643" s="100" t="s">
        <v>459</v>
      </c>
      <c r="D1643" s="100" t="s">
        <v>460</v>
      </c>
      <c r="E1643" s="100">
        <v>69000</v>
      </c>
      <c r="F1643" s="129">
        <v>2002</v>
      </c>
      <c r="G1643" s="100" t="s">
        <v>289</v>
      </c>
      <c r="H1643" s="15" t="s">
        <v>287</v>
      </c>
      <c r="I1643" s="130">
        <v>7.76</v>
      </c>
      <c r="J1643" s="6">
        <f>1</f>
        <v>1</v>
      </c>
      <c r="L1643" s="205" t="s">
        <v>429</v>
      </c>
      <c r="M1643" s="205" t="s">
        <v>430</v>
      </c>
      <c r="N1643" s="205" t="s">
        <v>431</v>
      </c>
    </row>
    <row r="1644" spans="2:14" ht="23.25" customHeight="1">
      <c r="B1644" s="100" t="s">
        <v>402</v>
      </c>
      <c r="C1644" s="100" t="str">
        <f>_xlfn.XLOOKUP(tblMix[[#This Row],[Team Name]],tblLookup[Team Name],tblLookup[Arena Name],NA(),0,1)</f>
        <v>AT&amp;T Stadium</v>
      </c>
      <c r="D1644" s="100" t="str">
        <f>_xlfn.XLOOKUP(tblMix[[#This Row],[Arena Name]],tblLookup[Arena Name],tblLookup[Arena Location],NA(),0,1)</f>
        <v>Arlington, Texas</v>
      </c>
      <c r="E1644" s="100">
        <v>80000</v>
      </c>
      <c r="F1644" s="129">
        <v>2009</v>
      </c>
      <c r="G1644" s="100" t="s">
        <v>284</v>
      </c>
      <c r="H1644" s="15" t="s">
        <v>283</v>
      </c>
      <c r="I1644" s="130">
        <v>10.71</v>
      </c>
      <c r="J1644" s="6">
        <f>1</f>
        <v>1</v>
      </c>
      <c r="L1644" s="205" t="s">
        <v>414</v>
      </c>
      <c r="M1644" s="205" t="s">
        <v>415</v>
      </c>
      <c r="N1644" s="205" t="s">
        <v>416</v>
      </c>
    </row>
    <row r="1645" spans="2:14" ht="23.25" customHeight="1">
      <c r="B1645" s="100" t="s">
        <v>433</v>
      </c>
      <c r="C1645" s="100" t="str">
        <f>_xlfn.XLOOKUP(tblMix[[#This Row],[Team Name]],tblLookup[Team Name],tblLookup[Arena Name],NA(),0,1)</f>
        <v>Hard Rock Stadium</v>
      </c>
      <c r="D1645" s="100" t="s">
        <v>435</v>
      </c>
      <c r="E1645" s="100">
        <v>65326</v>
      </c>
      <c r="F1645" s="129">
        <v>1987</v>
      </c>
      <c r="G1645" s="100" t="s">
        <v>303</v>
      </c>
      <c r="H1645" s="15" t="s">
        <v>290</v>
      </c>
      <c r="I1645" s="130">
        <v>12.74</v>
      </c>
      <c r="J1645" s="6">
        <f>1</f>
        <v>1</v>
      </c>
      <c r="L1645" s="205" t="s">
        <v>455</v>
      </c>
      <c r="M1645" s="205" t="s">
        <v>456</v>
      </c>
      <c r="N1645" s="205" t="s">
        <v>457</v>
      </c>
    </row>
    <row r="1646" spans="2:14" ht="23.25" customHeight="1">
      <c r="B1646" s="100" t="s">
        <v>381</v>
      </c>
      <c r="C1646" s="100" t="str">
        <f>_xlfn.XLOOKUP(tblMix[[#This Row],[Team Name]],tblLookup[Team Name],tblLookup[Arena Name],NA(),0,1)</f>
        <v>Mercedes-Benz Stadium</v>
      </c>
      <c r="D1646" s="100" t="s">
        <v>383</v>
      </c>
      <c r="E1646" s="100">
        <v>71000</v>
      </c>
      <c r="F1646" s="129">
        <v>2017</v>
      </c>
      <c r="G1646" s="100" t="s">
        <v>267</v>
      </c>
      <c r="H1646" s="15" t="s">
        <v>283</v>
      </c>
      <c r="I1646" s="130">
        <v>13.64</v>
      </c>
      <c r="J1646" s="6">
        <f>1</f>
        <v>1</v>
      </c>
      <c r="L1646" s="205" t="s">
        <v>464</v>
      </c>
      <c r="M1646" s="205" t="s">
        <v>465</v>
      </c>
      <c r="N1646" s="205" t="s">
        <v>466</v>
      </c>
    </row>
    <row r="1647" spans="2:14" ht="23.25" customHeight="1">
      <c r="B1647" s="100" t="s">
        <v>448</v>
      </c>
      <c r="C1647" s="100" t="s">
        <v>446</v>
      </c>
      <c r="D1647" s="100" t="s">
        <v>447</v>
      </c>
      <c r="E1647" s="100">
        <v>82500</v>
      </c>
      <c r="F1647" s="129">
        <v>2010</v>
      </c>
      <c r="G1647" s="100" t="s">
        <v>365</v>
      </c>
      <c r="H1647" s="15" t="s">
        <v>290</v>
      </c>
      <c r="I1647" s="130">
        <v>7.72</v>
      </c>
      <c r="J1647" s="6">
        <f>1</f>
        <v>1</v>
      </c>
      <c r="L1647" s="205" t="s">
        <v>445</v>
      </c>
      <c r="M1647" s="205" t="s">
        <v>446</v>
      </c>
      <c r="N1647" s="205" t="s">
        <v>447</v>
      </c>
    </row>
    <row r="1648" spans="2:14" ht="23.25" customHeight="1">
      <c r="B1648" s="100" t="s">
        <v>420</v>
      </c>
      <c r="C1648" s="100" t="s">
        <v>421</v>
      </c>
      <c r="D1648" s="100" t="str">
        <f>_xlfn.XLOOKUP(tblMix[[#This Row],[Arena Name]],tblLookup[Arena Name],tblLookup[Arena Location],NA(),0,1)</f>
        <v>Jacksonville, Florida</v>
      </c>
      <c r="E1648" s="100">
        <v>69132</v>
      </c>
      <c r="F1648" s="129">
        <v>2008</v>
      </c>
      <c r="G1648" s="100" t="s">
        <v>364</v>
      </c>
      <c r="H1648" s="15" t="s">
        <v>281</v>
      </c>
      <c r="I1648" s="130">
        <v>7.2</v>
      </c>
      <c r="J1648" s="6">
        <f>1</f>
        <v>1</v>
      </c>
      <c r="L1648" s="205" t="s">
        <v>420</v>
      </c>
      <c r="M1648" s="205" t="s">
        <v>421</v>
      </c>
      <c r="N1648" s="205" t="s">
        <v>422</v>
      </c>
    </row>
    <row r="1649" spans="2:14" ht="23.25" customHeight="1">
      <c r="B1649" s="100" t="s">
        <v>433</v>
      </c>
      <c r="C1649" s="100" t="str">
        <f>_xlfn.XLOOKUP(tblMix[[#This Row],[Team Name]],tblLookup[Team Name],tblLookup[Arena Name],NA(),0,1)</f>
        <v>Hard Rock Stadium</v>
      </c>
      <c r="D1649" s="100" t="str">
        <f>_xlfn.XLOOKUP(tblMix[[#This Row],[Arena Name]],tblLookup[Arena Name],tblLookup[Arena Location],NA(),0,1)</f>
        <v>Miami Gardens, Florida</v>
      </c>
      <c r="E1649" s="100">
        <v>65326</v>
      </c>
      <c r="F1649" s="129">
        <v>1987</v>
      </c>
      <c r="G1649" s="100" t="s">
        <v>292</v>
      </c>
      <c r="H1649" s="15" t="s">
        <v>281</v>
      </c>
      <c r="I1649" s="130">
        <v>9.19</v>
      </c>
      <c r="J1649" s="6">
        <f>1</f>
        <v>1</v>
      </c>
      <c r="L1649" s="205" t="s">
        <v>464</v>
      </c>
      <c r="M1649" s="205" t="s">
        <v>465</v>
      </c>
      <c r="N1649" s="205" t="s">
        <v>466</v>
      </c>
    </row>
    <row r="1650" spans="2:14" ht="23.25" customHeight="1">
      <c r="B1650" s="100" t="str" cm="1">
        <f t="array" ref="B1650">_xlfn.XLOOKUP(tblMix[[#This Row],[Arena Name]]&amp;tblMix[[#This Row],[Arena Location]],tblLookup[Arena Name]&amp;tblLookup[Arena Location],tblLookup[Team Name],NA(),0,1)</f>
        <v>Jacksonville Jaguars</v>
      </c>
      <c r="C1650" s="100" t="str">
        <f>_xlfn.XLOOKUP(tblMix[[#This Row],[Arena Location]],tblLookup[Arena Location],tblLookup[Arena Name],NA(),0,1)</f>
        <v>TIAA Bank Field</v>
      </c>
      <c r="D1650" s="100" t="s">
        <v>422</v>
      </c>
      <c r="E1650" s="100">
        <v>69132</v>
      </c>
      <c r="F1650" s="129">
        <v>2008</v>
      </c>
      <c r="G1650" s="100" t="s">
        <v>364</v>
      </c>
      <c r="H1650" s="15" t="s">
        <v>281</v>
      </c>
      <c r="I1650" s="130">
        <v>7.2</v>
      </c>
      <c r="J1650" s="6">
        <f>1</f>
        <v>1</v>
      </c>
      <c r="L1650" s="205" t="s">
        <v>449</v>
      </c>
      <c r="M1650" s="205" t="s">
        <v>450</v>
      </c>
      <c r="N1650" s="205" t="s">
        <v>451</v>
      </c>
    </row>
    <row r="1651" spans="2:14" ht="23.25" customHeight="1">
      <c r="B1651" s="100" t="s">
        <v>436</v>
      </c>
      <c r="C1651" s="100" t="s">
        <v>437</v>
      </c>
      <c r="D1651" s="100" t="str">
        <f>_xlfn.XLOOKUP(tblMix[[#This Row],[Arena Name]],tblLookup[Arena Name],tblLookup[Arena Location],NA(),0,1)</f>
        <v>Minneapolis, Minnesota</v>
      </c>
      <c r="E1651" s="100">
        <v>66655</v>
      </c>
      <c r="F1651" s="129">
        <v>2016</v>
      </c>
      <c r="G1651" s="100" t="s">
        <v>273</v>
      </c>
      <c r="H1651" s="15" t="s">
        <v>290</v>
      </c>
      <c r="I1651" s="130">
        <v>5.62</v>
      </c>
      <c r="J1651" s="6">
        <f>1</f>
        <v>1</v>
      </c>
      <c r="L1651" s="205" t="s">
        <v>411</v>
      </c>
      <c r="M1651" s="205" t="s">
        <v>412</v>
      </c>
      <c r="N1651" s="205" t="s">
        <v>413</v>
      </c>
    </row>
    <row r="1652" spans="2:14" ht="23.25" customHeight="1">
      <c r="B1652" s="100" t="s">
        <v>426</v>
      </c>
      <c r="C1652" s="100" t="s">
        <v>427</v>
      </c>
      <c r="D1652" s="100" t="str">
        <f>_xlfn.XLOOKUP(tblMix[[#This Row],[Arena Name]],tblLookup[Arena Name],tblLookup[Arena Location],NA(),0,1)</f>
        <v>Paradise, Nevada</v>
      </c>
      <c r="E1652" s="100">
        <v>65000</v>
      </c>
      <c r="F1652" s="129">
        <v>2020</v>
      </c>
      <c r="G1652" s="100" t="s">
        <v>310</v>
      </c>
      <c r="H1652" s="15" t="s">
        <v>281</v>
      </c>
      <c r="I1652" s="130">
        <v>6.82</v>
      </c>
      <c r="J1652" s="6">
        <f>1</f>
        <v>1</v>
      </c>
      <c r="L1652" s="205" t="s">
        <v>432</v>
      </c>
      <c r="M1652" s="205" t="s">
        <v>430</v>
      </c>
      <c r="N1652" s="205" t="s">
        <v>431</v>
      </c>
    </row>
    <row r="1653" spans="2:14" ht="23.25" customHeight="1">
      <c r="B1653" s="100" t="s">
        <v>414</v>
      </c>
      <c r="C1653" s="100" t="s">
        <v>415</v>
      </c>
      <c r="D1653" s="100" t="s">
        <v>416</v>
      </c>
      <c r="E1653" s="100">
        <v>72220</v>
      </c>
      <c r="F1653" s="129">
        <v>2002</v>
      </c>
      <c r="G1653" s="100" t="s">
        <v>310</v>
      </c>
      <c r="H1653" s="15" t="s">
        <v>287</v>
      </c>
      <c r="I1653" s="130">
        <v>7.49</v>
      </c>
      <c r="J1653" s="6">
        <f>1</f>
        <v>1</v>
      </c>
      <c r="L1653" s="205" t="s">
        <v>432</v>
      </c>
      <c r="M1653" s="205" t="s">
        <v>430</v>
      </c>
      <c r="N1653" s="205" t="s">
        <v>431</v>
      </c>
    </row>
    <row r="1654" spans="2:14" ht="23.25" customHeight="1">
      <c r="B1654" s="100" t="s">
        <v>384</v>
      </c>
      <c r="C1654" s="100" t="s">
        <v>385</v>
      </c>
      <c r="D1654" s="100" t="str">
        <f>_xlfn.XLOOKUP(tblMix[[#This Row],[Arena Name]],tblLookup[Arena Name],tblLookup[Arena Location],NA(),0,1)</f>
        <v>Baltimore, Maryland</v>
      </c>
      <c r="E1654" s="100">
        <v>71008</v>
      </c>
      <c r="F1654" s="129">
        <v>1998</v>
      </c>
      <c r="G1654" s="100" t="s">
        <v>304</v>
      </c>
      <c r="H1654" s="15" t="s">
        <v>290</v>
      </c>
      <c r="I1654" s="130">
        <v>7.38</v>
      </c>
      <c r="J1654" s="6">
        <f>1</f>
        <v>1</v>
      </c>
      <c r="L1654" s="205" t="s">
        <v>390</v>
      </c>
      <c r="M1654" s="205" t="s">
        <v>391</v>
      </c>
      <c r="N1654" s="205" t="s">
        <v>392</v>
      </c>
    </row>
    <row r="1655" spans="2:14" ht="23.25" customHeight="1">
      <c r="B1655" s="100" t="s">
        <v>432</v>
      </c>
      <c r="C1655" s="100" t="s">
        <v>430</v>
      </c>
      <c r="D1655" s="100" t="str">
        <f>_xlfn.XLOOKUP(tblMix[[#This Row],[Arena Name]],tblLookup[Arena Name],tblLookup[Arena Location],NA(),0,1)</f>
        <v>Inglewood, California</v>
      </c>
      <c r="E1655" s="100">
        <v>70240</v>
      </c>
      <c r="F1655" s="129">
        <v>2020</v>
      </c>
      <c r="G1655" s="100" t="s">
        <v>322</v>
      </c>
      <c r="H1655" s="15" t="s">
        <v>281</v>
      </c>
      <c r="I1655" s="130">
        <v>4.45</v>
      </c>
      <c r="J1655" s="6">
        <f>1</f>
        <v>1</v>
      </c>
      <c r="L1655" s="205" t="s">
        <v>393</v>
      </c>
      <c r="M1655" s="205" t="s">
        <v>394</v>
      </c>
      <c r="N1655" s="205" t="s">
        <v>395</v>
      </c>
    </row>
    <row r="1656" spans="2:14" ht="23.25" customHeight="1">
      <c r="B1656" s="100" t="s">
        <v>467</v>
      </c>
      <c r="C1656" s="100" t="str">
        <f>_xlfn.XLOOKUP(tblMix[[#This Row],[Team Name]],tblLookup[Team Name],tblLookup[Arena Name],NA(),0,1)</f>
        <v>Commanders Field</v>
      </c>
      <c r="D1656" s="100" t="str">
        <f>_xlfn.XLOOKUP(tblMix[[#This Row],[Arena Name]],tblLookup[Arena Name],tblLookup[Arena Location],NA(),0,1)</f>
        <v>Landover, Maryland</v>
      </c>
      <c r="E1656" s="100">
        <v>82000</v>
      </c>
      <c r="F1656" s="129">
        <v>1997</v>
      </c>
      <c r="G1656" s="100" t="s">
        <v>298</v>
      </c>
      <c r="H1656" s="15" t="s">
        <v>290</v>
      </c>
      <c r="I1656" s="130">
        <v>10.7</v>
      </c>
      <c r="J1656" s="6">
        <f>1</f>
        <v>1</v>
      </c>
      <c r="L1656" s="205" t="s">
        <v>423</v>
      </c>
      <c r="M1656" s="205" t="s">
        <v>424</v>
      </c>
      <c r="N1656" s="205" t="s">
        <v>425</v>
      </c>
    </row>
    <row r="1657" spans="2:14" ht="23.25" customHeight="1">
      <c r="B1657" s="100" t="s">
        <v>426</v>
      </c>
      <c r="C1657" s="100" t="s">
        <v>427</v>
      </c>
      <c r="D1657" s="100" t="str">
        <f>_xlfn.XLOOKUP(tblMix[[#This Row],[Arena Name]],tblLookup[Arena Name],tblLookup[Arena Location],NA(),0,1)</f>
        <v>Paradise, Nevada</v>
      </c>
      <c r="E1657" s="100">
        <v>65000</v>
      </c>
      <c r="F1657" s="129">
        <v>2020</v>
      </c>
      <c r="G1657" s="100" t="s">
        <v>277</v>
      </c>
      <c r="H1657" s="15" t="s">
        <v>281</v>
      </c>
      <c r="I1657" s="130">
        <v>8.14</v>
      </c>
      <c r="J1657" s="6">
        <f>1</f>
        <v>1</v>
      </c>
      <c r="L1657" s="205" t="s">
        <v>449</v>
      </c>
      <c r="M1657" s="205" t="s">
        <v>450</v>
      </c>
      <c r="N1657" s="205" t="s">
        <v>451</v>
      </c>
    </row>
    <row r="1658" spans="2:14" ht="23.25" customHeight="1">
      <c r="B1658" s="100" t="s">
        <v>417</v>
      </c>
      <c r="C1658" s="100" t="s">
        <v>418</v>
      </c>
      <c r="D1658" s="100" t="s">
        <v>419</v>
      </c>
      <c r="E1658" s="100">
        <v>67000</v>
      </c>
      <c r="F1658" s="129">
        <v>2008</v>
      </c>
      <c r="G1658" s="100" t="s">
        <v>304</v>
      </c>
      <c r="H1658" s="15" t="s">
        <v>283</v>
      </c>
      <c r="I1658" s="130">
        <v>7.53</v>
      </c>
      <c r="J1658" s="6">
        <f>1</f>
        <v>1</v>
      </c>
      <c r="L1658" s="205" t="s">
        <v>432</v>
      </c>
      <c r="M1658" s="205" t="s">
        <v>430</v>
      </c>
      <c r="N1658" s="205" t="s">
        <v>431</v>
      </c>
    </row>
    <row r="1659" spans="2:14" ht="23.25" customHeight="1">
      <c r="B1659" s="100" t="s">
        <v>381</v>
      </c>
      <c r="C1659" s="100" t="s">
        <v>382</v>
      </c>
      <c r="D1659" s="100" t="s">
        <v>383</v>
      </c>
      <c r="E1659" s="100">
        <v>71000</v>
      </c>
      <c r="F1659" s="129">
        <v>2017</v>
      </c>
      <c r="G1659" s="100" t="s">
        <v>312</v>
      </c>
      <c r="H1659" s="15" t="s">
        <v>283</v>
      </c>
      <c r="I1659" s="130">
        <v>16.22</v>
      </c>
      <c r="J1659" s="6">
        <f>1</f>
        <v>1</v>
      </c>
      <c r="L1659" s="205" t="s">
        <v>405</v>
      </c>
      <c r="M1659" s="205" t="s">
        <v>406</v>
      </c>
      <c r="N1659" s="205" t="s">
        <v>407</v>
      </c>
    </row>
    <row r="1660" spans="2:14" ht="23.25" customHeight="1">
      <c r="B1660" s="100" t="s">
        <v>402</v>
      </c>
      <c r="C1660" s="100" t="s">
        <v>403</v>
      </c>
      <c r="D1660" s="100" t="str">
        <f>_xlfn.XLOOKUP(tblMix[[#This Row],[Arena Name]],tblLookup[Arena Name],tblLookup[Arena Location],NA(),0,1)</f>
        <v>Arlington, Texas</v>
      </c>
      <c r="E1660" s="100">
        <v>80000</v>
      </c>
      <c r="F1660" s="129">
        <v>2009</v>
      </c>
      <c r="G1660" s="100" t="s">
        <v>311</v>
      </c>
      <c r="H1660" s="15" t="s">
        <v>287</v>
      </c>
      <c r="I1660" s="130">
        <v>14.84</v>
      </c>
      <c r="J1660" s="6">
        <f>1</f>
        <v>1</v>
      </c>
      <c r="L1660" s="205" t="s">
        <v>402</v>
      </c>
      <c r="M1660" s="205" t="s">
        <v>403</v>
      </c>
      <c r="N1660" s="205" t="s">
        <v>404</v>
      </c>
    </row>
    <row r="1661" spans="2:14" ht="23.25" customHeight="1">
      <c r="B1661" s="100" t="s">
        <v>399</v>
      </c>
      <c r="C1661" s="100" t="s">
        <v>400</v>
      </c>
      <c r="D1661" s="100" t="s">
        <v>401</v>
      </c>
      <c r="E1661" s="100">
        <v>67895</v>
      </c>
      <c r="F1661" s="129">
        <v>1999</v>
      </c>
      <c r="G1661" s="100" t="s">
        <v>292</v>
      </c>
      <c r="H1661" s="15" t="s">
        <v>281</v>
      </c>
      <c r="I1661" s="130">
        <v>9.19</v>
      </c>
      <c r="J1661" s="6">
        <f>1</f>
        <v>1</v>
      </c>
      <c r="L1661" s="205" t="s">
        <v>458</v>
      </c>
      <c r="M1661" s="205" t="s">
        <v>459</v>
      </c>
      <c r="N1661" s="205" t="s">
        <v>460</v>
      </c>
    </row>
    <row r="1662" spans="2:14" ht="23.25" customHeight="1">
      <c r="B1662" s="100" t="s">
        <v>436</v>
      </c>
      <c r="C1662" s="100" t="s">
        <v>437</v>
      </c>
      <c r="D1662" s="100" t="s">
        <v>438</v>
      </c>
      <c r="E1662" s="100">
        <v>66655</v>
      </c>
      <c r="F1662" s="129">
        <v>2016</v>
      </c>
      <c r="G1662" s="100" t="s">
        <v>270</v>
      </c>
      <c r="H1662" s="15" t="s">
        <v>290</v>
      </c>
      <c r="I1662" s="130">
        <v>8.5</v>
      </c>
      <c r="J1662" s="6">
        <f>1</f>
        <v>1</v>
      </c>
      <c r="L1662" s="205" t="s">
        <v>423</v>
      </c>
      <c r="M1662" s="205" t="s">
        <v>424</v>
      </c>
      <c r="N1662" s="205" t="s">
        <v>425</v>
      </c>
    </row>
    <row r="1663" spans="2:14" ht="23.25" customHeight="1">
      <c r="B1663" s="100" t="s">
        <v>448</v>
      </c>
      <c r="C1663" s="100" t="s">
        <v>446</v>
      </c>
      <c r="D1663" s="100" t="s">
        <v>447</v>
      </c>
      <c r="E1663" s="100">
        <v>82500</v>
      </c>
      <c r="F1663" s="129">
        <v>2010</v>
      </c>
      <c r="G1663" s="100" t="s">
        <v>311</v>
      </c>
      <c r="H1663" s="15" t="s">
        <v>287</v>
      </c>
      <c r="I1663" s="130">
        <v>14.84</v>
      </c>
      <c r="J1663" s="6">
        <f>1</f>
        <v>1</v>
      </c>
      <c r="L1663" s="205" t="s">
        <v>390</v>
      </c>
      <c r="M1663" s="205" t="s">
        <v>391</v>
      </c>
      <c r="N1663" s="205" t="s">
        <v>392</v>
      </c>
    </row>
    <row r="1664" spans="2:14" ht="23.25" customHeight="1">
      <c r="B1664" s="100" t="s">
        <v>378</v>
      </c>
      <c r="C1664" s="100" t="s">
        <v>379</v>
      </c>
      <c r="D1664" s="100" t="s">
        <v>380</v>
      </c>
      <c r="E1664" s="100">
        <v>63400</v>
      </c>
      <c r="F1664" s="129">
        <v>2006</v>
      </c>
      <c r="G1664" s="100" t="s">
        <v>304</v>
      </c>
      <c r="H1664" s="15" t="s">
        <v>290</v>
      </c>
      <c r="I1664" s="130">
        <v>7.38</v>
      </c>
      <c r="J1664" s="6">
        <f>1</f>
        <v>1</v>
      </c>
      <c r="L1664" s="205" t="s">
        <v>448</v>
      </c>
      <c r="M1664" s="205" t="s">
        <v>446</v>
      </c>
      <c r="N1664" s="205" t="s">
        <v>447</v>
      </c>
    </row>
    <row r="1665" spans="2:14" ht="23.25" customHeight="1">
      <c r="B1665" s="100" t="str" cm="1">
        <f t="array" ref="B1665">_xlfn.XLOOKUP(tblMix[[#This Row],[Arena Name]]&amp;tblMix[[#This Row],[Arena Location]],tblLookup[Arena Name]&amp;tblLookup[Arena Location],tblLookup[Team Name],NA(),0,1)</f>
        <v>Washington Commanders</v>
      </c>
      <c r="C1665" s="100" t="str">
        <f>_xlfn.XLOOKUP(tblMix[[#This Row],[Arena Location]],tblLookup[Arena Location],tblLookup[Arena Name],NA(),0,1)</f>
        <v>Commanders Field</v>
      </c>
      <c r="D1665" s="100" t="s">
        <v>469</v>
      </c>
      <c r="E1665" s="100">
        <v>82000</v>
      </c>
      <c r="F1665" s="129">
        <v>1997</v>
      </c>
      <c r="G1665" s="100" t="s">
        <v>301</v>
      </c>
      <c r="H1665" s="15" t="s">
        <v>290</v>
      </c>
      <c r="I1665" s="130">
        <v>12.9</v>
      </c>
      <c r="J1665" s="6">
        <f>1</f>
        <v>1</v>
      </c>
      <c r="L1665" s="205" t="s">
        <v>408</v>
      </c>
      <c r="M1665" s="205" t="s">
        <v>409</v>
      </c>
      <c r="N1665" s="205" t="s">
        <v>410</v>
      </c>
    </row>
    <row r="1666" spans="2:14" ht="23.25" customHeight="1">
      <c r="B1666" s="100" t="s">
        <v>405</v>
      </c>
      <c r="C1666" s="100" t="s">
        <v>406</v>
      </c>
      <c r="D1666" s="100" t="s">
        <v>407</v>
      </c>
      <c r="E1666" s="100">
        <v>76125</v>
      </c>
      <c r="F1666" s="129">
        <v>2001</v>
      </c>
      <c r="G1666" s="100" t="s">
        <v>270</v>
      </c>
      <c r="H1666" s="15" t="s">
        <v>281</v>
      </c>
      <c r="I1666" s="130">
        <v>8.84</v>
      </c>
      <c r="J1666" s="6">
        <f>1</f>
        <v>1</v>
      </c>
      <c r="L1666" s="205" t="s">
        <v>378</v>
      </c>
      <c r="M1666" s="205" t="s">
        <v>379</v>
      </c>
      <c r="N1666" s="205" t="s">
        <v>380</v>
      </c>
    </row>
    <row r="1667" spans="2:14" ht="23.25" customHeight="1">
      <c r="B1667" s="100" t="s">
        <v>455</v>
      </c>
      <c r="C1667" s="100" t="s">
        <v>456</v>
      </c>
      <c r="D1667" s="100" t="s">
        <v>457</v>
      </c>
      <c r="E1667" s="100">
        <v>68500</v>
      </c>
      <c r="F1667" s="129">
        <v>2014</v>
      </c>
      <c r="G1667" s="100" t="s">
        <v>321</v>
      </c>
      <c r="H1667" s="15" t="s">
        <v>281</v>
      </c>
      <c r="I1667" s="130">
        <v>3.9</v>
      </c>
      <c r="J1667" s="6">
        <f>1</f>
        <v>1</v>
      </c>
      <c r="L1667" s="205" t="s">
        <v>449</v>
      </c>
      <c r="M1667" s="205" t="s">
        <v>450</v>
      </c>
      <c r="N1667" s="205" t="s">
        <v>451</v>
      </c>
    </row>
    <row r="1668" spans="2:14" ht="23.25" customHeight="1">
      <c r="B1668" s="100" t="str" cm="1">
        <f t="array" ref="B1668">_xlfn.XLOOKUP(tblMix[[#This Row],[Arena Name]]&amp;tblMix[[#This Row],[Arena Location]],tblLookup[Arena Name]&amp;tblLookup[Arena Location],tblLookup[Team Name],NA(),0,1)</f>
        <v>Detroit Lions</v>
      </c>
      <c r="C1668" s="100" t="s">
        <v>409</v>
      </c>
      <c r="D1668" s="100" t="s">
        <v>410</v>
      </c>
      <c r="E1668" s="100">
        <v>65000</v>
      </c>
      <c r="F1668" s="129">
        <v>2002</v>
      </c>
      <c r="G1668" s="100" t="s">
        <v>322</v>
      </c>
      <c r="H1668" s="15" t="s">
        <v>287</v>
      </c>
      <c r="I1668" s="130">
        <v>4.54</v>
      </c>
      <c r="J1668" s="6">
        <f>1</f>
        <v>1</v>
      </c>
      <c r="L1668" s="205" t="s">
        <v>402</v>
      </c>
      <c r="M1668" s="205" t="s">
        <v>403</v>
      </c>
      <c r="N1668" s="205" t="s">
        <v>404</v>
      </c>
    </row>
    <row r="1669" spans="2:14" ht="23.25" customHeight="1">
      <c r="B1669" s="100" t="s">
        <v>399</v>
      </c>
      <c r="C1669" s="100" t="str">
        <f>_xlfn.XLOOKUP(tblMix[[#This Row],[Team Name]],tblLookup[Team Name],tblLookup[Arena Name],NA(),0,1)</f>
        <v>Cleveland Browns Stadium</v>
      </c>
      <c r="D1669" s="100" t="s">
        <v>401</v>
      </c>
      <c r="E1669" s="100">
        <v>67895</v>
      </c>
      <c r="F1669" s="129">
        <v>1999</v>
      </c>
      <c r="G1669" s="100" t="s">
        <v>308</v>
      </c>
      <c r="H1669" s="15" t="s">
        <v>290</v>
      </c>
      <c r="I1669" s="130">
        <v>12.37</v>
      </c>
      <c r="J1669" s="6">
        <f>1</f>
        <v>1</v>
      </c>
      <c r="L1669" s="205" t="s">
        <v>464</v>
      </c>
      <c r="M1669" s="205" t="s">
        <v>465</v>
      </c>
      <c r="N1669" s="205" t="s">
        <v>466</v>
      </c>
    </row>
    <row r="1670" spans="2:14" ht="23.25" customHeight="1">
      <c r="B1670" s="100" t="s">
        <v>399</v>
      </c>
      <c r="C1670" s="100" t="s">
        <v>400</v>
      </c>
      <c r="D1670" s="100" t="s">
        <v>401</v>
      </c>
      <c r="E1670" s="100">
        <v>67895</v>
      </c>
      <c r="F1670" s="129">
        <v>1999</v>
      </c>
      <c r="G1670" s="100" t="s">
        <v>275</v>
      </c>
      <c r="H1670" s="15" t="s">
        <v>281</v>
      </c>
      <c r="I1670" s="130">
        <v>15.9</v>
      </c>
      <c r="J1670" s="6">
        <f>1</f>
        <v>1</v>
      </c>
      <c r="L1670" s="205" t="s">
        <v>420</v>
      </c>
      <c r="M1670" s="205" t="s">
        <v>421</v>
      </c>
      <c r="N1670" s="205" t="s">
        <v>422</v>
      </c>
    </row>
    <row r="1671" spans="2:14" ht="23.25" customHeight="1">
      <c r="B1671" s="100" t="str" cm="1">
        <f t="array" ref="B1671">_xlfn.XLOOKUP(tblMix[[#This Row],[Arena Name]]&amp;tblMix[[#This Row],[Arena Location]],tblLookup[Arena Name]&amp;tblLookup[Arena Location],tblLookup[Team Name],NA(),0,1)</f>
        <v>Chicago Bears</v>
      </c>
      <c r="C1671" s="100" t="s">
        <v>394</v>
      </c>
      <c r="D1671" s="100" t="str">
        <f>_xlfn.XLOOKUP(tblMix[[#This Row],[Arena Name]],tblLookup[Arena Name],tblLookup[Arena Location],NA(),0,1)</f>
        <v>Chicago, Illinois</v>
      </c>
      <c r="E1671" s="100">
        <v>61500</v>
      </c>
      <c r="F1671" s="129">
        <v>1924</v>
      </c>
      <c r="G1671" s="100" t="s">
        <v>309</v>
      </c>
      <c r="H1671" s="15" t="s">
        <v>290</v>
      </c>
      <c r="I1671" s="130">
        <v>1.83</v>
      </c>
      <c r="J1671" s="6">
        <f>1</f>
        <v>1</v>
      </c>
      <c r="L1671" s="205" t="s">
        <v>464</v>
      </c>
      <c r="M1671" s="205" t="s">
        <v>465</v>
      </c>
      <c r="N1671" s="205" t="s">
        <v>466</v>
      </c>
    </row>
    <row r="1672" spans="2:14" ht="23.25" customHeight="1">
      <c r="B1672" s="100" t="s">
        <v>464</v>
      </c>
      <c r="C1672" s="100" t="str">
        <f>_xlfn.XLOOKUP(tblMix[[#This Row],[Team Name]],tblLookup[Team Name],tblLookup[Arena Name],NA(),0,1)</f>
        <v>Nissan Stadium</v>
      </c>
      <c r="D1672" s="100" t="s">
        <v>466</v>
      </c>
      <c r="E1672" s="100">
        <v>69143</v>
      </c>
      <c r="F1672" s="129">
        <v>1999</v>
      </c>
      <c r="G1672" s="100" t="s">
        <v>295</v>
      </c>
      <c r="H1672" s="15" t="s">
        <v>290</v>
      </c>
      <c r="I1672" s="130">
        <v>15.77</v>
      </c>
      <c r="J1672" s="6">
        <f>1</f>
        <v>1</v>
      </c>
      <c r="L1672" s="205" t="s">
        <v>405</v>
      </c>
      <c r="M1672" s="205" t="s">
        <v>406</v>
      </c>
      <c r="N1672" s="205" t="s">
        <v>407</v>
      </c>
    </row>
    <row r="1673" spans="2:14" ht="23.25" customHeight="1">
      <c r="B1673" s="100" t="str" cm="1">
        <f t="array" ref="B1673">_xlfn.XLOOKUP(tblMix[[#This Row],[Arena Name]]&amp;tblMix[[#This Row],[Arena Location]],tblLookup[Arena Name]&amp;tblLookup[Arena Location],tblLookup[Team Name],NA(),0,1)</f>
        <v>Jacksonville Jaguars</v>
      </c>
      <c r="C1673" s="100" t="s">
        <v>421</v>
      </c>
      <c r="D1673" s="100" t="str">
        <f>_xlfn.XLOOKUP(tblMix[[#This Row],[Arena Name]],tblLookup[Arena Name],tblLookup[Arena Location],NA(),0,1)</f>
        <v>Jacksonville, Florida</v>
      </c>
      <c r="E1673" s="100">
        <v>69132</v>
      </c>
      <c r="F1673" s="129">
        <v>2008</v>
      </c>
      <c r="G1673" s="100" t="s">
        <v>298</v>
      </c>
      <c r="H1673" s="15" t="s">
        <v>283</v>
      </c>
      <c r="I1673" s="130">
        <v>9.84</v>
      </c>
      <c r="J1673" s="6">
        <f>1</f>
        <v>1</v>
      </c>
      <c r="L1673" s="205" t="s">
        <v>439</v>
      </c>
      <c r="M1673" s="205" t="s">
        <v>440</v>
      </c>
      <c r="N1673" s="205" t="s">
        <v>441</v>
      </c>
    </row>
    <row r="1674" spans="2:14" ht="23.25" customHeight="1">
      <c r="B1674" s="100" t="s">
        <v>449</v>
      </c>
      <c r="C1674" s="100" t="s">
        <v>450</v>
      </c>
      <c r="D1674" s="100" t="s">
        <v>451</v>
      </c>
      <c r="E1674" s="100">
        <v>69596</v>
      </c>
      <c r="F1674" s="129">
        <v>2003</v>
      </c>
      <c r="G1674" s="100" t="s">
        <v>363</v>
      </c>
      <c r="H1674" s="15" t="s">
        <v>287</v>
      </c>
      <c r="I1674" s="130">
        <v>5.05</v>
      </c>
      <c r="J1674" s="6">
        <f>1</f>
        <v>1</v>
      </c>
      <c r="L1674" s="205" t="s">
        <v>414</v>
      </c>
      <c r="M1674" s="205" t="s">
        <v>415</v>
      </c>
      <c r="N1674" s="205" t="s">
        <v>416</v>
      </c>
    </row>
    <row r="1675" spans="2:14" ht="23.25" customHeight="1">
      <c r="B1675" s="100" t="s">
        <v>390</v>
      </c>
      <c r="C1675" s="100" t="str">
        <f>_xlfn.XLOOKUP(tblMix[[#This Row],[Team Name]],tblLookup[Team Name],tblLookup[Arena Name],NA(),0,1)</f>
        <v>Bank of America Stadium</v>
      </c>
      <c r="D1675" s="100" t="s">
        <v>392</v>
      </c>
      <c r="E1675" s="100">
        <v>75523</v>
      </c>
      <c r="F1675" s="129">
        <v>1996</v>
      </c>
      <c r="G1675" s="100" t="s">
        <v>288</v>
      </c>
      <c r="H1675" s="15" t="s">
        <v>287</v>
      </c>
      <c r="I1675" s="130">
        <v>5.13</v>
      </c>
      <c r="J1675" s="6">
        <f>1</f>
        <v>1</v>
      </c>
      <c r="L1675" s="205" t="s">
        <v>458</v>
      </c>
      <c r="M1675" s="205" t="s">
        <v>459</v>
      </c>
      <c r="N1675" s="205" t="s">
        <v>460</v>
      </c>
    </row>
    <row r="1676" spans="2:14" ht="23.25" customHeight="1">
      <c r="B1676" s="100" t="s">
        <v>414</v>
      </c>
      <c r="C1676" s="100" t="s">
        <v>415</v>
      </c>
      <c r="D1676" s="100" t="s">
        <v>416</v>
      </c>
      <c r="E1676" s="100">
        <v>72220</v>
      </c>
      <c r="F1676" s="129">
        <v>2002</v>
      </c>
      <c r="G1676" s="100" t="s">
        <v>309</v>
      </c>
      <c r="H1676" s="15" t="s">
        <v>281</v>
      </c>
      <c r="I1676" s="130">
        <v>1.61</v>
      </c>
      <c r="J1676" s="6">
        <f>1</f>
        <v>1</v>
      </c>
      <c r="L1676" s="205" t="s">
        <v>467</v>
      </c>
      <c r="M1676" s="205" t="s">
        <v>468</v>
      </c>
      <c r="N1676" s="205" t="s">
        <v>469</v>
      </c>
    </row>
    <row r="1677" spans="2:14" ht="23.25" customHeight="1">
      <c r="B1677" s="100" t="str" cm="1">
        <f t="array" ref="B1677">_xlfn.XLOOKUP(tblMix[[#This Row],[Arena Name]]&amp;tblMix[[#This Row],[Arena Location]],tblLookup[Arena Name]&amp;tblLookup[Arena Location],tblLookup[Team Name],NA(),0,1)</f>
        <v>Minnesota Vikings</v>
      </c>
      <c r="C1677" s="100" t="str">
        <f>_xlfn.XLOOKUP(tblMix[[#This Row],[Arena Location]],tblLookup[Arena Location],tblLookup[Arena Name],NA(),0,1)</f>
        <v>U.S. Bank Stadium</v>
      </c>
      <c r="D1677" s="100" t="s">
        <v>438</v>
      </c>
      <c r="E1677" s="100">
        <v>66655</v>
      </c>
      <c r="F1677" s="129">
        <v>2016</v>
      </c>
      <c r="G1677" s="100" t="s">
        <v>276</v>
      </c>
      <c r="H1677" s="15" t="s">
        <v>281</v>
      </c>
      <c r="I1677" s="130">
        <v>5.82</v>
      </c>
      <c r="J1677" s="6">
        <f>1</f>
        <v>1</v>
      </c>
      <c r="L1677" s="205" t="s">
        <v>449</v>
      </c>
      <c r="M1677" s="205" t="s">
        <v>450</v>
      </c>
      <c r="N1677" s="205" t="s">
        <v>451</v>
      </c>
    </row>
    <row r="1678" spans="2:14" ht="23.25" customHeight="1">
      <c r="B1678" s="100" t="str" cm="1">
        <f t="array" ref="B1678">_xlfn.XLOOKUP(tblMix[[#This Row],[Arena Name]]&amp;tblMix[[#This Row],[Arena Location]],tblLookup[Arena Name]&amp;tblLookup[Arena Location],tblLookup[Team Name],NA(),0,1)</f>
        <v>Dallas Cowboys</v>
      </c>
      <c r="C1678" s="100" t="str">
        <f>_xlfn.XLOOKUP(tblMix[[#This Row],[Arena Location]],tblLookup[Arena Location],tblLookup[Arena Name],NA(),0,1)</f>
        <v>AT&amp;T Stadium</v>
      </c>
      <c r="D1678" s="100" t="s">
        <v>404</v>
      </c>
      <c r="E1678" s="100">
        <v>80000</v>
      </c>
      <c r="F1678" s="129">
        <v>2009</v>
      </c>
      <c r="G1678" s="100" t="s">
        <v>309</v>
      </c>
      <c r="H1678" s="15" t="s">
        <v>281</v>
      </c>
      <c r="I1678" s="130">
        <v>1.61</v>
      </c>
      <c r="J1678" s="6">
        <f>1</f>
        <v>1</v>
      </c>
      <c r="L1678" s="205" t="s">
        <v>467</v>
      </c>
      <c r="M1678" s="205" t="s">
        <v>468</v>
      </c>
      <c r="N1678" s="205" t="s">
        <v>469</v>
      </c>
    </row>
    <row r="1679" spans="2:14" ht="23.25" customHeight="1">
      <c r="B1679" s="100" t="s">
        <v>464</v>
      </c>
      <c r="C1679" s="100" t="s">
        <v>465</v>
      </c>
      <c r="D1679" s="100" t="s">
        <v>466</v>
      </c>
      <c r="E1679" s="100">
        <v>69143</v>
      </c>
      <c r="F1679" s="129">
        <v>1999</v>
      </c>
      <c r="G1679" s="100" t="s">
        <v>268</v>
      </c>
      <c r="H1679" s="15" t="s">
        <v>287</v>
      </c>
      <c r="I1679" s="130">
        <v>5.73</v>
      </c>
      <c r="J1679" s="6">
        <f>1</f>
        <v>1</v>
      </c>
      <c r="L1679" s="205" t="s">
        <v>429</v>
      </c>
      <c r="M1679" s="205" t="s">
        <v>430</v>
      </c>
      <c r="N1679" s="205" t="s">
        <v>431</v>
      </c>
    </row>
    <row r="1680" spans="2:14" ht="23.25" customHeight="1">
      <c r="B1680" s="100" t="s">
        <v>467</v>
      </c>
      <c r="C1680" s="100" t="s">
        <v>468</v>
      </c>
      <c r="D1680" s="100" t="s">
        <v>469</v>
      </c>
      <c r="E1680" s="100">
        <v>82000</v>
      </c>
      <c r="F1680" s="129">
        <v>1997</v>
      </c>
      <c r="G1680" s="100" t="s">
        <v>312</v>
      </c>
      <c r="H1680" s="15" t="s">
        <v>283</v>
      </c>
      <c r="I1680" s="130">
        <v>16.22</v>
      </c>
      <c r="J1680" s="6">
        <f>1</f>
        <v>1</v>
      </c>
      <c r="L1680" s="205" t="s">
        <v>390</v>
      </c>
      <c r="M1680" s="205" t="s">
        <v>391</v>
      </c>
      <c r="N1680" s="205" t="s">
        <v>392</v>
      </c>
    </row>
    <row r="1681" spans="2:14" ht="23.25" customHeight="1">
      <c r="B1681" s="100" t="s">
        <v>448</v>
      </c>
      <c r="C1681" s="100" t="s">
        <v>446</v>
      </c>
      <c r="D1681" s="100" t="s">
        <v>447</v>
      </c>
      <c r="E1681" s="100">
        <v>82500</v>
      </c>
      <c r="F1681" s="129">
        <v>2010</v>
      </c>
      <c r="G1681" s="100" t="s">
        <v>303</v>
      </c>
      <c r="H1681" s="15" t="s">
        <v>281</v>
      </c>
      <c r="I1681" s="130">
        <v>14.45</v>
      </c>
      <c r="J1681" s="6">
        <f>1</f>
        <v>1</v>
      </c>
      <c r="L1681" s="205" t="s">
        <v>433</v>
      </c>
      <c r="M1681" s="205" t="s">
        <v>434</v>
      </c>
      <c r="N1681" s="205" t="s">
        <v>435</v>
      </c>
    </row>
    <row r="1682" spans="2:14" ht="23.25" customHeight="1">
      <c r="B1682" s="100" t="str" cm="1">
        <f t="array" ref="B1682">_xlfn.XLOOKUP(tblMix[[#This Row],[Arena Name]]&amp;tblMix[[#This Row],[Arena Location]],tblLookup[Arena Name]&amp;tblLookup[Arena Location],tblLookup[Team Name],NA(),0,1)</f>
        <v>Arizona Cardinals</v>
      </c>
      <c r="C1682" s="100" t="str">
        <f>_xlfn.XLOOKUP(tblMix[[#This Row],[Arena Location]],tblLookup[Arena Location],tblLookup[Arena Name],NA(),0,1)</f>
        <v>State Farm Stadium</v>
      </c>
      <c r="D1682" s="100" t="s">
        <v>380</v>
      </c>
      <c r="E1682" s="100">
        <v>63400</v>
      </c>
      <c r="F1682" s="129">
        <v>2006</v>
      </c>
      <c r="G1682" s="100" t="s">
        <v>291</v>
      </c>
      <c r="H1682" s="15" t="s">
        <v>290</v>
      </c>
      <c r="I1682" s="130">
        <v>9.1199999999999992</v>
      </c>
      <c r="J1682" s="6">
        <f>1</f>
        <v>1</v>
      </c>
      <c r="L1682" s="205" t="s">
        <v>396</v>
      </c>
      <c r="M1682" s="205" t="s">
        <v>397</v>
      </c>
      <c r="N1682" s="205" t="s">
        <v>398</v>
      </c>
    </row>
    <row r="1683" spans="2:14" ht="23.25" customHeight="1">
      <c r="B1683" s="100" t="s">
        <v>420</v>
      </c>
      <c r="C1683" s="100" t="s">
        <v>421</v>
      </c>
      <c r="D1683" s="100" t="s">
        <v>422</v>
      </c>
      <c r="E1683" s="100">
        <v>69132</v>
      </c>
      <c r="F1683" s="129">
        <v>2008</v>
      </c>
      <c r="G1683" s="100" t="s">
        <v>288</v>
      </c>
      <c r="H1683" s="15" t="s">
        <v>281</v>
      </c>
      <c r="I1683" s="130">
        <v>5.49</v>
      </c>
      <c r="J1683" s="6">
        <f>1</f>
        <v>1</v>
      </c>
      <c r="L1683" s="205" t="s">
        <v>445</v>
      </c>
      <c r="M1683" s="205" t="s">
        <v>446</v>
      </c>
      <c r="N1683" s="205" t="s">
        <v>447</v>
      </c>
    </row>
    <row r="1684" spans="2:14" ht="23.25" customHeight="1">
      <c r="B1684" s="100" t="s">
        <v>396</v>
      </c>
      <c r="C1684" s="100" t="s">
        <v>397</v>
      </c>
      <c r="D1684" s="100" t="s">
        <v>398</v>
      </c>
      <c r="E1684" s="100">
        <v>65515</v>
      </c>
      <c r="F1684" s="129">
        <v>2000</v>
      </c>
      <c r="G1684" s="100" t="s">
        <v>284</v>
      </c>
      <c r="H1684" s="15" t="s">
        <v>283</v>
      </c>
      <c r="I1684" s="130">
        <v>10.71</v>
      </c>
      <c r="J1684" s="6">
        <f>1</f>
        <v>1</v>
      </c>
      <c r="L1684" s="205" t="s">
        <v>467</v>
      </c>
      <c r="M1684" s="205" t="s">
        <v>468</v>
      </c>
      <c r="N1684" s="205" t="s">
        <v>469</v>
      </c>
    </row>
    <row r="1685" spans="2:14" ht="23.25" customHeight="1">
      <c r="B1685" s="100" t="s">
        <v>426</v>
      </c>
      <c r="C1685" s="100" t="s">
        <v>427</v>
      </c>
      <c r="D1685" s="100" t="s">
        <v>428</v>
      </c>
      <c r="E1685" s="100">
        <v>65000</v>
      </c>
      <c r="F1685" s="129">
        <v>2020</v>
      </c>
      <c r="G1685" s="100" t="s">
        <v>310</v>
      </c>
      <c r="H1685" s="15" t="s">
        <v>283</v>
      </c>
      <c r="I1685" s="130">
        <v>7.49</v>
      </c>
      <c r="J1685" s="6">
        <f>1</f>
        <v>1</v>
      </c>
      <c r="L1685" s="205" t="s">
        <v>426</v>
      </c>
      <c r="M1685" s="205" t="s">
        <v>427</v>
      </c>
      <c r="N1685" s="205" t="s">
        <v>428</v>
      </c>
    </row>
    <row r="1686" spans="2:14" ht="23.25" customHeight="1">
      <c r="B1686" s="100" t="s">
        <v>411</v>
      </c>
      <c r="C1686" s="100" t="s">
        <v>412</v>
      </c>
      <c r="D1686" s="100" t="s">
        <v>413</v>
      </c>
      <c r="E1686" s="100">
        <v>81441</v>
      </c>
      <c r="F1686" s="129">
        <v>1957</v>
      </c>
      <c r="G1686" s="100" t="s">
        <v>360</v>
      </c>
      <c r="H1686" s="15" t="s">
        <v>281</v>
      </c>
      <c r="I1686" s="130">
        <v>3.39</v>
      </c>
      <c r="J1686" s="6">
        <f>1</f>
        <v>1</v>
      </c>
      <c r="L1686" s="205" t="s">
        <v>417</v>
      </c>
      <c r="M1686" s="205" t="s">
        <v>418</v>
      </c>
      <c r="N1686" s="205" t="s">
        <v>419</v>
      </c>
    </row>
    <row r="1687" spans="2:14" ht="23.25" customHeight="1">
      <c r="B1687" s="100" t="s">
        <v>381</v>
      </c>
      <c r="C1687" s="100" t="s">
        <v>382</v>
      </c>
      <c r="D1687" s="100" t="s">
        <v>383</v>
      </c>
      <c r="E1687" s="100">
        <v>71000</v>
      </c>
      <c r="F1687" s="129">
        <v>2017</v>
      </c>
      <c r="G1687" s="100" t="s">
        <v>321</v>
      </c>
      <c r="H1687" s="15" t="s">
        <v>290</v>
      </c>
      <c r="I1687" s="130">
        <v>4.2300000000000004</v>
      </c>
      <c r="J1687" s="6">
        <f>1</f>
        <v>1</v>
      </c>
      <c r="L1687" s="205" t="s">
        <v>464</v>
      </c>
      <c r="M1687" s="205" t="s">
        <v>465</v>
      </c>
      <c r="N1687" s="205" t="s">
        <v>466</v>
      </c>
    </row>
    <row r="1688" spans="2:14" ht="23.25" customHeight="1">
      <c r="B1688" s="100" t="s">
        <v>393</v>
      </c>
      <c r="C1688" s="100" t="s">
        <v>394</v>
      </c>
      <c r="D1688" s="100" t="s">
        <v>395</v>
      </c>
      <c r="E1688" s="100">
        <v>61500</v>
      </c>
      <c r="F1688" s="129">
        <v>1924</v>
      </c>
      <c r="G1688" s="100" t="s">
        <v>309</v>
      </c>
      <c r="H1688" s="15" t="s">
        <v>287</v>
      </c>
      <c r="I1688" s="130">
        <v>1.68</v>
      </c>
      <c r="J1688" s="6">
        <f>1</f>
        <v>1</v>
      </c>
      <c r="L1688" s="205" t="s">
        <v>426</v>
      </c>
      <c r="M1688" s="205" t="s">
        <v>427</v>
      </c>
      <c r="N1688" s="205" t="s">
        <v>428</v>
      </c>
    </row>
    <row r="1689" spans="2:14" ht="23.25" customHeight="1">
      <c r="B1689" s="100" t="s">
        <v>432</v>
      </c>
      <c r="C1689" s="100" t="s">
        <v>430</v>
      </c>
      <c r="D1689" s="100" t="s">
        <v>431</v>
      </c>
      <c r="E1689" s="100">
        <v>70240</v>
      </c>
      <c r="F1689" s="129">
        <v>2020</v>
      </c>
      <c r="G1689" s="100" t="s">
        <v>276</v>
      </c>
      <c r="H1689" s="15" t="s">
        <v>287</v>
      </c>
      <c r="I1689" s="130">
        <v>6.13</v>
      </c>
      <c r="J1689" s="6">
        <f>1</f>
        <v>1</v>
      </c>
      <c r="L1689" s="205" t="s">
        <v>387</v>
      </c>
      <c r="M1689" s="205" t="s">
        <v>388</v>
      </c>
      <c r="N1689" s="205" t="s">
        <v>389</v>
      </c>
    </row>
    <row r="1690" spans="2:14" ht="23.25" customHeight="1">
      <c r="B1690" s="100" t="s">
        <v>384</v>
      </c>
      <c r="C1690" s="100" t="str">
        <f>_xlfn.XLOOKUP(tblMix[[#This Row],[Team Name]],tblLookup[Team Name],tblLookup[Arena Name],NA(),0,1)</f>
        <v>M&amp;T Bank Stadium</v>
      </c>
      <c r="D1690" s="100" t="s">
        <v>386</v>
      </c>
      <c r="E1690" s="100">
        <v>71008</v>
      </c>
      <c r="F1690" s="129">
        <v>1998</v>
      </c>
      <c r="G1690" s="100" t="s">
        <v>308</v>
      </c>
      <c r="H1690" s="15" t="s">
        <v>283</v>
      </c>
      <c r="I1690" s="130">
        <v>11.5</v>
      </c>
      <c r="J1690" s="6">
        <f>1</f>
        <v>1</v>
      </c>
      <c r="L1690" s="205" t="s">
        <v>396</v>
      </c>
      <c r="M1690" s="205" t="s">
        <v>397</v>
      </c>
      <c r="N1690" s="205" t="s">
        <v>398</v>
      </c>
    </row>
    <row r="1691" spans="2:14" ht="23.25" customHeight="1">
      <c r="B1691" s="100" t="s">
        <v>384</v>
      </c>
      <c r="C1691" s="100" t="str">
        <f>_xlfn.XLOOKUP(tblMix[[#This Row],[Team Name]],tblLookup[Team Name],tblLookup[Arena Name],NA(),0,1)</f>
        <v>M&amp;T Bank Stadium</v>
      </c>
      <c r="D1691" s="100" t="str">
        <f>_xlfn.XLOOKUP(tblMix[[#This Row],[Arena Name]],tblLookup[Arena Name],tblLookup[Arena Location],NA(),0,1)</f>
        <v>Baltimore, Maryland</v>
      </c>
      <c r="E1691" s="100">
        <v>71008</v>
      </c>
      <c r="F1691" s="129">
        <v>1998</v>
      </c>
      <c r="G1691" s="100" t="s">
        <v>268</v>
      </c>
      <c r="H1691" s="15" t="s">
        <v>283</v>
      </c>
      <c r="I1691" s="130">
        <v>5.73</v>
      </c>
      <c r="J1691" s="6">
        <f>1</f>
        <v>1</v>
      </c>
      <c r="L1691" s="205" t="s">
        <v>426</v>
      </c>
      <c r="M1691" s="205" t="s">
        <v>427</v>
      </c>
      <c r="N1691" s="205" t="s">
        <v>428</v>
      </c>
    </row>
    <row r="1692" spans="2:14" ht="23.25" customHeight="1">
      <c r="B1692" s="100" t="s">
        <v>390</v>
      </c>
      <c r="C1692" s="100" t="s">
        <v>391</v>
      </c>
      <c r="D1692" s="100" t="s">
        <v>392</v>
      </c>
      <c r="E1692" s="100">
        <v>75523</v>
      </c>
      <c r="F1692" s="129">
        <v>1996</v>
      </c>
      <c r="G1692" s="100" t="s">
        <v>321</v>
      </c>
      <c r="H1692" s="15" t="s">
        <v>287</v>
      </c>
      <c r="I1692" s="130">
        <v>3.98</v>
      </c>
      <c r="J1692" s="6">
        <f>1</f>
        <v>1</v>
      </c>
      <c r="L1692" s="205" t="s">
        <v>414</v>
      </c>
      <c r="M1692" s="205" t="s">
        <v>415</v>
      </c>
      <c r="N1692" s="205" t="s">
        <v>416</v>
      </c>
    </row>
    <row r="1693" spans="2:14" ht="23.25" customHeight="1">
      <c r="B1693" s="100" t="s">
        <v>420</v>
      </c>
      <c r="C1693" s="100" t="str">
        <f>_xlfn.XLOOKUP(tblMix[[#This Row],[Team Name]],tblLookup[Team Name],tblLookup[Arena Name],NA(),0,1)</f>
        <v>TIAA Bank Field</v>
      </c>
      <c r="D1693" s="100" t="s">
        <v>422</v>
      </c>
      <c r="E1693" s="100">
        <v>69132</v>
      </c>
      <c r="F1693" s="129">
        <v>2008</v>
      </c>
      <c r="G1693" s="100" t="s">
        <v>308</v>
      </c>
      <c r="H1693" s="15" t="s">
        <v>290</v>
      </c>
      <c r="I1693" s="130">
        <v>12.37</v>
      </c>
      <c r="J1693" s="6">
        <f>1</f>
        <v>1</v>
      </c>
      <c r="L1693" s="205" t="s">
        <v>378</v>
      </c>
      <c r="M1693" s="205" t="s">
        <v>379</v>
      </c>
      <c r="N1693" s="205" t="s">
        <v>380</v>
      </c>
    </row>
    <row r="1694" spans="2:14" ht="23.25" customHeight="1">
      <c r="B1694" s="100" t="str" cm="1">
        <f t="array" ref="B1694">_xlfn.XLOOKUP(tblMix[[#This Row],[Arena Name]]&amp;tblMix[[#This Row],[Arena Location]],tblLookup[Arena Name]&amp;tblLookup[Arena Location],tblLookup[Team Name],NA(),0,1)</f>
        <v>Buffalo Bills</v>
      </c>
      <c r="C1694" s="100" t="s">
        <v>388</v>
      </c>
      <c r="D1694" s="100" t="s">
        <v>389</v>
      </c>
      <c r="E1694" s="100">
        <v>71608</v>
      </c>
      <c r="F1694" s="129">
        <v>1973</v>
      </c>
      <c r="G1694" s="100" t="s">
        <v>268</v>
      </c>
      <c r="H1694" s="15" t="s">
        <v>283</v>
      </c>
      <c r="I1694" s="130">
        <v>5.73</v>
      </c>
      <c r="J1694" s="6">
        <f>1</f>
        <v>1</v>
      </c>
      <c r="L1694" s="205" t="s">
        <v>426</v>
      </c>
      <c r="M1694" s="205" t="s">
        <v>427</v>
      </c>
      <c r="N1694" s="205" t="s">
        <v>428</v>
      </c>
    </row>
    <row r="1695" spans="2:14" ht="23.25" customHeight="1">
      <c r="B1695" s="100" t="str" cm="1">
        <f t="array" ref="B1695">_xlfn.XLOOKUP(tblMix[[#This Row],[Arena Name]]&amp;tblMix[[#This Row],[Arena Location]],tblLookup[Arena Name]&amp;tblLookup[Arena Location],tblLookup[Team Name],NA(),0,1)</f>
        <v>Atlanta Falcons</v>
      </c>
      <c r="C1695" s="100" t="s">
        <v>382</v>
      </c>
      <c r="D1695" s="100" t="str">
        <f>_xlfn.XLOOKUP(tblMix[[#This Row],[Arena Name]],tblLookup[Arena Name],tblLookup[Arena Location],NA(),0,1)</f>
        <v>Atlanta, Georgia</v>
      </c>
      <c r="E1695" s="100">
        <v>71000</v>
      </c>
      <c r="F1695" s="129">
        <v>2017</v>
      </c>
      <c r="G1695" s="100" t="s">
        <v>294</v>
      </c>
      <c r="H1695" s="15" t="s">
        <v>281</v>
      </c>
      <c r="I1695" s="130">
        <v>3.2</v>
      </c>
      <c r="J1695" s="6">
        <f>1</f>
        <v>1</v>
      </c>
      <c r="L1695" s="205" t="s">
        <v>426</v>
      </c>
      <c r="M1695" s="205" t="s">
        <v>427</v>
      </c>
      <c r="N1695" s="205" t="s">
        <v>428</v>
      </c>
    </row>
    <row r="1696" spans="2:14" ht="23.25" customHeight="1">
      <c r="B1696" s="100" t="s">
        <v>378</v>
      </c>
      <c r="C1696" s="100" t="str">
        <f>_xlfn.XLOOKUP(tblMix[[#This Row],[Team Name]],tblLookup[Team Name],tblLookup[Arena Name],NA(),0,1)</f>
        <v>State Farm Stadium</v>
      </c>
      <c r="D1696" s="100" t="str">
        <f>_xlfn.XLOOKUP(tblMix[[#This Row],[Arena Name]],tblLookup[Arena Name],tblLookup[Arena Location],NA(),0,1)</f>
        <v>Glendale, Arizona</v>
      </c>
      <c r="E1696" s="100">
        <v>63400</v>
      </c>
      <c r="F1696" s="129">
        <v>2006</v>
      </c>
      <c r="G1696" s="100" t="s">
        <v>303</v>
      </c>
      <c r="H1696" s="15" t="s">
        <v>281</v>
      </c>
      <c r="I1696" s="130">
        <v>14.45</v>
      </c>
      <c r="J1696" s="6">
        <f>1</f>
        <v>1</v>
      </c>
      <c r="L1696" s="205" t="s">
        <v>402</v>
      </c>
      <c r="M1696" s="205" t="s">
        <v>403</v>
      </c>
      <c r="N1696" s="205" t="s">
        <v>404</v>
      </c>
    </row>
    <row r="1697" spans="2:14" ht="23.25" customHeight="1">
      <c r="B1697" s="100" t="s">
        <v>378</v>
      </c>
      <c r="C1697" s="100" t="s">
        <v>379</v>
      </c>
      <c r="D1697" s="100" t="s">
        <v>380</v>
      </c>
      <c r="E1697" s="100">
        <v>63400</v>
      </c>
      <c r="F1697" s="129">
        <v>2006</v>
      </c>
      <c r="G1697" s="100" t="s">
        <v>363</v>
      </c>
      <c r="H1697" s="15" t="s">
        <v>281</v>
      </c>
      <c r="I1697" s="130">
        <v>5.56</v>
      </c>
      <c r="J1697" s="6">
        <f>1</f>
        <v>1</v>
      </c>
      <c r="L1697" s="205" t="s">
        <v>439</v>
      </c>
      <c r="M1697" s="205" t="s">
        <v>440</v>
      </c>
      <c r="N1697" s="205" t="s">
        <v>441</v>
      </c>
    </row>
    <row r="1698" spans="2:14" ht="23.25" customHeight="1">
      <c r="B1698" s="100" t="s">
        <v>378</v>
      </c>
      <c r="C1698" s="100" t="s">
        <v>379</v>
      </c>
      <c r="D1698" s="100" t="s">
        <v>380</v>
      </c>
      <c r="E1698" s="100">
        <v>63400</v>
      </c>
      <c r="F1698" s="129">
        <v>2006</v>
      </c>
      <c r="G1698" s="100" t="s">
        <v>314</v>
      </c>
      <c r="H1698" s="15" t="s">
        <v>290</v>
      </c>
      <c r="I1698" s="130">
        <v>11.49</v>
      </c>
      <c r="J1698" s="6">
        <f>1</f>
        <v>1</v>
      </c>
      <c r="L1698" s="205" t="s">
        <v>461</v>
      </c>
      <c r="M1698" s="205" t="s">
        <v>462</v>
      </c>
      <c r="N1698" s="205" t="s">
        <v>463</v>
      </c>
    </row>
    <row r="1699" spans="2:14" ht="23.25" customHeight="1">
      <c r="B1699" s="100" t="s">
        <v>432</v>
      </c>
      <c r="C1699" s="100" t="s">
        <v>430</v>
      </c>
      <c r="D1699" s="100" t="str">
        <f>_xlfn.XLOOKUP(tblMix[[#This Row],[Arena Name]],tblLookup[Arena Name],tblLookup[Arena Location],NA(),0,1)</f>
        <v>Inglewood, California</v>
      </c>
      <c r="E1699" s="100">
        <v>70240</v>
      </c>
      <c r="F1699" s="129">
        <v>2020</v>
      </c>
      <c r="G1699" s="100" t="s">
        <v>298</v>
      </c>
      <c r="H1699" s="15" t="s">
        <v>287</v>
      </c>
      <c r="I1699" s="130">
        <v>9.84</v>
      </c>
      <c r="J1699" s="6">
        <f>1</f>
        <v>1</v>
      </c>
      <c r="L1699" s="205" t="s">
        <v>448</v>
      </c>
      <c r="M1699" s="205" t="s">
        <v>446</v>
      </c>
      <c r="N1699" s="205" t="s">
        <v>447</v>
      </c>
    </row>
    <row r="1700" spans="2:14" ht="23.25" customHeight="1">
      <c r="B1700" s="100" t="s">
        <v>408</v>
      </c>
      <c r="C1700" s="100" t="str">
        <f>_xlfn.XLOOKUP(tblMix[[#This Row],[Team Name]],tblLookup[Team Name],tblLookup[Arena Name],NA(),0,1)</f>
        <v>Ford Field</v>
      </c>
      <c r="D1700" s="100" t="s">
        <v>410</v>
      </c>
      <c r="E1700" s="100">
        <v>65000</v>
      </c>
      <c r="F1700" s="129">
        <v>2002</v>
      </c>
      <c r="G1700" s="100" t="s">
        <v>277</v>
      </c>
      <c r="H1700" s="15" t="s">
        <v>283</v>
      </c>
      <c r="I1700" s="130">
        <v>8.2200000000000006</v>
      </c>
      <c r="J1700" s="6">
        <f>1</f>
        <v>1</v>
      </c>
      <c r="L1700" s="205" t="s">
        <v>458</v>
      </c>
      <c r="M1700" s="205" t="s">
        <v>459</v>
      </c>
      <c r="N1700" s="205" t="s">
        <v>460</v>
      </c>
    </row>
    <row r="1701" spans="2:14" ht="23.25" customHeight="1">
      <c r="B1701" s="100" t="s">
        <v>420</v>
      </c>
      <c r="C1701" s="100" t="s">
        <v>421</v>
      </c>
      <c r="D1701" s="100" t="s">
        <v>422</v>
      </c>
      <c r="E1701" s="100">
        <v>69132</v>
      </c>
      <c r="F1701" s="129">
        <v>2008</v>
      </c>
      <c r="G1701" s="100" t="s">
        <v>358</v>
      </c>
      <c r="H1701" s="15" t="s">
        <v>290</v>
      </c>
      <c r="I1701" s="130">
        <v>13.59</v>
      </c>
      <c r="J1701" s="6">
        <f>1</f>
        <v>1</v>
      </c>
      <c r="L1701" s="205" t="s">
        <v>423</v>
      </c>
      <c r="M1701" s="205" t="s">
        <v>424</v>
      </c>
      <c r="N1701" s="205" t="s">
        <v>425</v>
      </c>
    </row>
    <row r="1702" spans="2:14" ht="23.25" customHeight="1">
      <c r="B1702" s="100" t="s">
        <v>387</v>
      </c>
      <c r="C1702" s="100" t="s">
        <v>388</v>
      </c>
      <c r="D1702" s="100" t="s">
        <v>389</v>
      </c>
      <c r="E1702" s="100">
        <v>71608</v>
      </c>
      <c r="F1702" s="129">
        <v>1973</v>
      </c>
      <c r="G1702" s="100" t="s">
        <v>311</v>
      </c>
      <c r="H1702" s="15" t="s">
        <v>283</v>
      </c>
      <c r="I1702" s="130">
        <v>14.84</v>
      </c>
      <c r="J1702" s="6">
        <f>1</f>
        <v>1</v>
      </c>
      <c r="L1702" s="205" t="s">
        <v>408</v>
      </c>
      <c r="M1702" s="205" t="s">
        <v>409</v>
      </c>
      <c r="N1702" s="205" t="s">
        <v>410</v>
      </c>
    </row>
    <row r="1703" spans="2:14" ht="23.25" customHeight="1">
      <c r="B1703" s="100" t="s">
        <v>420</v>
      </c>
      <c r="C1703" s="100" t="s">
        <v>421</v>
      </c>
      <c r="D1703" s="100" t="s">
        <v>422</v>
      </c>
      <c r="E1703" s="100">
        <v>69132</v>
      </c>
      <c r="F1703" s="129">
        <v>2008</v>
      </c>
      <c r="G1703" s="100" t="s">
        <v>272</v>
      </c>
      <c r="H1703" s="15" t="s">
        <v>287</v>
      </c>
      <c r="I1703" s="130">
        <v>15.68</v>
      </c>
      <c r="J1703" s="6">
        <f>1</f>
        <v>1</v>
      </c>
      <c r="L1703" s="205" t="s">
        <v>411</v>
      </c>
      <c r="M1703" s="205" t="s">
        <v>412</v>
      </c>
      <c r="N1703" s="205" t="s">
        <v>413</v>
      </c>
    </row>
    <row r="1704" spans="2:14" ht="23.25" customHeight="1">
      <c r="B1704" s="100" t="str" cm="1">
        <f t="array" ref="B1704">_xlfn.XLOOKUP(tblMix[[#This Row],[Arena Name]]&amp;tblMix[[#This Row],[Arena Location]],tblLookup[Arena Name]&amp;tblLookup[Arena Location],tblLookup[Team Name],NA(),0,1)</f>
        <v>Las Vegas Raiders</v>
      </c>
      <c r="C1704" s="100" t="str">
        <f>_xlfn.XLOOKUP(tblMix[[#This Row],[Arena Location]],tblLookup[Arena Location],tblLookup[Arena Name],NA(),0,1)</f>
        <v>Allegiant Stadium</v>
      </c>
      <c r="D1704" s="100" t="s">
        <v>428</v>
      </c>
      <c r="E1704" s="100">
        <v>65000</v>
      </c>
      <c r="F1704" s="129">
        <v>2020</v>
      </c>
      <c r="G1704" s="100" t="s">
        <v>312</v>
      </c>
      <c r="H1704" s="15" t="s">
        <v>290</v>
      </c>
      <c r="I1704" s="130">
        <v>15.16</v>
      </c>
      <c r="J1704" s="6">
        <f>1</f>
        <v>1</v>
      </c>
      <c r="L1704" s="205" t="s">
        <v>396</v>
      </c>
      <c r="M1704" s="205" t="s">
        <v>397</v>
      </c>
      <c r="N1704" s="205" t="s">
        <v>398</v>
      </c>
    </row>
    <row r="1705" spans="2:14" ht="23.25" customHeight="1">
      <c r="B1705" s="100" t="s">
        <v>417</v>
      </c>
      <c r="C1705" s="100" t="s">
        <v>418</v>
      </c>
      <c r="D1705" s="100" t="s">
        <v>419</v>
      </c>
      <c r="E1705" s="100">
        <v>67000</v>
      </c>
      <c r="F1705" s="129">
        <v>2008</v>
      </c>
      <c r="G1705" s="100" t="s">
        <v>291</v>
      </c>
      <c r="H1705" s="15" t="s">
        <v>287</v>
      </c>
      <c r="I1705" s="130">
        <v>8.57</v>
      </c>
      <c r="J1705" s="6">
        <f>1</f>
        <v>1</v>
      </c>
      <c r="L1705" s="205" t="s">
        <v>442</v>
      </c>
      <c r="M1705" s="205" t="s">
        <v>443</v>
      </c>
      <c r="N1705" s="205" t="s">
        <v>444</v>
      </c>
    </row>
    <row r="1706" spans="2:14" ht="23.25" customHeight="1">
      <c r="B1706" s="100" t="s">
        <v>378</v>
      </c>
      <c r="C1706" s="100" t="str">
        <f>_xlfn.XLOOKUP(tblMix[[#This Row],[Team Name]],tblLookup[Team Name],tblLookup[Arena Name],NA(),0,1)</f>
        <v>State Farm Stadium</v>
      </c>
      <c r="D1706" s="100" t="str">
        <f>_xlfn.XLOOKUP(tblMix[[#This Row],[Arena Name]],tblLookup[Arena Name],tblLookup[Arena Location],NA(),0,1)</f>
        <v>Glendale, Arizona</v>
      </c>
      <c r="E1706" s="100">
        <v>63400</v>
      </c>
      <c r="F1706" s="129">
        <v>2006</v>
      </c>
      <c r="G1706" s="100" t="s">
        <v>309</v>
      </c>
      <c r="H1706" s="15" t="s">
        <v>283</v>
      </c>
      <c r="I1706" s="130">
        <v>1.68</v>
      </c>
      <c r="J1706" s="6">
        <f>1</f>
        <v>1</v>
      </c>
      <c r="L1706" s="205" t="s">
        <v>455</v>
      </c>
      <c r="M1706" s="205" t="s">
        <v>456</v>
      </c>
      <c r="N1706" s="205" t="s">
        <v>457</v>
      </c>
    </row>
    <row r="1707" spans="2:14" ht="23.25" customHeight="1">
      <c r="B1707" s="100" t="s">
        <v>405</v>
      </c>
      <c r="C1707" s="100" t="s">
        <v>406</v>
      </c>
      <c r="D1707" s="100" t="s">
        <v>407</v>
      </c>
      <c r="E1707" s="100">
        <v>76125</v>
      </c>
      <c r="F1707" s="129">
        <v>2001</v>
      </c>
      <c r="G1707" s="100" t="s">
        <v>291</v>
      </c>
      <c r="H1707" s="15" t="s">
        <v>281</v>
      </c>
      <c r="I1707" s="130">
        <v>9.43</v>
      </c>
      <c r="J1707" s="6">
        <f>1</f>
        <v>1</v>
      </c>
      <c r="L1707" s="205" t="s">
        <v>445</v>
      </c>
      <c r="M1707" s="205" t="s">
        <v>446</v>
      </c>
      <c r="N1707" s="205" t="s">
        <v>447</v>
      </c>
    </row>
    <row r="1708" spans="2:14" ht="23.25" customHeight="1">
      <c r="B1708" s="100" t="str" cm="1">
        <f t="array" ref="B1708">_xlfn.XLOOKUP(tblMix[[#This Row],[Arena Name]]&amp;tblMix[[#This Row],[Arena Location]],tblLookup[Arena Name]&amp;tblLookup[Arena Location],tblLookup[Team Name],NA(),0,1)</f>
        <v>Detroit Lions</v>
      </c>
      <c r="C1708" s="100" t="str">
        <f>_xlfn.XLOOKUP(tblMix[[#This Row],[Arena Location]],tblLookup[Arena Location],tblLookup[Arena Name],NA(),0,1)</f>
        <v>Ford Field</v>
      </c>
      <c r="D1708" s="100" t="s">
        <v>410</v>
      </c>
      <c r="E1708" s="100">
        <v>65000</v>
      </c>
      <c r="F1708" s="129">
        <v>2002</v>
      </c>
      <c r="G1708" s="100" t="s">
        <v>273</v>
      </c>
      <c r="H1708" s="15" t="s">
        <v>287</v>
      </c>
      <c r="I1708" s="130">
        <v>6.07</v>
      </c>
      <c r="J1708" s="6">
        <f>1</f>
        <v>1</v>
      </c>
      <c r="L1708" s="205" t="s">
        <v>390</v>
      </c>
      <c r="M1708" s="205" t="s">
        <v>391</v>
      </c>
      <c r="N1708" s="205" t="s">
        <v>392</v>
      </c>
    </row>
    <row r="1709" spans="2:14" ht="23.25" customHeight="1">
      <c r="B1709" s="100" t="s">
        <v>390</v>
      </c>
      <c r="C1709" s="100" t="s">
        <v>391</v>
      </c>
      <c r="D1709" s="100" t="s">
        <v>392</v>
      </c>
      <c r="E1709" s="100">
        <v>75523</v>
      </c>
      <c r="F1709" s="129">
        <v>1996</v>
      </c>
      <c r="G1709" s="100" t="s">
        <v>358</v>
      </c>
      <c r="H1709" s="15" t="s">
        <v>287</v>
      </c>
      <c r="I1709" s="130">
        <v>14.51</v>
      </c>
      <c r="J1709" s="6">
        <f>1</f>
        <v>1</v>
      </c>
      <c r="L1709" s="205" t="s">
        <v>436</v>
      </c>
      <c r="M1709" s="205" t="s">
        <v>437</v>
      </c>
      <c r="N1709" s="205" t="s">
        <v>438</v>
      </c>
    </row>
    <row r="1710" spans="2:14" ht="23.25" customHeight="1">
      <c r="B1710" s="100" t="s">
        <v>420</v>
      </c>
      <c r="C1710" s="100" t="str">
        <f>_xlfn.XLOOKUP(tblMix[[#This Row],[Team Name]],tblLookup[Team Name],tblLookup[Arena Name],NA(),0,1)</f>
        <v>TIAA Bank Field</v>
      </c>
      <c r="D1710" s="100" t="str">
        <f>_xlfn.XLOOKUP(tblMix[[#This Row],[Arena Name]],tblLookup[Arena Name],tblLookup[Arena Location],NA(),0,1)</f>
        <v>Jacksonville, Florida</v>
      </c>
      <c r="E1710" s="100">
        <v>69132</v>
      </c>
      <c r="F1710" s="129">
        <v>2008</v>
      </c>
      <c r="G1710" s="100" t="s">
        <v>309</v>
      </c>
      <c r="H1710" s="15" t="s">
        <v>283</v>
      </c>
      <c r="I1710" s="130">
        <v>1.68</v>
      </c>
      <c r="J1710" s="6">
        <f>1</f>
        <v>1</v>
      </c>
      <c r="L1710" s="205" t="s">
        <v>452</v>
      </c>
      <c r="M1710" s="205" t="s">
        <v>453</v>
      </c>
      <c r="N1710" s="205" t="s">
        <v>454</v>
      </c>
    </row>
    <row r="1711" spans="2:14" ht="23.25" customHeight="1">
      <c r="B1711" s="100" t="s">
        <v>414</v>
      </c>
      <c r="C1711" s="100" t="s">
        <v>415</v>
      </c>
      <c r="D1711" s="100" t="s">
        <v>416</v>
      </c>
      <c r="E1711" s="100">
        <v>72220</v>
      </c>
      <c r="F1711" s="129">
        <v>2002</v>
      </c>
      <c r="G1711" s="100" t="s">
        <v>363</v>
      </c>
      <c r="H1711" s="15" t="s">
        <v>283</v>
      </c>
      <c r="I1711" s="130">
        <v>5.05</v>
      </c>
      <c r="J1711" s="6">
        <f>1</f>
        <v>1</v>
      </c>
      <c r="L1711" s="205" t="s">
        <v>467</v>
      </c>
      <c r="M1711" s="205" t="s">
        <v>468</v>
      </c>
      <c r="N1711" s="205" t="s">
        <v>469</v>
      </c>
    </row>
    <row r="1712" spans="2:14" ht="23.25" customHeight="1">
      <c r="B1712" s="100" t="str" cm="1">
        <f t="array" ref="B1712">_xlfn.XLOOKUP(tblMix[[#This Row],[Arena Name]]&amp;tblMix[[#This Row],[Arena Location]],tblLookup[Arena Name]&amp;tblLookup[Arena Location],tblLookup[Team Name],NA(),0,1)</f>
        <v>Las Vegas Raiders</v>
      </c>
      <c r="C1712" s="100" t="s">
        <v>427</v>
      </c>
      <c r="D1712" s="100" t="s">
        <v>428</v>
      </c>
      <c r="E1712" s="100">
        <v>65000</v>
      </c>
      <c r="F1712" s="129">
        <v>2020</v>
      </c>
      <c r="G1712" s="100" t="s">
        <v>288</v>
      </c>
      <c r="H1712" s="15" t="s">
        <v>287</v>
      </c>
      <c r="I1712" s="130">
        <v>5.13</v>
      </c>
      <c r="J1712" s="6">
        <f>1</f>
        <v>1</v>
      </c>
      <c r="L1712" s="205" t="s">
        <v>384</v>
      </c>
      <c r="M1712" s="205" t="s">
        <v>385</v>
      </c>
      <c r="N1712" s="205" t="s">
        <v>386</v>
      </c>
    </row>
    <row r="1713" spans="2:14" ht="23.25" customHeight="1">
      <c r="B1713" s="100" t="s">
        <v>399</v>
      </c>
      <c r="C1713" s="100" t="s">
        <v>400</v>
      </c>
      <c r="D1713" s="100" t="s">
        <v>401</v>
      </c>
      <c r="E1713" s="100">
        <v>67895</v>
      </c>
      <c r="F1713" s="129">
        <v>1999</v>
      </c>
      <c r="G1713" s="100" t="s">
        <v>312</v>
      </c>
      <c r="H1713" s="15" t="s">
        <v>283</v>
      </c>
      <c r="I1713" s="130">
        <v>16.22</v>
      </c>
      <c r="J1713" s="6">
        <f>1</f>
        <v>1</v>
      </c>
      <c r="L1713" s="205" t="s">
        <v>396</v>
      </c>
      <c r="M1713" s="205" t="s">
        <v>397</v>
      </c>
      <c r="N1713" s="205" t="s">
        <v>398</v>
      </c>
    </row>
    <row r="1714" spans="2:14" ht="23.25" customHeight="1">
      <c r="B1714" s="100" t="str" cm="1">
        <f t="array" ref="B1714">_xlfn.XLOOKUP(tblMix[[#This Row],[Arena Name]]&amp;tblMix[[#This Row],[Arena Location]],tblLookup[Arena Name]&amp;tblLookup[Arena Location],tblLookup[Team Name],NA(),0,1)</f>
        <v>New York Giants</v>
      </c>
      <c r="C1714" s="100" t="s">
        <v>446</v>
      </c>
      <c r="D1714" s="100" t="str">
        <f>_xlfn.XLOOKUP(tblMix[[#This Row],[Arena Name]],tblLookup[Arena Name],tblLookup[Arena Location],NA(),0,1)</f>
        <v>East Rutherford, New Jersey</v>
      </c>
      <c r="E1714" s="100">
        <v>82500</v>
      </c>
      <c r="F1714" s="129">
        <v>2010</v>
      </c>
      <c r="G1714" s="100" t="s">
        <v>284</v>
      </c>
      <c r="H1714" s="15" t="s">
        <v>290</v>
      </c>
      <c r="I1714" s="130">
        <v>10.16</v>
      </c>
      <c r="J1714" s="6">
        <f>1</f>
        <v>1</v>
      </c>
      <c r="L1714" s="205" t="s">
        <v>445</v>
      </c>
      <c r="M1714" s="205" t="s">
        <v>446</v>
      </c>
      <c r="N1714" s="205" t="s">
        <v>447</v>
      </c>
    </row>
    <row r="1715" spans="2:14" ht="23.25" customHeight="1">
      <c r="B1715" s="100" t="s">
        <v>433</v>
      </c>
      <c r="C1715" s="100" t="s">
        <v>434</v>
      </c>
      <c r="D1715" s="100" t="s">
        <v>435</v>
      </c>
      <c r="E1715" s="100">
        <v>65326</v>
      </c>
      <c r="F1715" s="129">
        <v>1987</v>
      </c>
      <c r="G1715" s="100" t="s">
        <v>288</v>
      </c>
      <c r="H1715" s="15" t="s">
        <v>281</v>
      </c>
      <c r="I1715" s="130">
        <v>5.49</v>
      </c>
      <c r="J1715" s="6">
        <f>1</f>
        <v>1</v>
      </c>
      <c r="L1715" s="205" t="s">
        <v>458</v>
      </c>
      <c r="M1715" s="205" t="s">
        <v>459</v>
      </c>
      <c r="N1715" s="205" t="s">
        <v>460</v>
      </c>
    </row>
    <row r="1716" spans="2:14" ht="23.25" customHeight="1">
      <c r="B1716" s="100" t="str" cm="1">
        <f t="array" ref="B1716">_xlfn.XLOOKUP(tblMix[[#This Row],[Arena Name]]&amp;tblMix[[#This Row],[Arena Location]],tblLookup[Arena Name]&amp;tblLookup[Arena Location],tblLookup[Team Name],NA(),0,1)</f>
        <v>New Orleans Saints</v>
      </c>
      <c r="C1716" s="100" t="s">
        <v>443</v>
      </c>
      <c r="D1716" s="100" t="str">
        <f>_xlfn.XLOOKUP(tblMix[[#This Row],[Arena Name]],tblLookup[Arena Name],tblLookup[Arena Location],NA(),0,1)</f>
        <v>New Orleans, Louisiana</v>
      </c>
      <c r="E1716" s="100">
        <v>73208</v>
      </c>
      <c r="F1716" s="129">
        <v>1975</v>
      </c>
      <c r="G1716" s="100" t="s">
        <v>273</v>
      </c>
      <c r="H1716" s="15" t="s">
        <v>283</v>
      </c>
      <c r="I1716" s="130">
        <v>6.07</v>
      </c>
      <c r="J1716" s="6">
        <f>1</f>
        <v>1</v>
      </c>
      <c r="L1716" s="205" t="s">
        <v>442</v>
      </c>
      <c r="M1716" s="205" t="s">
        <v>443</v>
      </c>
      <c r="N1716" s="205" t="s">
        <v>444</v>
      </c>
    </row>
    <row r="1717" spans="2:14" ht="23.25" customHeight="1">
      <c r="B1717" s="100" t="s">
        <v>381</v>
      </c>
      <c r="C1717" s="100" t="s">
        <v>382</v>
      </c>
      <c r="D1717" s="100" t="s">
        <v>383</v>
      </c>
      <c r="E1717" s="100">
        <v>71000</v>
      </c>
      <c r="F1717" s="129">
        <v>2017</v>
      </c>
      <c r="G1717" s="100" t="s">
        <v>271</v>
      </c>
      <c r="H1717" s="15" t="s">
        <v>283</v>
      </c>
      <c r="I1717" s="130">
        <v>9.4700000000000006</v>
      </c>
      <c r="J1717" s="6">
        <f>1</f>
        <v>1</v>
      </c>
      <c r="L1717" s="205" t="s">
        <v>467</v>
      </c>
      <c r="M1717" s="205" t="s">
        <v>468</v>
      </c>
      <c r="N1717" s="205" t="s">
        <v>469</v>
      </c>
    </row>
    <row r="1718" spans="2:14" ht="23.25" customHeight="1">
      <c r="B1718" s="100" t="str" cm="1">
        <f t="array" ref="B1718">_xlfn.XLOOKUP(tblMix[[#This Row],[Arena Name]]&amp;tblMix[[#This Row],[Arena Location]],tblLookup[Arena Name]&amp;tblLookup[Arena Location],tblLookup[Team Name],NA(),0,1)</f>
        <v>Miami Dolphins</v>
      </c>
      <c r="C1718" s="100" t="str">
        <f>_xlfn.XLOOKUP(tblMix[[#This Row],[Arena Location]],tblLookup[Arena Location],tblLookup[Arena Name],NA(),0,1)</f>
        <v>Hard Rock Stadium</v>
      </c>
      <c r="D1718" s="100" t="s">
        <v>435</v>
      </c>
      <c r="E1718" s="100">
        <v>65326</v>
      </c>
      <c r="F1718" s="129">
        <v>1987</v>
      </c>
      <c r="G1718" s="100" t="s">
        <v>296</v>
      </c>
      <c r="H1718" s="15" t="s">
        <v>287</v>
      </c>
      <c r="I1718" s="130">
        <v>11.1</v>
      </c>
      <c r="J1718" s="6">
        <f>1</f>
        <v>1</v>
      </c>
      <c r="L1718" s="205" t="s">
        <v>405</v>
      </c>
      <c r="M1718" s="205" t="s">
        <v>406</v>
      </c>
      <c r="N1718" s="205" t="s">
        <v>407</v>
      </c>
    </row>
    <row r="1719" spans="2:14" ht="23.25" customHeight="1">
      <c r="B1719" s="100" t="s">
        <v>420</v>
      </c>
      <c r="C1719" s="100" t="s">
        <v>421</v>
      </c>
      <c r="D1719" s="100" t="s">
        <v>422</v>
      </c>
      <c r="E1719" s="100">
        <v>69132</v>
      </c>
      <c r="F1719" s="129">
        <v>2008</v>
      </c>
      <c r="G1719" s="100" t="s">
        <v>292</v>
      </c>
      <c r="H1719" s="15" t="s">
        <v>283</v>
      </c>
      <c r="I1719" s="130">
        <v>9.99</v>
      </c>
      <c r="J1719" s="6">
        <f>1</f>
        <v>1</v>
      </c>
      <c r="L1719" s="205" t="s">
        <v>396</v>
      </c>
      <c r="M1719" s="205" t="s">
        <v>397</v>
      </c>
      <c r="N1719" s="205" t="s">
        <v>398</v>
      </c>
    </row>
    <row r="1720" spans="2:14" ht="23.25" customHeight="1">
      <c r="B1720" s="100" t="s">
        <v>433</v>
      </c>
      <c r="C1720" s="100" t="s">
        <v>434</v>
      </c>
      <c r="D1720" s="100" t="s">
        <v>435</v>
      </c>
      <c r="E1720" s="100">
        <v>65326</v>
      </c>
      <c r="F1720" s="129">
        <v>1987</v>
      </c>
      <c r="G1720" s="100" t="s">
        <v>311</v>
      </c>
      <c r="H1720" s="15" t="s">
        <v>281</v>
      </c>
      <c r="I1720" s="130">
        <v>13.65</v>
      </c>
      <c r="J1720" s="6">
        <f>1</f>
        <v>1</v>
      </c>
      <c r="L1720" s="205" t="s">
        <v>467</v>
      </c>
      <c r="M1720" s="205" t="s">
        <v>468</v>
      </c>
      <c r="N1720" s="205" t="s">
        <v>469</v>
      </c>
    </row>
    <row r="1721" spans="2:14" ht="23.25" customHeight="1">
      <c r="B1721" s="100" t="s">
        <v>449</v>
      </c>
      <c r="C1721" s="100" t="str">
        <f>_xlfn.XLOOKUP(tblMix[[#This Row],[Team Name]],tblLookup[Team Name],tblLookup[Arena Name],NA(),0,1)</f>
        <v>Lincoln Financial Field</v>
      </c>
      <c r="D1721" s="100" t="s">
        <v>451</v>
      </c>
      <c r="E1721" s="100">
        <v>69596</v>
      </c>
      <c r="F1721" s="129">
        <v>2003</v>
      </c>
      <c r="G1721" s="100" t="s">
        <v>293</v>
      </c>
      <c r="H1721" s="15" t="s">
        <v>287</v>
      </c>
      <c r="I1721" s="130">
        <v>5.08</v>
      </c>
      <c r="J1721" s="6">
        <f>1</f>
        <v>1</v>
      </c>
      <c r="L1721" s="205" t="s">
        <v>439</v>
      </c>
      <c r="M1721" s="205" t="s">
        <v>440</v>
      </c>
      <c r="N1721" s="205" t="s">
        <v>441</v>
      </c>
    </row>
    <row r="1722" spans="2:14" ht="23.25" customHeight="1">
      <c r="B1722" s="100" t="s">
        <v>432</v>
      </c>
      <c r="C1722" s="100" t="s">
        <v>430</v>
      </c>
      <c r="D1722" s="100" t="s">
        <v>431</v>
      </c>
      <c r="E1722" s="100">
        <v>70240</v>
      </c>
      <c r="F1722" s="129">
        <v>2020</v>
      </c>
      <c r="G1722" s="100" t="s">
        <v>361</v>
      </c>
      <c r="H1722" s="15" t="s">
        <v>290</v>
      </c>
      <c r="I1722" s="130">
        <v>3.25</v>
      </c>
      <c r="J1722" s="6">
        <f>1</f>
        <v>1</v>
      </c>
      <c r="L1722" s="205" t="s">
        <v>442</v>
      </c>
      <c r="M1722" s="205" t="s">
        <v>443</v>
      </c>
      <c r="N1722" s="205" t="s">
        <v>444</v>
      </c>
    </row>
    <row r="1723" spans="2:14" ht="23.25" customHeight="1">
      <c r="B1723" s="100" t="s">
        <v>405</v>
      </c>
      <c r="C1723" s="100" t="str">
        <f>_xlfn.XLOOKUP(tblMix[[#This Row],[Team Name]],tblLookup[Team Name],tblLookup[Arena Name],NA(),0,1)</f>
        <v>Empower Field at Mile High</v>
      </c>
      <c r="D1723" s="100" t="str">
        <f>_xlfn.XLOOKUP(tblMix[[#This Row],[Arena Name]],tblLookup[Arena Name],tblLookup[Arena Location],NA(),0,1)</f>
        <v>Denver, Colorado</v>
      </c>
      <c r="E1723" s="100">
        <v>76125</v>
      </c>
      <c r="F1723" s="129">
        <v>2001</v>
      </c>
      <c r="G1723" s="100" t="s">
        <v>297</v>
      </c>
      <c r="H1723" s="15" t="s">
        <v>283</v>
      </c>
      <c r="I1723" s="130">
        <v>15.27</v>
      </c>
      <c r="J1723" s="6">
        <f>1</f>
        <v>1</v>
      </c>
      <c r="L1723" s="205" t="s">
        <v>461</v>
      </c>
      <c r="M1723" s="205" t="s">
        <v>462</v>
      </c>
      <c r="N1723" s="205" t="s">
        <v>463</v>
      </c>
    </row>
    <row r="1724" spans="2:14" ht="23.25" customHeight="1">
      <c r="B1724" s="100" t="s">
        <v>417</v>
      </c>
      <c r="C1724" s="100" t="s">
        <v>418</v>
      </c>
      <c r="D1724" s="100" t="s">
        <v>419</v>
      </c>
      <c r="E1724" s="100">
        <v>67000</v>
      </c>
      <c r="F1724" s="129">
        <v>2008</v>
      </c>
      <c r="G1724" s="100" t="s">
        <v>273</v>
      </c>
      <c r="H1724" s="15" t="s">
        <v>281</v>
      </c>
      <c r="I1724" s="130">
        <v>6.37</v>
      </c>
      <c r="J1724" s="6">
        <f>1</f>
        <v>1</v>
      </c>
      <c r="L1724" s="205" t="s">
        <v>423</v>
      </c>
      <c r="M1724" s="205" t="s">
        <v>424</v>
      </c>
      <c r="N1724" s="205" t="s">
        <v>425</v>
      </c>
    </row>
    <row r="1725" spans="2:14" ht="23.25" customHeight="1">
      <c r="B1725" s="100" t="s">
        <v>433</v>
      </c>
      <c r="C1725" s="100" t="s">
        <v>434</v>
      </c>
      <c r="D1725" s="100" t="s">
        <v>435</v>
      </c>
      <c r="E1725" s="100">
        <v>65326</v>
      </c>
      <c r="F1725" s="129">
        <v>1987</v>
      </c>
      <c r="G1725" s="100" t="s">
        <v>313</v>
      </c>
      <c r="H1725" s="15" t="s">
        <v>287</v>
      </c>
      <c r="I1725" s="130">
        <v>12.48</v>
      </c>
      <c r="J1725" s="6">
        <f>1</f>
        <v>1</v>
      </c>
      <c r="L1725" s="205" t="s">
        <v>378</v>
      </c>
      <c r="M1725" s="205" t="s">
        <v>379</v>
      </c>
      <c r="N1725" s="205" t="s">
        <v>380</v>
      </c>
    </row>
    <row r="1726" spans="2:14" ht="23.25" customHeight="1">
      <c r="B1726" s="100" t="s">
        <v>429</v>
      </c>
      <c r="C1726" s="100" t="s">
        <v>430</v>
      </c>
      <c r="D1726" s="100" t="s">
        <v>431</v>
      </c>
      <c r="E1726" s="100">
        <v>70240</v>
      </c>
      <c r="F1726" s="129">
        <v>2020</v>
      </c>
      <c r="G1726" s="100" t="s">
        <v>291</v>
      </c>
      <c r="H1726" s="15" t="s">
        <v>287</v>
      </c>
      <c r="I1726" s="130">
        <v>8.57</v>
      </c>
      <c r="J1726" s="6">
        <f>1</f>
        <v>1</v>
      </c>
      <c r="L1726" s="205" t="s">
        <v>420</v>
      </c>
      <c r="M1726" s="205" t="s">
        <v>421</v>
      </c>
      <c r="N1726" s="205" t="s">
        <v>422</v>
      </c>
    </row>
    <row r="1727" spans="2:14" ht="23.25" customHeight="1">
      <c r="B1727" s="100" t="s">
        <v>411</v>
      </c>
      <c r="C1727" s="100" t="s">
        <v>412</v>
      </c>
      <c r="D1727" s="100" t="s">
        <v>413</v>
      </c>
      <c r="E1727" s="100">
        <v>81441</v>
      </c>
      <c r="F1727" s="129">
        <v>1957</v>
      </c>
      <c r="G1727" s="100" t="s">
        <v>268</v>
      </c>
      <c r="H1727" s="15" t="s">
        <v>283</v>
      </c>
      <c r="I1727" s="130">
        <v>5.73</v>
      </c>
      <c r="J1727" s="6">
        <f>1</f>
        <v>1</v>
      </c>
      <c r="L1727" s="205" t="s">
        <v>396</v>
      </c>
      <c r="M1727" s="205" t="s">
        <v>397</v>
      </c>
      <c r="N1727" s="205" t="s">
        <v>398</v>
      </c>
    </row>
    <row r="1728" spans="2:14" ht="23.25" customHeight="1">
      <c r="B1728" s="100" t="s">
        <v>442</v>
      </c>
      <c r="C1728" s="100" t="str">
        <f>_xlfn.XLOOKUP(tblMix[[#This Row],[Team Name]],tblLookup[Team Name],tblLookup[Arena Name],NA(),0,1)</f>
        <v>Caesars Superdome</v>
      </c>
      <c r="D1728" s="100" t="str">
        <f>_xlfn.XLOOKUP(tblMix[[#This Row],[Arena Name]],tblLookup[Arena Name],tblLookup[Arena Location],NA(),0,1)</f>
        <v>New Orleans, Louisiana</v>
      </c>
      <c r="E1728" s="100">
        <v>73208</v>
      </c>
      <c r="F1728" s="129">
        <v>1975</v>
      </c>
      <c r="G1728" s="100" t="s">
        <v>365</v>
      </c>
      <c r="H1728" s="15" t="s">
        <v>283</v>
      </c>
      <c r="I1728" s="130">
        <v>7.18</v>
      </c>
      <c r="J1728" s="6">
        <f>1</f>
        <v>1</v>
      </c>
      <c r="L1728" s="205" t="s">
        <v>399</v>
      </c>
      <c r="M1728" s="205" t="s">
        <v>400</v>
      </c>
      <c r="N1728" s="205" t="s">
        <v>401</v>
      </c>
    </row>
    <row r="1729" spans="2:14" ht="23.25" customHeight="1">
      <c r="B1729" s="100" t="s">
        <v>433</v>
      </c>
      <c r="C1729" s="100" t="s">
        <v>434</v>
      </c>
      <c r="D1729" s="100" t="str">
        <f>_xlfn.XLOOKUP(tblMix[[#This Row],[Arena Name]],tblLookup[Arena Name],tblLookup[Arena Location],NA(),0,1)</f>
        <v>Miami Gardens, Florida</v>
      </c>
      <c r="E1729" s="100">
        <v>65326</v>
      </c>
      <c r="F1729" s="129">
        <v>1987</v>
      </c>
      <c r="G1729" s="100" t="s">
        <v>323</v>
      </c>
      <c r="H1729" s="15" t="s">
        <v>283</v>
      </c>
      <c r="I1729" s="130">
        <v>2.11</v>
      </c>
      <c r="J1729" s="6">
        <f>1</f>
        <v>1</v>
      </c>
      <c r="L1729" s="205" t="s">
        <v>423</v>
      </c>
      <c r="M1729" s="205" t="s">
        <v>424</v>
      </c>
      <c r="N1729" s="205" t="s">
        <v>425</v>
      </c>
    </row>
    <row r="1730" spans="2:14" ht="23.25" customHeight="1">
      <c r="B1730" s="100" t="s">
        <v>384</v>
      </c>
      <c r="C1730" s="100" t="s">
        <v>385</v>
      </c>
      <c r="D1730" s="100" t="s">
        <v>386</v>
      </c>
      <c r="E1730" s="100">
        <v>71008</v>
      </c>
      <c r="F1730" s="129">
        <v>1998</v>
      </c>
      <c r="G1730" s="100" t="s">
        <v>273</v>
      </c>
      <c r="H1730" s="15" t="s">
        <v>287</v>
      </c>
      <c r="I1730" s="130">
        <v>6.07</v>
      </c>
      <c r="J1730" s="6">
        <f>1</f>
        <v>1</v>
      </c>
      <c r="L1730" s="205" t="s">
        <v>458</v>
      </c>
      <c r="M1730" s="205" t="s">
        <v>459</v>
      </c>
      <c r="N1730" s="205" t="s">
        <v>460</v>
      </c>
    </row>
    <row r="1731" spans="2:14" ht="23.25" customHeight="1">
      <c r="B1731" s="100" t="s">
        <v>405</v>
      </c>
      <c r="C1731" s="100" t="str">
        <f>_xlfn.XLOOKUP(tblMix[[#This Row],[Team Name]],tblLookup[Team Name],tblLookup[Arena Name],NA(),0,1)</f>
        <v>Empower Field at Mile High</v>
      </c>
      <c r="D1731" s="100" t="s">
        <v>407</v>
      </c>
      <c r="E1731" s="100">
        <v>76125</v>
      </c>
      <c r="F1731" s="129">
        <v>2001</v>
      </c>
      <c r="G1731" s="100" t="s">
        <v>296</v>
      </c>
      <c r="H1731" s="15" t="s">
        <v>290</v>
      </c>
      <c r="I1731" s="130">
        <v>10.47</v>
      </c>
      <c r="J1731" s="6">
        <f>1</f>
        <v>1</v>
      </c>
      <c r="L1731" s="205" t="s">
        <v>429</v>
      </c>
      <c r="M1731" s="205" t="s">
        <v>430</v>
      </c>
      <c r="N1731" s="205" t="s">
        <v>431</v>
      </c>
    </row>
    <row r="1732" spans="2:14" ht="23.25" customHeight="1">
      <c r="B1732" s="100" t="s">
        <v>417</v>
      </c>
      <c r="C1732" s="100" t="s">
        <v>418</v>
      </c>
      <c r="D1732" s="100" t="str">
        <f>_xlfn.XLOOKUP(tblMix[[#This Row],[Arena Name]],tblLookup[Arena Name],tblLookup[Arena Location],NA(),0,1)</f>
        <v>Indianapolis, Indiana</v>
      </c>
      <c r="E1732" s="100">
        <v>67000</v>
      </c>
      <c r="F1732" s="129">
        <v>2008</v>
      </c>
      <c r="G1732" s="100" t="s">
        <v>323</v>
      </c>
      <c r="H1732" s="15" t="s">
        <v>281</v>
      </c>
      <c r="I1732" s="130">
        <v>2.19</v>
      </c>
      <c r="J1732" s="6">
        <f>1</f>
        <v>1</v>
      </c>
      <c r="L1732" s="205" t="s">
        <v>423</v>
      </c>
      <c r="M1732" s="205" t="s">
        <v>424</v>
      </c>
      <c r="N1732" s="205" t="s">
        <v>425</v>
      </c>
    </row>
    <row r="1733" spans="2:14" ht="23.25" customHeight="1">
      <c r="B1733" s="100" t="s">
        <v>405</v>
      </c>
      <c r="C1733" s="100" t="s">
        <v>406</v>
      </c>
      <c r="D1733" s="100" t="s">
        <v>407</v>
      </c>
      <c r="E1733" s="100">
        <v>76125</v>
      </c>
      <c r="F1733" s="129">
        <v>2001</v>
      </c>
      <c r="G1733" s="100" t="s">
        <v>277</v>
      </c>
      <c r="H1733" s="15" t="s">
        <v>287</v>
      </c>
      <c r="I1733" s="130">
        <v>8.2200000000000006</v>
      </c>
      <c r="J1733" s="6">
        <f>1</f>
        <v>1</v>
      </c>
      <c r="L1733" s="205" t="s">
        <v>399</v>
      </c>
      <c r="M1733" s="205" t="s">
        <v>400</v>
      </c>
      <c r="N1733" s="205" t="s">
        <v>401</v>
      </c>
    </row>
    <row r="1734" spans="2:14" ht="23.25" customHeight="1">
      <c r="B1734" s="100" t="s">
        <v>378</v>
      </c>
      <c r="C1734" s="100" t="s">
        <v>379</v>
      </c>
      <c r="D1734" s="100" t="s">
        <v>380</v>
      </c>
      <c r="E1734" s="100">
        <v>63400</v>
      </c>
      <c r="F1734" s="129">
        <v>2006</v>
      </c>
      <c r="G1734" s="100" t="s">
        <v>282</v>
      </c>
      <c r="H1734" s="15" t="s">
        <v>283</v>
      </c>
      <c r="I1734" s="130">
        <v>5.7</v>
      </c>
      <c r="J1734" s="6">
        <f>1</f>
        <v>1</v>
      </c>
      <c r="L1734" s="205" t="s">
        <v>396</v>
      </c>
      <c r="M1734" s="205" t="s">
        <v>397</v>
      </c>
      <c r="N1734" s="205" t="s">
        <v>398</v>
      </c>
    </row>
    <row r="1735" spans="2:14" ht="23.25" customHeight="1">
      <c r="B1735" s="100" t="s">
        <v>433</v>
      </c>
      <c r="C1735" s="100" t="s">
        <v>434</v>
      </c>
      <c r="D1735" s="100" t="str">
        <f>_xlfn.XLOOKUP(tblMix[[#This Row],[Arena Name]],tblLookup[Arena Name],tblLookup[Arena Location],NA(),0,1)</f>
        <v>Miami Gardens, Florida</v>
      </c>
      <c r="E1735" s="100">
        <v>65326</v>
      </c>
      <c r="F1735" s="129">
        <v>1987</v>
      </c>
      <c r="G1735" s="100" t="s">
        <v>270</v>
      </c>
      <c r="H1735" s="15" t="s">
        <v>290</v>
      </c>
      <c r="I1735" s="130">
        <v>8.5</v>
      </c>
      <c r="J1735" s="6">
        <f>1</f>
        <v>1</v>
      </c>
      <c r="L1735" s="205" t="s">
        <v>423</v>
      </c>
      <c r="M1735" s="205" t="s">
        <v>424</v>
      </c>
      <c r="N1735" s="205" t="s">
        <v>425</v>
      </c>
    </row>
    <row r="1736" spans="2:14" ht="23.25" customHeight="1">
      <c r="B1736" s="100" t="s">
        <v>393</v>
      </c>
      <c r="C1736" s="100" t="s">
        <v>394</v>
      </c>
      <c r="D1736" s="100" t="s">
        <v>395</v>
      </c>
      <c r="E1736" s="100">
        <v>61500</v>
      </c>
      <c r="F1736" s="129">
        <v>1924</v>
      </c>
      <c r="G1736" s="100" t="s">
        <v>267</v>
      </c>
      <c r="H1736" s="15" t="s">
        <v>287</v>
      </c>
      <c r="I1736" s="130">
        <v>13.64</v>
      </c>
      <c r="J1736" s="6">
        <f>1</f>
        <v>1</v>
      </c>
      <c r="L1736" s="205" t="s">
        <v>442</v>
      </c>
      <c r="M1736" s="205" t="s">
        <v>443</v>
      </c>
      <c r="N1736" s="205" t="s">
        <v>444</v>
      </c>
    </row>
    <row r="1737" spans="2:14" ht="23.25" customHeight="1">
      <c r="B1737" s="100" t="str" cm="1">
        <f t="array" ref="B1737">_xlfn.XLOOKUP(tblMix[[#This Row],[Arena Name]]&amp;tblMix[[#This Row],[Arena Location]],tblLookup[Arena Name]&amp;tblLookup[Arena Location],tblLookup[Team Name],NA(),0,1)</f>
        <v>Miami Dolphins</v>
      </c>
      <c r="C1737" s="100" t="str">
        <f>_xlfn.XLOOKUP(tblMix[[#This Row],[Arena Location]],tblLookup[Arena Location],tblLookup[Arena Name],NA(),0,1)</f>
        <v>Hard Rock Stadium</v>
      </c>
      <c r="D1737" s="100" t="s">
        <v>435</v>
      </c>
      <c r="E1737" s="100">
        <v>65326</v>
      </c>
      <c r="F1737" s="129">
        <v>1987</v>
      </c>
      <c r="G1737" s="100" t="s">
        <v>293</v>
      </c>
      <c r="H1737" s="15" t="s">
        <v>290</v>
      </c>
      <c r="I1737" s="130">
        <v>5.4</v>
      </c>
      <c r="J1737" s="6">
        <f>1</f>
        <v>1</v>
      </c>
      <c r="L1737" s="205" t="s">
        <v>408</v>
      </c>
      <c r="M1737" s="205" t="s">
        <v>409</v>
      </c>
      <c r="N1737" s="205" t="s">
        <v>410</v>
      </c>
    </row>
    <row r="1738" spans="2:14" ht="23.25" customHeight="1">
      <c r="B1738" s="100" t="s">
        <v>399</v>
      </c>
      <c r="C1738" s="100" t="s">
        <v>400</v>
      </c>
      <c r="D1738" s="100" t="s">
        <v>401</v>
      </c>
      <c r="E1738" s="100">
        <v>67895</v>
      </c>
      <c r="F1738" s="129">
        <v>1999</v>
      </c>
      <c r="G1738" s="100" t="s">
        <v>322</v>
      </c>
      <c r="H1738" s="15" t="s">
        <v>287</v>
      </c>
      <c r="I1738" s="130">
        <v>4.54</v>
      </c>
      <c r="J1738" s="6">
        <f>1</f>
        <v>1</v>
      </c>
      <c r="L1738" s="205" t="s">
        <v>396</v>
      </c>
      <c r="M1738" s="205" t="s">
        <v>397</v>
      </c>
      <c r="N1738" s="205" t="s">
        <v>398</v>
      </c>
    </row>
    <row r="1739" spans="2:14" ht="23.25" customHeight="1">
      <c r="B1739" s="100" t="s">
        <v>423</v>
      </c>
      <c r="C1739" s="100" t="s">
        <v>424</v>
      </c>
      <c r="D1739" s="100" t="s">
        <v>425</v>
      </c>
      <c r="E1739" s="100">
        <v>76416</v>
      </c>
      <c r="F1739" s="129">
        <v>1972</v>
      </c>
      <c r="G1739" s="100" t="s">
        <v>285</v>
      </c>
      <c r="H1739" s="15" t="s">
        <v>290</v>
      </c>
      <c r="I1739" s="130">
        <v>11.99</v>
      </c>
      <c r="J1739" s="6">
        <f>1</f>
        <v>1</v>
      </c>
      <c r="L1739" s="205" t="s">
        <v>448</v>
      </c>
      <c r="M1739" s="205" t="s">
        <v>446</v>
      </c>
      <c r="N1739" s="205" t="s">
        <v>447</v>
      </c>
    </row>
    <row r="1740" spans="2:14" ht="23.25" customHeight="1">
      <c r="B1740" s="100" t="s">
        <v>390</v>
      </c>
      <c r="C1740" s="100" t="s">
        <v>391</v>
      </c>
      <c r="D1740" s="100" t="s">
        <v>392</v>
      </c>
      <c r="E1740" s="100">
        <v>75523</v>
      </c>
      <c r="F1740" s="129">
        <v>1996</v>
      </c>
      <c r="G1740" s="100" t="s">
        <v>301</v>
      </c>
      <c r="H1740" s="15" t="s">
        <v>287</v>
      </c>
      <c r="I1740" s="130">
        <v>13.67</v>
      </c>
      <c r="J1740" s="6">
        <f>1</f>
        <v>1</v>
      </c>
      <c r="L1740" s="205" t="s">
        <v>442</v>
      </c>
      <c r="M1740" s="205" t="s">
        <v>443</v>
      </c>
      <c r="N1740" s="205" t="s">
        <v>444</v>
      </c>
    </row>
    <row r="1741" spans="2:14" ht="23.25" customHeight="1">
      <c r="B1741" s="100" t="s">
        <v>429</v>
      </c>
      <c r="C1741" s="100" t="str">
        <f>_xlfn.XLOOKUP(tblMix[[#This Row],[Team Name]],tblLookup[Team Name],tblLookup[Arena Name],NA(),0,1)</f>
        <v>SoFi Stadium</v>
      </c>
      <c r="D1741" s="100" t="str">
        <f>_xlfn.XLOOKUP(tblMix[[#This Row],[Arena Name]],tblLookup[Arena Name],tblLookup[Arena Location],NA(),0,1)</f>
        <v>Inglewood, California</v>
      </c>
      <c r="E1741" s="100">
        <v>70240</v>
      </c>
      <c r="F1741" s="129">
        <v>2020</v>
      </c>
      <c r="G1741" s="100" t="s">
        <v>361</v>
      </c>
      <c r="H1741" s="15" t="s">
        <v>287</v>
      </c>
      <c r="I1741" s="130">
        <v>3.15</v>
      </c>
      <c r="J1741" s="6">
        <f>1</f>
        <v>1</v>
      </c>
      <c r="L1741" s="205" t="s">
        <v>387</v>
      </c>
      <c r="M1741" s="205" t="s">
        <v>388</v>
      </c>
      <c r="N1741" s="205" t="s">
        <v>389</v>
      </c>
    </row>
    <row r="1742" spans="2:14" ht="23.25" customHeight="1">
      <c r="B1742" s="100" t="str" cm="1">
        <f t="array" ref="B1742">_xlfn.XLOOKUP(tblMix[[#This Row],[Arena Name]]&amp;tblMix[[#This Row],[Arena Location]],tblLookup[Arena Name]&amp;tblLookup[Arena Location],tblLookup[Team Name],NA(),0,1)</f>
        <v>Miami Dolphins</v>
      </c>
      <c r="C1742" s="100" t="str">
        <f>_xlfn.XLOOKUP(tblMix[[#This Row],[Arena Location]],tblLookup[Arena Location],tblLookup[Arena Name],NA(),0,1)</f>
        <v>Hard Rock Stadium</v>
      </c>
      <c r="D1742" s="100" t="s">
        <v>435</v>
      </c>
      <c r="E1742" s="100">
        <v>65326</v>
      </c>
      <c r="F1742" s="129">
        <v>1987</v>
      </c>
      <c r="G1742" s="100" t="s">
        <v>286</v>
      </c>
      <c r="H1742" s="15" t="s">
        <v>287</v>
      </c>
      <c r="I1742" s="130">
        <v>8.8800000000000008</v>
      </c>
      <c r="J1742" s="6">
        <f>1</f>
        <v>1</v>
      </c>
      <c r="L1742" s="205" t="s">
        <v>396</v>
      </c>
      <c r="M1742" s="205" t="s">
        <v>397</v>
      </c>
      <c r="N1742" s="205" t="s">
        <v>398</v>
      </c>
    </row>
    <row r="1743" spans="2:14" ht="23.25" customHeight="1">
      <c r="B1743" s="100" t="s">
        <v>432</v>
      </c>
      <c r="C1743" s="100" t="s">
        <v>430</v>
      </c>
      <c r="D1743" s="100" t="s">
        <v>431</v>
      </c>
      <c r="E1743" s="100">
        <v>70240</v>
      </c>
      <c r="F1743" s="129">
        <v>2020</v>
      </c>
      <c r="G1743" s="100" t="s">
        <v>295</v>
      </c>
      <c r="H1743" s="15" t="s">
        <v>290</v>
      </c>
      <c r="I1743" s="130">
        <v>15.77</v>
      </c>
      <c r="J1743" s="6">
        <f>1</f>
        <v>1</v>
      </c>
      <c r="L1743" s="205" t="s">
        <v>384</v>
      </c>
      <c r="M1743" s="205" t="s">
        <v>385</v>
      </c>
      <c r="N1743" s="205" t="s">
        <v>386</v>
      </c>
    </row>
    <row r="1744" spans="2:14" ht="23.25" customHeight="1">
      <c r="B1744" s="100" t="s">
        <v>402</v>
      </c>
      <c r="C1744" s="100" t="str">
        <f>_xlfn.XLOOKUP(tblMix[[#This Row],[Team Name]],tblLookup[Team Name],tblLookup[Arena Name],NA(),0,1)</f>
        <v>AT&amp;T Stadium</v>
      </c>
      <c r="D1744" s="100" t="s">
        <v>404</v>
      </c>
      <c r="E1744" s="100">
        <v>80000</v>
      </c>
      <c r="F1744" s="129">
        <v>2009</v>
      </c>
      <c r="G1744" s="100" t="s">
        <v>311</v>
      </c>
      <c r="H1744" s="15" t="s">
        <v>281</v>
      </c>
      <c r="I1744" s="130">
        <v>13.65</v>
      </c>
      <c r="J1744" s="6">
        <f>1</f>
        <v>1</v>
      </c>
      <c r="L1744" s="205" t="s">
        <v>384</v>
      </c>
      <c r="M1744" s="205" t="s">
        <v>385</v>
      </c>
      <c r="N1744" s="205" t="s">
        <v>386</v>
      </c>
    </row>
    <row r="1745" spans="2:14" ht="23.25" customHeight="1">
      <c r="B1745" s="100" t="str" cm="1">
        <f t="array" ref="B1745">_xlfn.XLOOKUP(tblMix[[#This Row],[Arena Name]]&amp;tblMix[[#This Row],[Arena Location]],tblLookup[Arena Name]&amp;tblLookup[Arena Location],tblLookup[Team Name],NA(),0,1)</f>
        <v>New England Patriots</v>
      </c>
      <c r="C1745" s="100" t="str">
        <f>_xlfn.XLOOKUP(tblMix[[#This Row],[Arena Location]],tblLookup[Arena Location],tblLookup[Arena Name],NA(),0,1)</f>
        <v>Gillette Stadium</v>
      </c>
      <c r="D1745" s="100" t="s">
        <v>441</v>
      </c>
      <c r="E1745" s="100">
        <v>66829</v>
      </c>
      <c r="F1745" s="129">
        <v>2002</v>
      </c>
      <c r="G1745" s="100" t="s">
        <v>272</v>
      </c>
      <c r="H1745" s="15" t="s">
        <v>287</v>
      </c>
      <c r="I1745" s="130">
        <v>15.68</v>
      </c>
      <c r="J1745" s="6">
        <f>1</f>
        <v>1</v>
      </c>
      <c r="L1745" s="205" t="s">
        <v>426</v>
      </c>
      <c r="M1745" s="205" t="s">
        <v>427</v>
      </c>
      <c r="N1745" s="205" t="s">
        <v>428</v>
      </c>
    </row>
    <row r="1746" spans="2:14" ht="23.25" customHeight="1">
      <c r="B1746" s="100" t="s">
        <v>448</v>
      </c>
      <c r="C1746" s="100" t="s">
        <v>446</v>
      </c>
      <c r="D1746" s="100" t="s">
        <v>447</v>
      </c>
      <c r="E1746" s="100">
        <v>82500</v>
      </c>
      <c r="F1746" s="129">
        <v>2010</v>
      </c>
      <c r="G1746" s="100" t="s">
        <v>359</v>
      </c>
      <c r="H1746" s="15" t="s">
        <v>290</v>
      </c>
      <c r="I1746" s="130">
        <v>10.49</v>
      </c>
      <c r="J1746" s="6">
        <f>1</f>
        <v>1</v>
      </c>
      <c r="L1746" s="205" t="s">
        <v>432</v>
      </c>
      <c r="M1746" s="205" t="s">
        <v>430</v>
      </c>
      <c r="N1746" s="205" t="s">
        <v>431</v>
      </c>
    </row>
    <row r="1747" spans="2:14" ht="23.25" customHeight="1">
      <c r="B1747" s="100" t="s">
        <v>405</v>
      </c>
      <c r="C1747" s="100" t="str">
        <f>_xlfn.XLOOKUP(tblMix[[#This Row],[Team Name]],tblLookup[Team Name],tblLookup[Arena Name],NA(),0,1)</f>
        <v>Empower Field at Mile High</v>
      </c>
      <c r="D1747" s="100" t="s">
        <v>407</v>
      </c>
      <c r="E1747" s="100">
        <v>76125</v>
      </c>
      <c r="F1747" s="129">
        <v>2001</v>
      </c>
      <c r="G1747" s="100" t="s">
        <v>273</v>
      </c>
      <c r="H1747" s="15" t="s">
        <v>290</v>
      </c>
      <c r="I1747" s="130">
        <v>5.62</v>
      </c>
      <c r="J1747" s="6">
        <f>1</f>
        <v>1</v>
      </c>
      <c r="L1747" s="205" t="s">
        <v>396</v>
      </c>
      <c r="M1747" s="205" t="s">
        <v>397</v>
      </c>
      <c r="N1747" s="205" t="s">
        <v>398</v>
      </c>
    </row>
    <row r="1748" spans="2:14" ht="23.25" customHeight="1">
      <c r="B1748" s="100" t="s">
        <v>417</v>
      </c>
      <c r="C1748" s="100" t="str">
        <f>_xlfn.XLOOKUP(tblMix[[#This Row],[Team Name]],tblLookup[Team Name],tblLookup[Arena Name],NA(),0,1)</f>
        <v>Lucas Oil Stadium</v>
      </c>
      <c r="D1748" s="100" t="s">
        <v>419</v>
      </c>
      <c r="E1748" s="100">
        <v>67000</v>
      </c>
      <c r="F1748" s="129">
        <v>2008</v>
      </c>
      <c r="G1748" s="100" t="s">
        <v>294</v>
      </c>
      <c r="H1748" s="15" t="s">
        <v>287</v>
      </c>
      <c r="I1748" s="130">
        <v>3.08</v>
      </c>
      <c r="J1748" s="6">
        <f>1</f>
        <v>1</v>
      </c>
      <c r="L1748" s="205" t="s">
        <v>381</v>
      </c>
      <c r="M1748" s="205" t="s">
        <v>382</v>
      </c>
      <c r="N1748" s="205" t="s">
        <v>383</v>
      </c>
    </row>
    <row r="1749" spans="2:14" ht="23.25" customHeight="1">
      <c r="B1749" s="100" t="s">
        <v>448</v>
      </c>
      <c r="C1749" s="100" t="s">
        <v>446</v>
      </c>
      <c r="D1749" s="100" t="str">
        <f>_xlfn.XLOOKUP(tblMix[[#This Row],[Arena Name]],tblLookup[Arena Name],tblLookup[Arena Location],NA(),0,1)</f>
        <v>East Rutherford, New Jersey</v>
      </c>
      <c r="E1749" s="100">
        <v>82500</v>
      </c>
      <c r="F1749" s="129">
        <v>2010</v>
      </c>
      <c r="G1749" s="100" t="s">
        <v>299</v>
      </c>
      <c r="H1749" s="15" t="s">
        <v>281</v>
      </c>
      <c r="I1749" s="130">
        <v>5.31</v>
      </c>
      <c r="J1749" s="6">
        <f>1</f>
        <v>1</v>
      </c>
      <c r="L1749" s="205" t="s">
        <v>390</v>
      </c>
      <c r="M1749" s="205" t="s">
        <v>391</v>
      </c>
      <c r="N1749" s="205" t="s">
        <v>392</v>
      </c>
    </row>
    <row r="1750" spans="2:14" ht="23.25" customHeight="1">
      <c r="B1750" s="100" t="s">
        <v>423</v>
      </c>
      <c r="C1750" s="100" t="s">
        <v>424</v>
      </c>
      <c r="D1750" s="100" t="s">
        <v>425</v>
      </c>
      <c r="E1750" s="100">
        <v>76416</v>
      </c>
      <c r="F1750" s="129">
        <v>1972</v>
      </c>
      <c r="G1750" s="100" t="s">
        <v>271</v>
      </c>
      <c r="H1750" s="15" t="s">
        <v>287</v>
      </c>
      <c r="I1750" s="130">
        <v>9.4700000000000006</v>
      </c>
      <c r="J1750" s="6">
        <f>1</f>
        <v>1</v>
      </c>
      <c r="L1750" s="205" t="s">
        <v>390</v>
      </c>
      <c r="M1750" s="205" t="s">
        <v>391</v>
      </c>
      <c r="N1750" s="205" t="s">
        <v>392</v>
      </c>
    </row>
    <row r="1751" spans="2:14" ht="23.25" customHeight="1">
      <c r="B1751" s="100" t="str" cm="1">
        <f t="array" ref="B1751">_xlfn.XLOOKUP(tblMix[[#This Row],[Arena Name]]&amp;tblMix[[#This Row],[Arena Location]],tblLookup[Arena Name]&amp;tblLookup[Arena Location],tblLookup[Team Name],NA(),0,1)</f>
        <v>Pittsburgh Steelers</v>
      </c>
      <c r="C1751" s="100" t="str">
        <f>_xlfn.XLOOKUP(tblMix[[#This Row],[Arena Location]],tblLookup[Arena Location],tblLookup[Arena Name],NA(),0,1)</f>
        <v>Acrisure Stadium</v>
      </c>
      <c r="D1751" s="100" t="s">
        <v>454</v>
      </c>
      <c r="E1751" s="100">
        <v>68400</v>
      </c>
      <c r="F1751" s="129">
        <v>2001</v>
      </c>
      <c r="G1751" s="100" t="s">
        <v>271</v>
      </c>
      <c r="H1751" s="15" t="s">
        <v>290</v>
      </c>
      <c r="I1751" s="130">
        <v>10.18</v>
      </c>
      <c r="J1751" s="6">
        <f>1</f>
        <v>1</v>
      </c>
      <c r="L1751" s="205" t="s">
        <v>378</v>
      </c>
      <c r="M1751" s="205" t="s">
        <v>379</v>
      </c>
      <c r="N1751" s="205" t="s">
        <v>380</v>
      </c>
    </row>
    <row r="1752" spans="2:14" ht="23.25" customHeight="1">
      <c r="B1752" s="100" t="s">
        <v>461</v>
      </c>
      <c r="C1752" s="100" t="s">
        <v>462</v>
      </c>
      <c r="D1752" s="100" t="s">
        <v>463</v>
      </c>
      <c r="E1752" s="100">
        <v>65890</v>
      </c>
      <c r="F1752" s="129">
        <v>1998</v>
      </c>
      <c r="G1752" s="100" t="s">
        <v>308</v>
      </c>
      <c r="H1752" s="15" t="s">
        <v>281</v>
      </c>
      <c r="I1752" s="130">
        <v>12.31</v>
      </c>
      <c r="J1752" s="6">
        <f>1</f>
        <v>1</v>
      </c>
      <c r="L1752" s="205" t="s">
        <v>393</v>
      </c>
      <c r="M1752" s="205" t="s">
        <v>394</v>
      </c>
      <c r="N1752" s="205" t="s">
        <v>395</v>
      </c>
    </row>
    <row r="1753" spans="2:14" ht="23.25" customHeight="1">
      <c r="B1753" s="100" t="s">
        <v>393</v>
      </c>
      <c r="C1753" s="100" t="s">
        <v>394</v>
      </c>
      <c r="D1753" s="100" t="s">
        <v>395</v>
      </c>
      <c r="E1753" s="100">
        <v>61500</v>
      </c>
      <c r="F1753" s="129">
        <v>1924</v>
      </c>
      <c r="G1753" s="100" t="s">
        <v>296</v>
      </c>
      <c r="H1753" s="15" t="s">
        <v>287</v>
      </c>
      <c r="I1753" s="130">
        <v>11.1</v>
      </c>
      <c r="J1753" s="6">
        <f>1</f>
        <v>1</v>
      </c>
      <c r="L1753" s="205" t="s">
        <v>423</v>
      </c>
      <c r="M1753" s="205" t="s">
        <v>424</v>
      </c>
      <c r="N1753" s="205" t="s">
        <v>425</v>
      </c>
    </row>
    <row r="1754" spans="2:14" ht="23.25" customHeight="1">
      <c r="B1754" s="100" t="s">
        <v>464</v>
      </c>
      <c r="C1754" s="100" t="s">
        <v>465</v>
      </c>
      <c r="D1754" s="100" t="s">
        <v>466</v>
      </c>
      <c r="E1754" s="100">
        <v>69143</v>
      </c>
      <c r="F1754" s="129">
        <v>1999</v>
      </c>
      <c r="G1754" s="100" t="s">
        <v>289</v>
      </c>
      <c r="H1754" s="15" t="s">
        <v>290</v>
      </c>
      <c r="I1754" s="130">
        <v>7.46</v>
      </c>
      <c r="J1754" s="6">
        <f>1</f>
        <v>1</v>
      </c>
      <c r="L1754" s="205" t="s">
        <v>455</v>
      </c>
      <c r="M1754" s="205" t="s">
        <v>456</v>
      </c>
      <c r="N1754" s="205" t="s">
        <v>457</v>
      </c>
    </row>
    <row r="1755" spans="2:14" ht="23.25" customHeight="1">
      <c r="B1755" s="100" t="s">
        <v>423</v>
      </c>
      <c r="C1755" s="100" t="str">
        <f>_xlfn.XLOOKUP(tblMix[[#This Row],[Team Name]],tblLookup[Team Name],tblLookup[Arena Name],NA(),0,1)</f>
        <v>GEHA Field at Arrowhead Stadium</v>
      </c>
      <c r="D1755" s="100" t="s">
        <v>425</v>
      </c>
      <c r="E1755" s="100">
        <v>76416</v>
      </c>
      <c r="F1755" s="129">
        <v>1972</v>
      </c>
      <c r="G1755" s="100" t="s">
        <v>323</v>
      </c>
      <c r="H1755" s="15" t="s">
        <v>290</v>
      </c>
      <c r="I1755" s="130">
        <v>1.97</v>
      </c>
      <c r="J1755" s="6">
        <f>1</f>
        <v>1</v>
      </c>
      <c r="L1755" s="205" t="s">
        <v>393</v>
      </c>
      <c r="M1755" s="205" t="s">
        <v>394</v>
      </c>
      <c r="N1755" s="205" t="s">
        <v>395</v>
      </c>
    </row>
    <row r="1756" spans="2:14" ht="23.25" customHeight="1">
      <c r="B1756" s="100" t="str" cm="1">
        <f t="array" ref="B1756">_xlfn.XLOOKUP(tblMix[[#This Row],[Arena Name]]&amp;tblMix[[#This Row],[Arena Location]],tblLookup[Arena Name]&amp;tblLookup[Arena Location],tblLookup[Team Name],NA(),0,1)</f>
        <v>Cincinnati Bengals</v>
      </c>
      <c r="C1756" s="100" t="str">
        <f>_xlfn.XLOOKUP(tblMix[[#This Row],[Arena Location]],tblLookup[Arena Location],tblLookup[Arena Name],NA(),0,1)</f>
        <v>Paycor Stadium</v>
      </c>
      <c r="D1756" s="100" t="s">
        <v>398</v>
      </c>
      <c r="E1756" s="100">
        <v>65515</v>
      </c>
      <c r="F1756" s="129">
        <v>2000</v>
      </c>
      <c r="G1756" s="100" t="s">
        <v>288</v>
      </c>
      <c r="H1756" s="15" t="s">
        <v>287</v>
      </c>
      <c r="I1756" s="130">
        <v>5.13</v>
      </c>
      <c r="J1756" s="6">
        <f>1</f>
        <v>1</v>
      </c>
      <c r="L1756" s="205" t="s">
        <v>455</v>
      </c>
      <c r="M1756" s="205" t="s">
        <v>456</v>
      </c>
      <c r="N1756" s="205" t="s">
        <v>457</v>
      </c>
    </row>
    <row r="1757" spans="2:14" ht="23.25" customHeight="1">
      <c r="B1757" s="100" t="s">
        <v>433</v>
      </c>
      <c r="C1757" s="100" t="s">
        <v>434</v>
      </c>
      <c r="D1757" s="100" t="s">
        <v>435</v>
      </c>
      <c r="E1757" s="100">
        <v>65326</v>
      </c>
      <c r="F1757" s="129">
        <v>1987</v>
      </c>
      <c r="G1757" s="100" t="s">
        <v>364</v>
      </c>
      <c r="H1757" s="15" t="s">
        <v>287</v>
      </c>
      <c r="I1757" s="130">
        <v>6.86</v>
      </c>
      <c r="J1757" s="6">
        <f>1</f>
        <v>1</v>
      </c>
      <c r="L1757" s="205" t="s">
        <v>405</v>
      </c>
      <c r="M1757" s="205" t="s">
        <v>406</v>
      </c>
      <c r="N1757" s="205" t="s">
        <v>407</v>
      </c>
    </row>
    <row r="1758" spans="2:14" ht="23.25" customHeight="1">
      <c r="B1758" s="100" t="s">
        <v>390</v>
      </c>
      <c r="C1758" s="100" t="s">
        <v>391</v>
      </c>
      <c r="D1758" s="100" t="str">
        <f>_xlfn.XLOOKUP(tblMix[[#This Row],[Arena Name]],tblLookup[Arena Name],tblLookup[Arena Location],NA(),0,1)</f>
        <v>Charlotte, North Carolina</v>
      </c>
      <c r="E1758" s="100">
        <v>75523</v>
      </c>
      <c r="F1758" s="129">
        <v>1996</v>
      </c>
      <c r="G1758" s="100" t="s">
        <v>308</v>
      </c>
      <c r="H1758" s="15" t="s">
        <v>281</v>
      </c>
      <c r="I1758" s="130">
        <v>12.31</v>
      </c>
      <c r="J1758" s="6">
        <f>1</f>
        <v>1</v>
      </c>
      <c r="L1758" s="205" t="s">
        <v>387</v>
      </c>
      <c r="M1758" s="205" t="s">
        <v>388</v>
      </c>
      <c r="N1758" s="205" t="s">
        <v>389</v>
      </c>
    </row>
    <row r="1759" spans="2:14" ht="23.25" customHeight="1">
      <c r="B1759" s="100" t="s">
        <v>449</v>
      </c>
      <c r="C1759" s="100" t="s">
        <v>450</v>
      </c>
      <c r="D1759" s="100" t="str">
        <f>_xlfn.XLOOKUP(tblMix[[#This Row],[Arena Name]],tblLookup[Arena Name],tblLookup[Arena Location],NA(),0,1)</f>
        <v>Philadelphia, Pennsylvania</v>
      </c>
      <c r="E1759" s="100">
        <v>69596</v>
      </c>
      <c r="F1759" s="129">
        <v>2003</v>
      </c>
      <c r="G1759" s="100" t="s">
        <v>323</v>
      </c>
      <c r="H1759" s="15" t="s">
        <v>283</v>
      </c>
      <c r="I1759" s="130">
        <v>2.11</v>
      </c>
      <c r="J1759" s="6">
        <f>1</f>
        <v>1</v>
      </c>
      <c r="L1759" s="205" t="s">
        <v>414</v>
      </c>
      <c r="M1759" s="205" t="s">
        <v>415</v>
      </c>
      <c r="N1759" s="205" t="s">
        <v>416</v>
      </c>
    </row>
    <row r="1760" spans="2:14" ht="23.25" customHeight="1">
      <c r="B1760" s="100" t="s">
        <v>399</v>
      </c>
      <c r="C1760" s="100" t="str">
        <f>_xlfn.XLOOKUP(tblMix[[#This Row],[Team Name]],tblLookup[Team Name],tblLookup[Arena Name],NA(),0,1)</f>
        <v>Cleveland Browns Stadium</v>
      </c>
      <c r="D1760" s="100" t="str">
        <f>_xlfn.XLOOKUP(tblMix[[#This Row],[Arena Name]],tblLookup[Arena Name],tblLookup[Arena Location],NA(),0,1)</f>
        <v>Cleveland, Ohio</v>
      </c>
      <c r="E1760" s="100">
        <v>67895</v>
      </c>
      <c r="F1760" s="129">
        <v>1999</v>
      </c>
      <c r="G1760" s="100" t="s">
        <v>322</v>
      </c>
      <c r="H1760" s="15" t="s">
        <v>287</v>
      </c>
      <c r="I1760" s="130">
        <v>4.54</v>
      </c>
      <c r="J1760" s="6">
        <f>1</f>
        <v>1</v>
      </c>
      <c r="L1760" s="205" t="s">
        <v>452</v>
      </c>
      <c r="M1760" s="205" t="s">
        <v>453</v>
      </c>
      <c r="N1760" s="205" t="s">
        <v>454</v>
      </c>
    </row>
    <row r="1761" spans="2:14" ht="23.25" customHeight="1">
      <c r="B1761" s="100" t="str" cm="1">
        <f t="array" ref="B1761">_xlfn.XLOOKUP(tblMix[[#This Row],[Arena Name]]&amp;tblMix[[#This Row],[Arena Location]],tblLookup[Arena Name]&amp;tblLookup[Arena Location],tblLookup[Team Name],NA(),0,1)</f>
        <v>Minnesota Vikings</v>
      </c>
      <c r="C1761" s="100" t="str">
        <f>_xlfn.XLOOKUP(tblMix[[#This Row],[Arena Location]],tblLookup[Arena Location],tblLookup[Arena Name],NA(),0,1)</f>
        <v>U.S. Bank Stadium</v>
      </c>
      <c r="D1761" s="100" t="s">
        <v>438</v>
      </c>
      <c r="E1761" s="100">
        <v>66655</v>
      </c>
      <c r="F1761" s="129">
        <v>2016</v>
      </c>
      <c r="G1761" s="100" t="s">
        <v>322</v>
      </c>
      <c r="H1761" s="15" t="s">
        <v>287</v>
      </c>
      <c r="I1761" s="130">
        <v>4.54</v>
      </c>
      <c r="J1761" s="6">
        <f>1</f>
        <v>1</v>
      </c>
      <c r="L1761" s="205" t="s">
        <v>467</v>
      </c>
      <c r="M1761" s="205" t="s">
        <v>468</v>
      </c>
      <c r="N1761" s="205" t="s">
        <v>469</v>
      </c>
    </row>
    <row r="1762" spans="2:14" ht="23.25" customHeight="1">
      <c r="B1762" s="100" t="str" cm="1">
        <f t="array" ref="B1762">_xlfn.XLOOKUP(tblMix[[#This Row],[Arena Name]]&amp;tblMix[[#This Row],[Arena Location]],tblLookup[Arena Name]&amp;tblLookup[Arena Location],tblLookup[Team Name],NA(),0,1)</f>
        <v>Seattle Seahawks</v>
      </c>
      <c r="C1762" s="100" t="str">
        <f>_xlfn.XLOOKUP(tblMix[[#This Row],[Arena Location]],tblLookup[Arena Location],tblLookup[Arena Name],NA(),0,1)</f>
        <v>Lumen Field</v>
      </c>
      <c r="D1762" s="100" t="s">
        <v>460</v>
      </c>
      <c r="E1762" s="100">
        <v>69000</v>
      </c>
      <c r="F1762" s="129">
        <v>2002</v>
      </c>
      <c r="G1762" s="100" t="s">
        <v>274</v>
      </c>
      <c r="H1762" s="15" t="s">
        <v>281</v>
      </c>
      <c r="I1762" s="130">
        <v>7.11</v>
      </c>
      <c r="J1762" s="6">
        <f>1</f>
        <v>1</v>
      </c>
      <c r="L1762" s="205" t="s">
        <v>448</v>
      </c>
      <c r="M1762" s="205" t="s">
        <v>446</v>
      </c>
      <c r="N1762" s="205" t="s">
        <v>447</v>
      </c>
    </row>
    <row r="1763" spans="2:14" ht="23.25" customHeight="1">
      <c r="B1763" s="100" t="s">
        <v>467</v>
      </c>
      <c r="C1763" s="100" t="s">
        <v>468</v>
      </c>
      <c r="D1763" s="100" t="s">
        <v>469</v>
      </c>
      <c r="E1763" s="100">
        <v>82000</v>
      </c>
      <c r="F1763" s="129">
        <v>1997</v>
      </c>
      <c r="G1763" s="100" t="s">
        <v>364</v>
      </c>
      <c r="H1763" s="15" t="s">
        <v>290</v>
      </c>
      <c r="I1763" s="130">
        <v>6.73</v>
      </c>
      <c r="J1763" s="6">
        <f>1</f>
        <v>1</v>
      </c>
      <c r="L1763" s="205" t="s">
        <v>464</v>
      </c>
      <c r="M1763" s="205" t="s">
        <v>465</v>
      </c>
      <c r="N1763" s="205" t="s">
        <v>466</v>
      </c>
    </row>
    <row r="1764" spans="2:14" ht="23.25" customHeight="1">
      <c r="B1764" s="100" t="s">
        <v>414</v>
      </c>
      <c r="C1764" s="100" t="str">
        <f>_xlfn.XLOOKUP(tblMix[[#This Row],[Team Name]],tblLookup[Team Name],tblLookup[Arena Name],NA(),0,1)</f>
        <v>NRG Stadium</v>
      </c>
      <c r="D1764" s="100" t="str">
        <f>_xlfn.XLOOKUP(tblMix[[#This Row],[Arena Name]],tblLookup[Arena Name],tblLookup[Arena Location],NA(),0,1)</f>
        <v>Houston, Texas</v>
      </c>
      <c r="E1764" s="100">
        <v>72220</v>
      </c>
      <c r="F1764" s="129">
        <v>2002</v>
      </c>
      <c r="G1764" s="100" t="s">
        <v>324</v>
      </c>
      <c r="H1764" s="15" t="s">
        <v>283</v>
      </c>
      <c r="I1764" s="130">
        <v>14.14</v>
      </c>
      <c r="J1764" s="6">
        <f>1</f>
        <v>1</v>
      </c>
      <c r="L1764" s="205" t="s">
        <v>449</v>
      </c>
      <c r="M1764" s="205" t="s">
        <v>450</v>
      </c>
      <c r="N1764" s="205" t="s">
        <v>451</v>
      </c>
    </row>
    <row r="1765" spans="2:14" ht="23.25" customHeight="1">
      <c r="B1765" s="100" t="s">
        <v>387</v>
      </c>
      <c r="C1765" s="100" t="s">
        <v>388</v>
      </c>
      <c r="D1765" s="100" t="s">
        <v>389</v>
      </c>
      <c r="E1765" s="100">
        <v>71608</v>
      </c>
      <c r="F1765" s="129">
        <v>1973</v>
      </c>
      <c r="G1765" s="100" t="s">
        <v>296</v>
      </c>
      <c r="H1765" s="15" t="s">
        <v>287</v>
      </c>
      <c r="I1765" s="130">
        <v>11.1</v>
      </c>
      <c r="J1765" s="6">
        <f>1</f>
        <v>1</v>
      </c>
      <c r="L1765" s="205" t="s">
        <v>467</v>
      </c>
      <c r="M1765" s="205" t="s">
        <v>468</v>
      </c>
      <c r="N1765" s="205" t="s">
        <v>469</v>
      </c>
    </row>
    <row r="1766" spans="2:14" ht="23.25" customHeight="1">
      <c r="B1766" s="100" t="s">
        <v>399</v>
      </c>
      <c r="C1766" s="100" t="s">
        <v>400</v>
      </c>
      <c r="D1766" s="100" t="s">
        <v>401</v>
      </c>
      <c r="E1766" s="100">
        <v>67895</v>
      </c>
      <c r="F1766" s="129">
        <v>1999</v>
      </c>
      <c r="G1766" s="100" t="s">
        <v>312</v>
      </c>
      <c r="H1766" s="15" t="s">
        <v>283</v>
      </c>
      <c r="I1766" s="130">
        <v>16.22</v>
      </c>
      <c r="J1766" s="6">
        <f>1</f>
        <v>1</v>
      </c>
      <c r="L1766" s="205" t="s">
        <v>429</v>
      </c>
      <c r="M1766" s="205" t="s">
        <v>430</v>
      </c>
      <c r="N1766" s="205" t="s">
        <v>431</v>
      </c>
    </row>
    <row r="1767" spans="2:14" ht="23.25" customHeight="1">
      <c r="B1767" s="100" t="s">
        <v>432</v>
      </c>
      <c r="C1767" s="100" t="s">
        <v>430</v>
      </c>
      <c r="D1767" s="100" t="str">
        <f>_xlfn.XLOOKUP(tblMix[[#This Row],[Arena Name]],tblLookup[Arena Name],tblLookup[Arena Location],NA(),0,1)</f>
        <v>Inglewood, California</v>
      </c>
      <c r="E1767" s="100">
        <v>70240</v>
      </c>
      <c r="F1767" s="129">
        <v>2020</v>
      </c>
      <c r="G1767" s="100" t="s">
        <v>303</v>
      </c>
      <c r="H1767" s="15" t="s">
        <v>287</v>
      </c>
      <c r="I1767" s="130">
        <v>13.89</v>
      </c>
      <c r="J1767" s="6">
        <f>1</f>
        <v>1</v>
      </c>
      <c r="L1767" s="205" t="s">
        <v>433</v>
      </c>
      <c r="M1767" s="205" t="s">
        <v>434</v>
      </c>
      <c r="N1767" s="205" t="s">
        <v>435</v>
      </c>
    </row>
    <row r="1768" spans="2:14" ht="23.25" customHeight="1">
      <c r="B1768" s="100" t="s">
        <v>436</v>
      </c>
      <c r="C1768" s="100" t="s">
        <v>437</v>
      </c>
      <c r="D1768" s="100" t="str">
        <f>_xlfn.XLOOKUP(tblMix[[#This Row],[Arena Name]],tblLookup[Arena Name],tblLookup[Arena Location],NA(),0,1)</f>
        <v>Minneapolis, Minnesota</v>
      </c>
      <c r="E1768" s="100">
        <v>66655</v>
      </c>
      <c r="F1768" s="129">
        <v>2016</v>
      </c>
      <c r="G1768" s="100" t="s">
        <v>323</v>
      </c>
      <c r="H1768" s="15" t="s">
        <v>290</v>
      </c>
      <c r="I1768" s="130">
        <v>1.97</v>
      </c>
      <c r="J1768" s="6">
        <f>1</f>
        <v>1</v>
      </c>
      <c r="L1768" s="205" t="s">
        <v>461</v>
      </c>
      <c r="M1768" s="205" t="s">
        <v>462</v>
      </c>
      <c r="N1768" s="205" t="s">
        <v>463</v>
      </c>
    </row>
    <row r="1769" spans="2:14" ht="23.25" customHeight="1">
      <c r="B1769" s="100" t="s">
        <v>402</v>
      </c>
      <c r="C1769" s="100" t="str">
        <f>_xlfn.XLOOKUP(tblMix[[#This Row],[Team Name]],tblLookup[Team Name],tblLookup[Arena Name],NA(),0,1)</f>
        <v>AT&amp;T Stadium</v>
      </c>
      <c r="D1769" s="100" t="str">
        <f>_xlfn.XLOOKUP(tblMix[[#This Row],[Arena Name]],tblLookup[Arena Name],tblLookup[Arena Location],NA(),0,1)</f>
        <v>Arlington, Texas</v>
      </c>
      <c r="E1769" s="100">
        <v>80000</v>
      </c>
      <c r="F1769" s="129">
        <v>2009</v>
      </c>
      <c r="G1769" s="100" t="s">
        <v>361</v>
      </c>
      <c r="H1769" s="15" t="s">
        <v>283</v>
      </c>
      <c r="I1769" s="130">
        <v>3.15</v>
      </c>
      <c r="J1769" s="6">
        <f>1</f>
        <v>1</v>
      </c>
      <c r="L1769" s="205" t="s">
        <v>448</v>
      </c>
      <c r="M1769" s="205" t="s">
        <v>446</v>
      </c>
      <c r="N1769" s="205" t="s">
        <v>447</v>
      </c>
    </row>
    <row r="1770" spans="2:14" ht="23.25" customHeight="1">
      <c r="B1770" s="100" t="str" cm="1">
        <f t="array" ref="B1770">_xlfn.XLOOKUP(tblMix[[#This Row],[Arena Name]]&amp;tblMix[[#This Row],[Arena Location]],tblLookup[Arena Name]&amp;tblLookup[Arena Location],tblLookup[Team Name],NA(),0,1)</f>
        <v>Los Angeles Rams</v>
      </c>
      <c r="C1770" s="100" t="s">
        <v>430</v>
      </c>
      <c r="D1770" s="100" t="s">
        <v>431</v>
      </c>
      <c r="E1770" s="100">
        <v>70240</v>
      </c>
      <c r="F1770" s="129">
        <v>2020</v>
      </c>
      <c r="G1770" s="100" t="s">
        <v>363</v>
      </c>
      <c r="H1770" s="15" t="s">
        <v>290</v>
      </c>
      <c r="I1770" s="130">
        <v>5.21</v>
      </c>
      <c r="J1770" s="6">
        <f>1</f>
        <v>1</v>
      </c>
      <c r="L1770" s="205" t="s">
        <v>464</v>
      </c>
      <c r="M1770" s="205" t="s">
        <v>465</v>
      </c>
      <c r="N1770" s="205" t="s">
        <v>466</v>
      </c>
    </row>
    <row r="1771" spans="2:14" ht="23.25" customHeight="1">
      <c r="B1771" s="100" t="s">
        <v>426</v>
      </c>
      <c r="C1771" s="100" t="s">
        <v>427</v>
      </c>
      <c r="D1771" s="100" t="s">
        <v>428</v>
      </c>
      <c r="E1771" s="100">
        <v>65000</v>
      </c>
      <c r="F1771" s="129">
        <v>2020</v>
      </c>
      <c r="G1771" s="100" t="s">
        <v>268</v>
      </c>
      <c r="H1771" s="15" t="s">
        <v>290</v>
      </c>
      <c r="I1771" s="130">
        <v>6.16</v>
      </c>
      <c r="J1771" s="6">
        <f>1</f>
        <v>1</v>
      </c>
      <c r="L1771" s="205" t="s">
        <v>399</v>
      </c>
      <c r="M1771" s="205" t="s">
        <v>400</v>
      </c>
      <c r="N1771" s="205" t="s">
        <v>401</v>
      </c>
    </row>
    <row r="1772" spans="2:14" ht="23.25" customHeight="1">
      <c r="B1772" s="100" t="s">
        <v>408</v>
      </c>
      <c r="C1772" s="100" t="s">
        <v>409</v>
      </c>
      <c r="D1772" s="100" t="str">
        <f>_xlfn.XLOOKUP(tblMix[[#This Row],[Arena Name]],tblLookup[Arena Name],tblLookup[Arena Location],NA(),0,1)</f>
        <v>Detroit, Michigan</v>
      </c>
      <c r="E1772" s="100">
        <v>65000</v>
      </c>
      <c r="F1772" s="129">
        <v>2002</v>
      </c>
      <c r="G1772" s="100" t="s">
        <v>271</v>
      </c>
      <c r="H1772" s="15" t="s">
        <v>290</v>
      </c>
      <c r="I1772" s="130">
        <v>10.18</v>
      </c>
      <c r="J1772" s="6">
        <f>1</f>
        <v>1</v>
      </c>
      <c r="L1772" s="205" t="s">
        <v>408</v>
      </c>
      <c r="M1772" s="205" t="s">
        <v>409</v>
      </c>
      <c r="N1772" s="205" t="s">
        <v>410</v>
      </c>
    </row>
    <row r="1773" spans="2:14" ht="23.25" customHeight="1">
      <c r="B1773" s="100" t="s">
        <v>411</v>
      </c>
      <c r="C1773" s="100" t="s">
        <v>412</v>
      </c>
      <c r="D1773" s="100" t="s">
        <v>413</v>
      </c>
      <c r="E1773" s="100">
        <v>81441</v>
      </c>
      <c r="F1773" s="129">
        <v>1957</v>
      </c>
      <c r="G1773" s="100" t="s">
        <v>304</v>
      </c>
      <c r="H1773" s="15" t="s">
        <v>283</v>
      </c>
      <c r="I1773" s="130">
        <v>7.53</v>
      </c>
      <c r="J1773" s="6">
        <f>1</f>
        <v>1</v>
      </c>
      <c r="L1773" s="205" t="s">
        <v>393</v>
      </c>
      <c r="M1773" s="205" t="s">
        <v>394</v>
      </c>
      <c r="N1773" s="205" t="s">
        <v>395</v>
      </c>
    </row>
    <row r="1774" spans="2:14" ht="23.25" customHeight="1">
      <c r="B1774" s="100" t="s">
        <v>423</v>
      </c>
      <c r="C1774" s="100" t="s">
        <v>424</v>
      </c>
      <c r="D1774" s="100" t="s">
        <v>425</v>
      </c>
      <c r="E1774" s="100">
        <v>76416</v>
      </c>
      <c r="F1774" s="129">
        <v>1972</v>
      </c>
      <c r="G1774" s="100" t="s">
        <v>296</v>
      </c>
      <c r="H1774" s="15" t="s">
        <v>281</v>
      </c>
      <c r="I1774" s="130">
        <v>12.21</v>
      </c>
      <c r="J1774" s="6">
        <f>1</f>
        <v>1</v>
      </c>
      <c r="L1774" s="205" t="s">
        <v>399</v>
      </c>
      <c r="M1774" s="205" t="s">
        <v>400</v>
      </c>
      <c r="N1774" s="205" t="s">
        <v>401</v>
      </c>
    </row>
    <row r="1775" spans="2:14" ht="23.25" customHeight="1">
      <c r="B1775" s="100" t="s">
        <v>432</v>
      </c>
      <c r="C1775" s="100" t="s">
        <v>430</v>
      </c>
      <c r="D1775" s="100" t="s">
        <v>431</v>
      </c>
      <c r="E1775" s="100">
        <v>70240</v>
      </c>
      <c r="F1775" s="129">
        <v>2020</v>
      </c>
      <c r="G1775" s="100" t="s">
        <v>311</v>
      </c>
      <c r="H1775" s="15" t="s">
        <v>287</v>
      </c>
      <c r="I1775" s="130">
        <v>14.84</v>
      </c>
      <c r="J1775" s="6">
        <f>1</f>
        <v>1</v>
      </c>
      <c r="L1775" s="205" t="s">
        <v>405</v>
      </c>
      <c r="M1775" s="205" t="s">
        <v>406</v>
      </c>
      <c r="N1775" s="205" t="s">
        <v>407</v>
      </c>
    </row>
    <row r="1776" spans="2:14" ht="23.25" customHeight="1">
      <c r="B1776" s="100" t="s">
        <v>461</v>
      </c>
      <c r="C1776" s="100" t="str">
        <f>_xlfn.XLOOKUP(tblMix[[#This Row],[Team Name]],tblLookup[Team Name],tblLookup[Arena Name],NA(),0,1)</f>
        <v>Raymond James Stadium</v>
      </c>
      <c r="D1776" s="100" t="str">
        <f>_xlfn.XLOOKUP(tblMix[[#This Row],[Arena Name]],tblLookup[Arena Name],tblLookup[Arena Location],NA(),0,1)</f>
        <v>Tampa, Florida</v>
      </c>
      <c r="E1776" s="100">
        <v>65890</v>
      </c>
      <c r="F1776" s="129">
        <v>1998</v>
      </c>
      <c r="G1776" s="100" t="s">
        <v>309</v>
      </c>
      <c r="H1776" s="15" t="s">
        <v>281</v>
      </c>
      <c r="I1776" s="130">
        <v>1.61</v>
      </c>
      <c r="J1776" s="6">
        <f>1</f>
        <v>1</v>
      </c>
      <c r="L1776" s="205" t="s">
        <v>381</v>
      </c>
      <c r="M1776" s="205" t="s">
        <v>382</v>
      </c>
      <c r="N1776" s="205" t="s">
        <v>383</v>
      </c>
    </row>
    <row r="1777" spans="2:14" ht="23.25" customHeight="1">
      <c r="B1777" s="100" t="s">
        <v>439</v>
      </c>
      <c r="C1777" s="100" t="s">
        <v>440</v>
      </c>
      <c r="D1777" s="100" t="s">
        <v>441</v>
      </c>
      <c r="E1777" s="100">
        <v>66829</v>
      </c>
      <c r="F1777" s="129">
        <v>2002</v>
      </c>
      <c r="G1777" s="100" t="s">
        <v>311</v>
      </c>
      <c r="H1777" s="15" t="s">
        <v>287</v>
      </c>
      <c r="I1777" s="130">
        <v>14.84</v>
      </c>
      <c r="J1777" s="6">
        <f>1</f>
        <v>1</v>
      </c>
      <c r="L1777" s="205" t="s">
        <v>402</v>
      </c>
      <c r="M1777" s="205" t="s">
        <v>403</v>
      </c>
      <c r="N1777" s="205" t="s">
        <v>404</v>
      </c>
    </row>
    <row r="1778" spans="2:14" ht="23.25" customHeight="1">
      <c r="B1778" s="100" t="s">
        <v>381</v>
      </c>
      <c r="C1778" s="100" t="str">
        <f>_xlfn.XLOOKUP(tblMix[[#This Row],[Team Name]],tblLookup[Team Name],tblLookup[Arena Name],NA(),0,1)</f>
        <v>Mercedes-Benz Stadium</v>
      </c>
      <c r="D1778" s="100" t="str">
        <f>_xlfn.XLOOKUP(tblMix[[#This Row],[Arena Name]],tblLookup[Arena Name],tblLookup[Arena Location],NA(),0,1)</f>
        <v>Atlanta, Georgia</v>
      </c>
      <c r="E1778" s="100">
        <v>71000</v>
      </c>
      <c r="F1778" s="129">
        <v>2017</v>
      </c>
      <c r="G1778" s="100" t="s">
        <v>298</v>
      </c>
      <c r="H1778" s="15" t="s">
        <v>283</v>
      </c>
      <c r="I1778" s="130">
        <v>9.84</v>
      </c>
      <c r="J1778" s="6">
        <f>1</f>
        <v>1</v>
      </c>
      <c r="L1778" s="205" t="s">
        <v>442</v>
      </c>
      <c r="M1778" s="205" t="s">
        <v>443</v>
      </c>
      <c r="N1778" s="205" t="s">
        <v>444</v>
      </c>
    </row>
    <row r="1779" spans="2:14" ht="23.25" customHeight="1">
      <c r="B1779" s="100" t="str" cm="1">
        <f t="array" ref="B1779">_xlfn.XLOOKUP(tblMix[[#This Row],[Arena Name]]&amp;tblMix[[#This Row],[Arena Location]],tblLookup[Arena Name]&amp;tblLookup[Arena Location],tblLookup[Team Name],NA(),0,1)</f>
        <v>Dallas Cowboys</v>
      </c>
      <c r="C1779" s="100" t="str">
        <f>_xlfn.XLOOKUP(tblMix[[#This Row],[Arena Location]],tblLookup[Arena Location],tblLookup[Arena Name],NA(),0,1)</f>
        <v>AT&amp;T Stadium</v>
      </c>
      <c r="D1779" s="100" t="s">
        <v>404</v>
      </c>
      <c r="E1779" s="100">
        <v>80000</v>
      </c>
      <c r="F1779" s="129">
        <v>2009</v>
      </c>
      <c r="G1779" s="100" t="s">
        <v>362</v>
      </c>
      <c r="H1779" s="15" t="s">
        <v>287</v>
      </c>
      <c r="I1779" s="130">
        <v>7.12</v>
      </c>
      <c r="J1779" s="6">
        <f>1</f>
        <v>1</v>
      </c>
      <c r="L1779" s="205" t="s">
        <v>445</v>
      </c>
      <c r="M1779" s="205" t="s">
        <v>446</v>
      </c>
      <c r="N1779" s="205" t="s">
        <v>447</v>
      </c>
    </row>
    <row r="1780" spans="2:14" ht="23.25" customHeight="1">
      <c r="B1780" s="100" t="s">
        <v>384</v>
      </c>
      <c r="C1780" s="100" t="s">
        <v>385</v>
      </c>
      <c r="D1780" s="100" t="s">
        <v>386</v>
      </c>
      <c r="E1780" s="100">
        <v>71008</v>
      </c>
      <c r="F1780" s="129">
        <v>1998</v>
      </c>
      <c r="G1780" s="100" t="s">
        <v>271</v>
      </c>
      <c r="H1780" s="15" t="s">
        <v>290</v>
      </c>
      <c r="I1780" s="130">
        <v>10.18</v>
      </c>
      <c r="J1780" s="6">
        <f>1</f>
        <v>1</v>
      </c>
      <c r="L1780" s="205" t="s">
        <v>399</v>
      </c>
      <c r="M1780" s="205" t="s">
        <v>400</v>
      </c>
      <c r="N1780" s="205" t="s">
        <v>401</v>
      </c>
    </row>
    <row r="1781" spans="2:14" ht="23.25" customHeight="1">
      <c r="B1781" s="100" t="s">
        <v>458</v>
      </c>
      <c r="C1781" s="100" t="s">
        <v>459</v>
      </c>
      <c r="D1781" s="100" t="s">
        <v>460</v>
      </c>
      <c r="E1781" s="100">
        <v>69000</v>
      </c>
      <c r="F1781" s="129">
        <v>2002</v>
      </c>
      <c r="G1781" s="100" t="s">
        <v>365</v>
      </c>
      <c r="H1781" s="15" t="s">
        <v>283</v>
      </c>
      <c r="I1781" s="130">
        <v>7.18</v>
      </c>
      <c r="J1781" s="6">
        <f>1</f>
        <v>1</v>
      </c>
      <c r="L1781" s="205" t="s">
        <v>445</v>
      </c>
      <c r="M1781" s="205" t="s">
        <v>446</v>
      </c>
      <c r="N1781" s="205" t="s">
        <v>447</v>
      </c>
    </row>
    <row r="1782" spans="2:14" ht="23.25" customHeight="1">
      <c r="B1782" s="100" t="s">
        <v>452</v>
      </c>
      <c r="C1782" s="100" t="s">
        <v>453</v>
      </c>
      <c r="D1782" s="100" t="s">
        <v>454</v>
      </c>
      <c r="E1782" s="100">
        <v>68400</v>
      </c>
      <c r="F1782" s="129">
        <v>2001</v>
      </c>
      <c r="G1782" s="100" t="s">
        <v>364</v>
      </c>
      <c r="H1782" s="15" t="s">
        <v>281</v>
      </c>
      <c r="I1782" s="130">
        <v>7.2</v>
      </c>
      <c r="J1782" s="6">
        <f>1</f>
        <v>1</v>
      </c>
      <c r="L1782" s="205" t="s">
        <v>461</v>
      </c>
      <c r="M1782" s="205" t="s">
        <v>462</v>
      </c>
      <c r="N1782" s="205" t="s">
        <v>463</v>
      </c>
    </row>
    <row r="1783" spans="2:14" ht="23.25" customHeight="1">
      <c r="B1783" s="100" t="s">
        <v>458</v>
      </c>
      <c r="C1783" s="100" t="s">
        <v>459</v>
      </c>
      <c r="D1783" s="100" t="s">
        <v>460</v>
      </c>
      <c r="E1783" s="100">
        <v>69000</v>
      </c>
      <c r="F1783" s="129">
        <v>2002</v>
      </c>
      <c r="G1783" s="100" t="s">
        <v>324</v>
      </c>
      <c r="H1783" s="15" t="s">
        <v>281</v>
      </c>
      <c r="I1783" s="130">
        <v>13.29</v>
      </c>
      <c r="J1783" s="6">
        <f>1</f>
        <v>1</v>
      </c>
      <c r="L1783" s="205" t="s">
        <v>402</v>
      </c>
      <c r="M1783" s="205" t="s">
        <v>403</v>
      </c>
      <c r="N1783" s="205" t="s">
        <v>404</v>
      </c>
    </row>
    <row r="1784" spans="2:14" ht="23.25" customHeight="1">
      <c r="B1784" s="100" t="str" cm="1">
        <f t="array" ref="B1784">_xlfn.XLOOKUP(tblMix[[#This Row],[Arena Name]]&amp;tblMix[[#This Row],[Arena Location]],tblLookup[Arena Name]&amp;tblLookup[Arena Location],tblLookup[Team Name],NA(),0,1)</f>
        <v>Miami Dolphins</v>
      </c>
      <c r="C1784" s="100" t="str">
        <f>_xlfn.XLOOKUP(tblMix[[#This Row],[Arena Location]],tblLookup[Arena Location],tblLookup[Arena Name],NA(),0,1)</f>
        <v>Hard Rock Stadium</v>
      </c>
      <c r="D1784" s="100" t="s">
        <v>435</v>
      </c>
      <c r="E1784" s="100">
        <v>65326</v>
      </c>
      <c r="F1784" s="129">
        <v>1987</v>
      </c>
      <c r="G1784" s="100" t="s">
        <v>302</v>
      </c>
      <c r="H1784" s="15" t="s">
        <v>290</v>
      </c>
      <c r="I1784" s="130">
        <v>2.79</v>
      </c>
      <c r="J1784" s="6">
        <f>1</f>
        <v>1</v>
      </c>
      <c r="L1784" s="205" t="s">
        <v>449</v>
      </c>
      <c r="M1784" s="205" t="s">
        <v>450</v>
      </c>
      <c r="N1784" s="205" t="s">
        <v>451</v>
      </c>
    </row>
    <row r="1785" spans="2:14" ht="23.25" customHeight="1">
      <c r="B1785" s="100" t="s">
        <v>411</v>
      </c>
      <c r="C1785" s="100" t="s">
        <v>412</v>
      </c>
      <c r="D1785" s="100" t="str">
        <f>_xlfn.XLOOKUP(tblMix[[#This Row],[Arena Name]],tblLookup[Arena Name],tblLookup[Arena Location],NA(),0,1)</f>
        <v>Green Bay, Wisconsin</v>
      </c>
      <c r="E1785" s="100">
        <v>81441</v>
      </c>
      <c r="F1785" s="129">
        <v>1957</v>
      </c>
      <c r="G1785" s="100" t="s">
        <v>285</v>
      </c>
      <c r="H1785" s="15" t="s">
        <v>283</v>
      </c>
      <c r="I1785" s="130">
        <v>12.71</v>
      </c>
      <c r="J1785" s="6">
        <f>1</f>
        <v>1</v>
      </c>
      <c r="L1785" s="205" t="s">
        <v>433</v>
      </c>
      <c r="M1785" s="205" t="s">
        <v>434</v>
      </c>
      <c r="N1785" s="205" t="s">
        <v>435</v>
      </c>
    </row>
    <row r="1786" spans="2:14" ht="23.25" customHeight="1">
      <c r="B1786" s="100" t="s">
        <v>432</v>
      </c>
      <c r="C1786" s="100" t="str">
        <f>_xlfn.XLOOKUP(tblMix[[#This Row],[Team Name]],tblLookup[Team Name],tblLookup[Arena Name],NA(),0,1)</f>
        <v>SoFi Stadium</v>
      </c>
      <c r="D1786" s="100" t="str">
        <f>_xlfn.XLOOKUP(tblMix[[#This Row],[Arena Name]],tblLookup[Arena Name],tblLookup[Arena Location],NA(),0,1)</f>
        <v>Inglewood, California</v>
      </c>
      <c r="E1786" s="100">
        <v>70240</v>
      </c>
      <c r="F1786" s="129">
        <v>2020</v>
      </c>
      <c r="G1786" s="100" t="s">
        <v>282</v>
      </c>
      <c r="H1786" s="15" t="s">
        <v>290</v>
      </c>
      <c r="I1786" s="130">
        <v>5.88</v>
      </c>
      <c r="J1786" s="6">
        <f>1</f>
        <v>1</v>
      </c>
      <c r="L1786" s="205" t="s">
        <v>405</v>
      </c>
      <c r="M1786" s="205" t="s">
        <v>406</v>
      </c>
      <c r="N1786" s="205" t="s">
        <v>407</v>
      </c>
    </row>
    <row r="1787" spans="2:14" ht="23.25" customHeight="1">
      <c r="B1787" s="100" t="s">
        <v>402</v>
      </c>
      <c r="C1787" s="100" t="s">
        <v>403</v>
      </c>
      <c r="D1787" s="100" t="s">
        <v>404</v>
      </c>
      <c r="E1787" s="100">
        <v>80000</v>
      </c>
      <c r="F1787" s="129">
        <v>2009</v>
      </c>
      <c r="G1787" s="100" t="s">
        <v>289</v>
      </c>
      <c r="H1787" s="15" t="s">
        <v>283</v>
      </c>
      <c r="I1787" s="130">
        <v>7.76</v>
      </c>
      <c r="J1787" s="6">
        <f>1</f>
        <v>1</v>
      </c>
      <c r="L1787" s="205" t="s">
        <v>387</v>
      </c>
      <c r="M1787" s="205" t="s">
        <v>388</v>
      </c>
      <c r="N1787" s="205" t="s">
        <v>389</v>
      </c>
    </row>
    <row r="1788" spans="2:14" ht="23.25" customHeight="1">
      <c r="B1788" s="100" t="str" cm="1">
        <f t="array" ref="B1788">_xlfn.XLOOKUP(tblMix[[#This Row],[Arena Name]]&amp;tblMix[[#This Row],[Arena Location]],tblLookup[Arena Name]&amp;tblLookup[Arena Location],tblLookup[Team Name],NA(),0,1)</f>
        <v>Las Vegas Raiders</v>
      </c>
      <c r="C1788" s="100" t="s">
        <v>427</v>
      </c>
      <c r="D1788" s="100" t="s">
        <v>428</v>
      </c>
      <c r="E1788" s="100">
        <v>65000</v>
      </c>
      <c r="F1788" s="129">
        <v>2020</v>
      </c>
      <c r="G1788" s="100" t="s">
        <v>360</v>
      </c>
      <c r="H1788" s="15" t="s">
        <v>281</v>
      </c>
      <c r="I1788" s="130">
        <v>3.39</v>
      </c>
      <c r="J1788" s="6">
        <f>1</f>
        <v>1</v>
      </c>
      <c r="L1788" s="205" t="s">
        <v>426</v>
      </c>
      <c r="M1788" s="205" t="s">
        <v>427</v>
      </c>
      <c r="N1788" s="205" t="s">
        <v>428</v>
      </c>
    </row>
    <row r="1789" spans="2:14" ht="23.25" customHeight="1">
      <c r="B1789" s="100" t="s">
        <v>402</v>
      </c>
      <c r="C1789" s="100" t="s">
        <v>403</v>
      </c>
      <c r="D1789" s="100" t="s">
        <v>404</v>
      </c>
      <c r="E1789" s="100">
        <v>80000</v>
      </c>
      <c r="F1789" s="129">
        <v>2009</v>
      </c>
      <c r="G1789" s="100" t="s">
        <v>294</v>
      </c>
      <c r="H1789" s="15" t="s">
        <v>290</v>
      </c>
      <c r="I1789" s="130">
        <v>3.14</v>
      </c>
      <c r="J1789" s="6">
        <f>1</f>
        <v>1</v>
      </c>
      <c r="L1789" s="205" t="s">
        <v>384</v>
      </c>
      <c r="M1789" s="205" t="s">
        <v>385</v>
      </c>
      <c r="N1789" s="205" t="s">
        <v>386</v>
      </c>
    </row>
    <row r="1790" spans="2:14" ht="23.25" customHeight="1">
      <c r="B1790" s="100" t="s">
        <v>452</v>
      </c>
      <c r="C1790" s="100" t="str">
        <f>_xlfn.XLOOKUP(tblMix[[#This Row],[Team Name]],tblLookup[Team Name],tblLookup[Arena Name],NA(),0,1)</f>
        <v>Acrisure Stadium</v>
      </c>
      <c r="D1790" s="100" t="s">
        <v>454</v>
      </c>
      <c r="E1790" s="100">
        <v>68400</v>
      </c>
      <c r="F1790" s="129">
        <v>2001</v>
      </c>
      <c r="G1790" s="100" t="s">
        <v>303</v>
      </c>
      <c r="H1790" s="15" t="s">
        <v>283</v>
      </c>
      <c r="I1790" s="130">
        <v>13.89</v>
      </c>
      <c r="J1790" s="6">
        <f>1</f>
        <v>1</v>
      </c>
      <c r="L1790" s="205" t="s">
        <v>408</v>
      </c>
      <c r="M1790" s="205" t="s">
        <v>409</v>
      </c>
      <c r="N1790" s="205" t="s">
        <v>410</v>
      </c>
    </row>
    <row r="1791" spans="2:14" ht="23.25" customHeight="1">
      <c r="B1791" s="100" t="s">
        <v>396</v>
      </c>
      <c r="C1791" s="100" t="s">
        <v>397</v>
      </c>
      <c r="D1791" s="100" t="str">
        <f>_xlfn.XLOOKUP(tblMix[[#This Row],[Arena Name]],tblLookup[Arena Name],tblLookup[Arena Location],NA(),0,1)</f>
        <v>Cincinnati, Ohio</v>
      </c>
      <c r="E1791" s="100">
        <v>65515</v>
      </c>
      <c r="F1791" s="129">
        <v>2000</v>
      </c>
      <c r="G1791" s="100" t="s">
        <v>286</v>
      </c>
      <c r="H1791" s="15" t="s">
        <v>287</v>
      </c>
      <c r="I1791" s="130">
        <v>8.8800000000000008</v>
      </c>
      <c r="J1791" s="6">
        <f>1</f>
        <v>1</v>
      </c>
      <c r="L1791" s="205" t="s">
        <v>452</v>
      </c>
      <c r="M1791" s="205" t="s">
        <v>453</v>
      </c>
      <c r="N1791" s="205" t="s">
        <v>454</v>
      </c>
    </row>
    <row r="1792" spans="2:14" ht="23.25" customHeight="1">
      <c r="B1792" s="100" t="s">
        <v>436</v>
      </c>
      <c r="C1792" s="100" t="s">
        <v>437</v>
      </c>
      <c r="D1792" s="100" t="str">
        <f>_xlfn.XLOOKUP(tblMix[[#This Row],[Arena Name]],tblLookup[Arena Name],tblLookup[Arena Location],NA(),0,1)</f>
        <v>Minneapolis, Minnesota</v>
      </c>
      <c r="E1792" s="100">
        <v>66655</v>
      </c>
      <c r="F1792" s="129">
        <v>2016</v>
      </c>
      <c r="G1792" s="100" t="s">
        <v>358</v>
      </c>
      <c r="H1792" s="15" t="s">
        <v>281</v>
      </c>
      <c r="I1792" s="130">
        <v>14.22</v>
      </c>
      <c r="J1792" s="6">
        <f>1</f>
        <v>1</v>
      </c>
      <c r="L1792" s="205" t="s">
        <v>461</v>
      </c>
      <c r="M1792" s="205" t="s">
        <v>462</v>
      </c>
      <c r="N1792" s="205" t="s">
        <v>463</v>
      </c>
    </row>
    <row r="1793" spans="2:14" ht="23.25" customHeight="1">
      <c r="B1793" s="100" t="s">
        <v>387</v>
      </c>
      <c r="C1793" s="100" t="str">
        <f>_xlfn.XLOOKUP(tblMix[[#This Row],[Team Name]],tblLookup[Team Name],tblLookup[Arena Name],NA(),0,1)</f>
        <v>Highmark Stadium</v>
      </c>
      <c r="D1793" s="100" t="str">
        <f>_xlfn.XLOOKUP(tblMix[[#This Row],[Arena Name]],tblLookup[Arena Name],tblLookup[Arena Location],NA(),0,1)</f>
        <v>Orchard Park, New York</v>
      </c>
      <c r="E1793" s="100">
        <v>71608</v>
      </c>
      <c r="F1793" s="129">
        <v>1973</v>
      </c>
      <c r="G1793" s="100" t="s">
        <v>313</v>
      </c>
      <c r="H1793" s="15" t="s">
        <v>287</v>
      </c>
      <c r="I1793" s="130">
        <v>12.48</v>
      </c>
      <c r="J1793" s="6">
        <f>1</f>
        <v>1</v>
      </c>
      <c r="L1793" s="205" t="s">
        <v>429</v>
      </c>
      <c r="M1793" s="205" t="s">
        <v>430</v>
      </c>
      <c r="N1793" s="205" t="s">
        <v>431</v>
      </c>
    </row>
    <row r="1794" spans="2:14" ht="23.25" customHeight="1">
      <c r="B1794" s="100" t="s">
        <v>458</v>
      </c>
      <c r="C1794" s="100" t="s">
        <v>459</v>
      </c>
      <c r="D1794" s="100" t="str">
        <f>_xlfn.XLOOKUP(tblMix[[#This Row],[Arena Name]],tblLookup[Arena Name],tblLookup[Arena Location],NA(),0,1)</f>
        <v>Seattle, Washington</v>
      </c>
      <c r="E1794" s="100">
        <v>69000</v>
      </c>
      <c r="F1794" s="129">
        <v>2002</v>
      </c>
      <c r="G1794" s="100" t="s">
        <v>310</v>
      </c>
      <c r="H1794" s="15" t="s">
        <v>287</v>
      </c>
      <c r="I1794" s="130">
        <v>7.49</v>
      </c>
      <c r="J1794" s="6">
        <f>1</f>
        <v>1</v>
      </c>
      <c r="L1794" s="205" t="s">
        <v>393</v>
      </c>
      <c r="M1794" s="205" t="s">
        <v>394</v>
      </c>
      <c r="N1794" s="205" t="s">
        <v>395</v>
      </c>
    </row>
    <row r="1795" spans="2:14" ht="23.25" customHeight="1">
      <c r="B1795" s="100" t="s">
        <v>396</v>
      </c>
      <c r="C1795" s="100" t="s">
        <v>397</v>
      </c>
      <c r="D1795" s="100" t="s">
        <v>398</v>
      </c>
      <c r="E1795" s="100">
        <v>65515</v>
      </c>
      <c r="F1795" s="129">
        <v>2000</v>
      </c>
      <c r="G1795" s="100" t="s">
        <v>297</v>
      </c>
      <c r="H1795" s="15" t="s">
        <v>287</v>
      </c>
      <c r="I1795" s="130">
        <v>15.27</v>
      </c>
      <c r="J1795" s="6">
        <f>1</f>
        <v>1</v>
      </c>
      <c r="L1795" s="205" t="s">
        <v>436</v>
      </c>
      <c r="M1795" s="205" t="s">
        <v>437</v>
      </c>
      <c r="N1795" s="205" t="s">
        <v>438</v>
      </c>
    </row>
    <row r="1796" spans="2:14" ht="23.25" customHeight="1">
      <c r="B1796" s="100" t="s">
        <v>420</v>
      </c>
      <c r="C1796" s="100" t="s">
        <v>421</v>
      </c>
      <c r="D1796" s="100" t="str">
        <f>_xlfn.XLOOKUP(tblMix[[#This Row],[Arena Name]],tblLookup[Arena Name],tblLookup[Arena Location],NA(),0,1)</f>
        <v>Jacksonville, Florida</v>
      </c>
      <c r="E1796" s="100">
        <v>69132</v>
      </c>
      <c r="F1796" s="129">
        <v>2008</v>
      </c>
      <c r="G1796" s="100" t="s">
        <v>295</v>
      </c>
      <c r="H1796" s="15" t="s">
        <v>287</v>
      </c>
      <c r="I1796" s="130">
        <v>15.3</v>
      </c>
      <c r="J1796" s="6">
        <f>1</f>
        <v>1</v>
      </c>
      <c r="L1796" s="205" t="s">
        <v>436</v>
      </c>
      <c r="M1796" s="205" t="s">
        <v>437</v>
      </c>
      <c r="N1796" s="205" t="s">
        <v>438</v>
      </c>
    </row>
    <row r="1797" spans="2:14" ht="23.25" customHeight="1">
      <c r="B1797" s="100" t="s">
        <v>390</v>
      </c>
      <c r="C1797" s="100" t="str">
        <f>_xlfn.XLOOKUP(tblMix[[#This Row],[Team Name]],tblLookup[Team Name],tblLookup[Arena Name],NA(),0,1)</f>
        <v>Bank of America Stadium</v>
      </c>
      <c r="D1797" s="100" t="str">
        <f>_xlfn.XLOOKUP(tblMix[[#This Row],[Arena Name]],tblLookup[Arena Name],tblLookup[Arena Location],NA(),0,1)</f>
        <v>Charlotte, North Carolina</v>
      </c>
      <c r="E1797" s="100">
        <v>75523</v>
      </c>
      <c r="F1797" s="129">
        <v>1996</v>
      </c>
      <c r="G1797" s="100" t="s">
        <v>274</v>
      </c>
      <c r="H1797" s="15" t="s">
        <v>283</v>
      </c>
      <c r="I1797" s="130">
        <v>6.84</v>
      </c>
      <c r="J1797" s="6">
        <f>1</f>
        <v>1</v>
      </c>
      <c r="L1797" s="205" t="s">
        <v>426</v>
      </c>
      <c r="M1797" s="205" t="s">
        <v>427</v>
      </c>
      <c r="N1797" s="205" t="s">
        <v>428</v>
      </c>
    </row>
    <row r="1798" spans="2:14" ht="23.25" customHeight="1">
      <c r="B1798" s="100" t="s">
        <v>461</v>
      </c>
      <c r="C1798" s="100" t="s">
        <v>462</v>
      </c>
      <c r="D1798" s="100" t="s">
        <v>463</v>
      </c>
      <c r="E1798" s="100">
        <v>65890</v>
      </c>
      <c r="F1798" s="129">
        <v>1998</v>
      </c>
      <c r="G1798" s="100" t="s">
        <v>311</v>
      </c>
      <c r="H1798" s="15" t="s">
        <v>287</v>
      </c>
      <c r="I1798" s="130">
        <v>14.84</v>
      </c>
      <c r="J1798" s="6">
        <f>1</f>
        <v>1</v>
      </c>
      <c r="L1798" s="205" t="s">
        <v>436</v>
      </c>
      <c r="M1798" s="205" t="s">
        <v>437</v>
      </c>
      <c r="N1798" s="205" t="s">
        <v>438</v>
      </c>
    </row>
    <row r="1799" spans="2:14" ht="23.25" customHeight="1">
      <c r="B1799" s="100" t="s">
        <v>378</v>
      </c>
      <c r="C1799" s="100" t="s">
        <v>379</v>
      </c>
      <c r="D1799" s="100" t="s">
        <v>380</v>
      </c>
      <c r="E1799" s="100">
        <v>63400</v>
      </c>
      <c r="F1799" s="129">
        <v>2006</v>
      </c>
      <c r="G1799" s="100" t="s">
        <v>271</v>
      </c>
      <c r="H1799" s="15" t="s">
        <v>283</v>
      </c>
      <c r="I1799" s="130">
        <v>9.4700000000000006</v>
      </c>
      <c r="J1799" s="6">
        <f>1</f>
        <v>1</v>
      </c>
      <c r="L1799" s="205" t="s">
        <v>408</v>
      </c>
      <c r="M1799" s="205" t="s">
        <v>409</v>
      </c>
      <c r="N1799" s="205" t="s">
        <v>410</v>
      </c>
    </row>
    <row r="1800" spans="2:14" ht="23.25" customHeight="1">
      <c r="B1800" s="100" t="s">
        <v>452</v>
      </c>
      <c r="C1800" s="100" t="s">
        <v>453</v>
      </c>
      <c r="D1800" s="100" t="str">
        <f>_xlfn.XLOOKUP(tblMix[[#This Row],[Arena Name]],tblLookup[Arena Name],tblLookup[Arena Location],NA(),0,1)</f>
        <v>Pittsburgh, Pennsylvania</v>
      </c>
      <c r="E1800" s="100">
        <v>68400</v>
      </c>
      <c r="F1800" s="129">
        <v>2001</v>
      </c>
      <c r="G1800" s="100" t="s">
        <v>286</v>
      </c>
      <c r="H1800" s="15" t="s">
        <v>283</v>
      </c>
      <c r="I1800" s="130">
        <v>8.8800000000000008</v>
      </c>
      <c r="J1800" s="6">
        <f>1</f>
        <v>1</v>
      </c>
      <c r="L1800" s="205" t="s">
        <v>464</v>
      </c>
      <c r="M1800" s="205" t="s">
        <v>465</v>
      </c>
      <c r="N1800" s="205" t="s">
        <v>466</v>
      </c>
    </row>
    <row r="1801" spans="2:14" ht="23.25" customHeight="1">
      <c r="B1801" s="100" t="s">
        <v>442</v>
      </c>
      <c r="C1801" s="100" t="s">
        <v>443</v>
      </c>
      <c r="D1801" s="100" t="s">
        <v>444</v>
      </c>
      <c r="E1801" s="100">
        <v>73208</v>
      </c>
      <c r="F1801" s="129">
        <v>1975</v>
      </c>
      <c r="G1801" s="100" t="s">
        <v>272</v>
      </c>
      <c r="H1801" s="15" t="s">
        <v>290</v>
      </c>
      <c r="I1801" s="130">
        <v>15.22</v>
      </c>
      <c r="J1801" s="6">
        <f>1</f>
        <v>1</v>
      </c>
      <c r="L1801" s="205" t="s">
        <v>429</v>
      </c>
      <c r="M1801" s="205" t="s">
        <v>430</v>
      </c>
      <c r="N1801" s="205" t="s">
        <v>431</v>
      </c>
    </row>
    <row r="1802" spans="2:14" ht="23.25" customHeight="1">
      <c r="B1802" s="100" t="str" cm="1">
        <f t="array" ref="B1802">_xlfn.XLOOKUP(tblMix[[#This Row],[Arena Name]]&amp;tblMix[[#This Row],[Arena Location]],tblLookup[Arena Name]&amp;tblLookup[Arena Location],tblLookup[Team Name],NA(),0,1)</f>
        <v>Kansas City Chiefs</v>
      </c>
      <c r="C1802" s="100" t="s">
        <v>424</v>
      </c>
      <c r="D1802" s="100" t="s">
        <v>425</v>
      </c>
      <c r="E1802" s="100">
        <v>76416</v>
      </c>
      <c r="F1802" s="129">
        <v>1972</v>
      </c>
      <c r="G1802" s="100" t="s">
        <v>277</v>
      </c>
      <c r="H1802" s="15" t="s">
        <v>290</v>
      </c>
      <c r="I1802" s="130">
        <v>7.75</v>
      </c>
      <c r="J1802" s="6">
        <f>1</f>
        <v>1</v>
      </c>
      <c r="L1802" s="205" t="s">
        <v>426</v>
      </c>
      <c r="M1802" s="205" t="s">
        <v>427</v>
      </c>
      <c r="N1802" s="205" t="s">
        <v>428</v>
      </c>
    </row>
    <row r="1803" spans="2:14" ht="23.25" customHeight="1">
      <c r="B1803" s="100" t="s">
        <v>384</v>
      </c>
      <c r="C1803" s="100" t="s">
        <v>385</v>
      </c>
      <c r="D1803" s="100" t="s">
        <v>386</v>
      </c>
      <c r="E1803" s="100">
        <v>71008</v>
      </c>
      <c r="F1803" s="129">
        <v>1998</v>
      </c>
      <c r="G1803" s="100" t="s">
        <v>299</v>
      </c>
      <c r="H1803" s="15" t="s">
        <v>283</v>
      </c>
      <c r="I1803" s="130">
        <v>5.21</v>
      </c>
      <c r="J1803" s="6">
        <f>1</f>
        <v>1</v>
      </c>
      <c r="L1803" s="205" t="s">
        <v>429</v>
      </c>
      <c r="M1803" s="205" t="s">
        <v>430</v>
      </c>
      <c r="N1803" s="205" t="s">
        <v>431</v>
      </c>
    </row>
    <row r="1804" spans="2:14" ht="23.25" customHeight="1">
      <c r="B1804" s="100" t="s">
        <v>432</v>
      </c>
      <c r="C1804" s="100" t="s">
        <v>430</v>
      </c>
      <c r="D1804" s="100" t="s">
        <v>431</v>
      </c>
      <c r="E1804" s="100">
        <v>70240</v>
      </c>
      <c r="F1804" s="129">
        <v>2020</v>
      </c>
      <c r="G1804" s="100" t="s">
        <v>300</v>
      </c>
      <c r="H1804" s="15" t="s">
        <v>283</v>
      </c>
      <c r="I1804" s="130">
        <v>8.15</v>
      </c>
      <c r="J1804" s="6">
        <f>1</f>
        <v>1</v>
      </c>
      <c r="L1804" s="205" t="s">
        <v>384</v>
      </c>
      <c r="M1804" s="205" t="s">
        <v>385</v>
      </c>
      <c r="N1804" s="205" t="s">
        <v>386</v>
      </c>
    </row>
    <row r="1805" spans="2:14" ht="23.25" customHeight="1">
      <c r="B1805" s="100" t="s">
        <v>442</v>
      </c>
      <c r="C1805" s="100" t="s">
        <v>443</v>
      </c>
      <c r="D1805" s="100" t="s">
        <v>444</v>
      </c>
      <c r="E1805" s="100">
        <v>73208</v>
      </c>
      <c r="F1805" s="129">
        <v>1975</v>
      </c>
      <c r="G1805" s="100" t="s">
        <v>295</v>
      </c>
      <c r="H1805" s="15" t="s">
        <v>290</v>
      </c>
      <c r="I1805" s="130">
        <v>15.77</v>
      </c>
      <c r="J1805" s="6">
        <f>1</f>
        <v>1</v>
      </c>
      <c r="L1805" s="205" t="s">
        <v>432</v>
      </c>
      <c r="M1805" s="205" t="s">
        <v>430</v>
      </c>
      <c r="N1805" s="205" t="s">
        <v>431</v>
      </c>
    </row>
    <row r="1806" spans="2:14" ht="23.25" customHeight="1">
      <c r="B1806" s="100" t="s">
        <v>399</v>
      </c>
      <c r="C1806" s="100" t="str">
        <f>_xlfn.XLOOKUP(tblMix[[#This Row],[Team Name]],tblLookup[Team Name],tblLookup[Arena Name],NA(),0,1)</f>
        <v>Cleveland Browns Stadium</v>
      </c>
      <c r="D1806" s="100" t="s">
        <v>401</v>
      </c>
      <c r="E1806" s="100">
        <v>67895</v>
      </c>
      <c r="F1806" s="129">
        <v>1999</v>
      </c>
      <c r="G1806" s="100" t="s">
        <v>275</v>
      </c>
      <c r="H1806" s="15" t="s">
        <v>283</v>
      </c>
      <c r="I1806" s="130">
        <v>14.59</v>
      </c>
      <c r="J1806" s="6">
        <f>1</f>
        <v>1</v>
      </c>
      <c r="L1806" s="205" t="s">
        <v>432</v>
      </c>
      <c r="M1806" s="205" t="s">
        <v>430</v>
      </c>
      <c r="N1806" s="205" t="s">
        <v>431</v>
      </c>
    </row>
    <row r="1807" spans="2:14" ht="23.25" customHeight="1">
      <c r="B1807" s="100" t="s">
        <v>426</v>
      </c>
      <c r="C1807" s="100" t="str">
        <f>_xlfn.XLOOKUP(tblMix[[#This Row],[Team Name]],tblLookup[Team Name],tblLookup[Arena Name],NA(),0,1)</f>
        <v>Allegiant Stadium</v>
      </c>
      <c r="D1807" s="100" t="s">
        <v>428</v>
      </c>
      <c r="E1807" s="100">
        <v>65000</v>
      </c>
      <c r="F1807" s="129">
        <v>2020</v>
      </c>
      <c r="G1807" s="100" t="s">
        <v>295</v>
      </c>
      <c r="H1807" s="15" t="s">
        <v>287</v>
      </c>
      <c r="I1807" s="130">
        <v>15.3</v>
      </c>
      <c r="J1807" s="6">
        <f>1</f>
        <v>1</v>
      </c>
      <c r="L1807" s="205" t="s">
        <v>452</v>
      </c>
      <c r="M1807" s="205" t="s">
        <v>453</v>
      </c>
      <c r="N1807" s="205" t="s">
        <v>454</v>
      </c>
    </row>
    <row r="1808" spans="2:14" ht="23.25" customHeight="1">
      <c r="B1808" s="100" t="s">
        <v>458</v>
      </c>
      <c r="C1808" s="100" t="s">
        <v>459</v>
      </c>
      <c r="D1808" s="100" t="s">
        <v>460</v>
      </c>
      <c r="E1808" s="100">
        <v>69000</v>
      </c>
      <c r="F1808" s="129">
        <v>2002</v>
      </c>
      <c r="G1808" s="100" t="s">
        <v>314</v>
      </c>
      <c r="H1808" s="15" t="s">
        <v>287</v>
      </c>
      <c r="I1808" s="130">
        <v>12.41</v>
      </c>
      <c r="J1808" s="6">
        <f>1</f>
        <v>1</v>
      </c>
      <c r="L1808" s="205" t="s">
        <v>432</v>
      </c>
      <c r="M1808" s="205" t="s">
        <v>430</v>
      </c>
      <c r="N1808" s="205" t="s">
        <v>431</v>
      </c>
    </row>
    <row r="1809" spans="2:14" ht="23.25" customHeight="1">
      <c r="B1809" s="100" t="s">
        <v>384</v>
      </c>
      <c r="C1809" s="100" t="s">
        <v>385</v>
      </c>
      <c r="D1809" s="100" t="s">
        <v>386</v>
      </c>
      <c r="E1809" s="100">
        <v>71008</v>
      </c>
      <c r="F1809" s="129">
        <v>1998</v>
      </c>
      <c r="G1809" s="100" t="s">
        <v>276</v>
      </c>
      <c r="H1809" s="15" t="s">
        <v>287</v>
      </c>
      <c r="I1809" s="130">
        <v>6.13</v>
      </c>
      <c r="J1809" s="6">
        <f>1</f>
        <v>1</v>
      </c>
      <c r="L1809" s="205" t="s">
        <v>378</v>
      </c>
      <c r="M1809" s="205" t="s">
        <v>379</v>
      </c>
      <c r="N1809" s="205" t="s">
        <v>380</v>
      </c>
    </row>
    <row r="1810" spans="2:14" ht="23.25" customHeight="1">
      <c r="B1810" s="100" t="s">
        <v>448</v>
      </c>
      <c r="C1810" s="100" t="s">
        <v>446</v>
      </c>
      <c r="D1810" s="100" t="str">
        <f>_xlfn.XLOOKUP(tblMix[[#This Row],[Arena Name]],tblLookup[Arena Name],tblLookup[Arena Location],NA(),0,1)</f>
        <v>East Rutherford, New Jersey</v>
      </c>
      <c r="E1810" s="100">
        <v>82500</v>
      </c>
      <c r="F1810" s="129">
        <v>2010</v>
      </c>
      <c r="G1810" s="100" t="s">
        <v>321</v>
      </c>
      <c r="H1810" s="15" t="s">
        <v>281</v>
      </c>
      <c r="I1810" s="130">
        <v>3.9</v>
      </c>
      <c r="J1810" s="6">
        <f>1</f>
        <v>1</v>
      </c>
      <c r="L1810" s="205" t="s">
        <v>378</v>
      </c>
      <c r="M1810" s="205" t="s">
        <v>379</v>
      </c>
      <c r="N1810" s="205" t="s">
        <v>380</v>
      </c>
    </row>
    <row r="1811" spans="2:14" ht="23.25" customHeight="1">
      <c r="B1811" s="100" t="str" cm="1">
        <f t="array" ref="B1811">_xlfn.XLOOKUP(tblMix[[#This Row],[Arena Name]]&amp;tblMix[[#This Row],[Arena Location]],tblLookup[Arena Name]&amp;tblLookup[Arena Location],tblLookup[Team Name],NA(),0,1)</f>
        <v>Las Vegas Raiders</v>
      </c>
      <c r="C1811" s="100" t="s">
        <v>427</v>
      </c>
      <c r="D1811" s="100" t="s">
        <v>428</v>
      </c>
      <c r="E1811" s="100">
        <v>65000</v>
      </c>
      <c r="F1811" s="129">
        <v>2020</v>
      </c>
      <c r="G1811" s="100" t="s">
        <v>299</v>
      </c>
      <c r="H1811" s="15" t="s">
        <v>281</v>
      </c>
      <c r="I1811" s="130">
        <v>5.31</v>
      </c>
      <c r="J1811" s="6">
        <f>1</f>
        <v>1</v>
      </c>
      <c r="L1811" s="205" t="s">
        <v>423</v>
      </c>
      <c r="M1811" s="205" t="s">
        <v>424</v>
      </c>
      <c r="N1811" s="205" t="s">
        <v>425</v>
      </c>
    </row>
    <row r="1812" spans="2:14" ht="23.25" customHeight="1">
      <c r="B1812" s="100" t="s">
        <v>448</v>
      </c>
      <c r="C1812" s="100" t="s">
        <v>446</v>
      </c>
      <c r="D1812" s="100" t="s">
        <v>447</v>
      </c>
      <c r="E1812" s="100">
        <v>82500</v>
      </c>
      <c r="F1812" s="129">
        <v>2010</v>
      </c>
      <c r="G1812" s="100" t="s">
        <v>267</v>
      </c>
      <c r="H1812" s="15" t="s">
        <v>290</v>
      </c>
      <c r="I1812" s="130">
        <v>12.63</v>
      </c>
      <c r="J1812" s="6">
        <f>1</f>
        <v>1</v>
      </c>
      <c r="L1812" s="205" t="s">
        <v>396</v>
      </c>
      <c r="M1812" s="205" t="s">
        <v>397</v>
      </c>
      <c r="N1812" s="205" t="s">
        <v>398</v>
      </c>
    </row>
    <row r="1813" spans="2:14" ht="23.25" customHeight="1">
      <c r="B1813" s="100" t="s">
        <v>390</v>
      </c>
      <c r="C1813" s="100" t="s">
        <v>391</v>
      </c>
      <c r="D1813" s="100" t="s">
        <v>392</v>
      </c>
      <c r="E1813" s="100">
        <v>75523</v>
      </c>
      <c r="F1813" s="129">
        <v>1996</v>
      </c>
      <c r="G1813" s="100" t="s">
        <v>362</v>
      </c>
      <c r="H1813" s="15" t="s">
        <v>287</v>
      </c>
      <c r="I1813" s="130">
        <v>7.12</v>
      </c>
      <c r="J1813" s="6">
        <f>1</f>
        <v>1</v>
      </c>
      <c r="L1813" s="205" t="s">
        <v>399</v>
      </c>
      <c r="M1813" s="205" t="s">
        <v>400</v>
      </c>
      <c r="N1813" s="205" t="s">
        <v>401</v>
      </c>
    </row>
    <row r="1814" spans="2:14" ht="23.25" customHeight="1">
      <c r="B1814" s="100" t="s">
        <v>378</v>
      </c>
      <c r="C1814" s="100" t="s">
        <v>379</v>
      </c>
      <c r="D1814" s="100" t="s">
        <v>380</v>
      </c>
      <c r="E1814" s="100">
        <v>63400</v>
      </c>
      <c r="F1814" s="129">
        <v>2006</v>
      </c>
      <c r="G1814" s="100" t="s">
        <v>322</v>
      </c>
      <c r="H1814" s="15" t="s">
        <v>281</v>
      </c>
      <c r="I1814" s="130">
        <v>4.45</v>
      </c>
      <c r="J1814" s="6">
        <f>1</f>
        <v>1</v>
      </c>
      <c r="L1814" s="205" t="s">
        <v>384</v>
      </c>
      <c r="M1814" s="205" t="s">
        <v>385</v>
      </c>
      <c r="N1814" s="205" t="s">
        <v>386</v>
      </c>
    </row>
    <row r="1815" spans="2:14" ht="23.25" customHeight="1">
      <c r="B1815" s="100" t="s">
        <v>420</v>
      </c>
      <c r="C1815" s="100" t="s">
        <v>421</v>
      </c>
      <c r="D1815" s="100" t="s">
        <v>422</v>
      </c>
      <c r="E1815" s="100">
        <v>69132</v>
      </c>
      <c r="F1815" s="129">
        <v>2008</v>
      </c>
      <c r="G1815" s="100" t="s">
        <v>360</v>
      </c>
      <c r="H1815" s="15" t="s">
        <v>290</v>
      </c>
      <c r="I1815" s="130">
        <v>3.02</v>
      </c>
      <c r="J1815" s="6">
        <f>1</f>
        <v>1</v>
      </c>
      <c r="L1815" s="205" t="s">
        <v>429</v>
      </c>
      <c r="M1815" s="205" t="s">
        <v>430</v>
      </c>
      <c r="N1815" s="205" t="s">
        <v>431</v>
      </c>
    </row>
    <row r="1816" spans="2:14" ht="23.25" customHeight="1">
      <c r="B1816" s="100" t="s">
        <v>448</v>
      </c>
      <c r="C1816" s="100" t="s">
        <v>446</v>
      </c>
      <c r="D1816" s="100" t="s">
        <v>447</v>
      </c>
      <c r="E1816" s="100">
        <v>82500</v>
      </c>
      <c r="F1816" s="129">
        <v>2010</v>
      </c>
      <c r="G1816" s="100" t="s">
        <v>298</v>
      </c>
      <c r="H1816" s="15" t="s">
        <v>281</v>
      </c>
      <c r="I1816" s="130">
        <v>9.0500000000000007</v>
      </c>
      <c r="J1816" s="6">
        <f>1</f>
        <v>1</v>
      </c>
      <c r="L1816" s="205" t="s">
        <v>378</v>
      </c>
      <c r="M1816" s="205" t="s">
        <v>379</v>
      </c>
      <c r="N1816" s="205" t="s">
        <v>380</v>
      </c>
    </row>
    <row r="1817" spans="2:14" ht="23.25" customHeight="1">
      <c r="B1817" s="100" t="s">
        <v>433</v>
      </c>
      <c r="C1817" s="100" t="s">
        <v>434</v>
      </c>
      <c r="D1817" s="100" t="s">
        <v>435</v>
      </c>
      <c r="E1817" s="100">
        <v>65326</v>
      </c>
      <c r="F1817" s="129">
        <v>1987</v>
      </c>
      <c r="G1817" s="100" t="s">
        <v>363</v>
      </c>
      <c r="H1817" s="15" t="s">
        <v>287</v>
      </c>
      <c r="I1817" s="130">
        <v>5.05</v>
      </c>
      <c r="J1817" s="6">
        <f>1</f>
        <v>1</v>
      </c>
      <c r="L1817" s="205" t="s">
        <v>417</v>
      </c>
      <c r="M1817" s="205" t="s">
        <v>418</v>
      </c>
      <c r="N1817" s="205" t="s">
        <v>419</v>
      </c>
    </row>
    <row r="1818" spans="2:14" ht="23.25" customHeight="1">
      <c r="B1818" s="100" t="s">
        <v>432</v>
      </c>
      <c r="C1818" s="100" t="s">
        <v>430</v>
      </c>
      <c r="D1818" s="100" t="str">
        <f>_xlfn.XLOOKUP(tblMix[[#This Row],[Arena Name]],tblLookup[Arena Name],tblLookup[Arena Location],NA(),0,1)</f>
        <v>Inglewood, California</v>
      </c>
      <c r="E1818" s="100">
        <v>70240</v>
      </c>
      <c r="F1818" s="129">
        <v>2020</v>
      </c>
      <c r="G1818" s="100" t="s">
        <v>303</v>
      </c>
      <c r="H1818" s="15" t="s">
        <v>290</v>
      </c>
      <c r="I1818" s="130">
        <v>12.74</v>
      </c>
      <c r="J1818" s="6">
        <f>1</f>
        <v>1</v>
      </c>
      <c r="L1818" s="205" t="s">
        <v>405</v>
      </c>
      <c r="M1818" s="205" t="s">
        <v>406</v>
      </c>
      <c r="N1818" s="205" t="s">
        <v>407</v>
      </c>
    </row>
    <row r="1819" spans="2:14" ht="23.25" customHeight="1">
      <c r="B1819" s="100" t="str" cm="1">
        <f t="array" ref="B1819">_xlfn.XLOOKUP(tblMix[[#This Row],[Arena Name]]&amp;tblMix[[#This Row],[Arena Location]],tblLookup[Arena Name]&amp;tblLookup[Arena Location],tblLookup[Team Name],NA(),0,1)</f>
        <v>Carolina Panthers</v>
      </c>
      <c r="C1819" s="100" t="s">
        <v>391</v>
      </c>
      <c r="D1819" s="100" t="s">
        <v>392</v>
      </c>
      <c r="E1819" s="100">
        <v>75523</v>
      </c>
      <c r="F1819" s="129">
        <v>1996</v>
      </c>
      <c r="G1819" s="100" t="s">
        <v>359</v>
      </c>
      <c r="H1819" s="15" t="s">
        <v>287</v>
      </c>
      <c r="I1819" s="130">
        <v>11.01</v>
      </c>
      <c r="J1819" s="6">
        <f>1</f>
        <v>1</v>
      </c>
      <c r="L1819" s="205" t="s">
        <v>381</v>
      </c>
      <c r="M1819" s="205" t="s">
        <v>382</v>
      </c>
      <c r="N1819" s="205" t="s">
        <v>383</v>
      </c>
    </row>
    <row r="1820" spans="2:14" ht="23.25" customHeight="1">
      <c r="B1820" s="100" t="s">
        <v>420</v>
      </c>
      <c r="C1820" s="100" t="s">
        <v>421</v>
      </c>
      <c r="D1820" s="100" t="s">
        <v>422</v>
      </c>
      <c r="E1820" s="100">
        <v>69132</v>
      </c>
      <c r="F1820" s="129">
        <v>2008</v>
      </c>
      <c r="G1820" s="100" t="s">
        <v>321</v>
      </c>
      <c r="H1820" s="15" t="s">
        <v>283</v>
      </c>
      <c r="I1820" s="130">
        <v>3.98</v>
      </c>
      <c r="J1820" s="6">
        <f>1</f>
        <v>1</v>
      </c>
      <c r="L1820" s="205" t="s">
        <v>426</v>
      </c>
      <c r="M1820" s="205" t="s">
        <v>427</v>
      </c>
      <c r="N1820" s="205" t="s">
        <v>428</v>
      </c>
    </row>
    <row r="1821" spans="2:14" ht="23.25" customHeight="1">
      <c r="B1821" s="100" t="s">
        <v>399</v>
      </c>
      <c r="C1821" s="100" t="s">
        <v>400</v>
      </c>
      <c r="D1821" s="100" t="s">
        <v>401</v>
      </c>
      <c r="E1821" s="100">
        <v>67895</v>
      </c>
      <c r="F1821" s="129">
        <v>1999</v>
      </c>
      <c r="G1821" s="100" t="s">
        <v>324</v>
      </c>
      <c r="H1821" s="15" t="s">
        <v>283</v>
      </c>
      <c r="I1821" s="130">
        <v>14.14</v>
      </c>
      <c r="J1821" s="6">
        <f>1</f>
        <v>1</v>
      </c>
      <c r="L1821" s="205" t="s">
        <v>426</v>
      </c>
      <c r="M1821" s="205" t="s">
        <v>427</v>
      </c>
      <c r="N1821" s="205" t="s">
        <v>428</v>
      </c>
    </row>
    <row r="1822" spans="2:14" ht="23.25" customHeight="1">
      <c r="B1822" s="100" t="s">
        <v>408</v>
      </c>
      <c r="C1822" s="100" t="s">
        <v>409</v>
      </c>
      <c r="D1822" s="100" t="s">
        <v>410</v>
      </c>
      <c r="E1822" s="100">
        <v>65000</v>
      </c>
      <c r="F1822" s="129">
        <v>2002</v>
      </c>
      <c r="G1822" s="100" t="s">
        <v>312</v>
      </c>
      <c r="H1822" s="15" t="s">
        <v>283</v>
      </c>
      <c r="I1822" s="130">
        <v>16.22</v>
      </c>
      <c r="J1822" s="6">
        <f>1</f>
        <v>1</v>
      </c>
      <c r="L1822" s="205" t="s">
        <v>408</v>
      </c>
      <c r="M1822" s="205" t="s">
        <v>409</v>
      </c>
      <c r="N1822" s="205" t="s">
        <v>410</v>
      </c>
    </row>
    <row r="1823" spans="2:14" ht="23.25" customHeight="1">
      <c r="B1823" s="100" t="s">
        <v>423</v>
      </c>
      <c r="C1823" s="100" t="s">
        <v>424</v>
      </c>
      <c r="D1823" s="100" t="s">
        <v>425</v>
      </c>
      <c r="E1823" s="100">
        <v>76416</v>
      </c>
      <c r="F1823" s="129">
        <v>1972</v>
      </c>
      <c r="G1823" s="100" t="s">
        <v>362</v>
      </c>
      <c r="H1823" s="15" t="s">
        <v>283</v>
      </c>
      <c r="I1823" s="130">
        <v>7.12</v>
      </c>
      <c r="J1823" s="6">
        <f>1</f>
        <v>1</v>
      </c>
      <c r="L1823" s="205" t="s">
        <v>442</v>
      </c>
      <c r="M1823" s="205" t="s">
        <v>443</v>
      </c>
      <c r="N1823" s="205" t="s">
        <v>444</v>
      </c>
    </row>
    <row r="1824" spans="2:14" ht="23.25" customHeight="1">
      <c r="B1824" s="100" t="s">
        <v>429</v>
      </c>
      <c r="C1824" s="100" t="s">
        <v>430</v>
      </c>
      <c r="D1824" s="100" t="s">
        <v>431</v>
      </c>
      <c r="E1824" s="100">
        <v>70240</v>
      </c>
      <c r="F1824" s="129">
        <v>2020</v>
      </c>
      <c r="G1824" s="100" t="s">
        <v>292</v>
      </c>
      <c r="H1824" s="15" t="s">
        <v>283</v>
      </c>
      <c r="I1824" s="130">
        <v>9.99</v>
      </c>
      <c r="J1824" s="6">
        <f>1</f>
        <v>1</v>
      </c>
      <c r="L1824" s="205" t="s">
        <v>442</v>
      </c>
      <c r="M1824" s="205" t="s">
        <v>443</v>
      </c>
      <c r="N1824" s="205" t="s">
        <v>444</v>
      </c>
    </row>
    <row r="1825" spans="2:14" ht="23.25" customHeight="1">
      <c r="B1825" s="100" t="s">
        <v>445</v>
      </c>
      <c r="C1825" s="100" t="s">
        <v>446</v>
      </c>
      <c r="D1825" s="100" t="s">
        <v>447</v>
      </c>
      <c r="E1825" s="100">
        <v>82500</v>
      </c>
      <c r="F1825" s="129">
        <v>2010</v>
      </c>
      <c r="G1825" s="100" t="s">
        <v>321</v>
      </c>
      <c r="H1825" s="15" t="s">
        <v>287</v>
      </c>
      <c r="I1825" s="130">
        <v>3.98</v>
      </c>
      <c r="J1825" s="6">
        <f>1</f>
        <v>1</v>
      </c>
      <c r="L1825" s="205" t="s">
        <v>432</v>
      </c>
      <c r="M1825" s="205" t="s">
        <v>430</v>
      </c>
      <c r="N1825" s="205" t="s">
        <v>431</v>
      </c>
    </row>
    <row r="1826" spans="2:14" ht="23.25" customHeight="1">
      <c r="B1826" s="100" t="str" cm="1">
        <f t="array" ref="B1826">_xlfn.XLOOKUP(tblMix[[#This Row],[Arena Name]]&amp;tblMix[[#This Row],[Arena Location]],tblLookup[Arena Name]&amp;tblLookup[Arena Location],tblLookup[Team Name],NA(),0,1)</f>
        <v>Tennessee Titans</v>
      </c>
      <c r="C1826" s="100" t="str">
        <f>_xlfn.XLOOKUP(tblMix[[#This Row],[Arena Location]],tblLookup[Arena Location],tblLookup[Arena Name],NA(),0,1)</f>
        <v>Nissan Stadium</v>
      </c>
      <c r="D1826" s="100" t="s">
        <v>466</v>
      </c>
      <c r="E1826" s="100">
        <v>69143</v>
      </c>
      <c r="F1826" s="129">
        <v>1999</v>
      </c>
      <c r="G1826" s="100" t="s">
        <v>270</v>
      </c>
      <c r="H1826" s="15" t="s">
        <v>287</v>
      </c>
      <c r="I1826" s="130">
        <v>8.67</v>
      </c>
      <c r="J1826" s="6">
        <f>1</f>
        <v>1</v>
      </c>
      <c r="L1826" s="205" t="s">
        <v>420</v>
      </c>
      <c r="M1826" s="205" t="s">
        <v>421</v>
      </c>
      <c r="N1826" s="205" t="s">
        <v>422</v>
      </c>
    </row>
    <row r="1827" spans="2:14" ht="23.25" customHeight="1">
      <c r="B1827" s="100" t="s">
        <v>449</v>
      </c>
      <c r="C1827" s="100" t="s">
        <v>450</v>
      </c>
      <c r="D1827" s="100" t="s">
        <v>451</v>
      </c>
      <c r="E1827" s="100">
        <v>69596</v>
      </c>
      <c r="F1827" s="129">
        <v>2003</v>
      </c>
      <c r="G1827" s="100" t="s">
        <v>297</v>
      </c>
      <c r="H1827" s="15" t="s">
        <v>281</v>
      </c>
      <c r="I1827" s="130">
        <v>15.12</v>
      </c>
      <c r="J1827" s="6">
        <f>1</f>
        <v>1</v>
      </c>
      <c r="L1827" s="205" t="s">
        <v>399</v>
      </c>
      <c r="M1827" s="205" t="s">
        <v>400</v>
      </c>
      <c r="N1827" s="205" t="s">
        <v>401</v>
      </c>
    </row>
    <row r="1828" spans="2:14" ht="23.25" customHeight="1">
      <c r="B1828" s="100" t="s">
        <v>396</v>
      </c>
      <c r="C1828" s="100" t="s">
        <v>397</v>
      </c>
      <c r="D1828" s="100" t="s">
        <v>398</v>
      </c>
      <c r="E1828" s="100">
        <v>65515</v>
      </c>
      <c r="F1828" s="129">
        <v>2000</v>
      </c>
      <c r="G1828" s="100" t="s">
        <v>310</v>
      </c>
      <c r="H1828" s="15" t="s">
        <v>287</v>
      </c>
      <c r="I1828" s="130">
        <v>7.49</v>
      </c>
      <c r="J1828" s="6">
        <f>1</f>
        <v>1</v>
      </c>
      <c r="L1828" s="205" t="s">
        <v>426</v>
      </c>
      <c r="M1828" s="205" t="s">
        <v>427</v>
      </c>
      <c r="N1828" s="205" t="s">
        <v>428</v>
      </c>
    </row>
    <row r="1829" spans="2:14" ht="23.25" customHeight="1">
      <c r="B1829" s="100" t="s">
        <v>399</v>
      </c>
      <c r="C1829" s="100" t="str">
        <f>_xlfn.XLOOKUP(tblMix[[#This Row],[Team Name]],tblLookup[Team Name],tblLookup[Arena Name],NA(),0,1)</f>
        <v>Cleveland Browns Stadium</v>
      </c>
      <c r="D1829" s="100" t="str">
        <f>_xlfn.XLOOKUP(tblMix[[#This Row],[Arena Name]],tblLookup[Arena Name],tblLookup[Arena Location],NA(),0,1)</f>
        <v>Cleveland, Ohio</v>
      </c>
      <c r="E1829" s="100">
        <v>67895</v>
      </c>
      <c r="F1829" s="129">
        <v>1999</v>
      </c>
      <c r="G1829" s="100" t="s">
        <v>269</v>
      </c>
      <c r="H1829" s="15" t="s">
        <v>281</v>
      </c>
      <c r="I1829" s="130">
        <v>10.96</v>
      </c>
      <c r="J1829" s="6">
        <f>1</f>
        <v>1</v>
      </c>
      <c r="L1829" s="205" t="s">
        <v>429</v>
      </c>
      <c r="M1829" s="205" t="s">
        <v>430</v>
      </c>
      <c r="N1829" s="205" t="s">
        <v>431</v>
      </c>
    </row>
    <row r="1830" spans="2:14" ht="23.25" customHeight="1">
      <c r="B1830" s="100" t="s">
        <v>426</v>
      </c>
      <c r="C1830" s="100" t="str">
        <f>_xlfn.XLOOKUP(tblMix[[#This Row],[Team Name]],tblLookup[Team Name],tblLookup[Arena Name],NA(),0,1)</f>
        <v>Allegiant Stadium</v>
      </c>
      <c r="D1830" s="100" t="str">
        <f>_xlfn.XLOOKUP(tblMix[[#This Row],[Arena Name]],tblLookup[Arena Name],tblLookup[Arena Location],NA(),0,1)</f>
        <v>Paradise, Nevada</v>
      </c>
      <c r="E1830" s="100">
        <v>65000</v>
      </c>
      <c r="F1830" s="129">
        <v>2020</v>
      </c>
      <c r="G1830" s="100" t="s">
        <v>267</v>
      </c>
      <c r="H1830" s="15" t="s">
        <v>287</v>
      </c>
      <c r="I1830" s="130">
        <v>13.64</v>
      </c>
      <c r="J1830" s="6">
        <f>1</f>
        <v>1</v>
      </c>
      <c r="L1830" s="205" t="s">
        <v>417</v>
      </c>
      <c r="M1830" s="205" t="s">
        <v>418</v>
      </c>
      <c r="N1830" s="205" t="s">
        <v>419</v>
      </c>
    </row>
    <row r="1831" spans="2:14" ht="23.25" customHeight="1">
      <c r="B1831" s="100" t="str" cm="1">
        <f t="array" ref="B1831">_xlfn.XLOOKUP(tblMix[[#This Row],[Arena Name]]&amp;tblMix[[#This Row],[Arena Location]],tblLookup[Arena Name]&amp;tblLookup[Arena Location],tblLookup[Team Name],NA(),0,1)</f>
        <v>Minnesota Vikings</v>
      </c>
      <c r="C1831" s="100" t="str">
        <f>_xlfn.XLOOKUP(tblMix[[#This Row],[Arena Location]],tblLookup[Arena Location],tblLookup[Arena Name],NA(),0,1)</f>
        <v>U.S. Bank Stadium</v>
      </c>
      <c r="D1831" s="100" t="s">
        <v>438</v>
      </c>
      <c r="E1831" s="100">
        <v>66655</v>
      </c>
      <c r="F1831" s="129">
        <v>2016</v>
      </c>
      <c r="G1831" s="100" t="s">
        <v>308</v>
      </c>
      <c r="H1831" s="15" t="s">
        <v>290</v>
      </c>
      <c r="I1831" s="130">
        <v>12.37</v>
      </c>
      <c r="J1831" s="6">
        <f>1</f>
        <v>1</v>
      </c>
      <c r="L1831" s="205" t="s">
        <v>449</v>
      </c>
      <c r="M1831" s="205" t="s">
        <v>450</v>
      </c>
      <c r="N1831" s="205" t="s">
        <v>451</v>
      </c>
    </row>
    <row r="1832" spans="2:14" ht="23.25" customHeight="1">
      <c r="B1832" s="100" t="s">
        <v>432</v>
      </c>
      <c r="C1832" s="100" t="s">
        <v>430</v>
      </c>
      <c r="D1832" s="100" t="s">
        <v>431</v>
      </c>
      <c r="E1832" s="100">
        <v>70240</v>
      </c>
      <c r="F1832" s="129">
        <v>2020</v>
      </c>
      <c r="G1832" s="100" t="s">
        <v>309</v>
      </c>
      <c r="H1832" s="15" t="s">
        <v>283</v>
      </c>
      <c r="I1832" s="130">
        <v>1.68</v>
      </c>
      <c r="J1832" s="6">
        <f>1</f>
        <v>1</v>
      </c>
      <c r="L1832" s="205" t="s">
        <v>396</v>
      </c>
      <c r="M1832" s="205" t="s">
        <v>397</v>
      </c>
      <c r="N1832" s="205" t="s">
        <v>398</v>
      </c>
    </row>
    <row r="1833" spans="2:14" ht="23.25" customHeight="1">
      <c r="B1833" s="100" t="s">
        <v>439</v>
      </c>
      <c r="C1833" s="100" t="s">
        <v>440</v>
      </c>
      <c r="D1833" s="100" t="s">
        <v>441</v>
      </c>
      <c r="E1833" s="100">
        <v>66829</v>
      </c>
      <c r="F1833" s="129">
        <v>2002</v>
      </c>
      <c r="G1833" s="100" t="s">
        <v>289</v>
      </c>
      <c r="H1833" s="15" t="s">
        <v>281</v>
      </c>
      <c r="I1833" s="130">
        <v>7.92</v>
      </c>
      <c r="J1833" s="6">
        <f>1</f>
        <v>1</v>
      </c>
      <c r="L1833" s="205" t="s">
        <v>402</v>
      </c>
      <c r="M1833" s="205" t="s">
        <v>403</v>
      </c>
      <c r="N1833" s="205" t="s">
        <v>404</v>
      </c>
    </row>
    <row r="1834" spans="2:14" ht="23.25" customHeight="1">
      <c r="B1834" s="100" t="s">
        <v>445</v>
      </c>
      <c r="C1834" s="100" t="str">
        <f>_xlfn.XLOOKUP(tblMix[[#This Row],[Team Name]],tblLookup[Team Name],tblLookup[Arena Name],NA(),0,1)</f>
        <v>MetLife Stadium</v>
      </c>
      <c r="D1834" s="100" t="str">
        <f>_xlfn.XLOOKUP(tblMix[[#This Row],[Arena Name]],tblLookup[Arena Name],tblLookup[Arena Location],NA(),0,1)</f>
        <v>East Rutherford, New Jersey</v>
      </c>
      <c r="E1834" s="100">
        <v>82500</v>
      </c>
      <c r="F1834" s="129">
        <v>2010</v>
      </c>
      <c r="G1834" s="100" t="s">
        <v>364</v>
      </c>
      <c r="H1834" s="15" t="s">
        <v>281</v>
      </c>
      <c r="I1834" s="130">
        <v>7.2</v>
      </c>
      <c r="J1834" s="6">
        <f>1</f>
        <v>1</v>
      </c>
      <c r="L1834" s="205" t="s">
        <v>429</v>
      </c>
      <c r="M1834" s="205" t="s">
        <v>430</v>
      </c>
      <c r="N1834" s="205" t="s">
        <v>431</v>
      </c>
    </row>
    <row r="1835" spans="2:14" ht="23.25" customHeight="1">
      <c r="B1835" s="100" t="s">
        <v>455</v>
      </c>
      <c r="C1835" s="100" t="s">
        <v>456</v>
      </c>
      <c r="D1835" s="100" t="str">
        <f>_xlfn.XLOOKUP(tblMix[[#This Row],[Arena Name]],tblLookup[Arena Name],tblLookup[Arena Location],NA(),0,1)</f>
        <v>Santa Clara, California</v>
      </c>
      <c r="E1835" s="100">
        <v>68500</v>
      </c>
      <c r="F1835" s="129">
        <v>2014</v>
      </c>
      <c r="G1835" s="100" t="s">
        <v>301</v>
      </c>
      <c r="H1835" s="15" t="s">
        <v>290</v>
      </c>
      <c r="I1835" s="130">
        <v>12.9</v>
      </c>
      <c r="J1835" s="6">
        <f>1</f>
        <v>1</v>
      </c>
      <c r="L1835" s="205" t="s">
        <v>381</v>
      </c>
      <c r="M1835" s="205" t="s">
        <v>382</v>
      </c>
      <c r="N1835" s="205" t="s">
        <v>383</v>
      </c>
    </row>
    <row r="1836" spans="2:14" ht="23.25" customHeight="1">
      <c r="B1836" s="100" t="s">
        <v>445</v>
      </c>
      <c r="C1836" s="100" t="s">
        <v>446</v>
      </c>
      <c r="D1836" s="100" t="s">
        <v>447</v>
      </c>
      <c r="E1836" s="100">
        <v>82500</v>
      </c>
      <c r="F1836" s="129">
        <v>2010</v>
      </c>
      <c r="G1836" s="100" t="s">
        <v>301</v>
      </c>
      <c r="H1836" s="15" t="s">
        <v>281</v>
      </c>
      <c r="I1836" s="130">
        <v>12.44</v>
      </c>
      <c r="J1836" s="6">
        <f>1</f>
        <v>1</v>
      </c>
      <c r="L1836" s="205" t="s">
        <v>405</v>
      </c>
      <c r="M1836" s="205" t="s">
        <v>406</v>
      </c>
      <c r="N1836" s="205" t="s">
        <v>407</v>
      </c>
    </row>
    <row r="1837" spans="2:14" ht="23.25" customHeight="1">
      <c r="B1837" s="100" t="s">
        <v>402</v>
      </c>
      <c r="C1837" s="100" t="s">
        <v>403</v>
      </c>
      <c r="D1837" s="100" t="str">
        <f>_xlfn.XLOOKUP(tblMix[[#This Row],[Arena Name]],tblLookup[Arena Name],tblLookup[Arena Location],NA(),0,1)</f>
        <v>Arlington, Texas</v>
      </c>
      <c r="E1837" s="100">
        <v>80000</v>
      </c>
      <c r="F1837" s="129">
        <v>2009</v>
      </c>
      <c r="G1837" s="100" t="s">
        <v>296</v>
      </c>
      <c r="H1837" s="15" t="s">
        <v>281</v>
      </c>
      <c r="I1837" s="130">
        <v>12.21</v>
      </c>
      <c r="J1837" s="6">
        <f>1</f>
        <v>1</v>
      </c>
      <c r="L1837" s="205" t="s">
        <v>429</v>
      </c>
      <c r="M1837" s="205" t="s">
        <v>430</v>
      </c>
      <c r="N1837" s="205" t="s">
        <v>431</v>
      </c>
    </row>
    <row r="1838" spans="2:14" ht="23.25" customHeight="1">
      <c r="B1838" s="100" t="str" cm="1">
        <f t="array" ref="B1838">_xlfn.XLOOKUP(tblMix[[#This Row],[Arena Name]]&amp;tblMix[[#This Row],[Arena Location]],tblLookup[Arena Name]&amp;tblLookup[Arena Location],tblLookup[Team Name],NA(),0,1)</f>
        <v>Las Vegas Raiders</v>
      </c>
      <c r="C1838" s="100" t="s">
        <v>427</v>
      </c>
      <c r="D1838" s="100" t="s">
        <v>428</v>
      </c>
      <c r="E1838" s="100">
        <v>65000</v>
      </c>
      <c r="F1838" s="129">
        <v>2020</v>
      </c>
      <c r="G1838" s="100" t="s">
        <v>314</v>
      </c>
      <c r="H1838" s="15" t="s">
        <v>283</v>
      </c>
      <c r="I1838" s="130">
        <v>12.41</v>
      </c>
      <c r="J1838" s="6">
        <f>1</f>
        <v>1</v>
      </c>
      <c r="L1838" s="205" t="s">
        <v>399</v>
      </c>
      <c r="M1838" s="205" t="s">
        <v>400</v>
      </c>
      <c r="N1838" s="205" t="s">
        <v>401</v>
      </c>
    </row>
    <row r="1839" spans="2:14" ht="23.25" customHeight="1">
      <c r="B1839" s="100" t="s">
        <v>448</v>
      </c>
      <c r="C1839" s="100" t="s">
        <v>446</v>
      </c>
      <c r="D1839" s="100" t="s">
        <v>447</v>
      </c>
      <c r="E1839" s="100">
        <v>82500</v>
      </c>
      <c r="F1839" s="129">
        <v>2010</v>
      </c>
      <c r="G1839" s="100" t="s">
        <v>268</v>
      </c>
      <c r="H1839" s="15" t="s">
        <v>290</v>
      </c>
      <c r="I1839" s="130">
        <v>6.16</v>
      </c>
      <c r="J1839" s="6">
        <f>1</f>
        <v>1</v>
      </c>
      <c r="L1839" s="205" t="s">
        <v>439</v>
      </c>
      <c r="M1839" s="205" t="s">
        <v>440</v>
      </c>
      <c r="N1839" s="205" t="s">
        <v>441</v>
      </c>
    </row>
    <row r="1840" spans="2:14" ht="23.25" customHeight="1">
      <c r="B1840" s="100" t="s">
        <v>408</v>
      </c>
      <c r="C1840" s="100" t="s">
        <v>409</v>
      </c>
      <c r="D1840" s="100" t="s">
        <v>410</v>
      </c>
      <c r="E1840" s="100">
        <v>65000</v>
      </c>
      <c r="F1840" s="129">
        <v>2002</v>
      </c>
      <c r="G1840" s="100" t="s">
        <v>282</v>
      </c>
      <c r="H1840" s="15" t="s">
        <v>283</v>
      </c>
      <c r="I1840" s="130">
        <v>5.7</v>
      </c>
      <c r="J1840" s="6">
        <f>1</f>
        <v>1</v>
      </c>
      <c r="L1840" s="205" t="s">
        <v>436</v>
      </c>
      <c r="M1840" s="205" t="s">
        <v>437</v>
      </c>
      <c r="N1840" s="205" t="s">
        <v>438</v>
      </c>
    </row>
    <row r="1841" spans="2:14" ht="23.25" customHeight="1">
      <c r="B1841" s="100" t="s">
        <v>439</v>
      </c>
      <c r="C1841" s="100" t="s">
        <v>440</v>
      </c>
      <c r="D1841" s="100" t="s">
        <v>441</v>
      </c>
      <c r="E1841" s="100">
        <v>66829</v>
      </c>
      <c r="F1841" s="129">
        <v>2002</v>
      </c>
      <c r="G1841" s="100" t="s">
        <v>285</v>
      </c>
      <c r="H1841" s="15" t="s">
        <v>283</v>
      </c>
      <c r="I1841" s="130">
        <v>12.71</v>
      </c>
      <c r="J1841" s="6">
        <f>1</f>
        <v>1</v>
      </c>
      <c r="L1841" s="205" t="s">
        <v>411</v>
      </c>
      <c r="M1841" s="205" t="s">
        <v>412</v>
      </c>
      <c r="N1841" s="205" t="s">
        <v>413</v>
      </c>
    </row>
    <row r="1842" spans="2:14" ht="23.25" customHeight="1">
      <c r="B1842" s="100" t="s">
        <v>417</v>
      </c>
      <c r="C1842" s="100" t="s">
        <v>418</v>
      </c>
      <c r="D1842" s="100" t="s">
        <v>419</v>
      </c>
      <c r="E1842" s="100">
        <v>67000</v>
      </c>
      <c r="F1842" s="129">
        <v>2008</v>
      </c>
      <c r="G1842" s="100" t="s">
        <v>301</v>
      </c>
      <c r="H1842" s="15" t="s">
        <v>281</v>
      </c>
      <c r="I1842" s="130">
        <v>12.44</v>
      </c>
      <c r="J1842" s="6">
        <f>1</f>
        <v>1</v>
      </c>
      <c r="L1842" s="205" t="s">
        <v>405</v>
      </c>
      <c r="M1842" s="205" t="s">
        <v>406</v>
      </c>
      <c r="N1842" s="205" t="s">
        <v>407</v>
      </c>
    </row>
    <row r="1843" spans="2:14" ht="23.25" customHeight="1">
      <c r="B1843" s="100" t="s">
        <v>433</v>
      </c>
      <c r="C1843" s="100" t="s">
        <v>434</v>
      </c>
      <c r="D1843" s="100" t="str">
        <f>_xlfn.XLOOKUP(tblMix[[#This Row],[Arena Name]],tblLookup[Arena Name],tblLookup[Arena Location],NA(),0,1)</f>
        <v>Miami Gardens, Florida</v>
      </c>
      <c r="E1843" s="100">
        <v>65326</v>
      </c>
      <c r="F1843" s="129">
        <v>1987</v>
      </c>
      <c r="G1843" s="100" t="s">
        <v>359</v>
      </c>
      <c r="H1843" s="15" t="s">
        <v>283</v>
      </c>
      <c r="I1843" s="130">
        <v>11.01</v>
      </c>
      <c r="J1843" s="6">
        <f>1</f>
        <v>1</v>
      </c>
      <c r="L1843" s="205" t="s">
        <v>420</v>
      </c>
      <c r="M1843" s="205" t="s">
        <v>421</v>
      </c>
      <c r="N1843" s="205" t="s">
        <v>422</v>
      </c>
    </row>
    <row r="1844" spans="2:14" ht="23.25" customHeight="1">
      <c r="B1844" s="100" t="str" cm="1">
        <f t="array" ref="B1844">_xlfn.XLOOKUP(tblMix[[#This Row],[Arena Name]]&amp;tblMix[[#This Row],[Arena Location]],tblLookup[Arena Name]&amp;tblLookup[Arena Location],tblLookup[Team Name],NA(),0,1)</f>
        <v>New England Patriots</v>
      </c>
      <c r="C1844" s="100" t="s">
        <v>440</v>
      </c>
      <c r="D1844" s="100" t="s">
        <v>441</v>
      </c>
      <c r="E1844" s="100">
        <v>66829</v>
      </c>
      <c r="F1844" s="129">
        <v>2002</v>
      </c>
      <c r="G1844" s="100" t="s">
        <v>363</v>
      </c>
      <c r="H1844" s="15" t="s">
        <v>281</v>
      </c>
      <c r="I1844" s="130">
        <v>5.56</v>
      </c>
      <c r="J1844" s="6">
        <f>1</f>
        <v>1</v>
      </c>
      <c r="L1844" s="205" t="s">
        <v>405</v>
      </c>
      <c r="M1844" s="205" t="s">
        <v>406</v>
      </c>
      <c r="N1844" s="205" t="s">
        <v>407</v>
      </c>
    </row>
    <row r="1845" spans="2:14" ht="23.25" customHeight="1">
      <c r="B1845" s="100" t="s">
        <v>458</v>
      </c>
      <c r="C1845" s="100" t="str">
        <f>_xlfn.XLOOKUP(tblMix[[#This Row],[Team Name]],tblLookup[Team Name],tblLookup[Arena Name],NA(),0,1)</f>
        <v>Lumen Field</v>
      </c>
      <c r="D1845" s="100" t="s">
        <v>460</v>
      </c>
      <c r="E1845" s="100">
        <v>69000</v>
      </c>
      <c r="F1845" s="129">
        <v>2002</v>
      </c>
      <c r="G1845" s="100" t="s">
        <v>297</v>
      </c>
      <c r="H1845" s="15" t="s">
        <v>287</v>
      </c>
      <c r="I1845" s="130">
        <v>15.27</v>
      </c>
      <c r="J1845" s="6">
        <f>1</f>
        <v>1</v>
      </c>
      <c r="L1845" s="205" t="s">
        <v>399</v>
      </c>
      <c r="M1845" s="205" t="s">
        <v>400</v>
      </c>
      <c r="N1845" s="205" t="s">
        <v>401</v>
      </c>
    </row>
    <row r="1846" spans="2:14" ht="23.25" customHeight="1">
      <c r="B1846" s="100" t="s">
        <v>439</v>
      </c>
      <c r="C1846" s="100" t="str">
        <f>_xlfn.XLOOKUP(tblMix[[#This Row],[Team Name]],tblLookup[Team Name],tblLookup[Arena Name],NA(),0,1)</f>
        <v>Gillette Stadium</v>
      </c>
      <c r="D1846" s="100" t="str">
        <f>_xlfn.XLOOKUP(tblMix[[#This Row],[Arena Name]],tblLookup[Arena Name],tblLookup[Arena Location],NA(),0,1)</f>
        <v>Foxborough, Massachusetts</v>
      </c>
      <c r="E1846" s="100">
        <v>66829</v>
      </c>
      <c r="F1846" s="129">
        <v>2002</v>
      </c>
      <c r="G1846" s="100" t="s">
        <v>296</v>
      </c>
      <c r="H1846" s="15" t="s">
        <v>287</v>
      </c>
      <c r="I1846" s="130">
        <v>11.1</v>
      </c>
      <c r="J1846" s="6">
        <f>1</f>
        <v>1</v>
      </c>
      <c r="L1846" s="205" t="s">
        <v>381</v>
      </c>
      <c r="M1846" s="205" t="s">
        <v>382</v>
      </c>
      <c r="N1846" s="205" t="s">
        <v>383</v>
      </c>
    </row>
    <row r="1847" spans="2:14" ht="23.25" customHeight="1">
      <c r="B1847" s="100" t="s">
        <v>458</v>
      </c>
      <c r="C1847" s="100" t="s">
        <v>459</v>
      </c>
      <c r="D1847" s="100" t="str">
        <f>_xlfn.XLOOKUP(tblMix[[#This Row],[Arena Name]],tblLookup[Arena Name],tblLookup[Arena Location],NA(),0,1)</f>
        <v>Seattle, Washington</v>
      </c>
      <c r="E1847" s="100">
        <v>69000</v>
      </c>
      <c r="F1847" s="129">
        <v>2002</v>
      </c>
      <c r="G1847" s="100" t="s">
        <v>270</v>
      </c>
      <c r="H1847" s="15" t="s">
        <v>283</v>
      </c>
      <c r="I1847" s="130">
        <v>8.67</v>
      </c>
      <c r="J1847" s="6">
        <f>1</f>
        <v>1</v>
      </c>
      <c r="L1847" s="205" t="s">
        <v>429</v>
      </c>
      <c r="M1847" s="205" t="s">
        <v>430</v>
      </c>
      <c r="N1847" s="205" t="s">
        <v>431</v>
      </c>
    </row>
    <row r="1848" spans="2:14" ht="23.25" customHeight="1">
      <c r="B1848" s="100" t="str" cm="1">
        <f t="array" ref="B1848">_xlfn.XLOOKUP(tblMix[[#This Row],[Arena Name]]&amp;tblMix[[#This Row],[Arena Location]],tblLookup[Arena Name]&amp;tblLookup[Arena Location],tblLookup[Team Name],NA(),0,1)</f>
        <v>Jacksonville Jaguars</v>
      </c>
      <c r="C1848" s="100" t="s">
        <v>421</v>
      </c>
      <c r="D1848" s="100" t="str">
        <f>_xlfn.XLOOKUP(tblMix[[#This Row],[Arena Name]],tblLookup[Arena Name],tblLookup[Arena Location],NA(),0,1)</f>
        <v>Jacksonville, Florida</v>
      </c>
      <c r="E1848" s="100">
        <v>69132</v>
      </c>
      <c r="F1848" s="129">
        <v>2008</v>
      </c>
      <c r="G1848" s="100" t="s">
        <v>362</v>
      </c>
      <c r="H1848" s="15" t="s">
        <v>290</v>
      </c>
      <c r="I1848" s="130">
        <v>6.72</v>
      </c>
      <c r="J1848" s="6">
        <f>1</f>
        <v>1</v>
      </c>
      <c r="L1848" s="205" t="s">
        <v>442</v>
      </c>
      <c r="M1848" s="205" t="s">
        <v>443</v>
      </c>
      <c r="N1848" s="205" t="s">
        <v>444</v>
      </c>
    </row>
    <row r="1849" spans="2:14" ht="23.25" customHeight="1">
      <c r="B1849" s="100" t="s">
        <v>436</v>
      </c>
      <c r="C1849" s="100" t="str">
        <f>_xlfn.XLOOKUP(tblMix[[#This Row],[Team Name]],tblLookup[Team Name],tblLookup[Arena Name],NA(),0,1)</f>
        <v>U.S. Bank Stadium</v>
      </c>
      <c r="D1849" s="100" t="str">
        <f>_xlfn.XLOOKUP(tblMix[[#This Row],[Arena Name]],tblLookup[Arena Name],tblLookup[Arena Location],NA(),0,1)</f>
        <v>Minneapolis, Minnesota</v>
      </c>
      <c r="E1849" s="100">
        <v>66655</v>
      </c>
      <c r="F1849" s="129">
        <v>2016</v>
      </c>
      <c r="G1849" s="100" t="s">
        <v>363</v>
      </c>
      <c r="H1849" s="15" t="s">
        <v>287</v>
      </c>
      <c r="I1849" s="130">
        <v>5.05</v>
      </c>
      <c r="J1849" s="6">
        <f>1</f>
        <v>1</v>
      </c>
      <c r="L1849" s="205" t="s">
        <v>399</v>
      </c>
      <c r="M1849" s="205" t="s">
        <v>400</v>
      </c>
      <c r="N1849" s="205" t="s">
        <v>401</v>
      </c>
    </row>
    <row r="1850" spans="2:14" ht="23.25" customHeight="1">
      <c r="B1850" s="100" t="str" cm="1">
        <f t="array" ref="B1850">_xlfn.XLOOKUP(tblMix[[#This Row],[Arena Name]]&amp;tblMix[[#This Row],[Arena Location]],tblLookup[Arena Name]&amp;tblLookup[Arena Location],tblLookup[Team Name],NA(),0,1)</f>
        <v>Miami Dolphins</v>
      </c>
      <c r="C1850" s="100" t="str">
        <f>_xlfn.XLOOKUP(tblMix[[#This Row],[Arena Location]],tblLookup[Arena Location],tblLookup[Arena Name],NA(),0,1)</f>
        <v>Hard Rock Stadium</v>
      </c>
      <c r="D1850" s="100" t="s">
        <v>435</v>
      </c>
      <c r="E1850" s="100">
        <v>65326</v>
      </c>
      <c r="F1850" s="129">
        <v>1987</v>
      </c>
      <c r="G1850" s="100" t="s">
        <v>309</v>
      </c>
      <c r="H1850" s="15" t="s">
        <v>281</v>
      </c>
      <c r="I1850" s="130">
        <v>1.61</v>
      </c>
      <c r="J1850" s="6">
        <f>1</f>
        <v>1</v>
      </c>
      <c r="L1850" s="205" t="s">
        <v>436</v>
      </c>
      <c r="M1850" s="205" t="s">
        <v>437</v>
      </c>
      <c r="N1850" s="205" t="s">
        <v>438</v>
      </c>
    </row>
    <row r="1851" spans="2:14" ht="23.25" customHeight="1">
      <c r="B1851" s="100" t="s">
        <v>414</v>
      </c>
      <c r="C1851" s="100" t="s">
        <v>415</v>
      </c>
      <c r="D1851" s="100" t="s">
        <v>416</v>
      </c>
      <c r="E1851" s="100">
        <v>72220</v>
      </c>
      <c r="F1851" s="129">
        <v>2002</v>
      </c>
      <c r="G1851" s="100" t="s">
        <v>267</v>
      </c>
      <c r="H1851" s="15" t="s">
        <v>287</v>
      </c>
      <c r="I1851" s="130">
        <v>13.64</v>
      </c>
      <c r="J1851" s="6">
        <f>1</f>
        <v>1</v>
      </c>
      <c r="L1851" s="205" t="s">
        <v>396</v>
      </c>
      <c r="M1851" s="205" t="s">
        <v>397</v>
      </c>
      <c r="N1851" s="205" t="s">
        <v>398</v>
      </c>
    </row>
    <row r="1852" spans="2:14" ht="23.25" customHeight="1">
      <c r="B1852" s="100" t="str" cm="1">
        <f t="array" ref="B1852">_xlfn.XLOOKUP(tblMix[[#This Row],[Arena Name]]&amp;tblMix[[#This Row],[Arena Location]],tblLookup[Arena Name]&amp;tblLookup[Arena Location],tblLookup[Team Name],NA(),0,1)</f>
        <v>Dallas Cowboys</v>
      </c>
      <c r="C1852" s="100" t="str">
        <f>_xlfn.XLOOKUP(tblMix[[#This Row],[Arena Location]],tblLookup[Arena Location],tblLookup[Arena Name],NA(),0,1)</f>
        <v>AT&amp;T Stadium</v>
      </c>
      <c r="D1852" s="100" t="s">
        <v>404</v>
      </c>
      <c r="E1852" s="100">
        <v>80000</v>
      </c>
      <c r="F1852" s="129">
        <v>2009</v>
      </c>
      <c r="G1852" s="100" t="s">
        <v>296</v>
      </c>
      <c r="H1852" s="15" t="s">
        <v>281</v>
      </c>
      <c r="I1852" s="130">
        <v>12.21</v>
      </c>
      <c r="J1852" s="6">
        <f>1</f>
        <v>1</v>
      </c>
      <c r="L1852" s="205" t="s">
        <v>452</v>
      </c>
      <c r="M1852" s="205" t="s">
        <v>453</v>
      </c>
      <c r="N1852" s="205" t="s">
        <v>454</v>
      </c>
    </row>
    <row r="1853" spans="2:14" ht="23.25" customHeight="1">
      <c r="B1853" s="100" t="s">
        <v>449</v>
      </c>
      <c r="C1853" s="100" t="s">
        <v>450</v>
      </c>
      <c r="D1853" s="100" t="str">
        <f>_xlfn.XLOOKUP(tblMix[[#This Row],[Arena Name]],tblLookup[Arena Name],tblLookup[Arena Location],NA(),0,1)</f>
        <v>Philadelphia, Pennsylvania</v>
      </c>
      <c r="E1853" s="100">
        <v>69596</v>
      </c>
      <c r="F1853" s="129">
        <v>2003</v>
      </c>
      <c r="G1853" s="100" t="s">
        <v>292</v>
      </c>
      <c r="H1853" s="15" t="s">
        <v>281</v>
      </c>
      <c r="I1853" s="130">
        <v>9.19</v>
      </c>
      <c r="J1853" s="6">
        <f>1</f>
        <v>1</v>
      </c>
      <c r="L1853" s="205" t="s">
        <v>402</v>
      </c>
      <c r="M1853" s="205" t="s">
        <v>403</v>
      </c>
      <c r="N1853" s="205" t="s">
        <v>404</v>
      </c>
    </row>
    <row r="1854" spans="2:14" ht="23.25" customHeight="1">
      <c r="B1854" s="100" t="s">
        <v>414</v>
      </c>
      <c r="C1854" s="100" t="s">
        <v>415</v>
      </c>
      <c r="D1854" s="100" t="s">
        <v>416</v>
      </c>
      <c r="E1854" s="100">
        <v>72220</v>
      </c>
      <c r="F1854" s="129">
        <v>2002</v>
      </c>
      <c r="G1854" s="100" t="s">
        <v>294</v>
      </c>
      <c r="H1854" s="15" t="s">
        <v>281</v>
      </c>
      <c r="I1854" s="130">
        <v>3.2</v>
      </c>
      <c r="J1854" s="6">
        <f>1</f>
        <v>1</v>
      </c>
      <c r="L1854" s="205" t="s">
        <v>405</v>
      </c>
      <c r="M1854" s="205" t="s">
        <v>406</v>
      </c>
      <c r="N1854" s="205" t="s">
        <v>407</v>
      </c>
    </row>
    <row r="1855" spans="2:14" ht="23.25" customHeight="1">
      <c r="B1855" s="100" t="s">
        <v>384</v>
      </c>
      <c r="C1855" s="100" t="s">
        <v>385</v>
      </c>
      <c r="D1855" s="100" t="s">
        <v>386</v>
      </c>
      <c r="E1855" s="100">
        <v>71008</v>
      </c>
      <c r="F1855" s="129">
        <v>1998</v>
      </c>
      <c r="G1855" s="100" t="s">
        <v>296</v>
      </c>
      <c r="H1855" s="15" t="s">
        <v>281</v>
      </c>
      <c r="I1855" s="130">
        <v>12.21</v>
      </c>
      <c r="J1855" s="6">
        <f>1</f>
        <v>1</v>
      </c>
      <c r="L1855" s="205" t="s">
        <v>378</v>
      </c>
      <c r="M1855" s="205" t="s">
        <v>379</v>
      </c>
      <c r="N1855" s="205" t="s">
        <v>380</v>
      </c>
    </row>
    <row r="1856" spans="2:14" ht="23.25" customHeight="1">
      <c r="B1856" s="100" t="str" cm="1">
        <f t="array" ref="B1856">_xlfn.XLOOKUP(tblMix[[#This Row],[Arena Name]]&amp;tblMix[[#This Row],[Arena Location]],tblLookup[Arena Name]&amp;tblLookup[Arena Location],tblLookup[Team Name],NA(),0,1)</f>
        <v>Dallas Cowboys</v>
      </c>
      <c r="C1856" s="100" t="str">
        <f>_xlfn.XLOOKUP(tblMix[[#This Row],[Arena Location]],tblLookup[Arena Location],tblLookup[Arena Name],NA(),0,1)</f>
        <v>AT&amp;T Stadium</v>
      </c>
      <c r="D1856" s="100" t="s">
        <v>404</v>
      </c>
      <c r="E1856" s="100">
        <v>80000</v>
      </c>
      <c r="F1856" s="129">
        <v>2009</v>
      </c>
      <c r="G1856" s="100" t="s">
        <v>303</v>
      </c>
      <c r="H1856" s="15" t="s">
        <v>290</v>
      </c>
      <c r="I1856" s="130">
        <v>12.74</v>
      </c>
      <c r="J1856" s="6">
        <f>1</f>
        <v>1</v>
      </c>
      <c r="L1856" s="205" t="s">
        <v>381</v>
      </c>
      <c r="M1856" s="205" t="s">
        <v>382</v>
      </c>
      <c r="N1856" s="205" t="s">
        <v>383</v>
      </c>
    </row>
    <row r="1857" spans="2:14" ht="23.25" customHeight="1">
      <c r="B1857" s="100" t="s">
        <v>442</v>
      </c>
      <c r="C1857" s="100" t="s">
        <v>443</v>
      </c>
      <c r="D1857" s="100" t="str">
        <f>_xlfn.XLOOKUP(tblMix[[#This Row],[Arena Name]],tblLookup[Arena Name],tblLookup[Arena Location],NA(),0,1)</f>
        <v>New Orleans, Louisiana</v>
      </c>
      <c r="E1857" s="100">
        <v>73208</v>
      </c>
      <c r="F1857" s="129">
        <v>1975</v>
      </c>
      <c r="G1857" s="100" t="s">
        <v>274</v>
      </c>
      <c r="H1857" s="15" t="s">
        <v>281</v>
      </c>
      <c r="I1857" s="130">
        <v>7.11</v>
      </c>
      <c r="J1857" s="6">
        <f>1</f>
        <v>1</v>
      </c>
      <c r="L1857" s="205" t="s">
        <v>449</v>
      </c>
      <c r="M1857" s="205" t="s">
        <v>450</v>
      </c>
      <c r="N1857" s="205" t="s">
        <v>451</v>
      </c>
    </row>
    <row r="1858" spans="2:14" ht="23.25" customHeight="1">
      <c r="B1858" s="100" t="s">
        <v>432</v>
      </c>
      <c r="C1858" s="100" t="s">
        <v>430</v>
      </c>
      <c r="D1858" s="100" t="s">
        <v>431</v>
      </c>
      <c r="E1858" s="100">
        <v>70240</v>
      </c>
      <c r="F1858" s="129">
        <v>2020</v>
      </c>
      <c r="G1858" s="100" t="s">
        <v>268</v>
      </c>
      <c r="H1858" s="15" t="s">
        <v>290</v>
      </c>
      <c r="I1858" s="130">
        <v>6.16</v>
      </c>
      <c r="J1858" s="6">
        <f>1</f>
        <v>1</v>
      </c>
      <c r="L1858" s="205" t="s">
        <v>452</v>
      </c>
      <c r="M1858" s="205" t="s">
        <v>453</v>
      </c>
      <c r="N1858" s="205" t="s">
        <v>454</v>
      </c>
    </row>
    <row r="1859" spans="2:14" ht="23.25" customHeight="1">
      <c r="B1859" s="100" t="s">
        <v>378</v>
      </c>
      <c r="C1859" s="100" t="s">
        <v>379</v>
      </c>
      <c r="D1859" s="100" t="str">
        <f>_xlfn.XLOOKUP(tblMix[[#This Row],[Arena Name]],tblLookup[Arena Name],tblLookup[Arena Location],NA(),0,1)</f>
        <v>Glendale, Arizona</v>
      </c>
      <c r="E1859" s="100">
        <v>63400</v>
      </c>
      <c r="F1859" s="129">
        <v>2006</v>
      </c>
      <c r="G1859" s="100" t="s">
        <v>289</v>
      </c>
      <c r="H1859" s="15" t="s">
        <v>290</v>
      </c>
      <c r="I1859" s="130">
        <v>7.46</v>
      </c>
      <c r="J1859" s="6">
        <f>1</f>
        <v>1</v>
      </c>
      <c r="L1859" s="205" t="s">
        <v>432</v>
      </c>
      <c r="M1859" s="205" t="s">
        <v>430</v>
      </c>
      <c r="N1859" s="205" t="s">
        <v>431</v>
      </c>
    </row>
    <row r="1860" spans="2:14" ht="23.25" customHeight="1">
      <c r="B1860" s="100" t="s">
        <v>417</v>
      </c>
      <c r="C1860" s="100" t="s">
        <v>418</v>
      </c>
      <c r="D1860" s="100" t="s">
        <v>419</v>
      </c>
      <c r="E1860" s="100">
        <v>67000</v>
      </c>
      <c r="F1860" s="129">
        <v>2008</v>
      </c>
      <c r="G1860" s="100" t="s">
        <v>312</v>
      </c>
      <c r="H1860" s="15" t="s">
        <v>283</v>
      </c>
      <c r="I1860" s="130">
        <v>16.22</v>
      </c>
      <c r="J1860" s="6">
        <f>1</f>
        <v>1</v>
      </c>
      <c r="L1860" s="205" t="s">
        <v>455</v>
      </c>
      <c r="M1860" s="205" t="s">
        <v>456</v>
      </c>
      <c r="N1860" s="205" t="s">
        <v>457</v>
      </c>
    </row>
    <row r="1861" spans="2:14" ht="23.25" customHeight="1">
      <c r="B1861" s="100" t="s">
        <v>417</v>
      </c>
      <c r="C1861" s="100" t="str">
        <f>_xlfn.XLOOKUP(tblMix[[#This Row],[Team Name]],tblLookup[Team Name],tblLookup[Arena Name],NA(),0,1)</f>
        <v>Lucas Oil Stadium</v>
      </c>
      <c r="D1861" s="100" t="str">
        <f>_xlfn.XLOOKUP(tblMix[[#This Row],[Arena Name]],tblLookup[Arena Name],tblLookup[Arena Location],NA(),0,1)</f>
        <v>Indianapolis, Indiana</v>
      </c>
      <c r="E1861" s="100">
        <v>67000</v>
      </c>
      <c r="F1861" s="129">
        <v>2008</v>
      </c>
      <c r="G1861" s="100" t="s">
        <v>323</v>
      </c>
      <c r="H1861" s="15" t="s">
        <v>290</v>
      </c>
      <c r="I1861" s="130">
        <v>1.97</v>
      </c>
      <c r="J1861" s="6">
        <f>1</f>
        <v>1</v>
      </c>
      <c r="L1861" s="205" t="s">
        <v>449</v>
      </c>
      <c r="M1861" s="205" t="s">
        <v>450</v>
      </c>
      <c r="N1861" s="205" t="s">
        <v>451</v>
      </c>
    </row>
    <row r="1862" spans="2:14" ht="23.25" customHeight="1">
      <c r="B1862" s="100" t="s">
        <v>417</v>
      </c>
      <c r="C1862" s="100" t="s">
        <v>418</v>
      </c>
      <c r="D1862" s="100" t="s">
        <v>419</v>
      </c>
      <c r="E1862" s="100">
        <v>67000</v>
      </c>
      <c r="F1862" s="129">
        <v>2008</v>
      </c>
      <c r="G1862" s="100" t="s">
        <v>274</v>
      </c>
      <c r="H1862" s="15" t="s">
        <v>281</v>
      </c>
      <c r="I1862" s="130">
        <v>7.11</v>
      </c>
      <c r="J1862" s="6">
        <f>1</f>
        <v>1</v>
      </c>
      <c r="L1862" s="205" t="s">
        <v>387</v>
      </c>
      <c r="M1862" s="205" t="s">
        <v>388</v>
      </c>
      <c r="N1862" s="205" t="s">
        <v>389</v>
      </c>
    </row>
    <row r="1863" spans="2:14" ht="23.25" customHeight="1">
      <c r="B1863" s="100" t="s">
        <v>408</v>
      </c>
      <c r="C1863" s="100" t="s">
        <v>409</v>
      </c>
      <c r="D1863" s="100" t="s">
        <v>410</v>
      </c>
      <c r="E1863" s="100">
        <v>65000</v>
      </c>
      <c r="F1863" s="129">
        <v>2002</v>
      </c>
      <c r="G1863" s="100" t="s">
        <v>304</v>
      </c>
      <c r="H1863" s="15" t="s">
        <v>290</v>
      </c>
      <c r="I1863" s="130">
        <v>7.38</v>
      </c>
      <c r="J1863" s="6">
        <f>1</f>
        <v>1</v>
      </c>
      <c r="L1863" s="205" t="s">
        <v>426</v>
      </c>
      <c r="M1863" s="205" t="s">
        <v>427</v>
      </c>
      <c r="N1863" s="205" t="s">
        <v>428</v>
      </c>
    </row>
    <row r="1864" spans="2:14" ht="23.25" customHeight="1">
      <c r="B1864" s="100" t="str" cm="1">
        <f t="array" ref="B1864">_xlfn.XLOOKUP(tblMix[[#This Row],[Arena Name]]&amp;tblMix[[#This Row],[Arena Location]],tblLookup[Arena Name]&amp;tblLookup[Arena Location],tblLookup[Team Name],NA(),0,1)</f>
        <v>Los Angeles Rams</v>
      </c>
      <c r="C1864" s="100" t="s">
        <v>430</v>
      </c>
      <c r="D1864" s="100" t="s">
        <v>431</v>
      </c>
      <c r="E1864" s="100">
        <v>70240</v>
      </c>
      <c r="F1864" s="129">
        <v>2020</v>
      </c>
      <c r="G1864" s="100" t="s">
        <v>304</v>
      </c>
      <c r="H1864" s="15" t="s">
        <v>283</v>
      </c>
      <c r="I1864" s="130">
        <v>7.53</v>
      </c>
      <c r="J1864" s="6">
        <f>1</f>
        <v>1</v>
      </c>
      <c r="L1864" s="205" t="s">
        <v>448</v>
      </c>
      <c r="M1864" s="205" t="s">
        <v>446</v>
      </c>
      <c r="N1864" s="205" t="s">
        <v>447</v>
      </c>
    </row>
    <row r="1865" spans="2:14" ht="23.25" customHeight="1">
      <c r="B1865" s="100" t="s">
        <v>414</v>
      </c>
      <c r="C1865" s="100" t="s">
        <v>415</v>
      </c>
      <c r="D1865" s="100" t="s">
        <v>416</v>
      </c>
      <c r="E1865" s="100">
        <v>72220</v>
      </c>
      <c r="F1865" s="129">
        <v>2002</v>
      </c>
      <c r="G1865" s="100" t="s">
        <v>362</v>
      </c>
      <c r="H1865" s="15" t="s">
        <v>290</v>
      </c>
      <c r="I1865" s="130">
        <v>6.72</v>
      </c>
      <c r="J1865" s="6">
        <f>1</f>
        <v>1</v>
      </c>
      <c r="L1865" s="205" t="s">
        <v>396</v>
      </c>
      <c r="M1865" s="205" t="s">
        <v>397</v>
      </c>
      <c r="N1865" s="205" t="s">
        <v>398</v>
      </c>
    </row>
    <row r="1866" spans="2:14" ht="23.25" customHeight="1">
      <c r="B1866" s="100" t="s">
        <v>417</v>
      </c>
      <c r="C1866" s="100" t="s">
        <v>418</v>
      </c>
      <c r="D1866" s="100" t="s">
        <v>419</v>
      </c>
      <c r="E1866" s="100">
        <v>67000</v>
      </c>
      <c r="F1866" s="129">
        <v>2008</v>
      </c>
      <c r="G1866" s="100" t="s">
        <v>268</v>
      </c>
      <c r="H1866" s="15" t="s">
        <v>287</v>
      </c>
      <c r="I1866" s="130">
        <v>5.73</v>
      </c>
      <c r="J1866" s="6">
        <f>1</f>
        <v>1</v>
      </c>
      <c r="L1866" s="205" t="s">
        <v>436</v>
      </c>
      <c r="M1866" s="205" t="s">
        <v>437</v>
      </c>
      <c r="N1866" s="205" t="s">
        <v>438</v>
      </c>
    </row>
    <row r="1867" spans="2:14" ht="23.25" customHeight="1">
      <c r="B1867" s="100" t="s">
        <v>423</v>
      </c>
      <c r="C1867" s="100" t="str">
        <f>_xlfn.XLOOKUP(tblMix[[#This Row],[Team Name]],tblLookup[Team Name],tblLookup[Arena Name],NA(),0,1)</f>
        <v>GEHA Field at Arrowhead Stadium</v>
      </c>
      <c r="D1867" s="100" t="s">
        <v>425</v>
      </c>
      <c r="E1867" s="100">
        <v>76416</v>
      </c>
      <c r="F1867" s="129">
        <v>1972</v>
      </c>
      <c r="G1867" s="100" t="s">
        <v>289</v>
      </c>
      <c r="H1867" s="15" t="s">
        <v>287</v>
      </c>
      <c r="I1867" s="130">
        <v>7.76</v>
      </c>
      <c r="J1867" s="6">
        <f>1</f>
        <v>1</v>
      </c>
      <c r="L1867" s="205" t="s">
        <v>378</v>
      </c>
      <c r="M1867" s="205" t="s">
        <v>379</v>
      </c>
      <c r="N1867" s="205" t="s">
        <v>380</v>
      </c>
    </row>
    <row r="1868" spans="2:14" ht="23.25" customHeight="1">
      <c r="B1868" s="100" t="s">
        <v>442</v>
      </c>
      <c r="C1868" s="100" t="s">
        <v>443</v>
      </c>
      <c r="D1868" s="100" t="s">
        <v>444</v>
      </c>
      <c r="E1868" s="100">
        <v>73208</v>
      </c>
      <c r="F1868" s="129">
        <v>1975</v>
      </c>
      <c r="G1868" s="100" t="s">
        <v>314</v>
      </c>
      <c r="H1868" s="15" t="s">
        <v>290</v>
      </c>
      <c r="I1868" s="130">
        <v>11.49</v>
      </c>
      <c r="J1868" s="6">
        <f>1</f>
        <v>1</v>
      </c>
      <c r="L1868" s="205" t="s">
        <v>442</v>
      </c>
      <c r="M1868" s="205" t="s">
        <v>443</v>
      </c>
      <c r="N1868" s="205" t="s">
        <v>444</v>
      </c>
    </row>
    <row r="1869" spans="2:14" ht="23.25" customHeight="1">
      <c r="B1869" s="100" t="s">
        <v>420</v>
      </c>
      <c r="C1869" s="100" t="s">
        <v>421</v>
      </c>
      <c r="D1869" s="100" t="str">
        <f>_xlfn.XLOOKUP(tblMix[[#This Row],[Arena Name]],tblLookup[Arena Name],tblLookup[Arena Location],NA(),0,1)</f>
        <v>Jacksonville, Florida</v>
      </c>
      <c r="E1869" s="100">
        <v>69132</v>
      </c>
      <c r="F1869" s="129">
        <v>2008</v>
      </c>
      <c r="G1869" s="100" t="s">
        <v>292</v>
      </c>
      <c r="H1869" s="15" t="s">
        <v>283</v>
      </c>
      <c r="I1869" s="130">
        <v>9.99</v>
      </c>
      <c r="J1869" s="6">
        <f>1</f>
        <v>1</v>
      </c>
      <c r="L1869" s="205" t="s">
        <v>381</v>
      </c>
      <c r="M1869" s="205" t="s">
        <v>382</v>
      </c>
      <c r="N1869" s="205" t="s">
        <v>383</v>
      </c>
    </row>
    <row r="1870" spans="2:14" ht="23.25" customHeight="1">
      <c r="B1870" s="100" t="s">
        <v>378</v>
      </c>
      <c r="C1870" s="100" t="s">
        <v>379</v>
      </c>
      <c r="D1870" s="100" t="str">
        <f>_xlfn.XLOOKUP(tblMix[[#This Row],[Arena Name]],tblLookup[Arena Name],tblLookup[Arena Location],NA(),0,1)</f>
        <v>Glendale, Arizona</v>
      </c>
      <c r="E1870" s="100">
        <v>63400</v>
      </c>
      <c r="F1870" s="129">
        <v>2006</v>
      </c>
      <c r="G1870" s="100" t="s">
        <v>292</v>
      </c>
      <c r="H1870" s="15" t="s">
        <v>287</v>
      </c>
      <c r="I1870" s="130">
        <v>9.99</v>
      </c>
      <c r="J1870" s="6">
        <f>1</f>
        <v>1</v>
      </c>
      <c r="L1870" s="205" t="s">
        <v>414</v>
      </c>
      <c r="M1870" s="205" t="s">
        <v>415</v>
      </c>
      <c r="N1870" s="205" t="s">
        <v>416</v>
      </c>
    </row>
    <row r="1871" spans="2:14" ht="23.25" customHeight="1">
      <c r="B1871" s="100" t="s">
        <v>405</v>
      </c>
      <c r="C1871" s="100" t="s">
        <v>406</v>
      </c>
      <c r="D1871" s="100" t="s">
        <v>407</v>
      </c>
      <c r="E1871" s="100">
        <v>76125</v>
      </c>
      <c r="F1871" s="129">
        <v>2001</v>
      </c>
      <c r="G1871" s="100" t="s">
        <v>275</v>
      </c>
      <c r="H1871" s="15" t="s">
        <v>283</v>
      </c>
      <c r="I1871" s="130">
        <v>14.59</v>
      </c>
      <c r="J1871" s="6">
        <f>1</f>
        <v>1</v>
      </c>
      <c r="L1871" s="205" t="s">
        <v>423</v>
      </c>
      <c r="M1871" s="205" t="s">
        <v>424</v>
      </c>
      <c r="N1871" s="205" t="s">
        <v>425</v>
      </c>
    </row>
    <row r="1872" spans="2:14" ht="23.25" customHeight="1">
      <c r="B1872" s="100" t="s">
        <v>449</v>
      </c>
      <c r="C1872" s="100" t="str">
        <f>_xlfn.XLOOKUP(tblMix[[#This Row],[Team Name]],tblLookup[Team Name],tblLookup[Arena Name],NA(),0,1)</f>
        <v>Lincoln Financial Field</v>
      </c>
      <c r="D1872" s="100" t="s">
        <v>451</v>
      </c>
      <c r="E1872" s="100">
        <v>69596</v>
      </c>
      <c r="F1872" s="129">
        <v>2003</v>
      </c>
      <c r="G1872" s="100" t="s">
        <v>365</v>
      </c>
      <c r="H1872" s="15" t="s">
        <v>287</v>
      </c>
      <c r="I1872" s="130">
        <v>7.18</v>
      </c>
      <c r="J1872" s="6">
        <f>1</f>
        <v>1</v>
      </c>
      <c r="L1872" s="205" t="s">
        <v>452</v>
      </c>
      <c r="M1872" s="205" t="s">
        <v>453</v>
      </c>
      <c r="N1872" s="205" t="s">
        <v>454</v>
      </c>
    </row>
    <row r="1873" spans="2:14" ht="23.25" customHeight="1">
      <c r="B1873" s="100" t="s">
        <v>461</v>
      </c>
      <c r="C1873" s="100" t="s">
        <v>462</v>
      </c>
      <c r="D1873" s="100" t="s">
        <v>463</v>
      </c>
      <c r="E1873" s="100">
        <v>65890</v>
      </c>
      <c r="F1873" s="129">
        <v>1998</v>
      </c>
      <c r="G1873" s="100" t="s">
        <v>311</v>
      </c>
      <c r="H1873" s="15" t="s">
        <v>281</v>
      </c>
      <c r="I1873" s="130">
        <v>13.65</v>
      </c>
      <c r="J1873" s="6">
        <f>1</f>
        <v>1</v>
      </c>
      <c r="L1873" s="205" t="s">
        <v>411</v>
      </c>
      <c r="M1873" s="205" t="s">
        <v>412</v>
      </c>
      <c r="N1873" s="205" t="s">
        <v>413</v>
      </c>
    </row>
    <row r="1874" spans="2:14" ht="23.25" customHeight="1">
      <c r="B1874" s="100" t="s">
        <v>433</v>
      </c>
      <c r="C1874" s="100" t="s">
        <v>434</v>
      </c>
      <c r="D1874" s="100" t="s">
        <v>435</v>
      </c>
      <c r="E1874" s="100">
        <v>65326</v>
      </c>
      <c r="F1874" s="129">
        <v>1987</v>
      </c>
      <c r="G1874" s="100" t="s">
        <v>293</v>
      </c>
      <c r="H1874" s="15" t="s">
        <v>283</v>
      </c>
      <c r="I1874" s="130">
        <v>5.08</v>
      </c>
      <c r="J1874" s="6">
        <f>1</f>
        <v>1</v>
      </c>
      <c r="L1874" s="205" t="s">
        <v>414</v>
      </c>
      <c r="M1874" s="205" t="s">
        <v>415</v>
      </c>
      <c r="N1874" s="205" t="s">
        <v>416</v>
      </c>
    </row>
    <row r="1875" spans="2:14" ht="23.25" customHeight="1">
      <c r="B1875" s="100" t="s">
        <v>402</v>
      </c>
      <c r="C1875" s="100" t="s">
        <v>403</v>
      </c>
      <c r="D1875" s="100" t="s">
        <v>404</v>
      </c>
      <c r="E1875" s="100">
        <v>80000</v>
      </c>
      <c r="F1875" s="129">
        <v>2009</v>
      </c>
      <c r="G1875" s="100" t="s">
        <v>295</v>
      </c>
      <c r="H1875" s="15" t="s">
        <v>281</v>
      </c>
      <c r="I1875" s="130">
        <v>13.92</v>
      </c>
      <c r="J1875" s="6">
        <f>1</f>
        <v>1</v>
      </c>
      <c r="L1875" s="205" t="s">
        <v>464</v>
      </c>
      <c r="M1875" s="205" t="s">
        <v>465</v>
      </c>
      <c r="N1875" s="205" t="s">
        <v>466</v>
      </c>
    </row>
    <row r="1876" spans="2:14" ht="23.25" customHeight="1">
      <c r="B1876" s="100" t="s">
        <v>420</v>
      </c>
      <c r="C1876" s="100" t="str">
        <f>_xlfn.XLOOKUP(tblMix[[#This Row],[Team Name]],tblLookup[Team Name],tblLookup[Arena Name],NA(),0,1)</f>
        <v>TIAA Bank Field</v>
      </c>
      <c r="D1876" s="100" t="s">
        <v>422</v>
      </c>
      <c r="E1876" s="100">
        <v>69132</v>
      </c>
      <c r="F1876" s="129">
        <v>2008</v>
      </c>
      <c r="G1876" s="100" t="s">
        <v>295</v>
      </c>
      <c r="H1876" s="15" t="s">
        <v>281</v>
      </c>
      <c r="I1876" s="130">
        <v>13.92</v>
      </c>
      <c r="J1876" s="6">
        <f>1</f>
        <v>1</v>
      </c>
      <c r="L1876" s="205" t="s">
        <v>411</v>
      </c>
      <c r="M1876" s="205" t="s">
        <v>412</v>
      </c>
      <c r="N1876" s="205" t="s">
        <v>413</v>
      </c>
    </row>
    <row r="1877" spans="2:14" ht="23.25" customHeight="1">
      <c r="B1877" s="100" t="s">
        <v>411</v>
      </c>
      <c r="C1877" s="100" t="s">
        <v>412</v>
      </c>
      <c r="D1877" s="100" t="s">
        <v>413</v>
      </c>
      <c r="E1877" s="100">
        <v>81441</v>
      </c>
      <c r="F1877" s="129">
        <v>1957</v>
      </c>
      <c r="G1877" s="100" t="s">
        <v>302</v>
      </c>
      <c r="H1877" s="15" t="s">
        <v>287</v>
      </c>
      <c r="I1877" s="130">
        <v>2.62</v>
      </c>
      <c r="J1877" s="6">
        <f>1</f>
        <v>1</v>
      </c>
      <c r="L1877" s="205" t="s">
        <v>449</v>
      </c>
      <c r="M1877" s="205" t="s">
        <v>450</v>
      </c>
      <c r="N1877" s="205" t="s">
        <v>451</v>
      </c>
    </row>
    <row r="1878" spans="2:14" ht="23.25" customHeight="1">
      <c r="B1878" s="100" t="s">
        <v>423</v>
      </c>
      <c r="C1878" s="100" t="s">
        <v>424</v>
      </c>
      <c r="D1878" s="100" t="s">
        <v>425</v>
      </c>
      <c r="E1878" s="100">
        <v>76416</v>
      </c>
      <c r="F1878" s="129">
        <v>1972</v>
      </c>
      <c r="G1878" s="100" t="s">
        <v>299</v>
      </c>
      <c r="H1878" s="15" t="s">
        <v>290</v>
      </c>
      <c r="I1878" s="130">
        <v>4.87</v>
      </c>
      <c r="J1878" s="6">
        <f>1</f>
        <v>1</v>
      </c>
      <c r="L1878" s="205" t="s">
        <v>439</v>
      </c>
      <c r="M1878" s="205" t="s">
        <v>440</v>
      </c>
      <c r="N1878" s="205" t="s">
        <v>441</v>
      </c>
    </row>
    <row r="1879" spans="2:14" ht="23.25" customHeight="1">
      <c r="B1879" s="100" t="s">
        <v>378</v>
      </c>
      <c r="C1879" s="100" t="s">
        <v>379</v>
      </c>
      <c r="D1879" s="100" t="s">
        <v>380</v>
      </c>
      <c r="E1879" s="100">
        <v>63400</v>
      </c>
      <c r="F1879" s="129">
        <v>2006</v>
      </c>
      <c r="G1879" s="100" t="s">
        <v>303</v>
      </c>
      <c r="H1879" s="15" t="s">
        <v>287</v>
      </c>
      <c r="I1879" s="130">
        <v>13.89</v>
      </c>
      <c r="J1879" s="6">
        <f>1</f>
        <v>1</v>
      </c>
      <c r="L1879" s="205" t="s">
        <v>423</v>
      </c>
      <c r="M1879" s="205" t="s">
        <v>424</v>
      </c>
      <c r="N1879" s="205" t="s">
        <v>425</v>
      </c>
    </row>
    <row r="1880" spans="2:14" ht="23.25" customHeight="1">
      <c r="B1880" s="100" t="str" cm="1">
        <f t="array" ref="B1880">_xlfn.XLOOKUP(tblMix[[#This Row],[Arena Name]]&amp;tblMix[[#This Row],[Arena Location]],tblLookup[Arena Name]&amp;tblLookup[Arena Location],tblLookup[Team Name],NA(),0,1)</f>
        <v>New England Patriots</v>
      </c>
      <c r="C1880" s="100" t="str">
        <f>_xlfn.XLOOKUP(tblMix[[#This Row],[Arena Location]],tblLookup[Arena Location],tblLookup[Arena Name],NA(),0,1)</f>
        <v>Gillette Stadium</v>
      </c>
      <c r="D1880" s="100" t="s">
        <v>441</v>
      </c>
      <c r="E1880" s="100">
        <v>66829</v>
      </c>
      <c r="F1880" s="129">
        <v>2002</v>
      </c>
      <c r="G1880" s="100" t="s">
        <v>285</v>
      </c>
      <c r="H1880" s="15" t="s">
        <v>287</v>
      </c>
      <c r="I1880" s="130">
        <v>12.71</v>
      </c>
      <c r="J1880" s="6">
        <f>1</f>
        <v>1</v>
      </c>
      <c r="L1880" s="205" t="s">
        <v>464</v>
      </c>
      <c r="M1880" s="205" t="s">
        <v>465</v>
      </c>
      <c r="N1880" s="205" t="s">
        <v>466</v>
      </c>
    </row>
    <row r="1881" spans="2:14" ht="23.25" customHeight="1">
      <c r="B1881" s="100" t="s">
        <v>408</v>
      </c>
      <c r="C1881" s="100" t="s">
        <v>409</v>
      </c>
      <c r="D1881" s="100" t="s">
        <v>410</v>
      </c>
      <c r="E1881" s="100">
        <v>65000</v>
      </c>
      <c r="F1881" s="129">
        <v>2002</v>
      </c>
      <c r="G1881" s="100" t="s">
        <v>314</v>
      </c>
      <c r="H1881" s="15" t="s">
        <v>287</v>
      </c>
      <c r="I1881" s="130">
        <v>12.41</v>
      </c>
      <c r="J1881" s="6">
        <f>1</f>
        <v>1</v>
      </c>
      <c r="L1881" s="205" t="s">
        <v>464</v>
      </c>
      <c r="M1881" s="205" t="s">
        <v>465</v>
      </c>
      <c r="N1881" s="205" t="s">
        <v>466</v>
      </c>
    </row>
    <row r="1882" spans="2:14" ht="23.25" customHeight="1">
      <c r="B1882" s="100" t="s">
        <v>439</v>
      </c>
      <c r="C1882" s="100" t="s">
        <v>440</v>
      </c>
      <c r="D1882" s="100" t="str">
        <f>_xlfn.XLOOKUP(tblMix[[#This Row],[Arena Name]],tblLookup[Arena Name],tblLookup[Arena Location],NA(),0,1)</f>
        <v>Foxborough, Massachusetts</v>
      </c>
      <c r="E1882" s="100">
        <v>66829</v>
      </c>
      <c r="F1882" s="129">
        <v>2002</v>
      </c>
      <c r="G1882" s="100" t="s">
        <v>284</v>
      </c>
      <c r="H1882" s="15" t="s">
        <v>287</v>
      </c>
      <c r="I1882" s="130">
        <v>10.71</v>
      </c>
      <c r="J1882" s="6">
        <f>1</f>
        <v>1</v>
      </c>
      <c r="L1882" s="205" t="s">
        <v>378</v>
      </c>
      <c r="M1882" s="205" t="s">
        <v>379</v>
      </c>
      <c r="N1882" s="205" t="s">
        <v>380</v>
      </c>
    </row>
    <row r="1883" spans="2:14" ht="23.25" customHeight="1">
      <c r="B1883" s="100" t="s">
        <v>414</v>
      </c>
      <c r="C1883" s="100" t="s">
        <v>415</v>
      </c>
      <c r="D1883" s="100" t="s">
        <v>416</v>
      </c>
      <c r="E1883" s="100">
        <v>72220</v>
      </c>
      <c r="F1883" s="129">
        <v>2002</v>
      </c>
      <c r="G1883" s="100" t="s">
        <v>299</v>
      </c>
      <c r="H1883" s="15" t="s">
        <v>283</v>
      </c>
      <c r="I1883" s="130">
        <v>5.21</v>
      </c>
      <c r="J1883" s="6">
        <f>1</f>
        <v>1</v>
      </c>
      <c r="L1883" s="205" t="s">
        <v>420</v>
      </c>
      <c r="M1883" s="205" t="s">
        <v>421</v>
      </c>
      <c r="N1883" s="205" t="s">
        <v>422</v>
      </c>
    </row>
    <row r="1884" spans="2:14" ht="23.25" customHeight="1">
      <c r="B1884" s="100" t="str" cm="1">
        <f t="array" ref="B1884">_xlfn.XLOOKUP(tblMix[[#This Row],[Arena Name]]&amp;tblMix[[#This Row],[Arena Location]],tblLookup[Arena Name]&amp;tblLookup[Arena Location],tblLookup[Team Name],NA(),0,1)</f>
        <v>Los Angeles Rams</v>
      </c>
      <c r="C1884" s="100" t="s">
        <v>430</v>
      </c>
      <c r="D1884" s="100" t="s">
        <v>431</v>
      </c>
      <c r="E1884" s="100">
        <v>70240</v>
      </c>
      <c r="F1884" s="129">
        <v>2020</v>
      </c>
      <c r="G1884" s="100" t="s">
        <v>299</v>
      </c>
      <c r="H1884" s="15" t="s">
        <v>283</v>
      </c>
      <c r="I1884" s="130">
        <v>5.21</v>
      </c>
      <c r="J1884" s="6">
        <f>1</f>
        <v>1</v>
      </c>
      <c r="L1884" s="205" t="s">
        <v>433</v>
      </c>
      <c r="M1884" s="205" t="s">
        <v>434</v>
      </c>
      <c r="N1884" s="205" t="s">
        <v>435</v>
      </c>
    </row>
    <row r="1885" spans="2:14" ht="23.25" customHeight="1">
      <c r="B1885" s="100" t="s">
        <v>429</v>
      </c>
      <c r="C1885" s="100" t="s">
        <v>430</v>
      </c>
      <c r="D1885" s="100" t="str">
        <f>_xlfn.XLOOKUP(tblMix[[#This Row],[Arena Name]],tblLookup[Arena Name],tblLookup[Arena Location],NA(),0,1)</f>
        <v>Inglewood, California</v>
      </c>
      <c r="E1885" s="100">
        <v>70240</v>
      </c>
      <c r="F1885" s="129">
        <v>2020</v>
      </c>
      <c r="G1885" s="100" t="s">
        <v>310</v>
      </c>
      <c r="H1885" s="15" t="s">
        <v>283</v>
      </c>
      <c r="I1885" s="130">
        <v>7.49</v>
      </c>
      <c r="J1885" s="6">
        <f>1</f>
        <v>1</v>
      </c>
      <c r="L1885" s="205" t="s">
        <v>464</v>
      </c>
      <c r="M1885" s="205" t="s">
        <v>465</v>
      </c>
      <c r="N1885" s="205" t="s">
        <v>466</v>
      </c>
    </row>
    <row r="1886" spans="2:14" ht="23.25" customHeight="1">
      <c r="B1886" s="100" t="s">
        <v>439</v>
      </c>
      <c r="C1886" s="100" t="s">
        <v>440</v>
      </c>
      <c r="D1886" s="100" t="s">
        <v>441</v>
      </c>
      <c r="E1886" s="100">
        <v>66829</v>
      </c>
      <c r="F1886" s="129">
        <v>2002</v>
      </c>
      <c r="G1886" s="100" t="s">
        <v>312</v>
      </c>
      <c r="H1886" s="15" t="s">
        <v>287</v>
      </c>
      <c r="I1886" s="130">
        <v>16.22</v>
      </c>
      <c r="J1886" s="6">
        <f>1</f>
        <v>1</v>
      </c>
      <c r="L1886" s="205" t="s">
        <v>445</v>
      </c>
      <c r="M1886" s="205" t="s">
        <v>446</v>
      </c>
      <c r="N1886" s="205" t="s">
        <v>447</v>
      </c>
    </row>
    <row r="1887" spans="2:14" ht="23.25" customHeight="1">
      <c r="B1887" s="100" t="s">
        <v>442</v>
      </c>
      <c r="C1887" s="100" t="s">
        <v>443</v>
      </c>
      <c r="D1887" s="100" t="s">
        <v>444</v>
      </c>
      <c r="E1887" s="100">
        <v>73208</v>
      </c>
      <c r="F1887" s="129">
        <v>1975</v>
      </c>
      <c r="G1887" s="100" t="s">
        <v>304</v>
      </c>
      <c r="H1887" s="15" t="s">
        <v>283</v>
      </c>
      <c r="I1887" s="130">
        <v>7.53</v>
      </c>
      <c r="J1887" s="6">
        <f>1</f>
        <v>1</v>
      </c>
      <c r="L1887" s="205" t="s">
        <v>445</v>
      </c>
      <c r="M1887" s="205" t="s">
        <v>446</v>
      </c>
      <c r="N1887" s="205" t="s">
        <v>447</v>
      </c>
    </row>
    <row r="1888" spans="2:14" ht="23.25" customHeight="1">
      <c r="B1888" s="100" t="s">
        <v>402</v>
      </c>
      <c r="C1888" s="100" t="s">
        <v>403</v>
      </c>
      <c r="D1888" s="100" t="s">
        <v>404</v>
      </c>
      <c r="E1888" s="100">
        <v>80000</v>
      </c>
      <c r="F1888" s="129">
        <v>2009</v>
      </c>
      <c r="G1888" s="100" t="s">
        <v>363</v>
      </c>
      <c r="H1888" s="15" t="s">
        <v>287</v>
      </c>
      <c r="I1888" s="130">
        <v>5.05</v>
      </c>
      <c r="J1888" s="6">
        <f>1</f>
        <v>1</v>
      </c>
      <c r="L1888" s="205" t="s">
        <v>461</v>
      </c>
      <c r="M1888" s="205" t="s">
        <v>462</v>
      </c>
      <c r="N1888" s="205" t="s">
        <v>463</v>
      </c>
    </row>
    <row r="1889" spans="2:14" ht="23.25" customHeight="1">
      <c r="B1889" s="100" t="s">
        <v>390</v>
      </c>
      <c r="C1889" s="100" t="str">
        <f>_xlfn.XLOOKUP(tblMix[[#This Row],[Team Name]],tblLookup[Team Name],tblLookup[Arena Name],NA(),0,1)</f>
        <v>Bank of America Stadium</v>
      </c>
      <c r="D1889" s="100" t="str">
        <f>_xlfn.XLOOKUP(tblMix[[#This Row],[Arena Name]],tblLookup[Arena Name],tblLookup[Arena Location],NA(),0,1)</f>
        <v>Charlotte, North Carolina</v>
      </c>
      <c r="E1889" s="100">
        <v>75523</v>
      </c>
      <c r="F1889" s="129">
        <v>1996</v>
      </c>
      <c r="G1889" s="100" t="s">
        <v>275</v>
      </c>
      <c r="H1889" s="15" t="s">
        <v>281</v>
      </c>
      <c r="I1889" s="130">
        <v>15.9</v>
      </c>
      <c r="J1889" s="6">
        <f>1</f>
        <v>1</v>
      </c>
      <c r="L1889" s="205" t="s">
        <v>448</v>
      </c>
      <c r="M1889" s="205" t="s">
        <v>446</v>
      </c>
      <c r="N1889" s="205" t="s">
        <v>447</v>
      </c>
    </row>
    <row r="1890" spans="2:14" ht="23.25" customHeight="1">
      <c r="B1890" s="100" t="s">
        <v>414</v>
      </c>
      <c r="C1890" s="100" t="str">
        <f>_xlfn.XLOOKUP(tblMix[[#This Row],[Team Name]],tblLookup[Team Name],tblLookup[Arena Name],NA(),0,1)</f>
        <v>NRG Stadium</v>
      </c>
      <c r="D1890" s="100" t="str">
        <f>_xlfn.XLOOKUP(tblMix[[#This Row],[Arena Name]],tblLookup[Arena Name],tblLookup[Arena Location],NA(),0,1)</f>
        <v>Houston, Texas</v>
      </c>
      <c r="E1890" s="100">
        <v>72220</v>
      </c>
      <c r="F1890" s="129">
        <v>2002</v>
      </c>
      <c r="G1890" s="100" t="s">
        <v>269</v>
      </c>
      <c r="H1890" s="15" t="s">
        <v>290</v>
      </c>
      <c r="I1890" s="130">
        <v>10.77</v>
      </c>
      <c r="J1890" s="6">
        <f>1</f>
        <v>1</v>
      </c>
      <c r="L1890" s="205" t="s">
        <v>467</v>
      </c>
      <c r="M1890" s="205" t="s">
        <v>468</v>
      </c>
      <c r="N1890" s="205" t="s">
        <v>469</v>
      </c>
    </row>
    <row r="1891" spans="2:14" ht="23.25" customHeight="1">
      <c r="B1891" s="100" t="str" cm="1">
        <f t="array" ref="B1891">_xlfn.XLOOKUP(tblMix[[#This Row],[Arena Name]]&amp;tblMix[[#This Row],[Arena Location]],tblLookup[Arena Name]&amp;tblLookup[Arena Location],tblLookup[Team Name],NA(),0,1)</f>
        <v>New York Giants</v>
      </c>
      <c r="C1891" s="100" t="str">
        <f>_xlfn.XLOOKUP(tblMix[[#This Row],[Arena Location]],tblLookup[Arena Location],tblLookup[Arena Name],NA(),0,1)</f>
        <v>MetLife Stadium</v>
      </c>
      <c r="D1891" s="100" t="s">
        <v>447</v>
      </c>
      <c r="E1891" s="100">
        <v>82500</v>
      </c>
      <c r="F1891" s="129">
        <v>2010</v>
      </c>
      <c r="G1891" s="100" t="s">
        <v>294</v>
      </c>
      <c r="H1891" s="15" t="s">
        <v>281</v>
      </c>
      <c r="I1891" s="130">
        <v>3.2</v>
      </c>
      <c r="J1891" s="6">
        <f>1</f>
        <v>1</v>
      </c>
      <c r="L1891" s="205" t="s">
        <v>445</v>
      </c>
      <c r="M1891" s="205" t="s">
        <v>446</v>
      </c>
      <c r="N1891" s="205" t="s">
        <v>447</v>
      </c>
    </row>
    <row r="1892" spans="2:14" ht="23.25" customHeight="1">
      <c r="B1892" s="100" t="s">
        <v>445</v>
      </c>
      <c r="C1892" s="100" t="s">
        <v>446</v>
      </c>
      <c r="D1892" s="100" t="str">
        <f>_xlfn.XLOOKUP(tblMix[[#This Row],[Arena Name]],tblLookup[Arena Name],tblLookup[Arena Location],NA(),0,1)</f>
        <v>East Rutherford, New Jersey</v>
      </c>
      <c r="E1892" s="100">
        <v>82500</v>
      </c>
      <c r="F1892" s="129">
        <v>2010</v>
      </c>
      <c r="G1892" s="100" t="s">
        <v>299</v>
      </c>
      <c r="H1892" s="15" t="s">
        <v>281</v>
      </c>
      <c r="I1892" s="130">
        <v>5.31</v>
      </c>
      <c r="J1892" s="6">
        <f>1</f>
        <v>1</v>
      </c>
      <c r="L1892" s="205" t="s">
        <v>381</v>
      </c>
      <c r="M1892" s="205" t="s">
        <v>382</v>
      </c>
      <c r="N1892" s="205" t="s">
        <v>383</v>
      </c>
    </row>
    <row r="1893" spans="2:14" ht="23.25" customHeight="1">
      <c r="B1893" s="100" t="s">
        <v>448</v>
      </c>
      <c r="C1893" s="100" t="s">
        <v>446</v>
      </c>
      <c r="D1893" s="100" t="s">
        <v>447</v>
      </c>
      <c r="E1893" s="100">
        <v>82500</v>
      </c>
      <c r="F1893" s="129">
        <v>2010</v>
      </c>
      <c r="G1893" s="100" t="s">
        <v>284</v>
      </c>
      <c r="H1893" s="15" t="s">
        <v>283</v>
      </c>
      <c r="I1893" s="130">
        <v>10.71</v>
      </c>
      <c r="J1893" s="6">
        <f>1</f>
        <v>1</v>
      </c>
      <c r="L1893" s="205" t="s">
        <v>426</v>
      </c>
      <c r="M1893" s="205" t="s">
        <v>427</v>
      </c>
      <c r="N1893" s="205" t="s">
        <v>428</v>
      </c>
    </row>
    <row r="1894" spans="2:14" ht="23.25" customHeight="1">
      <c r="B1894" s="100" t="str" cm="1">
        <f t="array" ref="B1894">_xlfn.XLOOKUP(tblMix[[#This Row],[Arena Name]]&amp;tblMix[[#This Row],[Arena Location]],tblLookup[Arena Name]&amp;tblLookup[Arena Location],tblLookup[Team Name],NA(),0,1)</f>
        <v>Miami Dolphins</v>
      </c>
      <c r="C1894" s="100" t="s">
        <v>434</v>
      </c>
      <c r="D1894" s="100" t="s">
        <v>435</v>
      </c>
      <c r="E1894" s="100">
        <v>65326</v>
      </c>
      <c r="F1894" s="129">
        <v>1987</v>
      </c>
      <c r="G1894" s="100" t="s">
        <v>314</v>
      </c>
      <c r="H1894" s="15" t="s">
        <v>281</v>
      </c>
      <c r="I1894" s="130">
        <v>11.17</v>
      </c>
      <c r="J1894" s="6">
        <f>1</f>
        <v>1</v>
      </c>
      <c r="L1894" s="205" t="s">
        <v>461</v>
      </c>
      <c r="M1894" s="205" t="s">
        <v>462</v>
      </c>
      <c r="N1894" s="205" t="s">
        <v>463</v>
      </c>
    </row>
    <row r="1895" spans="2:14" ht="23.25" customHeight="1">
      <c r="B1895" s="100" t="s">
        <v>426</v>
      </c>
      <c r="C1895" s="100" t="str">
        <f>_xlfn.XLOOKUP(tblMix[[#This Row],[Team Name]],tblLookup[Team Name],tblLookup[Arena Name],NA(),0,1)</f>
        <v>Allegiant Stadium</v>
      </c>
      <c r="D1895" s="100" t="str">
        <f>_xlfn.XLOOKUP(tblMix[[#This Row],[Arena Name]],tblLookup[Arena Name],tblLookup[Arena Location],NA(),0,1)</f>
        <v>Paradise, Nevada</v>
      </c>
      <c r="E1895" s="100">
        <v>65000</v>
      </c>
      <c r="F1895" s="129">
        <v>2020</v>
      </c>
      <c r="G1895" s="100" t="s">
        <v>269</v>
      </c>
      <c r="H1895" s="15" t="s">
        <v>281</v>
      </c>
      <c r="I1895" s="130">
        <v>10.96</v>
      </c>
      <c r="J1895" s="6">
        <f>1</f>
        <v>1</v>
      </c>
      <c r="L1895" s="205" t="s">
        <v>449</v>
      </c>
      <c r="M1895" s="205" t="s">
        <v>450</v>
      </c>
      <c r="N1895" s="205" t="s">
        <v>451</v>
      </c>
    </row>
    <row r="1896" spans="2:14" ht="23.25" customHeight="1">
      <c r="B1896" s="100" t="s">
        <v>445</v>
      </c>
      <c r="C1896" s="100" t="str">
        <f>_xlfn.XLOOKUP(tblMix[[#This Row],[Team Name]],tblLookup[Team Name],tblLookup[Arena Name],NA(),0,1)</f>
        <v>MetLife Stadium</v>
      </c>
      <c r="D1896" s="100" t="s">
        <v>447</v>
      </c>
      <c r="E1896" s="100">
        <v>82500</v>
      </c>
      <c r="F1896" s="129">
        <v>2010</v>
      </c>
      <c r="G1896" s="100" t="s">
        <v>302</v>
      </c>
      <c r="H1896" s="15" t="s">
        <v>287</v>
      </c>
      <c r="I1896" s="130">
        <v>2.62</v>
      </c>
      <c r="J1896" s="6">
        <f>1</f>
        <v>1</v>
      </c>
      <c r="L1896" s="205" t="s">
        <v>461</v>
      </c>
      <c r="M1896" s="205" t="s">
        <v>462</v>
      </c>
      <c r="N1896" s="205" t="s">
        <v>463</v>
      </c>
    </row>
    <row r="1897" spans="2:14" ht="23.25" customHeight="1">
      <c r="B1897" s="100" t="s">
        <v>432</v>
      </c>
      <c r="C1897" s="100" t="s">
        <v>430</v>
      </c>
      <c r="D1897" s="100" t="s">
        <v>431</v>
      </c>
      <c r="E1897" s="100">
        <v>70240</v>
      </c>
      <c r="F1897" s="129">
        <v>2020</v>
      </c>
      <c r="G1897" s="100" t="s">
        <v>362</v>
      </c>
      <c r="H1897" s="15" t="s">
        <v>283</v>
      </c>
      <c r="I1897" s="130">
        <v>7.12</v>
      </c>
      <c r="J1897" s="6">
        <f>1</f>
        <v>1</v>
      </c>
      <c r="L1897" s="205" t="s">
        <v>423</v>
      </c>
      <c r="M1897" s="205" t="s">
        <v>424</v>
      </c>
      <c r="N1897" s="205" t="s">
        <v>425</v>
      </c>
    </row>
    <row r="1898" spans="2:14" ht="23.25" customHeight="1">
      <c r="B1898" s="100" t="str" cm="1">
        <f t="array" ref="B1898">_xlfn.XLOOKUP(tblMix[[#This Row],[Arena Name]]&amp;tblMix[[#This Row],[Arena Location]],tblLookup[Arena Name]&amp;tblLookup[Arena Location],tblLookup[Team Name],NA(),0,1)</f>
        <v>Arizona Cardinals</v>
      </c>
      <c r="C1898" s="100" t="str">
        <f>_xlfn.XLOOKUP(tblMix[[#This Row],[Arena Location]],tblLookup[Arena Location],tblLookup[Arena Name],NA(),0,1)</f>
        <v>State Farm Stadium</v>
      </c>
      <c r="D1898" s="100" t="s">
        <v>380</v>
      </c>
      <c r="E1898" s="100">
        <v>63400</v>
      </c>
      <c r="F1898" s="129">
        <v>2006</v>
      </c>
      <c r="G1898" s="100" t="s">
        <v>292</v>
      </c>
      <c r="H1898" s="15" t="s">
        <v>287</v>
      </c>
      <c r="I1898" s="130">
        <v>9.99</v>
      </c>
      <c r="J1898" s="6">
        <f>1</f>
        <v>1</v>
      </c>
      <c r="L1898" s="205" t="s">
        <v>414</v>
      </c>
      <c r="M1898" s="205" t="s">
        <v>415</v>
      </c>
      <c r="N1898" s="205" t="s">
        <v>416</v>
      </c>
    </row>
    <row r="1899" spans="2:14" ht="23.25" customHeight="1">
      <c r="B1899" s="100" t="s">
        <v>381</v>
      </c>
      <c r="C1899" s="100" t="str">
        <f>_xlfn.XLOOKUP(tblMix[[#This Row],[Team Name]],tblLookup[Team Name],tblLookup[Arena Name],NA(),0,1)</f>
        <v>Mercedes-Benz Stadium</v>
      </c>
      <c r="D1899" s="100" t="str">
        <f>_xlfn.XLOOKUP(tblMix[[#This Row],[Arena Name]],tblLookup[Arena Name],tblLookup[Arena Location],NA(),0,1)</f>
        <v>Atlanta, Georgia</v>
      </c>
      <c r="E1899" s="100">
        <v>71000</v>
      </c>
      <c r="F1899" s="129">
        <v>2017</v>
      </c>
      <c r="G1899" s="100" t="s">
        <v>361</v>
      </c>
      <c r="H1899" s="15" t="s">
        <v>283</v>
      </c>
      <c r="I1899" s="130">
        <v>3.15</v>
      </c>
      <c r="J1899" s="6">
        <f>1</f>
        <v>1</v>
      </c>
      <c r="L1899" s="205" t="s">
        <v>436</v>
      </c>
      <c r="M1899" s="205" t="s">
        <v>437</v>
      </c>
      <c r="N1899" s="205" t="s">
        <v>438</v>
      </c>
    </row>
    <row r="1900" spans="2:14" ht="23.25" customHeight="1">
      <c r="B1900" s="100" t="s">
        <v>405</v>
      </c>
      <c r="C1900" s="100" t="s">
        <v>406</v>
      </c>
      <c r="D1900" s="100" t="s">
        <v>407</v>
      </c>
      <c r="E1900" s="100">
        <v>76125</v>
      </c>
      <c r="F1900" s="129">
        <v>2001</v>
      </c>
      <c r="G1900" s="100" t="s">
        <v>270</v>
      </c>
      <c r="H1900" s="15" t="s">
        <v>290</v>
      </c>
      <c r="I1900" s="130">
        <v>8.5</v>
      </c>
      <c r="J1900" s="6">
        <f>1</f>
        <v>1</v>
      </c>
      <c r="L1900" s="205" t="s">
        <v>436</v>
      </c>
      <c r="M1900" s="205" t="s">
        <v>437</v>
      </c>
      <c r="N1900" s="205" t="s">
        <v>438</v>
      </c>
    </row>
    <row r="1901" spans="2:14" ht="23.25" customHeight="1">
      <c r="B1901" s="100" t="s">
        <v>433</v>
      </c>
      <c r="C1901" s="100" t="s">
        <v>434</v>
      </c>
      <c r="D1901" s="100" t="s">
        <v>435</v>
      </c>
      <c r="E1901" s="100">
        <v>65326</v>
      </c>
      <c r="F1901" s="129">
        <v>1987</v>
      </c>
      <c r="G1901" s="100" t="s">
        <v>299</v>
      </c>
      <c r="H1901" s="15" t="s">
        <v>287</v>
      </c>
      <c r="I1901" s="130">
        <v>5.21</v>
      </c>
      <c r="J1901" s="6">
        <f>1</f>
        <v>1</v>
      </c>
      <c r="L1901" s="205" t="s">
        <v>458</v>
      </c>
      <c r="M1901" s="205" t="s">
        <v>459</v>
      </c>
      <c r="N1901" s="205" t="s">
        <v>460</v>
      </c>
    </row>
    <row r="1902" spans="2:14" ht="23.25" customHeight="1">
      <c r="B1902" s="100" t="str" cm="1">
        <f t="array" ref="B1902">_xlfn.XLOOKUP(tblMix[[#This Row],[Arena Name]]&amp;tblMix[[#This Row],[Arena Location]],tblLookup[Arena Name]&amp;tblLookup[Arena Location],tblLookup[Team Name],NA(),0,1)</f>
        <v>Kansas City Chiefs</v>
      </c>
      <c r="C1902" s="100" t="str">
        <f>_xlfn.XLOOKUP(tblMix[[#This Row],[Arena Location]],tblLookup[Arena Location],tblLookup[Arena Name],NA(),0,1)</f>
        <v>GEHA Field at Arrowhead Stadium</v>
      </c>
      <c r="D1902" s="100" t="s">
        <v>425</v>
      </c>
      <c r="E1902" s="100">
        <v>76416</v>
      </c>
      <c r="F1902" s="129">
        <v>1972</v>
      </c>
      <c r="G1902" s="100" t="s">
        <v>282</v>
      </c>
      <c r="H1902" s="15" t="s">
        <v>290</v>
      </c>
      <c r="I1902" s="130">
        <v>5.88</v>
      </c>
      <c r="J1902" s="6">
        <f>1</f>
        <v>1</v>
      </c>
      <c r="L1902" s="205" t="s">
        <v>439</v>
      </c>
      <c r="M1902" s="205" t="s">
        <v>440</v>
      </c>
      <c r="N1902" s="205" t="s">
        <v>441</v>
      </c>
    </row>
    <row r="1903" spans="2:14" ht="23.25" customHeight="1">
      <c r="B1903" s="100" t="s">
        <v>464</v>
      </c>
      <c r="C1903" s="100" t="s">
        <v>465</v>
      </c>
      <c r="D1903" s="100" t="str">
        <f>_xlfn.XLOOKUP(tblMix[[#This Row],[Arena Name]],tblLookup[Arena Name],tblLookup[Arena Location],NA(),0,1)</f>
        <v>Nashville, Tennessee</v>
      </c>
      <c r="E1903" s="100">
        <v>69143</v>
      </c>
      <c r="F1903" s="129">
        <v>1999</v>
      </c>
      <c r="G1903" s="100" t="s">
        <v>268</v>
      </c>
      <c r="H1903" s="15" t="s">
        <v>290</v>
      </c>
      <c r="I1903" s="130">
        <v>6.16</v>
      </c>
      <c r="J1903" s="6">
        <f>1</f>
        <v>1</v>
      </c>
      <c r="L1903" s="205" t="s">
        <v>396</v>
      </c>
      <c r="M1903" s="205" t="s">
        <v>397</v>
      </c>
      <c r="N1903" s="205" t="s">
        <v>398</v>
      </c>
    </row>
    <row r="1904" spans="2:14" ht="23.25" customHeight="1">
      <c r="B1904" s="100" t="s">
        <v>399</v>
      </c>
      <c r="C1904" s="100" t="s">
        <v>400</v>
      </c>
      <c r="D1904" s="100" t="s">
        <v>401</v>
      </c>
      <c r="E1904" s="100">
        <v>67895</v>
      </c>
      <c r="F1904" s="129">
        <v>1999</v>
      </c>
      <c r="G1904" s="100" t="s">
        <v>300</v>
      </c>
      <c r="H1904" s="15" t="s">
        <v>290</v>
      </c>
      <c r="I1904" s="130">
        <v>8.15</v>
      </c>
      <c r="J1904" s="6">
        <f>1</f>
        <v>1</v>
      </c>
      <c r="L1904" s="205" t="s">
        <v>445</v>
      </c>
      <c r="M1904" s="205" t="s">
        <v>446</v>
      </c>
      <c r="N1904" s="205" t="s">
        <v>447</v>
      </c>
    </row>
    <row r="1905" spans="2:14" ht="23.25" customHeight="1">
      <c r="B1905" s="100" t="str" cm="1">
        <f t="array" ref="B1905">_xlfn.XLOOKUP(tblMix[[#This Row],[Arena Name]]&amp;tblMix[[#This Row],[Arena Location]],tblLookup[Arena Name]&amp;tblLookup[Arena Location],tblLookup[Team Name],NA(),0,1)</f>
        <v>Baltimore Ravens</v>
      </c>
      <c r="C1905" s="100" t="s">
        <v>385</v>
      </c>
      <c r="D1905" s="100" t="s">
        <v>386</v>
      </c>
      <c r="E1905" s="100">
        <v>71008</v>
      </c>
      <c r="F1905" s="129">
        <v>1998</v>
      </c>
      <c r="G1905" s="100" t="s">
        <v>312</v>
      </c>
      <c r="H1905" s="15" t="s">
        <v>290</v>
      </c>
      <c r="I1905" s="130">
        <v>15.16</v>
      </c>
      <c r="J1905" s="6">
        <f>1</f>
        <v>1</v>
      </c>
      <c r="L1905" s="205" t="s">
        <v>436</v>
      </c>
      <c r="M1905" s="205" t="s">
        <v>437</v>
      </c>
      <c r="N1905" s="205" t="s">
        <v>438</v>
      </c>
    </row>
    <row r="1906" spans="2:14" ht="23.25" customHeight="1">
      <c r="B1906" s="100" t="s">
        <v>387</v>
      </c>
      <c r="C1906" s="100" t="s">
        <v>388</v>
      </c>
      <c r="D1906" s="100" t="str">
        <f>_xlfn.XLOOKUP(tblMix[[#This Row],[Arena Name]],tblLookup[Arena Name],tblLookup[Arena Location],NA(),0,1)</f>
        <v>Orchard Park, New York</v>
      </c>
      <c r="E1906" s="100">
        <v>71608</v>
      </c>
      <c r="F1906" s="129">
        <v>1973</v>
      </c>
      <c r="G1906" s="100" t="s">
        <v>321</v>
      </c>
      <c r="H1906" s="15" t="s">
        <v>283</v>
      </c>
      <c r="I1906" s="130">
        <v>3.98</v>
      </c>
      <c r="J1906" s="6">
        <f>1</f>
        <v>1</v>
      </c>
      <c r="L1906" s="205" t="s">
        <v>387</v>
      </c>
      <c r="M1906" s="205" t="s">
        <v>388</v>
      </c>
      <c r="N1906" s="205" t="s">
        <v>389</v>
      </c>
    </row>
    <row r="1907" spans="2:14" ht="23.25" customHeight="1">
      <c r="B1907" s="100" t="str" cm="1">
        <f t="array" ref="B1907">_xlfn.XLOOKUP(tblMix[[#This Row],[Arena Name]]&amp;tblMix[[#This Row],[Arena Location]],tblLookup[Arena Name]&amp;tblLookup[Arena Location],tblLookup[Team Name],NA(),0,1)</f>
        <v>Pittsburgh Steelers</v>
      </c>
      <c r="C1907" s="100" t="str">
        <f>_xlfn.XLOOKUP(tblMix[[#This Row],[Arena Location]],tblLookup[Arena Location],tblLookup[Arena Name],NA(),0,1)</f>
        <v>Acrisure Stadium</v>
      </c>
      <c r="D1907" s="100" t="s">
        <v>454</v>
      </c>
      <c r="E1907" s="100">
        <v>68400</v>
      </c>
      <c r="F1907" s="129">
        <v>2001</v>
      </c>
      <c r="G1907" s="100" t="s">
        <v>311</v>
      </c>
      <c r="H1907" s="15" t="s">
        <v>283</v>
      </c>
      <c r="I1907" s="130">
        <v>14.84</v>
      </c>
      <c r="J1907" s="6">
        <f>1</f>
        <v>1</v>
      </c>
      <c r="L1907" s="205" t="s">
        <v>387</v>
      </c>
      <c r="M1907" s="205" t="s">
        <v>388</v>
      </c>
      <c r="N1907" s="205" t="s">
        <v>389</v>
      </c>
    </row>
    <row r="1908" spans="2:14" ht="23.25" customHeight="1">
      <c r="B1908" s="100" t="s">
        <v>452</v>
      </c>
      <c r="C1908" s="100" t="s">
        <v>453</v>
      </c>
      <c r="D1908" s="100" t="s">
        <v>454</v>
      </c>
      <c r="E1908" s="100">
        <v>68400</v>
      </c>
      <c r="F1908" s="129">
        <v>2001</v>
      </c>
      <c r="G1908" s="100" t="s">
        <v>312</v>
      </c>
      <c r="H1908" s="15" t="s">
        <v>281</v>
      </c>
      <c r="I1908" s="130">
        <v>16.059999999999999</v>
      </c>
      <c r="J1908" s="6">
        <f>1</f>
        <v>1</v>
      </c>
      <c r="L1908" s="205" t="s">
        <v>445</v>
      </c>
      <c r="M1908" s="205" t="s">
        <v>446</v>
      </c>
      <c r="N1908" s="205" t="s">
        <v>447</v>
      </c>
    </row>
    <row r="1909" spans="2:14" ht="23.25" customHeight="1">
      <c r="B1909" s="100" t="s">
        <v>464</v>
      </c>
      <c r="C1909" s="100" t="s">
        <v>465</v>
      </c>
      <c r="D1909" s="100" t="s">
        <v>466</v>
      </c>
      <c r="E1909" s="100">
        <v>69143</v>
      </c>
      <c r="F1909" s="129">
        <v>1999</v>
      </c>
      <c r="G1909" s="100" t="s">
        <v>274</v>
      </c>
      <c r="H1909" s="15" t="s">
        <v>283</v>
      </c>
      <c r="I1909" s="130">
        <v>6.84</v>
      </c>
      <c r="J1909" s="6">
        <f>1</f>
        <v>1</v>
      </c>
      <c r="L1909" s="205" t="s">
        <v>455</v>
      </c>
      <c r="M1909" s="205" t="s">
        <v>456</v>
      </c>
      <c r="N1909" s="205" t="s">
        <v>457</v>
      </c>
    </row>
    <row r="1910" spans="2:14" ht="23.25" customHeight="1">
      <c r="B1910" s="100" t="str" cm="1">
        <f t="array" ref="B1910">_xlfn.XLOOKUP(tblMix[[#This Row],[Arena Name]]&amp;tblMix[[#This Row],[Arena Location]],tblLookup[Arena Name]&amp;tblLookup[Arena Location],tblLookup[Team Name],NA(),0,1)</f>
        <v>Pittsburgh Steelers</v>
      </c>
      <c r="C1910" s="100" t="str">
        <f>_xlfn.XLOOKUP(tblMix[[#This Row],[Arena Location]],tblLookup[Arena Location],tblLookup[Arena Name],NA(),0,1)</f>
        <v>Acrisure Stadium</v>
      </c>
      <c r="D1910" s="100" t="s">
        <v>454</v>
      </c>
      <c r="E1910" s="100">
        <v>68400</v>
      </c>
      <c r="F1910" s="129">
        <v>2001</v>
      </c>
      <c r="G1910" s="100" t="s">
        <v>310</v>
      </c>
      <c r="H1910" s="15" t="s">
        <v>290</v>
      </c>
      <c r="I1910" s="130">
        <v>7</v>
      </c>
      <c r="J1910" s="6">
        <f>1</f>
        <v>1</v>
      </c>
      <c r="L1910" s="205" t="s">
        <v>393</v>
      </c>
      <c r="M1910" s="205" t="s">
        <v>394</v>
      </c>
      <c r="N1910" s="205" t="s">
        <v>395</v>
      </c>
    </row>
    <row r="1911" spans="2:14" ht="23.25" customHeight="1">
      <c r="B1911" s="100" t="s">
        <v>449</v>
      </c>
      <c r="C1911" s="100" t="s">
        <v>450</v>
      </c>
      <c r="D1911" s="100" t="str">
        <f>_xlfn.XLOOKUP(tblMix[[#This Row],[Arena Name]],tblLookup[Arena Name],tblLookup[Arena Location],NA(),0,1)</f>
        <v>Philadelphia, Pennsylvania</v>
      </c>
      <c r="E1911" s="100">
        <v>69596</v>
      </c>
      <c r="F1911" s="129">
        <v>2003</v>
      </c>
      <c r="G1911" s="100" t="s">
        <v>274</v>
      </c>
      <c r="H1911" s="15" t="s">
        <v>287</v>
      </c>
      <c r="I1911" s="130">
        <v>6.84</v>
      </c>
      <c r="J1911" s="6">
        <f>1</f>
        <v>1</v>
      </c>
      <c r="L1911" s="205" t="s">
        <v>449</v>
      </c>
      <c r="M1911" s="205" t="s">
        <v>450</v>
      </c>
      <c r="N1911" s="205" t="s">
        <v>451</v>
      </c>
    </row>
    <row r="1912" spans="2:14" ht="23.25" customHeight="1">
      <c r="B1912" s="100" t="str" cm="1">
        <f t="array" ref="B1912">_xlfn.XLOOKUP(tblMix[[#This Row],[Arena Name]]&amp;tblMix[[#This Row],[Arena Location]],tblLookup[Arena Name]&amp;tblLookup[Arena Location],tblLookup[Team Name],NA(),0,1)</f>
        <v>Detroit Lions</v>
      </c>
      <c r="C1912" s="100" t="str">
        <f>_xlfn.XLOOKUP(tblMix[[#This Row],[Arena Location]],tblLookup[Arena Location],tblLookup[Arena Name],NA(),0,1)</f>
        <v>Ford Field</v>
      </c>
      <c r="D1912" s="100" t="s">
        <v>410</v>
      </c>
      <c r="E1912" s="100">
        <v>65000</v>
      </c>
      <c r="F1912" s="129">
        <v>2002</v>
      </c>
      <c r="G1912" s="100" t="s">
        <v>311</v>
      </c>
      <c r="H1912" s="15" t="s">
        <v>281</v>
      </c>
      <c r="I1912" s="130">
        <v>13.65</v>
      </c>
      <c r="J1912" s="6">
        <f>1</f>
        <v>1</v>
      </c>
      <c r="L1912" s="205" t="s">
        <v>464</v>
      </c>
      <c r="M1912" s="205" t="s">
        <v>465</v>
      </c>
      <c r="N1912" s="205" t="s">
        <v>466</v>
      </c>
    </row>
    <row r="1913" spans="2:14" ht="23.25" customHeight="1">
      <c r="B1913" s="100" t="s">
        <v>414</v>
      </c>
      <c r="C1913" s="100" t="s">
        <v>415</v>
      </c>
      <c r="D1913" s="100" t="s">
        <v>416</v>
      </c>
      <c r="E1913" s="100">
        <v>72220</v>
      </c>
      <c r="F1913" s="129">
        <v>2002</v>
      </c>
      <c r="G1913" s="100" t="s">
        <v>301</v>
      </c>
      <c r="H1913" s="15" t="s">
        <v>281</v>
      </c>
      <c r="I1913" s="130">
        <v>12.44</v>
      </c>
      <c r="J1913" s="6">
        <f>1</f>
        <v>1</v>
      </c>
      <c r="L1913" s="205" t="s">
        <v>464</v>
      </c>
      <c r="M1913" s="205" t="s">
        <v>465</v>
      </c>
      <c r="N1913" s="205" t="s">
        <v>466</v>
      </c>
    </row>
    <row r="1914" spans="2:14" ht="23.25" customHeight="1">
      <c r="B1914" s="100" t="s">
        <v>467</v>
      </c>
      <c r="C1914" s="100" t="s">
        <v>468</v>
      </c>
      <c r="D1914" s="100" t="s">
        <v>469</v>
      </c>
      <c r="E1914" s="100">
        <v>82000</v>
      </c>
      <c r="F1914" s="129">
        <v>1997</v>
      </c>
      <c r="G1914" s="100" t="s">
        <v>301</v>
      </c>
      <c r="H1914" s="15" t="s">
        <v>281</v>
      </c>
      <c r="I1914" s="130">
        <v>12.44</v>
      </c>
      <c r="J1914" s="6">
        <f>1</f>
        <v>1</v>
      </c>
      <c r="L1914" s="205" t="s">
        <v>405</v>
      </c>
      <c r="M1914" s="205" t="s">
        <v>406</v>
      </c>
      <c r="N1914" s="205" t="s">
        <v>407</v>
      </c>
    </row>
    <row r="1915" spans="2:14" ht="23.25" customHeight="1">
      <c r="B1915" s="100" t="s">
        <v>396</v>
      </c>
      <c r="C1915" s="100" t="str">
        <f>_xlfn.XLOOKUP(tblMix[[#This Row],[Team Name]],tblLookup[Team Name],tblLookup[Arena Name],NA(),0,1)</f>
        <v>Paycor Stadium</v>
      </c>
      <c r="D1915" s="100" t="s">
        <v>398</v>
      </c>
      <c r="E1915" s="100">
        <v>65515</v>
      </c>
      <c r="F1915" s="129">
        <v>2000</v>
      </c>
      <c r="G1915" s="100" t="s">
        <v>300</v>
      </c>
      <c r="H1915" s="15" t="s">
        <v>283</v>
      </c>
      <c r="I1915" s="130">
        <v>8.15</v>
      </c>
      <c r="J1915" s="6">
        <f>1</f>
        <v>1</v>
      </c>
      <c r="L1915" s="205" t="s">
        <v>442</v>
      </c>
      <c r="M1915" s="205" t="s">
        <v>443</v>
      </c>
      <c r="N1915" s="205" t="s">
        <v>444</v>
      </c>
    </row>
    <row r="1916" spans="2:14" ht="23.25" customHeight="1">
      <c r="B1916" s="100" t="str" cm="1">
        <f t="array" ref="B1916">_xlfn.XLOOKUP(tblMix[[#This Row],[Arena Name]]&amp;tblMix[[#This Row],[Arena Location]],tblLookup[Arena Name]&amp;tblLookup[Arena Location],tblLookup[Team Name],NA(),0,1)</f>
        <v>Dallas Cowboys</v>
      </c>
      <c r="C1916" s="100" t="str">
        <f>_xlfn.XLOOKUP(tblMix[[#This Row],[Arena Location]],tblLookup[Arena Location],tblLookup[Arena Name],NA(),0,1)</f>
        <v>AT&amp;T Stadium</v>
      </c>
      <c r="D1916" s="100" t="s">
        <v>404</v>
      </c>
      <c r="E1916" s="100">
        <v>80000</v>
      </c>
      <c r="F1916" s="129">
        <v>2009</v>
      </c>
      <c r="G1916" s="100" t="s">
        <v>323</v>
      </c>
      <c r="H1916" s="15" t="s">
        <v>281</v>
      </c>
      <c r="I1916" s="130">
        <v>2.19</v>
      </c>
      <c r="J1916" s="6">
        <f>1</f>
        <v>1</v>
      </c>
      <c r="L1916" s="205" t="s">
        <v>378</v>
      </c>
      <c r="M1916" s="205" t="s">
        <v>379</v>
      </c>
      <c r="N1916" s="205" t="s">
        <v>380</v>
      </c>
    </row>
    <row r="1917" spans="2:14" ht="23.25" customHeight="1">
      <c r="B1917" s="100" t="s">
        <v>384</v>
      </c>
      <c r="C1917" s="100" t="str">
        <f>_xlfn.XLOOKUP(tblMix[[#This Row],[Team Name]],tblLookup[Team Name],tblLookup[Arena Name],NA(),0,1)</f>
        <v>M&amp;T Bank Stadium</v>
      </c>
      <c r="D1917" s="100" t="str">
        <f>_xlfn.XLOOKUP(tblMix[[#This Row],[Arena Name]],tblLookup[Arena Name],tblLookup[Arena Location],NA(),0,1)</f>
        <v>Baltimore, Maryland</v>
      </c>
      <c r="E1917" s="100">
        <v>71008</v>
      </c>
      <c r="F1917" s="129">
        <v>1998</v>
      </c>
      <c r="G1917" s="100" t="s">
        <v>304</v>
      </c>
      <c r="H1917" s="15" t="s">
        <v>283</v>
      </c>
      <c r="I1917" s="130">
        <v>7.53</v>
      </c>
      <c r="J1917" s="6">
        <f>1</f>
        <v>1</v>
      </c>
      <c r="L1917" s="205" t="s">
        <v>439</v>
      </c>
      <c r="M1917" s="205" t="s">
        <v>440</v>
      </c>
      <c r="N1917" s="205" t="s">
        <v>441</v>
      </c>
    </row>
    <row r="1918" spans="2:14" ht="23.25" customHeight="1">
      <c r="B1918" s="100" t="str" cm="1">
        <f t="array" ref="B1918">_xlfn.XLOOKUP(tblMix[[#This Row],[Arena Name]]&amp;tblMix[[#This Row],[Arena Location]],tblLookup[Arena Name]&amp;tblLookup[Arena Location],tblLookup[Team Name],NA(),0,1)</f>
        <v>Los Angeles Rams</v>
      </c>
      <c r="C1918" s="100" t="s">
        <v>430</v>
      </c>
      <c r="D1918" s="100" t="s">
        <v>431</v>
      </c>
      <c r="E1918" s="100">
        <v>70240</v>
      </c>
      <c r="F1918" s="129">
        <v>2020</v>
      </c>
      <c r="G1918" s="100" t="s">
        <v>295</v>
      </c>
      <c r="H1918" s="15" t="s">
        <v>290</v>
      </c>
      <c r="I1918" s="130">
        <v>15.77</v>
      </c>
      <c r="J1918" s="6">
        <f>1</f>
        <v>1</v>
      </c>
      <c r="L1918" s="205" t="s">
        <v>458</v>
      </c>
      <c r="M1918" s="205" t="s">
        <v>459</v>
      </c>
      <c r="N1918" s="205" t="s">
        <v>460</v>
      </c>
    </row>
    <row r="1919" spans="2:14" ht="23.25" customHeight="1">
      <c r="B1919" s="100" t="s">
        <v>452</v>
      </c>
      <c r="C1919" s="100" t="s">
        <v>453</v>
      </c>
      <c r="D1919" s="100" t="s">
        <v>454</v>
      </c>
      <c r="E1919" s="100">
        <v>68400</v>
      </c>
      <c r="F1919" s="129">
        <v>2001</v>
      </c>
      <c r="G1919" s="100" t="s">
        <v>275</v>
      </c>
      <c r="H1919" s="15" t="s">
        <v>281</v>
      </c>
      <c r="I1919" s="130">
        <v>15.9</v>
      </c>
      <c r="J1919" s="6">
        <f>1</f>
        <v>1</v>
      </c>
      <c r="L1919" s="205" t="s">
        <v>411</v>
      </c>
      <c r="M1919" s="205" t="s">
        <v>412</v>
      </c>
      <c r="N1919" s="205" t="s">
        <v>413</v>
      </c>
    </row>
    <row r="1920" spans="2:14" ht="23.25" customHeight="1">
      <c r="B1920" s="100" t="s">
        <v>378</v>
      </c>
      <c r="C1920" s="100" t="s">
        <v>379</v>
      </c>
      <c r="D1920" s="100" t="s">
        <v>380</v>
      </c>
      <c r="E1920" s="100">
        <v>63400</v>
      </c>
      <c r="F1920" s="129">
        <v>2006</v>
      </c>
      <c r="G1920" s="100" t="s">
        <v>298</v>
      </c>
      <c r="H1920" s="15" t="s">
        <v>287</v>
      </c>
      <c r="I1920" s="130">
        <v>9.84</v>
      </c>
      <c r="J1920" s="6">
        <f>1</f>
        <v>1</v>
      </c>
      <c r="L1920" s="205" t="s">
        <v>426</v>
      </c>
      <c r="M1920" s="205" t="s">
        <v>427</v>
      </c>
      <c r="N1920" s="205" t="s">
        <v>428</v>
      </c>
    </row>
    <row r="1921" spans="2:14" ht="23.25" customHeight="1">
      <c r="B1921" s="100" t="s">
        <v>436</v>
      </c>
      <c r="C1921" s="100" t="s">
        <v>437</v>
      </c>
      <c r="D1921" s="100" t="s">
        <v>438</v>
      </c>
      <c r="E1921" s="100">
        <v>66655</v>
      </c>
      <c r="F1921" s="129">
        <v>2016</v>
      </c>
      <c r="G1921" s="100" t="s">
        <v>304</v>
      </c>
      <c r="H1921" s="15" t="s">
        <v>283</v>
      </c>
      <c r="I1921" s="130">
        <v>7.53</v>
      </c>
      <c r="J1921" s="6">
        <f>1</f>
        <v>1</v>
      </c>
      <c r="L1921" s="205" t="s">
        <v>381</v>
      </c>
      <c r="M1921" s="205" t="s">
        <v>382</v>
      </c>
      <c r="N1921" s="205" t="s">
        <v>383</v>
      </c>
    </row>
    <row r="1922" spans="2:14" ht="23.25" customHeight="1">
      <c r="B1922" s="100" t="s">
        <v>381</v>
      </c>
      <c r="C1922" s="100" t="str">
        <f>_xlfn.XLOOKUP(tblMix[[#This Row],[Team Name]],tblLookup[Team Name],tblLookup[Arena Name],NA(),0,1)</f>
        <v>Mercedes-Benz Stadium</v>
      </c>
      <c r="D1922" s="100" t="s">
        <v>383</v>
      </c>
      <c r="E1922" s="100">
        <v>71000</v>
      </c>
      <c r="F1922" s="129">
        <v>2017</v>
      </c>
      <c r="G1922" s="100" t="s">
        <v>308</v>
      </c>
      <c r="H1922" s="15" t="s">
        <v>281</v>
      </c>
      <c r="I1922" s="130">
        <v>12.31</v>
      </c>
      <c r="J1922" s="6">
        <f>1</f>
        <v>1</v>
      </c>
      <c r="L1922" s="205" t="s">
        <v>449</v>
      </c>
      <c r="M1922" s="205" t="s">
        <v>450</v>
      </c>
      <c r="N1922" s="205" t="s">
        <v>451</v>
      </c>
    </row>
    <row r="1923" spans="2:14" ht="23.25" customHeight="1">
      <c r="B1923" s="100" t="s">
        <v>423</v>
      </c>
      <c r="C1923" s="100" t="str">
        <f>_xlfn.XLOOKUP(tblMix[[#This Row],[Team Name]],tblLookup[Team Name],tblLookup[Arena Name],NA(),0,1)</f>
        <v>GEHA Field at Arrowhead Stadium</v>
      </c>
      <c r="D1923" s="100" t="s">
        <v>425</v>
      </c>
      <c r="E1923" s="100">
        <v>76416</v>
      </c>
      <c r="F1923" s="129">
        <v>1972</v>
      </c>
      <c r="G1923" s="100" t="s">
        <v>273</v>
      </c>
      <c r="H1923" s="15" t="s">
        <v>281</v>
      </c>
      <c r="I1923" s="130">
        <v>6.37</v>
      </c>
      <c r="J1923" s="6">
        <f>1</f>
        <v>1</v>
      </c>
      <c r="L1923" s="205" t="s">
        <v>436</v>
      </c>
      <c r="M1923" s="205" t="s">
        <v>437</v>
      </c>
      <c r="N1923" s="205" t="s">
        <v>438</v>
      </c>
    </row>
    <row r="1924" spans="2:14" ht="23.25" customHeight="1">
      <c r="B1924" s="100" t="s">
        <v>381</v>
      </c>
      <c r="C1924" s="100" t="s">
        <v>382</v>
      </c>
      <c r="D1924" s="100" t="s">
        <v>383</v>
      </c>
      <c r="E1924" s="100">
        <v>71000</v>
      </c>
      <c r="F1924" s="129">
        <v>2017</v>
      </c>
      <c r="G1924" s="100" t="s">
        <v>285</v>
      </c>
      <c r="H1924" s="15" t="s">
        <v>283</v>
      </c>
      <c r="I1924" s="130">
        <v>12.71</v>
      </c>
      <c r="J1924" s="6">
        <f>1</f>
        <v>1</v>
      </c>
      <c r="L1924" s="205" t="s">
        <v>399</v>
      </c>
      <c r="M1924" s="205" t="s">
        <v>400</v>
      </c>
      <c r="N1924" s="205" t="s">
        <v>401</v>
      </c>
    </row>
    <row r="1925" spans="2:14" ht="23.25" customHeight="1">
      <c r="B1925" s="100" t="str" cm="1">
        <f t="array" ref="B1925">_xlfn.XLOOKUP(tblMix[[#This Row],[Arena Name]]&amp;tblMix[[#This Row],[Arena Location]],tblLookup[Arena Name]&amp;tblLookup[Arena Location],tblLookup[Team Name],NA(),0,1)</f>
        <v>New York Giants</v>
      </c>
      <c r="C1925" s="100" t="s">
        <v>446</v>
      </c>
      <c r="D1925" s="100" t="s">
        <v>447</v>
      </c>
      <c r="E1925" s="100">
        <v>82500</v>
      </c>
      <c r="F1925" s="129">
        <v>2010</v>
      </c>
      <c r="G1925" s="100" t="s">
        <v>360</v>
      </c>
      <c r="H1925" s="15" t="s">
        <v>281</v>
      </c>
      <c r="I1925" s="130">
        <v>3.39</v>
      </c>
      <c r="J1925" s="6">
        <f>1</f>
        <v>1</v>
      </c>
      <c r="L1925" s="205" t="s">
        <v>464</v>
      </c>
      <c r="M1925" s="205" t="s">
        <v>465</v>
      </c>
      <c r="N1925" s="205" t="s">
        <v>466</v>
      </c>
    </row>
    <row r="1926" spans="2:14" ht="23.25" customHeight="1">
      <c r="B1926" s="100" t="s">
        <v>458</v>
      </c>
      <c r="C1926" s="100" t="s">
        <v>459</v>
      </c>
      <c r="D1926" s="100" t="s">
        <v>460</v>
      </c>
      <c r="E1926" s="100">
        <v>69000</v>
      </c>
      <c r="F1926" s="129">
        <v>2002</v>
      </c>
      <c r="G1926" s="100" t="s">
        <v>304</v>
      </c>
      <c r="H1926" s="15" t="s">
        <v>281</v>
      </c>
      <c r="I1926" s="130">
        <v>7.38</v>
      </c>
      <c r="J1926" s="6">
        <f>1</f>
        <v>1</v>
      </c>
      <c r="L1926" s="205" t="s">
        <v>464</v>
      </c>
      <c r="M1926" s="205" t="s">
        <v>465</v>
      </c>
      <c r="N1926" s="205" t="s">
        <v>466</v>
      </c>
    </row>
    <row r="1927" spans="2:14" ht="23.25" customHeight="1">
      <c r="B1927" s="100" t="s">
        <v>433</v>
      </c>
      <c r="C1927" s="100" t="s">
        <v>434</v>
      </c>
      <c r="D1927" s="100" t="s">
        <v>435</v>
      </c>
      <c r="E1927" s="100">
        <v>65326</v>
      </c>
      <c r="F1927" s="129">
        <v>1987</v>
      </c>
      <c r="G1927" s="100" t="s">
        <v>360</v>
      </c>
      <c r="H1927" s="15" t="s">
        <v>281</v>
      </c>
      <c r="I1927" s="130">
        <v>3.39</v>
      </c>
      <c r="J1927" s="6">
        <f>1</f>
        <v>1</v>
      </c>
      <c r="L1927" s="205" t="s">
        <v>399</v>
      </c>
      <c r="M1927" s="205" t="s">
        <v>400</v>
      </c>
      <c r="N1927" s="205" t="s">
        <v>401</v>
      </c>
    </row>
    <row r="1928" spans="2:14" ht="23.25" customHeight="1">
      <c r="B1928" s="100" t="s">
        <v>414</v>
      </c>
      <c r="C1928" s="100" t="s">
        <v>415</v>
      </c>
      <c r="D1928" s="100" t="s">
        <v>416</v>
      </c>
      <c r="E1928" s="100">
        <v>72220</v>
      </c>
      <c r="F1928" s="129">
        <v>2002</v>
      </c>
      <c r="G1928" s="100" t="s">
        <v>324</v>
      </c>
      <c r="H1928" s="15" t="s">
        <v>290</v>
      </c>
      <c r="I1928" s="130">
        <v>13.09</v>
      </c>
      <c r="J1928" s="6">
        <f>1</f>
        <v>1</v>
      </c>
      <c r="L1928" s="205" t="s">
        <v>393</v>
      </c>
      <c r="M1928" s="205" t="s">
        <v>394</v>
      </c>
      <c r="N1928" s="205" t="s">
        <v>395</v>
      </c>
    </row>
    <row r="1929" spans="2:14" ht="23.25" customHeight="1">
      <c r="B1929" s="100" t="s">
        <v>467</v>
      </c>
      <c r="C1929" s="100" t="s">
        <v>468</v>
      </c>
      <c r="D1929" s="100" t="s">
        <v>469</v>
      </c>
      <c r="E1929" s="100">
        <v>82000</v>
      </c>
      <c r="F1929" s="129">
        <v>1997</v>
      </c>
      <c r="G1929" s="100" t="s">
        <v>289</v>
      </c>
      <c r="H1929" s="15" t="s">
        <v>290</v>
      </c>
      <c r="I1929" s="130">
        <v>7.46</v>
      </c>
      <c r="J1929" s="6">
        <f>1</f>
        <v>1</v>
      </c>
      <c r="L1929" s="205" t="s">
        <v>439</v>
      </c>
      <c r="M1929" s="205" t="s">
        <v>440</v>
      </c>
      <c r="N1929" s="205" t="s">
        <v>441</v>
      </c>
    </row>
    <row r="1930" spans="2:14" ht="23.25" customHeight="1">
      <c r="B1930" s="100" t="s">
        <v>442</v>
      </c>
      <c r="C1930" s="100" t="s">
        <v>443</v>
      </c>
      <c r="D1930" s="100" t="s">
        <v>444</v>
      </c>
      <c r="E1930" s="100">
        <v>73208</v>
      </c>
      <c r="F1930" s="129">
        <v>1975</v>
      </c>
      <c r="G1930" s="100" t="s">
        <v>314</v>
      </c>
      <c r="H1930" s="15" t="s">
        <v>290</v>
      </c>
      <c r="I1930" s="130">
        <v>11.49</v>
      </c>
      <c r="J1930" s="6">
        <f>1</f>
        <v>1</v>
      </c>
      <c r="L1930" s="205" t="s">
        <v>390</v>
      </c>
      <c r="M1930" s="205" t="s">
        <v>391</v>
      </c>
      <c r="N1930" s="205" t="s">
        <v>392</v>
      </c>
    </row>
    <row r="1931" spans="2:14" ht="23.25" customHeight="1">
      <c r="B1931" s="100" t="s">
        <v>408</v>
      </c>
      <c r="C1931" s="100" t="s">
        <v>409</v>
      </c>
      <c r="D1931" s="100" t="s">
        <v>410</v>
      </c>
      <c r="E1931" s="100">
        <v>65000</v>
      </c>
      <c r="F1931" s="129">
        <v>2002</v>
      </c>
      <c r="G1931" s="100" t="s">
        <v>272</v>
      </c>
      <c r="H1931" s="15" t="s">
        <v>281</v>
      </c>
      <c r="I1931" s="130">
        <v>14.43</v>
      </c>
      <c r="J1931" s="6">
        <f>1</f>
        <v>1</v>
      </c>
      <c r="L1931" s="205" t="s">
        <v>417</v>
      </c>
      <c r="M1931" s="205" t="s">
        <v>418</v>
      </c>
      <c r="N1931" s="205" t="s">
        <v>419</v>
      </c>
    </row>
    <row r="1932" spans="2:14" ht="23.25" customHeight="1">
      <c r="B1932" s="100" t="s">
        <v>436</v>
      </c>
      <c r="C1932" s="100" t="str">
        <f>_xlfn.XLOOKUP(tblMix[[#This Row],[Team Name]],tblLookup[Team Name],tblLookup[Arena Name],NA(),0,1)</f>
        <v>U.S. Bank Stadium</v>
      </c>
      <c r="D1932" s="100" t="str">
        <f>_xlfn.XLOOKUP(tblMix[[#This Row],[Arena Name]],tblLookup[Arena Name],tblLookup[Arena Location],NA(),0,1)</f>
        <v>Minneapolis, Minnesota</v>
      </c>
      <c r="E1932" s="100">
        <v>66655</v>
      </c>
      <c r="F1932" s="129">
        <v>2016</v>
      </c>
      <c r="G1932" s="100" t="s">
        <v>362</v>
      </c>
      <c r="H1932" s="15" t="s">
        <v>283</v>
      </c>
      <c r="I1932" s="130">
        <v>7.12</v>
      </c>
      <c r="J1932" s="6">
        <f>1</f>
        <v>1</v>
      </c>
      <c r="L1932" s="205" t="s">
        <v>411</v>
      </c>
      <c r="M1932" s="205" t="s">
        <v>412</v>
      </c>
      <c r="N1932" s="205" t="s">
        <v>413</v>
      </c>
    </row>
    <row r="1933" spans="2:14" ht="23.25" customHeight="1">
      <c r="B1933" s="100" t="s">
        <v>381</v>
      </c>
      <c r="C1933" s="100" t="s">
        <v>382</v>
      </c>
      <c r="D1933" s="100" t="s">
        <v>383</v>
      </c>
      <c r="E1933" s="100">
        <v>71000</v>
      </c>
      <c r="F1933" s="129">
        <v>2017</v>
      </c>
      <c r="G1933" s="100" t="s">
        <v>273</v>
      </c>
      <c r="H1933" s="15" t="s">
        <v>281</v>
      </c>
      <c r="I1933" s="130">
        <v>6.37</v>
      </c>
      <c r="J1933" s="6">
        <f>1</f>
        <v>1</v>
      </c>
      <c r="L1933" s="205" t="s">
        <v>429</v>
      </c>
      <c r="M1933" s="205" t="s">
        <v>430</v>
      </c>
      <c r="N1933" s="205" t="s">
        <v>431</v>
      </c>
    </row>
    <row r="1934" spans="2:14" ht="23.25" customHeight="1">
      <c r="B1934" s="100" t="s">
        <v>458</v>
      </c>
      <c r="C1934" s="100" t="s">
        <v>459</v>
      </c>
      <c r="D1934" s="100" t="s">
        <v>460</v>
      </c>
      <c r="E1934" s="100">
        <v>69000</v>
      </c>
      <c r="F1934" s="129">
        <v>2002</v>
      </c>
      <c r="G1934" s="100" t="s">
        <v>365</v>
      </c>
      <c r="H1934" s="15" t="s">
        <v>290</v>
      </c>
      <c r="I1934" s="130">
        <v>7.72</v>
      </c>
      <c r="J1934" s="6">
        <f>1</f>
        <v>1</v>
      </c>
      <c r="L1934" s="205" t="s">
        <v>378</v>
      </c>
      <c r="M1934" s="205" t="s">
        <v>379</v>
      </c>
      <c r="N1934" s="205" t="s">
        <v>380</v>
      </c>
    </row>
    <row r="1935" spans="2:14" ht="23.25" customHeight="1">
      <c r="B1935" s="100" t="s">
        <v>436</v>
      </c>
      <c r="C1935" s="100" t="str">
        <f>_xlfn.XLOOKUP(tblMix[[#This Row],[Team Name]],tblLookup[Team Name],tblLookup[Arena Name],NA(),0,1)</f>
        <v>U.S. Bank Stadium</v>
      </c>
      <c r="D1935" s="100" t="str">
        <f>_xlfn.XLOOKUP(tblMix[[#This Row],[Arena Name]],tblLookup[Arena Name],tblLookup[Arena Location],NA(),0,1)</f>
        <v>Minneapolis, Minnesota</v>
      </c>
      <c r="E1935" s="100">
        <v>66655</v>
      </c>
      <c r="F1935" s="129">
        <v>2016</v>
      </c>
      <c r="G1935" s="100" t="s">
        <v>365</v>
      </c>
      <c r="H1935" s="15" t="s">
        <v>287</v>
      </c>
      <c r="I1935" s="130">
        <v>7.18</v>
      </c>
      <c r="J1935" s="6">
        <f>1</f>
        <v>1</v>
      </c>
      <c r="L1935" s="205" t="s">
        <v>452</v>
      </c>
      <c r="M1935" s="205" t="s">
        <v>453</v>
      </c>
      <c r="N1935" s="205" t="s">
        <v>454</v>
      </c>
    </row>
    <row r="1936" spans="2:14" ht="23.25" customHeight="1">
      <c r="B1936" s="100" t="s">
        <v>399</v>
      </c>
      <c r="C1936" s="100" t="s">
        <v>400</v>
      </c>
      <c r="D1936" s="100" t="s">
        <v>401</v>
      </c>
      <c r="E1936" s="100">
        <v>67895</v>
      </c>
      <c r="F1936" s="129">
        <v>1999</v>
      </c>
      <c r="G1936" s="100" t="s">
        <v>273</v>
      </c>
      <c r="H1936" s="15" t="s">
        <v>283</v>
      </c>
      <c r="I1936" s="130">
        <v>6.07</v>
      </c>
      <c r="J1936" s="6">
        <f>1</f>
        <v>1</v>
      </c>
      <c r="L1936" s="205" t="s">
        <v>429</v>
      </c>
      <c r="M1936" s="205" t="s">
        <v>430</v>
      </c>
      <c r="N1936" s="205" t="s">
        <v>431</v>
      </c>
    </row>
    <row r="1937" spans="2:14" ht="23.25" customHeight="1">
      <c r="B1937" s="100" t="str" cm="1">
        <f t="array" ref="B1937">_xlfn.XLOOKUP(tblMix[[#This Row],[Arena Name]]&amp;tblMix[[#This Row],[Arena Location]],tblLookup[Arena Name]&amp;tblLookup[Arena Location],tblLookup[Team Name],NA(),0,1)</f>
        <v>Seattle Seahawks</v>
      </c>
      <c r="C1937" s="100" t="s">
        <v>459</v>
      </c>
      <c r="D1937" s="100" t="s">
        <v>460</v>
      </c>
      <c r="E1937" s="100">
        <v>69000</v>
      </c>
      <c r="F1937" s="129">
        <v>2002</v>
      </c>
      <c r="G1937" s="100" t="s">
        <v>272</v>
      </c>
      <c r="H1937" s="15" t="s">
        <v>290</v>
      </c>
      <c r="I1937" s="130">
        <v>15.22</v>
      </c>
      <c r="J1937" s="6">
        <f>1</f>
        <v>1</v>
      </c>
      <c r="L1937" s="205" t="s">
        <v>414</v>
      </c>
      <c r="M1937" s="205" t="s">
        <v>415</v>
      </c>
      <c r="N1937" s="205" t="s">
        <v>416</v>
      </c>
    </row>
    <row r="1938" spans="2:14" ht="23.25" customHeight="1">
      <c r="B1938" s="100" t="s">
        <v>432</v>
      </c>
      <c r="C1938" s="100" t="s">
        <v>430</v>
      </c>
      <c r="D1938" s="100" t="str">
        <f>_xlfn.XLOOKUP(tblMix[[#This Row],[Arena Name]],tblLookup[Arena Name],tblLookup[Arena Location],NA(),0,1)</f>
        <v>Inglewood, California</v>
      </c>
      <c r="E1938" s="100">
        <v>70240</v>
      </c>
      <c r="F1938" s="129">
        <v>2020</v>
      </c>
      <c r="G1938" s="100" t="s">
        <v>308</v>
      </c>
      <c r="H1938" s="15" t="s">
        <v>283</v>
      </c>
      <c r="I1938" s="130">
        <v>11.5</v>
      </c>
      <c r="J1938" s="6">
        <f>1</f>
        <v>1</v>
      </c>
      <c r="L1938" s="205" t="s">
        <v>455</v>
      </c>
      <c r="M1938" s="205" t="s">
        <v>456</v>
      </c>
      <c r="N1938" s="205" t="s">
        <v>457</v>
      </c>
    </row>
    <row r="1939" spans="2:14" ht="23.25" customHeight="1">
      <c r="B1939" s="100" t="s">
        <v>448</v>
      </c>
      <c r="C1939" s="100" t="s">
        <v>446</v>
      </c>
      <c r="D1939" s="100" t="s">
        <v>447</v>
      </c>
      <c r="E1939" s="100">
        <v>82500</v>
      </c>
      <c r="F1939" s="129">
        <v>2010</v>
      </c>
      <c r="G1939" s="100" t="s">
        <v>286</v>
      </c>
      <c r="H1939" s="15" t="s">
        <v>283</v>
      </c>
      <c r="I1939" s="130">
        <v>8.8800000000000008</v>
      </c>
      <c r="J1939" s="6">
        <f>1</f>
        <v>1</v>
      </c>
      <c r="L1939" s="205" t="s">
        <v>423</v>
      </c>
      <c r="M1939" s="205" t="s">
        <v>424</v>
      </c>
      <c r="N1939" s="205" t="s">
        <v>425</v>
      </c>
    </row>
    <row r="1940" spans="2:14" ht="23.25" customHeight="1">
      <c r="B1940" s="100" t="s">
        <v>455</v>
      </c>
      <c r="C1940" s="100" t="str">
        <f>_xlfn.XLOOKUP(tblMix[[#This Row],[Team Name]],tblLookup[Team Name],tblLookup[Arena Name],NA(),0,1)</f>
        <v>Levi's Stadium</v>
      </c>
      <c r="D1940" s="100" t="s">
        <v>457</v>
      </c>
      <c r="E1940" s="100">
        <v>68500</v>
      </c>
      <c r="F1940" s="129">
        <v>2014</v>
      </c>
      <c r="G1940" s="100" t="s">
        <v>308</v>
      </c>
      <c r="H1940" s="15" t="s">
        <v>290</v>
      </c>
      <c r="I1940" s="130">
        <v>12.37</v>
      </c>
      <c r="J1940" s="6">
        <f>1</f>
        <v>1</v>
      </c>
      <c r="L1940" s="205" t="s">
        <v>378</v>
      </c>
      <c r="M1940" s="205" t="s">
        <v>379</v>
      </c>
      <c r="N1940" s="205" t="s">
        <v>380</v>
      </c>
    </row>
    <row r="1941" spans="2:14" ht="23.25" customHeight="1">
      <c r="B1941" s="100" t="s">
        <v>449</v>
      </c>
      <c r="C1941" s="100" t="s">
        <v>450</v>
      </c>
      <c r="D1941" s="100" t="s">
        <v>451</v>
      </c>
      <c r="E1941" s="100">
        <v>69596</v>
      </c>
      <c r="F1941" s="129">
        <v>2003</v>
      </c>
      <c r="G1941" s="100" t="s">
        <v>310</v>
      </c>
      <c r="H1941" s="15" t="s">
        <v>290</v>
      </c>
      <c r="I1941" s="130">
        <v>7</v>
      </c>
      <c r="J1941" s="6">
        <f>1</f>
        <v>1</v>
      </c>
      <c r="L1941" s="205" t="s">
        <v>384</v>
      </c>
      <c r="M1941" s="205" t="s">
        <v>385</v>
      </c>
      <c r="N1941" s="205" t="s">
        <v>386</v>
      </c>
    </row>
    <row r="1942" spans="2:14" ht="23.25" customHeight="1">
      <c r="B1942" s="100" t="s">
        <v>393</v>
      </c>
      <c r="C1942" s="100" t="s">
        <v>394</v>
      </c>
      <c r="D1942" s="100" t="s">
        <v>395</v>
      </c>
      <c r="E1942" s="100">
        <v>61500</v>
      </c>
      <c r="F1942" s="129">
        <v>1924</v>
      </c>
      <c r="G1942" s="100" t="s">
        <v>302</v>
      </c>
      <c r="H1942" s="15" t="s">
        <v>287</v>
      </c>
      <c r="I1942" s="130">
        <v>2.62</v>
      </c>
      <c r="J1942" s="6">
        <f>1</f>
        <v>1</v>
      </c>
      <c r="L1942" s="205" t="s">
        <v>442</v>
      </c>
      <c r="M1942" s="205" t="s">
        <v>443</v>
      </c>
      <c r="N1942" s="205" t="s">
        <v>444</v>
      </c>
    </row>
    <row r="1943" spans="2:14" ht="23.25" customHeight="1">
      <c r="B1943" s="100" t="s">
        <v>458</v>
      </c>
      <c r="C1943" s="100" t="s">
        <v>459</v>
      </c>
      <c r="D1943" s="100" t="s">
        <v>460</v>
      </c>
      <c r="E1943" s="100">
        <v>69000</v>
      </c>
      <c r="F1943" s="129">
        <v>2002</v>
      </c>
      <c r="G1943" s="100" t="s">
        <v>271</v>
      </c>
      <c r="H1943" s="15" t="s">
        <v>283</v>
      </c>
      <c r="I1943" s="130">
        <v>9.4700000000000006</v>
      </c>
      <c r="J1943" s="6">
        <f>1</f>
        <v>1</v>
      </c>
      <c r="L1943" s="205" t="s">
        <v>378</v>
      </c>
      <c r="M1943" s="205" t="s">
        <v>379</v>
      </c>
      <c r="N1943" s="205" t="s">
        <v>380</v>
      </c>
    </row>
    <row r="1944" spans="2:14" ht="23.25" customHeight="1">
      <c r="B1944" s="100" t="s">
        <v>449</v>
      </c>
      <c r="C1944" s="100" t="s">
        <v>450</v>
      </c>
      <c r="D1944" s="100" t="s">
        <v>451</v>
      </c>
      <c r="E1944" s="100">
        <v>69596</v>
      </c>
      <c r="F1944" s="129">
        <v>2003</v>
      </c>
      <c r="G1944" s="100" t="s">
        <v>362</v>
      </c>
      <c r="H1944" s="15" t="s">
        <v>290</v>
      </c>
      <c r="I1944" s="130">
        <v>6.72</v>
      </c>
      <c r="J1944" s="6">
        <f>1</f>
        <v>1</v>
      </c>
      <c r="L1944" s="205" t="s">
        <v>458</v>
      </c>
      <c r="M1944" s="205" t="s">
        <v>459</v>
      </c>
      <c r="N1944" s="205" t="s">
        <v>460</v>
      </c>
    </row>
    <row r="1945" spans="2:14" ht="23.25" customHeight="1">
      <c r="B1945" s="100" t="s">
        <v>387</v>
      </c>
      <c r="C1945" s="100" t="s">
        <v>388</v>
      </c>
      <c r="D1945" s="100" t="s">
        <v>389</v>
      </c>
      <c r="E1945" s="100">
        <v>71608</v>
      </c>
      <c r="F1945" s="129">
        <v>1973</v>
      </c>
      <c r="G1945" s="100" t="s">
        <v>297</v>
      </c>
      <c r="H1945" s="15" t="s">
        <v>283</v>
      </c>
      <c r="I1945" s="130">
        <v>15.27</v>
      </c>
      <c r="J1945" s="6">
        <f>1</f>
        <v>1</v>
      </c>
      <c r="L1945" s="205" t="s">
        <v>432</v>
      </c>
      <c r="M1945" s="205" t="s">
        <v>430</v>
      </c>
      <c r="N1945" s="205" t="s">
        <v>431</v>
      </c>
    </row>
    <row r="1946" spans="2:14" ht="23.25" customHeight="1">
      <c r="B1946" s="100" t="s">
        <v>420</v>
      </c>
      <c r="C1946" s="100" t="s">
        <v>421</v>
      </c>
      <c r="D1946" s="100" t="str">
        <f>_xlfn.XLOOKUP(tblMix[[#This Row],[Arena Name]],tblLookup[Arena Name],tblLookup[Arena Location],NA(),0,1)</f>
        <v>Jacksonville, Florida</v>
      </c>
      <c r="E1946" s="100">
        <v>69132</v>
      </c>
      <c r="F1946" s="129">
        <v>2008</v>
      </c>
      <c r="G1946" s="100" t="s">
        <v>267</v>
      </c>
      <c r="H1946" s="15" t="s">
        <v>287</v>
      </c>
      <c r="I1946" s="130">
        <v>13.64</v>
      </c>
      <c r="J1946" s="6">
        <f>1</f>
        <v>1</v>
      </c>
      <c r="L1946" s="205" t="s">
        <v>445</v>
      </c>
      <c r="M1946" s="205" t="s">
        <v>446</v>
      </c>
      <c r="N1946" s="205" t="s">
        <v>447</v>
      </c>
    </row>
    <row r="1947" spans="2:14" ht="23.25" customHeight="1">
      <c r="B1947" s="100" t="s">
        <v>417</v>
      </c>
      <c r="C1947" s="100" t="s">
        <v>418</v>
      </c>
      <c r="D1947" s="100" t="s">
        <v>419</v>
      </c>
      <c r="E1947" s="100">
        <v>67000</v>
      </c>
      <c r="F1947" s="129">
        <v>2008</v>
      </c>
      <c r="G1947" s="100" t="s">
        <v>359</v>
      </c>
      <c r="H1947" s="15" t="s">
        <v>287</v>
      </c>
      <c r="I1947" s="130">
        <v>11.01</v>
      </c>
      <c r="J1947" s="6">
        <f>1</f>
        <v>1</v>
      </c>
      <c r="L1947" s="205" t="s">
        <v>448</v>
      </c>
      <c r="M1947" s="205" t="s">
        <v>446</v>
      </c>
      <c r="N1947" s="205" t="s">
        <v>447</v>
      </c>
    </row>
    <row r="1948" spans="2:14" ht="23.25" customHeight="1">
      <c r="B1948" s="100" t="s">
        <v>448</v>
      </c>
      <c r="C1948" s="100" t="s">
        <v>446</v>
      </c>
      <c r="D1948" s="100" t="str">
        <f>_xlfn.XLOOKUP(tblMix[[#This Row],[Arena Name]],tblLookup[Arena Name],tblLookup[Arena Location],NA(),0,1)</f>
        <v>East Rutherford, New Jersey</v>
      </c>
      <c r="E1948" s="100">
        <v>82500</v>
      </c>
      <c r="F1948" s="129">
        <v>2010</v>
      </c>
      <c r="G1948" s="100" t="s">
        <v>321</v>
      </c>
      <c r="H1948" s="15" t="s">
        <v>290</v>
      </c>
      <c r="I1948" s="130">
        <v>4.2300000000000004</v>
      </c>
      <c r="J1948" s="6">
        <f>1</f>
        <v>1</v>
      </c>
      <c r="L1948" s="205" t="s">
        <v>387</v>
      </c>
      <c r="M1948" s="205" t="s">
        <v>388</v>
      </c>
      <c r="N1948" s="205" t="s">
        <v>389</v>
      </c>
    </row>
    <row r="1949" spans="2:14" ht="23.25" customHeight="1">
      <c r="B1949" s="100" t="s">
        <v>452</v>
      </c>
      <c r="C1949" s="100" t="s">
        <v>453</v>
      </c>
      <c r="D1949" s="100" t="s">
        <v>454</v>
      </c>
      <c r="E1949" s="100">
        <v>68400</v>
      </c>
      <c r="F1949" s="129">
        <v>2001</v>
      </c>
      <c r="G1949" s="100" t="s">
        <v>295</v>
      </c>
      <c r="H1949" s="15" t="s">
        <v>281</v>
      </c>
      <c r="I1949" s="130">
        <v>13.92</v>
      </c>
      <c r="J1949" s="6">
        <f>1</f>
        <v>1</v>
      </c>
      <c r="L1949" s="205" t="s">
        <v>426</v>
      </c>
      <c r="M1949" s="205" t="s">
        <v>427</v>
      </c>
      <c r="N1949" s="205" t="s">
        <v>428</v>
      </c>
    </row>
    <row r="1950" spans="2:14" ht="23.25" customHeight="1">
      <c r="B1950" s="100" t="s">
        <v>452</v>
      </c>
      <c r="C1950" s="100" t="s">
        <v>453</v>
      </c>
      <c r="D1950" s="100" t="s">
        <v>454</v>
      </c>
      <c r="E1950" s="100">
        <v>68400</v>
      </c>
      <c r="F1950" s="129">
        <v>2001</v>
      </c>
      <c r="G1950" s="100" t="s">
        <v>299</v>
      </c>
      <c r="H1950" s="15" t="s">
        <v>281</v>
      </c>
      <c r="I1950" s="130">
        <v>5.31</v>
      </c>
      <c r="J1950" s="6">
        <f>1</f>
        <v>1</v>
      </c>
      <c r="L1950" s="205" t="s">
        <v>399</v>
      </c>
      <c r="M1950" s="205" t="s">
        <v>400</v>
      </c>
      <c r="N1950" s="205" t="s">
        <v>401</v>
      </c>
    </row>
    <row r="1951" spans="2:14" ht="23.25" customHeight="1">
      <c r="B1951" s="100" t="str" cm="1">
        <f t="array" ref="B1951">_xlfn.XLOOKUP(tblMix[[#This Row],[Arena Name]]&amp;tblMix[[#This Row],[Arena Location]],tblLookup[Arena Name]&amp;tblLookup[Arena Location],tblLookup[Team Name],NA(),0,1)</f>
        <v>Minnesota Vikings</v>
      </c>
      <c r="C1951" s="100" t="s">
        <v>437</v>
      </c>
      <c r="D1951" s="100" t="str">
        <f>_xlfn.XLOOKUP(tblMix[[#This Row],[Arena Name]],tblLookup[Arena Name],tblLookup[Arena Location],NA(),0,1)</f>
        <v>Minneapolis, Minnesota</v>
      </c>
      <c r="E1951" s="100">
        <v>66655</v>
      </c>
      <c r="F1951" s="129">
        <v>2016</v>
      </c>
      <c r="G1951" s="100" t="s">
        <v>303</v>
      </c>
      <c r="H1951" s="15" t="s">
        <v>281</v>
      </c>
      <c r="I1951" s="130">
        <v>14.45</v>
      </c>
      <c r="J1951" s="6">
        <f>1</f>
        <v>1</v>
      </c>
      <c r="L1951" s="205" t="s">
        <v>432</v>
      </c>
      <c r="M1951" s="205" t="s">
        <v>430</v>
      </c>
      <c r="N1951" s="205" t="s">
        <v>431</v>
      </c>
    </row>
    <row r="1952" spans="2:14" ht="23.25" customHeight="1">
      <c r="B1952" s="100" t="s">
        <v>442</v>
      </c>
      <c r="C1952" s="100" t="s">
        <v>443</v>
      </c>
      <c r="D1952" s="100" t="s">
        <v>444</v>
      </c>
      <c r="E1952" s="100">
        <v>73208</v>
      </c>
      <c r="F1952" s="129">
        <v>1975</v>
      </c>
      <c r="G1952" s="100" t="s">
        <v>292</v>
      </c>
      <c r="H1952" s="15" t="s">
        <v>281</v>
      </c>
      <c r="I1952" s="130">
        <v>9.19</v>
      </c>
      <c r="J1952" s="6">
        <f>1</f>
        <v>1</v>
      </c>
      <c r="L1952" s="205" t="s">
        <v>420</v>
      </c>
      <c r="M1952" s="205" t="s">
        <v>421</v>
      </c>
      <c r="N1952" s="205" t="s">
        <v>422</v>
      </c>
    </row>
    <row r="1953" spans="2:14" ht="23.25" customHeight="1">
      <c r="B1953" s="100" t="str" cm="1">
        <f t="array" ref="B1953">_xlfn.XLOOKUP(tblMix[[#This Row],[Arena Name]]&amp;tblMix[[#This Row],[Arena Location]],tblLookup[Arena Name]&amp;tblLookup[Arena Location],tblLookup[Team Name],NA(),0,1)</f>
        <v>Cincinnati Bengals</v>
      </c>
      <c r="C1953" s="100" t="s">
        <v>397</v>
      </c>
      <c r="D1953" s="100" t="s">
        <v>398</v>
      </c>
      <c r="E1953" s="100">
        <v>65515</v>
      </c>
      <c r="F1953" s="129">
        <v>2000</v>
      </c>
      <c r="G1953" s="100" t="s">
        <v>267</v>
      </c>
      <c r="H1953" s="15" t="s">
        <v>281</v>
      </c>
      <c r="I1953" s="130">
        <v>13.78</v>
      </c>
      <c r="J1953" s="6">
        <f>1</f>
        <v>1</v>
      </c>
      <c r="L1953" s="205" t="s">
        <v>461</v>
      </c>
      <c r="M1953" s="205" t="s">
        <v>462</v>
      </c>
      <c r="N1953" s="205" t="s">
        <v>463</v>
      </c>
    </row>
    <row r="1954" spans="2:14" ht="23.25" customHeight="1">
      <c r="B1954" s="100" t="s">
        <v>467</v>
      </c>
      <c r="C1954" s="100" t="s">
        <v>468</v>
      </c>
      <c r="D1954" s="100" t="s">
        <v>469</v>
      </c>
      <c r="E1954" s="100">
        <v>82000</v>
      </c>
      <c r="F1954" s="129">
        <v>1997</v>
      </c>
      <c r="G1954" s="100" t="s">
        <v>268</v>
      </c>
      <c r="H1954" s="15" t="s">
        <v>287</v>
      </c>
      <c r="I1954" s="130">
        <v>5.73</v>
      </c>
      <c r="J1954" s="6">
        <f>1</f>
        <v>1</v>
      </c>
      <c r="L1954" s="205" t="s">
        <v>417</v>
      </c>
      <c r="M1954" s="205" t="s">
        <v>418</v>
      </c>
      <c r="N1954" s="205" t="s">
        <v>419</v>
      </c>
    </row>
    <row r="1955" spans="2:14" ht="23.25" customHeight="1">
      <c r="B1955" s="100" t="s">
        <v>390</v>
      </c>
      <c r="C1955" s="100" t="s">
        <v>391</v>
      </c>
      <c r="D1955" s="100" t="s">
        <v>392</v>
      </c>
      <c r="E1955" s="100">
        <v>75523</v>
      </c>
      <c r="F1955" s="129">
        <v>1996</v>
      </c>
      <c r="G1955" s="100" t="s">
        <v>304</v>
      </c>
      <c r="H1955" s="15" t="s">
        <v>287</v>
      </c>
      <c r="I1955" s="130">
        <v>7.53</v>
      </c>
      <c r="J1955" s="6">
        <f>1</f>
        <v>1</v>
      </c>
      <c r="L1955" s="205" t="s">
        <v>439</v>
      </c>
      <c r="M1955" s="205" t="s">
        <v>440</v>
      </c>
      <c r="N1955" s="205" t="s">
        <v>441</v>
      </c>
    </row>
    <row r="1956" spans="2:14" ht="23.25" customHeight="1">
      <c r="B1956" s="100" t="str" cm="1">
        <f t="array" ref="B1956">_xlfn.XLOOKUP(tblMix[[#This Row],[Arena Name]]&amp;tblMix[[#This Row],[Arena Location]],tblLookup[Arena Name]&amp;tblLookup[Arena Location],tblLookup[Team Name],NA(),0,1)</f>
        <v>Miami Dolphins</v>
      </c>
      <c r="C1956" s="100" t="str">
        <f>_xlfn.XLOOKUP(tblMix[[#This Row],[Arena Location]],tblLookup[Arena Location],tblLookup[Arena Name],NA(),0,1)</f>
        <v>Hard Rock Stadium</v>
      </c>
      <c r="D1956" s="100" t="s">
        <v>435</v>
      </c>
      <c r="E1956" s="100">
        <v>65326</v>
      </c>
      <c r="F1956" s="129">
        <v>1987</v>
      </c>
      <c r="G1956" s="100" t="s">
        <v>312</v>
      </c>
      <c r="H1956" s="15" t="s">
        <v>287</v>
      </c>
      <c r="I1956" s="130">
        <v>16.22</v>
      </c>
      <c r="J1956" s="6">
        <f>1</f>
        <v>1</v>
      </c>
      <c r="L1956" s="205" t="s">
        <v>405</v>
      </c>
      <c r="M1956" s="205" t="s">
        <v>406</v>
      </c>
      <c r="N1956" s="205" t="s">
        <v>407</v>
      </c>
    </row>
    <row r="1957" spans="2:14" ht="23.25" customHeight="1">
      <c r="B1957" s="100" t="s">
        <v>408</v>
      </c>
      <c r="C1957" s="100" t="s">
        <v>409</v>
      </c>
      <c r="D1957" s="100" t="s">
        <v>410</v>
      </c>
      <c r="E1957" s="100">
        <v>65000</v>
      </c>
      <c r="F1957" s="129">
        <v>2002</v>
      </c>
      <c r="G1957" s="100" t="s">
        <v>271</v>
      </c>
      <c r="H1957" s="15" t="s">
        <v>283</v>
      </c>
      <c r="I1957" s="130">
        <v>9.4700000000000006</v>
      </c>
      <c r="J1957" s="6">
        <f>1</f>
        <v>1</v>
      </c>
      <c r="L1957" s="205" t="s">
        <v>439</v>
      </c>
      <c r="M1957" s="205" t="s">
        <v>440</v>
      </c>
      <c r="N1957" s="205" t="s">
        <v>441</v>
      </c>
    </row>
    <row r="1958" spans="2:14" ht="23.25" customHeight="1">
      <c r="B1958" s="100" t="s">
        <v>381</v>
      </c>
      <c r="C1958" s="100" t="s">
        <v>382</v>
      </c>
      <c r="D1958" s="100" t="str">
        <f>_xlfn.XLOOKUP(tblMix[[#This Row],[Arena Name]],tblLookup[Arena Name],tblLookup[Arena Location],NA(),0,1)</f>
        <v>Atlanta, Georgia</v>
      </c>
      <c r="E1958" s="100">
        <v>71000</v>
      </c>
      <c r="F1958" s="129">
        <v>2017</v>
      </c>
      <c r="G1958" s="100" t="s">
        <v>293</v>
      </c>
      <c r="H1958" s="15" t="s">
        <v>287</v>
      </c>
      <c r="I1958" s="130">
        <v>5.08</v>
      </c>
      <c r="J1958" s="6">
        <f>1</f>
        <v>1</v>
      </c>
      <c r="L1958" s="205" t="s">
        <v>411</v>
      </c>
      <c r="M1958" s="205" t="s">
        <v>412</v>
      </c>
      <c r="N1958" s="205" t="s">
        <v>413</v>
      </c>
    </row>
    <row r="1959" spans="2:14" ht="23.25" customHeight="1">
      <c r="B1959" s="100" t="str" cm="1">
        <f t="array" ref="B1959">_xlfn.XLOOKUP(tblMix[[#This Row],[Arena Name]]&amp;tblMix[[#This Row],[Arena Location]],tblLookup[Arena Name]&amp;tblLookup[Arena Location],tblLookup[Team Name],NA(),0,1)</f>
        <v>New Orleans Saints</v>
      </c>
      <c r="C1959" s="100" t="str">
        <f>_xlfn.XLOOKUP(tblMix[[#This Row],[Arena Location]],tblLookup[Arena Location],tblLookup[Arena Name],NA(),0,1)</f>
        <v>Caesars Superdome</v>
      </c>
      <c r="D1959" s="100" t="s">
        <v>444</v>
      </c>
      <c r="E1959" s="100">
        <v>73208</v>
      </c>
      <c r="F1959" s="129">
        <v>1975</v>
      </c>
      <c r="G1959" s="100" t="s">
        <v>363</v>
      </c>
      <c r="H1959" s="15" t="s">
        <v>287</v>
      </c>
      <c r="I1959" s="130">
        <v>5.05</v>
      </c>
      <c r="J1959" s="6">
        <f>1</f>
        <v>1</v>
      </c>
      <c r="L1959" s="205" t="s">
        <v>439</v>
      </c>
      <c r="M1959" s="205" t="s">
        <v>440</v>
      </c>
      <c r="N1959" s="205" t="s">
        <v>441</v>
      </c>
    </row>
    <row r="1960" spans="2:14" ht="23.25" customHeight="1">
      <c r="B1960" s="100" t="s">
        <v>393</v>
      </c>
      <c r="C1960" s="100" t="s">
        <v>394</v>
      </c>
      <c r="D1960" s="100" t="s">
        <v>395</v>
      </c>
      <c r="E1960" s="100">
        <v>61500</v>
      </c>
      <c r="F1960" s="129">
        <v>1924</v>
      </c>
      <c r="G1960" s="100" t="s">
        <v>296</v>
      </c>
      <c r="H1960" s="15" t="s">
        <v>290</v>
      </c>
      <c r="I1960" s="130">
        <v>10.47</v>
      </c>
      <c r="J1960" s="6">
        <f>1</f>
        <v>1</v>
      </c>
      <c r="L1960" s="205" t="s">
        <v>436</v>
      </c>
      <c r="M1960" s="205" t="s">
        <v>437</v>
      </c>
      <c r="N1960" s="205" t="s">
        <v>438</v>
      </c>
    </row>
    <row r="1961" spans="2:14" ht="23.25" customHeight="1">
      <c r="B1961" s="100" t="s">
        <v>417</v>
      </c>
      <c r="C1961" s="100" t="str">
        <f>_xlfn.XLOOKUP(tblMix[[#This Row],[Team Name]],tblLookup[Team Name],tblLookup[Arena Name],NA(),0,1)</f>
        <v>Lucas Oil Stadium</v>
      </c>
      <c r="D1961" s="100" t="s">
        <v>419</v>
      </c>
      <c r="E1961" s="100">
        <v>67000</v>
      </c>
      <c r="F1961" s="129">
        <v>2008</v>
      </c>
      <c r="G1961" s="100" t="s">
        <v>361</v>
      </c>
      <c r="H1961" s="15" t="s">
        <v>283</v>
      </c>
      <c r="I1961" s="130">
        <v>3.15</v>
      </c>
      <c r="J1961" s="6">
        <f>1</f>
        <v>1</v>
      </c>
      <c r="L1961" s="205" t="s">
        <v>381</v>
      </c>
      <c r="M1961" s="205" t="s">
        <v>382</v>
      </c>
      <c r="N1961" s="205" t="s">
        <v>383</v>
      </c>
    </row>
    <row r="1962" spans="2:14" ht="23.25" customHeight="1">
      <c r="B1962" s="100" t="s">
        <v>390</v>
      </c>
      <c r="C1962" s="100" t="s">
        <v>391</v>
      </c>
      <c r="D1962" s="100" t="s">
        <v>392</v>
      </c>
      <c r="E1962" s="100">
        <v>75523</v>
      </c>
      <c r="F1962" s="129">
        <v>1996</v>
      </c>
      <c r="G1962" s="100" t="s">
        <v>277</v>
      </c>
      <c r="H1962" s="15" t="s">
        <v>287</v>
      </c>
      <c r="I1962" s="130">
        <v>8.2200000000000006</v>
      </c>
      <c r="J1962" s="6">
        <f>1</f>
        <v>1</v>
      </c>
      <c r="L1962" s="205" t="s">
        <v>387</v>
      </c>
      <c r="M1962" s="205" t="s">
        <v>388</v>
      </c>
      <c r="N1962" s="205" t="s">
        <v>389</v>
      </c>
    </row>
    <row r="1963" spans="2:14" ht="23.25" customHeight="1">
      <c r="B1963" s="100" t="s">
        <v>405</v>
      </c>
      <c r="C1963" s="100" t="str">
        <f>_xlfn.XLOOKUP(tblMix[[#This Row],[Team Name]],tblLookup[Team Name],tblLookup[Arena Name],NA(),0,1)</f>
        <v>Empower Field at Mile High</v>
      </c>
      <c r="D1963" s="100" t="str">
        <f>_xlfn.XLOOKUP(tblMix[[#This Row],[Arena Name]],tblLookup[Arena Name],tblLookup[Arena Location],NA(),0,1)</f>
        <v>Denver, Colorado</v>
      </c>
      <c r="E1963" s="100">
        <v>76125</v>
      </c>
      <c r="F1963" s="129">
        <v>2001</v>
      </c>
      <c r="G1963" s="100" t="s">
        <v>365</v>
      </c>
      <c r="H1963" s="15" t="s">
        <v>281</v>
      </c>
      <c r="I1963" s="130">
        <v>7.32</v>
      </c>
      <c r="J1963" s="6">
        <f>1</f>
        <v>1</v>
      </c>
      <c r="L1963" s="205" t="s">
        <v>396</v>
      </c>
      <c r="M1963" s="205" t="s">
        <v>397</v>
      </c>
      <c r="N1963" s="205" t="s">
        <v>398</v>
      </c>
    </row>
    <row r="1964" spans="2:14" ht="23.25" customHeight="1">
      <c r="B1964" s="100" t="str" cm="1">
        <f t="array" ref="B1964">_xlfn.XLOOKUP(tblMix[[#This Row],[Arena Name]]&amp;tblMix[[#This Row],[Arena Location]],tblLookup[Arena Name]&amp;tblLookup[Arena Location],tblLookup[Team Name],NA(),0,1)</f>
        <v>Dallas Cowboys</v>
      </c>
      <c r="C1964" s="100" t="s">
        <v>403</v>
      </c>
      <c r="D1964" s="100" t="s">
        <v>404</v>
      </c>
      <c r="E1964" s="100">
        <v>80000</v>
      </c>
      <c r="F1964" s="129">
        <v>2009</v>
      </c>
      <c r="G1964" s="100" t="s">
        <v>292</v>
      </c>
      <c r="H1964" s="15" t="s">
        <v>287</v>
      </c>
      <c r="I1964" s="130">
        <v>9.99</v>
      </c>
      <c r="J1964" s="6">
        <f>1</f>
        <v>1</v>
      </c>
      <c r="L1964" s="205" t="s">
        <v>426</v>
      </c>
      <c r="M1964" s="205" t="s">
        <v>427</v>
      </c>
      <c r="N1964" s="205" t="s">
        <v>428</v>
      </c>
    </row>
    <row r="1965" spans="2:14" ht="23.25" customHeight="1">
      <c r="B1965" s="100" t="str" cm="1">
        <f t="array" ref="B1965">_xlfn.XLOOKUP(tblMix[[#This Row],[Arena Name]]&amp;tblMix[[#This Row],[Arena Location]],tblLookup[Arena Name]&amp;tblLookup[Arena Location],tblLookup[Team Name],NA(),0,1)</f>
        <v>Buffalo Bills</v>
      </c>
      <c r="C1965" s="100" t="str">
        <f>_xlfn.XLOOKUP(tblMix[[#This Row],[Arena Location]],tblLookup[Arena Location],tblLookup[Arena Name],NA(),0,1)</f>
        <v>Highmark Stadium</v>
      </c>
      <c r="D1965" s="100" t="s">
        <v>389</v>
      </c>
      <c r="E1965" s="100">
        <v>71608</v>
      </c>
      <c r="F1965" s="129">
        <v>1973</v>
      </c>
      <c r="G1965" s="100" t="s">
        <v>272</v>
      </c>
      <c r="H1965" s="15" t="s">
        <v>290</v>
      </c>
      <c r="I1965" s="130">
        <v>15.22</v>
      </c>
      <c r="J1965" s="6">
        <f>1</f>
        <v>1</v>
      </c>
      <c r="L1965" s="205" t="s">
        <v>399</v>
      </c>
      <c r="M1965" s="205" t="s">
        <v>400</v>
      </c>
      <c r="N1965" s="205" t="s">
        <v>401</v>
      </c>
    </row>
    <row r="1966" spans="2:14" ht="23.25" customHeight="1">
      <c r="B1966" s="100" t="s">
        <v>429</v>
      </c>
      <c r="C1966" s="100" t="s">
        <v>430</v>
      </c>
      <c r="D1966" s="100" t="s">
        <v>431</v>
      </c>
      <c r="E1966" s="100">
        <v>70240</v>
      </c>
      <c r="F1966" s="129">
        <v>2020</v>
      </c>
      <c r="G1966" s="100" t="s">
        <v>271</v>
      </c>
      <c r="H1966" s="15" t="s">
        <v>290</v>
      </c>
      <c r="I1966" s="130">
        <v>10.18</v>
      </c>
      <c r="J1966" s="6">
        <f>1</f>
        <v>1</v>
      </c>
      <c r="L1966" s="205" t="s">
        <v>399</v>
      </c>
      <c r="M1966" s="205" t="s">
        <v>400</v>
      </c>
      <c r="N1966" s="205" t="s">
        <v>401</v>
      </c>
    </row>
    <row r="1967" spans="2:14" ht="23.25" customHeight="1">
      <c r="B1967" s="100" t="s">
        <v>439</v>
      </c>
      <c r="C1967" s="100" t="str">
        <f>_xlfn.XLOOKUP(tblMix[[#This Row],[Team Name]],tblLookup[Team Name],tblLookup[Arena Name],NA(),0,1)</f>
        <v>Gillette Stadium</v>
      </c>
      <c r="D1967" s="100" t="str">
        <f>_xlfn.XLOOKUP(tblMix[[#This Row],[Arena Name]],tblLookup[Arena Name],tblLookup[Arena Location],NA(),0,1)</f>
        <v>Foxborough, Massachusetts</v>
      </c>
      <c r="E1967" s="100">
        <v>66829</v>
      </c>
      <c r="F1967" s="129">
        <v>2002</v>
      </c>
      <c r="G1967" s="100" t="s">
        <v>323</v>
      </c>
      <c r="H1967" s="15" t="s">
        <v>281</v>
      </c>
      <c r="I1967" s="130">
        <v>2.19</v>
      </c>
      <c r="J1967" s="6">
        <f>1</f>
        <v>1</v>
      </c>
      <c r="L1967" s="205" t="s">
        <v>436</v>
      </c>
      <c r="M1967" s="205" t="s">
        <v>437</v>
      </c>
      <c r="N1967" s="205" t="s">
        <v>438</v>
      </c>
    </row>
    <row r="1968" spans="2:14" ht="23.25" customHeight="1">
      <c r="B1968" s="100" t="s">
        <v>442</v>
      </c>
      <c r="C1968" s="100" t="s">
        <v>443</v>
      </c>
      <c r="D1968" s="100" t="str">
        <f>_xlfn.XLOOKUP(tblMix[[#This Row],[Arena Name]],tblLookup[Arena Name],tblLookup[Arena Location],NA(),0,1)</f>
        <v>New Orleans, Louisiana</v>
      </c>
      <c r="E1968" s="100">
        <v>73208</v>
      </c>
      <c r="F1968" s="129">
        <v>1975</v>
      </c>
      <c r="G1968" s="100" t="s">
        <v>324</v>
      </c>
      <c r="H1968" s="15" t="s">
        <v>283</v>
      </c>
      <c r="I1968" s="130">
        <v>14.14</v>
      </c>
      <c r="J1968" s="6">
        <f>1</f>
        <v>1</v>
      </c>
      <c r="L1968" s="205" t="s">
        <v>448</v>
      </c>
      <c r="M1968" s="205" t="s">
        <v>446</v>
      </c>
      <c r="N1968" s="205" t="s">
        <v>447</v>
      </c>
    </row>
    <row r="1969" spans="2:14" ht="23.25" customHeight="1">
      <c r="B1969" s="100" t="s">
        <v>417</v>
      </c>
      <c r="C1969" s="100" t="s">
        <v>418</v>
      </c>
      <c r="D1969" s="100" t="str">
        <f>_xlfn.XLOOKUP(tblMix[[#This Row],[Arena Name]],tblLookup[Arena Name],tblLookup[Arena Location],NA(),0,1)</f>
        <v>Indianapolis, Indiana</v>
      </c>
      <c r="E1969" s="100">
        <v>67000</v>
      </c>
      <c r="F1969" s="129">
        <v>2008</v>
      </c>
      <c r="G1969" s="100" t="s">
        <v>294</v>
      </c>
      <c r="H1969" s="15" t="s">
        <v>287</v>
      </c>
      <c r="I1969" s="130">
        <v>3.08</v>
      </c>
      <c r="J1969" s="6">
        <f>1</f>
        <v>1</v>
      </c>
      <c r="L1969" s="205" t="s">
        <v>414</v>
      </c>
      <c r="M1969" s="205" t="s">
        <v>415</v>
      </c>
      <c r="N1969" s="205" t="s">
        <v>416</v>
      </c>
    </row>
    <row r="1970" spans="2:14" ht="23.25" customHeight="1">
      <c r="B1970" s="100" t="s">
        <v>417</v>
      </c>
      <c r="C1970" s="100" t="s">
        <v>418</v>
      </c>
      <c r="D1970" s="100" t="s">
        <v>419</v>
      </c>
      <c r="E1970" s="100">
        <v>67000</v>
      </c>
      <c r="F1970" s="129">
        <v>2008</v>
      </c>
      <c r="G1970" s="100" t="s">
        <v>298</v>
      </c>
      <c r="H1970" s="15" t="s">
        <v>283</v>
      </c>
      <c r="I1970" s="130">
        <v>9.84</v>
      </c>
      <c r="J1970" s="6">
        <f>1</f>
        <v>1</v>
      </c>
      <c r="L1970" s="205" t="s">
        <v>402</v>
      </c>
      <c r="M1970" s="205" t="s">
        <v>403</v>
      </c>
      <c r="N1970" s="205" t="s">
        <v>404</v>
      </c>
    </row>
    <row r="1971" spans="2:14" ht="23.25" customHeight="1">
      <c r="B1971" s="100" t="str" cm="1">
        <f t="array" ref="B1971">_xlfn.XLOOKUP(tblMix[[#This Row],[Arena Name]]&amp;tblMix[[#This Row],[Arena Location]],tblLookup[Arena Name]&amp;tblLookup[Arena Location],tblLookup[Team Name],NA(),0,1)</f>
        <v>New York Giants</v>
      </c>
      <c r="C1971" s="100" t="str">
        <f>_xlfn.XLOOKUP(tblMix[[#This Row],[Arena Location]],tblLookup[Arena Location],tblLookup[Arena Name],NA(),0,1)</f>
        <v>MetLife Stadium</v>
      </c>
      <c r="D1971" s="100" t="s">
        <v>447</v>
      </c>
      <c r="E1971" s="100">
        <v>82500</v>
      </c>
      <c r="F1971" s="129">
        <v>2010</v>
      </c>
      <c r="G1971" s="100" t="s">
        <v>286</v>
      </c>
      <c r="H1971" s="15" t="s">
        <v>283</v>
      </c>
      <c r="I1971" s="130">
        <v>8.8800000000000008</v>
      </c>
      <c r="J1971" s="6">
        <f>1</f>
        <v>1</v>
      </c>
      <c r="L1971" s="205" t="s">
        <v>414</v>
      </c>
      <c r="M1971" s="205" t="s">
        <v>415</v>
      </c>
      <c r="N1971" s="205" t="s">
        <v>416</v>
      </c>
    </row>
    <row r="1972" spans="2:14" ht="23.25" customHeight="1">
      <c r="B1972" s="100" t="s">
        <v>442</v>
      </c>
      <c r="C1972" s="100" t="s">
        <v>443</v>
      </c>
      <c r="D1972" s="100" t="str">
        <f>_xlfn.XLOOKUP(tblMix[[#This Row],[Arena Name]],tblLookup[Arena Name],tblLookup[Arena Location],NA(),0,1)</f>
        <v>New Orleans, Louisiana</v>
      </c>
      <c r="E1972" s="100">
        <v>73208</v>
      </c>
      <c r="F1972" s="129">
        <v>1975</v>
      </c>
      <c r="G1972" s="100" t="s">
        <v>299</v>
      </c>
      <c r="H1972" s="15" t="s">
        <v>281</v>
      </c>
      <c r="I1972" s="130">
        <v>5.31</v>
      </c>
      <c r="J1972" s="6">
        <f>1</f>
        <v>1</v>
      </c>
      <c r="L1972" s="205" t="s">
        <v>432</v>
      </c>
      <c r="M1972" s="205" t="s">
        <v>430</v>
      </c>
      <c r="N1972" s="205" t="s">
        <v>431</v>
      </c>
    </row>
    <row r="1973" spans="2:14" ht="23.25" customHeight="1">
      <c r="B1973" s="100" t="s">
        <v>399</v>
      </c>
      <c r="C1973" s="100" t="s">
        <v>400</v>
      </c>
      <c r="D1973" s="100" t="s">
        <v>401</v>
      </c>
      <c r="E1973" s="100">
        <v>67895</v>
      </c>
      <c r="F1973" s="129">
        <v>1999</v>
      </c>
      <c r="G1973" s="100" t="s">
        <v>291</v>
      </c>
      <c r="H1973" s="15" t="s">
        <v>287</v>
      </c>
      <c r="I1973" s="130">
        <v>8.57</v>
      </c>
      <c r="J1973" s="6">
        <f>1</f>
        <v>1</v>
      </c>
      <c r="L1973" s="205" t="s">
        <v>405</v>
      </c>
      <c r="M1973" s="205" t="s">
        <v>406</v>
      </c>
      <c r="N1973" s="205" t="s">
        <v>407</v>
      </c>
    </row>
    <row r="1974" spans="2:14" ht="23.25" customHeight="1">
      <c r="B1974" s="100" t="s">
        <v>417</v>
      </c>
      <c r="C1974" s="100" t="str">
        <f>_xlfn.XLOOKUP(tblMix[[#This Row],[Team Name]],tblLookup[Team Name],tblLookup[Arena Name],NA(),0,1)</f>
        <v>Lucas Oil Stadium</v>
      </c>
      <c r="D1974" s="100" t="str">
        <f>_xlfn.XLOOKUP(tblMix[[#This Row],[Arena Name]],tblLookup[Arena Name],tblLookup[Arena Location],NA(),0,1)</f>
        <v>Indianapolis, Indiana</v>
      </c>
      <c r="E1974" s="100">
        <v>67000</v>
      </c>
      <c r="F1974" s="129">
        <v>2008</v>
      </c>
      <c r="G1974" s="100" t="s">
        <v>321</v>
      </c>
      <c r="H1974" s="15" t="s">
        <v>287</v>
      </c>
      <c r="I1974" s="130">
        <v>3.98</v>
      </c>
      <c r="J1974" s="6">
        <f>1</f>
        <v>1</v>
      </c>
      <c r="L1974" s="205" t="s">
        <v>467</v>
      </c>
      <c r="M1974" s="205" t="s">
        <v>468</v>
      </c>
      <c r="N1974" s="205" t="s">
        <v>469</v>
      </c>
    </row>
    <row r="1975" spans="2:14" ht="23.25" customHeight="1">
      <c r="B1975" s="100" t="str" cm="1">
        <f t="array" ref="B1975">_xlfn.XLOOKUP(tblMix[[#This Row],[Arena Name]]&amp;tblMix[[#This Row],[Arena Location]],tblLookup[Arena Name]&amp;tblLookup[Arena Location],tblLookup[Team Name],NA(),0,1)</f>
        <v>New England Patriots</v>
      </c>
      <c r="C1975" s="100" t="s">
        <v>440</v>
      </c>
      <c r="D1975" s="100" t="s">
        <v>441</v>
      </c>
      <c r="E1975" s="100">
        <v>66829</v>
      </c>
      <c r="F1975" s="129">
        <v>2002</v>
      </c>
      <c r="G1975" s="100" t="s">
        <v>271</v>
      </c>
      <c r="H1975" s="15" t="s">
        <v>287</v>
      </c>
      <c r="I1975" s="130">
        <v>9.4700000000000006</v>
      </c>
      <c r="J1975" s="6">
        <f>1</f>
        <v>1</v>
      </c>
      <c r="L1975" s="205" t="s">
        <v>393</v>
      </c>
      <c r="M1975" s="205" t="s">
        <v>394</v>
      </c>
      <c r="N1975" s="205" t="s">
        <v>395</v>
      </c>
    </row>
    <row r="1976" spans="2:14" ht="23.25" customHeight="1">
      <c r="B1976" s="100" t="s">
        <v>411</v>
      </c>
      <c r="C1976" s="100" t="str">
        <f>_xlfn.XLOOKUP(tblMix[[#This Row],[Team Name]],tblLookup[Team Name],tblLookup[Arena Name],NA(),0,1)</f>
        <v>Lambeau Field</v>
      </c>
      <c r="D1976" s="100" t="s">
        <v>413</v>
      </c>
      <c r="E1976" s="100">
        <v>81441</v>
      </c>
      <c r="F1976" s="129">
        <v>1957</v>
      </c>
      <c r="G1976" s="100" t="s">
        <v>289</v>
      </c>
      <c r="H1976" s="15" t="s">
        <v>283</v>
      </c>
      <c r="I1976" s="130">
        <v>7.76</v>
      </c>
      <c r="J1976" s="6">
        <f>1</f>
        <v>1</v>
      </c>
      <c r="L1976" s="205" t="s">
        <v>442</v>
      </c>
      <c r="M1976" s="205" t="s">
        <v>443</v>
      </c>
      <c r="N1976" s="205" t="s">
        <v>444</v>
      </c>
    </row>
    <row r="1977" spans="2:14" ht="23.25" customHeight="1">
      <c r="B1977" s="100" t="s">
        <v>432</v>
      </c>
      <c r="C1977" s="100" t="s">
        <v>430</v>
      </c>
      <c r="D1977" s="100" t="str">
        <f>_xlfn.XLOOKUP(tblMix[[#This Row],[Arena Name]],tblLookup[Arena Name],tblLookup[Arena Location],NA(),0,1)</f>
        <v>Inglewood, California</v>
      </c>
      <c r="E1977" s="100">
        <v>70240</v>
      </c>
      <c r="F1977" s="129">
        <v>2020</v>
      </c>
      <c r="G1977" s="100" t="s">
        <v>321</v>
      </c>
      <c r="H1977" s="15" t="s">
        <v>281</v>
      </c>
      <c r="I1977" s="130">
        <v>3.9</v>
      </c>
      <c r="J1977" s="6">
        <f>1</f>
        <v>1</v>
      </c>
      <c r="L1977" s="205" t="s">
        <v>464</v>
      </c>
      <c r="M1977" s="205" t="s">
        <v>465</v>
      </c>
      <c r="N1977" s="205" t="s">
        <v>466</v>
      </c>
    </row>
    <row r="1978" spans="2:14" ht="23.25" customHeight="1">
      <c r="B1978" s="100" t="s">
        <v>432</v>
      </c>
      <c r="C1978" s="100" t="s">
        <v>430</v>
      </c>
      <c r="D1978" s="100" t="s">
        <v>431</v>
      </c>
      <c r="E1978" s="100">
        <v>70240</v>
      </c>
      <c r="F1978" s="129">
        <v>2020</v>
      </c>
      <c r="G1978" s="100" t="s">
        <v>284</v>
      </c>
      <c r="H1978" s="15" t="s">
        <v>287</v>
      </c>
      <c r="I1978" s="130">
        <v>10.71</v>
      </c>
      <c r="J1978" s="6">
        <f>1</f>
        <v>1</v>
      </c>
      <c r="L1978" s="205" t="s">
        <v>405</v>
      </c>
      <c r="M1978" s="205" t="s">
        <v>406</v>
      </c>
      <c r="N1978" s="205" t="s">
        <v>407</v>
      </c>
    </row>
    <row r="1979" spans="2:14" ht="23.25" customHeight="1">
      <c r="B1979" s="100" t="s">
        <v>426</v>
      </c>
      <c r="C1979" s="100" t="s">
        <v>427</v>
      </c>
      <c r="D1979" s="100" t="s">
        <v>428</v>
      </c>
      <c r="E1979" s="100">
        <v>65000</v>
      </c>
      <c r="F1979" s="129">
        <v>2020</v>
      </c>
      <c r="G1979" s="100" t="s">
        <v>364</v>
      </c>
      <c r="H1979" s="15" t="s">
        <v>287</v>
      </c>
      <c r="I1979" s="130">
        <v>6.86</v>
      </c>
      <c r="J1979" s="6">
        <f>1</f>
        <v>1</v>
      </c>
      <c r="L1979" s="205" t="s">
        <v>445</v>
      </c>
      <c r="M1979" s="205" t="s">
        <v>446</v>
      </c>
      <c r="N1979" s="205" t="s">
        <v>447</v>
      </c>
    </row>
    <row r="1980" spans="2:14" ht="23.25" customHeight="1">
      <c r="B1980" s="100" t="s">
        <v>458</v>
      </c>
      <c r="C1980" s="100" t="s">
        <v>459</v>
      </c>
      <c r="D1980" s="100" t="str">
        <f>_xlfn.XLOOKUP(tblMix[[#This Row],[Arena Name]],tblLookup[Arena Name],tblLookup[Arena Location],NA(),0,1)</f>
        <v>Seattle, Washington</v>
      </c>
      <c r="E1980" s="100">
        <v>69000</v>
      </c>
      <c r="F1980" s="129">
        <v>2002</v>
      </c>
      <c r="G1980" s="100" t="s">
        <v>364</v>
      </c>
      <c r="H1980" s="15" t="s">
        <v>287</v>
      </c>
      <c r="I1980" s="130">
        <v>6.86</v>
      </c>
      <c r="J1980" s="6">
        <f>1</f>
        <v>1</v>
      </c>
      <c r="L1980" s="205" t="s">
        <v>467</v>
      </c>
      <c r="M1980" s="205" t="s">
        <v>468</v>
      </c>
      <c r="N1980" s="205" t="s">
        <v>469</v>
      </c>
    </row>
    <row r="1981" spans="2:14" ht="23.25" customHeight="1">
      <c r="B1981" s="100" t="str" cm="1">
        <f t="array" ref="B1981">_xlfn.XLOOKUP(tblMix[[#This Row],[Arena Name]]&amp;tblMix[[#This Row],[Arena Location]],tblLookup[Arena Name]&amp;tblLookup[Arena Location],tblLookup[Team Name],NA(),0,1)</f>
        <v>Baltimore Ravens</v>
      </c>
      <c r="C1981" s="100" t="s">
        <v>385</v>
      </c>
      <c r="D1981" s="100" t="s">
        <v>386</v>
      </c>
      <c r="E1981" s="100">
        <v>71008</v>
      </c>
      <c r="F1981" s="129">
        <v>1998</v>
      </c>
      <c r="G1981" s="100" t="s">
        <v>293</v>
      </c>
      <c r="H1981" s="15" t="s">
        <v>287</v>
      </c>
      <c r="I1981" s="130">
        <v>5.08</v>
      </c>
      <c r="J1981" s="6">
        <f>1</f>
        <v>1</v>
      </c>
      <c r="L1981" s="205" t="s">
        <v>423</v>
      </c>
      <c r="M1981" s="205" t="s">
        <v>424</v>
      </c>
      <c r="N1981" s="205" t="s">
        <v>425</v>
      </c>
    </row>
    <row r="1982" spans="2:14" ht="23.25" customHeight="1">
      <c r="B1982" s="100" t="s">
        <v>461</v>
      </c>
      <c r="C1982" s="100" t="s">
        <v>462</v>
      </c>
      <c r="D1982" s="100" t="s">
        <v>463</v>
      </c>
      <c r="E1982" s="100">
        <v>65890</v>
      </c>
      <c r="F1982" s="129">
        <v>1998</v>
      </c>
      <c r="G1982" s="100" t="s">
        <v>309</v>
      </c>
      <c r="H1982" s="15" t="s">
        <v>290</v>
      </c>
      <c r="I1982" s="130">
        <v>1.83</v>
      </c>
      <c r="J1982" s="6">
        <f>1</f>
        <v>1</v>
      </c>
      <c r="L1982" s="205" t="s">
        <v>449</v>
      </c>
      <c r="M1982" s="205" t="s">
        <v>450</v>
      </c>
      <c r="N1982" s="205" t="s">
        <v>451</v>
      </c>
    </row>
    <row r="1983" spans="2:14" ht="23.25" customHeight="1">
      <c r="B1983" s="100" t="s">
        <v>442</v>
      </c>
      <c r="C1983" s="100" t="s">
        <v>443</v>
      </c>
      <c r="D1983" s="100" t="s">
        <v>444</v>
      </c>
      <c r="E1983" s="100">
        <v>73208</v>
      </c>
      <c r="F1983" s="129">
        <v>1975</v>
      </c>
      <c r="G1983" s="100" t="s">
        <v>324</v>
      </c>
      <c r="H1983" s="15" t="s">
        <v>283</v>
      </c>
      <c r="I1983" s="130">
        <v>14.14</v>
      </c>
      <c r="J1983" s="6">
        <f>1</f>
        <v>1</v>
      </c>
      <c r="L1983" s="205" t="s">
        <v>390</v>
      </c>
      <c r="M1983" s="205" t="s">
        <v>391</v>
      </c>
      <c r="N1983" s="205" t="s">
        <v>392</v>
      </c>
    </row>
    <row r="1984" spans="2:14" ht="23.25" customHeight="1">
      <c r="B1984" s="100" t="s">
        <v>420</v>
      </c>
      <c r="C1984" s="100" t="s">
        <v>421</v>
      </c>
      <c r="D1984" s="100" t="s">
        <v>422</v>
      </c>
      <c r="E1984" s="100">
        <v>69132</v>
      </c>
      <c r="F1984" s="129">
        <v>2008</v>
      </c>
      <c r="G1984" s="100" t="s">
        <v>360</v>
      </c>
      <c r="H1984" s="15" t="s">
        <v>281</v>
      </c>
      <c r="I1984" s="130">
        <v>3.39</v>
      </c>
      <c r="J1984" s="6">
        <f>1</f>
        <v>1</v>
      </c>
      <c r="L1984" s="205" t="s">
        <v>445</v>
      </c>
      <c r="M1984" s="205" t="s">
        <v>446</v>
      </c>
      <c r="N1984" s="205" t="s">
        <v>447</v>
      </c>
    </row>
    <row r="1985" spans="2:14" ht="23.25" customHeight="1">
      <c r="B1985" s="100" t="s">
        <v>429</v>
      </c>
      <c r="C1985" s="100" t="s">
        <v>430</v>
      </c>
      <c r="D1985" s="100" t="s">
        <v>431</v>
      </c>
      <c r="E1985" s="100">
        <v>70240</v>
      </c>
      <c r="F1985" s="129">
        <v>2020</v>
      </c>
      <c r="G1985" s="100" t="s">
        <v>310</v>
      </c>
      <c r="H1985" s="15" t="s">
        <v>287</v>
      </c>
      <c r="I1985" s="130">
        <v>7.49</v>
      </c>
      <c r="J1985" s="6">
        <f>1</f>
        <v>1</v>
      </c>
      <c r="L1985" s="205" t="s">
        <v>467</v>
      </c>
      <c r="M1985" s="205" t="s">
        <v>468</v>
      </c>
      <c r="N1985" s="205" t="s">
        <v>469</v>
      </c>
    </row>
    <row r="1986" spans="2:14" ht="23.25" customHeight="1">
      <c r="B1986" s="100" t="s">
        <v>432</v>
      </c>
      <c r="C1986" s="100" t="s">
        <v>430</v>
      </c>
      <c r="D1986" s="100" t="s">
        <v>431</v>
      </c>
      <c r="E1986" s="100">
        <v>70240</v>
      </c>
      <c r="F1986" s="129">
        <v>2020</v>
      </c>
      <c r="G1986" s="100" t="s">
        <v>363</v>
      </c>
      <c r="H1986" s="15" t="s">
        <v>287</v>
      </c>
      <c r="I1986" s="130">
        <v>5.05</v>
      </c>
      <c r="J1986" s="6">
        <f>1</f>
        <v>1</v>
      </c>
      <c r="L1986" s="205" t="s">
        <v>464</v>
      </c>
      <c r="M1986" s="205" t="s">
        <v>465</v>
      </c>
      <c r="N1986" s="205" t="s">
        <v>466</v>
      </c>
    </row>
    <row r="1987" spans="2:14" ht="23.25" customHeight="1">
      <c r="B1987" s="100" t="s">
        <v>414</v>
      </c>
      <c r="C1987" s="100" t="s">
        <v>415</v>
      </c>
      <c r="D1987" s="100" t="str">
        <f>_xlfn.XLOOKUP(tblMix[[#This Row],[Arena Name]],tblLookup[Arena Name],tblLookup[Arena Location],NA(),0,1)</f>
        <v>Houston, Texas</v>
      </c>
      <c r="E1987" s="100">
        <v>72220</v>
      </c>
      <c r="F1987" s="129">
        <v>2002</v>
      </c>
      <c r="G1987" s="100" t="s">
        <v>270</v>
      </c>
      <c r="H1987" s="15" t="s">
        <v>287</v>
      </c>
      <c r="I1987" s="130">
        <v>8.67</v>
      </c>
      <c r="J1987" s="6">
        <f>1</f>
        <v>1</v>
      </c>
      <c r="L1987" s="205" t="s">
        <v>393</v>
      </c>
      <c r="M1987" s="205" t="s">
        <v>394</v>
      </c>
      <c r="N1987" s="205" t="s">
        <v>395</v>
      </c>
    </row>
    <row r="1988" spans="2:14" ht="23.25" customHeight="1">
      <c r="B1988" s="100" t="s">
        <v>432</v>
      </c>
      <c r="C1988" s="100" t="s">
        <v>430</v>
      </c>
      <c r="D1988" s="100" t="s">
        <v>431</v>
      </c>
      <c r="E1988" s="100">
        <v>70240</v>
      </c>
      <c r="F1988" s="129">
        <v>2020</v>
      </c>
      <c r="G1988" s="100" t="s">
        <v>321</v>
      </c>
      <c r="H1988" s="15" t="s">
        <v>283</v>
      </c>
      <c r="I1988" s="130">
        <v>3.98</v>
      </c>
      <c r="J1988" s="6">
        <f>1</f>
        <v>1</v>
      </c>
      <c r="L1988" s="205" t="s">
        <v>411</v>
      </c>
      <c r="M1988" s="205" t="s">
        <v>412</v>
      </c>
      <c r="N1988" s="205" t="s">
        <v>413</v>
      </c>
    </row>
    <row r="1989" spans="2:14" ht="23.25" customHeight="1">
      <c r="B1989" s="100" t="s">
        <v>405</v>
      </c>
      <c r="C1989" s="100" t="s">
        <v>406</v>
      </c>
      <c r="D1989" s="100" t="str">
        <f>_xlfn.XLOOKUP(tblMix[[#This Row],[Arena Name]],tblLookup[Arena Name],tblLookup[Arena Location],NA(),0,1)</f>
        <v>Denver, Colorado</v>
      </c>
      <c r="E1989" s="100">
        <v>76125</v>
      </c>
      <c r="F1989" s="129">
        <v>2001</v>
      </c>
      <c r="G1989" s="100" t="s">
        <v>363</v>
      </c>
      <c r="H1989" s="15" t="s">
        <v>287</v>
      </c>
      <c r="I1989" s="130">
        <v>5.05</v>
      </c>
      <c r="J1989" s="6">
        <f>1</f>
        <v>1</v>
      </c>
      <c r="L1989" s="205" t="s">
        <v>464</v>
      </c>
      <c r="M1989" s="205" t="s">
        <v>465</v>
      </c>
      <c r="N1989" s="205" t="s">
        <v>466</v>
      </c>
    </row>
    <row r="1990" spans="2:14" ht="23.25" customHeight="1">
      <c r="B1990" s="100" t="s">
        <v>405</v>
      </c>
      <c r="C1990" s="100" t="s">
        <v>406</v>
      </c>
      <c r="D1990" s="100" t="s">
        <v>407</v>
      </c>
      <c r="E1990" s="100">
        <v>76125</v>
      </c>
      <c r="F1990" s="129">
        <v>2001</v>
      </c>
      <c r="G1990" s="100" t="s">
        <v>313</v>
      </c>
      <c r="H1990" s="15" t="s">
        <v>287</v>
      </c>
      <c r="I1990" s="130">
        <v>12.48</v>
      </c>
      <c r="J1990" s="6">
        <f>1</f>
        <v>1</v>
      </c>
      <c r="L1990" s="205" t="s">
        <v>399</v>
      </c>
      <c r="M1990" s="205" t="s">
        <v>400</v>
      </c>
      <c r="N1990" s="205" t="s">
        <v>401</v>
      </c>
    </row>
    <row r="1991" spans="2:14" ht="23.25" customHeight="1">
      <c r="B1991" s="100" t="str" cm="1">
        <f t="array" ref="B1991">_xlfn.XLOOKUP(tblMix[[#This Row],[Arena Name]]&amp;tblMix[[#This Row],[Arena Location]],tblLookup[Arena Name]&amp;tblLookup[Arena Location],tblLookup[Team Name],NA(),0,1)</f>
        <v>Jacksonville Jaguars</v>
      </c>
      <c r="C1991" s="100" t="s">
        <v>421</v>
      </c>
      <c r="D1991" s="100" t="s">
        <v>422</v>
      </c>
      <c r="E1991" s="100">
        <v>69132</v>
      </c>
      <c r="F1991" s="129">
        <v>2008</v>
      </c>
      <c r="G1991" s="100" t="s">
        <v>365</v>
      </c>
      <c r="H1991" s="15" t="s">
        <v>290</v>
      </c>
      <c r="I1991" s="130">
        <v>7.72</v>
      </c>
      <c r="J1991" s="6">
        <f>1</f>
        <v>1</v>
      </c>
      <c r="L1991" s="205" t="s">
        <v>429</v>
      </c>
      <c r="M1991" s="205" t="s">
        <v>430</v>
      </c>
      <c r="N1991" s="205" t="s">
        <v>431</v>
      </c>
    </row>
    <row r="1992" spans="2:14" ht="23.25" customHeight="1">
      <c r="B1992" s="100" t="s">
        <v>420</v>
      </c>
      <c r="C1992" s="100" t="str">
        <f>_xlfn.XLOOKUP(tblMix[[#This Row],[Team Name]],tblLookup[Team Name],tblLookup[Arena Name],NA(),0,1)</f>
        <v>TIAA Bank Field</v>
      </c>
      <c r="D1992" s="100" t="str">
        <f>_xlfn.XLOOKUP(tblMix[[#This Row],[Arena Name]],tblLookup[Arena Name],tblLookup[Arena Location],NA(),0,1)</f>
        <v>Jacksonville, Florida</v>
      </c>
      <c r="E1992" s="100">
        <v>69132</v>
      </c>
      <c r="F1992" s="129">
        <v>2008</v>
      </c>
      <c r="G1992" s="100" t="s">
        <v>310</v>
      </c>
      <c r="H1992" s="15" t="s">
        <v>290</v>
      </c>
      <c r="I1992" s="130">
        <v>7</v>
      </c>
      <c r="J1992" s="6">
        <f>1</f>
        <v>1</v>
      </c>
      <c r="L1992" s="205" t="s">
        <v>448</v>
      </c>
      <c r="M1992" s="205" t="s">
        <v>446</v>
      </c>
      <c r="N1992" s="205" t="s">
        <v>447</v>
      </c>
    </row>
    <row r="1993" spans="2:14" ht="23.25" customHeight="1">
      <c r="B1993" s="100" t="s">
        <v>429</v>
      </c>
      <c r="C1993" s="100" t="str">
        <f>_xlfn.XLOOKUP(tblMix[[#This Row],[Team Name]],tblLookup[Team Name],tblLookup[Arena Name],NA(),0,1)</f>
        <v>SoFi Stadium</v>
      </c>
      <c r="D1993" s="100" t="str">
        <f>_xlfn.XLOOKUP(tblMix[[#This Row],[Arena Name]],tblLookup[Arena Name],tblLookup[Arena Location],NA(),0,1)</f>
        <v>Inglewood, California</v>
      </c>
      <c r="E1993" s="100">
        <v>70240</v>
      </c>
      <c r="F1993" s="129">
        <v>2020</v>
      </c>
      <c r="G1993" s="100" t="s">
        <v>359</v>
      </c>
      <c r="H1993" s="15" t="s">
        <v>281</v>
      </c>
      <c r="I1993" s="130">
        <v>12.11</v>
      </c>
      <c r="J1993" s="6">
        <f>1</f>
        <v>1</v>
      </c>
      <c r="L1993" s="205" t="s">
        <v>387</v>
      </c>
      <c r="M1993" s="205" t="s">
        <v>388</v>
      </c>
      <c r="N1993" s="205" t="s">
        <v>389</v>
      </c>
    </row>
    <row r="1994" spans="2:14" ht="23.25" customHeight="1">
      <c r="B1994" s="100" t="str" cm="1">
        <f t="array" ref="B1994">_xlfn.XLOOKUP(tblMix[[#This Row],[Arena Name]]&amp;tblMix[[#This Row],[Arena Location]],tblLookup[Arena Name]&amp;tblLookup[Arena Location],tblLookup[Team Name],NA(),0,1)</f>
        <v>Dallas Cowboys</v>
      </c>
      <c r="C1994" s="100" t="s">
        <v>403</v>
      </c>
      <c r="D1994" s="100" t="str">
        <f>_xlfn.XLOOKUP(tblMix[[#This Row],[Arena Name]],tblLookup[Arena Name],tblLookup[Arena Location],NA(),0,1)</f>
        <v>Arlington, Texas</v>
      </c>
      <c r="E1994" s="100">
        <v>80000</v>
      </c>
      <c r="F1994" s="129">
        <v>2009</v>
      </c>
      <c r="G1994" s="100" t="s">
        <v>271</v>
      </c>
      <c r="H1994" s="15" t="s">
        <v>290</v>
      </c>
      <c r="I1994" s="130">
        <v>10.18</v>
      </c>
      <c r="J1994" s="6">
        <f>1</f>
        <v>1</v>
      </c>
      <c r="L1994" s="205" t="s">
        <v>420</v>
      </c>
      <c r="M1994" s="205" t="s">
        <v>421</v>
      </c>
      <c r="N1994" s="205" t="s">
        <v>422</v>
      </c>
    </row>
    <row r="1995" spans="2:14" ht="23.25" customHeight="1">
      <c r="B1995" s="100" t="str" cm="1">
        <f t="array" ref="B1995">_xlfn.XLOOKUP(tblMix[[#This Row],[Arena Name]]&amp;tblMix[[#This Row],[Arena Location]],tblLookup[Arena Name]&amp;tblLookup[Arena Location],tblLookup[Team Name],NA(),0,1)</f>
        <v>Los Angeles Rams</v>
      </c>
      <c r="C1995" s="100" t="s">
        <v>430</v>
      </c>
      <c r="D1995" s="100" t="str">
        <f>_xlfn.XLOOKUP(tblMix[[#This Row],[Arena Name]],tblLookup[Arena Name],tblLookup[Arena Location],NA(),0,1)</f>
        <v>Inglewood, California</v>
      </c>
      <c r="E1995" s="100">
        <v>70240</v>
      </c>
      <c r="F1995" s="129">
        <v>2020</v>
      </c>
      <c r="G1995" s="100" t="s">
        <v>269</v>
      </c>
      <c r="H1995" s="15" t="s">
        <v>283</v>
      </c>
      <c r="I1995" s="130">
        <v>10.34</v>
      </c>
      <c r="J1995" s="6">
        <f>1</f>
        <v>1</v>
      </c>
      <c r="L1995" s="205" t="s">
        <v>423</v>
      </c>
      <c r="M1995" s="205" t="s">
        <v>424</v>
      </c>
      <c r="N1995" s="205" t="s">
        <v>425</v>
      </c>
    </row>
    <row r="1996" spans="2:14" ht="23.25" customHeight="1">
      <c r="B1996" s="100" t="str" cm="1">
        <f t="array" ref="B1996">_xlfn.XLOOKUP(tblMix[[#This Row],[Arena Name]]&amp;tblMix[[#This Row],[Arena Location]],tblLookup[Arena Name]&amp;tblLookup[Arena Location],tblLookup[Team Name],NA(),0,1)</f>
        <v>New England Patriots</v>
      </c>
      <c r="C1996" s="100" t="str">
        <f>_xlfn.XLOOKUP(tblMix[[#This Row],[Arena Location]],tblLookup[Arena Location],tblLookup[Arena Name],NA(),0,1)</f>
        <v>Gillette Stadium</v>
      </c>
      <c r="D1996" s="100" t="s">
        <v>441</v>
      </c>
      <c r="E1996" s="100">
        <v>66829</v>
      </c>
      <c r="F1996" s="129">
        <v>2002</v>
      </c>
      <c r="G1996" s="100" t="s">
        <v>296</v>
      </c>
      <c r="H1996" s="15" t="s">
        <v>287</v>
      </c>
      <c r="I1996" s="130">
        <v>11.1</v>
      </c>
      <c r="J1996" s="6">
        <f>1</f>
        <v>1</v>
      </c>
      <c r="L1996" s="205" t="s">
        <v>452</v>
      </c>
      <c r="M1996" s="205" t="s">
        <v>453</v>
      </c>
      <c r="N1996" s="205" t="s">
        <v>454</v>
      </c>
    </row>
    <row r="1997" spans="2:14" ht="23.25" customHeight="1">
      <c r="B1997" s="100" t="s">
        <v>448</v>
      </c>
      <c r="C1997" s="100" t="s">
        <v>446</v>
      </c>
      <c r="D1997" s="100" t="s">
        <v>447</v>
      </c>
      <c r="E1997" s="100">
        <v>82500</v>
      </c>
      <c r="F1997" s="129">
        <v>2010</v>
      </c>
      <c r="G1997" s="100" t="s">
        <v>282</v>
      </c>
      <c r="H1997" s="15" t="s">
        <v>281</v>
      </c>
      <c r="I1997" s="130">
        <v>5.99</v>
      </c>
      <c r="J1997" s="6">
        <f>1</f>
        <v>1</v>
      </c>
      <c r="L1997" s="205" t="s">
        <v>417</v>
      </c>
      <c r="M1997" s="205" t="s">
        <v>418</v>
      </c>
      <c r="N1997" s="205" t="s">
        <v>419</v>
      </c>
    </row>
    <row r="1998" spans="2:14" ht="23.25" customHeight="1">
      <c r="B1998" s="100" t="s">
        <v>461</v>
      </c>
      <c r="C1998" s="100" t="str">
        <f>_xlfn.XLOOKUP(tblMix[[#This Row],[Team Name]],tblLookup[Team Name],tblLookup[Arena Name],NA(),0,1)</f>
        <v>Raymond James Stadium</v>
      </c>
      <c r="D1998" s="100" t="s">
        <v>463</v>
      </c>
      <c r="E1998" s="100">
        <v>65890</v>
      </c>
      <c r="F1998" s="129">
        <v>1998</v>
      </c>
      <c r="G1998" s="100" t="s">
        <v>314</v>
      </c>
      <c r="H1998" s="15" t="s">
        <v>283</v>
      </c>
      <c r="I1998" s="130">
        <v>12.41</v>
      </c>
      <c r="J1998" s="6">
        <f>1</f>
        <v>1</v>
      </c>
      <c r="L1998" s="205" t="s">
        <v>429</v>
      </c>
      <c r="M1998" s="205" t="s">
        <v>430</v>
      </c>
      <c r="N1998" s="205" t="s">
        <v>431</v>
      </c>
    </row>
    <row r="1999" spans="2:14" ht="23.25" customHeight="1">
      <c r="B1999" s="100" t="s">
        <v>399</v>
      </c>
      <c r="C1999" s="100" t="s">
        <v>400</v>
      </c>
      <c r="D1999" s="100" t="s">
        <v>401</v>
      </c>
      <c r="E1999" s="100">
        <v>67895</v>
      </c>
      <c r="F1999" s="129">
        <v>1999</v>
      </c>
      <c r="G1999" s="100" t="s">
        <v>313</v>
      </c>
      <c r="H1999" s="15" t="s">
        <v>290</v>
      </c>
      <c r="I1999" s="130">
        <v>13.42</v>
      </c>
      <c r="J1999" s="6">
        <f>1</f>
        <v>1</v>
      </c>
      <c r="L1999" s="205" t="s">
        <v>381</v>
      </c>
      <c r="M1999" s="205" t="s">
        <v>382</v>
      </c>
      <c r="N1999" s="205" t="s">
        <v>383</v>
      </c>
    </row>
    <row r="2000" spans="2:14" ht="23.25" customHeight="1">
      <c r="B2000" s="100" t="s">
        <v>396</v>
      </c>
      <c r="C2000" s="100" t="s">
        <v>397</v>
      </c>
      <c r="D2000" s="100" t="str">
        <f>_xlfn.XLOOKUP(tblMix[[#This Row],[Arena Name]],tblLookup[Arena Name],tblLookup[Arena Location],NA(),0,1)</f>
        <v>Cincinnati, Ohio</v>
      </c>
      <c r="E2000" s="100">
        <v>65515</v>
      </c>
      <c r="F2000" s="129">
        <v>2000</v>
      </c>
      <c r="G2000" s="100" t="s">
        <v>298</v>
      </c>
      <c r="H2000" s="15" t="s">
        <v>281</v>
      </c>
      <c r="I2000" s="130">
        <v>9.0500000000000007</v>
      </c>
      <c r="J2000" s="6">
        <f>1</f>
        <v>1</v>
      </c>
      <c r="L2000" s="205" t="s">
        <v>387</v>
      </c>
      <c r="M2000" s="205" t="s">
        <v>388</v>
      </c>
      <c r="N2000" s="205" t="s">
        <v>389</v>
      </c>
    </row>
    <row r="2001" spans="2:14" ht="23.25" customHeight="1">
      <c r="B2001" s="100" t="s">
        <v>439</v>
      </c>
      <c r="C2001" s="100" t="s">
        <v>440</v>
      </c>
      <c r="D2001" s="100" t="s">
        <v>441</v>
      </c>
      <c r="E2001" s="100">
        <v>66829</v>
      </c>
      <c r="F2001" s="129">
        <v>2002</v>
      </c>
      <c r="G2001" s="100" t="s">
        <v>362</v>
      </c>
      <c r="H2001" s="15" t="s">
        <v>290</v>
      </c>
      <c r="I2001" s="130">
        <v>6.72</v>
      </c>
      <c r="J2001" s="6">
        <f>1</f>
        <v>1</v>
      </c>
      <c r="L2001" s="205" t="s">
        <v>439</v>
      </c>
      <c r="M2001" s="205" t="s">
        <v>440</v>
      </c>
      <c r="N2001" s="205" t="s">
        <v>441</v>
      </c>
    </row>
    <row r="2002" spans="2:14" ht="23.25" customHeight="1">
      <c r="B2002" s="100" t="s">
        <v>393</v>
      </c>
      <c r="C2002" s="100" t="s">
        <v>394</v>
      </c>
      <c r="D2002" s="100" t="s">
        <v>395</v>
      </c>
      <c r="E2002" s="100">
        <v>61500</v>
      </c>
      <c r="F2002" s="129">
        <v>1924</v>
      </c>
      <c r="G2002" s="100" t="s">
        <v>277</v>
      </c>
      <c r="H2002" s="15" t="s">
        <v>283</v>
      </c>
      <c r="I2002" s="130">
        <v>8.2200000000000006</v>
      </c>
      <c r="J2002" s="6">
        <f>1</f>
        <v>1</v>
      </c>
      <c r="L2002" s="205" t="s">
        <v>396</v>
      </c>
      <c r="M2002" s="205" t="s">
        <v>397</v>
      </c>
      <c r="N2002" s="205" t="s">
        <v>398</v>
      </c>
    </row>
    <row r="2003" spans="2:14" ht="23.25" customHeight="1">
      <c r="B2003" s="100" t="s">
        <v>458</v>
      </c>
      <c r="C2003" s="100" t="s">
        <v>459</v>
      </c>
      <c r="D2003" s="100" t="s">
        <v>460</v>
      </c>
      <c r="E2003" s="100">
        <v>69000</v>
      </c>
      <c r="F2003" s="129">
        <v>2002</v>
      </c>
      <c r="G2003" s="100" t="s">
        <v>321</v>
      </c>
      <c r="H2003" s="15" t="s">
        <v>281</v>
      </c>
      <c r="I2003" s="130">
        <v>3.9</v>
      </c>
      <c r="J2003" s="6">
        <f>1</f>
        <v>1</v>
      </c>
      <c r="L2003" s="205" t="s">
        <v>423</v>
      </c>
      <c r="M2003" s="205" t="s">
        <v>424</v>
      </c>
      <c r="N2003" s="205" t="s">
        <v>425</v>
      </c>
    </row>
    <row r="2004" spans="2:14" ht="23.25" customHeight="1">
      <c r="B2004" s="100" t="str" cm="1">
        <f t="array" ref="B2004">_xlfn.XLOOKUP(tblMix[[#This Row],[Arena Name]]&amp;tblMix[[#This Row],[Arena Location]],tblLookup[Arena Name]&amp;tblLookup[Arena Location],tblLookup[Team Name],NA(),0,1)</f>
        <v>Buffalo Bills</v>
      </c>
      <c r="C2004" s="100" t="s">
        <v>388</v>
      </c>
      <c r="D2004" s="100" t="s">
        <v>389</v>
      </c>
      <c r="E2004" s="100">
        <v>71608</v>
      </c>
      <c r="F2004" s="129">
        <v>1973</v>
      </c>
      <c r="G2004" s="100" t="s">
        <v>277</v>
      </c>
      <c r="H2004" s="15" t="s">
        <v>290</v>
      </c>
      <c r="I2004" s="130">
        <v>7.75</v>
      </c>
      <c r="J2004" s="6">
        <f>1</f>
        <v>1</v>
      </c>
      <c r="L2004" s="205" t="s">
        <v>433</v>
      </c>
      <c r="M2004" s="205" t="s">
        <v>434</v>
      </c>
      <c r="N2004" s="205" t="s">
        <v>435</v>
      </c>
    </row>
    <row r="2005" spans="2:14" ht="23.25" customHeight="1">
      <c r="B2005" s="100" t="s">
        <v>384</v>
      </c>
      <c r="C2005" s="100" t="s">
        <v>385</v>
      </c>
      <c r="D2005" s="100" t="str">
        <f>_xlfn.XLOOKUP(tblMix[[#This Row],[Arena Name]],tblLookup[Arena Name],tblLookup[Arena Location],NA(),0,1)</f>
        <v>Baltimore, Maryland</v>
      </c>
      <c r="E2005" s="100">
        <v>71008</v>
      </c>
      <c r="F2005" s="129">
        <v>1998</v>
      </c>
      <c r="G2005" s="100" t="s">
        <v>282</v>
      </c>
      <c r="H2005" s="15" t="s">
        <v>287</v>
      </c>
      <c r="I2005" s="130">
        <v>5.7</v>
      </c>
      <c r="J2005" s="6">
        <f>1</f>
        <v>1</v>
      </c>
      <c r="L2005" s="205" t="s">
        <v>381</v>
      </c>
      <c r="M2005" s="205" t="s">
        <v>382</v>
      </c>
      <c r="N2005" s="205" t="s">
        <v>383</v>
      </c>
    </row>
    <row r="2006" spans="2:14" ht="23.25" customHeight="1">
      <c r="B2006" s="100" t="s">
        <v>458</v>
      </c>
      <c r="C2006" s="100" t="s">
        <v>459</v>
      </c>
      <c r="D2006" s="100" t="s">
        <v>460</v>
      </c>
      <c r="E2006" s="100">
        <v>69000</v>
      </c>
      <c r="F2006" s="129">
        <v>2002</v>
      </c>
      <c r="G2006" s="100" t="s">
        <v>364</v>
      </c>
      <c r="H2006" s="15" t="s">
        <v>281</v>
      </c>
      <c r="I2006" s="130">
        <v>7.2</v>
      </c>
      <c r="J2006" s="6">
        <f>1</f>
        <v>1</v>
      </c>
      <c r="L2006" s="205" t="s">
        <v>402</v>
      </c>
      <c r="M2006" s="205" t="s">
        <v>403</v>
      </c>
      <c r="N2006" s="205" t="s">
        <v>404</v>
      </c>
    </row>
    <row r="2007" spans="2:14" ht="23.25" customHeight="1">
      <c r="B2007" s="100" t="s">
        <v>426</v>
      </c>
      <c r="C2007" s="100" t="str">
        <f>_xlfn.XLOOKUP(tblMix[[#This Row],[Team Name]],tblLookup[Team Name],tblLookup[Arena Name],NA(),0,1)</f>
        <v>Allegiant Stadium</v>
      </c>
      <c r="D2007" s="100" t="str">
        <f>_xlfn.XLOOKUP(tblMix[[#This Row],[Arena Name]],tblLookup[Arena Name],tblLookup[Arena Location],NA(),0,1)</f>
        <v>Paradise, Nevada</v>
      </c>
      <c r="E2007" s="100">
        <v>65000</v>
      </c>
      <c r="F2007" s="129">
        <v>2020</v>
      </c>
      <c r="G2007" s="100" t="s">
        <v>275</v>
      </c>
      <c r="H2007" s="15" t="s">
        <v>283</v>
      </c>
      <c r="I2007" s="130">
        <v>14.59</v>
      </c>
      <c r="J2007" s="6">
        <f>1</f>
        <v>1</v>
      </c>
      <c r="L2007" s="205" t="s">
        <v>445</v>
      </c>
      <c r="M2007" s="205" t="s">
        <v>446</v>
      </c>
      <c r="N2007" s="205" t="s">
        <v>447</v>
      </c>
    </row>
    <row r="2008" spans="2:14" ht="23.25" customHeight="1">
      <c r="B2008" s="100" t="str" cm="1">
        <f t="array" ref="B2008">_xlfn.XLOOKUP(tblMix[[#This Row],[Arena Name]]&amp;tblMix[[#This Row],[Arena Location]],tblLookup[Arena Name]&amp;tblLookup[Arena Location],tblLookup[Team Name],NA(),0,1)</f>
        <v>Dallas Cowboys</v>
      </c>
      <c r="C2008" s="100" t="str">
        <f>_xlfn.XLOOKUP(tblMix[[#This Row],[Arena Location]],tblLookup[Arena Location],tblLookup[Arena Name],NA(),0,1)</f>
        <v>AT&amp;T Stadium</v>
      </c>
      <c r="D2008" s="100" t="s">
        <v>404</v>
      </c>
      <c r="E2008" s="100">
        <v>80000</v>
      </c>
      <c r="F2008" s="129">
        <v>2009</v>
      </c>
      <c r="G2008" s="100" t="s">
        <v>272</v>
      </c>
      <c r="H2008" s="15" t="s">
        <v>290</v>
      </c>
      <c r="I2008" s="130">
        <v>15.22</v>
      </c>
      <c r="J2008" s="6">
        <f>1</f>
        <v>1</v>
      </c>
      <c r="L2008" s="205" t="s">
        <v>448</v>
      </c>
      <c r="M2008" s="205" t="s">
        <v>446</v>
      </c>
      <c r="N2008" s="205" t="s">
        <v>447</v>
      </c>
    </row>
    <row r="2009" spans="2:14" ht="23.25" customHeight="1">
      <c r="B2009" s="100" t="s">
        <v>405</v>
      </c>
      <c r="C2009" s="100" t="s">
        <v>406</v>
      </c>
      <c r="D2009" s="100" t="str">
        <f>_xlfn.XLOOKUP(tblMix[[#This Row],[Arena Name]],tblLookup[Arena Name],tblLookup[Arena Location],NA(),0,1)</f>
        <v>Denver, Colorado</v>
      </c>
      <c r="E2009" s="100">
        <v>76125</v>
      </c>
      <c r="F2009" s="129">
        <v>2001</v>
      </c>
      <c r="G2009" s="100" t="s">
        <v>298</v>
      </c>
      <c r="H2009" s="15" t="s">
        <v>290</v>
      </c>
      <c r="I2009" s="130">
        <v>10.7</v>
      </c>
      <c r="J2009" s="6">
        <f>1</f>
        <v>1</v>
      </c>
      <c r="L2009" s="205" t="s">
        <v>423</v>
      </c>
      <c r="M2009" s="205" t="s">
        <v>424</v>
      </c>
      <c r="N2009" s="205" t="s">
        <v>425</v>
      </c>
    </row>
    <row r="2010" spans="2:14" ht="23.25" customHeight="1">
      <c r="B2010" s="100" t="s">
        <v>449</v>
      </c>
      <c r="C2010" s="100" t="s">
        <v>450</v>
      </c>
      <c r="D2010" s="100" t="s">
        <v>451</v>
      </c>
      <c r="E2010" s="100">
        <v>69596</v>
      </c>
      <c r="F2010" s="129">
        <v>2003</v>
      </c>
      <c r="G2010" s="100" t="s">
        <v>297</v>
      </c>
      <c r="H2010" s="15" t="s">
        <v>281</v>
      </c>
      <c r="I2010" s="130">
        <v>15.12</v>
      </c>
      <c r="J2010" s="6">
        <f>1</f>
        <v>1</v>
      </c>
      <c r="L2010" s="205" t="s">
        <v>408</v>
      </c>
      <c r="M2010" s="205" t="s">
        <v>409</v>
      </c>
      <c r="N2010" s="205" t="s">
        <v>410</v>
      </c>
    </row>
    <row r="2011" spans="2:14" ht="23.25" customHeight="1">
      <c r="B2011" s="100" t="str" cm="1">
        <f t="array" ref="B2011">_xlfn.XLOOKUP(tblMix[[#This Row],[Arena Name]]&amp;tblMix[[#This Row],[Arena Location]],tblLookup[Arena Name]&amp;tblLookup[Arena Location],tblLookup[Team Name],NA(),0,1)</f>
        <v>Houston Texans</v>
      </c>
      <c r="C2011" s="100" t="str">
        <f>_xlfn.XLOOKUP(tblMix[[#This Row],[Arena Location]],tblLookup[Arena Location],tblLookup[Arena Name],NA(),0,1)</f>
        <v>NRG Stadium</v>
      </c>
      <c r="D2011" s="100" t="s">
        <v>416</v>
      </c>
      <c r="E2011" s="100">
        <v>72220</v>
      </c>
      <c r="F2011" s="129">
        <v>2002</v>
      </c>
      <c r="G2011" s="100" t="s">
        <v>365</v>
      </c>
      <c r="H2011" s="15" t="s">
        <v>290</v>
      </c>
      <c r="I2011" s="130">
        <v>7.72</v>
      </c>
      <c r="J2011" s="6">
        <f>1</f>
        <v>1</v>
      </c>
      <c r="L2011" s="205" t="s">
        <v>402</v>
      </c>
      <c r="M2011" s="205" t="s">
        <v>403</v>
      </c>
      <c r="N2011" s="205" t="s">
        <v>404</v>
      </c>
    </row>
    <row r="2012" spans="2:14" ht="23.25" customHeight="1">
      <c r="B2012" s="100" t="s">
        <v>442</v>
      </c>
      <c r="C2012" s="100" t="str">
        <f>_xlfn.XLOOKUP(tblMix[[#This Row],[Team Name]],tblLookup[Team Name],tblLookup[Arena Name],NA(),0,1)</f>
        <v>Caesars Superdome</v>
      </c>
      <c r="D2012" s="100" t="str">
        <f>_xlfn.XLOOKUP(tblMix[[#This Row],[Arena Name]],tblLookup[Arena Name],tblLookup[Arena Location],NA(),0,1)</f>
        <v>New Orleans, Louisiana</v>
      </c>
      <c r="E2012" s="100">
        <v>73208</v>
      </c>
      <c r="F2012" s="129">
        <v>1975</v>
      </c>
      <c r="G2012" s="100" t="s">
        <v>277</v>
      </c>
      <c r="H2012" s="15" t="s">
        <v>283</v>
      </c>
      <c r="I2012" s="130">
        <v>8.2200000000000006</v>
      </c>
      <c r="J2012" s="6">
        <f>1</f>
        <v>1</v>
      </c>
      <c r="L2012" s="205" t="s">
        <v>381</v>
      </c>
      <c r="M2012" s="205" t="s">
        <v>382</v>
      </c>
      <c r="N2012" s="205" t="s">
        <v>383</v>
      </c>
    </row>
    <row r="2013" spans="2:14" ht="23.25" customHeight="1">
      <c r="B2013" s="100" t="s">
        <v>467</v>
      </c>
      <c r="C2013" s="100" t="str">
        <f>_xlfn.XLOOKUP(tblMix[[#This Row],[Team Name]],tblLookup[Team Name],tblLookup[Arena Name],NA(),0,1)</f>
        <v>Commanders Field</v>
      </c>
      <c r="D2013" s="100" t="s">
        <v>469</v>
      </c>
      <c r="E2013" s="100">
        <v>82000</v>
      </c>
      <c r="F2013" s="129">
        <v>1997</v>
      </c>
      <c r="G2013" s="100" t="s">
        <v>299</v>
      </c>
      <c r="H2013" s="15" t="s">
        <v>283</v>
      </c>
      <c r="I2013" s="130">
        <v>5.21</v>
      </c>
      <c r="J2013" s="6">
        <f>1</f>
        <v>1</v>
      </c>
      <c r="L2013" s="205" t="s">
        <v>396</v>
      </c>
      <c r="M2013" s="205" t="s">
        <v>397</v>
      </c>
      <c r="N2013" s="205" t="s">
        <v>398</v>
      </c>
    </row>
    <row r="2014" spans="2:14" ht="23.25" customHeight="1">
      <c r="B2014" s="100" t="s">
        <v>393</v>
      </c>
      <c r="C2014" s="100" t="s">
        <v>394</v>
      </c>
      <c r="D2014" s="100" t="s">
        <v>395</v>
      </c>
      <c r="E2014" s="100">
        <v>61500</v>
      </c>
      <c r="F2014" s="129">
        <v>1924</v>
      </c>
      <c r="G2014" s="100" t="s">
        <v>276</v>
      </c>
      <c r="H2014" s="15" t="s">
        <v>281</v>
      </c>
      <c r="I2014" s="130">
        <v>5.82</v>
      </c>
      <c r="J2014" s="6">
        <f>1</f>
        <v>1</v>
      </c>
      <c r="L2014" s="205" t="s">
        <v>433</v>
      </c>
      <c r="M2014" s="205" t="s">
        <v>434</v>
      </c>
      <c r="N2014" s="205" t="s">
        <v>435</v>
      </c>
    </row>
    <row r="2015" spans="2:14" ht="23.25" customHeight="1">
      <c r="B2015" s="100" t="s">
        <v>390</v>
      </c>
      <c r="C2015" s="100" t="s">
        <v>391</v>
      </c>
      <c r="D2015" s="100" t="s">
        <v>392</v>
      </c>
      <c r="E2015" s="100">
        <v>75523</v>
      </c>
      <c r="F2015" s="129">
        <v>1996</v>
      </c>
      <c r="G2015" s="100" t="s">
        <v>361</v>
      </c>
      <c r="H2015" s="15" t="s">
        <v>287</v>
      </c>
      <c r="I2015" s="130">
        <v>3.15</v>
      </c>
      <c r="J2015" s="6">
        <f>1</f>
        <v>1</v>
      </c>
      <c r="L2015" s="205" t="s">
        <v>396</v>
      </c>
      <c r="M2015" s="205" t="s">
        <v>397</v>
      </c>
      <c r="N2015" s="205" t="s">
        <v>398</v>
      </c>
    </row>
    <row r="2016" spans="2:14" ht="23.25" customHeight="1">
      <c r="B2016" s="100" t="s">
        <v>396</v>
      </c>
      <c r="C2016" s="100" t="s">
        <v>397</v>
      </c>
      <c r="D2016" s="100" t="s">
        <v>398</v>
      </c>
      <c r="E2016" s="100">
        <v>65515</v>
      </c>
      <c r="F2016" s="129">
        <v>2000</v>
      </c>
      <c r="G2016" s="100" t="s">
        <v>275</v>
      </c>
      <c r="H2016" s="15" t="s">
        <v>283</v>
      </c>
      <c r="I2016" s="130">
        <v>14.59</v>
      </c>
      <c r="J2016" s="6">
        <f>1</f>
        <v>1</v>
      </c>
      <c r="L2016" s="205" t="s">
        <v>420</v>
      </c>
      <c r="M2016" s="205" t="s">
        <v>421</v>
      </c>
      <c r="N2016" s="205" t="s">
        <v>422</v>
      </c>
    </row>
    <row r="2017" spans="2:14" ht="23.25" customHeight="1">
      <c r="B2017" s="100" t="s">
        <v>384</v>
      </c>
      <c r="C2017" s="100" t="s">
        <v>385</v>
      </c>
      <c r="D2017" s="100" t="s">
        <v>386</v>
      </c>
      <c r="E2017" s="100">
        <v>71008</v>
      </c>
      <c r="F2017" s="129">
        <v>1998</v>
      </c>
      <c r="G2017" s="100" t="s">
        <v>295</v>
      </c>
      <c r="H2017" s="15" t="s">
        <v>281</v>
      </c>
      <c r="I2017" s="130">
        <v>13.92</v>
      </c>
      <c r="J2017" s="6">
        <f>1</f>
        <v>1</v>
      </c>
      <c r="L2017" s="205" t="s">
        <v>458</v>
      </c>
      <c r="M2017" s="205" t="s">
        <v>459</v>
      </c>
      <c r="N2017" s="205" t="s">
        <v>460</v>
      </c>
    </row>
    <row r="2018" spans="2:14" ht="23.25" customHeight="1">
      <c r="B2018" s="100" t="str" cm="1">
        <f t="array" ref="B2018">_xlfn.XLOOKUP(tblMix[[#This Row],[Arena Name]]&amp;tblMix[[#This Row],[Arena Location]],tblLookup[Arena Name]&amp;tblLookup[Arena Location],tblLookup[Team Name],NA(),0,1)</f>
        <v>New York Giants</v>
      </c>
      <c r="C2018" s="100" t="str">
        <f>_xlfn.XLOOKUP(tblMix[[#This Row],[Arena Location]],tblLookup[Arena Location],tblLookup[Arena Name],NA(),0,1)</f>
        <v>MetLife Stadium</v>
      </c>
      <c r="D2018" s="100" t="s">
        <v>447</v>
      </c>
      <c r="E2018" s="100">
        <v>82500</v>
      </c>
      <c r="F2018" s="129">
        <v>2010</v>
      </c>
      <c r="G2018" s="100" t="s">
        <v>286</v>
      </c>
      <c r="H2018" s="15" t="s">
        <v>290</v>
      </c>
      <c r="I2018" s="130">
        <v>8.8800000000000008</v>
      </c>
      <c r="J2018" s="6">
        <f>1</f>
        <v>1</v>
      </c>
      <c r="L2018" s="205" t="s">
        <v>445</v>
      </c>
      <c r="M2018" s="205" t="s">
        <v>446</v>
      </c>
      <c r="N2018" s="205" t="s">
        <v>447</v>
      </c>
    </row>
    <row r="2019" spans="2:14" ht="23.25" customHeight="1">
      <c r="B2019" s="100" t="s">
        <v>432</v>
      </c>
      <c r="C2019" s="100" t="s">
        <v>430</v>
      </c>
      <c r="D2019" s="100" t="s">
        <v>431</v>
      </c>
      <c r="E2019" s="100">
        <v>70240</v>
      </c>
      <c r="F2019" s="129">
        <v>2020</v>
      </c>
      <c r="G2019" s="100" t="s">
        <v>275</v>
      </c>
      <c r="H2019" s="15" t="s">
        <v>281</v>
      </c>
      <c r="I2019" s="130">
        <v>15.9</v>
      </c>
      <c r="J2019" s="6">
        <f>1</f>
        <v>1</v>
      </c>
      <c r="L2019" s="205" t="s">
        <v>405</v>
      </c>
      <c r="M2019" s="205" t="s">
        <v>406</v>
      </c>
      <c r="N2019" s="205" t="s">
        <v>407</v>
      </c>
    </row>
    <row r="2020" spans="2:14" ht="23.25" customHeight="1">
      <c r="B2020" s="100" t="s">
        <v>455</v>
      </c>
      <c r="C2020" s="100" t="str">
        <f>_xlfn.XLOOKUP(tblMix[[#This Row],[Team Name]],tblLookup[Team Name],tblLookup[Arena Name],NA(),0,1)</f>
        <v>Levi's Stadium</v>
      </c>
      <c r="D2020" s="100" t="s">
        <v>457</v>
      </c>
      <c r="E2020" s="100">
        <v>68500</v>
      </c>
      <c r="F2020" s="129">
        <v>2014</v>
      </c>
      <c r="G2020" s="100" t="s">
        <v>289</v>
      </c>
      <c r="H2020" s="15" t="s">
        <v>281</v>
      </c>
      <c r="I2020" s="130">
        <v>7.92</v>
      </c>
      <c r="J2020" s="6">
        <f>1</f>
        <v>1</v>
      </c>
      <c r="L2020" s="205" t="s">
        <v>448</v>
      </c>
      <c r="M2020" s="205" t="s">
        <v>446</v>
      </c>
      <c r="N2020" s="205" t="s">
        <v>447</v>
      </c>
    </row>
    <row r="2021" spans="2:14" ht="23.25" customHeight="1">
      <c r="B2021" s="100" t="s">
        <v>423</v>
      </c>
      <c r="C2021" s="100" t="s">
        <v>424</v>
      </c>
      <c r="D2021" s="100" t="s">
        <v>425</v>
      </c>
      <c r="E2021" s="100">
        <v>76416</v>
      </c>
      <c r="F2021" s="129">
        <v>1972</v>
      </c>
      <c r="G2021" s="100" t="s">
        <v>311</v>
      </c>
      <c r="H2021" s="15" t="s">
        <v>290</v>
      </c>
      <c r="I2021" s="130">
        <v>14.13</v>
      </c>
      <c r="J2021" s="6">
        <f>1</f>
        <v>1</v>
      </c>
      <c r="L2021" s="205" t="s">
        <v>414</v>
      </c>
      <c r="M2021" s="205" t="s">
        <v>415</v>
      </c>
      <c r="N2021" s="205" t="s">
        <v>416</v>
      </c>
    </row>
    <row r="2022" spans="2:14" ht="23.25" customHeight="1">
      <c r="B2022" s="100" t="s">
        <v>432</v>
      </c>
      <c r="C2022" s="100" t="s">
        <v>430</v>
      </c>
      <c r="D2022" s="100" t="str">
        <f>_xlfn.XLOOKUP(tblMix[[#This Row],[Arena Name]],tblLookup[Arena Name],tblLookup[Arena Location],NA(),0,1)</f>
        <v>Inglewood, California</v>
      </c>
      <c r="E2022" s="100">
        <v>70240</v>
      </c>
      <c r="F2022" s="129">
        <v>2020</v>
      </c>
      <c r="G2022" s="100" t="s">
        <v>363</v>
      </c>
      <c r="H2022" s="15" t="s">
        <v>281</v>
      </c>
      <c r="I2022" s="130">
        <v>5.56</v>
      </c>
      <c r="J2022" s="6">
        <f>1</f>
        <v>1</v>
      </c>
      <c r="L2022" s="205" t="s">
        <v>445</v>
      </c>
      <c r="M2022" s="205" t="s">
        <v>446</v>
      </c>
      <c r="N2022" s="205" t="s">
        <v>447</v>
      </c>
    </row>
    <row r="2023" spans="2:14" ht="23.25" customHeight="1">
      <c r="B2023" s="100" t="str" cm="1">
        <f t="array" ref="B2023">_xlfn.XLOOKUP(tblMix[[#This Row],[Arena Name]]&amp;tblMix[[#This Row],[Arena Location]],tblLookup[Arena Name]&amp;tblLookup[Arena Location],tblLookup[Team Name],NA(),0,1)</f>
        <v>Tampa Bay Buccaneers</v>
      </c>
      <c r="C2023" s="100" t="s">
        <v>462</v>
      </c>
      <c r="D2023" s="100" t="s">
        <v>463</v>
      </c>
      <c r="E2023" s="100">
        <v>65890</v>
      </c>
      <c r="F2023" s="129">
        <v>1998</v>
      </c>
      <c r="G2023" s="100" t="s">
        <v>364</v>
      </c>
      <c r="H2023" s="15" t="s">
        <v>283</v>
      </c>
      <c r="I2023" s="130">
        <v>6.86</v>
      </c>
      <c r="J2023" s="6">
        <f>1</f>
        <v>1</v>
      </c>
      <c r="L2023" s="205" t="s">
        <v>433</v>
      </c>
      <c r="M2023" s="205" t="s">
        <v>434</v>
      </c>
      <c r="N2023" s="205" t="s">
        <v>435</v>
      </c>
    </row>
    <row r="2024" spans="2:14" ht="23.25" customHeight="1">
      <c r="B2024" s="100" t="s">
        <v>408</v>
      </c>
      <c r="C2024" s="100" t="s">
        <v>409</v>
      </c>
      <c r="D2024" s="100" t="s">
        <v>410</v>
      </c>
      <c r="E2024" s="100">
        <v>65000</v>
      </c>
      <c r="F2024" s="129">
        <v>2002</v>
      </c>
      <c r="G2024" s="100" t="s">
        <v>312</v>
      </c>
      <c r="H2024" s="15" t="s">
        <v>283</v>
      </c>
      <c r="I2024" s="130">
        <v>16.22</v>
      </c>
      <c r="J2024" s="6">
        <f>1</f>
        <v>1</v>
      </c>
      <c r="L2024" s="205" t="s">
        <v>448</v>
      </c>
      <c r="M2024" s="205" t="s">
        <v>446</v>
      </c>
      <c r="N2024" s="205" t="s">
        <v>447</v>
      </c>
    </row>
    <row r="2025" spans="2:14" ht="23.25" customHeight="1">
      <c r="B2025" s="100" t="s">
        <v>452</v>
      </c>
      <c r="C2025" s="100" t="s">
        <v>453</v>
      </c>
      <c r="D2025" s="100" t="s">
        <v>454</v>
      </c>
      <c r="E2025" s="100">
        <v>68400</v>
      </c>
      <c r="F2025" s="129">
        <v>2001</v>
      </c>
      <c r="G2025" s="100" t="s">
        <v>270</v>
      </c>
      <c r="H2025" s="15" t="s">
        <v>283</v>
      </c>
      <c r="I2025" s="130">
        <v>8.67</v>
      </c>
      <c r="J2025" s="6">
        <f>1</f>
        <v>1</v>
      </c>
      <c r="L2025" s="205" t="s">
        <v>378</v>
      </c>
      <c r="M2025" s="205" t="s">
        <v>379</v>
      </c>
      <c r="N2025" s="205" t="s">
        <v>380</v>
      </c>
    </row>
    <row r="2026" spans="2:14" ht="23.25" customHeight="1">
      <c r="B2026" s="100" t="s">
        <v>414</v>
      </c>
      <c r="C2026" s="100" t="str">
        <f>_xlfn.XLOOKUP(tblMix[[#This Row],[Team Name]],tblLookup[Team Name],tblLookup[Arena Name],NA(),0,1)</f>
        <v>NRG Stadium</v>
      </c>
      <c r="D2026" s="100" t="str">
        <f>_xlfn.XLOOKUP(tblMix[[#This Row],[Arena Name]],tblLookup[Arena Name],tblLookup[Arena Location],NA(),0,1)</f>
        <v>Houston, Texas</v>
      </c>
      <c r="E2026" s="100">
        <v>72220</v>
      </c>
      <c r="F2026" s="129">
        <v>2002</v>
      </c>
      <c r="G2026" s="100" t="s">
        <v>276</v>
      </c>
      <c r="H2026" s="15" t="s">
        <v>281</v>
      </c>
      <c r="I2026" s="130">
        <v>5.82</v>
      </c>
      <c r="J2026" s="6">
        <f>1</f>
        <v>1</v>
      </c>
      <c r="L2026" s="205" t="s">
        <v>442</v>
      </c>
      <c r="M2026" s="205" t="s">
        <v>443</v>
      </c>
      <c r="N2026" s="205" t="s">
        <v>444</v>
      </c>
    </row>
    <row r="2027" spans="2:14" ht="23.25" customHeight="1">
      <c r="B2027" s="100" t="s">
        <v>423</v>
      </c>
      <c r="C2027" s="100" t="s">
        <v>424</v>
      </c>
      <c r="D2027" s="100" t="s">
        <v>425</v>
      </c>
      <c r="E2027" s="100">
        <v>76416</v>
      </c>
      <c r="F2027" s="129">
        <v>1972</v>
      </c>
      <c r="G2027" s="100" t="s">
        <v>303</v>
      </c>
      <c r="H2027" s="15" t="s">
        <v>290</v>
      </c>
      <c r="I2027" s="130">
        <v>12.74</v>
      </c>
      <c r="J2027" s="6">
        <f>1</f>
        <v>1</v>
      </c>
      <c r="L2027" s="205" t="s">
        <v>464</v>
      </c>
      <c r="M2027" s="205" t="s">
        <v>465</v>
      </c>
      <c r="N2027" s="205" t="s">
        <v>466</v>
      </c>
    </row>
    <row r="2028" spans="2:14" ht="23.25" customHeight="1">
      <c r="B2028" s="100" t="s">
        <v>384</v>
      </c>
      <c r="C2028" s="100" t="str">
        <f>_xlfn.XLOOKUP(tblMix[[#This Row],[Team Name]],tblLookup[Team Name],tblLookup[Arena Name],NA(),0,1)</f>
        <v>M&amp;T Bank Stadium</v>
      </c>
      <c r="D2028" s="100" t="s">
        <v>386</v>
      </c>
      <c r="E2028" s="100">
        <v>71008</v>
      </c>
      <c r="F2028" s="129">
        <v>1998</v>
      </c>
      <c r="G2028" s="100" t="s">
        <v>309</v>
      </c>
      <c r="H2028" s="15" t="s">
        <v>283</v>
      </c>
      <c r="I2028" s="130">
        <v>1.68</v>
      </c>
      <c r="J2028" s="6">
        <f>1</f>
        <v>1</v>
      </c>
      <c r="L2028" s="205" t="s">
        <v>461</v>
      </c>
      <c r="M2028" s="205" t="s">
        <v>462</v>
      </c>
      <c r="N2028" s="205" t="s">
        <v>463</v>
      </c>
    </row>
    <row r="2029" spans="2:14" ht="23.25" customHeight="1">
      <c r="B2029" s="100" t="s">
        <v>399</v>
      </c>
      <c r="C2029" s="100" t="s">
        <v>400</v>
      </c>
      <c r="D2029" s="100" t="str">
        <f>_xlfn.XLOOKUP(tblMix[[#This Row],[Arena Name]],tblLookup[Arena Name],tblLookup[Arena Location],NA(),0,1)</f>
        <v>Cleveland, Ohio</v>
      </c>
      <c r="E2029" s="100">
        <v>67895</v>
      </c>
      <c r="F2029" s="129">
        <v>1999</v>
      </c>
      <c r="G2029" s="100" t="s">
        <v>271</v>
      </c>
      <c r="H2029" s="15" t="s">
        <v>283</v>
      </c>
      <c r="I2029" s="130">
        <v>9.4700000000000006</v>
      </c>
      <c r="J2029" s="6">
        <f>1</f>
        <v>1</v>
      </c>
      <c r="L2029" s="205" t="s">
        <v>396</v>
      </c>
      <c r="M2029" s="205" t="s">
        <v>397</v>
      </c>
      <c r="N2029" s="205" t="s">
        <v>398</v>
      </c>
    </row>
    <row r="2030" spans="2:14" ht="23.25" customHeight="1">
      <c r="B2030" s="100" t="s">
        <v>414</v>
      </c>
      <c r="C2030" s="100" t="str">
        <f>_xlfn.XLOOKUP(tblMix[[#This Row],[Team Name]],tblLookup[Team Name],tblLookup[Arena Name],NA(),0,1)</f>
        <v>NRG Stadium</v>
      </c>
      <c r="D2030" s="100" t="str">
        <f>_xlfn.XLOOKUP(tblMix[[#This Row],[Arena Name]],tblLookup[Arena Name],tblLookup[Arena Location],NA(),0,1)</f>
        <v>Houston, Texas</v>
      </c>
      <c r="E2030" s="100">
        <v>72220</v>
      </c>
      <c r="F2030" s="129">
        <v>2002</v>
      </c>
      <c r="G2030" s="100" t="s">
        <v>322</v>
      </c>
      <c r="H2030" s="15" t="s">
        <v>281</v>
      </c>
      <c r="I2030" s="130">
        <v>4.45</v>
      </c>
      <c r="J2030" s="6">
        <f>1</f>
        <v>1</v>
      </c>
      <c r="L2030" s="205" t="s">
        <v>442</v>
      </c>
      <c r="M2030" s="205" t="s">
        <v>443</v>
      </c>
      <c r="N2030" s="205" t="s">
        <v>444</v>
      </c>
    </row>
    <row r="2031" spans="2:14" ht="23.25" customHeight="1">
      <c r="B2031" s="100" t="s">
        <v>426</v>
      </c>
      <c r="C2031" s="100" t="str">
        <f>_xlfn.XLOOKUP(tblMix[[#This Row],[Team Name]],tblLookup[Team Name],tblLookup[Arena Name],NA(),0,1)</f>
        <v>Allegiant Stadium</v>
      </c>
      <c r="D2031" s="100" t="str">
        <f>_xlfn.XLOOKUP(tblMix[[#This Row],[Arena Name]],tblLookup[Arena Name],tblLookup[Arena Location],NA(),0,1)</f>
        <v>Paradise, Nevada</v>
      </c>
      <c r="E2031" s="100">
        <v>65000</v>
      </c>
      <c r="F2031" s="129">
        <v>2020</v>
      </c>
      <c r="G2031" s="100" t="s">
        <v>284</v>
      </c>
      <c r="H2031" s="15" t="s">
        <v>287</v>
      </c>
      <c r="I2031" s="130">
        <v>10.71</v>
      </c>
      <c r="J2031" s="6">
        <f>1</f>
        <v>1</v>
      </c>
      <c r="L2031" s="205" t="s">
        <v>387</v>
      </c>
      <c r="M2031" s="205" t="s">
        <v>388</v>
      </c>
      <c r="N2031" s="205" t="s">
        <v>389</v>
      </c>
    </row>
    <row r="2032" spans="2:14" ht="23.25" customHeight="1">
      <c r="B2032" s="100" t="str" cm="1">
        <f t="array" ref="B2032">_xlfn.XLOOKUP(tblMix[[#This Row],[Arena Name]]&amp;tblMix[[#This Row],[Arena Location]],tblLookup[Arena Name]&amp;tblLookup[Arena Location],tblLookup[Team Name],NA(),0,1)</f>
        <v>Minnesota Vikings</v>
      </c>
      <c r="C2032" s="100" t="str">
        <f>_xlfn.XLOOKUP(tblMix[[#This Row],[Arena Location]],tblLookup[Arena Location],tblLookup[Arena Name],NA(),0,1)</f>
        <v>U.S. Bank Stadium</v>
      </c>
      <c r="D2032" s="100" t="s">
        <v>438</v>
      </c>
      <c r="E2032" s="100">
        <v>66655</v>
      </c>
      <c r="F2032" s="129">
        <v>2016</v>
      </c>
      <c r="G2032" s="100" t="s">
        <v>272</v>
      </c>
      <c r="H2032" s="15" t="s">
        <v>287</v>
      </c>
      <c r="I2032" s="130">
        <v>15.68</v>
      </c>
      <c r="J2032" s="6">
        <f>1</f>
        <v>1</v>
      </c>
      <c r="L2032" s="205" t="s">
        <v>426</v>
      </c>
      <c r="M2032" s="205" t="s">
        <v>427</v>
      </c>
      <c r="N2032" s="205" t="s">
        <v>428</v>
      </c>
    </row>
    <row r="2033" spans="2:14" ht="23.25" customHeight="1">
      <c r="B2033" s="100" t="s">
        <v>393</v>
      </c>
      <c r="C2033" s="100" t="s">
        <v>394</v>
      </c>
      <c r="D2033" s="100" t="s">
        <v>395</v>
      </c>
      <c r="E2033" s="100">
        <v>61500</v>
      </c>
      <c r="F2033" s="129">
        <v>1924</v>
      </c>
      <c r="G2033" s="100" t="s">
        <v>273</v>
      </c>
      <c r="H2033" s="15" t="s">
        <v>283</v>
      </c>
      <c r="I2033" s="130">
        <v>6.07</v>
      </c>
      <c r="J2033" s="6">
        <f>1</f>
        <v>1</v>
      </c>
      <c r="L2033" s="205" t="s">
        <v>384</v>
      </c>
      <c r="M2033" s="205" t="s">
        <v>385</v>
      </c>
      <c r="N2033" s="205" t="s">
        <v>386</v>
      </c>
    </row>
    <row r="2034" spans="2:14" ht="23.25" customHeight="1">
      <c r="B2034" s="100" t="s">
        <v>393</v>
      </c>
      <c r="C2034" s="100" t="str">
        <f>_xlfn.XLOOKUP(tblMix[[#This Row],[Team Name]],tblLookup[Team Name],tblLookup[Arena Name],NA(),0,1)</f>
        <v>Soldier Field</v>
      </c>
      <c r="D2034" s="100" t="str">
        <f>_xlfn.XLOOKUP(tblMix[[#This Row],[Arena Name]],tblLookup[Arena Name],tblLookup[Arena Location],NA(),0,1)</f>
        <v>Chicago, Illinois</v>
      </c>
      <c r="E2034" s="100">
        <v>61500</v>
      </c>
      <c r="F2034" s="129">
        <v>1924</v>
      </c>
      <c r="G2034" s="100" t="s">
        <v>282</v>
      </c>
      <c r="H2034" s="15" t="s">
        <v>283</v>
      </c>
      <c r="I2034" s="130">
        <v>5.7</v>
      </c>
      <c r="J2034" s="6">
        <f>1</f>
        <v>1</v>
      </c>
      <c r="L2034" s="205" t="s">
        <v>396</v>
      </c>
      <c r="M2034" s="205" t="s">
        <v>397</v>
      </c>
      <c r="N2034" s="205" t="s">
        <v>398</v>
      </c>
    </row>
    <row r="2035" spans="2:14" ht="23.25" customHeight="1">
      <c r="B2035" s="100" t="s">
        <v>387</v>
      </c>
      <c r="C2035" s="100" t="s">
        <v>388</v>
      </c>
      <c r="D2035" s="100" t="s">
        <v>389</v>
      </c>
      <c r="E2035" s="100">
        <v>71608</v>
      </c>
      <c r="F2035" s="129">
        <v>1973</v>
      </c>
      <c r="G2035" s="100" t="s">
        <v>321</v>
      </c>
      <c r="H2035" s="15" t="s">
        <v>281</v>
      </c>
      <c r="I2035" s="130">
        <v>3.9</v>
      </c>
      <c r="J2035" s="6">
        <f>1</f>
        <v>1</v>
      </c>
      <c r="L2035" s="205" t="s">
        <v>452</v>
      </c>
      <c r="M2035" s="205" t="s">
        <v>453</v>
      </c>
      <c r="N2035" s="205" t="s">
        <v>454</v>
      </c>
    </row>
    <row r="2036" spans="2:14" ht="23.25" customHeight="1">
      <c r="B2036" s="100" t="s">
        <v>411</v>
      </c>
      <c r="C2036" s="100" t="str">
        <f>_xlfn.XLOOKUP(tblMix[[#This Row],[Team Name]],tblLookup[Team Name],tblLookup[Arena Name],NA(),0,1)</f>
        <v>Lambeau Field</v>
      </c>
      <c r="D2036" s="100" t="str">
        <f>_xlfn.XLOOKUP(tblMix[[#This Row],[Arena Name]],tblLookup[Arena Name],tblLookup[Arena Location],NA(),0,1)</f>
        <v>Green Bay, Wisconsin</v>
      </c>
      <c r="E2036" s="100">
        <v>81441</v>
      </c>
      <c r="F2036" s="129">
        <v>1957</v>
      </c>
      <c r="G2036" s="100" t="s">
        <v>364</v>
      </c>
      <c r="H2036" s="15" t="s">
        <v>281</v>
      </c>
      <c r="I2036" s="130">
        <v>7.2</v>
      </c>
      <c r="J2036" s="6">
        <f>1</f>
        <v>1</v>
      </c>
      <c r="L2036" s="205" t="s">
        <v>390</v>
      </c>
      <c r="M2036" s="205" t="s">
        <v>391</v>
      </c>
      <c r="N2036" s="205" t="s">
        <v>392</v>
      </c>
    </row>
    <row r="2037" spans="2:14" ht="23.25" customHeight="1">
      <c r="B2037" s="100" t="str" cm="1">
        <f t="array" ref="B2037">_xlfn.XLOOKUP(tblMix[[#This Row],[Arena Name]]&amp;tblMix[[#This Row],[Arena Location]],tblLookup[Arena Name]&amp;tblLookup[Arena Location],tblLookup[Team Name],NA(),0,1)</f>
        <v>New York Giants</v>
      </c>
      <c r="C2037" s="100" t="s">
        <v>446</v>
      </c>
      <c r="D2037" s="100" t="s">
        <v>447</v>
      </c>
      <c r="E2037" s="100">
        <v>82500</v>
      </c>
      <c r="F2037" s="129">
        <v>2010</v>
      </c>
      <c r="G2037" s="100" t="s">
        <v>361</v>
      </c>
      <c r="H2037" s="15" t="s">
        <v>290</v>
      </c>
      <c r="I2037" s="130">
        <v>3.25</v>
      </c>
      <c r="J2037" s="6">
        <f>1</f>
        <v>1</v>
      </c>
      <c r="L2037" s="205" t="s">
        <v>411</v>
      </c>
      <c r="M2037" s="205" t="s">
        <v>412</v>
      </c>
      <c r="N2037" s="205" t="s">
        <v>413</v>
      </c>
    </row>
    <row r="2038" spans="2:14" ht="23.25" customHeight="1">
      <c r="B2038" s="100" t="s">
        <v>402</v>
      </c>
      <c r="C2038" s="100" t="str">
        <f>_xlfn.XLOOKUP(tblMix[[#This Row],[Team Name]],tblLookup[Team Name],tblLookup[Arena Name],NA(),0,1)</f>
        <v>AT&amp;T Stadium</v>
      </c>
      <c r="D2038" s="100" t="str">
        <f>_xlfn.XLOOKUP(tblMix[[#This Row],[Arena Name]],tblLookup[Arena Name],tblLookup[Arena Location],NA(),0,1)</f>
        <v>Arlington, Texas</v>
      </c>
      <c r="E2038" s="100">
        <v>80000</v>
      </c>
      <c r="F2038" s="129">
        <v>2009</v>
      </c>
      <c r="G2038" s="100" t="s">
        <v>295</v>
      </c>
      <c r="H2038" s="15" t="s">
        <v>283</v>
      </c>
      <c r="I2038" s="130">
        <v>15.3</v>
      </c>
      <c r="J2038" s="6">
        <f>1</f>
        <v>1</v>
      </c>
      <c r="L2038" s="205" t="s">
        <v>426</v>
      </c>
      <c r="M2038" s="205" t="s">
        <v>427</v>
      </c>
      <c r="N2038" s="205" t="s">
        <v>428</v>
      </c>
    </row>
    <row r="2039" spans="2:14" ht="23.25" customHeight="1">
      <c r="B2039" s="100" t="str" cm="1">
        <f t="array" ref="B2039">_xlfn.XLOOKUP(tblMix[[#This Row],[Arena Name]]&amp;tblMix[[#This Row],[Arena Location]],tblLookup[Arena Name]&amp;tblLookup[Arena Location],tblLookup[Team Name],NA(),0,1)</f>
        <v>Cincinnati Bengals</v>
      </c>
      <c r="C2039" s="100" t="str">
        <f>_xlfn.XLOOKUP(tblMix[[#This Row],[Arena Location]],tblLookup[Arena Location],tblLookup[Arena Name],NA(),0,1)</f>
        <v>Paycor Stadium</v>
      </c>
      <c r="D2039" s="100" t="s">
        <v>398</v>
      </c>
      <c r="E2039" s="100">
        <v>65515</v>
      </c>
      <c r="F2039" s="129">
        <v>2000</v>
      </c>
      <c r="G2039" s="100" t="s">
        <v>304</v>
      </c>
      <c r="H2039" s="15" t="s">
        <v>283</v>
      </c>
      <c r="I2039" s="130">
        <v>7.53</v>
      </c>
      <c r="J2039" s="6">
        <f>1</f>
        <v>1</v>
      </c>
      <c r="L2039" s="205" t="s">
        <v>378</v>
      </c>
      <c r="M2039" s="205" t="s">
        <v>379</v>
      </c>
      <c r="N2039" s="205" t="s">
        <v>380</v>
      </c>
    </row>
    <row r="2040" spans="2:14" ht="23.25" customHeight="1">
      <c r="B2040" s="100" t="s">
        <v>423</v>
      </c>
      <c r="C2040" s="100" t="s">
        <v>424</v>
      </c>
      <c r="D2040" s="100" t="s">
        <v>425</v>
      </c>
      <c r="E2040" s="100">
        <v>76416</v>
      </c>
      <c r="F2040" s="129">
        <v>1972</v>
      </c>
      <c r="G2040" s="100" t="s">
        <v>365</v>
      </c>
      <c r="H2040" s="15" t="s">
        <v>283</v>
      </c>
      <c r="I2040" s="130">
        <v>7.18</v>
      </c>
      <c r="J2040" s="6">
        <f>1</f>
        <v>1</v>
      </c>
      <c r="L2040" s="205" t="s">
        <v>381</v>
      </c>
      <c r="M2040" s="205" t="s">
        <v>382</v>
      </c>
      <c r="N2040" s="205" t="s">
        <v>383</v>
      </c>
    </row>
    <row r="2041" spans="2:14" ht="23.25" customHeight="1">
      <c r="B2041" s="100" t="s">
        <v>405</v>
      </c>
      <c r="C2041" s="100" t="s">
        <v>406</v>
      </c>
      <c r="D2041" s="100" t="str">
        <f>_xlfn.XLOOKUP(tblMix[[#This Row],[Arena Name]],tblLookup[Arena Name],tblLookup[Arena Location],NA(),0,1)</f>
        <v>Denver, Colorado</v>
      </c>
      <c r="E2041" s="100">
        <v>76125</v>
      </c>
      <c r="F2041" s="129">
        <v>2001</v>
      </c>
      <c r="G2041" s="100" t="s">
        <v>286</v>
      </c>
      <c r="H2041" s="15" t="s">
        <v>283</v>
      </c>
      <c r="I2041" s="130">
        <v>8.8800000000000008</v>
      </c>
      <c r="J2041" s="6">
        <f>1</f>
        <v>1</v>
      </c>
      <c r="L2041" s="205" t="s">
        <v>467</v>
      </c>
      <c r="M2041" s="205" t="s">
        <v>468</v>
      </c>
      <c r="N2041" s="205" t="s">
        <v>469</v>
      </c>
    </row>
    <row r="2042" spans="2:14" ht="23.25" customHeight="1">
      <c r="B2042" s="100" t="s">
        <v>399</v>
      </c>
      <c r="C2042" s="100" t="s">
        <v>400</v>
      </c>
      <c r="D2042" s="100" t="s">
        <v>401</v>
      </c>
      <c r="E2042" s="100">
        <v>67895</v>
      </c>
      <c r="F2042" s="129">
        <v>1999</v>
      </c>
      <c r="G2042" s="100" t="s">
        <v>310</v>
      </c>
      <c r="H2042" s="15" t="s">
        <v>283</v>
      </c>
      <c r="I2042" s="130">
        <v>7.49</v>
      </c>
      <c r="J2042" s="6">
        <f>1</f>
        <v>1</v>
      </c>
      <c r="L2042" s="205" t="s">
        <v>387</v>
      </c>
      <c r="M2042" s="205" t="s">
        <v>388</v>
      </c>
      <c r="N2042" s="205" t="s">
        <v>389</v>
      </c>
    </row>
    <row r="2043" spans="2:14" ht="23.25" customHeight="1">
      <c r="B2043" s="100" t="s">
        <v>448</v>
      </c>
      <c r="C2043" s="100" t="s">
        <v>446</v>
      </c>
      <c r="D2043" s="100" t="str">
        <f>_xlfn.XLOOKUP(tblMix[[#This Row],[Arena Name]],tblLookup[Arena Name],tblLookup[Arena Location],NA(),0,1)</f>
        <v>East Rutherford, New Jersey</v>
      </c>
      <c r="E2043" s="100">
        <v>82500</v>
      </c>
      <c r="F2043" s="129">
        <v>2010</v>
      </c>
      <c r="G2043" s="100" t="s">
        <v>359</v>
      </c>
      <c r="H2043" s="15" t="s">
        <v>290</v>
      </c>
      <c r="I2043" s="130">
        <v>10.49</v>
      </c>
      <c r="J2043" s="6">
        <f>1</f>
        <v>1</v>
      </c>
      <c r="L2043" s="205" t="s">
        <v>433</v>
      </c>
      <c r="M2043" s="205" t="s">
        <v>434</v>
      </c>
      <c r="N2043" s="205" t="s">
        <v>435</v>
      </c>
    </row>
    <row r="2044" spans="2:14" ht="23.25" customHeight="1">
      <c r="B2044" s="100" t="s">
        <v>399</v>
      </c>
      <c r="C2044" s="100" t="s">
        <v>400</v>
      </c>
      <c r="D2044" s="100" t="s">
        <v>401</v>
      </c>
      <c r="E2044" s="100">
        <v>67895</v>
      </c>
      <c r="F2044" s="129">
        <v>1999</v>
      </c>
      <c r="G2044" s="100" t="s">
        <v>296</v>
      </c>
      <c r="H2044" s="15" t="s">
        <v>281</v>
      </c>
      <c r="I2044" s="130">
        <v>12.21</v>
      </c>
      <c r="J2044" s="6">
        <f>1</f>
        <v>1</v>
      </c>
      <c r="L2044" s="205" t="s">
        <v>458</v>
      </c>
      <c r="M2044" s="205" t="s">
        <v>459</v>
      </c>
      <c r="N2044" s="205" t="s">
        <v>460</v>
      </c>
    </row>
    <row r="2045" spans="2:14" ht="23.25" customHeight="1">
      <c r="B2045" s="100" t="s">
        <v>408</v>
      </c>
      <c r="C2045" s="100" t="s">
        <v>409</v>
      </c>
      <c r="D2045" s="100" t="s">
        <v>410</v>
      </c>
      <c r="E2045" s="100">
        <v>65000</v>
      </c>
      <c r="F2045" s="129">
        <v>2002</v>
      </c>
      <c r="G2045" s="100" t="s">
        <v>296</v>
      </c>
      <c r="H2045" s="15" t="s">
        <v>290</v>
      </c>
      <c r="I2045" s="130">
        <v>10.47</v>
      </c>
      <c r="J2045" s="6">
        <f>1</f>
        <v>1</v>
      </c>
      <c r="L2045" s="205" t="s">
        <v>439</v>
      </c>
      <c r="M2045" s="205" t="s">
        <v>440</v>
      </c>
      <c r="N2045" s="205" t="s">
        <v>441</v>
      </c>
    </row>
    <row r="2046" spans="2:14" ht="23.25" customHeight="1">
      <c r="B2046" s="100" t="s">
        <v>432</v>
      </c>
      <c r="C2046" s="100" t="s">
        <v>430</v>
      </c>
      <c r="D2046" s="100" t="s">
        <v>431</v>
      </c>
      <c r="E2046" s="100">
        <v>70240</v>
      </c>
      <c r="F2046" s="129">
        <v>2020</v>
      </c>
      <c r="G2046" s="100" t="s">
        <v>324</v>
      </c>
      <c r="H2046" s="15" t="s">
        <v>283</v>
      </c>
      <c r="I2046" s="130">
        <v>14.14</v>
      </c>
      <c r="J2046" s="6">
        <f>1</f>
        <v>1</v>
      </c>
      <c r="L2046" s="205" t="s">
        <v>420</v>
      </c>
      <c r="M2046" s="205" t="s">
        <v>421</v>
      </c>
      <c r="N2046" s="205" t="s">
        <v>422</v>
      </c>
    </row>
    <row r="2047" spans="2:14" ht="23.25" customHeight="1">
      <c r="B2047" s="100" t="s">
        <v>449</v>
      </c>
      <c r="C2047" s="100" t="s">
        <v>450</v>
      </c>
      <c r="D2047" s="100" t="s">
        <v>451</v>
      </c>
      <c r="E2047" s="100">
        <v>69596</v>
      </c>
      <c r="F2047" s="129">
        <v>2003</v>
      </c>
      <c r="G2047" s="100" t="s">
        <v>299</v>
      </c>
      <c r="H2047" s="15" t="s">
        <v>281</v>
      </c>
      <c r="I2047" s="130">
        <v>5.31</v>
      </c>
      <c r="J2047" s="6">
        <f>1</f>
        <v>1</v>
      </c>
      <c r="L2047" s="205" t="s">
        <v>405</v>
      </c>
      <c r="M2047" s="205" t="s">
        <v>406</v>
      </c>
      <c r="N2047" s="205" t="s">
        <v>407</v>
      </c>
    </row>
    <row r="2048" spans="2:14" ht="23.25" customHeight="1">
      <c r="B2048" s="100" t="s">
        <v>442</v>
      </c>
      <c r="C2048" s="100" t="str">
        <f>_xlfn.XLOOKUP(tblMix[[#This Row],[Team Name]],tblLookup[Team Name],tblLookup[Arena Name],NA(),0,1)</f>
        <v>Caesars Superdome</v>
      </c>
      <c r="D2048" s="100" t="s">
        <v>444</v>
      </c>
      <c r="E2048" s="100">
        <v>73208</v>
      </c>
      <c r="F2048" s="129">
        <v>1975</v>
      </c>
      <c r="G2048" s="100" t="s">
        <v>272</v>
      </c>
      <c r="H2048" s="15" t="s">
        <v>281</v>
      </c>
      <c r="I2048" s="130">
        <v>14.43</v>
      </c>
      <c r="J2048" s="6">
        <f>1</f>
        <v>1</v>
      </c>
      <c r="L2048" s="205" t="s">
        <v>423</v>
      </c>
      <c r="M2048" s="205" t="s">
        <v>424</v>
      </c>
      <c r="N2048" s="205" t="s">
        <v>425</v>
      </c>
    </row>
    <row r="2049" spans="2:14" ht="23.25" customHeight="1">
      <c r="B2049" s="100" t="s">
        <v>445</v>
      </c>
      <c r="C2049" s="100" t="s">
        <v>446</v>
      </c>
      <c r="D2049" s="100" t="s">
        <v>447</v>
      </c>
      <c r="E2049" s="100">
        <v>82500</v>
      </c>
      <c r="F2049" s="129">
        <v>2010</v>
      </c>
      <c r="G2049" s="100" t="s">
        <v>363</v>
      </c>
      <c r="H2049" s="15" t="s">
        <v>287</v>
      </c>
      <c r="I2049" s="130">
        <v>5.05</v>
      </c>
      <c r="J2049" s="6">
        <f>1</f>
        <v>1</v>
      </c>
      <c r="L2049" s="205" t="s">
        <v>378</v>
      </c>
      <c r="M2049" s="205" t="s">
        <v>379</v>
      </c>
      <c r="N2049" s="205" t="s">
        <v>380</v>
      </c>
    </row>
    <row r="2050" spans="2:14" ht="23.25" customHeight="1">
      <c r="B2050" s="100" t="s">
        <v>432</v>
      </c>
      <c r="C2050" s="100" t="s">
        <v>430</v>
      </c>
      <c r="D2050" s="100" t="s">
        <v>431</v>
      </c>
      <c r="E2050" s="100">
        <v>70240</v>
      </c>
      <c r="F2050" s="129">
        <v>2020</v>
      </c>
      <c r="G2050" s="100" t="s">
        <v>361</v>
      </c>
      <c r="H2050" s="15" t="s">
        <v>283</v>
      </c>
      <c r="I2050" s="130">
        <v>3.15</v>
      </c>
      <c r="J2050" s="6">
        <f>1</f>
        <v>1</v>
      </c>
      <c r="L2050" s="205" t="s">
        <v>439</v>
      </c>
      <c r="M2050" s="205" t="s">
        <v>440</v>
      </c>
      <c r="N2050" s="205" t="s">
        <v>441</v>
      </c>
    </row>
    <row r="2051" spans="2:14" ht="23.25" customHeight="1">
      <c r="B2051" s="100" t="s">
        <v>405</v>
      </c>
      <c r="C2051" s="100" t="str">
        <f>_xlfn.XLOOKUP(tblMix[[#This Row],[Team Name]],tblLookup[Team Name],tblLookup[Arena Name],NA(),0,1)</f>
        <v>Empower Field at Mile High</v>
      </c>
      <c r="D2051" s="100" t="s">
        <v>407</v>
      </c>
      <c r="E2051" s="100">
        <v>76125</v>
      </c>
      <c r="F2051" s="129">
        <v>2001</v>
      </c>
      <c r="G2051" s="100" t="s">
        <v>363</v>
      </c>
      <c r="H2051" s="15" t="s">
        <v>287</v>
      </c>
      <c r="I2051" s="130">
        <v>5.05</v>
      </c>
      <c r="J2051" s="6">
        <f>1</f>
        <v>1</v>
      </c>
      <c r="L2051" s="205" t="s">
        <v>458</v>
      </c>
      <c r="M2051" s="205" t="s">
        <v>459</v>
      </c>
      <c r="N2051" s="205" t="s">
        <v>460</v>
      </c>
    </row>
    <row r="2052" spans="2:14" ht="23.25" customHeight="1">
      <c r="B2052" s="100" t="str" cm="1">
        <f t="array" ref="B2052">_xlfn.XLOOKUP(tblMix[[#This Row],[Arena Name]]&amp;tblMix[[#This Row],[Arena Location]],tblLookup[Arena Name]&amp;tblLookup[Arena Location],tblLookup[Team Name],NA(),0,1)</f>
        <v>Seattle Seahawks</v>
      </c>
      <c r="C2052" s="100" t="s">
        <v>459</v>
      </c>
      <c r="D2052" s="100" t="s">
        <v>460</v>
      </c>
      <c r="E2052" s="100">
        <v>69000</v>
      </c>
      <c r="F2052" s="129">
        <v>2002</v>
      </c>
      <c r="G2052" s="100" t="s">
        <v>292</v>
      </c>
      <c r="H2052" s="15" t="s">
        <v>283</v>
      </c>
      <c r="I2052" s="130">
        <v>9.99</v>
      </c>
      <c r="J2052" s="6">
        <f>1</f>
        <v>1</v>
      </c>
      <c r="L2052" s="205" t="s">
        <v>402</v>
      </c>
      <c r="M2052" s="205" t="s">
        <v>403</v>
      </c>
      <c r="N2052" s="205" t="s">
        <v>404</v>
      </c>
    </row>
    <row r="2053" spans="2:14" ht="23.25" customHeight="1">
      <c r="B2053" s="100" t="str" cm="1">
        <f t="array" ref="B2053">_xlfn.XLOOKUP(tblMix[[#This Row],[Arena Name]]&amp;tblMix[[#This Row],[Arena Location]],tblLookup[Arena Name]&amp;tblLookup[Arena Location],tblLookup[Team Name],NA(),0,1)</f>
        <v>Tennessee Titans</v>
      </c>
      <c r="C2053" s="100" t="s">
        <v>465</v>
      </c>
      <c r="D2053" s="100" t="s">
        <v>466</v>
      </c>
      <c r="E2053" s="100">
        <v>69143</v>
      </c>
      <c r="F2053" s="129">
        <v>1999</v>
      </c>
      <c r="G2053" s="100" t="s">
        <v>322</v>
      </c>
      <c r="H2053" s="15" t="s">
        <v>281</v>
      </c>
      <c r="I2053" s="130">
        <v>4.45</v>
      </c>
      <c r="J2053" s="6">
        <f>1</f>
        <v>1</v>
      </c>
      <c r="L2053" s="205" t="s">
        <v>390</v>
      </c>
      <c r="M2053" s="205" t="s">
        <v>391</v>
      </c>
      <c r="N2053" s="205" t="s">
        <v>392</v>
      </c>
    </row>
    <row r="2054" spans="2:14" ht="23.25" customHeight="1">
      <c r="B2054" s="100" t="s">
        <v>442</v>
      </c>
      <c r="C2054" s="100" t="s">
        <v>443</v>
      </c>
      <c r="D2054" s="100" t="s">
        <v>444</v>
      </c>
      <c r="E2054" s="100">
        <v>73208</v>
      </c>
      <c r="F2054" s="129">
        <v>1975</v>
      </c>
      <c r="G2054" s="100" t="s">
        <v>284</v>
      </c>
      <c r="H2054" s="15" t="s">
        <v>281</v>
      </c>
      <c r="I2054" s="130">
        <v>10.210000000000001</v>
      </c>
      <c r="J2054" s="6">
        <f>1</f>
        <v>1</v>
      </c>
      <c r="L2054" s="205" t="s">
        <v>433</v>
      </c>
      <c r="M2054" s="205" t="s">
        <v>434</v>
      </c>
      <c r="N2054" s="205" t="s">
        <v>435</v>
      </c>
    </row>
    <row r="2055" spans="2:14" ht="23.25" customHeight="1">
      <c r="B2055" s="100" t="s">
        <v>396</v>
      </c>
      <c r="C2055" s="100" t="s">
        <v>397</v>
      </c>
      <c r="D2055" s="100" t="str">
        <f>_xlfn.XLOOKUP(tblMix[[#This Row],[Arena Name]],tblLookup[Arena Name],tblLookup[Arena Location],NA(),0,1)</f>
        <v>Cincinnati, Ohio</v>
      </c>
      <c r="E2055" s="100">
        <v>65515</v>
      </c>
      <c r="F2055" s="129">
        <v>2000</v>
      </c>
      <c r="G2055" s="100" t="s">
        <v>269</v>
      </c>
      <c r="H2055" s="15" t="s">
        <v>283</v>
      </c>
      <c r="I2055" s="130">
        <v>10.34</v>
      </c>
      <c r="J2055" s="6">
        <f>1</f>
        <v>1</v>
      </c>
      <c r="L2055" s="205" t="s">
        <v>411</v>
      </c>
      <c r="M2055" s="205" t="s">
        <v>412</v>
      </c>
      <c r="N2055" s="205" t="s">
        <v>413</v>
      </c>
    </row>
    <row r="2056" spans="2:14" ht="23.25" customHeight="1">
      <c r="B2056" s="100" t="s">
        <v>399</v>
      </c>
      <c r="C2056" s="100" t="str">
        <f>_xlfn.XLOOKUP(tblMix[[#This Row],[Team Name]],tblLookup[Team Name],tblLookup[Arena Name],NA(),0,1)</f>
        <v>Cleveland Browns Stadium</v>
      </c>
      <c r="D2056" s="100" t="s">
        <v>401</v>
      </c>
      <c r="E2056" s="100">
        <v>67895</v>
      </c>
      <c r="F2056" s="129">
        <v>1999</v>
      </c>
      <c r="G2056" s="100" t="s">
        <v>304</v>
      </c>
      <c r="H2056" s="15" t="s">
        <v>281</v>
      </c>
      <c r="I2056" s="130">
        <v>7.38</v>
      </c>
      <c r="J2056" s="6">
        <f>1</f>
        <v>1</v>
      </c>
      <c r="L2056" s="205" t="s">
        <v>396</v>
      </c>
      <c r="M2056" s="205" t="s">
        <v>397</v>
      </c>
      <c r="N2056" s="205" t="s">
        <v>398</v>
      </c>
    </row>
    <row r="2057" spans="2:14" ht="23.25" customHeight="1">
      <c r="B2057" s="100" t="s">
        <v>442</v>
      </c>
      <c r="C2057" s="100" t="str">
        <f>_xlfn.XLOOKUP(tblMix[[#This Row],[Team Name]],tblLookup[Team Name],tblLookup[Arena Name],NA(),0,1)</f>
        <v>Caesars Superdome</v>
      </c>
      <c r="D2057" s="100" t="str">
        <f>_xlfn.XLOOKUP(tblMix[[#This Row],[Arena Name]],tblLookup[Arena Name],tblLookup[Arena Location],NA(),0,1)</f>
        <v>New Orleans, Louisiana</v>
      </c>
      <c r="E2057" s="100">
        <v>73208</v>
      </c>
      <c r="F2057" s="129">
        <v>1975</v>
      </c>
      <c r="G2057" s="100" t="s">
        <v>297</v>
      </c>
      <c r="H2057" s="15" t="s">
        <v>287</v>
      </c>
      <c r="I2057" s="130">
        <v>15.27</v>
      </c>
      <c r="J2057" s="6">
        <f>1</f>
        <v>1</v>
      </c>
      <c r="L2057" s="205" t="s">
        <v>429</v>
      </c>
      <c r="M2057" s="205" t="s">
        <v>430</v>
      </c>
      <c r="N2057" s="205" t="s">
        <v>431</v>
      </c>
    </row>
    <row r="2058" spans="2:14" ht="23.25" customHeight="1">
      <c r="B2058" s="100" t="s">
        <v>417</v>
      </c>
      <c r="C2058" s="100" t="s">
        <v>418</v>
      </c>
      <c r="D2058" s="100" t="s">
        <v>419</v>
      </c>
      <c r="E2058" s="100">
        <v>67000</v>
      </c>
      <c r="F2058" s="129">
        <v>2008</v>
      </c>
      <c r="G2058" s="100" t="s">
        <v>289</v>
      </c>
      <c r="H2058" s="15" t="s">
        <v>281</v>
      </c>
      <c r="I2058" s="130">
        <v>7.92</v>
      </c>
      <c r="J2058" s="6">
        <f>1</f>
        <v>1</v>
      </c>
      <c r="L2058" s="205" t="s">
        <v>390</v>
      </c>
      <c r="M2058" s="205" t="s">
        <v>391</v>
      </c>
      <c r="N2058" s="205" t="s">
        <v>392</v>
      </c>
    </row>
    <row r="2059" spans="2:14" ht="23.25" customHeight="1">
      <c r="B2059" s="100" t="s">
        <v>442</v>
      </c>
      <c r="C2059" s="100" t="str">
        <f>_xlfn.XLOOKUP(tblMix[[#This Row],[Team Name]],tblLookup[Team Name],tblLookup[Arena Name],NA(),0,1)</f>
        <v>Caesars Superdome</v>
      </c>
      <c r="D2059" s="100" t="s">
        <v>444</v>
      </c>
      <c r="E2059" s="100">
        <v>73208</v>
      </c>
      <c r="F2059" s="129">
        <v>1975</v>
      </c>
      <c r="G2059" s="100" t="s">
        <v>323</v>
      </c>
      <c r="H2059" s="15" t="s">
        <v>281</v>
      </c>
      <c r="I2059" s="130">
        <v>2.19</v>
      </c>
      <c r="J2059" s="6">
        <f>1</f>
        <v>1</v>
      </c>
      <c r="L2059" s="205" t="s">
        <v>448</v>
      </c>
      <c r="M2059" s="205" t="s">
        <v>446</v>
      </c>
      <c r="N2059" s="205" t="s">
        <v>447</v>
      </c>
    </row>
    <row r="2060" spans="2:14" ht="23.25" customHeight="1">
      <c r="B2060" s="100" t="str" cm="1">
        <f t="array" ref="B2060">_xlfn.XLOOKUP(tblMix[[#This Row],[Arena Name]]&amp;tblMix[[#This Row],[Arena Location]],tblLookup[Arena Name]&amp;tblLookup[Arena Location],tblLookup[Team Name],NA(),0,1)</f>
        <v>Minnesota Vikings</v>
      </c>
      <c r="C2060" s="100" t="str">
        <f>_xlfn.XLOOKUP(tblMix[[#This Row],[Arena Location]],tblLookup[Arena Location],tblLookup[Arena Name],NA(),0,1)</f>
        <v>U.S. Bank Stadium</v>
      </c>
      <c r="D2060" s="100" t="s">
        <v>438</v>
      </c>
      <c r="E2060" s="100">
        <v>66655</v>
      </c>
      <c r="F2060" s="129">
        <v>2016</v>
      </c>
      <c r="G2060" s="100" t="s">
        <v>271</v>
      </c>
      <c r="H2060" s="15" t="s">
        <v>290</v>
      </c>
      <c r="I2060" s="130">
        <v>10.18</v>
      </c>
      <c r="J2060" s="6">
        <f>1</f>
        <v>1</v>
      </c>
      <c r="L2060" s="205" t="s">
        <v>393</v>
      </c>
      <c r="M2060" s="205" t="s">
        <v>394</v>
      </c>
      <c r="N2060" s="205" t="s">
        <v>395</v>
      </c>
    </row>
    <row r="2061" spans="2:14" ht="23.25" customHeight="1">
      <c r="B2061" s="100" t="s">
        <v>464</v>
      </c>
      <c r="C2061" s="100" t="str">
        <f>_xlfn.XLOOKUP(tblMix[[#This Row],[Team Name]],tblLookup[Team Name],tblLookup[Arena Name],NA(),0,1)</f>
        <v>Nissan Stadium</v>
      </c>
      <c r="D2061" s="100" t="s">
        <v>466</v>
      </c>
      <c r="E2061" s="100">
        <v>69143</v>
      </c>
      <c r="F2061" s="129">
        <v>1999</v>
      </c>
      <c r="G2061" s="100" t="s">
        <v>300</v>
      </c>
      <c r="H2061" s="15" t="s">
        <v>283</v>
      </c>
      <c r="I2061" s="130">
        <v>8.15</v>
      </c>
      <c r="J2061" s="6">
        <f>1</f>
        <v>1</v>
      </c>
      <c r="L2061" s="205" t="s">
        <v>467</v>
      </c>
      <c r="M2061" s="205" t="s">
        <v>468</v>
      </c>
      <c r="N2061" s="205" t="s">
        <v>469</v>
      </c>
    </row>
    <row r="2062" spans="2:14" ht="23.25" customHeight="1">
      <c r="B2062" s="100" t="s">
        <v>411</v>
      </c>
      <c r="C2062" s="100" t="s">
        <v>412</v>
      </c>
      <c r="D2062" s="100" t="s">
        <v>413</v>
      </c>
      <c r="E2062" s="100">
        <v>81441</v>
      </c>
      <c r="F2062" s="129">
        <v>1957</v>
      </c>
      <c r="G2062" s="100" t="s">
        <v>292</v>
      </c>
      <c r="H2062" s="15" t="s">
        <v>281</v>
      </c>
      <c r="I2062" s="130">
        <v>9.19</v>
      </c>
      <c r="J2062" s="6">
        <f>1</f>
        <v>1</v>
      </c>
      <c r="L2062" s="205" t="s">
        <v>432</v>
      </c>
      <c r="M2062" s="205" t="s">
        <v>430</v>
      </c>
      <c r="N2062" s="205" t="s">
        <v>431</v>
      </c>
    </row>
    <row r="2063" spans="2:14" ht="23.25" customHeight="1">
      <c r="B2063" s="100" t="s">
        <v>448</v>
      </c>
      <c r="C2063" s="100" t="s">
        <v>446</v>
      </c>
      <c r="D2063" s="100" t="s">
        <v>447</v>
      </c>
      <c r="E2063" s="100">
        <v>82500</v>
      </c>
      <c r="F2063" s="129">
        <v>2010</v>
      </c>
      <c r="G2063" s="100" t="s">
        <v>302</v>
      </c>
      <c r="H2063" s="15" t="s">
        <v>287</v>
      </c>
      <c r="I2063" s="130">
        <v>2.62</v>
      </c>
      <c r="J2063" s="6">
        <f>1</f>
        <v>1</v>
      </c>
      <c r="L2063" s="205" t="s">
        <v>464</v>
      </c>
      <c r="M2063" s="205" t="s">
        <v>465</v>
      </c>
      <c r="N2063" s="205" t="s">
        <v>466</v>
      </c>
    </row>
    <row r="2064" spans="2:14" ht="23.25" customHeight="1">
      <c r="B2064" s="100" t="s">
        <v>449</v>
      </c>
      <c r="C2064" s="100" t="s">
        <v>450</v>
      </c>
      <c r="D2064" s="100" t="str">
        <f>_xlfn.XLOOKUP(tblMix[[#This Row],[Arena Name]],tblLookup[Arena Name],tblLookup[Arena Location],NA(),0,1)</f>
        <v>Philadelphia, Pennsylvania</v>
      </c>
      <c r="E2064" s="100">
        <v>69596</v>
      </c>
      <c r="F2064" s="129">
        <v>2003</v>
      </c>
      <c r="G2064" s="100" t="s">
        <v>275</v>
      </c>
      <c r="H2064" s="15" t="s">
        <v>281</v>
      </c>
      <c r="I2064" s="130">
        <v>15.9</v>
      </c>
      <c r="J2064" s="6">
        <f>1</f>
        <v>1</v>
      </c>
      <c r="L2064" s="205" t="s">
        <v>396</v>
      </c>
      <c r="M2064" s="205" t="s">
        <v>397</v>
      </c>
      <c r="N2064" s="205" t="s">
        <v>398</v>
      </c>
    </row>
    <row r="2065" spans="2:14" ht="23.25" customHeight="1">
      <c r="B2065" s="100" t="s">
        <v>467</v>
      </c>
      <c r="C2065" s="100" t="s">
        <v>468</v>
      </c>
      <c r="D2065" s="100" t="s">
        <v>469</v>
      </c>
      <c r="E2065" s="100">
        <v>82000</v>
      </c>
      <c r="F2065" s="129">
        <v>1997</v>
      </c>
      <c r="G2065" s="100" t="s">
        <v>321</v>
      </c>
      <c r="H2065" s="15" t="s">
        <v>283</v>
      </c>
      <c r="I2065" s="130">
        <v>3.98</v>
      </c>
      <c r="J2065" s="6">
        <f>1</f>
        <v>1</v>
      </c>
      <c r="L2065" s="205" t="s">
        <v>378</v>
      </c>
      <c r="M2065" s="205" t="s">
        <v>379</v>
      </c>
      <c r="N2065" s="205" t="s">
        <v>380</v>
      </c>
    </row>
    <row r="2066" spans="2:14" ht="23.25" customHeight="1">
      <c r="B2066" s="100" t="s">
        <v>433</v>
      </c>
      <c r="C2066" s="100" t="s">
        <v>434</v>
      </c>
      <c r="D2066" s="100" t="s">
        <v>435</v>
      </c>
      <c r="E2066" s="100">
        <v>65326</v>
      </c>
      <c r="F2066" s="129">
        <v>1987</v>
      </c>
      <c r="G2066" s="100" t="s">
        <v>365</v>
      </c>
      <c r="H2066" s="15" t="s">
        <v>287</v>
      </c>
      <c r="I2066" s="130">
        <v>7.18</v>
      </c>
      <c r="J2066" s="6">
        <f>1</f>
        <v>1</v>
      </c>
      <c r="L2066" s="205" t="s">
        <v>420</v>
      </c>
      <c r="M2066" s="205" t="s">
        <v>421</v>
      </c>
      <c r="N2066" s="205" t="s">
        <v>422</v>
      </c>
    </row>
    <row r="2067" spans="2:14" ht="23.25" customHeight="1">
      <c r="B2067" s="100" t="s">
        <v>449</v>
      </c>
      <c r="C2067" s="100" t="s">
        <v>450</v>
      </c>
      <c r="D2067" s="100" t="s">
        <v>451</v>
      </c>
      <c r="E2067" s="100">
        <v>69596</v>
      </c>
      <c r="F2067" s="129">
        <v>2003</v>
      </c>
      <c r="G2067" s="100" t="s">
        <v>322</v>
      </c>
      <c r="H2067" s="15" t="s">
        <v>283</v>
      </c>
      <c r="I2067" s="130">
        <v>4.54</v>
      </c>
      <c r="J2067" s="6">
        <f>1</f>
        <v>1</v>
      </c>
      <c r="L2067" s="205" t="s">
        <v>442</v>
      </c>
      <c r="M2067" s="205" t="s">
        <v>443</v>
      </c>
      <c r="N2067" s="205" t="s">
        <v>444</v>
      </c>
    </row>
    <row r="2068" spans="2:14" ht="23.25" customHeight="1">
      <c r="B2068" s="100" t="s">
        <v>448</v>
      </c>
      <c r="C2068" s="100" t="str">
        <f>_xlfn.XLOOKUP(tblMix[[#This Row],[Team Name]],tblLookup[Team Name],tblLookup[Arena Name],NA(),0,1)</f>
        <v>MetLife Stadium</v>
      </c>
      <c r="D2068" s="100" t="str">
        <f>_xlfn.XLOOKUP(tblMix[[#This Row],[Arena Name]],tblLookup[Arena Name],tblLookup[Arena Location],NA(),0,1)</f>
        <v>East Rutherford, New Jersey</v>
      </c>
      <c r="E2068" s="100">
        <v>82500</v>
      </c>
      <c r="F2068" s="129">
        <v>2010</v>
      </c>
      <c r="G2068" s="100" t="s">
        <v>273</v>
      </c>
      <c r="H2068" s="15" t="s">
        <v>281</v>
      </c>
      <c r="I2068" s="130">
        <v>6.37</v>
      </c>
      <c r="J2068" s="6">
        <f>1</f>
        <v>1</v>
      </c>
      <c r="L2068" s="205" t="s">
        <v>399</v>
      </c>
      <c r="M2068" s="205" t="s">
        <v>400</v>
      </c>
      <c r="N2068" s="205" t="s">
        <v>401</v>
      </c>
    </row>
    <row r="2069" spans="2:14" ht="23.25" customHeight="1">
      <c r="B2069" s="100" t="s">
        <v>420</v>
      </c>
      <c r="C2069" s="100" t="s">
        <v>421</v>
      </c>
      <c r="D2069" s="100" t="s">
        <v>422</v>
      </c>
      <c r="E2069" s="100">
        <v>69132</v>
      </c>
      <c r="F2069" s="129">
        <v>2008</v>
      </c>
      <c r="G2069" s="100" t="s">
        <v>303</v>
      </c>
      <c r="H2069" s="15" t="s">
        <v>287</v>
      </c>
      <c r="I2069" s="130">
        <v>13.89</v>
      </c>
      <c r="J2069" s="6">
        <f>1</f>
        <v>1</v>
      </c>
      <c r="L2069" s="205" t="s">
        <v>402</v>
      </c>
      <c r="M2069" s="205" t="s">
        <v>403</v>
      </c>
      <c r="N2069" s="205" t="s">
        <v>404</v>
      </c>
    </row>
    <row r="2070" spans="2:14" ht="23.25" customHeight="1">
      <c r="B2070" s="100" t="str" cm="1">
        <f t="array" ref="B2070">_xlfn.XLOOKUP(tblMix[[#This Row],[Arena Name]]&amp;tblMix[[#This Row],[Arena Location]],tblLookup[Arena Name]&amp;tblLookup[Arena Location],tblLookup[Team Name],NA(),0,1)</f>
        <v>New Orleans Saints</v>
      </c>
      <c r="C2070" s="100" t="s">
        <v>443</v>
      </c>
      <c r="D2070" s="100" t="s">
        <v>444</v>
      </c>
      <c r="E2070" s="100">
        <v>73208</v>
      </c>
      <c r="F2070" s="129">
        <v>1975</v>
      </c>
      <c r="G2070" s="100" t="s">
        <v>323</v>
      </c>
      <c r="H2070" s="15" t="s">
        <v>290</v>
      </c>
      <c r="I2070" s="130">
        <v>1.97</v>
      </c>
      <c r="J2070" s="6">
        <f>1</f>
        <v>1</v>
      </c>
      <c r="L2070" s="205" t="s">
        <v>396</v>
      </c>
      <c r="M2070" s="205" t="s">
        <v>397</v>
      </c>
      <c r="N2070" s="205" t="s">
        <v>398</v>
      </c>
    </row>
    <row r="2071" spans="2:14" ht="23.25" customHeight="1">
      <c r="B2071" s="100" t="str" cm="1">
        <f t="array" ref="B2071">_xlfn.XLOOKUP(tblMix[[#This Row],[Arena Name]]&amp;tblMix[[#This Row],[Arena Location]],tblLookup[Arena Name]&amp;tblLookup[Arena Location],tblLookup[Team Name],NA(),0,1)</f>
        <v>New York Giants</v>
      </c>
      <c r="C2071" s="100" t="str">
        <f>_xlfn.XLOOKUP(tblMix[[#This Row],[Arena Location]],tblLookup[Arena Location],tblLookup[Arena Name],NA(),0,1)</f>
        <v>MetLife Stadium</v>
      </c>
      <c r="D2071" s="100" t="s">
        <v>447</v>
      </c>
      <c r="E2071" s="100">
        <v>82500</v>
      </c>
      <c r="F2071" s="129">
        <v>2010</v>
      </c>
      <c r="G2071" s="100" t="s">
        <v>274</v>
      </c>
      <c r="H2071" s="15" t="s">
        <v>283</v>
      </c>
      <c r="I2071" s="130">
        <v>6.84</v>
      </c>
      <c r="J2071" s="6">
        <f>1</f>
        <v>1</v>
      </c>
      <c r="L2071" s="205" t="s">
        <v>384</v>
      </c>
      <c r="M2071" s="205" t="s">
        <v>385</v>
      </c>
      <c r="N2071" s="205" t="s">
        <v>386</v>
      </c>
    </row>
    <row r="2072" spans="2:14" ht="23.25" customHeight="1">
      <c r="B2072" s="100" t="s">
        <v>439</v>
      </c>
      <c r="C2072" s="100" t="s">
        <v>440</v>
      </c>
      <c r="D2072" s="100" t="s">
        <v>441</v>
      </c>
      <c r="E2072" s="100">
        <v>66829</v>
      </c>
      <c r="F2072" s="129">
        <v>2002</v>
      </c>
      <c r="G2072" s="100" t="s">
        <v>282</v>
      </c>
      <c r="H2072" s="15" t="s">
        <v>287</v>
      </c>
      <c r="I2072" s="130">
        <v>5.7</v>
      </c>
      <c r="J2072" s="6">
        <f>1</f>
        <v>1</v>
      </c>
      <c r="L2072" s="205" t="s">
        <v>381</v>
      </c>
      <c r="M2072" s="205" t="s">
        <v>382</v>
      </c>
      <c r="N2072" s="205" t="s">
        <v>383</v>
      </c>
    </row>
    <row r="2073" spans="2:14" ht="23.25" customHeight="1">
      <c r="B2073" s="100" t="str" cm="1">
        <f t="array" ref="B2073">_xlfn.XLOOKUP(tblMix[[#This Row],[Arena Name]]&amp;tblMix[[#This Row],[Arena Location]],tblLookup[Arena Name]&amp;tblLookup[Arena Location],tblLookup[Team Name],NA(),0,1)</f>
        <v>Houston Texans</v>
      </c>
      <c r="C2073" s="100" t="s">
        <v>415</v>
      </c>
      <c r="D2073" s="100" t="str">
        <f>_xlfn.XLOOKUP(tblMix[[#This Row],[Arena Name]],tblLookup[Arena Name],tblLookup[Arena Location],NA(),0,1)</f>
        <v>Houston, Texas</v>
      </c>
      <c r="E2073" s="100">
        <v>72220</v>
      </c>
      <c r="F2073" s="129">
        <v>2002</v>
      </c>
      <c r="G2073" s="100" t="s">
        <v>361</v>
      </c>
      <c r="H2073" s="15" t="s">
        <v>283</v>
      </c>
      <c r="I2073" s="130">
        <v>3.15</v>
      </c>
      <c r="J2073" s="6">
        <f>1</f>
        <v>1</v>
      </c>
      <c r="L2073" s="205" t="s">
        <v>461</v>
      </c>
      <c r="M2073" s="205" t="s">
        <v>462</v>
      </c>
      <c r="N2073" s="205" t="s">
        <v>463</v>
      </c>
    </row>
    <row r="2074" spans="2:14" ht="23.25" customHeight="1">
      <c r="B2074" s="100" t="s">
        <v>436</v>
      </c>
      <c r="C2074" s="100" t="s">
        <v>437</v>
      </c>
      <c r="D2074" s="100" t="str">
        <f>_xlfn.XLOOKUP(tblMix[[#This Row],[Arena Name]],tblLookup[Arena Name],tblLookup[Arena Location],NA(),0,1)</f>
        <v>Minneapolis, Minnesota</v>
      </c>
      <c r="E2074" s="100">
        <v>66655</v>
      </c>
      <c r="F2074" s="129">
        <v>2016</v>
      </c>
      <c r="G2074" s="100" t="s">
        <v>276</v>
      </c>
      <c r="H2074" s="15" t="s">
        <v>290</v>
      </c>
      <c r="I2074" s="130">
        <v>5.78</v>
      </c>
      <c r="J2074" s="6">
        <f>1</f>
        <v>1</v>
      </c>
      <c r="L2074" s="205" t="s">
        <v>461</v>
      </c>
      <c r="M2074" s="205" t="s">
        <v>462</v>
      </c>
      <c r="N2074" s="205" t="s">
        <v>463</v>
      </c>
    </row>
    <row r="2075" spans="2:14" ht="23.25" customHeight="1">
      <c r="B2075" s="100" t="str" cm="1">
        <f t="array" ref="B2075">_xlfn.XLOOKUP(tblMix[[#This Row],[Arena Name]]&amp;tblMix[[#This Row],[Arena Location]],tblLookup[Arena Name]&amp;tblLookup[Arena Location],tblLookup[Team Name],NA(),0,1)</f>
        <v>Los Angeles Rams</v>
      </c>
      <c r="C2075" s="100" t="s">
        <v>430</v>
      </c>
      <c r="D2075" s="100" t="str">
        <f>_xlfn.XLOOKUP(tblMix[[#This Row],[Arena Name]],tblLookup[Arena Name],tblLookup[Arena Location],NA(),0,1)</f>
        <v>Inglewood, California</v>
      </c>
      <c r="E2075" s="100">
        <v>70240</v>
      </c>
      <c r="F2075" s="129">
        <v>2020</v>
      </c>
      <c r="G2075" s="100" t="s">
        <v>364</v>
      </c>
      <c r="H2075" s="15" t="s">
        <v>283</v>
      </c>
      <c r="I2075" s="130">
        <v>6.86</v>
      </c>
      <c r="J2075" s="6">
        <f>1</f>
        <v>1</v>
      </c>
      <c r="L2075" s="205" t="s">
        <v>390</v>
      </c>
      <c r="M2075" s="205" t="s">
        <v>391</v>
      </c>
      <c r="N2075" s="205" t="s">
        <v>392</v>
      </c>
    </row>
    <row r="2076" spans="2:14" ht="23.25" customHeight="1">
      <c r="B2076" s="100" t="s">
        <v>411</v>
      </c>
      <c r="C2076" s="100" t="str">
        <f>_xlfn.XLOOKUP(tblMix[[#This Row],[Team Name]],tblLookup[Team Name],tblLookup[Arena Name],NA(),0,1)</f>
        <v>Lambeau Field</v>
      </c>
      <c r="D2076" s="100" t="str">
        <f>_xlfn.XLOOKUP(tblMix[[#This Row],[Arena Name]],tblLookup[Arena Name],tblLookup[Arena Location],NA(),0,1)</f>
        <v>Green Bay, Wisconsin</v>
      </c>
      <c r="E2076" s="100">
        <v>81441</v>
      </c>
      <c r="F2076" s="129">
        <v>1957</v>
      </c>
      <c r="G2076" s="100" t="s">
        <v>271</v>
      </c>
      <c r="H2076" s="15" t="s">
        <v>283</v>
      </c>
      <c r="I2076" s="130">
        <v>9.4700000000000006</v>
      </c>
      <c r="J2076" s="6">
        <f>1</f>
        <v>1</v>
      </c>
      <c r="L2076" s="205" t="s">
        <v>445</v>
      </c>
      <c r="M2076" s="205" t="s">
        <v>446</v>
      </c>
      <c r="N2076" s="205" t="s">
        <v>447</v>
      </c>
    </row>
    <row r="2077" spans="2:14" ht="23.25" customHeight="1">
      <c r="B2077" s="100" t="str" cm="1">
        <f t="array" ref="B2077">_xlfn.XLOOKUP(tblMix[[#This Row],[Arena Name]]&amp;tblMix[[#This Row],[Arena Location]],tblLookup[Arena Name]&amp;tblLookup[Arena Location],tblLookup[Team Name],NA(),0,1)</f>
        <v>Buffalo Bills</v>
      </c>
      <c r="C2077" s="100" t="s">
        <v>388</v>
      </c>
      <c r="D2077" s="100" t="s">
        <v>389</v>
      </c>
      <c r="E2077" s="100">
        <v>71608</v>
      </c>
      <c r="F2077" s="129">
        <v>1973</v>
      </c>
      <c r="G2077" s="100" t="s">
        <v>299</v>
      </c>
      <c r="H2077" s="15" t="s">
        <v>290</v>
      </c>
      <c r="I2077" s="130">
        <v>4.87</v>
      </c>
      <c r="J2077" s="6">
        <f>1</f>
        <v>1</v>
      </c>
      <c r="L2077" s="205" t="s">
        <v>411</v>
      </c>
      <c r="M2077" s="205" t="s">
        <v>412</v>
      </c>
      <c r="N2077" s="205" t="s">
        <v>413</v>
      </c>
    </row>
    <row r="2078" spans="2:14" ht="23.25" customHeight="1">
      <c r="B2078" s="100" t="s">
        <v>458</v>
      </c>
      <c r="C2078" s="100" t="s">
        <v>459</v>
      </c>
      <c r="D2078" s="100" t="s">
        <v>460</v>
      </c>
      <c r="E2078" s="100">
        <v>69000</v>
      </c>
      <c r="F2078" s="129">
        <v>2002</v>
      </c>
      <c r="G2078" s="100" t="s">
        <v>292</v>
      </c>
      <c r="H2078" s="15" t="s">
        <v>290</v>
      </c>
      <c r="I2078" s="130">
        <v>9.7899999999999991</v>
      </c>
      <c r="J2078" s="6">
        <f>1</f>
        <v>1</v>
      </c>
      <c r="L2078" s="205" t="s">
        <v>396</v>
      </c>
      <c r="M2078" s="205" t="s">
        <v>397</v>
      </c>
      <c r="N2078" s="205" t="s">
        <v>398</v>
      </c>
    </row>
    <row r="2079" spans="2:14" ht="23.25" customHeight="1">
      <c r="B2079" s="100" t="str" cm="1">
        <f t="array" ref="B2079">_xlfn.XLOOKUP(tblMix[[#This Row],[Arena Name]]&amp;tblMix[[#This Row],[Arena Location]],tblLookup[Arena Name]&amp;tblLookup[Arena Location],tblLookup[Team Name],NA(),0,1)</f>
        <v>Washington Commanders</v>
      </c>
      <c r="C2079" s="100" t="str">
        <f>_xlfn.XLOOKUP(tblMix[[#This Row],[Arena Location]],tblLookup[Arena Location],tblLookup[Arena Name],NA(),0,1)</f>
        <v>Commanders Field</v>
      </c>
      <c r="D2079" s="100" t="s">
        <v>469</v>
      </c>
      <c r="E2079" s="100">
        <v>82000</v>
      </c>
      <c r="F2079" s="129">
        <v>1997</v>
      </c>
      <c r="G2079" s="100" t="s">
        <v>358</v>
      </c>
      <c r="H2079" s="15" t="s">
        <v>283</v>
      </c>
      <c r="I2079" s="130">
        <v>14.51</v>
      </c>
      <c r="J2079" s="6">
        <f>1</f>
        <v>1</v>
      </c>
      <c r="L2079" s="205" t="s">
        <v>423</v>
      </c>
      <c r="M2079" s="205" t="s">
        <v>424</v>
      </c>
      <c r="N2079" s="205" t="s">
        <v>425</v>
      </c>
    </row>
    <row r="2080" spans="2:14" ht="23.25" customHeight="1">
      <c r="B2080" s="100" t="s">
        <v>449</v>
      </c>
      <c r="C2080" s="100" t="s">
        <v>450</v>
      </c>
      <c r="D2080" s="100" t="str">
        <f>_xlfn.XLOOKUP(tblMix[[#This Row],[Arena Name]],tblLookup[Arena Name],tblLookup[Arena Location],NA(),0,1)</f>
        <v>Philadelphia, Pennsylvania</v>
      </c>
      <c r="E2080" s="100">
        <v>69596</v>
      </c>
      <c r="F2080" s="129">
        <v>2003</v>
      </c>
      <c r="G2080" s="100" t="s">
        <v>314</v>
      </c>
      <c r="H2080" s="15" t="s">
        <v>290</v>
      </c>
      <c r="I2080" s="130">
        <v>11.49</v>
      </c>
      <c r="J2080" s="6">
        <f>1</f>
        <v>1</v>
      </c>
      <c r="L2080" s="205" t="s">
        <v>396</v>
      </c>
      <c r="M2080" s="205" t="s">
        <v>397</v>
      </c>
      <c r="N2080" s="205" t="s">
        <v>398</v>
      </c>
    </row>
    <row r="2081" spans="2:14" ht="23.25" customHeight="1">
      <c r="B2081" s="100" t="s">
        <v>411</v>
      </c>
      <c r="C2081" s="100" t="s">
        <v>412</v>
      </c>
      <c r="D2081" s="100" t="str">
        <f>_xlfn.XLOOKUP(tblMix[[#This Row],[Arena Name]],tblLookup[Arena Name],tblLookup[Arena Location],NA(),0,1)</f>
        <v>Green Bay, Wisconsin</v>
      </c>
      <c r="E2081" s="100">
        <v>81441</v>
      </c>
      <c r="F2081" s="129">
        <v>1957</v>
      </c>
      <c r="G2081" s="100" t="s">
        <v>314</v>
      </c>
      <c r="H2081" s="15" t="s">
        <v>290</v>
      </c>
      <c r="I2081" s="130">
        <v>11.49</v>
      </c>
      <c r="J2081" s="6">
        <f>1</f>
        <v>1</v>
      </c>
      <c r="L2081" s="205" t="s">
        <v>399</v>
      </c>
      <c r="M2081" s="205" t="s">
        <v>400</v>
      </c>
      <c r="N2081" s="205" t="s">
        <v>401</v>
      </c>
    </row>
    <row r="2082" spans="2:14" ht="23.25" customHeight="1">
      <c r="B2082" s="100" t="s">
        <v>432</v>
      </c>
      <c r="C2082" s="100" t="s">
        <v>430</v>
      </c>
      <c r="D2082" s="100" t="s">
        <v>431</v>
      </c>
      <c r="E2082" s="100">
        <v>70240</v>
      </c>
      <c r="F2082" s="129">
        <v>2020</v>
      </c>
      <c r="G2082" s="100" t="s">
        <v>359</v>
      </c>
      <c r="H2082" s="15" t="s">
        <v>290</v>
      </c>
      <c r="I2082" s="130">
        <v>10.49</v>
      </c>
      <c r="J2082" s="6">
        <f>1</f>
        <v>1</v>
      </c>
      <c r="L2082" s="205" t="s">
        <v>455</v>
      </c>
      <c r="M2082" s="205" t="s">
        <v>456</v>
      </c>
      <c r="N2082" s="205" t="s">
        <v>457</v>
      </c>
    </row>
    <row r="2083" spans="2:14" ht="23.25" customHeight="1">
      <c r="B2083" s="100" t="s">
        <v>402</v>
      </c>
      <c r="C2083" s="100" t="str">
        <f>_xlfn.XLOOKUP(tblMix[[#This Row],[Team Name]],tblLookup[Team Name],tblLookup[Arena Name],NA(),0,1)</f>
        <v>AT&amp;T Stadium</v>
      </c>
      <c r="D2083" s="100" t="str">
        <f>_xlfn.XLOOKUP(tblMix[[#This Row],[Arena Name]],tblLookup[Arena Name],tblLookup[Arena Location],NA(),0,1)</f>
        <v>Arlington, Texas</v>
      </c>
      <c r="E2083" s="100">
        <v>80000</v>
      </c>
      <c r="F2083" s="129">
        <v>2009</v>
      </c>
      <c r="G2083" s="100" t="s">
        <v>363</v>
      </c>
      <c r="H2083" s="15" t="s">
        <v>287</v>
      </c>
      <c r="I2083" s="130">
        <v>5.05</v>
      </c>
      <c r="J2083" s="6">
        <f>1</f>
        <v>1</v>
      </c>
      <c r="L2083" s="205" t="s">
        <v>439</v>
      </c>
      <c r="M2083" s="205" t="s">
        <v>440</v>
      </c>
      <c r="N2083" s="205" t="s">
        <v>441</v>
      </c>
    </row>
    <row r="2084" spans="2:14" ht="23.25" customHeight="1">
      <c r="B2084" s="100" t="s">
        <v>452</v>
      </c>
      <c r="C2084" s="100" t="s">
        <v>453</v>
      </c>
      <c r="D2084" s="100" t="s">
        <v>454</v>
      </c>
      <c r="E2084" s="100">
        <v>68400</v>
      </c>
      <c r="F2084" s="129">
        <v>2001</v>
      </c>
      <c r="G2084" s="100" t="s">
        <v>365</v>
      </c>
      <c r="H2084" s="15" t="s">
        <v>281</v>
      </c>
      <c r="I2084" s="130">
        <v>7.32</v>
      </c>
      <c r="J2084" s="6">
        <f>1</f>
        <v>1</v>
      </c>
      <c r="L2084" s="205" t="s">
        <v>452</v>
      </c>
      <c r="M2084" s="205" t="s">
        <v>453</v>
      </c>
      <c r="N2084" s="205" t="s">
        <v>454</v>
      </c>
    </row>
    <row r="2085" spans="2:14" ht="23.25" customHeight="1">
      <c r="B2085" s="100" t="s">
        <v>387</v>
      </c>
      <c r="C2085" s="100" t="str">
        <f>_xlfn.XLOOKUP(tblMix[[#This Row],[Team Name]],tblLookup[Team Name],tblLookup[Arena Name],NA(),0,1)</f>
        <v>Highmark Stadium</v>
      </c>
      <c r="D2085" s="100" t="str">
        <f>_xlfn.XLOOKUP(tblMix[[#This Row],[Arena Name]],tblLookup[Arena Name],tblLookup[Arena Location],NA(),0,1)</f>
        <v>Orchard Park, New York</v>
      </c>
      <c r="E2085" s="100">
        <v>71608</v>
      </c>
      <c r="F2085" s="129">
        <v>1973</v>
      </c>
      <c r="G2085" s="100" t="s">
        <v>292</v>
      </c>
      <c r="H2085" s="15" t="s">
        <v>290</v>
      </c>
      <c r="I2085" s="130">
        <v>9.7899999999999991</v>
      </c>
      <c r="J2085" s="6">
        <f>1</f>
        <v>1</v>
      </c>
      <c r="L2085" s="205" t="s">
        <v>381</v>
      </c>
      <c r="M2085" s="205" t="s">
        <v>382</v>
      </c>
      <c r="N2085" s="205" t="s">
        <v>383</v>
      </c>
    </row>
    <row r="2086" spans="2:14" ht="23.25" customHeight="1">
      <c r="B2086" s="100" t="str" cm="1">
        <f t="array" ref="B2086">_xlfn.XLOOKUP(tblMix[[#This Row],[Arena Name]]&amp;tblMix[[#This Row],[Arena Location]],tblLookup[Arena Name]&amp;tblLookup[Arena Location],tblLookup[Team Name],NA(),0,1)</f>
        <v>Indianapolis Colts</v>
      </c>
      <c r="C2086" s="100" t="str">
        <f>_xlfn.XLOOKUP(tblMix[[#This Row],[Arena Location]],tblLookup[Arena Location],tblLookup[Arena Name],NA(),0,1)</f>
        <v>Lucas Oil Stadium</v>
      </c>
      <c r="D2086" s="100" t="s">
        <v>419</v>
      </c>
      <c r="E2086" s="100">
        <v>67000</v>
      </c>
      <c r="F2086" s="129">
        <v>2008</v>
      </c>
      <c r="G2086" s="100" t="s">
        <v>295</v>
      </c>
      <c r="H2086" s="15" t="s">
        <v>281</v>
      </c>
      <c r="I2086" s="130">
        <v>13.92</v>
      </c>
      <c r="J2086" s="6">
        <f>1</f>
        <v>1</v>
      </c>
      <c r="L2086" s="205" t="s">
        <v>384</v>
      </c>
      <c r="M2086" s="205" t="s">
        <v>385</v>
      </c>
      <c r="N2086" s="205" t="s">
        <v>386</v>
      </c>
    </row>
    <row r="2087" spans="2:14" ht="23.25" customHeight="1">
      <c r="B2087" s="100" t="s">
        <v>445</v>
      </c>
      <c r="C2087" s="100" t="s">
        <v>446</v>
      </c>
      <c r="D2087" s="100" t="str">
        <f>_xlfn.XLOOKUP(tblMix[[#This Row],[Arena Name]],tblLookup[Arena Name],tblLookup[Arena Location],NA(),0,1)</f>
        <v>East Rutherford, New Jersey</v>
      </c>
      <c r="E2087" s="100">
        <v>82500</v>
      </c>
      <c r="F2087" s="129">
        <v>2010</v>
      </c>
      <c r="G2087" s="100" t="s">
        <v>295</v>
      </c>
      <c r="H2087" s="15" t="s">
        <v>290</v>
      </c>
      <c r="I2087" s="130">
        <v>15.77</v>
      </c>
      <c r="J2087" s="6">
        <f>1</f>
        <v>1</v>
      </c>
      <c r="L2087" s="205" t="s">
        <v>405</v>
      </c>
      <c r="M2087" s="205" t="s">
        <v>406</v>
      </c>
      <c r="N2087" s="205" t="s">
        <v>407</v>
      </c>
    </row>
    <row r="2088" spans="2:14" ht="23.25" customHeight="1">
      <c r="B2088" s="100" t="s">
        <v>449</v>
      </c>
      <c r="C2088" s="100" t="str">
        <f>_xlfn.XLOOKUP(tblMix[[#This Row],[Team Name]],tblLookup[Team Name],tblLookup[Arena Name],NA(),0,1)</f>
        <v>Lincoln Financial Field</v>
      </c>
      <c r="D2088" s="100" t="str">
        <f>_xlfn.XLOOKUP(tblMix[[#This Row],[Arena Name]],tblLookup[Arena Name],tblLookup[Arena Location],NA(),0,1)</f>
        <v>Philadelphia, Pennsylvania</v>
      </c>
      <c r="E2088" s="100">
        <v>69596</v>
      </c>
      <c r="F2088" s="129">
        <v>2003</v>
      </c>
      <c r="G2088" s="100" t="s">
        <v>364</v>
      </c>
      <c r="H2088" s="15" t="s">
        <v>283</v>
      </c>
      <c r="I2088" s="130">
        <v>6.86</v>
      </c>
      <c r="J2088" s="6">
        <f>1</f>
        <v>1</v>
      </c>
      <c r="L2088" s="205" t="s">
        <v>390</v>
      </c>
      <c r="M2088" s="205" t="s">
        <v>391</v>
      </c>
      <c r="N2088" s="205" t="s">
        <v>392</v>
      </c>
    </row>
    <row r="2089" spans="2:14" ht="23.25" customHeight="1">
      <c r="B2089" s="100" t="str" cm="1">
        <f t="array" ref="B2089">_xlfn.XLOOKUP(tblMix[[#This Row],[Arena Name]]&amp;tblMix[[#This Row],[Arena Location]],tblLookup[Arena Name]&amp;tblLookup[Arena Location],tblLookup[Team Name],NA(),0,1)</f>
        <v>Miami Dolphins</v>
      </c>
      <c r="C2089" s="100" t="s">
        <v>434</v>
      </c>
      <c r="D2089" s="100" t="s">
        <v>435</v>
      </c>
      <c r="E2089" s="100">
        <v>65326</v>
      </c>
      <c r="F2089" s="129">
        <v>1987</v>
      </c>
      <c r="G2089" s="100" t="s">
        <v>323</v>
      </c>
      <c r="H2089" s="15" t="s">
        <v>281</v>
      </c>
      <c r="I2089" s="130">
        <v>2.19</v>
      </c>
      <c r="J2089" s="6">
        <f>1</f>
        <v>1</v>
      </c>
      <c r="L2089" s="205" t="s">
        <v>458</v>
      </c>
      <c r="M2089" s="205" t="s">
        <v>459</v>
      </c>
      <c r="N2089" s="205" t="s">
        <v>460</v>
      </c>
    </row>
    <row r="2090" spans="2:14" ht="23.25" customHeight="1">
      <c r="B2090" s="100" t="str" cm="1">
        <f t="array" ref="B2090">_xlfn.XLOOKUP(tblMix[[#This Row],[Arena Name]]&amp;tblMix[[#This Row],[Arena Location]],tblLookup[Arena Name]&amp;tblLookup[Arena Location],tblLookup[Team Name],NA(),0,1)</f>
        <v>Dallas Cowboys</v>
      </c>
      <c r="C2090" s="100" t="s">
        <v>403</v>
      </c>
      <c r="D2090" s="100" t="s">
        <v>404</v>
      </c>
      <c r="E2090" s="100">
        <v>80000</v>
      </c>
      <c r="F2090" s="129">
        <v>2009</v>
      </c>
      <c r="G2090" s="100" t="s">
        <v>364</v>
      </c>
      <c r="H2090" s="15" t="s">
        <v>283</v>
      </c>
      <c r="I2090" s="130">
        <v>6.86</v>
      </c>
      <c r="J2090" s="6">
        <f>1</f>
        <v>1</v>
      </c>
      <c r="L2090" s="205" t="s">
        <v>399</v>
      </c>
      <c r="M2090" s="205" t="s">
        <v>400</v>
      </c>
      <c r="N2090" s="205" t="s">
        <v>401</v>
      </c>
    </row>
    <row r="2091" spans="2:14" ht="23.25" customHeight="1">
      <c r="B2091" s="100" t="s">
        <v>396</v>
      </c>
      <c r="C2091" s="100" t="s">
        <v>397</v>
      </c>
      <c r="D2091" s="100" t="s">
        <v>398</v>
      </c>
      <c r="E2091" s="100">
        <v>65515</v>
      </c>
      <c r="F2091" s="129">
        <v>2000</v>
      </c>
      <c r="G2091" s="100" t="s">
        <v>272</v>
      </c>
      <c r="H2091" s="15" t="s">
        <v>283</v>
      </c>
      <c r="I2091" s="130">
        <v>15.68</v>
      </c>
      <c r="J2091" s="6">
        <f>1</f>
        <v>1</v>
      </c>
      <c r="L2091" s="205" t="s">
        <v>393</v>
      </c>
      <c r="M2091" s="205" t="s">
        <v>394</v>
      </c>
      <c r="N2091" s="205" t="s">
        <v>395</v>
      </c>
    </row>
    <row r="2092" spans="2:14" ht="23.25" customHeight="1">
      <c r="B2092" s="100" t="s">
        <v>396</v>
      </c>
      <c r="C2092" s="100" t="s">
        <v>397</v>
      </c>
      <c r="D2092" s="100" t="s">
        <v>398</v>
      </c>
      <c r="E2092" s="100">
        <v>65515</v>
      </c>
      <c r="F2092" s="129">
        <v>2000</v>
      </c>
      <c r="G2092" s="100" t="s">
        <v>272</v>
      </c>
      <c r="H2092" s="15" t="s">
        <v>287</v>
      </c>
      <c r="I2092" s="130">
        <v>15.68</v>
      </c>
      <c r="J2092" s="6">
        <f>1</f>
        <v>1</v>
      </c>
      <c r="L2092" s="205" t="s">
        <v>442</v>
      </c>
      <c r="M2092" s="205" t="s">
        <v>443</v>
      </c>
      <c r="N2092" s="205" t="s">
        <v>444</v>
      </c>
    </row>
    <row r="2093" spans="2:14" ht="23.25" customHeight="1">
      <c r="B2093" s="100" t="s">
        <v>408</v>
      </c>
      <c r="C2093" s="100" t="s">
        <v>409</v>
      </c>
      <c r="D2093" s="100" t="s">
        <v>410</v>
      </c>
      <c r="E2093" s="100">
        <v>65000</v>
      </c>
      <c r="F2093" s="129">
        <v>2002</v>
      </c>
      <c r="G2093" s="100" t="s">
        <v>284</v>
      </c>
      <c r="H2093" s="15" t="s">
        <v>281</v>
      </c>
      <c r="I2093" s="130">
        <v>10.210000000000001</v>
      </c>
      <c r="J2093" s="6">
        <f>1</f>
        <v>1</v>
      </c>
      <c r="L2093" s="205" t="s">
        <v>393</v>
      </c>
      <c r="M2093" s="205" t="s">
        <v>394</v>
      </c>
      <c r="N2093" s="205" t="s">
        <v>395</v>
      </c>
    </row>
    <row r="2094" spans="2:14" ht="23.25" customHeight="1">
      <c r="B2094" s="100" t="s">
        <v>461</v>
      </c>
      <c r="C2094" s="100" t="str">
        <f>_xlfn.XLOOKUP(tblMix[[#This Row],[Team Name]],tblLookup[Team Name],tblLookup[Arena Name],NA(),0,1)</f>
        <v>Raymond James Stadium</v>
      </c>
      <c r="D2094" s="100" t="s">
        <v>463</v>
      </c>
      <c r="E2094" s="100">
        <v>65890</v>
      </c>
      <c r="F2094" s="129">
        <v>1998</v>
      </c>
      <c r="G2094" s="100" t="s">
        <v>364</v>
      </c>
      <c r="H2094" s="15" t="s">
        <v>287</v>
      </c>
      <c r="I2094" s="130">
        <v>6.86</v>
      </c>
      <c r="J2094" s="6">
        <f>1</f>
        <v>1</v>
      </c>
      <c r="L2094" s="205" t="s">
        <v>452</v>
      </c>
      <c r="M2094" s="205" t="s">
        <v>453</v>
      </c>
      <c r="N2094" s="205" t="s">
        <v>454</v>
      </c>
    </row>
    <row r="2095" spans="2:14" ht="23.25" customHeight="1">
      <c r="B2095" s="100" t="s">
        <v>461</v>
      </c>
      <c r="C2095" s="100" t="s">
        <v>462</v>
      </c>
      <c r="D2095" s="100" t="s">
        <v>463</v>
      </c>
      <c r="E2095" s="100">
        <v>65890</v>
      </c>
      <c r="F2095" s="129">
        <v>1998</v>
      </c>
      <c r="G2095" s="100" t="s">
        <v>270</v>
      </c>
      <c r="H2095" s="15" t="s">
        <v>281</v>
      </c>
      <c r="I2095" s="130">
        <v>8.84</v>
      </c>
      <c r="J2095" s="6">
        <f>1</f>
        <v>1</v>
      </c>
      <c r="L2095" s="205" t="s">
        <v>396</v>
      </c>
      <c r="M2095" s="205" t="s">
        <v>397</v>
      </c>
      <c r="N2095" s="205" t="s">
        <v>398</v>
      </c>
    </row>
    <row r="2096" spans="2:14" ht="23.25" customHeight="1">
      <c r="B2096" s="100" t="s">
        <v>405</v>
      </c>
      <c r="C2096" s="100" t="s">
        <v>406</v>
      </c>
      <c r="D2096" s="100" t="s">
        <v>407</v>
      </c>
      <c r="E2096" s="100">
        <v>76125</v>
      </c>
      <c r="F2096" s="129">
        <v>2001</v>
      </c>
      <c r="G2096" s="100" t="s">
        <v>362</v>
      </c>
      <c r="H2096" s="15" t="s">
        <v>290</v>
      </c>
      <c r="I2096" s="130">
        <v>6.72</v>
      </c>
      <c r="J2096" s="6">
        <f>1</f>
        <v>1</v>
      </c>
      <c r="L2096" s="205" t="s">
        <v>423</v>
      </c>
      <c r="M2096" s="205" t="s">
        <v>424</v>
      </c>
      <c r="N2096" s="205" t="s">
        <v>425</v>
      </c>
    </row>
    <row r="2097" spans="2:14" ht="23.25" customHeight="1">
      <c r="B2097" s="100" t="s">
        <v>442</v>
      </c>
      <c r="C2097" s="100" t="s">
        <v>443</v>
      </c>
      <c r="D2097" s="100" t="s">
        <v>444</v>
      </c>
      <c r="E2097" s="100">
        <v>73208</v>
      </c>
      <c r="F2097" s="129">
        <v>1975</v>
      </c>
      <c r="G2097" s="100" t="s">
        <v>271</v>
      </c>
      <c r="H2097" s="15" t="s">
        <v>283</v>
      </c>
      <c r="I2097" s="130">
        <v>9.4700000000000006</v>
      </c>
      <c r="J2097" s="6">
        <f>1</f>
        <v>1</v>
      </c>
      <c r="L2097" s="205" t="s">
        <v>411</v>
      </c>
      <c r="M2097" s="205" t="s">
        <v>412</v>
      </c>
      <c r="N2097" s="205" t="s">
        <v>413</v>
      </c>
    </row>
    <row r="2098" spans="2:14" ht="23.25" customHeight="1">
      <c r="B2098" s="100" t="s">
        <v>381</v>
      </c>
      <c r="C2098" s="100" t="str">
        <f>_xlfn.XLOOKUP(tblMix[[#This Row],[Team Name]],tblLookup[Team Name],tblLookup[Arena Name],NA(),0,1)</f>
        <v>Mercedes-Benz Stadium</v>
      </c>
      <c r="D2098" s="100" t="str">
        <f>_xlfn.XLOOKUP(tblMix[[#This Row],[Arena Name]],tblLookup[Arena Name],tblLookup[Arena Location],NA(),0,1)</f>
        <v>Atlanta, Georgia</v>
      </c>
      <c r="E2098" s="100">
        <v>71000</v>
      </c>
      <c r="F2098" s="129">
        <v>2017</v>
      </c>
      <c r="G2098" s="100" t="s">
        <v>308</v>
      </c>
      <c r="H2098" s="15" t="s">
        <v>283</v>
      </c>
      <c r="I2098" s="130">
        <v>11.5</v>
      </c>
      <c r="J2098" s="6">
        <f>1</f>
        <v>1</v>
      </c>
      <c r="L2098" s="205" t="s">
        <v>423</v>
      </c>
      <c r="M2098" s="205" t="s">
        <v>424</v>
      </c>
      <c r="N2098" s="205" t="s">
        <v>425</v>
      </c>
    </row>
    <row r="2099" spans="2:14" ht="23.25" customHeight="1">
      <c r="B2099" s="100" t="s">
        <v>402</v>
      </c>
      <c r="C2099" s="100" t="s">
        <v>403</v>
      </c>
      <c r="D2099" s="100" t="s">
        <v>404</v>
      </c>
      <c r="E2099" s="100">
        <v>80000</v>
      </c>
      <c r="F2099" s="129">
        <v>2009</v>
      </c>
      <c r="G2099" s="100" t="s">
        <v>308</v>
      </c>
      <c r="H2099" s="15" t="s">
        <v>287</v>
      </c>
      <c r="I2099" s="130">
        <v>11.5</v>
      </c>
      <c r="J2099" s="6">
        <f>1</f>
        <v>1</v>
      </c>
      <c r="L2099" s="205" t="s">
        <v>433</v>
      </c>
      <c r="M2099" s="205" t="s">
        <v>434</v>
      </c>
      <c r="N2099" s="205" t="s">
        <v>435</v>
      </c>
    </row>
    <row r="2100" spans="2:14" ht="23.25" customHeight="1">
      <c r="B2100" s="100" t="str" cm="1">
        <f t="array" ref="B2100">_xlfn.XLOOKUP(tblMix[[#This Row],[Arena Name]]&amp;tblMix[[#This Row],[Arena Location]],tblLookup[Arena Name]&amp;tblLookup[Arena Location],tblLookup[Team Name],NA(),0,1)</f>
        <v>Philadelphia Eagles</v>
      </c>
      <c r="C2100" s="100" t="str">
        <f>_xlfn.XLOOKUP(tblMix[[#This Row],[Arena Location]],tblLookup[Arena Location],tblLookup[Arena Name],NA(),0,1)</f>
        <v>Lincoln Financial Field</v>
      </c>
      <c r="D2100" s="100" t="s">
        <v>451</v>
      </c>
      <c r="E2100" s="100">
        <v>69596</v>
      </c>
      <c r="F2100" s="129">
        <v>2003</v>
      </c>
      <c r="G2100" s="100" t="s">
        <v>285</v>
      </c>
      <c r="H2100" s="15" t="s">
        <v>287</v>
      </c>
      <c r="I2100" s="130">
        <v>12.71</v>
      </c>
      <c r="J2100" s="6">
        <f>1</f>
        <v>1</v>
      </c>
      <c r="L2100" s="205" t="s">
        <v>396</v>
      </c>
      <c r="M2100" s="205" t="s">
        <v>397</v>
      </c>
      <c r="N2100" s="205" t="s">
        <v>398</v>
      </c>
    </row>
    <row r="2101" spans="2:14" ht="23.25" customHeight="1">
      <c r="B2101" s="100" t="str" cm="1">
        <f t="array" ref="B2101">_xlfn.XLOOKUP(tblMix[[#This Row],[Arena Name]]&amp;tblMix[[#This Row],[Arena Location]],tblLookup[Arena Name]&amp;tblLookup[Arena Location],tblLookup[Team Name],NA(),0,1)</f>
        <v>Green Bay Packers</v>
      </c>
      <c r="C2101" s="100" t="str">
        <f>_xlfn.XLOOKUP(tblMix[[#This Row],[Arena Location]],tblLookup[Arena Location],tblLookup[Arena Name],NA(),0,1)</f>
        <v>Lambeau Field</v>
      </c>
      <c r="D2101" s="100" t="s">
        <v>413</v>
      </c>
      <c r="E2101" s="100">
        <v>81441</v>
      </c>
      <c r="F2101" s="129">
        <v>1957</v>
      </c>
      <c r="G2101" s="100" t="s">
        <v>273</v>
      </c>
      <c r="H2101" s="15" t="s">
        <v>283</v>
      </c>
      <c r="I2101" s="130">
        <v>6.07</v>
      </c>
      <c r="J2101" s="6">
        <f>1</f>
        <v>1</v>
      </c>
      <c r="L2101" s="205" t="s">
        <v>467</v>
      </c>
      <c r="M2101" s="205" t="s">
        <v>468</v>
      </c>
      <c r="N2101" s="205" t="s">
        <v>469</v>
      </c>
    </row>
    <row r="2102" spans="2:14" ht="23.25" customHeight="1">
      <c r="B2102" s="100" t="s">
        <v>402</v>
      </c>
      <c r="C2102" s="100" t="str">
        <f>_xlfn.XLOOKUP(tblMix[[#This Row],[Team Name]],tblLookup[Team Name],tblLookup[Arena Name],NA(),0,1)</f>
        <v>AT&amp;T Stadium</v>
      </c>
      <c r="D2102" s="100" t="str">
        <f>_xlfn.XLOOKUP(tblMix[[#This Row],[Arena Name]],tblLookup[Arena Name],tblLookup[Arena Location],NA(),0,1)</f>
        <v>Arlington, Texas</v>
      </c>
      <c r="E2102" s="100">
        <v>80000</v>
      </c>
      <c r="F2102" s="129">
        <v>2009</v>
      </c>
      <c r="G2102" s="100" t="s">
        <v>270</v>
      </c>
      <c r="H2102" s="15" t="s">
        <v>290</v>
      </c>
      <c r="I2102" s="130">
        <v>8.5</v>
      </c>
      <c r="J2102" s="6">
        <f>1</f>
        <v>1</v>
      </c>
      <c r="L2102" s="205" t="s">
        <v>467</v>
      </c>
      <c r="M2102" s="205" t="s">
        <v>468</v>
      </c>
      <c r="N2102" s="205" t="s">
        <v>469</v>
      </c>
    </row>
    <row r="2103" spans="2:14" ht="23.25" customHeight="1">
      <c r="B2103" s="100" t="str" cm="1">
        <f t="array" ref="B2103">_xlfn.XLOOKUP(tblMix[[#This Row],[Arena Name]]&amp;tblMix[[#This Row],[Arena Location]],tblLookup[Arena Name]&amp;tblLookup[Arena Location],tblLookup[Team Name],NA(),0,1)</f>
        <v>San Francisco 49ers</v>
      </c>
      <c r="C2103" s="100" t="s">
        <v>456</v>
      </c>
      <c r="D2103" s="100" t="str">
        <f>_xlfn.XLOOKUP(tblMix[[#This Row],[Arena Name]],tblLookup[Arena Name],tblLookup[Arena Location],NA(),0,1)</f>
        <v>Santa Clara, California</v>
      </c>
      <c r="E2103" s="100">
        <v>68500</v>
      </c>
      <c r="F2103" s="129">
        <v>2014</v>
      </c>
      <c r="G2103" s="100" t="s">
        <v>362</v>
      </c>
      <c r="H2103" s="15" t="s">
        <v>281</v>
      </c>
      <c r="I2103" s="130">
        <v>6.69</v>
      </c>
      <c r="J2103" s="6">
        <f>1</f>
        <v>1</v>
      </c>
      <c r="L2103" s="205" t="s">
        <v>390</v>
      </c>
      <c r="M2103" s="205" t="s">
        <v>391</v>
      </c>
      <c r="N2103" s="205" t="s">
        <v>392</v>
      </c>
    </row>
    <row r="2104" spans="2:14" ht="23.25" customHeight="1">
      <c r="B2104" s="100" t="str" cm="1">
        <f t="array" ref="B2104">_xlfn.XLOOKUP(tblMix[[#This Row],[Arena Name]]&amp;tblMix[[#This Row],[Arena Location]],tblLookup[Arena Name]&amp;tblLookup[Arena Location],tblLookup[Team Name],NA(),0,1)</f>
        <v>Atlanta Falcons</v>
      </c>
      <c r="C2104" s="100" t="s">
        <v>382</v>
      </c>
      <c r="D2104" s="100" t="s">
        <v>383</v>
      </c>
      <c r="E2104" s="100">
        <v>71000</v>
      </c>
      <c r="F2104" s="129">
        <v>2017</v>
      </c>
      <c r="G2104" s="100" t="s">
        <v>308</v>
      </c>
      <c r="H2104" s="15" t="s">
        <v>290</v>
      </c>
      <c r="I2104" s="130">
        <v>12.37</v>
      </c>
      <c r="J2104" s="6">
        <f>1</f>
        <v>1</v>
      </c>
      <c r="L2104" s="205" t="s">
        <v>393</v>
      </c>
      <c r="M2104" s="205" t="s">
        <v>394</v>
      </c>
      <c r="N2104" s="205" t="s">
        <v>395</v>
      </c>
    </row>
    <row r="2105" spans="2:14" ht="23.25" customHeight="1">
      <c r="B2105" s="100" t="s">
        <v>381</v>
      </c>
      <c r="C2105" s="100" t="s">
        <v>382</v>
      </c>
      <c r="D2105" s="100" t="s">
        <v>383</v>
      </c>
      <c r="E2105" s="100">
        <v>71000</v>
      </c>
      <c r="F2105" s="129">
        <v>2017</v>
      </c>
      <c r="G2105" s="100" t="s">
        <v>304</v>
      </c>
      <c r="H2105" s="15" t="s">
        <v>287</v>
      </c>
      <c r="I2105" s="130">
        <v>7.53</v>
      </c>
      <c r="J2105" s="6">
        <f>1</f>
        <v>1</v>
      </c>
      <c r="L2105" s="205" t="s">
        <v>420</v>
      </c>
      <c r="M2105" s="205" t="s">
        <v>421</v>
      </c>
      <c r="N2105" s="205" t="s">
        <v>422</v>
      </c>
    </row>
    <row r="2106" spans="2:14" ht="23.25" customHeight="1">
      <c r="B2106" s="100" t="s">
        <v>384</v>
      </c>
      <c r="C2106" s="100" t="s">
        <v>385</v>
      </c>
      <c r="D2106" s="100" t="s">
        <v>386</v>
      </c>
      <c r="E2106" s="100">
        <v>71008</v>
      </c>
      <c r="F2106" s="129">
        <v>1998</v>
      </c>
      <c r="G2106" s="100" t="s">
        <v>308</v>
      </c>
      <c r="H2106" s="15" t="s">
        <v>281</v>
      </c>
      <c r="I2106" s="130">
        <v>12.31</v>
      </c>
      <c r="J2106" s="6">
        <f>1</f>
        <v>1</v>
      </c>
      <c r="L2106" s="205" t="s">
        <v>436</v>
      </c>
      <c r="M2106" s="205" t="s">
        <v>437</v>
      </c>
      <c r="N2106" s="205" t="s">
        <v>438</v>
      </c>
    </row>
    <row r="2107" spans="2:14" ht="23.25" customHeight="1">
      <c r="B2107" s="100" t="s">
        <v>436</v>
      </c>
      <c r="C2107" s="100" t="str">
        <f>_xlfn.XLOOKUP(tblMix[[#This Row],[Team Name]],tblLookup[Team Name],tblLookup[Arena Name],NA(),0,1)</f>
        <v>U.S. Bank Stadium</v>
      </c>
      <c r="D2107" s="100" t="str">
        <f>_xlfn.XLOOKUP(tblMix[[#This Row],[Arena Name]],tblLookup[Arena Name],tblLookup[Arena Location],NA(),0,1)</f>
        <v>Minneapolis, Minnesota</v>
      </c>
      <c r="E2107" s="100">
        <v>66655</v>
      </c>
      <c r="F2107" s="129">
        <v>2016</v>
      </c>
      <c r="G2107" s="100" t="s">
        <v>323</v>
      </c>
      <c r="H2107" s="15" t="s">
        <v>281</v>
      </c>
      <c r="I2107" s="130">
        <v>2.19</v>
      </c>
      <c r="J2107" s="6">
        <f>1</f>
        <v>1</v>
      </c>
      <c r="L2107" s="205" t="s">
        <v>452</v>
      </c>
      <c r="M2107" s="205" t="s">
        <v>453</v>
      </c>
      <c r="N2107" s="205" t="s">
        <v>454</v>
      </c>
    </row>
    <row r="2108" spans="2:14" ht="23.25" customHeight="1">
      <c r="B2108" s="100" t="s">
        <v>442</v>
      </c>
      <c r="C2108" s="100" t="s">
        <v>443</v>
      </c>
      <c r="D2108" s="100" t="s">
        <v>444</v>
      </c>
      <c r="E2108" s="100">
        <v>73208</v>
      </c>
      <c r="F2108" s="129">
        <v>1975</v>
      </c>
      <c r="G2108" s="100" t="s">
        <v>312</v>
      </c>
      <c r="H2108" s="15" t="s">
        <v>287</v>
      </c>
      <c r="I2108" s="130">
        <v>16.22</v>
      </c>
      <c r="J2108" s="6">
        <f>1</f>
        <v>1</v>
      </c>
      <c r="L2108" s="205" t="s">
        <v>432</v>
      </c>
      <c r="M2108" s="205" t="s">
        <v>430</v>
      </c>
      <c r="N2108" s="205" t="s">
        <v>431</v>
      </c>
    </row>
    <row r="2109" spans="2:14" ht="23.25" customHeight="1">
      <c r="B2109" s="100" t="str" cm="1">
        <f t="array" ref="B2109">_xlfn.XLOOKUP(tblMix[[#This Row],[Arena Name]]&amp;tblMix[[#This Row],[Arena Location]],tblLookup[Arena Name]&amp;tblLookup[Arena Location],tblLookup[Team Name],NA(),0,1)</f>
        <v>Miami Dolphins</v>
      </c>
      <c r="C2109" s="100" t="s">
        <v>434</v>
      </c>
      <c r="D2109" s="100" t="str">
        <f>_xlfn.XLOOKUP(tblMix[[#This Row],[Arena Name]],tblLookup[Arena Name],tblLookup[Arena Location],NA(),0,1)</f>
        <v>Miami Gardens, Florida</v>
      </c>
      <c r="E2109" s="100">
        <v>65326</v>
      </c>
      <c r="F2109" s="129">
        <v>1987</v>
      </c>
      <c r="G2109" s="100" t="s">
        <v>365</v>
      </c>
      <c r="H2109" s="15" t="s">
        <v>281</v>
      </c>
      <c r="I2109" s="130">
        <v>7.32</v>
      </c>
      <c r="J2109" s="6">
        <f>1</f>
        <v>1</v>
      </c>
      <c r="L2109" s="205" t="s">
        <v>411</v>
      </c>
      <c r="M2109" s="205" t="s">
        <v>412</v>
      </c>
      <c r="N2109" s="205" t="s">
        <v>413</v>
      </c>
    </row>
    <row r="2110" spans="2:14" ht="23.25" customHeight="1">
      <c r="B2110" s="100" t="s">
        <v>445</v>
      </c>
      <c r="C2110" s="100" t="s">
        <v>446</v>
      </c>
      <c r="D2110" s="100" t="s">
        <v>447</v>
      </c>
      <c r="E2110" s="100">
        <v>82500</v>
      </c>
      <c r="F2110" s="129">
        <v>2010</v>
      </c>
      <c r="G2110" s="100" t="s">
        <v>302</v>
      </c>
      <c r="H2110" s="15" t="s">
        <v>290</v>
      </c>
      <c r="I2110" s="130">
        <v>2.79</v>
      </c>
      <c r="J2110" s="6">
        <f>1</f>
        <v>1</v>
      </c>
      <c r="L2110" s="205" t="s">
        <v>393</v>
      </c>
      <c r="M2110" s="205" t="s">
        <v>394</v>
      </c>
      <c r="N2110" s="205" t="s">
        <v>395</v>
      </c>
    </row>
    <row r="2111" spans="2:14" ht="23.25" customHeight="1">
      <c r="B2111" s="100" t="s">
        <v>420</v>
      </c>
      <c r="C2111" s="100" t="s">
        <v>421</v>
      </c>
      <c r="D2111" s="100" t="str">
        <f>_xlfn.XLOOKUP(tblMix[[#This Row],[Arena Name]],tblLookup[Arena Name],tblLookup[Arena Location],NA(),0,1)</f>
        <v>Jacksonville, Florida</v>
      </c>
      <c r="E2111" s="100">
        <v>69132</v>
      </c>
      <c r="F2111" s="129">
        <v>2008</v>
      </c>
      <c r="G2111" s="100" t="s">
        <v>289</v>
      </c>
      <c r="H2111" s="15" t="s">
        <v>283</v>
      </c>
      <c r="I2111" s="130">
        <v>7.76</v>
      </c>
      <c r="J2111" s="6">
        <f>1</f>
        <v>1</v>
      </c>
      <c r="L2111" s="205" t="s">
        <v>461</v>
      </c>
      <c r="M2111" s="205" t="s">
        <v>462</v>
      </c>
      <c r="N2111" s="205" t="s">
        <v>463</v>
      </c>
    </row>
    <row r="2112" spans="2:14" ht="23.25" customHeight="1">
      <c r="B2112" s="100" t="s">
        <v>405</v>
      </c>
      <c r="C2112" s="100" t="s">
        <v>406</v>
      </c>
      <c r="D2112" s="100" t="s">
        <v>407</v>
      </c>
      <c r="E2112" s="100">
        <v>76125</v>
      </c>
      <c r="F2112" s="129">
        <v>2001</v>
      </c>
      <c r="G2112" s="100" t="s">
        <v>291</v>
      </c>
      <c r="H2112" s="15" t="s">
        <v>287</v>
      </c>
      <c r="I2112" s="130">
        <v>8.57</v>
      </c>
      <c r="J2112" s="6">
        <f>1</f>
        <v>1</v>
      </c>
      <c r="L2112" s="205" t="s">
        <v>458</v>
      </c>
      <c r="M2112" s="205" t="s">
        <v>459</v>
      </c>
      <c r="N2112" s="205" t="s">
        <v>460</v>
      </c>
    </row>
    <row r="2113" spans="2:14" ht="23.25" customHeight="1">
      <c r="B2113" s="100" t="s">
        <v>399</v>
      </c>
      <c r="C2113" s="100" t="s">
        <v>400</v>
      </c>
      <c r="D2113" s="100" t="str">
        <f>_xlfn.XLOOKUP(tblMix[[#This Row],[Arena Name]],tblLookup[Arena Name],tblLookup[Arena Location],NA(),0,1)</f>
        <v>Cleveland, Ohio</v>
      </c>
      <c r="E2113" s="100">
        <v>67895</v>
      </c>
      <c r="F2113" s="129">
        <v>1999</v>
      </c>
      <c r="G2113" s="100" t="s">
        <v>308</v>
      </c>
      <c r="H2113" s="15" t="s">
        <v>283</v>
      </c>
      <c r="I2113" s="130">
        <v>11.5</v>
      </c>
      <c r="J2113" s="6">
        <f>1</f>
        <v>1</v>
      </c>
      <c r="L2113" s="205" t="s">
        <v>461</v>
      </c>
      <c r="M2113" s="205" t="s">
        <v>462</v>
      </c>
      <c r="N2113" s="205" t="s">
        <v>463</v>
      </c>
    </row>
    <row r="2114" spans="2:14" ht="23.25" customHeight="1">
      <c r="B2114" s="100" t="s">
        <v>414</v>
      </c>
      <c r="C2114" s="100" t="s">
        <v>415</v>
      </c>
      <c r="D2114" s="100" t="s">
        <v>416</v>
      </c>
      <c r="E2114" s="100">
        <v>72220</v>
      </c>
      <c r="F2114" s="129">
        <v>2002</v>
      </c>
      <c r="G2114" s="100" t="s">
        <v>294</v>
      </c>
      <c r="H2114" s="15" t="s">
        <v>290</v>
      </c>
      <c r="I2114" s="130">
        <v>3.14</v>
      </c>
      <c r="J2114" s="6">
        <f>1</f>
        <v>1</v>
      </c>
      <c r="L2114" s="205" t="s">
        <v>420</v>
      </c>
      <c r="M2114" s="205" t="s">
        <v>421</v>
      </c>
      <c r="N2114" s="205" t="s">
        <v>422</v>
      </c>
    </row>
    <row r="2115" spans="2:14" ht="23.25" customHeight="1">
      <c r="B2115" s="100" t="s">
        <v>432</v>
      </c>
      <c r="C2115" s="100" t="s">
        <v>430</v>
      </c>
      <c r="D2115" s="100" t="s">
        <v>431</v>
      </c>
      <c r="E2115" s="100">
        <v>70240</v>
      </c>
      <c r="F2115" s="129">
        <v>2020</v>
      </c>
      <c r="G2115" s="100" t="s">
        <v>297</v>
      </c>
      <c r="H2115" s="15" t="s">
        <v>287</v>
      </c>
      <c r="I2115" s="130">
        <v>15.27</v>
      </c>
      <c r="J2115" s="6">
        <f>1</f>
        <v>1</v>
      </c>
      <c r="L2115" s="205" t="s">
        <v>405</v>
      </c>
      <c r="M2115" s="205" t="s">
        <v>406</v>
      </c>
      <c r="N2115" s="205" t="s">
        <v>407</v>
      </c>
    </row>
    <row r="2116" spans="2:14" ht="23.25" customHeight="1">
      <c r="B2116" s="100" t="str" cm="1">
        <f t="array" ref="B2116">_xlfn.XLOOKUP(tblMix[[#This Row],[Arena Name]]&amp;tblMix[[#This Row],[Arena Location]],tblLookup[Arena Name]&amp;tblLookup[Arena Location],tblLookup[Team Name],NA(),0,1)</f>
        <v>New Orleans Saints</v>
      </c>
      <c r="C2116" s="100" t="s">
        <v>443</v>
      </c>
      <c r="D2116" s="100" t="str">
        <f>_xlfn.XLOOKUP(tblMix[[#This Row],[Arena Name]],tblLookup[Arena Name],tblLookup[Arena Location],NA(),0,1)</f>
        <v>New Orleans, Louisiana</v>
      </c>
      <c r="E2116" s="100">
        <v>73208</v>
      </c>
      <c r="F2116" s="129">
        <v>1975</v>
      </c>
      <c r="G2116" s="100" t="s">
        <v>311</v>
      </c>
      <c r="H2116" s="15" t="s">
        <v>287</v>
      </c>
      <c r="I2116" s="130">
        <v>14.84</v>
      </c>
      <c r="J2116" s="6">
        <f>1</f>
        <v>1</v>
      </c>
      <c r="L2116" s="205" t="s">
        <v>378</v>
      </c>
      <c r="M2116" s="205" t="s">
        <v>379</v>
      </c>
      <c r="N2116" s="205" t="s">
        <v>380</v>
      </c>
    </row>
    <row r="2117" spans="2:14" ht="23.25" customHeight="1">
      <c r="B2117" s="100" t="s">
        <v>464</v>
      </c>
      <c r="C2117" s="100" t="s">
        <v>465</v>
      </c>
      <c r="D2117" s="100" t="s">
        <v>466</v>
      </c>
      <c r="E2117" s="100">
        <v>69143</v>
      </c>
      <c r="F2117" s="129">
        <v>1999</v>
      </c>
      <c r="G2117" s="100" t="s">
        <v>284</v>
      </c>
      <c r="H2117" s="15" t="s">
        <v>290</v>
      </c>
      <c r="I2117" s="130">
        <v>10.16</v>
      </c>
      <c r="J2117" s="6">
        <f>1</f>
        <v>1</v>
      </c>
      <c r="L2117" s="205" t="s">
        <v>442</v>
      </c>
      <c r="M2117" s="205" t="s">
        <v>443</v>
      </c>
      <c r="N2117" s="205" t="s">
        <v>444</v>
      </c>
    </row>
    <row r="2118" spans="2:14" ht="23.25" customHeight="1">
      <c r="B2118" s="100" t="s">
        <v>426</v>
      </c>
      <c r="C2118" s="100" t="s">
        <v>427</v>
      </c>
      <c r="D2118" s="100" t="s">
        <v>428</v>
      </c>
      <c r="E2118" s="100">
        <v>65000</v>
      </c>
      <c r="F2118" s="129">
        <v>2020</v>
      </c>
      <c r="G2118" s="100" t="s">
        <v>365</v>
      </c>
      <c r="H2118" s="15" t="s">
        <v>283</v>
      </c>
      <c r="I2118" s="130">
        <v>7.18</v>
      </c>
      <c r="J2118" s="6">
        <f>1</f>
        <v>1</v>
      </c>
      <c r="L2118" s="205" t="s">
        <v>432</v>
      </c>
      <c r="M2118" s="205" t="s">
        <v>430</v>
      </c>
      <c r="N2118" s="205" t="s">
        <v>431</v>
      </c>
    </row>
    <row r="2119" spans="2:14" ht="23.25" customHeight="1">
      <c r="B2119" s="100" t="s">
        <v>436</v>
      </c>
      <c r="C2119" s="100" t="s">
        <v>437</v>
      </c>
      <c r="D2119" s="100" t="s">
        <v>438</v>
      </c>
      <c r="E2119" s="100">
        <v>66655</v>
      </c>
      <c r="F2119" s="129">
        <v>2016</v>
      </c>
      <c r="G2119" s="100" t="s">
        <v>275</v>
      </c>
      <c r="H2119" s="15" t="s">
        <v>281</v>
      </c>
      <c r="I2119" s="130">
        <v>15.9</v>
      </c>
      <c r="J2119" s="6">
        <f>1</f>
        <v>1</v>
      </c>
      <c r="L2119" s="205" t="s">
        <v>429</v>
      </c>
      <c r="M2119" s="205" t="s">
        <v>430</v>
      </c>
      <c r="N2119" s="205" t="s">
        <v>431</v>
      </c>
    </row>
    <row r="2120" spans="2:14" ht="23.25" customHeight="1">
      <c r="B2120" s="100" t="s">
        <v>458</v>
      </c>
      <c r="C2120" s="100" t="s">
        <v>459</v>
      </c>
      <c r="D2120" s="100" t="s">
        <v>460</v>
      </c>
      <c r="E2120" s="100">
        <v>69000</v>
      </c>
      <c r="F2120" s="129">
        <v>2002</v>
      </c>
      <c r="G2120" s="100" t="s">
        <v>293</v>
      </c>
      <c r="H2120" s="15" t="s">
        <v>283</v>
      </c>
      <c r="I2120" s="130">
        <v>5.08</v>
      </c>
      <c r="J2120" s="6">
        <f>1</f>
        <v>1</v>
      </c>
      <c r="L2120" s="205" t="s">
        <v>414</v>
      </c>
      <c r="M2120" s="205" t="s">
        <v>415</v>
      </c>
      <c r="N2120" s="205" t="s">
        <v>416</v>
      </c>
    </row>
    <row r="2121" spans="2:14" ht="23.25" customHeight="1">
      <c r="B2121" s="100" t="s">
        <v>433</v>
      </c>
      <c r="C2121" s="100" t="s">
        <v>434</v>
      </c>
      <c r="D2121" s="100" t="s">
        <v>435</v>
      </c>
      <c r="E2121" s="100">
        <v>65326</v>
      </c>
      <c r="F2121" s="129">
        <v>1987</v>
      </c>
      <c r="G2121" s="100" t="s">
        <v>321</v>
      </c>
      <c r="H2121" s="15" t="s">
        <v>281</v>
      </c>
      <c r="I2121" s="130">
        <v>3.9</v>
      </c>
      <c r="J2121" s="6">
        <f>1</f>
        <v>1</v>
      </c>
      <c r="L2121" s="205" t="s">
        <v>439</v>
      </c>
      <c r="M2121" s="205" t="s">
        <v>440</v>
      </c>
      <c r="N2121" s="205" t="s">
        <v>441</v>
      </c>
    </row>
    <row r="2122" spans="2:14" ht="23.25" customHeight="1">
      <c r="B2122" s="100" t="s">
        <v>390</v>
      </c>
      <c r="C2122" s="100" t="s">
        <v>391</v>
      </c>
      <c r="D2122" s="100" t="str">
        <f>_xlfn.XLOOKUP(tblMix[[#This Row],[Arena Name]],tblLookup[Arena Name],tblLookup[Arena Location],NA(),0,1)</f>
        <v>Charlotte, North Carolina</v>
      </c>
      <c r="E2122" s="100">
        <v>75523</v>
      </c>
      <c r="F2122" s="129">
        <v>1996</v>
      </c>
      <c r="G2122" s="100" t="s">
        <v>312</v>
      </c>
      <c r="H2122" s="15" t="s">
        <v>287</v>
      </c>
      <c r="I2122" s="130">
        <v>16.22</v>
      </c>
      <c r="J2122" s="6">
        <f>1</f>
        <v>1</v>
      </c>
      <c r="L2122" s="205" t="s">
        <v>452</v>
      </c>
      <c r="M2122" s="205" t="s">
        <v>453</v>
      </c>
      <c r="N2122" s="205" t="s">
        <v>454</v>
      </c>
    </row>
    <row r="2123" spans="2:14" ht="23.25" customHeight="1">
      <c r="B2123" s="100" t="s">
        <v>461</v>
      </c>
      <c r="C2123" s="100" t="s">
        <v>462</v>
      </c>
      <c r="D2123" s="100" t="s">
        <v>463</v>
      </c>
      <c r="E2123" s="100">
        <v>65890</v>
      </c>
      <c r="F2123" s="129">
        <v>1998</v>
      </c>
      <c r="G2123" s="100" t="s">
        <v>308</v>
      </c>
      <c r="H2123" s="15" t="s">
        <v>283</v>
      </c>
      <c r="I2123" s="130">
        <v>11.5</v>
      </c>
      <c r="J2123" s="6">
        <f>1</f>
        <v>1</v>
      </c>
      <c r="L2123" s="205" t="s">
        <v>442</v>
      </c>
      <c r="M2123" s="205" t="s">
        <v>443</v>
      </c>
      <c r="N2123" s="205" t="s">
        <v>444</v>
      </c>
    </row>
    <row r="2124" spans="2:14" ht="23.25" customHeight="1">
      <c r="B2124" s="100" t="str" cm="1">
        <f t="array" ref="B2124">_xlfn.XLOOKUP(tblMix[[#This Row],[Arena Name]]&amp;tblMix[[#This Row],[Arena Location]],tblLookup[Arena Name]&amp;tblLookup[Arena Location],tblLookup[Team Name],NA(),0,1)</f>
        <v>Baltimore Ravens</v>
      </c>
      <c r="C2124" s="100" t="str">
        <f>_xlfn.XLOOKUP(tblMix[[#This Row],[Arena Location]],tblLookup[Arena Location],tblLookup[Arena Name],NA(),0,1)</f>
        <v>M&amp;T Bank Stadium</v>
      </c>
      <c r="D2124" s="100" t="s">
        <v>386</v>
      </c>
      <c r="E2124" s="100">
        <v>71008</v>
      </c>
      <c r="F2124" s="129">
        <v>1998</v>
      </c>
      <c r="G2124" s="100" t="s">
        <v>321</v>
      </c>
      <c r="H2124" s="15" t="s">
        <v>290</v>
      </c>
      <c r="I2124" s="130">
        <v>4.2300000000000004</v>
      </c>
      <c r="J2124" s="6">
        <f>1</f>
        <v>1</v>
      </c>
      <c r="L2124" s="205" t="s">
        <v>378</v>
      </c>
      <c r="M2124" s="205" t="s">
        <v>379</v>
      </c>
      <c r="N2124" s="205" t="s">
        <v>380</v>
      </c>
    </row>
    <row r="2125" spans="2:14" ht="23.25" customHeight="1">
      <c r="B2125" s="100" t="s">
        <v>399</v>
      </c>
      <c r="C2125" s="100" t="s">
        <v>400</v>
      </c>
      <c r="D2125" s="100" t="s">
        <v>401</v>
      </c>
      <c r="E2125" s="100">
        <v>67895</v>
      </c>
      <c r="F2125" s="129">
        <v>1999</v>
      </c>
      <c r="G2125" s="100" t="s">
        <v>300</v>
      </c>
      <c r="H2125" s="15" t="s">
        <v>283</v>
      </c>
      <c r="I2125" s="130">
        <v>8.15</v>
      </c>
      <c r="J2125" s="6">
        <f>1</f>
        <v>1</v>
      </c>
      <c r="L2125" s="205" t="s">
        <v>393</v>
      </c>
      <c r="M2125" s="205" t="s">
        <v>394</v>
      </c>
      <c r="N2125" s="205" t="s">
        <v>395</v>
      </c>
    </row>
    <row r="2126" spans="2:14" ht="23.25" customHeight="1">
      <c r="B2126" s="100" t="s">
        <v>417</v>
      </c>
      <c r="C2126" s="100" t="s">
        <v>418</v>
      </c>
      <c r="D2126" s="100" t="s">
        <v>419</v>
      </c>
      <c r="E2126" s="100">
        <v>67000</v>
      </c>
      <c r="F2126" s="129">
        <v>2008</v>
      </c>
      <c r="G2126" s="100" t="s">
        <v>314</v>
      </c>
      <c r="H2126" s="15" t="s">
        <v>283</v>
      </c>
      <c r="I2126" s="130">
        <v>12.41</v>
      </c>
      <c r="J2126" s="6">
        <f>1</f>
        <v>1</v>
      </c>
      <c r="L2126" s="205" t="s">
        <v>396</v>
      </c>
      <c r="M2126" s="205" t="s">
        <v>397</v>
      </c>
      <c r="N2126" s="205" t="s">
        <v>398</v>
      </c>
    </row>
    <row r="2127" spans="2:14" ht="23.25" customHeight="1">
      <c r="B2127" s="100" t="str" cm="1">
        <f t="array" ref="B2127">_xlfn.XLOOKUP(tblMix[[#This Row],[Arena Name]]&amp;tblMix[[#This Row],[Arena Location]],tblLookup[Arena Name]&amp;tblLookup[Arena Location],tblLookup[Team Name],NA(),0,1)</f>
        <v>San Francisco 49ers</v>
      </c>
      <c r="C2127" s="100" t="str">
        <f>_xlfn.XLOOKUP(tblMix[[#This Row],[Arena Location]],tblLookup[Arena Location],tblLookup[Arena Name],NA(),0,1)</f>
        <v>Levi's Stadium</v>
      </c>
      <c r="D2127" s="100" t="s">
        <v>457</v>
      </c>
      <c r="E2127" s="100">
        <v>68500</v>
      </c>
      <c r="F2127" s="129">
        <v>2014</v>
      </c>
      <c r="G2127" s="100" t="s">
        <v>304</v>
      </c>
      <c r="H2127" s="15" t="s">
        <v>283</v>
      </c>
      <c r="I2127" s="130">
        <v>7.53</v>
      </c>
      <c r="J2127" s="6">
        <f>1</f>
        <v>1</v>
      </c>
      <c r="L2127" s="205" t="s">
        <v>426</v>
      </c>
      <c r="M2127" s="205" t="s">
        <v>427</v>
      </c>
      <c r="N2127" s="205" t="s">
        <v>428</v>
      </c>
    </row>
    <row r="2128" spans="2:14" ht="23.25" customHeight="1">
      <c r="B2128" s="100" t="s">
        <v>458</v>
      </c>
      <c r="C2128" s="100" t="s">
        <v>459</v>
      </c>
      <c r="D2128" s="100" t="s">
        <v>460</v>
      </c>
      <c r="E2128" s="100">
        <v>69000</v>
      </c>
      <c r="F2128" s="129">
        <v>2002</v>
      </c>
      <c r="G2128" s="100" t="s">
        <v>277</v>
      </c>
      <c r="H2128" s="15" t="s">
        <v>290</v>
      </c>
      <c r="I2128" s="130">
        <v>7.75</v>
      </c>
      <c r="J2128" s="6">
        <f>1</f>
        <v>1</v>
      </c>
      <c r="L2128" s="205" t="s">
        <v>417</v>
      </c>
      <c r="M2128" s="205" t="s">
        <v>418</v>
      </c>
      <c r="N2128" s="205" t="s">
        <v>419</v>
      </c>
    </row>
    <row r="2129" spans="2:14" ht="23.25" customHeight="1">
      <c r="B2129" s="100" t="str" cm="1">
        <f t="array" ref="B2129">_xlfn.XLOOKUP(tblMix[[#This Row],[Arena Name]]&amp;tblMix[[#This Row],[Arena Location]],tblLookup[Arena Name]&amp;tblLookup[Arena Location],tblLookup[Team Name],NA(),0,1)</f>
        <v>Cincinnati Bengals</v>
      </c>
      <c r="C2129" s="100" t="s">
        <v>397</v>
      </c>
      <c r="D2129" s="100" t="str">
        <f>_xlfn.XLOOKUP(tblMix[[#This Row],[Arena Name]],tblLookup[Arena Name],tblLookup[Arena Location],NA(),0,1)</f>
        <v>Cincinnati, Ohio</v>
      </c>
      <c r="E2129" s="100">
        <v>65515</v>
      </c>
      <c r="F2129" s="129">
        <v>2000</v>
      </c>
      <c r="G2129" s="100" t="s">
        <v>277</v>
      </c>
      <c r="H2129" s="15" t="s">
        <v>290</v>
      </c>
      <c r="I2129" s="130">
        <v>7.75</v>
      </c>
      <c r="J2129" s="6">
        <f>1</f>
        <v>1</v>
      </c>
      <c r="L2129" s="205" t="s">
        <v>417</v>
      </c>
      <c r="M2129" s="205" t="s">
        <v>418</v>
      </c>
      <c r="N2129" s="205" t="s">
        <v>419</v>
      </c>
    </row>
    <row r="2130" spans="2:14" ht="23.25" customHeight="1">
      <c r="B2130" s="100" t="s">
        <v>455</v>
      </c>
      <c r="C2130" s="100" t="s">
        <v>456</v>
      </c>
      <c r="D2130" s="100" t="s">
        <v>457</v>
      </c>
      <c r="E2130" s="100">
        <v>68500</v>
      </c>
      <c r="F2130" s="129">
        <v>2014</v>
      </c>
      <c r="G2130" s="100" t="s">
        <v>308</v>
      </c>
      <c r="H2130" s="15" t="s">
        <v>287</v>
      </c>
      <c r="I2130" s="130">
        <v>11.5</v>
      </c>
      <c r="J2130" s="6">
        <f>1</f>
        <v>1</v>
      </c>
      <c r="L2130" s="205" t="s">
        <v>378</v>
      </c>
      <c r="M2130" s="205" t="s">
        <v>379</v>
      </c>
      <c r="N2130" s="205" t="s">
        <v>380</v>
      </c>
    </row>
    <row r="2131" spans="2:14" ht="23.25" customHeight="1">
      <c r="B2131" s="100" t="s">
        <v>461</v>
      </c>
      <c r="C2131" s="100" t="str">
        <f>_xlfn.XLOOKUP(tblMix[[#This Row],[Team Name]],tblLookup[Team Name],tblLookup[Arena Name],NA(),0,1)</f>
        <v>Raymond James Stadium</v>
      </c>
      <c r="D2131" s="100" t="s">
        <v>463</v>
      </c>
      <c r="E2131" s="100">
        <v>65890</v>
      </c>
      <c r="F2131" s="129">
        <v>1998</v>
      </c>
      <c r="G2131" s="100" t="s">
        <v>270</v>
      </c>
      <c r="H2131" s="15" t="s">
        <v>290</v>
      </c>
      <c r="I2131" s="130">
        <v>8.5</v>
      </c>
      <c r="J2131" s="6">
        <f>1</f>
        <v>1</v>
      </c>
      <c r="L2131" s="205" t="s">
        <v>455</v>
      </c>
      <c r="M2131" s="205" t="s">
        <v>456</v>
      </c>
      <c r="N2131" s="205" t="s">
        <v>457</v>
      </c>
    </row>
    <row r="2132" spans="2:14" ht="23.25" customHeight="1">
      <c r="B2132" s="100" t="s">
        <v>449</v>
      </c>
      <c r="C2132" s="100" t="s">
        <v>450</v>
      </c>
      <c r="D2132" s="100" t="s">
        <v>451</v>
      </c>
      <c r="E2132" s="100">
        <v>69596</v>
      </c>
      <c r="F2132" s="129">
        <v>2003</v>
      </c>
      <c r="G2132" s="100" t="s">
        <v>272</v>
      </c>
      <c r="H2132" s="15" t="s">
        <v>287</v>
      </c>
      <c r="I2132" s="130">
        <v>15.68</v>
      </c>
      <c r="J2132" s="6">
        <f>1</f>
        <v>1</v>
      </c>
      <c r="L2132" s="205" t="s">
        <v>387</v>
      </c>
      <c r="M2132" s="205" t="s">
        <v>388</v>
      </c>
      <c r="N2132" s="205" t="s">
        <v>389</v>
      </c>
    </row>
    <row r="2133" spans="2:14" ht="23.25" customHeight="1">
      <c r="B2133" s="100" t="s">
        <v>432</v>
      </c>
      <c r="C2133" s="100" t="s">
        <v>430</v>
      </c>
      <c r="D2133" s="100" t="str">
        <f>_xlfn.XLOOKUP(tblMix[[#This Row],[Arena Name]],tblLookup[Arena Name],tblLookup[Arena Location],NA(),0,1)</f>
        <v>Inglewood, California</v>
      </c>
      <c r="E2133" s="100">
        <v>70240</v>
      </c>
      <c r="F2133" s="129">
        <v>2020</v>
      </c>
      <c r="G2133" s="100" t="s">
        <v>268</v>
      </c>
      <c r="H2133" s="15" t="s">
        <v>290</v>
      </c>
      <c r="I2133" s="130">
        <v>6.16</v>
      </c>
      <c r="J2133" s="6">
        <f>1</f>
        <v>1</v>
      </c>
      <c r="L2133" s="205" t="s">
        <v>402</v>
      </c>
      <c r="M2133" s="205" t="s">
        <v>403</v>
      </c>
      <c r="N2133" s="205" t="s">
        <v>404</v>
      </c>
    </row>
    <row r="2134" spans="2:14" ht="23.25" customHeight="1">
      <c r="B2134" s="100" t="str" cm="1">
        <f t="array" ref="B2134">_xlfn.XLOOKUP(tblMix[[#This Row],[Arena Name]]&amp;tblMix[[#This Row],[Arena Location]],tblLookup[Arena Name]&amp;tblLookup[Arena Location],tblLookup[Team Name],NA(),0,1)</f>
        <v>Buffalo Bills</v>
      </c>
      <c r="C2134" s="100" t="s">
        <v>388</v>
      </c>
      <c r="D2134" s="100" t="str">
        <f>_xlfn.XLOOKUP(tblMix[[#This Row],[Arena Name]],tblLookup[Arena Name],tblLookup[Arena Location],NA(),0,1)</f>
        <v>Orchard Park, New York</v>
      </c>
      <c r="E2134" s="100">
        <v>71608</v>
      </c>
      <c r="F2134" s="129">
        <v>1973</v>
      </c>
      <c r="G2134" s="100" t="s">
        <v>311</v>
      </c>
      <c r="H2134" s="15" t="s">
        <v>281</v>
      </c>
      <c r="I2134" s="130">
        <v>13.65</v>
      </c>
      <c r="J2134" s="6">
        <f>1</f>
        <v>1</v>
      </c>
      <c r="L2134" s="205" t="s">
        <v>396</v>
      </c>
      <c r="M2134" s="205" t="s">
        <v>397</v>
      </c>
      <c r="N2134" s="205" t="s">
        <v>398</v>
      </c>
    </row>
    <row r="2135" spans="2:14" ht="23.25" customHeight="1">
      <c r="B2135" s="100" t="s">
        <v>414</v>
      </c>
      <c r="C2135" s="100" t="s">
        <v>415</v>
      </c>
      <c r="D2135" s="100" t="s">
        <v>416</v>
      </c>
      <c r="E2135" s="100">
        <v>72220</v>
      </c>
      <c r="F2135" s="129">
        <v>2002</v>
      </c>
      <c r="G2135" s="100" t="s">
        <v>275</v>
      </c>
      <c r="H2135" s="15" t="s">
        <v>287</v>
      </c>
      <c r="I2135" s="130">
        <v>14.59</v>
      </c>
      <c r="J2135" s="6">
        <f>1</f>
        <v>1</v>
      </c>
      <c r="L2135" s="205" t="s">
        <v>426</v>
      </c>
      <c r="M2135" s="205" t="s">
        <v>427</v>
      </c>
      <c r="N2135" s="205" t="s">
        <v>428</v>
      </c>
    </row>
    <row r="2136" spans="2:14" ht="23.25" customHeight="1">
      <c r="B2136" s="100" t="str" cm="1">
        <f t="array" ref="B2136">_xlfn.XLOOKUP(tblMix[[#This Row],[Arena Name]]&amp;tblMix[[#This Row],[Arena Location]],tblLookup[Arena Name]&amp;tblLookup[Arena Location],tblLookup[Team Name],NA(),0,1)</f>
        <v>Cleveland Browns</v>
      </c>
      <c r="C2136" s="100" t="s">
        <v>400</v>
      </c>
      <c r="D2136" s="100" t="s">
        <v>401</v>
      </c>
      <c r="E2136" s="100">
        <v>67895</v>
      </c>
      <c r="F2136" s="129">
        <v>1999</v>
      </c>
      <c r="G2136" s="100" t="s">
        <v>359</v>
      </c>
      <c r="H2136" s="15" t="s">
        <v>287</v>
      </c>
      <c r="I2136" s="130">
        <v>11.01</v>
      </c>
      <c r="J2136" s="6">
        <f>1</f>
        <v>1</v>
      </c>
      <c r="L2136" s="205" t="s">
        <v>408</v>
      </c>
      <c r="M2136" s="205" t="s">
        <v>409</v>
      </c>
      <c r="N2136" s="205" t="s">
        <v>410</v>
      </c>
    </row>
    <row r="2137" spans="2:14" ht="23.25" customHeight="1">
      <c r="B2137" s="100" t="s">
        <v>464</v>
      </c>
      <c r="C2137" s="100" t="str">
        <f>_xlfn.XLOOKUP(tblMix[[#This Row],[Team Name]],tblLookup[Team Name],tblLookup[Arena Name],NA(),0,1)</f>
        <v>Nissan Stadium</v>
      </c>
      <c r="D2137" s="100" t="s">
        <v>466</v>
      </c>
      <c r="E2137" s="100">
        <v>69143</v>
      </c>
      <c r="F2137" s="129">
        <v>1999</v>
      </c>
      <c r="G2137" s="100" t="s">
        <v>276</v>
      </c>
      <c r="H2137" s="15" t="s">
        <v>283</v>
      </c>
      <c r="I2137" s="130">
        <v>6.13</v>
      </c>
      <c r="J2137" s="6">
        <f>1</f>
        <v>1</v>
      </c>
      <c r="L2137" s="205" t="s">
        <v>429</v>
      </c>
      <c r="M2137" s="205" t="s">
        <v>430</v>
      </c>
      <c r="N2137" s="205" t="s">
        <v>431</v>
      </c>
    </row>
    <row r="2138" spans="2:14" ht="23.25" customHeight="1">
      <c r="B2138" s="100" t="str" cm="1">
        <f t="array" ref="B2138">_xlfn.XLOOKUP(tblMix[[#This Row],[Arena Name]]&amp;tblMix[[#This Row],[Arena Location]],tblLookup[Arena Name]&amp;tblLookup[Arena Location],tblLookup[Team Name],NA(),0,1)</f>
        <v>Kansas City Chiefs</v>
      </c>
      <c r="C2138" s="100" t="str">
        <f>_xlfn.XLOOKUP(tblMix[[#This Row],[Arena Location]],tblLookup[Arena Location],tblLookup[Arena Name],NA(),0,1)</f>
        <v>GEHA Field at Arrowhead Stadium</v>
      </c>
      <c r="D2138" s="100" t="s">
        <v>425</v>
      </c>
      <c r="E2138" s="100">
        <v>76416</v>
      </c>
      <c r="F2138" s="129">
        <v>1972</v>
      </c>
      <c r="G2138" s="100" t="s">
        <v>361</v>
      </c>
      <c r="H2138" s="15" t="s">
        <v>281</v>
      </c>
      <c r="I2138" s="130">
        <v>3.09</v>
      </c>
      <c r="J2138" s="6">
        <f>1</f>
        <v>1</v>
      </c>
      <c r="L2138" s="205" t="s">
        <v>399</v>
      </c>
      <c r="M2138" s="205" t="s">
        <v>400</v>
      </c>
      <c r="N2138" s="205" t="s">
        <v>401</v>
      </c>
    </row>
    <row r="2139" spans="2:14" ht="23.25" customHeight="1">
      <c r="B2139" s="100" t="s">
        <v>417</v>
      </c>
      <c r="C2139" s="100" t="s">
        <v>418</v>
      </c>
      <c r="D2139" s="100" t="s">
        <v>419</v>
      </c>
      <c r="E2139" s="100">
        <v>67000</v>
      </c>
      <c r="F2139" s="129">
        <v>2008</v>
      </c>
      <c r="G2139" s="100" t="s">
        <v>363</v>
      </c>
      <c r="H2139" s="15" t="s">
        <v>283</v>
      </c>
      <c r="I2139" s="130">
        <v>5.05</v>
      </c>
      <c r="J2139" s="6">
        <f>1</f>
        <v>1</v>
      </c>
      <c r="L2139" s="205" t="s">
        <v>420</v>
      </c>
      <c r="M2139" s="205" t="s">
        <v>421</v>
      </c>
      <c r="N2139" s="205" t="s">
        <v>422</v>
      </c>
    </row>
    <row r="2140" spans="2:14" ht="23.25" customHeight="1">
      <c r="B2140" s="100" t="s">
        <v>442</v>
      </c>
      <c r="C2140" s="100" t="str">
        <f>_xlfn.XLOOKUP(tblMix[[#This Row],[Team Name]],tblLookup[Team Name],tblLookup[Arena Name],NA(),0,1)</f>
        <v>Caesars Superdome</v>
      </c>
      <c r="D2140" s="100" t="s">
        <v>444</v>
      </c>
      <c r="E2140" s="100">
        <v>73208</v>
      </c>
      <c r="F2140" s="129">
        <v>1975</v>
      </c>
      <c r="G2140" s="100" t="s">
        <v>300</v>
      </c>
      <c r="H2140" s="15" t="s">
        <v>283</v>
      </c>
      <c r="I2140" s="130">
        <v>8.15</v>
      </c>
      <c r="J2140" s="6">
        <f>1</f>
        <v>1</v>
      </c>
      <c r="L2140" s="205" t="s">
        <v>439</v>
      </c>
      <c r="M2140" s="205" t="s">
        <v>440</v>
      </c>
      <c r="N2140" s="205" t="s">
        <v>441</v>
      </c>
    </row>
    <row r="2141" spans="2:14" ht="23.25" customHeight="1">
      <c r="B2141" s="100" t="str" cm="1">
        <f t="array" ref="B2141">_xlfn.XLOOKUP(tblMix[[#This Row],[Arena Name]]&amp;tblMix[[#This Row],[Arena Location]],tblLookup[Arena Name]&amp;tblLookup[Arena Location],tblLookup[Team Name],NA(),0,1)</f>
        <v>Detroit Lions</v>
      </c>
      <c r="C2141" s="100" t="str">
        <f>_xlfn.XLOOKUP(tblMix[[#This Row],[Arena Location]],tblLookup[Arena Location],tblLookup[Arena Name],NA(),0,1)</f>
        <v>Ford Field</v>
      </c>
      <c r="D2141" s="100" t="s">
        <v>410</v>
      </c>
      <c r="E2141" s="100">
        <v>65000</v>
      </c>
      <c r="F2141" s="129">
        <v>2002</v>
      </c>
      <c r="G2141" s="100" t="s">
        <v>298</v>
      </c>
      <c r="H2141" s="15" t="s">
        <v>287</v>
      </c>
      <c r="I2141" s="130">
        <v>9.84</v>
      </c>
      <c r="J2141" s="6">
        <f>1</f>
        <v>1</v>
      </c>
      <c r="L2141" s="205" t="s">
        <v>445</v>
      </c>
      <c r="M2141" s="205" t="s">
        <v>446</v>
      </c>
      <c r="N2141" s="205" t="s">
        <v>447</v>
      </c>
    </row>
    <row r="2142" spans="2:14" ht="23.25" customHeight="1">
      <c r="B2142" s="100" t="s">
        <v>378</v>
      </c>
      <c r="C2142" s="100" t="s">
        <v>379</v>
      </c>
      <c r="D2142" s="100" t="str">
        <f>_xlfn.XLOOKUP(tblMix[[#This Row],[Arena Name]],tblLookup[Arena Name],tblLookup[Arena Location],NA(),0,1)</f>
        <v>Glendale, Arizona</v>
      </c>
      <c r="E2142" s="100">
        <v>63400</v>
      </c>
      <c r="F2142" s="129">
        <v>2006</v>
      </c>
      <c r="G2142" s="100" t="s">
        <v>291</v>
      </c>
      <c r="H2142" s="15" t="s">
        <v>290</v>
      </c>
      <c r="I2142" s="130">
        <v>9.1199999999999992</v>
      </c>
      <c r="J2142" s="6">
        <f>1</f>
        <v>1</v>
      </c>
      <c r="L2142" s="205" t="s">
        <v>381</v>
      </c>
      <c r="M2142" s="205" t="s">
        <v>382</v>
      </c>
      <c r="N2142" s="205" t="s">
        <v>383</v>
      </c>
    </row>
    <row r="2143" spans="2:14" ht="23.25" customHeight="1">
      <c r="B2143" s="100" t="s">
        <v>467</v>
      </c>
      <c r="C2143" s="100" t="s">
        <v>468</v>
      </c>
      <c r="D2143" s="100" t="s">
        <v>469</v>
      </c>
      <c r="E2143" s="100">
        <v>82000</v>
      </c>
      <c r="F2143" s="129">
        <v>1997</v>
      </c>
      <c r="G2143" s="100" t="s">
        <v>301</v>
      </c>
      <c r="H2143" s="15" t="s">
        <v>281</v>
      </c>
      <c r="I2143" s="130">
        <v>12.44</v>
      </c>
      <c r="J2143" s="6">
        <f>1</f>
        <v>1</v>
      </c>
      <c r="L2143" s="205" t="s">
        <v>423</v>
      </c>
      <c r="M2143" s="205" t="s">
        <v>424</v>
      </c>
      <c r="N2143" s="205" t="s">
        <v>425</v>
      </c>
    </row>
    <row r="2144" spans="2:14" ht="23.25" customHeight="1">
      <c r="B2144" s="100" t="s">
        <v>439</v>
      </c>
      <c r="C2144" s="100" t="s">
        <v>440</v>
      </c>
      <c r="D2144" s="100" t="s">
        <v>441</v>
      </c>
      <c r="E2144" s="100">
        <v>66829</v>
      </c>
      <c r="F2144" s="129">
        <v>2002</v>
      </c>
      <c r="G2144" s="100" t="s">
        <v>299</v>
      </c>
      <c r="H2144" s="15" t="s">
        <v>283</v>
      </c>
      <c r="I2144" s="130">
        <v>5.21</v>
      </c>
      <c r="J2144" s="6">
        <f>1</f>
        <v>1</v>
      </c>
      <c r="L2144" s="205" t="s">
        <v>387</v>
      </c>
      <c r="M2144" s="205" t="s">
        <v>388</v>
      </c>
      <c r="N2144" s="205" t="s">
        <v>389</v>
      </c>
    </row>
    <row r="2145" spans="2:14" ht="23.25" customHeight="1">
      <c r="B2145" s="100" t="s">
        <v>452</v>
      </c>
      <c r="C2145" s="100" t="str">
        <f>_xlfn.XLOOKUP(tblMix[[#This Row],[Team Name]],tblLookup[Team Name],tblLookup[Arena Name],NA(),0,1)</f>
        <v>Acrisure Stadium</v>
      </c>
      <c r="D2145" s="100" t="s">
        <v>454</v>
      </c>
      <c r="E2145" s="100">
        <v>68400</v>
      </c>
      <c r="F2145" s="129">
        <v>2001</v>
      </c>
      <c r="G2145" s="100" t="s">
        <v>297</v>
      </c>
      <c r="H2145" s="15" t="s">
        <v>283</v>
      </c>
      <c r="I2145" s="130">
        <v>15.27</v>
      </c>
      <c r="J2145" s="6">
        <f>1</f>
        <v>1</v>
      </c>
      <c r="L2145" s="205" t="s">
        <v>458</v>
      </c>
      <c r="M2145" s="205" t="s">
        <v>459</v>
      </c>
      <c r="N2145" s="205" t="s">
        <v>460</v>
      </c>
    </row>
    <row r="2146" spans="2:14" ht="23.25" customHeight="1">
      <c r="B2146" s="100" t="s">
        <v>399</v>
      </c>
      <c r="C2146" s="100" t="s">
        <v>400</v>
      </c>
      <c r="D2146" s="100" t="str">
        <f>_xlfn.XLOOKUP(tblMix[[#This Row],[Arena Name]],tblLookup[Arena Name],tblLookup[Arena Location],NA(),0,1)</f>
        <v>Cleveland, Ohio</v>
      </c>
      <c r="E2146" s="100">
        <v>67895</v>
      </c>
      <c r="F2146" s="129">
        <v>1999</v>
      </c>
      <c r="G2146" s="100" t="s">
        <v>276</v>
      </c>
      <c r="H2146" s="15" t="s">
        <v>283</v>
      </c>
      <c r="I2146" s="130">
        <v>6.13</v>
      </c>
      <c r="J2146" s="6">
        <f>1</f>
        <v>1</v>
      </c>
      <c r="L2146" s="205" t="s">
        <v>439</v>
      </c>
      <c r="M2146" s="205" t="s">
        <v>440</v>
      </c>
      <c r="N2146" s="205" t="s">
        <v>441</v>
      </c>
    </row>
    <row r="2147" spans="2:14" ht="23.25" customHeight="1">
      <c r="B2147" s="100" t="s">
        <v>417</v>
      </c>
      <c r="C2147" s="100" t="str">
        <f>_xlfn.XLOOKUP(tblMix[[#This Row],[Team Name]],tblLookup[Team Name],tblLookup[Arena Name],NA(),0,1)</f>
        <v>Lucas Oil Stadium</v>
      </c>
      <c r="D2147" s="100" t="s">
        <v>419</v>
      </c>
      <c r="E2147" s="100">
        <v>67000</v>
      </c>
      <c r="F2147" s="129">
        <v>2008</v>
      </c>
      <c r="G2147" s="100" t="s">
        <v>293</v>
      </c>
      <c r="H2147" s="15" t="s">
        <v>281</v>
      </c>
      <c r="I2147" s="130">
        <v>5.38</v>
      </c>
      <c r="J2147" s="6">
        <f>1</f>
        <v>1</v>
      </c>
      <c r="L2147" s="205" t="s">
        <v>461</v>
      </c>
      <c r="M2147" s="205" t="s">
        <v>462</v>
      </c>
      <c r="N2147" s="205" t="s">
        <v>463</v>
      </c>
    </row>
    <row r="2148" spans="2:14" ht="23.25" customHeight="1">
      <c r="B2148" s="100" t="str" cm="1">
        <f t="array" ref="B2148">_xlfn.XLOOKUP(tblMix[[#This Row],[Arena Name]]&amp;tblMix[[#This Row],[Arena Location]],tblLookup[Arena Name]&amp;tblLookup[Arena Location],tblLookup[Team Name],NA(),0,1)</f>
        <v>Philadelphia Eagles</v>
      </c>
      <c r="C2148" s="100" t="str">
        <f>_xlfn.XLOOKUP(tblMix[[#This Row],[Arena Location]],tblLookup[Arena Location],tblLookup[Arena Name],NA(),0,1)</f>
        <v>Lincoln Financial Field</v>
      </c>
      <c r="D2148" s="100" t="s">
        <v>451</v>
      </c>
      <c r="E2148" s="100">
        <v>69596</v>
      </c>
      <c r="F2148" s="129">
        <v>2003</v>
      </c>
      <c r="G2148" s="100" t="s">
        <v>293</v>
      </c>
      <c r="H2148" s="15" t="s">
        <v>281</v>
      </c>
      <c r="I2148" s="130">
        <v>5.38</v>
      </c>
      <c r="J2148" s="6">
        <f>1</f>
        <v>1</v>
      </c>
      <c r="L2148" s="205" t="s">
        <v>390</v>
      </c>
      <c r="M2148" s="205" t="s">
        <v>391</v>
      </c>
      <c r="N2148" s="205" t="s">
        <v>392</v>
      </c>
    </row>
    <row r="2149" spans="2:14" ht="23.25" customHeight="1">
      <c r="B2149" s="100" t="s">
        <v>408</v>
      </c>
      <c r="C2149" s="100" t="s">
        <v>409</v>
      </c>
      <c r="D2149" s="100" t="str">
        <f>_xlfn.XLOOKUP(tblMix[[#This Row],[Arena Name]],tblLookup[Arena Name],tblLookup[Arena Location],NA(),0,1)</f>
        <v>Detroit, Michigan</v>
      </c>
      <c r="E2149" s="100">
        <v>65000</v>
      </c>
      <c r="F2149" s="129">
        <v>2002</v>
      </c>
      <c r="G2149" s="100" t="s">
        <v>312</v>
      </c>
      <c r="H2149" s="15" t="s">
        <v>281</v>
      </c>
      <c r="I2149" s="130">
        <v>16.059999999999999</v>
      </c>
      <c r="J2149" s="6">
        <f>1</f>
        <v>1</v>
      </c>
      <c r="L2149" s="205" t="s">
        <v>426</v>
      </c>
      <c r="M2149" s="205" t="s">
        <v>427</v>
      </c>
      <c r="N2149" s="205" t="s">
        <v>428</v>
      </c>
    </row>
    <row r="2150" spans="2:14" ht="23.25" customHeight="1">
      <c r="B2150" s="100" t="s">
        <v>390</v>
      </c>
      <c r="C2150" s="100" t="str">
        <f>_xlfn.XLOOKUP(tblMix[[#This Row],[Team Name]],tblLookup[Team Name],tblLookup[Arena Name],NA(),0,1)</f>
        <v>Bank of America Stadium</v>
      </c>
      <c r="D2150" s="100" t="s">
        <v>392</v>
      </c>
      <c r="E2150" s="100">
        <v>75523</v>
      </c>
      <c r="F2150" s="129">
        <v>1996</v>
      </c>
      <c r="G2150" s="100" t="s">
        <v>310</v>
      </c>
      <c r="H2150" s="15" t="s">
        <v>281</v>
      </c>
      <c r="I2150" s="130">
        <v>6.82</v>
      </c>
      <c r="J2150" s="6">
        <f>1</f>
        <v>1</v>
      </c>
      <c r="L2150" s="205" t="s">
        <v>396</v>
      </c>
      <c r="M2150" s="205" t="s">
        <v>397</v>
      </c>
      <c r="N2150" s="205" t="s">
        <v>398</v>
      </c>
    </row>
    <row r="2151" spans="2:14" ht="23.25" customHeight="1">
      <c r="B2151" s="100" t="str" cm="1">
        <f t="array" ref="B2151">_xlfn.XLOOKUP(tblMix[[#This Row],[Arena Name]]&amp;tblMix[[#This Row],[Arena Location]],tblLookup[Arena Name]&amp;tblLookup[Arena Location],tblLookup[Team Name],NA(),0,1)</f>
        <v>Detroit Lions</v>
      </c>
      <c r="C2151" s="100" t="str">
        <f>_xlfn.XLOOKUP(tblMix[[#This Row],[Arena Location]],tblLookup[Arena Location],tblLookup[Arena Name],NA(),0,1)</f>
        <v>Ford Field</v>
      </c>
      <c r="D2151" s="100" t="s">
        <v>410</v>
      </c>
      <c r="E2151" s="100">
        <v>65000</v>
      </c>
      <c r="F2151" s="129">
        <v>2002</v>
      </c>
      <c r="G2151" s="100" t="s">
        <v>364</v>
      </c>
      <c r="H2151" s="15" t="s">
        <v>281</v>
      </c>
      <c r="I2151" s="130">
        <v>7.2</v>
      </c>
      <c r="J2151" s="6">
        <f>1</f>
        <v>1</v>
      </c>
      <c r="L2151" s="205" t="s">
        <v>452</v>
      </c>
      <c r="M2151" s="205" t="s">
        <v>453</v>
      </c>
      <c r="N2151" s="205" t="s">
        <v>454</v>
      </c>
    </row>
    <row r="2152" spans="2:14" ht="23.25" customHeight="1">
      <c r="B2152" s="100" t="s">
        <v>399</v>
      </c>
      <c r="C2152" s="100" t="str">
        <f>_xlfn.XLOOKUP(tblMix[[#This Row],[Team Name]],tblLookup[Team Name],tblLookup[Arena Name],NA(),0,1)</f>
        <v>Cleveland Browns Stadium</v>
      </c>
      <c r="D2152" s="100" t="s">
        <v>401</v>
      </c>
      <c r="E2152" s="100">
        <v>67895</v>
      </c>
      <c r="F2152" s="129">
        <v>1999</v>
      </c>
      <c r="G2152" s="100" t="s">
        <v>314</v>
      </c>
      <c r="H2152" s="15" t="s">
        <v>283</v>
      </c>
      <c r="I2152" s="130">
        <v>12.41</v>
      </c>
      <c r="J2152" s="6">
        <f>1</f>
        <v>1</v>
      </c>
      <c r="L2152" s="205" t="s">
        <v>448</v>
      </c>
      <c r="M2152" s="205" t="s">
        <v>446</v>
      </c>
      <c r="N2152" s="205" t="s">
        <v>447</v>
      </c>
    </row>
    <row r="2153" spans="2:14" ht="23.25" customHeight="1">
      <c r="B2153" s="100" t="s">
        <v>442</v>
      </c>
      <c r="C2153" s="100" t="s">
        <v>443</v>
      </c>
      <c r="D2153" s="100" t="s">
        <v>444</v>
      </c>
      <c r="E2153" s="100">
        <v>73208</v>
      </c>
      <c r="F2153" s="129">
        <v>1975</v>
      </c>
      <c r="G2153" s="100" t="s">
        <v>322</v>
      </c>
      <c r="H2153" s="15" t="s">
        <v>281</v>
      </c>
      <c r="I2153" s="130">
        <v>4.45</v>
      </c>
      <c r="J2153" s="6">
        <f>1</f>
        <v>1</v>
      </c>
      <c r="L2153" s="205" t="s">
        <v>436</v>
      </c>
      <c r="M2153" s="205" t="s">
        <v>437</v>
      </c>
      <c r="N2153" s="205" t="s">
        <v>438</v>
      </c>
    </row>
    <row r="2154" spans="2:14" ht="23.25" customHeight="1">
      <c r="B2154" s="100" t="str" cm="1">
        <f t="array" ref="B2154">_xlfn.XLOOKUP(tblMix[[#This Row],[Arena Name]]&amp;tblMix[[#This Row],[Arena Location]],tblLookup[Arena Name]&amp;tblLookup[Arena Location],tblLookup[Team Name],NA(),0,1)</f>
        <v>Miami Dolphins</v>
      </c>
      <c r="C2154" s="100" t="str">
        <f>_xlfn.XLOOKUP(tblMix[[#This Row],[Arena Location]],tblLookup[Arena Location],tblLookup[Arena Name],NA(),0,1)</f>
        <v>Hard Rock Stadium</v>
      </c>
      <c r="D2154" s="100" t="s">
        <v>435</v>
      </c>
      <c r="E2154" s="100">
        <v>65326</v>
      </c>
      <c r="F2154" s="129">
        <v>1987</v>
      </c>
      <c r="G2154" s="100" t="s">
        <v>294</v>
      </c>
      <c r="H2154" s="15" t="s">
        <v>287</v>
      </c>
      <c r="I2154" s="130">
        <v>3.08</v>
      </c>
      <c r="J2154" s="6">
        <f>1</f>
        <v>1</v>
      </c>
      <c r="L2154" s="205" t="s">
        <v>423</v>
      </c>
      <c r="M2154" s="205" t="s">
        <v>424</v>
      </c>
      <c r="N2154" s="205" t="s">
        <v>425</v>
      </c>
    </row>
    <row r="2155" spans="2:14" ht="23.25" customHeight="1">
      <c r="B2155" s="100" t="s">
        <v>432</v>
      </c>
      <c r="C2155" s="100" t="str">
        <f>_xlfn.XLOOKUP(tblMix[[#This Row],[Team Name]],tblLookup[Team Name],tblLookup[Arena Name],NA(),0,1)</f>
        <v>SoFi Stadium</v>
      </c>
      <c r="D2155" s="100" t="str">
        <f>_xlfn.XLOOKUP(tblMix[[#This Row],[Arena Name]],tblLookup[Arena Name],tblLookup[Arena Location],NA(),0,1)</f>
        <v>Inglewood, California</v>
      </c>
      <c r="E2155" s="100">
        <v>70240</v>
      </c>
      <c r="F2155" s="129">
        <v>2020</v>
      </c>
      <c r="G2155" s="100" t="s">
        <v>299</v>
      </c>
      <c r="H2155" s="15" t="s">
        <v>290</v>
      </c>
      <c r="I2155" s="130">
        <v>4.87</v>
      </c>
      <c r="J2155" s="6">
        <f>1</f>
        <v>1</v>
      </c>
      <c r="L2155" s="205" t="s">
        <v>455</v>
      </c>
      <c r="M2155" s="205" t="s">
        <v>456</v>
      </c>
      <c r="N2155" s="205" t="s">
        <v>457</v>
      </c>
    </row>
    <row r="2156" spans="2:14" ht="23.25" customHeight="1">
      <c r="B2156" s="100" t="s">
        <v>381</v>
      </c>
      <c r="C2156" s="100" t="s">
        <v>382</v>
      </c>
      <c r="D2156" s="100" t="str">
        <f>_xlfn.XLOOKUP(tblMix[[#This Row],[Arena Name]],tblLookup[Arena Name],tblLookup[Arena Location],NA(),0,1)</f>
        <v>Atlanta, Georgia</v>
      </c>
      <c r="E2156" s="100">
        <v>71000</v>
      </c>
      <c r="F2156" s="129">
        <v>2017</v>
      </c>
      <c r="G2156" s="100" t="s">
        <v>322</v>
      </c>
      <c r="H2156" s="15" t="s">
        <v>281</v>
      </c>
      <c r="I2156" s="130">
        <v>4.45</v>
      </c>
      <c r="J2156" s="6">
        <f>1</f>
        <v>1</v>
      </c>
      <c r="L2156" s="205" t="s">
        <v>442</v>
      </c>
      <c r="M2156" s="205" t="s">
        <v>443</v>
      </c>
      <c r="N2156" s="205" t="s">
        <v>444</v>
      </c>
    </row>
    <row r="2157" spans="2:14" ht="23.25" customHeight="1">
      <c r="B2157" s="100" t="s">
        <v>399</v>
      </c>
      <c r="C2157" s="100" t="s">
        <v>400</v>
      </c>
      <c r="D2157" s="100" t="s">
        <v>401</v>
      </c>
      <c r="E2157" s="100">
        <v>67895</v>
      </c>
      <c r="F2157" s="129">
        <v>1999</v>
      </c>
      <c r="G2157" s="100" t="s">
        <v>268</v>
      </c>
      <c r="H2157" s="15" t="s">
        <v>290</v>
      </c>
      <c r="I2157" s="130">
        <v>6.16</v>
      </c>
      <c r="J2157" s="6">
        <f>1</f>
        <v>1</v>
      </c>
      <c r="L2157" s="205" t="s">
        <v>417</v>
      </c>
      <c r="M2157" s="205" t="s">
        <v>418</v>
      </c>
      <c r="N2157" s="205" t="s">
        <v>419</v>
      </c>
    </row>
    <row r="2158" spans="2:14" ht="23.25" customHeight="1">
      <c r="B2158" s="100" t="s">
        <v>461</v>
      </c>
      <c r="C2158" s="100" t="s">
        <v>462</v>
      </c>
      <c r="D2158" s="100" t="s">
        <v>463</v>
      </c>
      <c r="E2158" s="100">
        <v>65890</v>
      </c>
      <c r="F2158" s="129">
        <v>1998</v>
      </c>
      <c r="G2158" s="100" t="s">
        <v>277</v>
      </c>
      <c r="H2158" s="15" t="s">
        <v>283</v>
      </c>
      <c r="I2158" s="130">
        <v>8.2200000000000006</v>
      </c>
      <c r="J2158" s="6">
        <f>1</f>
        <v>1</v>
      </c>
      <c r="L2158" s="205" t="s">
        <v>452</v>
      </c>
      <c r="M2158" s="205" t="s">
        <v>453</v>
      </c>
      <c r="N2158" s="205" t="s">
        <v>454</v>
      </c>
    </row>
    <row r="2159" spans="2:14" ht="23.25" customHeight="1">
      <c r="B2159" s="100" t="str" cm="1">
        <f t="array" ref="B2159">_xlfn.XLOOKUP(tblMix[[#This Row],[Arena Name]]&amp;tblMix[[#This Row],[Arena Location]],tblLookup[Arena Name]&amp;tblLookup[Arena Location],tblLookup[Team Name],NA(),0,1)</f>
        <v>Philadelphia Eagles</v>
      </c>
      <c r="C2159" s="100" t="str">
        <f>_xlfn.XLOOKUP(tblMix[[#This Row],[Arena Location]],tblLookup[Arena Location],tblLookup[Arena Name],NA(),0,1)</f>
        <v>Lincoln Financial Field</v>
      </c>
      <c r="D2159" s="100" t="s">
        <v>451</v>
      </c>
      <c r="E2159" s="100">
        <v>69596</v>
      </c>
      <c r="F2159" s="129">
        <v>2003</v>
      </c>
      <c r="G2159" s="100" t="s">
        <v>292</v>
      </c>
      <c r="H2159" s="15" t="s">
        <v>281</v>
      </c>
      <c r="I2159" s="130">
        <v>9.19</v>
      </c>
      <c r="J2159" s="6">
        <f>1</f>
        <v>1</v>
      </c>
      <c r="L2159" s="205" t="s">
        <v>384</v>
      </c>
      <c r="M2159" s="205" t="s">
        <v>385</v>
      </c>
      <c r="N2159" s="205" t="s">
        <v>386</v>
      </c>
    </row>
    <row r="2160" spans="2:14" ht="23.25" customHeight="1">
      <c r="B2160" s="100" t="s">
        <v>442</v>
      </c>
      <c r="C2160" s="100" t="s">
        <v>443</v>
      </c>
      <c r="D2160" s="100" t="s">
        <v>444</v>
      </c>
      <c r="E2160" s="100">
        <v>73208</v>
      </c>
      <c r="F2160" s="129">
        <v>1975</v>
      </c>
      <c r="G2160" s="100" t="s">
        <v>358</v>
      </c>
      <c r="H2160" s="15" t="s">
        <v>281</v>
      </c>
      <c r="I2160" s="130">
        <v>14.22</v>
      </c>
      <c r="J2160" s="6">
        <f>1</f>
        <v>1</v>
      </c>
      <c r="L2160" s="205" t="s">
        <v>399</v>
      </c>
      <c r="M2160" s="205" t="s">
        <v>400</v>
      </c>
      <c r="N2160" s="205" t="s">
        <v>401</v>
      </c>
    </row>
    <row r="2161" spans="2:14" ht="23.25" customHeight="1">
      <c r="B2161" s="100" t="s">
        <v>429</v>
      </c>
      <c r="C2161" s="100" t="s">
        <v>430</v>
      </c>
      <c r="D2161" s="100" t="str">
        <f>_xlfn.XLOOKUP(tblMix[[#This Row],[Arena Name]],tblLookup[Arena Name],tblLookup[Arena Location],NA(),0,1)</f>
        <v>Inglewood, California</v>
      </c>
      <c r="E2161" s="100">
        <v>70240</v>
      </c>
      <c r="F2161" s="129">
        <v>2020</v>
      </c>
      <c r="G2161" s="100" t="s">
        <v>288</v>
      </c>
      <c r="H2161" s="15" t="s">
        <v>283</v>
      </c>
      <c r="I2161" s="130">
        <v>5.13</v>
      </c>
      <c r="J2161" s="6">
        <f>1</f>
        <v>1</v>
      </c>
      <c r="L2161" s="205" t="s">
        <v>399</v>
      </c>
      <c r="M2161" s="205" t="s">
        <v>400</v>
      </c>
      <c r="N2161" s="205" t="s">
        <v>401</v>
      </c>
    </row>
    <row r="2162" spans="2:14" ht="23.25" customHeight="1">
      <c r="B2162" s="100" t="s">
        <v>399</v>
      </c>
      <c r="C2162" s="100" t="s">
        <v>400</v>
      </c>
      <c r="D2162" s="100" t="str">
        <f>_xlfn.XLOOKUP(tblMix[[#This Row],[Arena Name]],tblLookup[Arena Name],tblLookup[Arena Location],NA(),0,1)</f>
        <v>Cleveland, Ohio</v>
      </c>
      <c r="E2162" s="100">
        <v>67895</v>
      </c>
      <c r="F2162" s="129">
        <v>1999</v>
      </c>
      <c r="G2162" s="100" t="s">
        <v>267</v>
      </c>
      <c r="H2162" s="15" t="s">
        <v>281</v>
      </c>
      <c r="I2162" s="130">
        <v>13.78</v>
      </c>
      <c r="J2162" s="6">
        <f>1</f>
        <v>1</v>
      </c>
      <c r="L2162" s="205" t="s">
        <v>439</v>
      </c>
      <c r="M2162" s="205" t="s">
        <v>440</v>
      </c>
      <c r="N2162" s="205" t="s">
        <v>441</v>
      </c>
    </row>
    <row r="2163" spans="2:14" ht="23.25" customHeight="1">
      <c r="B2163" s="100" t="s">
        <v>432</v>
      </c>
      <c r="C2163" s="100" t="s">
        <v>430</v>
      </c>
      <c r="D2163" s="100" t="str">
        <f>_xlfn.XLOOKUP(tblMix[[#This Row],[Arena Name]],tblLookup[Arena Name],tblLookup[Arena Location],NA(),0,1)</f>
        <v>Inglewood, California</v>
      </c>
      <c r="E2163" s="100">
        <v>70240</v>
      </c>
      <c r="F2163" s="129">
        <v>2020</v>
      </c>
      <c r="G2163" s="100" t="s">
        <v>363</v>
      </c>
      <c r="H2163" s="15" t="s">
        <v>287</v>
      </c>
      <c r="I2163" s="130">
        <v>5.05</v>
      </c>
      <c r="J2163" s="6">
        <f>1</f>
        <v>1</v>
      </c>
      <c r="L2163" s="205" t="s">
        <v>399</v>
      </c>
      <c r="M2163" s="205" t="s">
        <v>400</v>
      </c>
      <c r="N2163" s="205" t="s">
        <v>401</v>
      </c>
    </row>
    <row r="2164" spans="2:14" ht="23.25" customHeight="1">
      <c r="B2164" s="100" t="s">
        <v>405</v>
      </c>
      <c r="C2164" s="100" t="s">
        <v>406</v>
      </c>
      <c r="D2164" s="100" t="str">
        <f>_xlfn.XLOOKUP(tblMix[[#This Row],[Arena Name]],tblLookup[Arena Name],tblLookup[Arena Location],NA(),0,1)</f>
        <v>Denver, Colorado</v>
      </c>
      <c r="E2164" s="100">
        <v>76125</v>
      </c>
      <c r="F2164" s="129">
        <v>2001</v>
      </c>
      <c r="G2164" s="100" t="s">
        <v>293</v>
      </c>
      <c r="H2164" s="15" t="s">
        <v>283</v>
      </c>
      <c r="I2164" s="130">
        <v>5.08</v>
      </c>
      <c r="J2164" s="6">
        <f>1</f>
        <v>1</v>
      </c>
      <c r="L2164" s="205" t="s">
        <v>433</v>
      </c>
      <c r="M2164" s="205" t="s">
        <v>434</v>
      </c>
      <c r="N2164" s="205" t="s">
        <v>435</v>
      </c>
    </row>
    <row r="2165" spans="2:14" ht="23.25" customHeight="1">
      <c r="B2165" s="100" t="s">
        <v>381</v>
      </c>
      <c r="C2165" s="100" t="s">
        <v>382</v>
      </c>
      <c r="D2165" s="100" t="s">
        <v>383</v>
      </c>
      <c r="E2165" s="100">
        <v>71000</v>
      </c>
      <c r="F2165" s="129">
        <v>2017</v>
      </c>
      <c r="G2165" s="100" t="s">
        <v>293</v>
      </c>
      <c r="H2165" s="15" t="s">
        <v>290</v>
      </c>
      <c r="I2165" s="130">
        <v>5.4</v>
      </c>
      <c r="J2165" s="6">
        <f>1</f>
        <v>1</v>
      </c>
      <c r="L2165" s="205" t="s">
        <v>452</v>
      </c>
      <c r="M2165" s="205" t="s">
        <v>453</v>
      </c>
      <c r="N2165" s="205" t="s">
        <v>454</v>
      </c>
    </row>
    <row r="2166" spans="2:14" ht="23.25" customHeight="1">
      <c r="B2166" s="100" t="s">
        <v>393</v>
      </c>
      <c r="C2166" s="100" t="str">
        <f>_xlfn.XLOOKUP(tblMix[[#This Row],[Team Name]],tblLookup[Team Name],tblLookup[Arena Name],NA(),0,1)</f>
        <v>Soldier Field</v>
      </c>
      <c r="D2166" s="100" t="str">
        <f>_xlfn.XLOOKUP(tblMix[[#This Row],[Arena Name]],tblLookup[Arena Name],tblLookup[Arena Location],NA(),0,1)</f>
        <v>Chicago, Illinois</v>
      </c>
      <c r="E2166" s="100">
        <v>61500</v>
      </c>
      <c r="F2166" s="129">
        <v>1924</v>
      </c>
      <c r="G2166" s="100" t="s">
        <v>292</v>
      </c>
      <c r="H2166" s="15" t="s">
        <v>290</v>
      </c>
      <c r="I2166" s="130">
        <v>9.7899999999999991</v>
      </c>
      <c r="J2166" s="6">
        <f>1</f>
        <v>1</v>
      </c>
      <c r="L2166" s="205" t="s">
        <v>455</v>
      </c>
      <c r="M2166" s="205" t="s">
        <v>456</v>
      </c>
      <c r="N2166" s="205" t="s">
        <v>457</v>
      </c>
    </row>
    <row r="2167" spans="2:14" ht="23.25" customHeight="1">
      <c r="B2167" s="100" t="s">
        <v>384</v>
      </c>
      <c r="C2167" s="100" t="str">
        <f>_xlfn.XLOOKUP(tblMix[[#This Row],[Team Name]],tblLookup[Team Name],tblLookup[Arena Name],NA(),0,1)</f>
        <v>M&amp;T Bank Stadium</v>
      </c>
      <c r="D2167" s="100" t="str">
        <f>_xlfn.XLOOKUP(tblMix[[#This Row],[Arena Name]],tblLookup[Arena Name],tblLookup[Arena Location],NA(),0,1)</f>
        <v>Baltimore, Maryland</v>
      </c>
      <c r="E2167" s="100">
        <v>71008</v>
      </c>
      <c r="F2167" s="129">
        <v>1998</v>
      </c>
      <c r="G2167" s="100" t="s">
        <v>310</v>
      </c>
      <c r="H2167" s="15" t="s">
        <v>287</v>
      </c>
      <c r="I2167" s="130">
        <v>7.49</v>
      </c>
      <c r="J2167" s="6">
        <f>1</f>
        <v>1</v>
      </c>
      <c r="L2167" s="205" t="s">
        <v>449</v>
      </c>
      <c r="M2167" s="205" t="s">
        <v>450</v>
      </c>
      <c r="N2167" s="205" t="s">
        <v>451</v>
      </c>
    </row>
    <row r="2168" spans="2:14" ht="23.25" customHeight="1">
      <c r="B2168" s="100" t="str" cm="1">
        <f t="array" ref="B2168">_xlfn.XLOOKUP(tblMix[[#This Row],[Arena Name]]&amp;tblMix[[#This Row],[Arena Location]],tblLookup[Arena Name]&amp;tblLookup[Arena Location],tblLookup[Team Name],NA(),0,1)</f>
        <v>Tennessee Titans</v>
      </c>
      <c r="C2168" s="100" t="str">
        <f>_xlfn.XLOOKUP(tblMix[[#This Row],[Arena Location]],tblLookup[Arena Location],tblLookup[Arena Name],NA(),0,1)</f>
        <v>Nissan Stadium</v>
      </c>
      <c r="D2168" s="100" t="s">
        <v>466</v>
      </c>
      <c r="E2168" s="100">
        <v>69143</v>
      </c>
      <c r="F2168" s="129">
        <v>1999</v>
      </c>
      <c r="G2168" s="100" t="s">
        <v>362</v>
      </c>
      <c r="H2168" s="15" t="s">
        <v>287</v>
      </c>
      <c r="I2168" s="130">
        <v>7.12</v>
      </c>
      <c r="J2168" s="6">
        <f>1</f>
        <v>1</v>
      </c>
      <c r="L2168" s="205" t="s">
        <v>393</v>
      </c>
      <c r="M2168" s="205" t="s">
        <v>394</v>
      </c>
      <c r="N2168" s="205" t="s">
        <v>395</v>
      </c>
    </row>
    <row r="2169" spans="2:14" ht="23.25" customHeight="1">
      <c r="B2169" s="100" t="str" cm="1">
        <f t="array" ref="B2169">_xlfn.XLOOKUP(tblMix[[#This Row],[Arena Name]]&amp;tblMix[[#This Row],[Arena Location]],tblLookup[Arena Name]&amp;tblLookup[Arena Location],tblLookup[Team Name],NA(),0,1)</f>
        <v>Minnesota Vikings</v>
      </c>
      <c r="C2169" s="100" t="str">
        <f>_xlfn.XLOOKUP(tblMix[[#This Row],[Arena Location]],tblLookup[Arena Location],tblLookup[Arena Name],NA(),0,1)</f>
        <v>U.S. Bank Stadium</v>
      </c>
      <c r="D2169" s="100" t="s">
        <v>438</v>
      </c>
      <c r="E2169" s="100">
        <v>66655</v>
      </c>
      <c r="F2169" s="129">
        <v>2016</v>
      </c>
      <c r="G2169" s="100" t="s">
        <v>291</v>
      </c>
      <c r="H2169" s="15" t="s">
        <v>283</v>
      </c>
      <c r="I2169" s="130">
        <v>8.57</v>
      </c>
      <c r="J2169" s="6">
        <f>1</f>
        <v>1</v>
      </c>
      <c r="L2169" s="205" t="s">
        <v>445</v>
      </c>
      <c r="M2169" s="205" t="s">
        <v>446</v>
      </c>
      <c r="N2169" s="205" t="s">
        <v>447</v>
      </c>
    </row>
    <row r="2170" spans="2:14" ht="23.25" customHeight="1">
      <c r="B2170" s="100" t="s">
        <v>414</v>
      </c>
      <c r="C2170" s="100" t="s">
        <v>415</v>
      </c>
      <c r="D2170" s="100" t="str">
        <f>_xlfn.XLOOKUP(tblMix[[#This Row],[Arena Name]],tblLookup[Arena Name],tblLookup[Arena Location],NA(),0,1)</f>
        <v>Houston, Texas</v>
      </c>
      <c r="E2170" s="100">
        <v>72220</v>
      </c>
      <c r="F2170" s="129">
        <v>2002</v>
      </c>
      <c r="G2170" s="100" t="s">
        <v>289</v>
      </c>
      <c r="H2170" s="15" t="s">
        <v>290</v>
      </c>
      <c r="I2170" s="130">
        <v>7.46</v>
      </c>
      <c r="J2170" s="6">
        <f>1</f>
        <v>1</v>
      </c>
      <c r="L2170" s="205" t="s">
        <v>461</v>
      </c>
      <c r="M2170" s="205" t="s">
        <v>462</v>
      </c>
      <c r="N2170" s="205" t="s">
        <v>463</v>
      </c>
    </row>
    <row r="2171" spans="2:14" ht="23.25" customHeight="1">
      <c r="B2171" s="100" t="str" cm="1">
        <f t="array" ref="B2171">_xlfn.XLOOKUP(tblMix[[#This Row],[Arena Name]]&amp;tblMix[[#This Row],[Arena Location]],tblLookup[Arena Name]&amp;tblLookup[Arena Location],tblLookup[Team Name],NA(),0,1)</f>
        <v>Pittsburgh Steelers</v>
      </c>
      <c r="C2171" s="100" t="str">
        <f>_xlfn.XLOOKUP(tblMix[[#This Row],[Arena Location]],tblLookup[Arena Location],tblLookup[Arena Name],NA(),0,1)</f>
        <v>Acrisure Stadium</v>
      </c>
      <c r="D2171" s="100" t="s">
        <v>454</v>
      </c>
      <c r="E2171" s="100">
        <v>68400</v>
      </c>
      <c r="F2171" s="129">
        <v>2001</v>
      </c>
      <c r="G2171" s="100" t="s">
        <v>310</v>
      </c>
      <c r="H2171" s="15" t="s">
        <v>287</v>
      </c>
      <c r="I2171" s="130">
        <v>7.49</v>
      </c>
      <c r="J2171" s="6">
        <f>1</f>
        <v>1</v>
      </c>
      <c r="L2171" s="205" t="s">
        <v>458</v>
      </c>
      <c r="M2171" s="205" t="s">
        <v>459</v>
      </c>
      <c r="N2171" s="205" t="s">
        <v>460</v>
      </c>
    </row>
    <row r="2172" spans="2:14" ht="23.25" customHeight="1">
      <c r="B2172" s="100" t="s">
        <v>432</v>
      </c>
      <c r="C2172" s="100" t="s">
        <v>430</v>
      </c>
      <c r="D2172" s="100" t="str">
        <f>_xlfn.XLOOKUP(tblMix[[#This Row],[Arena Name]],tblLookup[Arena Name],tblLookup[Arena Location],NA(),0,1)</f>
        <v>Inglewood, California</v>
      </c>
      <c r="E2172" s="100">
        <v>70240</v>
      </c>
      <c r="F2172" s="129">
        <v>2020</v>
      </c>
      <c r="G2172" s="100" t="s">
        <v>309</v>
      </c>
      <c r="H2172" s="15" t="s">
        <v>281</v>
      </c>
      <c r="I2172" s="130">
        <v>1.61</v>
      </c>
      <c r="J2172" s="6">
        <f>1</f>
        <v>1</v>
      </c>
      <c r="L2172" s="205" t="s">
        <v>445</v>
      </c>
      <c r="M2172" s="205" t="s">
        <v>446</v>
      </c>
      <c r="N2172" s="205" t="s">
        <v>447</v>
      </c>
    </row>
    <row r="2173" spans="2:14" ht="23.25" customHeight="1">
      <c r="B2173" s="100" t="s">
        <v>402</v>
      </c>
      <c r="C2173" s="100" t="s">
        <v>403</v>
      </c>
      <c r="D2173" s="100" t="s">
        <v>404</v>
      </c>
      <c r="E2173" s="100">
        <v>80000</v>
      </c>
      <c r="F2173" s="129">
        <v>2009</v>
      </c>
      <c r="G2173" s="100" t="s">
        <v>365</v>
      </c>
      <c r="H2173" s="15" t="s">
        <v>287</v>
      </c>
      <c r="I2173" s="130">
        <v>7.18</v>
      </c>
      <c r="J2173" s="6">
        <f>1</f>
        <v>1</v>
      </c>
      <c r="L2173" s="205" t="s">
        <v>433</v>
      </c>
      <c r="M2173" s="205" t="s">
        <v>434</v>
      </c>
      <c r="N2173" s="205" t="s">
        <v>435</v>
      </c>
    </row>
    <row r="2174" spans="2:14" ht="23.25" customHeight="1">
      <c r="B2174" s="100" t="s">
        <v>396</v>
      </c>
      <c r="C2174" s="100" t="str">
        <f>_xlfn.XLOOKUP(tblMix[[#This Row],[Team Name]],tblLookup[Team Name],tblLookup[Arena Name],NA(),0,1)</f>
        <v>Paycor Stadium</v>
      </c>
      <c r="D2174" s="100" t="s">
        <v>398</v>
      </c>
      <c r="E2174" s="100">
        <v>65515</v>
      </c>
      <c r="F2174" s="129">
        <v>2000</v>
      </c>
      <c r="G2174" s="100" t="s">
        <v>294</v>
      </c>
      <c r="H2174" s="15" t="s">
        <v>283</v>
      </c>
      <c r="I2174" s="130">
        <v>3.08</v>
      </c>
      <c r="J2174" s="6">
        <f>1</f>
        <v>1</v>
      </c>
      <c r="L2174" s="205" t="s">
        <v>448</v>
      </c>
      <c r="M2174" s="205" t="s">
        <v>446</v>
      </c>
      <c r="N2174" s="205" t="s">
        <v>447</v>
      </c>
    </row>
    <row r="2175" spans="2:14" ht="23.25" customHeight="1">
      <c r="B2175" s="100" t="s">
        <v>458</v>
      </c>
      <c r="C2175" s="100" t="s">
        <v>459</v>
      </c>
      <c r="D2175" s="100" t="s">
        <v>460</v>
      </c>
      <c r="E2175" s="100">
        <v>69000</v>
      </c>
      <c r="F2175" s="129">
        <v>2002</v>
      </c>
      <c r="G2175" s="100" t="s">
        <v>269</v>
      </c>
      <c r="H2175" s="15" t="s">
        <v>281</v>
      </c>
      <c r="I2175" s="130">
        <v>10.96</v>
      </c>
      <c r="J2175" s="6">
        <f>1</f>
        <v>1</v>
      </c>
      <c r="L2175" s="205" t="s">
        <v>420</v>
      </c>
      <c r="M2175" s="205" t="s">
        <v>421</v>
      </c>
      <c r="N2175" s="205" t="s">
        <v>422</v>
      </c>
    </row>
    <row r="2176" spans="2:14" ht="23.25" customHeight="1">
      <c r="B2176" s="100" t="str" cm="1">
        <f t="array" ref="B2176">_xlfn.XLOOKUP(tblMix[[#This Row],[Arena Name]]&amp;tblMix[[#This Row],[Arena Location]],tblLookup[Arena Name]&amp;tblLookup[Arena Location],tblLookup[Team Name],NA(),0,1)</f>
        <v>Detroit Lions</v>
      </c>
      <c r="C2176" s="100" t="s">
        <v>409</v>
      </c>
      <c r="D2176" s="100" t="s">
        <v>410</v>
      </c>
      <c r="E2176" s="100">
        <v>65000</v>
      </c>
      <c r="F2176" s="129">
        <v>2002</v>
      </c>
      <c r="G2176" s="100" t="s">
        <v>282</v>
      </c>
      <c r="H2176" s="15" t="s">
        <v>290</v>
      </c>
      <c r="I2176" s="130">
        <v>5.88</v>
      </c>
      <c r="J2176" s="6">
        <f>1</f>
        <v>1</v>
      </c>
      <c r="L2176" s="205" t="s">
        <v>461</v>
      </c>
      <c r="M2176" s="205" t="s">
        <v>462</v>
      </c>
      <c r="N2176" s="205" t="s">
        <v>463</v>
      </c>
    </row>
    <row r="2177" spans="2:14" ht="23.25" customHeight="1">
      <c r="B2177" s="100" t="s">
        <v>449</v>
      </c>
      <c r="C2177" s="100" t="s">
        <v>450</v>
      </c>
      <c r="D2177" s="100" t="str">
        <f>_xlfn.XLOOKUP(tblMix[[#This Row],[Arena Name]],tblLookup[Arena Name],tblLookup[Arena Location],NA(),0,1)</f>
        <v>Philadelphia, Pennsylvania</v>
      </c>
      <c r="E2177" s="100">
        <v>69596</v>
      </c>
      <c r="F2177" s="129">
        <v>2003</v>
      </c>
      <c r="G2177" s="100" t="s">
        <v>308</v>
      </c>
      <c r="H2177" s="15" t="s">
        <v>287</v>
      </c>
      <c r="I2177" s="130">
        <v>11.5</v>
      </c>
      <c r="J2177" s="6">
        <f>1</f>
        <v>1</v>
      </c>
      <c r="L2177" s="205" t="s">
        <v>396</v>
      </c>
      <c r="M2177" s="205" t="s">
        <v>397</v>
      </c>
      <c r="N2177" s="205" t="s">
        <v>398</v>
      </c>
    </row>
    <row r="2178" spans="2:14" ht="23.25" customHeight="1">
      <c r="B2178" s="100" t="s">
        <v>411</v>
      </c>
      <c r="C2178" s="100" t="s">
        <v>412</v>
      </c>
      <c r="D2178" s="100" t="s">
        <v>413</v>
      </c>
      <c r="E2178" s="100">
        <v>81441</v>
      </c>
      <c r="F2178" s="129">
        <v>1957</v>
      </c>
      <c r="G2178" s="100" t="s">
        <v>308</v>
      </c>
      <c r="H2178" s="15" t="s">
        <v>281</v>
      </c>
      <c r="I2178" s="130">
        <v>12.31</v>
      </c>
      <c r="J2178" s="6">
        <f>1</f>
        <v>1</v>
      </c>
      <c r="L2178" s="205" t="s">
        <v>442</v>
      </c>
      <c r="M2178" s="205" t="s">
        <v>443</v>
      </c>
      <c r="N2178" s="205" t="s">
        <v>444</v>
      </c>
    </row>
    <row r="2179" spans="2:14" ht="23.25" customHeight="1">
      <c r="B2179" s="100" t="str" cm="1">
        <f t="array" ref="B2179">_xlfn.XLOOKUP(tblMix[[#This Row],[Arena Name]]&amp;tblMix[[#This Row],[Arena Location]],tblLookup[Arena Name]&amp;tblLookup[Arena Location],tblLookup[Team Name],NA(),0,1)</f>
        <v>Seattle Seahawks</v>
      </c>
      <c r="C2179" s="100" t="s">
        <v>459</v>
      </c>
      <c r="D2179" s="100" t="s">
        <v>460</v>
      </c>
      <c r="E2179" s="100">
        <v>69000</v>
      </c>
      <c r="F2179" s="129">
        <v>2002</v>
      </c>
      <c r="G2179" s="100" t="s">
        <v>364</v>
      </c>
      <c r="H2179" s="15" t="s">
        <v>287</v>
      </c>
      <c r="I2179" s="130">
        <v>6.86</v>
      </c>
      <c r="J2179" s="6">
        <f>1</f>
        <v>1</v>
      </c>
      <c r="L2179" s="205" t="s">
        <v>461</v>
      </c>
      <c r="M2179" s="205" t="s">
        <v>462</v>
      </c>
      <c r="N2179" s="205" t="s">
        <v>463</v>
      </c>
    </row>
    <row r="2180" spans="2:14" ht="23.25" customHeight="1">
      <c r="B2180" s="100" t="s">
        <v>417</v>
      </c>
      <c r="C2180" s="100" t="s">
        <v>418</v>
      </c>
      <c r="D2180" s="100" t="s">
        <v>419</v>
      </c>
      <c r="E2180" s="100">
        <v>67000</v>
      </c>
      <c r="F2180" s="129">
        <v>2008</v>
      </c>
      <c r="G2180" s="100" t="s">
        <v>302</v>
      </c>
      <c r="H2180" s="15" t="s">
        <v>287</v>
      </c>
      <c r="I2180" s="130">
        <v>2.62</v>
      </c>
      <c r="J2180" s="6">
        <f>1</f>
        <v>1</v>
      </c>
      <c r="L2180" s="205" t="s">
        <v>439</v>
      </c>
      <c r="M2180" s="205" t="s">
        <v>440</v>
      </c>
      <c r="N2180" s="205" t="s">
        <v>441</v>
      </c>
    </row>
    <row r="2181" spans="2:14" ht="23.25" customHeight="1">
      <c r="B2181" s="100" t="s">
        <v>402</v>
      </c>
      <c r="C2181" s="100" t="s">
        <v>403</v>
      </c>
      <c r="D2181" s="100" t="str">
        <f>_xlfn.XLOOKUP(tblMix[[#This Row],[Arena Name]],tblLookup[Arena Name],tblLookup[Arena Location],NA(),0,1)</f>
        <v>Arlington, Texas</v>
      </c>
      <c r="E2181" s="100">
        <v>80000</v>
      </c>
      <c r="F2181" s="129">
        <v>2009</v>
      </c>
      <c r="G2181" s="100" t="s">
        <v>291</v>
      </c>
      <c r="H2181" s="15" t="s">
        <v>283</v>
      </c>
      <c r="I2181" s="130">
        <v>8.57</v>
      </c>
      <c r="J2181" s="6">
        <f>1</f>
        <v>1</v>
      </c>
      <c r="L2181" s="205" t="s">
        <v>426</v>
      </c>
      <c r="M2181" s="205" t="s">
        <v>427</v>
      </c>
      <c r="N2181" s="205" t="s">
        <v>428</v>
      </c>
    </row>
    <row r="2182" spans="2:14" ht="23.25" customHeight="1">
      <c r="B2182" s="100" t="s">
        <v>436</v>
      </c>
      <c r="C2182" s="100" t="str">
        <f>_xlfn.XLOOKUP(tblMix[[#This Row],[Team Name]],tblLookup[Team Name],tblLookup[Arena Name],NA(),0,1)</f>
        <v>U.S. Bank Stadium</v>
      </c>
      <c r="D2182" s="100" t="str">
        <f>_xlfn.XLOOKUP(tblMix[[#This Row],[Arena Name]],tblLookup[Arena Name],tblLookup[Arena Location],NA(),0,1)</f>
        <v>Minneapolis, Minnesota</v>
      </c>
      <c r="E2182" s="100">
        <v>66655</v>
      </c>
      <c r="F2182" s="129">
        <v>2016</v>
      </c>
      <c r="G2182" s="100" t="s">
        <v>268</v>
      </c>
      <c r="H2182" s="15" t="s">
        <v>283</v>
      </c>
      <c r="I2182" s="130">
        <v>5.73</v>
      </c>
      <c r="J2182" s="6">
        <f>1</f>
        <v>1</v>
      </c>
      <c r="L2182" s="205" t="s">
        <v>436</v>
      </c>
      <c r="M2182" s="205" t="s">
        <v>437</v>
      </c>
      <c r="N2182" s="205" t="s">
        <v>438</v>
      </c>
    </row>
    <row r="2183" spans="2:14" ht="23.25" customHeight="1">
      <c r="B2183" s="100" t="s">
        <v>384</v>
      </c>
      <c r="C2183" s="100" t="str">
        <f>_xlfn.XLOOKUP(tblMix[[#This Row],[Team Name]],tblLookup[Team Name],tblLookup[Arena Name],NA(),0,1)</f>
        <v>M&amp;T Bank Stadium</v>
      </c>
      <c r="D2183" s="100" t="str">
        <f>_xlfn.XLOOKUP(tblMix[[#This Row],[Arena Name]],tblLookup[Arena Name],tblLookup[Arena Location],NA(),0,1)</f>
        <v>Baltimore, Maryland</v>
      </c>
      <c r="E2183" s="100">
        <v>71008</v>
      </c>
      <c r="F2183" s="129">
        <v>1998</v>
      </c>
      <c r="G2183" s="100" t="s">
        <v>360</v>
      </c>
      <c r="H2183" s="15" t="s">
        <v>283</v>
      </c>
      <c r="I2183" s="130">
        <v>3.11</v>
      </c>
      <c r="J2183" s="6">
        <f>1</f>
        <v>1</v>
      </c>
      <c r="L2183" s="205" t="s">
        <v>452</v>
      </c>
      <c r="M2183" s="205" t="s">
        <v>453</v>
      </c>
      <c r="N2183" s="205" t="s">
        <v>454</v>
      </c>
    </row>
    <row r="2184" spans="2:14" ht="23.25" customHeight="1">
      <c r="B2184" s="100" t="s">
        <v>448</v>
      </c>
      <c r="C2184" s="100" t="str">
        <f>_xlfn.XLOOKUP(tblMix[[#This Row],[Team Name]],tblLookup[Team Name],tblLookup[Arena Name],NA(),0,1)</f>
        <v>MetLife Stadium</v>
      </c>
      <c r="D2184" s="100" t="str">
        <f>_xlfn.XLOOKUP(tblMix[[#This Row],[Arena Name]],tblLookup[Arena Name],tblLookup[Arena Location],NA(),0,1)</f>
        <v>East Rutherford, New Jersey</v>
      </c>
      <c r="E2184" s="100">
        <v>82500</v>
      </c>
      <c r="F2184" s="129">
        <v>2010</v>
      </c>
      <c r="G2184" s="100" t="s">
        <v>268</v>
      </c>
      <c r="H2184" s="15" t="s">
        <v>283</v>
      </c>
      <c r="I2184" s="130">
        <v>5.73</v>
      </c>
      <c r="J2184" s="6">
        <f>1</f>
        <v>1</v>
      </c>
      <c r="L2184" s="205" t="s">
        <v>464</v>
      </c>
      <c r="M2184" s="205" t="s">
        <v>465</v>
      </c>
      <c r="N2184" s="205" t="s">
        <v>466</v>
      </c>
    </row>
    <row r="2185" spans="2:14" ht="23.25" customHeight="1">
      <c r="B2185" s="100" t="s">
        <v>455</v>
      </c>
      <c r="C2185" s="100" t="str">
        <f>_xlfn.XLOOKUP(tblMix[[#This Row],[Team Name]],tblLookup[Team Name],tblLookup[Arena Name],NA(),0,1)</f>
        <v>Levi's Stadium</v>
      </c>
      <c r="D2185" s="100" t="s">
        <v>457</v>
      </c>
      <c r="E2185" s="100">
        <v>68500</v>
      </c>
      <c r="F2185" s="129">
        <v>2014</v>
      </c>
      <c r="G2185" s="100" t="s">
        <v>289</v>
      </c>
      <c r="H2185" s="15" t="s">
        <v>281</v>
      </c>
      <c r="I2185" s="130">
        <v>7.92</v>
      </c>
      <c r="J2185" s="6">
        <f>1</f>
        <v>1</v>
      </c>
      <c r="L2185" s="205" t="s">
        <v>381</v>
      </c>
      <c r="M2185" s="205" t="s">
        <v>382</v>
      </c>
      <c r="N2185" s="205" t="s">
        <v>383</v>
      </c>
    </row>
    <row r="2186" spans="2:14" ht="23.25" customHeight="1">
      <c r="B2186" s="100" t="s">
        <v>449</v>
      </c>
      <c r="C2186" s="100" t="s">
        <v>450</v>
      </c>
      <c r="D2186" s="100" t="s">
        <v>451</v>
      </c>
      <c r="E2186" s="100">
        <v>69596</v>
      </c>
      <c r="F2186" s="129">
        <v>2003</v>
      </c>
      <c r="G2186" s="100" t="s">
        <v>276</v>
      </c>
      <c r="H2186" s="15" t="s">
        <v>287</v>
      </c>
      <c r="I2186" s="130">
        <v>6.13</v>
      </c>
      <c r="J2186" s="6">
        <f>1</f>
        <v>1</v>
      </c>
      <c r="L2186" s="205" t="s">
        <v>452</v>
      </c>
      <c r="M2186" s="205" t="s">
        <v>453</v>
      </c>
      <c r="N2186" s="205" t="s">
        <v>454</v>
      </c>
    </row>
    <row r="2187" spans="2:14" ht="23.25" customHeight="1">
      <c r="B2187" s="100" t="s">
        <v>402</v>
      </c>
      <c r="C2187" s="100" t="s">
        <v>403</v>
      </c>
      <c r="D2187" s="100" t="s">
        <v>404</v>
      </c>
      <c r="E2187" s="100">
        <v>80000</v>
      </c>
      <c r="F2187" s="129">
        <v>2009</v>
      </c>
      <c r="G2187" s="100" t="s">
        <v>269</v>
      </c>
      <c r="H2187" s="15" t="s">
        <v>281</v>
      </c>
      <c r="I2187" s="130">
        <v>10.96</v>
      </c>
      <c r="J2187" s="6">
        <f>1</f>
        <v>1</v>
      </c>
      <c r="L2187" s="205" t="s">
        <v>448</v>
      </c>
      <c r="M2187" s="205" t="s">
        <v>446</v>
      </c>
      <c r="N2187" s="205" t="s">
        <v>447</v>
      </c>
    </row>
    <row r="2188" spans="2:14" ht="23.25" customHeight="1">
      <c r="B2188" s="100" t="s">
        <v>405</v>
      </c>
      <c r="C2188" s="100" t="str">
        <f>_xlfn.XLOOKUP(tblMix[[#This Row],[Team Name]],tblLookup[Team Name],tblLookup[Arena Name],NA(),0,1)</f>
        <v>Empower Field at Mile High</v>
      </c>
      <c r="D2188" s="100" t="s">
        <v>407</v>
      </c>
      <c r="E2188" s="100">
        <v>76125</v>
      </c>
      <c r="F2188" s="129">
        <v>2001</v>
      </c>
      <c r="G2188" s="100" t="s">
        <v>268</v>
      </c>
      <c r="H2188" s="15" t="s">
        <v>290</v>
      </c>
      <c r="I2188" s="130">
        <v>6.16</v>
      </c>
      <c r="J2188" s="6">
        <f>1</f>
        <v>1</v>
      </c>
      <c r="L2188" s="205" t="s">
        <v>449</v>
      </c>
      <c r="M2188" s="205" t="s">
        <v>450</v>
      </c>
      <c r="N2188" s="205" t="s">
        <v>451</v>
      </c>
    </row>
    <row r="2189" spans="2:14" ht="23.25" customHeight="1">
      <c r="B2189" s="100" t="s">
        <v>433</v>
      </c>
      <c r="C2189" s="100" t="s">
        <v>434</v>
      </c>
      <c r="D2189" s="100" t="s">
        <v>435</v>
      </c>
      <c r="E2189" s="100">
        <v>65326</v>
      </c>
      <c r="F2189" s="129">
        <v>1987</v>
      </c>
      <c r="G2189" s="100" t="s">
        <v>303</v>
      </c>
      <c r="H2189" s="15" t="s">
        <v>290</v>
      </c>
      <c r="I2189" s="130">
        <v>12.74</v>
      </c>
      <c r="J2189" s="6">
        <f>1</f>
        <v>1</v>
      </c>
      <c r="L2189" s="205" t="s">
        <v>417</v>
      </c>
      <c r="M2189" s="205" t="s">
        <v>418</v>
      </c>
      <c r="N2189" s="205" t="s">
        <v>419</v>
      </c>
    </row>
    <row r="2190" spans="2:14" ht="23.25" customHeight="1">
      <c r="B2190" s="100" t="s">
        <v>405</v>
      </c>
      <c r="C2190" s="100" t="str">
        <f>_xlfn.XLOOKUP(tblMix[[#This Row],[Team Name]],tblLookup[Team Name],tblLookup[Arena Name],NA(),0,1)</f>
        <v>Empower Field at Mile High</v>
      </c>
      <c r="D2190" s="100" t="s">
        <v>407</v>
      </c>
      <c r="E2190" s="100">
        <v>76125</v>
      </c>
      <c r="F2190" s="129">
        <v>2001</v>
      </c>
      <c r="G2190" s="100" t="s">
        <v>304</v>
      </c>
      <c r="H2190" s="15" t="s">
        <v>283</v>
      </c>
      <c r="I2190" s="130">
        <v>7.53</v>
      </c>
      <c r="J2190" s="6">
        <f>1</f>
        <v>1</v>
      </c>
      <c r="L2190" s="205" t="s">
        <v>432</v>
      </c>
      <c r="M2190" s="205" t="s">
        <v>430</v>
      </c>
      <c r="N2190" s="205" t="s">
        <v>431</v>
      </c>
    </row>
    <row r="2191" spans="2:14" ht="23.25" customHeight="1">
      <c r="B2191" s="100" t="s">
        <v>455</v>
      </c>
      <c r="C2191" s="100" t="s">
        <v>456</v>
      </c>
      <c r="D2191" s="100" t="str">
        <f>_xlfn.XLOOKUP(tblMix[[#This Row],[Arena Name]],tblLookup[Arena Name],tblLookup[Arena Location],NA(),0,1)</f>
        <v>Santa Clara, California</v>
      </c>
      <c r="E2191" s="100">
        <v>68500</v>
      </c>
      <c r="F2191" s="129">
        <v>2014</v>
      </c>
      <c r="G2191" s="100" t="s">
        <v>301</v>
      </c>
      <c r="H2191" s="15" t="s">
        <v>281</v>
      </c>
      <c r="I2191" s="130">
        <v>12.44</v>
      </c>
      <c r="J2191" s="6">
        <f>1</f>
        <v>1</v>
      </c>
      <c r="L2191" s="205" t="s">
        <v>396</v>
      </c>
      <c r="M2191" s="205" t="s">
        <v>397</v>
      </c>
      <c r="N2191" s="205" t="s">
        <v>398</v>
      </c>
    </row>
    <row r="2192" spans="2:14" ht="23.25" customHeight="1">
      <c r="B2192" s="100" t="str" cm="1">
        <f t="array" ref="B2192">_xlfn.XLOOKUP(tblMix[[#This Row],[Arena Name]]&amp;tblMix[[#This Row],[Arena Location]],tblLookup[Arena Name]&amp;tblLookup[Arena Location],tblLookup[Team Name],NA(),0,1)</f>
        <v>Denver Broncos</v>
      </c>
      <c r="C2192" s="100" t="str">
        <f>_xlfn.XLOOKUP(tblMix[[#This Row],[Arena Location]],tblLookup[Arena Location],tblLookup[Arena Name],NA(),0,1)</f>
        <v>Empower Field at Mile High</v>
      </c>
      <c r="D2192" s="100" t="s">
        <v>407</v>
      </c>
      <c r="E2192" s="100">
        <v>76125</v>
      </c>
      <c r="F2192" s="129">
        <v>2001</v>
      </c>
      <c r="G2192" s="100" t="s">
        <v>321</v>
      </c>
      <c r="H2192" s="15" t="s">
        <v>281</v>
      </c>
      <c r="I2192" s="130">
        <v>3.9</v>
      </c>
      <c r="J2192" s="6">
        <f>1</f>
        <v>1</v>
      </c>
      <c r="L2192" s="205" t="s">
        <v>429</v>
      </c>
      <c r="M2192" s="205" t="s">
        <v>430</v>
      </c>
      <c r="N2192" s="205" t="s">
        <v>431</v>
      </c>
    </row>
    <row r="2193" spans="2:14" ht="23.25" customHeight="1">
      <c r="B2193" s="100" t="s">
        <v>426</v>
      </c>
      <c r="C2193" s="100" t="str">
        <f>_xlfn.XLOOKUP(tblMix[[#This Row],[Team Name]],tblLookup[Team Name],tblLookup[Arena Name],NA(),0,1)</f>
        <v>Allegiant Stadium</v>
      </c>
      <c r="D2193" s="100" t="str">
        <f>_xlfn.XLOOKUP(tblMix[[#This Row],[Arena Name]],tblLookup[Arena Name],tblLookup[Arena Location],NA(),0,1)</f>
        <v>Paradise, Nevada</v>
      </c>
      <c r="E2193" s="100">
        <v>65000</v>
      </c>
      <c r="F2193" s="129">
        <v>2020</v>
      </c>
      <c r="G2193" s="100" t="s">
        <v>274</v>
      </c>
      <c r="H2193" s="15" t="s">
        <v>283</v>
      </c>
      <c r="I2193" s="130">
        <v>6.84</v>
      </c>
      <c r="J2193" s="6">
        <f>1</f>
        <v>1</v>
      </c>
      <c r="L2193" s="205" t="s">
        <v>384</v>
      </c>
      <c r="M2193" s="205" t="s">
        <v>385</v>
      </c>
      <c r="N2193" s="205" t="s">
        <v>386</v>
      </c>
    </row>
    <row r="2194" spans="2:14" ht="23.25" customHeight="1">
      <c r="B2194" s="100" t="str" cm="1">
        <f t="array" ref="B2194">_xlfn.XLOOKUP(tblMix[[#This Row],[Arena Name]]&amp;tblMix[[#This Row],[Arena Location]],tblLookup[Arena Name]&amp;tblLookup[Arena Location],tblLookup[Team Name],NA(),0,1)</f>
        <v>Carolina Panthers</v>
      </c>
      <c r="C2194" s="100" t="str">
        <f>_xlfn.XLOOKUP(tblMix[[#This Row],[Arena Location]],tblLookup[Arena Location],tblLookup[Arena Name],NA(),0,1)</f>
        <v>Bank of America Stadium</v>
      </c>
      <c r="D2194" s="100" t="s">
        <v>392</v>
      </c>
      <c r="E2194" s="100">
        <v>75523</v>
      </c>
      <c r="F2194" s="129">
        <v>1996</v>
      </c>
      <c r="G2194" s="100" t="s">
        <v>268</v>
      </c>
      <c r="H2194" s="15" t="s">
        <v>290</v>
      </c>
      <c r="I2194" s="130">
        <v>6.16</v>
      </c>
      <c r="J2194" s="6">
        <f>1</f>
        <v>1</v>
      </c>
      <c r="L2194" s="205" t="s">
        <v>405</v>
      </c>
      <c r="M2194" s="205" t="s">
        <v>406</v>
      </c>
      <c r="N2194" s="205" t="s">
        <v>407</v>
      </c>
    </row>
    <row r="2195" spans="2:14" ht="23.25" customHeight="1">
      <c r="B2195" s="100" t="s">
        <v>464</v>
      </c>
      <c r="C2195" s="100" t="s">
        <v>465</v>
      </c>
      <c r="D2195" s="100" t="s">
        <v>466</v>
      </c>
      <c r="E2195" s="100">
        <v>69143</v>
      </c>
      <c r="F2195" s="129">
        <v>1999</v>
      </c>
      <c r="G2195" s="100" t="s">
        <v>293</v>
      </c>
      <c r="H2195" s="15" t="s">
        <v>287</v>
      </c>
      <c r="I2195" s="130">
        <v>5.08</v>
      </c>
      <c r="J2195" s="6">
        <f>1</f>
        <v>1</v>
      </c>
      <c r="L2195" s="205" t="s">
        <v>433</v>
      </c>
      <c r="M2195" s="205" t="s">
        <v>434</v>
      </c>
      <c r="N2195" s="205" t="s">
        <v>435</v>
      </c>
    </row>
    <row r="2196" spans="2:14" ht="23.25" customHeight="1">
      <c r="B2196" s="100" t="s">
        <v>408</v>
      </c>
      <c r="C2196" s="100" t="s">
        <v>409</v>
      </c>
      <c r="D2196" s="100" t="str">
        <f>_xlfn.XLOOKUP(tblMix[[#This Row],[Arena Name]],tblLookup[Arena Name],tblLookup[Arena Location],NA(),0,1)</f>
        <v>Detroit, Michigan</v>
      </c>
      <c r="E2196" s="100">
        <v>65000</v>
      </c>
      <c r="F2196" s="129">
        <v>2002</v>
      </c>
      <c r="G2196" s="100" t="s">
        <v>297</v>
      </c>
      <c r="H2196" s="15" t="s">
        <v>290</v>
      </c>
      <c r="I2196" s="130">
        <v>14.83</v>
      </c>
      <c r="J2196" s="6">
        <f>1</f>
        <v>1</v>
      </c>
      <c r="L2196" s="205" t="s">
        <v>449</v>
      </c>
      <c r="M2196" s="205" t="s">
        <v>450</v>
      </c>
      <c r="N2196" s="205" t="s">
        <v>451</v>
      </c>
    </row>
    <row r="2197" spans="2:14" ht="23.25" customHeight="1">
      <c r="B2197" s="100" t="s">
        <v>390</v>
      </c>
      <c r="C2197" s="100" t="s">
        <v>391</v>
      </c>
      <c r="D2197" s="100" t="str">
        <f>_xlfn.XLOOKUP(tblMix[[#This Row],[Arena Name]],tblLookup[Arena Name],tblLookup[Arena Location],NA(),0,1)</f>
        <v>Charlotte, North Carolina</v>
      </c>
      <c r="E2197" s="100">
        <v>75523</v>
      </c>
      <c r="F2197" s="129">
        <v>1996</v>
      </c>
      <c r="G2197" s="100" t="s">
        <v>288</v>
      </c>
      <c r="H2197" s="15" t="s">
        <v>290</v>
      </c>
      <c r="I2197" s="130">
        <v>5.08</v>
      </c>
      <c r="J2197" s="6">
        <f>1</f>
        <v>1</v>
      </c>
      <c r="L2197" s="205" t="s">
        <v>420</v>
      </c>
      <c r="M2197" s="205" t="s">
        <v>421</v>
      </c>
      <c r="N2197" s="205" t="s">
        <v>422</v>
      </c>
    </row>
    <row r="2198" spans="2:14" ht="23.25" customHeight="1">
      <c r="B2198" s="100" t="s">
        <v>399</v>
      </c>
      <c r="C2198" s="100" t="s">
        <v>400</v>
      </c>
      <c r="D2198" s="100" t="str">
        <f>_xlfn.XLOOKUP(tblMix[[#This Row],[Arena Name]],tblLookup[Arena Name],tblLookup[Arena Location],NA(),0,1)</f>
        <v>Cleveland, Ohio</v>
      </c>
      <c r="E2198" s="100">
        <v>67895</v>
      </c>
      <c r="F2198" s="129">
        <v>1999</v>
      </c>
      <c r="G2198" s="100" t="s">
        <v>311</v>
      </c>
      <c r="H2198" s="15" t="s">
        <v>283</v>
      </c>
      <c r="I2198" s="130">
        <v>14.84</v>
      </c>
      <c r="J2198" s="6">
        <f>1</f>
        <v>1</v>
      </c>
      <c r="L2198" s="205" t="s">
        <v>467</v>
      </c>
      <c r="M2198" s="205" t="s">
        <v>468</v>
      </c>
      <c r="N2198" s="205" t="s">
        <v>469</v>
      </c>
    </row>
    <row r="2199" spans="2:14" ht="23.25" customHeight="1">
      <c r="B2199" s="100" t="s">
        <v>405</v>
      </c>
      <c r="C2199" s="100" t="s">
        <v>406</v>
      </c>
      <c r="D2199" s="100" t="str">
        <f>_xlfn.XLOOKUP(tblMix[[#This Row],[Arena Name]],tblLookup[Arena Name],tblLookup[Arena Location],NA(),0,1)</f>
        <v>Denver, Colorado</v>
      </c>
      <c r="E2199" s="100">
        <v>76125</v>
      </c>
      <c r="F2199" s="129">
        <v>2001</v>
      </c>
      <c r="G2199" s="100" t="s">
        <v>358</v>
      </c>
      <c r="H2199" s="15" t="s">
        <v>283</v>
      </c>
      <c r="I2199" s="130">
        <v>14.51</v>
      </c>
      <c r="J2199" s="6">
        <f>1</f>
        <v>1</v>
      </c>
      <c r="L2199" s="205" t="s">
        <v>405</v>
      </c>
      <c r="M2199" s="205" t="s">
        <v>406</v>
      </c>
      <c r="N2199" s="205" t="s">
        <v>407</v>
      </c>
    </row>
    <row r="2200" spans="2:14" ht="23.25" customHeight="1">
      <c r="B2200" s="100" t="s">
        <v>429</v>
      </c>
      <c r="C2200" s="100" t="s">
        <v>430</v>
      </c>
      <c r="D2200" s="100" t="str">
        <f>_xlfn.XLOOKUP(tblMix[[#This Row],[Arena Name]],tblLookup[Arena Name],tblLookup[Arena Location],NA(),0,1)</f>
        <v>Inglewood, California</v>
      </c>
      <c r="E2200" s="100">
        <v>70240</v>
      </c>
      <c r="F2200" s="129">
        <v>2020</v>
      </c>
      <c r="G2200" s="100" t="s">
        <v>268</v>
      </c>
      <c r="H2200" s="15" t="s">
        <v>283</v>
      </c>
      <c r="I2200" s="130">
        <v>5.73</v>
      </c>
      <c r="J2200" s="6">
        <f>1</f>
        <v>1</v>
      </c>
      <c r="L2200" s="205" t="s">
        <v>458</v>
      </c>
      <c r="M2200" s="205" t="s">
        <v>459</v>
      </c>
      <c r="N2200" s="205" t="s">
        <v>460</v>
      </c>
    </row>
    <row r="2201" spans="2:14" ht="23.25" customHeight="1">
      <c r="B2201" s="100" t="s">
        <v>390</v>
      </c>
      <c r="C2201" s="100" t="s">
        <v>391</v>
      </c>
      <c r="D2201" s="100" t="str">
        <f>_xlfn.XLOOKUP(tblMix[[#This Row],[Arena Name]],tblLookup[Arena Name],tblLookup[Arena Location],NA(),0,1)</f>
        <v>Charlotte, North Carolina</v>
      </c>
      <c r="E2201" s="100">
        <v>75523</v>
      </c>
      <c r="F2201" s="129">
        <v>1996</v>
      </c>
      <c r="G2201" s="100" t="s">
        <v>289</v>
      </c>
      <c r="H2201" s="15" t="s">
        <v>281</v>
      </c>
      <c r="I2201" s="130">
        <v>7.92</v>
      </c>
      <c r="J2201" s="6">
        <f>1</f>
        <v>1</v>
      </c>
      <c r="L2201" s="205" t="s">
        <v>455</v>
      </c>
      <c r="M2201" s="205" t="s">
        <v>456</v>
      </c>
      <c r="N2201" s="205" t="s">
        <v>457</v>
      </c>
    </row>
    <row r="2202" spans="2:14" ht="23.25" customHeight="1">
      <c r="B2202" s="100" t="s">
        <v>464</v>
      </c>
      <c r="C2202" s="100" t="str">
        <f>_xlfn.XLOOKUP(tblMix[[#This Row],[Team Name]],tblLookup[Team Name],tblLookup[Arena Name],NA(),0,1)</f>
        <v>Nissan Stadium</v>
      </c>
      <c r="D2202" s="100" t="str">
        <f>_xlfn.XLOOKUP(tblMix[[#This Row],[Arena Name]],tblLookup[Arena Name],tblLookup[Arena Location],NA(),0,1)</f>
        <v>Nashville, Tennessee</v>
      </c>
      <c r="E2202" s="100">
        <v>69143</v>
      </c>
      <c r="F2202" s="129">
        <v>1999</v>
      </c>
      <c r="G2202" s="100" t="s">
        <v>362</v>
      </c>
      <c r="H2202" s="15" t="s">
        <v>287</v>
      </c>
      <c r="I2202" s="130">
        <v>7.12</v>
      </c>
      <c r="J2202" s="6">
        <f>1</f>
        <v>1</v>
      </c>
      <c r="L2202" s="205" t="s">
        <v>414</v>
      </c>
      <c r="M2202" s="205" t="s">
        <v>415</v>
      </c>
      <c r="N2202" s="205" t="s">
        <v>416</v>
      </c>
    </row>
    <row r="2203" spans="2:14" ht="23.25" customHeight="1">
      <c r="B2203" s="100" t="s">
        <v>439</v>
      </c>
      <c r="C2203" s="100" t="s">
        <v>440</v>
      </c>
      <c r="D2203" s="100" t="s">
        <v>441</v>
      </c>
      <c r="E2203" s="100">
        <v>66829</v>
      </c>
      <c r="F2203" s="129">
        <v>2002</v>
      </c>
      <c r="G2203" s="100" t="s">
        <v>323</v>
      </c>
      <c r="H2203" s="15" t="s">
        <v>287</v>
      </c>
      <c r="I2203" s="130">
        <v>2.11</v>
      </c>
      <c r="J2203" s="6">
        <f>1</f>
        <v>1</v>
      </c>
      <c r="L2203" s="205" t="s">
        <v>445</v>
      </c>
      <c r="M2203" s="205" t="s">
        <v>446</v>
      </c>
      <c r="N2203" s="205" t="s">
        <v>447</v>
      </c>
    </row>
    <row r="2204" spans="2:14" ht="23.25" customHeight="1">
      <c r="B2204" s="100" t="s">
        <v>433</v>
      </c>
      <c r="C2204" s="100" t="s">
        <v>434</v>
      </c>
      <c r="D2204" s="100" t="s">
        <v>435</v>
      </c>
      <c r="E2204" s="100">
        <v>65326</v>
      </c>
      <c r="F2204" s="129">
        <v>1987</v>
      </c>
      <c r="G2204" s="100" t="s">
        <v>323</v>
      </c>
      <c r="H2204" s="15" t="s">
        <v>290</v>
      </c>
      <c r="I2204" s="130">
        <v>1.97</v>
      </c>
      <c r="J2204" s="6">
        <f>1</f>
        <v>1</v>
      </c>
      <c r="L2204" s="205" t="s">
        <v>439</v>
      </c>
      <c r="M2204" s="205" t="s">
        <v>440</v>
      </c>
      <c r="N2204" s="205" t="s">
        <v>441</v>
      </c>
    </row>
    <row r="2205" spans="2:14" ht="23.25" customHeight="1">
      <c r="B2205" s="100" t="str" cm="1">
        <f t="array" ref="B2205">_xlfn.XLOOKUP(tblMix[[#This Row],[Arena Name]]&amp;tblMix[[#This Row],[Arena Location]],tblLookup[Arena Name]&amp;tblLookup[Arena Location],tblLookup[Team Name],NA(),0,1)</f>
        <v>Los Angeles Rams</v>
      </c>
      <c r="C2205" s="100" t="s">
        <v>430</v>
      </c>
      <c r="D2205" s="100" t="s">
        <v>431</v>
      </c>
      <c r="E2205" s="100">
        <v>70240</v>
      </c>
      <c r="F2205" s="129">
        <v>2020</v>
      </c>
      <c r="G2205" s="100" t="s">
        <v>270</v>
      </c>
      <c r="H2205" s="15" t="s">
        <v>287</v>
      </c>
      <c r="I2205" s="130">
        <v>8.67</v>
      </c>
      <c r="J2205" s="6">
        <f>1</f>
        <v>1</v>
      </c>
      <c r="L2205" s="205" t="s">
        <v>452</v>
      </c>
      <c r="M2205" s="205" t="s">
        <v>453</v>
      </c>
      <c r="N2205" s="205" t="s">
        <v>454</v>
      </c>
    </row>
    <row r="2206" spans="2:14" ht="23.25" customHeight="1">
      <c r="B2206" s="100" t="s">
        <v>405</v>
      </c>
      <c r="C2206" s="100" t="s">
        <v>406</v>
      </c>
      <c r="D2206" s="100" t="str">
        <f>_xlfn.XLOOKUP(tblMix[[#This Row],[Arena Name]],tblLookup[Arena Name],tblLookup[Arena Location],NA(),0,1)</f>
        <v>Denver, Colorado</v>
      </c>
      <c r="E2206" s="100">
        <v>76125</v>
      </c>
      <c r="F2206" s="129">
        <v>2001</v>
      </c>
      <c r="G2206" s="100" t="s">
        <v>285</v>
      </c>
      <c r="H2206" s="15" t="s">
        <v>283</v>
      </c>
      <c r="I2206" s="130">
        <v>12.71</v>
      </c>
      <c r="J2206" s="6">
        <f>1</f>
        <v>1</v>
      </c>
      <c r="L2206" s="205" t="s">
        <v>396</v>
      </c>
      <c r="M2206" s="205" t="s">
        <v>397</v>
      </c>
      <c r="N2206" s="205" t="s">
        <v>398</v>
      </c>
    </row>
    <row r="2207" spans="2:14" ht="23.25" customHeight="1">
      <c r="B2207" s="100" t="s">
        <v>423</v>
      </c>
      <c r="C2207" s="100" t="s">
        <v>424</v>
      </c>
      <c r="D2207" s="100" t="s">
        <v>425</v>
      </c>
      <c r="E2207" s="100">
        <v>76416</v>
      </c>
      <c r="F2207" s="129">
        <v>1972</v>
      </c>
      <c r="G2207" s="100" t="s">
        <v>324</v>
      </c>
      <c r="H2207" s="15" t="s">
        <v>281</v>
      </c>
      <c r="I2207" s="130">
        <v>13.29</v>
      </c>
      <c r="J2207" s="6">
        <f>1</f>
        <v>1</v>
      </c>
      <c r="L2207" s="205" t="s">
        <v>452</v>
      </c>
      <c r="M2207" s="205" t="s">
        <v>453</v>
      </c>
      <c r="N2207" s="205" t="s">
        <v>454</v>
      </c>
    </row>
    <row r="2208" spans="2:14" ht="23.25" customHeight="1">
      <c r="B2208" s="100" t="s">
        <v>405</v>
      </c>
      <c r="C2208" s="100" t="s">
        <v>406</v>
      </c>
      <c r="D2208" s="100" t="s">
        <v>407</v>
      </c>
      <c r="E2208" s="100">
        <v>76125</v>
      </c>
      <c r="F2208" s="129">
        <v>2001</v>
      </c>
      <c r="G2208" s="100" t="s">
        <v>313</v>
      </c>
      <c r="H2208" s="15" t="s">
        <v>287</v>
      </c>
      <c r="I2208" s="130">
        <v>12.48</v>
      </c>
      <c r="J2208" s="6">
        <f>1</f>
        <v>1</v>
      </c>
      <c r="L2208" s="205" t="s">
        <v>439</v>
      </c>
      <c r="M2208" s="205" t="s">
        <v>440</v>
      </c>
      <c r="N2208" s="205" t="s">
        <v>441</v>
      </c>
    </row>
    <row r="2209" spans="2:14" ht="23.25" customHeight="1">
      <c r="B2209" s="100" t="s">
        <v>429</v>
      </c>
      <c r="C2209" s="100" t="str">
        <f>_xlfn.XLOOKUP(tblMix[[#This Row],[Team Name]],tblLookup[Team Name],tblLookup[Arena Name],NA(),0,1)</f>
        <v>SoFi Stadium</v>
      </c>
      <c r="D2209" s="100" t="str">
        <f>_xlfn.XLOOKUP(tblMix[[#This Row],[Arena Name]],tblLookup[Arena Name],tblLookup[Arena Location],NA(),0,1)</f>
        <v>Inglewood, California</v>
      </c>
      <c r="E2209" s="100">
        <v>70240</v>
      </c>
      <c r="F2209" s="129">
        <v>2020</v>
      </c>
      <c r="G2209" s="100" t="s">
        <v>361</v>
      </c>
      <c r="H2209" s="15" t="s">
        <v>290</v>
      </c>
      <c r="I2209" s="130">
        <v>3.25</v>
      </c>
      <c r="J2209" s="6">
        <f>1</f>
        <v>1</v>
      </c>
      <c r="L2209" s="205" t="s">
        <v>445</v>
      </c>
      <c r="M2209" s="205" t="s">
        <v>446</v>
      </c>
      <c r="N2209" s="205" t="s">
        <v>447</v>
      </c>
    </row>
    <row r="2210" spans="2:14" ht="23.25" customHeight="1">
      <c r="B2210" s="100" t="s">
        <v>464</v>
      </c>
      <c r="C2210" s="100" t="s">
        <v>465</v>
      </c>
      <c r="D2210" s="100" t="s">
        <v>466</v>
      </c>
      <c r="E2210" s="100">
        <v>69143</v>
      </c>
      <c r="F2210" s="129">
        <v>1999</v>
      </c>
      <c r="G2210" s="100" t="s">
        <v>291</v>
      </c>
      <c r="H2210" s="15" t="s">
        <v>287</v>
      </c>
      <c r="I2210" s="130">
        <v>8.57</v>
      </c>
      <c r="J2210" s="6">
        <f>1</f>
        <v>1</v>
      </c>
      <c r="L2210" s="205" t="s">
        <v>402</v>
      </c>
      <c r="M2210" s="205" t="s">
        <v>403</v>
      </c>
      <c r="N2210" s="205" t="s">
        <v>404</v>
      </c>
    </row>
    <row r="2211" spans="2:14" ht="23.25" customHeight="1">
      <c r="B2211" s="100" t="s">
        <v>402</v>
      </c>
      <c r="C2211" s="100" t="s">
        <v>403</v>
      </c>
      <c r="D2211" s="100" t="s">
        <v>404</v>
      </c>
      <c r="E2211" s="100">
        <v>80000</v>
      </c>
      <c r="F2211" s="129">
        <v>2009</v>
      </c>
      <c r="G2211" s="100" t="s">
        <v>358</v>
      </c>
      <c r="H2211" s="15" t="s">
        <v>281</v>
      </c>
      <c r="I2211" s="130">
        <v>14.22</v>
      </c>
      <c r="J2211" s="6">
        <f>1</f>
        <v>1</v>
      </c>
      <c r="L2211" s="205" t="s">
        <v>384</v>
      </c>
      <c r="M2211" s="205" t="s">
        <v>385</v>
      </c>
      <c r="N2211" s="205" t="s">
        <v>386</v>
      </c>
    </row>
    <row r="2212" spans="2:14" ht="23.25" customHeight="1">
      <c r="B2212" s="100" t="s">
        <v>448</v>
      </c>
      <c r="C2212" s="100" t="str">
        <f>_xlfn.XLOOKUP(tblMix[[#This Row],[Team Name]],tblLookup[Team Name],tblLookup[Arena Name],NA(),0,1)</f>
        <v>MetLife Stadium</v>
      </c>
      <c r="D2212" s="100" t="str">
        <f>_xlfn.XLOOKUP(tblMix[[#This Row],[Arena Name]],tblLookup[Arena Name],tblLookup[Arena Location],NA(),0,1)</f>
        <v>East Rutherford, New Jersey</v>
      </c>
      <c r="E2212" s="100">
        <v>82500</v>
      </c>
      <c r="F2212" s="129">
        <v>2010</v>
      </c>
      <c r="G2212" s="100" t="s">
        <v>271</v>
      </c>
      <c r="H2212" s="15" t="s">
        <v>283</v>
      </c>
      <c r="I2212" s="130">
        <v>9.4700000000000006</v>
      </c>
      <c r="J2212" s="6">
        <f>1</f>
        <v>1</v>
      </c>
      <c r="L2212" s="205" t="s">
        <v>408</v>
      </c>
      <c r="M2212" s="205" t="s">
        <v>409</v>
      </c>
      <c r="N2212" s="205" t="s">
        <v>410</v>
      </c>
    </row>
    <row r="2213" spans="2:14" ht="23.25" customHeight="1">
      <c r="B2213" s="100" t="s">
        <v>384</v>
      </c>
      <c r="C2213" s="100" t="s">
        <v>385</v>
      </c>
      <c r="D2213" s="100" t="s">
        <v>386</v>
      </c>
      <c r="E2213" s="100">
        <v>71008</v>
      </c>
      <c r="F2213" s="129">
        <v>1998</v>
      </c>
      <c r="G2213" s="100" t="s">
        <v>276</v>
      </c>
      <c r="H2213" s="15" t="s">
        <v>287</v>
      </c>
      <c r="I2213" s="130">
        <v>6.13</v>
      </c>
      <c r="J2213" s="6">
        <f>1</f>
        <v>1</v>
      </c>
      <c r="L2213" s="205" t="s">
        <v>429</v>
      </c>
      <c r="M2213" s="205" t="s">
        <v>430</v>
      </c>
      <c r="N2213" s="205" t="s">
        <v>431</v>
      </c>
    </row>
    <row r="2214" spans="2:14" ht="23.25" customHeight="1">
      <c r="B2214" s="100" t="str" cm="1">
        <f t="array" ref="B2214">_xlfn.XLOOKUP(tblMix[[#This Row],[Arena Name]]&amp;tblMix[[#This Row],[Arena Location]],tblLookup[Arena Name]&amp;tblLookup[Arena Location],tblLookup[Team Name],NA(),0,1)</f>
        <v>Atlanta Falcons</v>
      </c>
      <c r="C2214" s="100" t="str">
        <f>_xlfn.XLOOKUP(tblMix[[#This Row],[Arena Location]],tblLookup[Arena Location],tblLookup[Arena Name],NA(),0,1)</f>
        <v>Mercedes-Benz Stadium</v>
      </c>
      <c r="D2214" s="100" t="s">
        <v>383</v>
      </c>
      <c r="E2214" s="100">
        <v>71000</v>
      </c>
      <c r="F2214" s="129">
        <v>2017</v>
      </c>
      <c r="G2214" s="100" t="s">
        <v>285</v>
      </c>
      <c r="H2214" s="15" t="s">
        <v>287</v>
      </c>
      <c r="I2214" s="130">
        <v>12.71</v>
      </c>
      <c r="J2214" s="6">
        <f>1</f>
        <v>1</v>
      </c>
      <c r="L2214" s="205" t="s">
        <v>439</v>
      </c>
      <c r="M2214" s="205" t="s">
        <v>440</v>
      </c>
      <c r="N2214" s="205" t="s">
        <v>441</v>
      </c>
    </row>
    <row r="2215" spans="2:14" ht="23.25" customHeight="1">
      <c r="B2215" s="100" t="s">
        <v>423</v>
      </c>
      <c r="C2215" s="100" t="str">
        <f>_xlfn.XLOOKUP(tblMix[[#This Row],[Team Name]],tblLookup[Team Name],tblLookup[Arena Name],NA(),0,1)</f>
        <v>GEHA Field at Arrowhead Stadium</v>
      </c>
      <c r="D2215" s="100" t="str">
        <f>_xlfn.XLOOKUP(tblMix[[#This Row],[Arena Name]],tblLookup[Arena Name],tblLookup[Arena Location],NA(),0,1)</f>
        <v>Kansas City, Missouri</v>
      </c>
      <c r="E2215" s="100">
        <v>76416</v>
      </c>
      <c r="F2215" s="129">
        <v>1972</v>
      </c>
      <c r="G2215" s="100" t="s">
        <v>308</v>
      </c>
      <c r="H2215" s="15" t="s">
        <v>287</v>
      </c>
      <c r="I2215" s="130">
        <v>11.5</v>
      </c>
      <c r="J2215" s="6">
        <f>1</f>
        <v>1</v>
      </c>
      <c r="L2215" s="205" t="s">
        <v>429</v>
      </c>
      <c r="M2215" s="205" t="s">
        <v>430</v>
      </c>
      <c r="N2215" s="205" t="s">
        <v>431</v>
      </c>
    </row>
    <row r="2216" spans="2:14" ht="23.25" customHeight="1">
      <c r="B2216" s="100" t="str" cm="1">
        <f t="array" ref="B2216">_xlfn.XLOOKUP(tblMix[[#This Row],[Arena Name]]&amp;tblMix[[#This Row],[Arena Location]],tblLookup[Arena Name]&amp;tblLookup[Arena Location],tblLookup[Team Name],NA(),0,1)</f>
        <v>Los Angeles Rams</v>
      </c>
      <c r="C2216" s="100" t="s">
        <v>430</v>
      </c>
      <c r="D2216" s="100" t="str">
        <f>_xlfn.XLOOKUP(tblMix[[#This Row],[Arena Name]],tblLookup[Arena Name],tblLookup[Arena Location],NA(),0,1)</f>
        <v>Inglewood, California</v>
      </c>
      <c r="E2216" s="100">
        <v>70240</v>
      </c>
      <c r="F2216" s="129">
        <v>2020</v>
      </c>
      <c r="G2216" s="100" t="s">
        <v>273</v>
      </c>
      <c r="H2216" s="15" t="s">
        <v>290</v>
      </c>
      <c r="I2216" s="130">
        <v>5.62</v>
      </c>
      <c r="J2216" s="6">
        <f>1</f>
        <v>1</v>
      </c>
      <c r="L2216" s="205" t="s">
        <v>442</v>
      </c>
      <c r="M2216" s="205" t="s">
        <v>443</v>
      </c>
      <c r="N2216" s="205" t="s">
        <v>444</v>
      </c>
    </row>
    <row r="2217" spans="2:14" ht="23.25" customHeight="1">
      <c r="B2217" s="100" t="s">
        <v>423</v>
      </c>
      <c r="C2217" s="100" t="s">
        <v>424</v>
      </c>
      <c r="D2217" s="100" t="s">
        <v>425</v>
      </c>
      <c r="E2217" s="100">
        <v>76416</v>
      </c>
      <c r="F2217" s="129">
        <v>1972</v>
      </c>
      <c r="G2217" s="100" t="s">
        <v>284</v>
      </c>
      <c r="H2217" s="15" t="s">
        <v>290</v>
      </c>
      <c r="I2217" s="130">
        <v>10.16</v>
      </c>
      <c r="J2217" s="6">
        <f>1</f>
        <v>1</v>
      </c>
      <c r="L2217" s="205" t="s">
        <v>449</v>
      </c>
      <c r="M2217" s="205" t="s">
        <v>450</v>
      </c>
      <c r="N2217" s="205" t="s">
        <v>451</v>
      </c>
    </row>
    <row r="2218" spans="2:14" ht="23.25" customHeight="1">
      <c r="B2218" s="100" t="s">
        <v>396</v>
      </c>
      <c r="C2218" s="100" t="s">
        <v>397</v>
      </c>
      <c r="D2218" s="100" t="str">
        <f>_xlfn.XLOOKUP(tblMix[[#This Row],[Arena Name]],tblLookup[Arena Name],tblLookup[Arena Location],NA(),0,1)</f>
        <v>Cincinnati, Ohio</v>
      </c>
      <c r="E2218" s="100">
        <v>65515</v>
      </c>
      <c r="F2218" s="129">
        <v>2000</v>
      </c>
      <c r="G2218" s="100" t="s">
        <v>282</v>
      </c>
      <c r="H2218" s="15" t="s">
        <v>281</v>
      </c>
      <c r="I2218" s="130">
        <v>5.99</v>
      </c>
      <c r="J2218" s="6">
        <f>1</f>
        <v>1</v>
      </c>
      <c r="L2218" s="205" t="s">
        <v>378</v>
      </c>
      <c r="M2218" s="205" t="s">
        <v>379</v>
      </c>
      <c r="N2218" s="205" t="s">
        <v>380</v>
      </c>
    </row>
    <row r="2219" spans="2:14" ht="23.25" customHeight="1">
      <c r="B2219" s="100" t="s">
        <v>423</v>
      </c>
      <c r="C2219" s="100" t="s">
        <v>424</v>
      </c>
      <c r="D2219" s="100" t="str">
        <f>_xlfn.XLOOKUP(tblMix[[#This Row],[Arena Name]],tblLookup[Arena Name],tblLookup[Arena Location],NA(),0,1)</f>
        <v>Kansas City, Missouri</v>
      </c>
      <c r="E2219" s="100">
        <v>76416</v>
      </c>
      <c r="F2219" s="129">
        <v>1972</v>
      </c>
      <c r="G2219" s="100" t="s">
        <v>292</v>
      </c>
      <c r="H2219" s="15" t="s">
        <v>287</v>
      </c>
      <c r="I2219" s="130">
        <v>9.99</v>
      </c>
      <c r="J2219" s="6">
        <f>1</f>
        <v>1</v>
      </c>
      <c r="L2219" s="205" t="s">
        <v>411</v>
      </c>
      <c r="M2219" s="205" t="s">
        <v>412</v>
      </c>
      <c r="N2219" s="205" t="s">
        <v>413</v>
      </c>
    </row>
    <row r="2220" spans="2:14" ht="23.25" customHeight="1">
      <c r="B2220" s="100" t="str" cm="1">
        <f t="array" ref="B2220">_xlfn.XLOOKUP(tblMix[[#This Row],[Arena Name]]&amp;tblMix[[#This Row],[Arena Location]],tblLookup[Arena Name]&amp;tblLookup[Arena Location],tblLookup[Team Name],NA(),0,1)</f>
        <v>Minnesota Vikings</v>
      </c>
      <c r="C2220" s="100" t="str">
        <f>_xlfn.XLOOKUP(tblMix[[#This Row],[Arena Location]],tblLookup[Arena Location],tblLookup[Arena Name],NA(),0,1)</f>
        <v>U.S. Bank Stadium</v>
      </c>
      <c r="D2220" s="100" t="s">
        <v>438</v>
      </c>
      <c r="E2220" s="100">
        <v>66655</v>
      </c>
      <c r="F2220" s="129">
        <v>2016</v>
      </c>
      <c r="G2220" s="100" t="s">
        <v>323</v>
      </c>
      <c r="H2220" s="15" t="s">
        <v>281</v>
      </c>
      <c r="I2220" s="130">
        <v>2.19</v>
      </c>
      <c r="J2220" s="6">
        <f>1</f>
        <v>1</v>
      </c>
      <c r="L2220" s="205" t="s">
        <v>378</v>
      </c>
      <c r="M2220" s="205" t="s">
        <v>379</v>
      </c>
      <c r="N2220" s="205" t="s">
        <v>380</v>
      </c>
    </row>
    <row r="2221" spans="2:14" ht="23.25" customHeight="1">
      <c r="B2221" s="100" t="s">
        <v>399</v>
      </c>
      <c r="C2221" s="100" t="s">
        <v>400</v>
      </c>
      <c r="D2221" s="100" t="s">
        <v>401</v>
      </c>
      <c r="E2221" s="100">
        <v>67895</v>
      </c>
      <c r="F2221" s="129">
        <v>1999</v>
      </c>
      <c r="G2221" s="100" t="s">
        <v>288</v>
      </c>
      <c r="H2221" s="15" t="s">
        <v>281</v>
      </c>
      <c r="I2221" s="130">
        <v>5.49</v>
      </c>
      <c r="J2221" s="6">
        <f>1</f>
        <v>1</v>
      </c>
      <c r="L2221" s="205" t="s">
        <v>461</v>
      </c>
      <c r="M2221" s="205" t="s">
        <v>462</v>
      </c>
      <c r="N2221" s="205" t="s">
        <v>463</v>
      </c>
    </row>
    <row r="2222" spans="2:14" ht="23.25" customHeight="1">
      <c r="B2222" s="100" t="s">
        <v>464</v>
      </c>
      <c r="C2222" s="100" t="s">
        <v>465</v>
      </c>
      <c r="D2222" s="100" t="str">
        <f>_xlfn.XLOOKUP(tblMix[[#This Row],[Arena Name]],tblLookup[Arena Name],tblLookup[Arena Location],NA(),0,1)</f>
        <v>Nashville, Tennessee</v>
      </c>
      <c r="E2222" s="100">
        <v>69143</v>
      </c>
      <c r="F2222" s="129">
        <v>1999</v>
      </c>
      <c r="G2222" s="100" t="s">
        <v>312</v>
      </c>
      <c r="H2222" s="15" t="s">
        <v>290</v>
      </c>
      <c r="I2222" s="130">
        <v>15.16</v>
      </c>
      <c r="J2222" s="6">
        <f>1</f>
        <v>1</v>
      </c>
      <c r="L2222" s="205" t="s">
        <v>402</v>
      </c>
      <c r="M2222" s="205" t="s">
        <v>403</v>
      </c>
      <c r="N2222" s="205" t="s">
        <v>404</v>
      </c>
    </row>
    <row r="2223" spans="2:14" ht="23.25" customHeight="1">
      <c r="B2223" s="100" t="str" cm="1">
        <f t="array" ref="B2223">_xlfn.XLOOKUP(tblMix[[#This Row],[Arena Name]]&amp;tblMix[[#This Row],[Arena Location]],tblLookup[Arena Name]&amp;tblLookup[Arena Location],tblLookup[Team Name],NA(),0,1)</f>
        <v>Los Angeles Rams</v>
      </c>
      <c r="C2223" s="100" t="s">
        <v>430</v>
      </c>
      <c r="D2223" s="100" t="s">
        <v>431</v>
      </c>
      <c r="E2223" s="100">
        <v>70240</v>
      </c>
      <c r="F2223" s="129">
        <v>2020</v>
      </c>
      <c r="G2223" s="100" t="s">
        <v>282</v>
      </c>
      <c r="H2223" s="15" t="s">
        <v>281</v>
      </c>
      <c r="I2223" s="130">
        <v>5.99</v>
      </c>
      <c r="J2223" s="6">
        <f>1</f>
        <v>1</v>
      </c>
      <c r="L2223" s="205" t="s">
        <v>384</v>
      </c>
      <c r="M2223" s="205" t="s">
        <v>385</v>
      </c>
      <c r="N2223" s="205" t="s">
        <v>386</v>
      </c>
    </row>
    <row r="2224" spans="2:14" ht="23.25" customHeight="1">
      <c r="B2224" s="100" t="s">
        <v>426</v>
      </c>
      <c r="C2224" s="100" t="s">
        <v>427</v>
      </c>
      <c r="D2224" s="100" t="s">
        <v>428</v>
      </c>
      <c r="E2224" s="100">
        <v>65000</v>
      </c>
      <c r="F2224" s="129">
        <v>2020</v>
      </c>
      <c r="G2224" s="100" t="s">
        <v>271</v>
      </c>
      <c r="H2224" s="15" t="s">
        <v>283</v>
      </c>
      <c r="I2224" s="130">
        <v>9.4700000000000006</v>
      </c>
      <c r="J2224" s="6">
        <f>1</f>
        <v>1</v>
      </c>
      <c r="L2224" s="205" t="s">
        <v>426</v>
      </c>
      <c r="M2224" s="205" t="s">
        <v>427</v>
      </c>
      <c r="N2224" s="205" t="s">
        <v>428</v>
      </c>
    </row>
    <row r="2225" spans="2:14" ht="23.25" customHeight="1">
      <c r="B2225" s="100" t="s">
        <v>399</v>
      </c>
      <c r="C2225" s="100" t="str">
        <f>_xlfn.XLOOKUP(tblMix[[#This Row],[Team Name]],tblLookup[Team Name],tblLookup[Arena Name],NA(),0,1)</f>
        <v>Cleveland Browns Stadium</v>
      </c>
      <c r="D2225" s="100" t="s">
        <v>401</v>
      </c>
      <c r="E2225" s="100">
        <v>67895</v>
      </c>
      <c r="F2225" s="129">
        <v>1999</v>
      </c>
      <c r="G2225" s="100" t="s">
        <v>292</v>
      </c>
      <c r="H2225" s="15" t="s">
        <v>287</v>
      </c>
      <c r="I2225" s="130">
        <v>9.99</v>
      </c>
      <c r="J2225" s="6">
        <f>1</f>
        <v>1</v>
      </c>
      <c r="L2225" s="205" t="s">
        <v>433</v>
      </c>
      <c r="M2225" s="205" t="s">
        <v>434</v>
      </c>
      <c r="N2225" s="205" t="s">
        <v>435</v>
      </c>
    </row>
    <row r="2226" spans="2:14" ht="23.25" customHeight="1">
      <c r="B2226" s="100" t="s">
        <v>455</v>
      </c>
      <c r="C2226" s="100" t="str">
        <f>_xlfn.XLOOKUP(tblMix[[#This Row],[Team Name]],tblLookup[Team Name],tblLookup[Arena Name],NA(),0,1)</f>
        <v>Levi's Stadium</v>
      </c>
      <c r="D2226" s="100" t="s">
        <v>457</v>
      </c>
      <c r="E2226" s="100">
        <v>68500</v>
      </c>
      <c r="F2226" s="129">
        <v>2014</v>
      </c>
      <c r="G2226" s="100" t="s">
        <v>274</v>
      </c>
      <c r="H2226" s="15" t="s">
        <v>283</v>
      </c>
      <c r="I2226" s="130">
        <v>6.84</v>
      </c>
      <c r="J2226" s="6">
        <f>1</f>
        <v>1</v>
      </c>
      <c r="L2226" s="205" t="s">
        <v>414</v>
      </c>
      <c r="M2226" s="205" t="s">
        <v>415</v>
      </c>
      <c r="N2226" s="205" t="s">
        <v>416</v>
      </c>
    </row>
    <row r="2227" spans="2:14" ht="23.25" customHeight="1">
      <c r="B2227" s="100" t="s">
        <v>436</v>
      </c>
      <c r="C2227" s="100" t="s">
        <v>437</v>
      </c>
      <c r="D2227" s="100" t="str">
        <f>_xlfn.XLOOKUP(tblMix[[#This Row],[Arena Name]],tblLookup[Arena Name],tblLookup[Arena Location],NA(),0,1)</f>
        <v>Minneapolis, Minnesota</v>
      </c>
      <c r="E2227" s="100">
        <v>66655</v>
      </c>
      <c r="F2227" s="129">
        <v>2016</v>
      </c>
      <c r="G2227" s="100" t="s">
        <v>308</v>
      </c>
      <c r="H2227" s="15" t="s">
        <v>283</v>
      </c>
      <c r="I2227" s="130">
        <v>11.5</v>
      </c>
      <c r="J2227" s="6">
        <f>1</f>
        <v>1</v>
      </c>
      <c r="L2227" s="205" t="s">
        <v>429</v>
      </c>
      <c r="M2227" s="205" t="s">
        <v>430</v>
      </c>
      <c r="N2227" s="205" t="s">
        <v>431</v>
      </c>
    </row>
    <row r="2228" spans="2:14" ht="23.25" customHeight="1">
      <c r="B2228" s="100" t="s">
        <v>405</v>
      </c>
      <c r="C2228" s="100" t="str">
        <f>_xlfn.XLOOKUP(tblMix[[#This Row],[Team Name]],tblLookup[Team Name],tblLookup[Arena Name],NA(),0,1)</f>
        <v>Empower Field at Mile High</v>
      </c>
      <c r="D2228" s="100" t="s">
        <v>407</v>
      </c>
      <c r="E2228" s="100">
        <v>76125</v>
      </c>
      <c r="F2228" s="129">
        <v>2001</v>
      </c>
      <c r="G2228" s="100" t="s">
        <v>267</v>
      </c>
      <c r="H2228" s="15" t="s">
        <v>281</v>
      </c>
      <c r="I2228" s="130">
        <v>13.78</v>
      </c>
      <c r="J2228" s="6">
        <f>1</f>
        <v>1</v>
      </c>
      <c r="L2228" s="205" t="s">
        <v>445</v>
      </c>
      <c r="M2228" s="205" t="s">
        <v>446</v>
      </c>
      <c r="N2228" s="205" t="s">
        <v>447</v>
      </c>
    </row>
    <row r="2229" spans="2:14" ht="23.25" customHeight="1">
      <c r="B2229" s="100" t="s">
        <v>433</v>
      </c>
      <c r="C2229" s="100" t="s">
        <v>434</v>
      </c>
      <c r="D2229" s="100" t="str">
        <f>_xlfn.XLOOKUP(tblMix[[#This Row],[Arena Name]],tblLookup[Arena Name],tblLookup[Arena Location],NA(),0,1)</f>
        <v>Miami Gardens, Florida</v>
      </c>
      <c r="E2229" s="100">
        <v>65326</v>
      </c>
      <c r="F2229" s="129">
        <v>1987</v>
      </c>
      <c r="G2229" s="100" t="s">
        <v>293</v>
      </c>
      <c r="H2229" s="15" t="s">
        <v>283</v>
      </c>
      <c r="I2229" s="130">
        <v>5.08</v>
      </c>
      <c r="J2229" s="6">
        <f>1</f>
        <v>1</v>
      </c>
      <c r="L2229" s="205" t="s">
        <v>449</v>
      </c>
      <c r="M2229" s="205" t="s">
        <v>450</v>
      </c>
      <c r="N2229" s="205" t="s">
        <v>451</v>
      </c>
    </row>
    <row r="2230" spans="2:14" ht="23.25" customHeight="1">
      <c r="B2230" s="100" t="s">
        <v>417</v>
      </c>
      <c r="C2230" s="100" t="s">
        <v>418</v>
      </c>
      <c r="D2230" s="100" t="s">
        <v>419</v>
      </c>
      <c r="E2230" s="100">
        <v>67000</v>
      </c>
      <c r="F2230" s="129">
        <v>2008</v>
      </c>
      <c r="G2230" s="100" t="s">
        <v>321</v>
      </c>
      <c r="H2230" s="15" t="s">
        <v>283</v>
      </c>
      <c r="I2230" s="130">
        <v>3.98</v>
      </c>
      <c r="J2230" s="6">
        <f>1</f>
        <v>1</v>
      </c>
      <c r="L2230" s="205" t="s">
        <v>411</v>
      </c>
      <c r="M2230" s="205" t="s">
        <v>412</v>
      </c>
      <c r="N2230" s="205" t="s">
        <v>413</v>
      </c>
    </row>
    <row r="2231" spans="2:14" ht="23.25" customHeight="1">
      <c r="B2231" s="100" t="str" cm="1">
        <f t="array" ref="B2231">_xlfn.XLOOKUP(tblMix[[#This Row],[Arena Name]]&amp;tblMix[[#This Row],[Arena Location]],tblLookup[Arena Name]&amp;tblLookup[Arena Location],tblLookup[Team Name],NA(),0,1)</f>
        <v>Tennessee Titans</v>
      </c>
      <c r="C2231" s="100" t="str">
        <f>_xlfn.XLOOKUP(tblMix[[#This Row],[Arena Location]],tblLookup[Arena Location],tblLookup[Arena Name],NA(),0,1)</f>
        <v>Nissan Stadium</v>
      </c>
      <c r="D2231" s="100" t="s">
        <v>466</v>
      </c>
      <c r="E2231" s="100">
        <v>69143</v>
      </c>
      <c r="F2231" s="129">
        <v>1999</v>
      </c>
      <c r="G2231" s="100" t="s">
        <v>277</v>
      </c>
      <c r="H2231" s="15" t="s">
        <v>290</v>
      </c>
      <c r="I2231" s="130">
        <v>7.75</v>
      </c>
      <c r="J2231" s="6">
        <f>1</f>
        <v>1</v>
      </c>
      <c r="L2231" s="205" t="s">
        <v>461</v>
      </c>
      <c r="M2231" s="205" t="s">
        <v>462</v>
      </c>
      <c r="N2231" s="205" t="s">
        <v>463</v>
      </c>
    </row>
    <row r="2232" spans="2:14" ht="23.25" customHeight="1">
      <c r="B2232" s="100" t="s">
        <v>442</v>
      </c>
      <c r="C2232" s="100" t="s">
        <v>443</v>
      </c>
      <c r="D2232" s="100" t="s">
        <v>444</v>
      </c>
      <c r="E2232" s="100">
        <v>73208</v>
      </c>
      <c r="F2232" s="129">
        <v>1975</v>
      </c>
      <c r="G2232" s="100" t="s">
        <v>311</v>
      </c>
      <c r="H2232" s="15" t="s">
        <v>281</v>
      </c>
      <c r="I2232" s="130">
        <v>13.65</v>
      </c>
      <c r="J2232" s="6">
        <f>1</f>
        <v>1</v>
      </c>
      <c r="L2232" s="205" t="s">
        <v>426</v>
      </c>
      <c r="M2232" s="205" t="s">
        <v>427</v>
      </c>
      <c r="N2232" s="205" t="s">
        <v>428</v>
      </c>
    </row>
    <row r="2233" spans="2:14" ht="23.25" customHeight="1">
      <c r="B2233" s="100" t="s">
        <v>449</v>
      </c>
      <c r="C2233" s="100" t="s">
        <v>450</v>
      </c>
      <c r="D2233" s="100" t="s">
        <v>451</v>
      </c>
      <c r="E2233" s="100">
        <v>69596</v>
      </c>
      <c r="F2233" s="129">
        <v>2003</v>
      </c>
      <c r="G2233" s="100" t="s">
        <v>299</v>
      </c>
      <c r="H2233" s="15" t="s">
        <v>281</v>
      </c>
      <c r="I2233" s="130">
        <v>5.31</v>
      </c>
      <c r="J2233" s="6">
        <f>1</f>
        <v>1</v>
      </c>
      <c r="L2233" s="205" t="s">
        <v>429</v>
      </c>
      <c r="M2233" s="205" t="s">
        <v>430</v>
      </c>
      <c r="N2233" s="205" t="s">
        <v>431</v>
      </c>
    </row>
    <row r="2234" spans="2:14" ht="23.25" customHeight="1">
      <c r="B2234" s="100" t="s">
        <v>448</v>
      </c>
      <c r="C2234" s="100" t="str">
        <f>_xlfn.XLOOKUP(tblMix[[#This Row],[Team Name]],tblLookup[Team Name],tblLookup[Arena Name],NA(),0,1)</f>
        <v>MetLife Stadium</v>
      </c>
      <c r="D2234" s="100" t="s">
        <v>447</v>
      </c>
      <c r="E2234" s="100">
        <v>82500</v>
      </c>
      <c r="F2234" s="129">
        <v>2010</v>
      </c>
      <c r="G2234" s="100" t="s">
        <v>314</v>
      </c>
      <c r="H2234" s="15" t="s">
        <v>283</v>
      </c>
      <c r="I2234" s="130">
        <v>12.41</v>
      </c>
      <c r="J2234" s="6">
        <f>1</f>
        <v>1</v>
      </c>
      <c r="L2234" s="205" t="s">
        <v>411</v>
      </c>
      <c r="M2234" s="205" t="s">
        <v>412</v>
      </c>
      <c r="N2234" s="205" t="s">
        <v>413</v>
      </c>
    </row>
    <row r="2235" spans="2:14" ht="23.25" customHeight="1">
      <c r="B2235" s="100" t="s">
        <v>378</v>
      </c>
      <c r="C2235" s="100" t="str">
        <f>_xlfn.XLOOKUP(tblMix[[#This Row],[Team Name]],tblLookup[Team Name],tblLookup[Arena Name],NA(),0,1)</f>
        <v>State Farm Stadium</v>
      </c>
      <c r="D2235" s="100" t="s">
        <v>380</v>
      </c>
      <c r="E2235" s="100">
        <v>63400</v>
      </c>
      <c r="F2235" s="129">
        <v>2006</v>
      </c>
      <c r="G2235" s="100" t="s">
        <v>323</v>
      </c>
      <c r="H2235" s="15" t="s">
        <v>290</v>
      </c>
      <c r="I2235" s="130">
        <v>1.97</v>
      </c>
      <c r="J2235" s="6">
        <f>1</f>
        <v>1</v>
      </c>
      <c r="L2235" s="205" t="s">
        <v>414</v>
      </c>
      <c r="M2235" s="205" t="s">
        <v>415</v>
      </c>
      <c r="N2235" s="205" t="s">
        <v>416</v>
      </c>
    </row>
    <row r="2236" spans="2:14" ht="23.25" customHeight="1">
      <c r="B2236" s="100" t="s">
        <v>390</v>
      </c>
      <c r="C2236" s="100" t="s">
        <v>391</v>
      </c>
      <c r="D2236" s="100" t="s">
        <v>392</v>
      </c>
      <c r="E2236" s="100">
        <v>75523</v>
      </c>
      <c r="F2236" s="129">
        <v>1996</v>
      </c>
      <c r="G2236" s="100" t="s">
        <v>270</v>
      </c>
      <c r="H2236" s="15" t="s">
        <v>283</v>
      </c>
      <c r="I2236" s="130">
        <v>8.67</v>
      </c>
      <c r="J2236" s="6">
        <f>1</f>
        <v>1</v>
      </c>
      <c r="L2236" s="205" t="s">
        <v>442</v>
      </c>
      <c r="M2236" s="205" t="s">
        <v>443</v>
      </c>
      <c r="N2236" s="205" t="s">
        <v>444</v>
      </c>
    </row>
    <row r="2237" spans="2:14" ht="23.25" customHeight="1">
      <c r="B2237" s="100" t="s">
        <v>449</v>
      </c>
      <c r="C2237" s="100" t="str">
        <f>_xlfn.XLOOKUP(tblMix[[#This Row],[Team Name]],tblLookup[Team Name],tblLookup[Arena Name],NA(),0,1)</f>
        <v>Lincoln Financial Field</v>
      </c>
      <c r="D2237" s="100" t="str">
        <f>_xlfn.XLOOKUP(tblMix[[#This Row],[Arena Name]],tblLookup[Arena Name],tblLookup[Arena Location],NA(),0,1)</f>
        <v>Philadelphia, Pennsylvania</v>
      </c>
      <c r="E2237" s="100">
        <v>69596</v>
      </c>
      <c r="F2237" s="129">
        <v>2003</v>
      </c>
      <c r="G2237" s="100" t="s">
        <v>364</v>
      </c>
      <c r="H2237" s="15" t="s">
        <v>283</v>
      </c>
      <c r="I2237" s="130">
        <v>6.86</v>
      </c>
      <c r="J2237" s="6">
        <f>1</f>
        <v>1</v>
      </c>
      <c r="L2237" s="205" t="s">
        <v>429</v>
      </c>
      <c r="M2237" s="205" t="s">
        <v>430</v>
      </c>
      <c r="N2237" s="205" t="s">
        <v>431</v>
      </c>
    </row>
    <row r="2238" spans="2:14" ht="23.25" customHeight="1">
      <c r="B2238" s="100" t="s">
        <v>448</v>
      </c>
      <c r="C2238" s="100" t="s">
        <v>446</v>
      </c>
      <c r="D2238" s="100" t="str">
        <f>_xlfn.XLOOKUP(tblMix[[#This Row],[Arena Name]],tblLookup[Arena Name],tblLookup[Arena Location],NA(),0,1)</f>
        <v>East Rutherford, New Jersey</v>
      </c>
      <c r="E2238" s="100">
        <v>82500</v>
      </c>
      <c r="F2238" s="129">
        <v>2010</v>
      </c>
      <c r="G2238" s="100" t="s">
        <v>310</v>
      </c>
      <c r="H2238" s="15" t="s">
        <v>290</v>
      </c>
      <c r="I2238" s="130">
        <v>7</v>
      </c>
      <c r="J2238" s="6">
        <f>1</f>
        <v>1</v>
      </c>
      <c r="L2238" s="205" t="s">
        <v>426</v>
      </c>
      <c r="M2238" s="205" t="s">
        <v>427</v>
      </c>
      <c r="N2238" s="205" t="s">
        <v>428</v>
      </c>
    </row>
    <row r="2239" spans="2:14" ht="23.25" customHeight="1">
      <c r="B2239" s="100" t="s">
        <v>384</v>
      </c>
      <c r="C2239" s="100" t="s">
        <v>385</v>
      </c>
      <c r="D2239" s="100" t="s">
        <v>386</v>
      </c>
      <c r="E2239" s="100">
        <v>71008</v>
      </c>
      <c r="F2239" s="129">
        <v>1998</v>
      </c>
      <c r="G2239" s="100" t="s">
        <v>364</v>
      </c>
      <c r="H2239" s="15" t="s">
        <v>290</v>
      </c>
      <c r="I2239" s="130">
        <v>6.73</v>
      </c>
      <c r="J2239" s="6">
        <f>1</f>
        <v>1</v>
      </c>
      <c r="L2239" s="205" t="s">
        <v>432</v>
      </c>
      <c r="M2239" s="205" t="s">
        <v>430</v>
      </c>
      <c r="N2239" s="205" t="s">
        <v>431</v>
      </c>
    </row>
    <row r="2240" spans="2:14" ht="23.25" customHeight="1">
      <c r="B2240" s="100" t="s">
        <v>449</v>
      </c>
      <c r="C2240" s="100" t="str">
        <f>_xlfn.XLOOKUP(tblMix[[#This Row],[Team Name]],tblLookup[Team Name],tblLookup[Arena Name],NA(),0,1)</f>
        <v>Lincoln Financial Field</v>
      </c>
      <c r="D2240" s="100" t="str">
        <f>_xlfn.XLOOKUP(tblMix[[#This Row],[Arena Name]],tblLookup[Arena Name],tblLookup[Arena Location],NA(),0,1)</f>
        <v>Philadelphia, Pennsylvania</v>
      </c>
      <c r="E2240" s="100">
        <v>69596</v>
      </c>
      <c r="F2240" s="129">
        <v>2003</v>
      </c>
      <c r="G2240" s="100" t="s">
        <v>271</v>
      </c>
      <c r="H2240" s="15" t="s">
        <v>281</v>
      </c>
      <c r="I2240" s="130">
        <v>9.56</v>
      </c>
      <c r="J2240" s="6">
        <f>1</f>
        <v>1</v>
      </c>
      <c r="L2240" s="205" t="s">
        <v>452</v>
      </c>
      <c r="M2240" s="205" t="s">
        <v>453</v>
      </c>
      <c r="N2240" s="205" t="s">
        <v>454</v>
      </c>
    </row>
    <row r="2241" spans="2:14" ht="23.25" customHeight="1">
      <c r="B2241" s="100" t="s">
        <v>423</v>
      </c>
      <c r="C2241" s="100" t="s">
        <v>424</v>
      </c>
      <c r="D2241" s="100" t="s">
        <v>425</v>
      </c>
      <c r="E2241" s="100">
        <v>76416</v>
      </c>
      <c r="F2241" s="129">
        <v>1972</v>
      </c>
      <c r="G2241" s="100" t="s">
        <v>324</v>
      </c>
      <c r="H2241" s="15" t="s">
        <v>283</v>
      </c>
      <c r="I2241" s="130">
        <v>14.14</v>
      </c>
      <c r="J2241" s="6">
        <f>1</f>
        <v>1</v>
      </c>
      <c r="L2241" s="205" t="s">
        <v>458</v>
      </c>
      <c r="M2241" s="205" t="s">
        <v>459</v>
      </c>
      <c r="N2241" s="205" t="s">
        <v>460</v>
      </c>
    </row>
    <row r="2242" spans="2:14" ht="23.25" customHeight="1">
      <c r="B2242" s="100" t="str" cm="1">
        <f t="array" ref="B2242">_xlfn.XLOOKUP(tblMix[[#This Row],[Arena Name]]&amp;tblMix[[#This Row],[Arena Location]],tblLookup[Arena Name]&amp;tblLookup[Arena Location],tblLookup[Team Name],NA(),0,1)</f>
        <v>Los Angeles Rams</v>
      </c>
      <c r="C2242" s="100" t="str">
        <f>_xlfn.XLOOKUP(tblMix[[#This Row],[Arena Location]],tblLookup[Arena Location],tblLookup[Arena Name],NA(),0,1)</f>
        <v>SoFi Stadium</v>
      </c>
      <c r="D2242" s="100" t="s">
        <v>431</v>
      </c>
      <c r="E2242" s="100">
        <v>70240</v>
      </c>
      <c r="F2242" s="129">
        <v>2020</v>
      </c>
      <c r="G2242" s="100" t="s">
        <v>310</v>
      </c>
      <c r="H2242" s="15" t="s">
        <v>287</v>
      </c>
      <c r="I2242" s="130">
        <v>7.49</v>
      </c>
      <c r="J2242" s="6">
        <f>1</f>
        <v>1</v>
      </c>
      <c r="L2242" s="205" t="s">
        <v>393</v>
      </c>
      <c r="M2242" s="205" t="s">
        <v>394</v>
      </c>
      <c r="N2242" s="205" t="s">
        <v>395</v>
      </c>
    </row>
    <row r="2243" spans="2:14" ht="23.25" customHeight="1">
      <c r="B2243" s="100" t="str" cm="1">
        <f t="array" ref="B2243">_xlfn.XLOOKUP(tblMix[[#This Row],[Arena Name]]&amp;tblMix[[#This Row],[Arena Location]],tblLookup[Arena Name]&amp;tblLookup[Arena Location],tblLookup[Team Name],NA(),0,1)</f>
        <v>New Orleans Saints</v>
      </c>
      <c r="C2243" s="100" t="str">
        <f>_xlfn.XLOOKUP(tblMix[[#This Row],[Arena Location]],tblLookup[Arena Location],tblLookup[Arena Name],NA(),0,1)</f>
        <v>Caesars Superdome</v>
      </c>
      <c r="D2243" s="100" t="s">
        <v>444</v>
      </c>
      <c r="E2243" s="100">
        <v>73208</v>
      </c>
      <c r="F2243" s="129">
        <v>1975</v>
      </c>
      <c r="G2243" s="100" t="s">
        <v>295</v>
      </c>
      <c r="H2243" s="15" t="s">
        <v>281</v>
      </c>
      <c r="I2243" s="130">
        <v>13.92</v>
      </c>
      <c r="J2243" s="6">
        <f>1</f>
        <v>1</v>
      </c>
      <c r="L2243" s="205" t="s">
        <v>464</v>
      </c>
      <c r="M2243" s="205" t="s">
        <v>465</v>
      </c>
      <c r="N2243" s="205" t="s">
        <v>466</v>
      </c>
    </row>
    <row r="2244" spans="2:14" ht="23.25" customHeight="1">
      <c r="B2244" s="100" t="str" cm="1">
        <f t="array" ref="B2244">_xlfn.XLOOKUP(tblMix[[#This Row],[Arena Name]]&amp;tblMix[[#This Row],[Arena Location]],tblLookup[Arena Name]&amp;tblLookup[Arena Location],tblLookup[Team Name],NA(),0,1)</f>
        <v>San Francisco 49ers</v>
      </c>
      <c r="C2244" s="100" t="s">
        <v>456</v>
      </c>
      <c r="D2244" s="100" t="s">
        <v>457</v>
      </c>
      <c r="E2244" s="100">
        <v>68500</v>
      </c>
      <c r="F2244" s="129">
        <v>2014</v>
      </c>
      <c r="G2244" s="100" t="s">
        <v>277</v>
      </c>
      <c r="H2244" s="15" t="s">
        <v>287</v>
      </c>
      <c r="I2244" s="130">
        <v>8.2200000000000006</v>
      </c>
      <c r="J2244" s="6">
        <f>1</f>
        <v>1</v>
      </c>
      <c r="L2244" s="205" t="s">
        <v>381</v>
      </c>
      <c r="M2244" s="205" t="s">
        <v>382</v>
      </c>
      <c r="N2244" s="205" t="s">
        <v>383</v>
      </c>
    </row>
    <row r="2245" spans="2:14" ht="23.25" customHeight="1">
      <c r="B2245" s="100" t="s">
        <v>396</v>
      </c>
      <c r="C2245" s="100" t="s">
        <v>397</v>
      </c>
      <c r="D2245" s="100" t="s">
        <v>398</v>
      </c>
      <c r="E2245" s="100">
        <v>65515</v>
      </c>
      <c r="F2245" s="129">
        <v>2000</v>
      </c>
      <c r="G2245" s="100" t="s">
        <v>284</v>
      </c>
      <c r="H2245" s="15" t="s">
        <v>290</v>
      </c>
      <c r="I2245" s="130">
        <v>10.16</v>
      </c>
      <c r="J2245" s="6">
        <f>1</f>
        <v>1</v>
      </c>
      <c r="L2245" s="205" t="s">
        <v>467</v>
      </c>
      <c r="M2245" s="205" t="s">
        <v>468</v>
      </c>
      <c r="N2245" s="205" t="s">
        <v>469</v>
      </c>
    </row>
    <row r="2246" spans="2:14" ht="23.25" customHeight="1">
      <c r="B2246" s="100" t="str" cm="1">
        <f t="array" ref="B2246">_xlfn.XLOOKUP(tblMix[[#This Row],[Arena Name]]&amp;tblMix[[#This Row],[Arena Location]],tblLookup[Arena Name]&amp;tblLookup[Arena Location],tblLookup[Team Name],NA(),0,1)</f>
        <v>Atlanta Falcons</v>
      </c>
      <c r="C2246" s="100" t="str">
        <f>_xlfn.XLOOKUP(tblMix[[#This Row],[Arena Location]],tblLookup[Arena Location],tblLookup[Arena Name],NA(),0,1)</f>
        <v>Mercedes-Benz Stadium</v>
      </c>
      <c r="D2246" s="100" t="s">
        <v>383</v>
      </c>
      <c r="E2246" s="100">
        <v>71000</v>
      </c>
      <c r="F2246" s="129">
        <v>2017</v>
      </c>
      <c r="G2246" s="100" t="s">
        <v>298</v>
      </c>
      <c r="H2246" s="15" t="s">
        <v>281</v>
      </c>
      <c r="I2246" s="130">
        <v>9.0500000000000007</v>
      </c>
      <c r="J2246" s="6">
        <f>1</f>
        <v>1</v>
      </c>
      <c r="L2246" s="205" t="s">
        <v>426</v>
      </c>
      <c r="M2246" s="205" t="s">
        <v>427</v>
      </c>
      <c r="N2246" s="205" t="s">
        <v>428</v>
      </c>
    </row>
    <row r="2247" spans="2:14" ht="23.25" customHeight="1">
      <c r="B2247" s="100" t="s">
        <v>384</v>
      </c>
      <c r="C2247" s="100" t="str">
        <f>_xlfn.XLOOKUP(tblMix[[#This Row],[Team Name]],tblLookup[Team Name],tblLookup[Arena Name],NA(),0,1)</f>
        <v>M&amp;T Bank Stadium</v>
      </c>
      <c r="D2247" s="100" t="str">
        <f>_xlfn.XLOOKUP(tblMix[[#This Row],[Arena Name]],tblLookup[Arena Name],tblLookup[Arena Location],NA(),0,1)</f>
        <v>Baltimore, Maryland</v>
      </c>
      <c r="E2247" s="100">
        <v>71008</v>
      </c>
      <c r="F2247" s="129">
        <v>1998</v>
      </c>
      <c r="G2247" s="100" t="s">
        <v>311</v>
      </c>
      <c r="H2247" s="15" t="s">
        <v>287</v>
      </c>
      <c r="I2247" s="130">
        <v>14.84</v>
      </c>
      <c r="J2247" s="6">
        <f>1</f>
        <v>1</v>
      </c>
      <c r="L2247" s="205" t="s">
        <v>396</v>
      </c>
      <c r="M2247" s="205" t="s">
        <v>397</v>
      </c>
      <c r="N2247" s="205" t="s">
        <v>398</v>
      </c>
    </row>
    <row r="2248" spans="2:14" ht="23.25" customHeight="1">
      <c r="B2248" s="100" t="s">
        <v>429</v>
      </c>
      <c r="C2248" s="100" t="s">
        <v>430</v>
      </c>
      <c r="D2248" s="100" t="s">
        <v>431</v>
      </c>
      <c r="E2248" s="100">
        <v>70240</v>
      </c>
      <c r="F2248" s="129">
        <v>2020</v>
      </c>
      <c r="G2248" s="100" t="s">
        <v>286</v>
      </c>
      <c r="H2248" s="15" t="s">
        <v>287</v>
      </c>
      <c r="I2248" s="130">
        <v>8.8800000000000008</v>
      </c>
      <c r="J2248" s="6">
        <f>1</f>
        <v>1</v>
      </c>
      <c r="L2248" s="205" t="s">
        <v>378</v>
      </c>
      <c r="M2248" s="205" t="s">
        <v>379</v>
      </c>
      <c r="N2248" s="205" t="s">
        <v>380</v>
      </c>
    </row>
    <row r="2249" spans="2:14" ht="23.25" customHeight="1">
      <c r="B2249" s="100" t="s">
        <v>414</v>
      </c>
      <c r="C2249" s="100" t="s">
        <v>415</v>
      </c>
      <c r="D2249" s="100" t="s">
        <v>416</v>
      </c>
      <c r="E2249" s="100">
        <v>72220</v>
      </c>
      <c r="F2249" s="129">
        <v>2002</v>
      </c>
      <c r="G2249" s="100" t="s">
        <v>289</v>
      </c>
      <c r="H2249" s="15" t="s">
        <v>290</v>
      </c>
      <c r="I2249" s="130">
        <v>7.46</v>
      </c>
      <c r="J2249" s="6">
        <f>1</f>
        <v>1</v>
      </c>
      <c r="L2249" s="205" t="s">
        <v>402</v>
      </c>
      <c r="M2249" s="205" t="s">
        <v>403</v>
      </c>
      <c r="N2249" s="205" t="s">
        <v>404</v>
      </c>
    </row>
    <row r="2250" spans="2:14" ht="23.25" customHeight="1">
      <c r="B2250" s="100" t="s">
        <v>387</v>
      </c>
      <c r="C2250" s="100" t="str">
        <f>_xlfn.XLOOKUP(tblMix[[#This Row],[Team Name]],tblLookup[Team Name],tblLookup[Arena Name],NA(),0,1)</f>
        <v>Highmark Stadium</v>
      </c>
      <c r="D2250" s="100" t="s">
        <v>389</v>
      </c>
      <c r="E2250" s="100">
        <v>71608</v>
      </c>
      <c r="F2250" s="129">
        <v>1973</v>
      </c>
      <c r="G2250" s="100" t="s">
        <v>284</v>
      </c>
      <c r="H2250" s="15" t="s">
        <v>287</v>
      </c>
      <c r="I2250" s="130">
        <v>10.71</v>
      </c>
      <c r="J2250" s="6">
        <f>1</f>
        <v>1</v>
      </c>
      <c r="L2250" s="205" t="s">
        <v>390</v>
      </c>
      <c r="M2250" s="205" t="s">
        <v>391</v>
      </c>
      <c r="N2250" s="205" t="s">
        <v>392</v>
      </c>
    </row>
    <row r="2251" spans="2:14" ht="23.25" customHeight="1">
      <c r="B2251" s="100" t="s">
        <v>449</v>
      </c>
      <c r="C2251" s="100" t="s">
        <v>450</v>
      </c>
      <c r="D2251" s="100" t="str">
        <f>_xlfn.XLOOKUP(tblMix[[#This Row],[Arena Name]],tblLookup[Arena Name],tblLookup[Arena Location],NA(),0,1)</f>
        <v>Philadelphia, Pennsylvania</v>
      </c>
      <c r="E2251" s="100">
        <v>69596</v>
      </c>
      <c r="F2251" s="129">
        <v>2003</v>
      </c>
      <c r="G2251" s="100" t="s">
        <v>365</v>
      </c>
      <c r="H2251" s="15" t="s">
        <v>290</v>
      </c>
      <c r="I2251" s="130">
        <v>7.72</v>
      </c>
      <c r="J2251" s="6">
        <f>1</f>
        <v>1</v>
      </c>
      <c r="L2251" s="205" t="s">
        <v>390</v>
      </c>
      <c r="M2251" s="205" t="s">
        <v>391</v>
      </c>
      <c r="N2251" s="205" t="s">
        <v>392</v>
      </c>
    </row>
    <row r="2252" spans="2:14" ht="23.25" customHeight="1">
      <c r="B2252" s="100" t="s">
        <v>402</v>
      </c>
      <c r="C2252" s="100" t="s">
        <v>403</v>
      </c>
      <c r="D2252" s="100" t="str">
        <f>_xlfn.XLOOKUP(tblMix[[#This Row],[Arena Name]],tblLookup[Arena Name],tblLookup[Arena Location],NA(),0,1)</f>
        <v>Arlington, Texas</v>
      </c>
      <c r="E2252" s="100">
        <v>80000</v>
      </c>
      <c r="F2252" s="129">
        <v>2009</v>
      </c>
      <c r="G2252" s="100" t="s">
        <v>323</v>
      </c>
      <c r="H2252" s="15" t="s">
        <v>287</v>
      </c>
      <c r="I2252" s="130">
        <v>2.11</v>
      </c>
      <c r="J2252" s="6">
        <f>1</f>
        <v>1</v>
      </c>
      <c r="L2252" s="205" t="s">
        <v>429</v>
      </c>
      <c r="M2252" s="205" t="s">
        <v>430</v>
      </c>
      <c r="N2252" s="205" t="s">
        <v>431</v>
      </c>
    </row>
    <row r="2253" spans="2:14" ht="23.25" customHeight="1">
      <c r="B2253" s="100" t="s">
        <v>439</v>
      </c>
      <c r="C2253" s="100" t="str">
        <f>_xlfn.XLOOKUP(tblMix[[#This Row],[Team Name]],tblLookup[Team Name],tblLookup[Arena Name],NA(),0,1)</f>
        <v>Gillette Stadium</v>
      </c>
      <c r="D2253" s="100" t="str">
        <f>_xlfn.XLOOKUP(tblMix[[#This Row],[Arena Name]],tblLookup[Arena Name],tblLookup[Arena Location],NA(),0,1)</f>
        <v>Foxborough, Massachusetts</v>
      </c>
      <c r="E2253" s="100">
        <v>66829</v>
      </c>
      <c r="F2253" s="129">
        <v>2002</v>
      </c>
      <c r="G2253" s="100" t="s">
        <v>324</v>
      </c>
      <c r="H2253" s="15" t="s">
        <v>287</v>
      </c>
      <c r="I2253" s="130">
        <v>14.14</v>
      </c>
      <c r="J2253" s="6">
        <f>1</f>
        <v>1</v>
      </c>
      <c r="L2253" s="205" t="s">
        <v>381</v>
      </c>
      <c r="M2253" s="205" t="s">
        <v>382</v>
      </c>
      <c r="N2253" s="205" t="s">
        <v>383</v>
      </c>
    </row>
    <row r="2254" spans="2:14" ht="23.25" customHeight="1">
      <c r="B2254" s="100" t="s">
        <v>442</v>
      </c>
      <c r="C2254" s="100" t="s">
        <v>443</v>
      </c>
      <c r="D2254" s="100" t="str">
        <f>_xlfn.XLOOKUP(tblMix[[#This Row],[Arena Name]],tblLookup[Arena Name],tblLookup[Arena Location],NA(),0,1)</f>
        <v>New Orleans, Louisiana</v>
      </c>
      <c r="E2254" s="100">
        <v>73208</v>
      </c>
      <c r="F2254" s="129">
        <v>1975</v>
      </c>
      <c r="G2254" s="100" t="s">
        <v>276</v>
      </c>
      <c r="H2254" s="15" t="s">
        <v>287</v>
      </c>
      <c r="I2254" s="130">
        <v>6.13</v>
      </c>
      <c r="J2254" s="6">
        <f>1</f>
        <v>1</v>
      </c>
      <c r="L2254" s="205" t="s">
        <v>464</v>
      </c>
      <c r="M2254" s="205" t="s">
        <v>465</v>
      </c>
      <c r="N2254" s="205" t="s">
        <v>466</v>
      </c>
    </row>
    <row r="2255" spans="2:14" ht="23.25" customHeight="1">
      <c r="B2255" s="100" t="str" cm="1">
        <f t="array" ref="B2255">_xlfn.XLOOKUP(tblMix[[#This Row],[Arena Name]]&amp;tblMix[[#This Row],[Arena Location]],tblLookup[Arena Name]&amp;tblLookup[Arena Location],tblLookup[Team Name],NA(),0,1)</f>
        <v>Tennessee Titans</v>
      </c>
      <c r="C2255" s="100" t="str">
        <f>_xlfn.XLOOKUP(tblMix[[#This Row],[Arena Location]],tblLookup[Arena Location],tblLookup[Arena Name],NA(),0,1)</f>
        <v>Nissan Stadium</v>
      </c>
      <c r="D2255" s="100" t="s">
        <v>466</v>
      </c>
      <c r="E2255" s="100">
        <v>69143</v>
      </c>
      <c r="F2255" s="129">
        <v>1999</v>
      </c>
      <c r="G2255" s="100" t="s">
        <v>273</v>
      </c>
      <c r="H2255" s="15" t="s">
        <v>287</v>
      </c>
      <c r="I2255" s="130">
        <v>6.07</v>
      </c>
      <c r="J2255" s="6">
        <f>1</f>
        <v>1</v>
      </c>
      <c r="L2255" s="205" t="s">
        <v>448</v>
      </c>
      <c r="M2255" s="205" t="s">
        <v>446</v>
      </c>
      <c r="N2255" s="205" t="s">
        <v>447</v>
      </c>
    </row>
    <row r="2256" spans="2:14" ht="23.25" customHeight="1">
      <c r="B2256" s="100" t="s">
        <v>399</v>
      </c>
      <c r="C2256" s="100" t="s">
        <v>400</v>
      </c>
      <c r="D2256" s="100" t="str">
        <f>_xlfn.XLOOKUP(tblMix[[#This Row],[Arena Name]],tblLookup[Arena Name],tblLookup[Arena Location],NA(),0,1)</f>
        <v>Cleveland, Ohio</v>
      </c>
      <c r="E2256" s="100">
        <v>67895</v>
      </c>
      <c r="F2256" s="129">
        <v>1999</v>
      </c>
      <c r="G2256" s="100" t="s">
        <v>359</v>
      </c>
      <c r="H2256" s="15" t="s">
        <v>281</v>
      </c>
      <c r="I2256" s="130">
        <v>12.11</v>
      </c>
      <c r="J2256" s="6">
        <f>1</f>
        <v>1</v>
      </c>
      <c r="L2256" s="205" t="s">
        <v>420</v>
      </c>
      <c r="M2256" s="205" t="s">
        <v>421</v>
      </c>
      <c r="N2256" s="205" t="s">
        <v>422</v>
      </c>
    </row>
    <row r="2257" spans="2:14" ht="23.25" customHeight="1">
      <c r="B2257" s="100" t="s">
        <v>384</v>
      </c>
      <c r="C2257" s="100" t="s">
        <v>385</v>
      </c>
      <c r="D2257" s="100" t="s">
        <v>386</v>
      </c>
      <c r="E2257" s="100">
        <v>71008</v>
      </c>
      <c r="F2257" s="129">
        <v>1998</v>
      </c>
      <c r="G2257" s="100" t="s">
        <v>284</v>
      </c>
      <c r="H2257" s="15" t="s">
        <v>283</v>
      </c>
      <c r="I2257" s="130">
        <v>10.71</v>
      </c>
      <c r="J2257" s="6">
        <f>1</f>
        <v>1</v>
      </c>
      <c r="L2257" s="205" t="s">
        <v>448</v>
      </c>
      <c r="M2257" s="205" t="s">
        <v>446</v>
      </c>
      <c r="N2257" s="205" t="s">
        <v>447</v>
      </c>
    </row>
    <row r="2258" spans="2:14" ht="23.25" customHeight="1">
      <c r="B2258" s="100" t="s">
        <v>458</v>
      </c>
      <c r="C2258" s="100" t="s">
        <v>459</v>
      </c>
      <c r="D2258" s="100" t="s">
        <v>460</v>
      </c>
      <c r="E2258" s="100">
        <v>69000</v>
      </c>
      <c r="F2258" s="129">
        <v>2002</v>
      </c>
      <c r="G2258" s="100" t="s">
        <v>270</v>
      </c>
      <c r="H2258" s="15" t="s">
        <v>283</v>
      </c>
      <c r="I2258" s="130">
        <v>8.67</v>
      </c>
      <c r="J2258" s="6">
        <f>1</f>
        <v>1</v>
      </c>
      <c r="L2258" s="205" t="s">
        <v>405</v>
      </c>
      <c r="M2258" s="205" t="s">
        <v>406</v>
      </c>
      <c r="N2258" s="205" t="s">
        <v>407</v>
      </c>
    </row>
    <row r="2259" spans="2:14" ht="23.25" customHeight="1">
      <c r="B2259" s="100" t="s">
        <v>433</v>
      </c>
      <c r="C2259" s="100" t="s">
        <v>434</v>
      </c>
      <c r="D2259" s="100" t="s">
        <v>435</v>
      </c>
      <c r="E2259" s="100">
        <v>65326</v>
      </c>
      <c r="F2259" s="129">
        <v>1987</v>
      </c>
      <c r="G2259" s="100" t="s">
        <v>277</v>
      </c>
      <c r="H2259" s="15" t="s">
        <v>287</v>
      </c>
      <c r="I2259" s="130">
        <v>8.2200000000000006</v>
      </c>
      <c r="J2259" s="6">
        <f>1</f>
        <v>1</v>
      </c>
      <c r="L2259" s="205" t="s">
        <v>390</v>
      </c>
      <c r="M2259" s="205" t="s">
        <v>391</v>
      </c>
      <c r="N2259" s="205" t="s">
        <v>392</v>
      </c>
    </row>
    <row r="2260" spans="2:14" ht="23.25" customHeight="1">
      <c r="B2260" s="100" t="s">
        <v>420</v>
      </c>
      <c r="C2260" s="100" t="s">
        <v>421</v>
      </c>
      <c r="D2260" s="100" t="s">
        <v>422</v>
      </c>
      <c r="E2260" s="100">
        <v>69132</v>
      </c>
      <c r="F2260" s="129">
        <v>2008</v>
      </c>
      <c r="G2260" s="100" t="s">
        <v>299</v>
      </c>
      <c r="H2260" s="15" t="s">
        <v>290</v>
      </c>
      <c r="I2260" s="130">
        <v>4.87</v>
      </c>
      <c r="J2260" s="6">
        <f>1</f>
        <v>1</v>
      </c>
      <c r="L2260" s="205" t="s">
        <v>458</v>
      </c>
      <c r="M2260" s="205" t="s">
        <v>459</v>
      </c>
      <c r="N2260" s="205" t="s">
        <v>460</v>
      </c>
    </row>
    <row r="2261" spans="2:14" ht="23.25" customHeight="1">
      <c r="B2261" s="100" t="s">
        <v>442</v>
      </c>
      <c r="C2261" s="100" t="s">
        <v>443</v>
      </c>
      <c r="D2261" s="100" t="s">
        <v>444</v>
      </c>
      <c r="E2261" s="100">
        <v>73208</v>
      </c>
      <c r="F2261" s="129">
        <v>1975</v>
      </c>
      <c r="G2261" s="100" t="s">
        <v>308</v>
      </c>
      <c r="H2261" s="15" t="s">
        <v>287</v>
      </c>
      <c r="I2261" s="130">
        <v>11.5</v>
      </c>
      <c r="J2261" s="6">
        <f>1</f>
        <v>1</v>
      </c>
      <c r="L2261" s="205" t="s">
        <v>458</v>
      </c>
      <c r="M2261" s="205" t="s">
        <v>459</v>
      </c>
      <c r="N2261" s="205" t="s">
        <v>460</v>
      </c>
    </row>
    <row r="2262" spans="2:14" ht="23.25" customHeight="1">
      <c r="B2262" s="100" t="s">
        <v>436</v>
      </c>
      <c r="C2262" s="100" t="str">
        <f>_xlfn.XLOOKUP(tblMix[[#This Row],[Team Name]],tblLookup[Team Name],tblLookup[Arena Name],NA(),0,1)</f>
        <v>U.S. Bank Stadium</v>
      </c>
      <c r="D2262" s="100" t="s">
        <v>438</v>
      </c>
      <c r="E2262" s="100">
        <v>66655</v>
      </c>
      <c r="F2262" s="129">
        <v>2016</v>
      </c>
      <c r="G2262" s="100" t="s">
        <v>314</v>
      </c>
      <c r="H2262" s="15" t="s">
        <v>290</v>
      </c>
      <c r="I2262" s="130">
        <v>11.49</v>
      </c>
      <c r="J2262" s="6">
        <f>1</f>
        <v>1</v>
      </c>
      <c r="L2262" s="205" t="s">
        <v>381</v>
      </c>
      <c r="M2262" s="205" t="s">
        <v>382</v>
      </c>
      <c r="N2262" s="205" t="s">
        <v>383</v>
      </c>
    </row>
    <row r="2263" spans="2:14" ht="23.25" customHeight="1">
      <c r="B2263" s="100" t="s">
        <v>452</v>
      </c>
      <c r="C2263" s="100" t="s">
        <v>453</v>
      </c>
      <c r="D2263" s="100" t="s">
        <v>454</v>
      </c>
      <c r="E2263" s="100">
        <v>68400</v>
      </c>
      <c r="F2263" s="129">
        <v>2001</v>
      </c>
      <c r="G2263" s="100" t="s">
        <v>275</v>
      </c>
      <c r="H2263" s="15" t="s">
        <v>290</v>
      </c>
      <c r="I2263" s="130">
        <v>13.76</v>
      </c>
      <c r="J2263" s="6">
        <f>1</f>
        <v>1</v>
      </c>
      <c r="L2263" s="205" t="s">
        <v>461</v>
      </c>
      <c r="M2263" s="205" t="s">
        <v>462</v>
      </c>
      <c r="N2263" s="205" t="s">
        <v>463</v>
      </c>
    </row>
    <row r="2264" spans="2:14" ht="23.25" customHeight="1">
      <c r="B2264" s="100" t="s">
        <v>408</v>
      </c>
      <c r="C2264" s="100" t="s">
        <v>409</v>
      </c>
      <c r="D2264" s="100" t="s">
        <v>410</v>
      </c>
      <c r="E2264" s="100">
        <v>65000</v>
      </c>
      <c r="F2264" s="129">
        <v>2002</v>
      </c>
      <c r="G2264" s="100" t="s">
        <v>288</v>
      </c>
      <c r="H2264" s="15" t="s">
        <v>283</v>
      </c>
      <c r="I2264" s="130">
        <v>5.13</v>
      </c>
      <c r="J2264" s="6">
        <f>1</f>
        <v>1</v>
      </c>
      <c r="L2264" s="205" t="s">
        <v>411</v>
      </c>
      <c r="M2264" s="205" t="s">
        <v>412</v>
      </c>
      <c r="N2264" s="205" t="s">
        <v>413</v>
      </c>
    </row>
    <row r="2265" spans="2:14" ht="23.25" customHeight="1">
      <c r="B2265" s="100" t="s">
        <v>399</v>
      </c>
      <c r="C2265" s="100" t="s">
        <v>400</v>
      </c>
      <c r="D2265" s="100" t="s">
        <v>401</v>
      </c>
      <c r="E2265" s="100">
        <v>67895</v>
      </c>
      <c r="F2265" s="129">
        <v>1999</v>
      </c>
      <c r="G2265" s="100" t="s">
        <v>282</v>
      </c>
      <c r="H2265" s="15" t="s">
        <v>281</v>
      </c>
      <c r="I2265" s="130">
        <v>5.99</v>
      </c>
      <c r="J2265" s="6">
        <f>1</f>
        <v>1</v>
      </c>
      <c r="L2265" s="205" t="s">
        <v>448</v>
      </c>
      <c r="M2265" s="205" t="s">
        <v>446</v>
      </c>
      <c r="N2265" s="205" t="s">
        <v>447</v>
      </c>
    </row>
    <row r="2266" spans="2:14" ht="23.25" customHeight="1">
      <c r="B2266" s="100" t="s">
        <v>411</v>
      </c>
      <c r="C2266" s="100" t="s">
        <v>412</v>
      </c>
      <c r="D2266" s="100" t="s">
        <v>413</v>
      </c>
      <c r="E2266" s="100">
        <v>81441</v>
      </c>
      <c r="F2266" s="129">
        <v>1957</v>
      </c>
      <c r="G2266" s="100" t="s">
        <v>322</v>
      </c>
      <c r="H2266" s="15" t="s">
        <v>290</v>
      </c>
      <c r="I2266" s="130">
        <v>5.04</v>
      </c>
      <c r="J2266" s="6">
        <f>1</f>
        <v>1</v>
      </c>
      <c r="L2266" s="205" t="s">
        <v>384</v>
      </c>
      <c r="M2266" s="205" t="s">
        <v>385</v>
      </c>
      <c r="N2266" s="205" t="s">
        <v>386</v>
      </c>
    </row>
    <row r="2267" spans="2:14" ht="23.25" customHeight="1">
      <c r="B2267" s="100" t="str" cm="1">
        <f t="array" ref="B2267">_xlfn.XLOOKUP(tblMix[[#This Row],[Arena Name]]&amp;tblMix[[#This Row],[Arena Location]],tblLookup[Arena Name]&amp;tblLookup[Arena Location],tblLookup[Team Name],NA(),0,1)</f>
        <v>Atlanta Falcons</v>
      </c>
      <c r="C2267" s="100" t="str">
        <f>_xlfn.XLOOKUP(tblMix[[#This Row],[Arena Location]],tblLookup[Arena Location],tblLookup[Arena Name],NA(),0,1)</f>
        <v>Mercedes-Benz Stadium</v>
      </c>
      <c r="D2267" s="100" t="s">
        <v>383</v>
      </c>
      <c r="E2267" s="100">
        <v>71000</v>
      </c>
      <c r="F2267" s="129">
        <v>2017</v>
      </c>
      <c r="G2267" s="100" t="s">
        <v>302</v>
      </c>
      <c r="H2267" s="15" t="s">
        <v>287</v>
      </c>
      <c r="I2267" s="130">
        <v>2.62</v>
      </c>
      <c r="J2267" s="6">
        <f>1</f>
        <v>1</v>
      </c>
      <c r="L2267" s="205" t="s">
        <v>467</v>
      </c>
      <c r="M2267" s="205" t="s">
        <v>468</v>
      </c>
      <c r="N2267" s="205" t="s">
        <v>469</v>
      </c>
    </row>
    <row r="2268" spans="2:14" ht="23.25" customHeight="1">
      <c r="B2268" s="100" t="s">
        <v>402</v>
      </c>
      <c r="C2268" s="100" t="s">
        <v>403</v>
      </c>
      <c r="D2268" s="100" t="s">
        <v>404</v>
      </c>
      <c r="E2268" s="100">
        <v>80000</v>
      </c>
      <c r="F2268" s="129">
        <v>2009</v>
      </c>
      <c r="G2268" s="100" t="s">
        <v>302</v>
      </c>
      <c r="H2268" s="15" t="s">
        <v>287</v>
      </c>
      <c r="I2268" s="130">
        <v>2.62</v>
      </c>
      <c r="J2268" s="6">
        <f>1</f>
        <v>1</v>
      </c>
      <c r="L2268" s="205" t="s">
        <v>414</v>
      </c>
      <c r="M2268" s="205" t="s">
        <v>415</v>
      </c>
      <c r="N2268" s="205" t="s">
        <v>416</v>
      </c>
    </row>
    <row r="2269" spans="2:14" ht="23.25" customHeight="1">
      <c r="B2269" s="100" t="s">
        <v>414</v>
      </c>
      <c r="C2269" s="100" t="s">
        <v>415</v>
      </c>
      <c r="D2269" s="100" t="s">
        <v>416</v>
      </c>
      <c r="E2269" s="100">
        <v>72220</v>
      </c>
      <c r="F2269" s="129">
        <v>2002</v>
      </c>
      <c r="G2269" s="100" t="s">
        <v>269</v>
      </c>
      <c r="H2269" s="15" t="s">
        <v>290</v>
      </c>
      <c r="I2269" s="130">
        <v>10.77</v>
      </c>
      <c r="J2269" s="6">
        <f>1</f>
        <v>1</v>
      </c>
      <c r="L2269" s="205" t="s">
        <v>429</v>
      </c>
      <c r="M2269" s="205" t="s">
        <v>430</v>
      </c>
      <c r="N2269" s="205" t="s">
        <v>431</v>
      </c>
    </row>
    <row r="2270" spans="2:14" ht="23.25" customHeight="1">
      <c r="B2270" s="100" t="s">
        <v>390</v>
      </c>
      <c r="C2270" s="100" t="s">
        <v>391</v>
      </c>
      <c r="D2270" s="100" t="s">
        <v>392</v>
      </c>
      <c r="E2270" s="100">
        <v>75523</v>
      </c>
      <c r="F2270" s="129">
        <v>1996</v>
      </c>
      <c r="G2270" s="100" t="s">
        <v>364</v>
      </c>
      <c r="H2270" s="15" t="s">
        <v>287</v>
      </c>
      <c r="I2270" s="130">
        <v>6.86</v>
      </c>
      <c r="J2270" s="6">
        <f>1</f>
        <v>1</v>
      </c>
      <c r="L2270" s="205" t="s">
        <v>414</v>
      </c>
      <c r="M2270" s="205" t="s">
        <v>415</v>
      </c>
      <c r="N2270" s="205" t="s">
        <v>416</v>
      </c>
    </row>
    <row r="2271" spans="2:14" ht="23.25" customHeight="1">
      <c r="B2271" s="100" t="s">
        <v>402</v>
      </c>
      <c r="C2271" s="100" t="s">
        <v>403</v>
      </c>
      <c r="D2271" s="100" t="s">
        <v>404</v>
      </c>
      <c r="E2271" s="100">
        <v>80000</v>
      </c>
      <c r="F2271" s="129">
        <v>2009</v>
      </c>
      <c r="G2271" s="100" t="s">
        <v>308</v>
      </c>
      <c r="H2271" s="15" t="s">
        <v>281</v>
      </c>
      <c r="I2271" s="130">
        <v>12.31</v>
      </c>
      <c r="J2271" s="6">
        <f>1</f>
        <v>1</v>
      </c>
      <c r="L2271" s="205" t="s">
        <v>429</v>
      </c>
      <c r="M2271" s="205" t="s">
        <v>430</v>
      </c>
      <c r="N2271" s="205" t="s">
        <v>431</v>
      </c>
    </row>
    <row r="2272" spans="2:14" ht="23.25" customHeight="1">
      <c r="B2272" s="100" t="s">
        <v>393</v>
      </c>
      <c r="C2272" s="100" t="str">
        <f>_xlfn.XLOOKUP(tblMix[[#This Row],[Team Name]],tblLookup[Team Name],tblLookup[Arena Name],NA(),0,1)</f>
        <v>Soldier Field</v>
      </c>
      <c r="D2272" s="100" t="s">
        <v>395</v>
      </c>
      <c r="E2272" s="100">
        <v>61500</v>
      </c>
      <c r="F2272" s="129">
        <v>1924</v>
      </c>
      <c r="G2272" s="100" t="s">
        <v>358</v>
      </c>
      <c r="H2272" s="15" t="s">
        <v>287</v>
      </c>
      <c r="I2272" s="130">
        <v>14.51</v>
      </c>
      <c r="J2272" s="6">
        <f>1</f>
        <v>1</v>
      </c>
      <c r="L2272" s="205" t="s">
        <v>452</v>
      </c>
      <c r="M2272" s="205" t="s">
        <v>453</v>
      </c>
      <c r="N2272" s="205" t="s">
        <v>454</v>
      </c>
    </row>
    <row r="2273" spans="2:14" ht="23.25" customHeight="1">
      <c r="B2273" s="100" t="s">
        <v>417</v>
      </c>
      <c r="C2273" s="100" t="str">
        <f>_xlfn.XLOOKUP(tblMix[[#This Row],[Team Name]],tblLookup[Team Name],tblLookup[Arena Name],NA(),0,1)</f>
        <v>Lucas Oil Stadium</v>
      </c>
      <c r="D2273" s="100" t="s">
        <v>419</v>
      </c>
      <c r="E2273" s="100">
        <v>67000</v>
      </c>
      <c r="F2273" s="129">
        <v>2008</v>
      </c>
      <c r="G2273" s="100" t="s">
        <v>288</v>
      </c>
      <c r="H2273" s="15" t="s">
        <v>287</v>
      </c>
      <c r="I2273" s="130">
        <v>5.13</v>
      </c>
      <c r="J2273" s="6">
        <f>1</f>
        <v>1</v>
      </c>
      <c r="L2273" s="205" t="s">
        <v>442</v>
      </c>
      <c r="M2273" s="205" t="s">
        <v>443</v>
      </c>
      <c r="N2273" s="205" t="s">
        <v>444</v>
      </c>
    </row>
    <row r="2274" spans="2:14" ht="23.25" customHeight="1">
      <c r="B2274" s="100" t="str" cm="1">
        <f t="array" ref="B2274">_xlfn.XLOOKUP(tblMix[[#This Row],[Arena Name]]&amp;tblMix[[#This Row],[Arena Location]],tblLookup[Arena Name]&amp;tblLookup[Arena Location],tblLookup[Team Name],NA(),0,1)</f>
        <v>Chicago Bears</v>
      </c>
      <c r="C2274" s="100" t="s">
        <v>394</v>
      </c>
      <c r="D2274" s="100" t="str">
        <f>_xlfn.XLOOKUP(tblMix[[#This Row],[Arena Name]],tblLookup[Arena Name],tblLookup[Arena Location],NA(),0,1)</f>
        <v>Chicago, Illinois</v>
      </c>
      <c r="E2274" s="100">
        <v>61500</v>
      </c>
      <c r="F2274" s="129">
        <v>1924</v>
      </c>
      <c r="G2274" s="100" t="s">
        <v>309</v>
      </c>
      <c r="H2274" s="15" t="s">
        <v>287</v>
      </c>
      <c r="I2274" s="130">
        <v>1.68</v>
      </c>
      <c r="J2274" s="6">
        <f>1</f>
        <v>1</v>
      </c>
      <c r="L2274" s="205" t="s">
        <v>384</v>
      </c>
      <c r="M2274" s="205" t="s">
        <v>385</v>
      </c>
      <c r="N2274" s="205" t="s">
        <v>386</v>
      </c>
    </row>
    <row r="2275" spans="2:14" ht="23.25" customHeight="1">
      <c r="B2275" s="100" t="s">
        <v>420</v>
      </c>
      <c r="C2275" s="100" t="str">
        <f>_xlfn.XLOOKUP(tblMix[[#This Row],[Team Name]],tblLookup[Team Name],tblLookup[Arena Name],NA(),0,1)</f>
        <v>TIAA Bank Field</v>
      </c>
      <c r="D2275" s="100" t="s">
        <v>422</v>
      </c>
      <c r="E2275" s="100">
        <v>69132</v>
      </c>
      <c r="F2275" s="129">
        <v>2008</v>
      </c>
      <c r="G2275" s="100" t="s">
        <v>321</v>
      </c>
      <c r="H2275" s="15" t="s">
        <v>283</v>
      </c>
      <c r="I2275" s="130">
        <v>3.98</v>
      </c>
      <c r="J2275" s="6">
        <f>1</f>
        <v>1</v>
      </c>
      <c r="L2275" s="205" t="s">
        <v>436</v>
      </c>
      <c r="M2275" s="205" t="s">
        <v>437</v>
      </c>
      <c r="N2275" s="205" t="s">
        <v>438</v>
      </c>
    </row>
    <row r="2276" spans="2:14" ht="23.25" customHeight="1">
      <c r="B2276" s="100" t="str" cm="1">
        <f t="array" ref="B2276">_xlfn.XLOOKUP(tblMix[[#This Row],[Arena Name]]&amp;tblMix[[#This Row],[Arena Location]],tblLookup[Arena Name]&amp;tblLookup[Arena Location],tblLookup[Team Name],NA(),0,1)</f>
        <v>New York Giants</v>
      </c>
      <c r="C2276" s="100" t="str">
        <f>_xlfn.XLOOKUP(tblMix[[#This Row],[Arena Location]],tblLookup[Arena Location],tblLookup[Arena Name],NA(),0,1)</f>
        <v>MetLife Stadium</v>
      </c>
      <c r="D2276" s="100" t="s">
        <v>447</v>
      </c>
      <c r="E2276" s="100">
        <v>82500</v>
      </c>
      <c r="F2276" s="129">
        <v>2010</v>
      </c>
      <c r="G2276" s="100" t="s">
        <v>358</v>
      </c>
      <c r="H2276" s="15" t="s">
        <v>290</v>
      </c>
      <c r="I2276" s="130">
        <v>13.59</v>
      </c>
      <c r="J2276" s="6">
        <f>1</f>
        <v>1</v>
      </c>
      <c r="L2276" s="205" t="s">
        <v>464</v>
      </c>
      <c r="M2276" s="205" t="s">
        <v>465</v>
      </c>
      <c r="N2276" s="205" t="s">
        <v>466</v>
      </c>
    </row>
    <row r="2277" spans="2:14" ht="23.25" customHeight="1">
      <c r="B2277" s="100" t="s">
        <v>439</v>
      </c>
      <c r="C2277" s="100" t="s">
        <v>440</v>
      </c>
      <c r="D2277" s="100" t="str">
        <f>_xlfn.XLOOKUP(tblMix[[#This Row],[Arena Name]],tblLookup[Arena Name],tblLookup[Arena Location],NA(),0,1)</f>
        <v>Foxborough, Massachusetts</v>
      </c>
      <c r="E2277" s="100">
        <v>66829</v>
      </c>
      <c r="F2277" s="129">
        <v>2002</v>
      </c>
      <c r="G2277" s="100" t="s">
        <v>303</v>
      </c>
      <c r="H2277" s="15" t="s">
        <v>281</v>
      </c>
      <c r="I2277" s="130">
        <v>14.45</v>
      </c>
      <c r="J2277" s="6">
        <f>1</f>
        <v>1</v>
      </c>
      <c r="L2277" s="205" t="s">
        <v>381</v>
      </c>
      <c r="M2277" s="205" t="s">
        <v>382</v>
      </c>
      <c r="N2277" s="205" t="s">
        <v>383</v>
      </c>
    </row>
    <row r="2278" spans="2:14" ht="23.25" customHeight="1">
      <c r="B2278" s="100" t="str" cm="1">
        <f t="array" ref="B2278">_xlfn.XLOOKUP(tblMix[[#This Row],[Arena Name]]&amp;tblMix[[#This Row],[Arena Location]],tblLookup[Arena Name]&amp;tblLookup[Arena Location],tblLookup[Team Name],NA(),0,1)</f>
        <v>Minnesota Vikings</v>
      </c>
      <c r="C2278" s="100" t="s">
        <v>437</v>
      </c>
      <c r="D2278" s="100" t="s">
        <v>438</v>
      </c>
      <c r="E2278" s="100">
        <v>66655</v>
      </c>
      <c r="F2278" s="129">
        <v>2016</v>
      </c>
      <c r="G2278" s="100" t="s">
        <v>274</v>
      </c>
      <c r="H2278" s="15" t="s">
        <v>281</v>
      </c>
      <c r="I2278" s="130">
        <v>7.11</v>
      </c>
      <c r="J2278" s="6">
        <f>1</f>
        <v>1</v>
      </c>
      <c r="L2278" s="205" t="s">
        <v>436</v>
      </c>
      <c r="M2278" s="205" t="s">
        <v>437</v>
      </c>
      <c r="N2278" s="205" t="s">
        <v>438</v>
      </c>
    </row>
    <row r="2279" spans="2:14" ht="23.25" customHeight="1">
      <c r="B2279" s="100" t="s">
        <v>390</v>
      </c>
      <c r="C2279" s="100" t="s">
        <v>391</v>
      </c>
      <c r="D2279" s="100" t="s">
        <v>392</v>
      </c>
      <c r="E2279" s="100">
        <v>75523</v>
      </c>
      <c r="F2279" s="129">
        <v>1996</v>
      </c>
      <c r="G2279" s="100" t="s">
        <v>291</v>
      </c>
      <c r="H2279" s="15" t="s">
        <v>281</v>
      </c>
      <c r="I2279" s="130">
        <v>9.43</v>
      </c>
      <c r="J2279" s="6">
        <f>1</f>
        <v>1</v>
      </c>
      <c r="L2279" s="205" t="s">
        <v>467</v>
      </c>
      <c r="M2279" s="205" t="s">
        <v>468</v>
      </c>
      <c r="N2279" s="205" t="s">
        <v>469</v>
      </c>
    </row>
    <row r="2280" spans="2:14" ht="23.25" customHeight="1">
      <c r="B2280" s="100" t="str" cm="1">
        <f t="array" ref="B2280">_xlfn.XLOOKUP(tblMix[[#This Row],[Arena Name]]&amp;tblMix[[#This Row],[Arena Location]],tblLookup[Arena Name]&amp;tblLookup[Arena Location],tblLookup[Team Name],NA(),0,1)</f>
        <v>Washington Commanders</v>
      </c>
      <c r="C2280" s="100" t="s">
        <v>468</v>
      </c>
      <c r="D2280" s="100" t="str">
        <f>_xlfn.XLOOKUP(tblMix[[#This Row],[Arena Name]],tblLookup[Arena Name],tblLookup[Arena Location],NA(),0,1)</f>
        <v>Landover, Maryland</v>
      </c>
      <c r="E2280" s="100">
        <v>82000</v>
      </c>
      <c r="F2280" s="129">
        <v>1997</v>
      </c>
      <c r="G2280" s="100" t="s">
        <v>269</v>
      </c>
      <c r="H2280" s="15" t="s">
        <v>283</v>
      </c>
      <c r="I2280" s="130">
        <v>10.34</v>
      </c>
      <c r="J2280" s="6">
        <f>1</f>
        <v>1</v>
      </c>
      <c r="L2280" s="205" t="s">
        <v>378</v>
      </c>
      <c r="M2280" s="205" t="s">
        <v>379</v>
      </c>
      <c r="N2280" s="205" t="s">
        <v>380</v>
      </c>
    </row>
    <row r="2281" spans="2:14" ht="23.25" customHeight="1">
      <c r="B2281" s="100" t="s">
        <v>445</v>
      </c>
      <c r="C2281" s="100" t="s">
        <v>446</v>
      </c>
      <c r="D2281" s="100" t="s">
        <v>447</v>
      </c>
      <c r="E2281" s="100">
        <v>82500</v>
      </c>
      <c r="F2281" s="129">
        <v>2010</v>
      </c>
      <c r="G2281" s="100" t="s">
        <v>311</v>
      </c>
      <c r="H2281" s="15" t="s">
        <v>283</v>
      </c>
      <c r="I2281" s="130">
        <v>14.84</v>
      </c>
      <c r="J2281" s="6">
        <f>1</f>
        <v>1</v>
      </c>
      <c r="L2281" s="205" t="s">
        <v>414</v>
      </c>
      <c r="M2281" s="205" t="s">
        <v>415</v>
      </c>
      <c r="N2281" s="205" t="s">
        <v>416</v>
      </c>
    </row>
    <row r="2282" spans="2:14" ht="23.25" customHeight="1">
      <c r="B2282" s="100" t="s">
        <v>399</v>
      </c>
      <c r="C2282" s="100" t="str">
        <f>_xlfn.XLOOKUP(tblMix[[#This Row],[Team Name]],tblLookup[Team Name],tblLookup[Arena Name],NA(),0,1)</f>
        <v>Cleveland Browns Stadium</v>
      </c>
      <c r="D2282" s="100" t="s">
        <v>401</v>
      </c>
      <c r="E2282" s="100">
        <v>67895</v>
      </c>
      <c r="F2282" s="129">
        <v>1999</v>
      </c>
      <c r="G2282" s="100" t="s">
        <v>286</v>
      </c>
      <c r="H2282" s="15" t="s">
        <v>281</v>
      </c>
      <c r="I2282" s="130">
        <v>7.99</v>
      </c>
      <c r="J2282" s="6">
        <f>1</f>
        <v>1</v>
      </c>
      <c r="L2282" s="205" t="s">
        <v>461</v>
      </c>
      <c r="M2282" s="205" t="s">
        <v>462</v>
      </c>
      <c r="N2282" s="205" t="s">
        <v>463</v>
      </c>
    </row>
    <row r="2283" spans="2:14" ht="23.25" customHeight="1">
      <c r="B2283" s="100" t="s">
        <v>432</v>
      </c>
      <c r="C2283" s="100" t="s">
        <v>430</v>
      </c>
      <c r="D2283" s="100" t="str">
        <f>_xlfn.XLOOKUP(tblMix[[#This Row],[Arena Name]],tblLookup[Arena Name],tblLookup[Arena Location],NA(),0,1)</f>
        <v>Inglewood, California</v>
      </c>
      <c r="E2283" s="100">
        <v>70240</v>
      </c>
      <c r="F2283" s="129">
        <v>2020</v>
      </c>
      <c r="G2283" s="100" t="s">
        <v>324</v>
      </c>
      <c r="H2283" s="15" t="s">
        <v>287</v>
      </c>
      <c r="I2283" s="130">
        <v>14.14</v>
      </c>
      <c r="J2283" s="6">
        <f>1</f>
        <v>1</v>
      </c>
      <c r="L2283" s="205" t="s">
        <v>423</v>
      </c>
      <c r="M2283" s="205" t="s">
        <v>424</v>
      </c>
      <c r="N2283" s="205" t="s">
        <v>425</v>
      </c>
    </row>
    <row r="2284" spans="2:14" ht="23.25" customHeight="1">
      <c r="B2284" s="100" t="s">
        <v>378</v>
      </c>
      <c r="C2284" s="100" t="s">
        <v>379</v>
      </c>
      <c r="D2284" s="100" t="s">
        <v>380</v>
      </c>
      <c r="E2284" s="100">
        <v>63400</v>
      </c>
      <c r="F2284" s="129">
        <v>2006</v>
      </c>
      <c r="G2284" s="100" t="s">
        <v>273</v>
      </c>
      <c r="H2284" s="15" t="s">
        <v>287</v>
      </c>
      <c r="I2284" s="130">
        <v>6.07</v>
      </c>
      <c r="J2284" s="6">
        <f>1</f>
        <v>1</v>
      </c>
      <c r="L2284" s="205" t="s">
        <v>426</v>
      </c>
      <c r="M2284" s="205" t="s">
        <v>427</v>
      </c>
      <c r="N2284" s="205" t="s">
        <v>428</v>
      </c>
    </row>
    <row r="2285" spans="2:14" ht="23.25" customHeight="1">
      <c r="B2285" s="100" t="str" cm="1">
        <f t="array" ref="B2285">_xlfn.XLOOKUP(tblMix[[#This Row],[Arena Name]]&amp;tblMix[[#This Row],[Arena Location]],tblLookup[Arena Name]&amp;tblLookup[Arena Location],tblLookup[Team Name],NA(),0,1)</f>
        <v>Seattle Seahawks</v>
      </c>
      <c r="C2285" s="100" t="str">
        <f>_xlfn.XLOOKUP(tblMix[[#This Row],[Arena Location]],tblLookup[Arena Location],tblLookup[Arena Name],NA(),0,1)</f>
        <v>Lumen Field</v>
      </c>
      <c r="D2285" s="100" t="s">
        <v>460</v>
      </c>
      <c r="E2285" s="100">
        <v>69000</v>
      </c>
      <c r="F2285" s="129">
        <v>2002</v>
      </c>
      <c r="G2285" s="100" t="s">
        <v>302</v>
      </c>
      <c r="H2285" s="15" t="s">
        <v>281</v>
      </c>
      <c r="I2285" s="130">
        <v>2.7</v>
      </c>
      <c r="J2285" s="6">
        <f>1</f>
        <v>1</v>
      </c>
      <c r="L2285" s="205" t="s">
        <v>448</v>
      </c>
      <c r="M2285" s="205" t="s">
        <v>446</v>
      </c>
      <c r="N2285" s="205" t="s">
        <v>447</v>
      </c>
    </row>
    <row r="2286" spans="2:14" ht="23.25" customHeight="1">
      <c r="B2286" s="100" t="s">
        <v>432</v>
      </c>
      <c r="C2286" s="100" t="s">
        <v>430</v>
      </c>
      <c r="D2286" s="100" t="str">
        <f>_xlfn.XLOOKUP(tblMix[[#This Row],[Arena Name]],tblLookup[Arena Name],tblLookup[Arena Location],NA(),0,1)</f>
        <v>Inglewood, California</v>
      </c>
      <c r="E2286" s="100">
        <v>70240</v>
      </c>
      <c r="F2286" s="129">
        <v>2020</v>
      </c>
      <c r="G2286" s="100" t="s">
        <v>321</v>
      </c>
      <c r="H2286" s="15" t="s">
        <v>290</v>
      </c>
      <c r="I2286" s="130">
        <v>4.2300000000000004</v>
      </c>
      <c r="J2286" s="6">
        <f>1</f>
        <v>1</v>
      </c>
      <c r="L2286" s="205" t="s">
        <v>452</v>
      </c>
      <c r="M2286" s="205" t="s">
        <v>453</v>
      </c>
      <c r="N2286" s="205" t="s">
        <v>454</v>
      </c>
    </row>
    <row r="2287" spans="2:14" ht="23.25" customHeight="1">
      <c r="B2287" s="100" t="s">
        <v>448</v>
      </c>
      <c r="C2287" s="100" t="s">
        <v>446</v>
      </c>
      <c r="D2287" s="100" t="str">
        <f>_xlfn.XLOOKUP(tblMix[[#This Row],[Arena Name]],tblLookup[Arena Name],tblLookup[Arena Location],NA(),0,1)</f>
        <v>East Rutherford, New Jersey</v>
      </c>
      <c r="E2287" s="100">
        <v>82500</v>
      </c>
      <c r="F2287" s="129">
        <v>2010</v>
      </c>
      <c r="G2287" s="100" t="s">
        <v>299</v>
      </c>
      <c r="H2287" s="15" t="s">
        <v>290</v>
      </c>
      <c r="I2287" s="130">
        <v>4.87</v>
      </c>
      <c r="J2287" s="6">
        <f>1</f>
        <v>1</v>
      </c>
      <c r="L2287" s="205" t="s">
        <v>461</v>
      </c>
      <c r="M2287" s="205" t="s">
        <v>462</v>
      </c>
      <c r="N2287" s="205" t="s">
        <v>463</v>
      </c>
    </row>
    <row r="2288" spans="2:14" ht="23.25" customHeight="1">
      <c r="B2288" s="100" t="s">
        <v>464</v>
      </c>
      <c r="C2288" s="100" t="str">
        <f>_xlfn.XLOOKUP(tblMix[[#This Row],[Team Name]],tblLookup[Team Name],tblLookup[Arena Name],NA(),0,1)</f>
        <v>Nissan Stadium</v>
      </c>
      <c r="D2288" s="100" t="str">
        <f>_xlfn.XLOOKUP(tblMix[[#This Row],[Arena Name]],tblLookup[Arena Name],tblLookup[Arena Location],NA(),0,1)</f>
        <v>Nashville, Tennessee</v>
      </c>
      <c r="E2288" s="100">
        <v>69143</v>
      </c>
      <c r="F2288" s="129">
        <v>1999</v>
      </c>
      <c r="G2288" s="100" t="s">
        <v>301</v>
      </c>
      <c r="H2288" s="15" t="s">
        <v>290</v>
      </c>
      <c r="I2288" s="130">
        <v>12.9</v>
      </c>
      <c r="J2288" s="6">
        <f>1</f>
        <v>1</v>
      </c>
      <c r="L2288" s="205" t="s">
        <v>423</v>
      </c>
      <c r="M2288" s="205" t="s">
        <v>424</v>
      </c>
      <c r="N2288" s="205" t="s">
        <v>425</v>
      </c>
    </row>
    <row r="2289" spans="2:14" ht="23.25" customHeight="1">
      <c r="B2289" s="100" t="s">
        <v>405</v>
      </c>
      <c r="C2289" s="100" t="s">
        <v>406</v>
      </c>
      <c r="D2289" s="100" t="s">
        <v>407</v>
      </c>
      <c r="E2289" s="100">
        <v>76125</v>
      </c>
      <c r="F2289" s="129">
        <v>2001</v>
      </c>
      <c r="G2289" s="100" t="s">
        <v>309</v>
      </c>
      <c r="H2289" s="15" t="s">
        <v>287</v>
      </c>
      <c r="I2289" s="130">
        <v>1.68</v>
      </c>
      <c r="J2289" s="6">
        <f>1</f>
        <v>1</v>
      </c>
      <c r="L2289" s="205" t="s">
        <v>378</v>
      </c>
      <c r="M2289" s="205" t="s">
        <v>379</v>
      </c>
      <c r="N2289" s="205" t="s">
        <v>380</v>
      </c>
    </row>
    <row r="2290" spans="2:14" ht="23.25" customHeight="1">
      <c r="B2290" s="100" t="s">
        <v>396</v>
      </c>
      <c r="C2290" s="100" t="s">
        <v>397</v>
      </c>
      <c r="D2290" s="100" t="s">
        <v>398</v>
      </c>
      <c r="E2290" s="100">
        <v>65515</v>
      </c>
      <c r="F2290" s="129">
        <v>2000</v>
      </c>
      <c r="G2290" s="100" t="s">
        <v>302</v>
      </c>
      <c r="H2290" s="15" t="s">
        <v>287</v>
      </c>
      <c r="I2290" s="130">
        <v>2.62</v>
      </c>
      <c r="J2290" s="6">
        <f>1</f>
        <v>1</v>
      </c>
      <c r="L2290" s="205" t="s">
        <v>464</v>
      </c>
      <c r="M2290" s="205" t="s">
        <v>465</v>
      </c>
      <c r="N2290" s="205" t="s">
        <v>466</v>
      </c>
    </row>
    <row r="2291" spans="2:14" ht="23.25" customHeight="1">
      <c r="B2291" s="100" t="str" cm="1">
        <f t="array" ref="B2291">_xlfn.XLOOKUP(tblMix[[#This Row],[Arena Name]]&amp;tblMix[[#This Row],[Arena Location]],tblLookup[Arena Name]&amp;tblLookup[Arena Location],tblLookup[Team Name],NA(),0,1)</f>
        <v>Carolina Panthers</v>
      </c>
      <c r="C2291" s="100" t="s">
        <v>391</v>
      </c>
      <c r="D2291" s="100" t="s">
        <v>392</v>
      </c>
      <c r="E2291" s="100">
        <v>75523</v>
      </c>
      <c r="F2291" s="129">
        <v>1996</v>
      </c>
      <c r="G2291" s="100" t="s">
        <v>271</v>
      </c>
      <c r="H2291" s="15" t="s">
        <v>283</v>
      </c>
      <c r="I2291" s="130">
        <v>9.4700000000000006</v>
      </c>
      <c r="J2291" s="6">
        <f>1</f>
        <v>1</v>
      </c>
      <c r="L2291" s="205" t="s">
        <v>432</v>
      </c>
      <c r="M2291" s="205" t="s">
        <v>430</v>
      </c>
      <c r="N2291" s="205" t="s">
        <v>431</v>
      </c>
    </row>
    <row r="2292" spans="2:14" ht="23.25" customHeight="1">
      <c r="B2292" s="100" t="s">
        <v>414</v>
      </c>
      <c r="C2292" s="100" t="s">
        <v>415</v>
      </c>
      <c r="D2292" s="100" t="s">
        <v>416</v>
      </c>
      <c r="E2292" s="100">
        <v>72220</v>
      </c>
      <c r="F2292" s="129">
        <v>2002</v>
      </c>
      <c r="G2292" s="100" t="s">
        <v>324</v>
      </c>
      <c r="H2292" s="15" t="s">
        <v>283</v>
      </c>
      <c r="I2292" s="130">
        <v>14.14</v>
      </c>
      <c r="J2292" s="6">
        <f>1</f>
        <v>1</v>
      </c>
      <c r="L2292" s="205" t="s">
        <v>448</v>
      </c>
      <c r="M2292" s="205" t="s">
        <v>446</v>
      </c>
      <c r="N2292" s="205" t="s">
        <v>447</v>
      </c>
    </row>
    <row r="2293" spans="2:14" ht="23.25" customHeight="1">
      <c r="B2293" s="100" t="str" cm="1">
        <f t="array" ref="B2293">_xlfn.XLOOKUP(tblMix[[#This Row],[Arena Name]]&amp;tblMix[[#This Row],[Arena Location]],tblLookup[Arena Name]&amp;tblLookup[Arena Location],tblLookup[Team Name],NA(),0,1)</f>
        <v>Miami Dolphins</v>
      </c>
      <c r="C2293" s="100" t="str">
        <f>_xlfn.XLOOKUP(tblMix[[#This Row],[Arena Location]],tblLookup[Arena Location],tblLookup[Arena Name],NA(),0,1)</f>
        <v>Hard Rock Stadium</v>
      </c>
      <c r="D2293" s="100" t="s">
        <v>435</v>
      </c>
      <c r="E2293" s="100">
        <v>65326</v>
      </c>
      <c r="F2293" s="129">
        <v>1987</v>
      </c>
      <c r="G2293" s="100" t="s">
        <v>292</v>
      </c>
      <c r="H2293" s="15" t="s">
        <v>287</v>
      </c>
      <c r="I2293" s="130">
        <v>9.99</v>
      </c>
      <c r="J2293" s="6">
        <f>1</f>
        <v>1</v>
      </c>
      <c r="L2293" s="205" t="s">
        <v>381</v>
      </c>
      <c r="M2293" s="205" t="s">
        <v>382</v>
      </c>
      <c r="N2293" s="205" t="s">
        <v>383</v>
      </c>
    </row>
    <row r="2294" spans="2:14" ht="23.25" customHeight="1">
      <c r="B2294" s="100" t="str" cm="1">
        <f t="array" ref="B2294">_xlfn.XLOOKUP(tblMix[[#This Row],[Arena Name]]&amp;tblMix[[#This Row],[Arena Location]],tblLookup[Arena Name]&amp;tblLookup[Arena Location],tblLookup[Team Name],NA(),0,1)</f>
        <v>Carolina Panthers</v>
      </c>
      <c r="C2294" s="100" t="str">
        <f>_xlfn.XLOOKUP(tblMix[[#This Row],[Arena Location]],tblLookup[Arena Location],tblLookup[Arena Name],NA(),0,1)</f>
        <v>Bank of America Stadium</v>
      </c>
      <c r="D2294" s="100" t="s">
        <v>392</v>
      </c>
      <c r="E2294" s="100">
        <v>75523</v>
      </c>
      <c r="F2294" s="129">
        <v>1996</v>
      </c>
      <c r="G2294" s="100" t="s">
        <v>291</v>
      </c>
      <c r="H2294" s="15" t="s">
        <v>281</v>
      </c>
      <c r="I2294" s="130">
        <v>9.43</v>
      </c>
      <c r="J2294" s="6">
        <f>1</f>
        <v>1</v>
      </c>
      <c r="L2294" s="205" t="s">
        <v>432</v>
      </c>
      <c r="M2294" s="205" t="s">
        <v>430</v>
      </c>
      <c r="N2294" s="205" t="s">
        <v>431</v>
      </c>
    </row>
    <row r="2295" spans="2:14" ht="23.25" customHeight="1">
      <c r="B2295" s="100" t="s">
        <v>442</v>
      </c>
      <c r="C2295" s="100" t="str">
        <f>_xlfn.XLOOKUP(tblMix[[#This Row],[Team Name]],tblLookup[Team Name],tblLookup[Arena Name],NA(),0,1)</f>
        <v>Caesars Superdome</v>
      </c>
      <c r="D2295" s="100" t="s">
        <v>444</v>
      </c>
      <c r="E2295" s="100">
        <v>73208</v>
      </c>
      <c r="F2295" s="129">
        <v>1975</v>
      </c>
      <c r="G2295" s="100" t="s">
        <v>302</v>
      </c>
      <c r="H2295" s="15" t="s">
        <v>281</v>
      </c>
      <c r="I2295" s="130">
        <v>2.7</v>
      </c>
      <c r="J2295" s="6">
        <f>1</f>
        <v>1</v>
      </c>
      <c r="L2295" s="205" t="s">
        <v>432</v>
      </c>
      <c r="M2295" s="205" t="s">
        <v>430</v>
      </c>
      <c r="N2295" s="205" t="s">
        <v>431</v>
      </c>
    </row>
    <row r="2296" spans="2:14" ht="23.25" customHeight="1">
      <c r="B2296" s="100" t="s">
        <v>402</v>
      </c>
      <c r="C2296" s="100" t="s">
        <v>403</v>
      </c>
      <c r="D2296" s="100" t="s">
        <v>404</v>
      </c>
      <c r="E2296" s="100">
        <v>80000</v>
      </c>
      <c r="F2296" s="129">
        <v>2009</v>
      </c>
      <c r="G2296" s="100" t="s">
        <v>358</v>
      </c>
      <c r="H2296" s="15" t="s">
        <v>281</v>
      </c>
      <c r="I2296" s="130">
        <v>14.22</v>
      </c>
      <c r="J2296" s="6">
        <f>1</f>
        <v>1</v>
      </c>
      <c r="L2296" s="205" t="s">
        <v>393</v>
      </c>
      <c r="M2296" s="205" t="s">
        <v>394</v>
      </c>
      <c r="N2296" s="205" t="s">
        <v>395</v>
      </c>
    </row>
    <row r="2297" spans="2:14" ht="23.25" customHeight="1">
      <c r="B2297" s="100" t="s">
        <v>452</v>
      </c>
      <c r="C2297" s="100" t="str">
        <f>_xlfn.XLOOKUP(tblMix[[#This Row],[Team Name]],tblLookup[Team Name],tblLookup[Arena Name],NA(),0,1)</f>
        <v>Acrisure Stadium</v>
      </c>
      <c r="D2297" s="100" t="s">
        <v>454</v>
      </c>
      <c r="E2297" s="100">
        <v>68400</v>
      </c>
      <c r="F2297" s="129">
        <v>2001</v>
      </c>
      <c r="G2297" s="100" t="s">
        <v>365</v>
      </c>
      <c r="H2297" s="15" t="s">
        <v>290</v>
      </c>
      <c r="I2297" s="130">
        <v>7.72</v>
      </c>
      <c r="J2297" s="6">
        <f>1</f>
        <v>1</v>
      </c>
      <c r="L2297" s="205" t="s">
        <v>426</v>
      </c>
      <c r="M2297" s="205" t="s">
        <v>427</v>
      </c>
      <c r="N2297" s="205" t="s">
        <v>428</v>
      </c>
    </row>
    <row r="2298" spans="2:14" ht="23.25" customHeight="1">
      <c r="B2298" s="100" t="str" cm="1">
        <f t="array" ref="B2298">_xlfn.XLOOKUP(tblMix[[#This Row],[Arena Name]]&amp;tblMix[[#This Row],[Arena Location]],tblLookup[Arena Name]&amp;tblLookup[Arena Location],tblLookup[Team Name],NA(),0,1)</f>
        <v>Tampa Bay Buccaneers</v>
      </c>
      <c r="C2298" s="100" t="s">
        <v>462</v>
      </c>
      <c r="D2298" s="100" t="s">
        <v>463</v>
      </c>
      <c r="E2298" s="100">
        <v>65890</v>
      </c>
      <c r="F2298" s="129">
        <v>1998</v>
      </c>
      <c r="G2298" s="100" t="s">
        <v>285</v>
      </c>
      <c r="H2298" s="15" t="s">
        <v>287</v>
      </c>
      <c r="I2298" s="130">
        <v>12.71</v>
      </c>
      <c r="J2298" s="6">
        <f>1</f>
        <v>1</v>
      </c>
      <c r="L2298" s="205" t="s">
        <v>378</v>
      </c>
      <c r="M2298" s="205" t="s">
        <v>379</v>
      </c>
      <c r="N2298" s="205" t="s">
        <v>380</v>
      </c>
    </row>
    <row r="2299" spans="2:14" ht="23.25" customHeight="1">
      <c r="B2299" s="100" t="s">
        <v>384</v>
      </c>
      <c r="C2299" s="100" t="s">
        <v>385</v>
      </c>
      <c r="D2299" s="100" t="str">
        <f>_xlfn.XLOOKUP(tblMix[[#This Row],[Arena Name]],tblLookup[Arena Name],tblLookup[Arena Location],NA(),0,1)</f>
        <v>Baltimore, Maryland</v>
      </c>
      <c r="E2299" s="100">
        <v>71008</v>
      </c>
      <c r="F2299" s="129">
        <v>1998</v>
      </c>
      <c r="G2299" s="100" t="s">
        <v>299</v>
      </c>
      <c r="H2299" s="15" t="s">
        <v>283</v>
      </c>
      <c r="I2299" s="130">
        <v>5.21</v>
      </c>
      <c r="J2299" s="6">
        <f>1</f>
        <v>1</v>
      </c>
      <c r="L2299" s="205" t="s">
        <v>464</v>
      </c>
      <c r="M2299" s="205" t="s">
        <v>465</v>
      </c>
      <c r="N2299" s="205" t="s">
        <v>466</v>
      </c>
    </row>
    <row r="2300" spans="2:14" ht="23.25" customHeight="1">
      <c r="B2300" s="100" t="s">
        <v>452</v>
      </c>
      <c r="C2300" s="100" t="s">
        <v>453</v>
      </c>
      <c r="D2300" s="100" t="s">
        <v>454</v>
      </c>
      <c r="E2300" s="100">
        <v>68400</v>
      </c>
      <c r="F2300" s="129">
        <v>2001</v>
      </c>
      <c r="G2300" s="100" t="s">
        <v>311</v>
      </c>
      <c r="H2300" s="15" t="s">
        <v>281</v>
      </c>
      <c r="I2300" s="130">
        <v>13.65</v>
      </c>
      <c r="J2300" s="6">
        <f>1</f>
        <v>1</v>
      </c>
      <c r="L2300" s="205" t="s">
        <v>436</v>
      </c>
      <c r="M2300" s="205" t="s">
        <v>437</v>
      </c>
      <c r="N2300" s="205" t="s">
        <v>438</v>
      </c>
    </row>
    <row r="2301" spans="2:14" ht="23.25" customHeight="1">
      <c r="B2301" s="100" t="s">
        <v>414</v>
      </c>
      <c r="C2301" s="100" t="s">
        <v>415</v>
      </c>
      <c r="D2301" s="100" t="s">
        <v>416</v>
      </c>
      <c r="E2301" s="100">
        <v>72220</v>
      </c>
      <c r="F2301" s="129">
        <v>2002</v>
      </c>
      <c r="G2301" s="100" t="s">
        <v>301</v>
      </c>
      <c r="H2301" s="15" t="s">
        <v>283</v>
      </c>
      <c r="I2301" s="130">
        <v>13.67</v>
      </c>
      <c r="J2301" s="6">
        <f>1</f>
        <v>1</v>
      </c>
      <c r="L2301" s="205" t="s">
        <v>420</v>
      </c>
      <c r="M2301" s="205" t="s">
        <v>421</v>
      </c>
      <c r="N2301" s="205" t="s">
        <v>422</v>
      </c>
    </row>
    <row r="2302" spans="2:14" ht="23.25" customHeight="1">
      <c r="B2302" s="100" t="s">
        <v>464</v>
      </c>
      <c r="C2302" s="100" t="s">
        <v>465</v>
      </c>
      <c r="D2302" s="100" t="str">
        <f>_xlfn.XLOOKUP(tblMix[[#This Row],[Arena Name]],tblLookup[Arena Name],tblLookup[Arena Location],NA(),0,1)</f>
        <v>Nashville, Tennessee</v>
      </c>
      <c r="E2302" s="100">
        <v>69143</v>
      </c>
      <c r="F2302" s="129">
        <v>1999</v>
      </c>
      <c r="G2302" s="100" t="s">
        <v>291</v>
      </c>
      <c r="H2302" s="15" t="s">
        <v>287</v>
      </c>
      <c r="I2302" s="130">
        <v>8.57</v>
      </c>
      <c r="J2302" s="6">
        <f>1</f>
        <v>1</v>
      </c>
      <c r="L2302" s="205" t="s">
        <v>439</v>
      </c>
      <c r="M2302" s="205" t="s">
        <v>440</v>
      </c>
      <c r="N2302" s="205" t="s">
        <v>441</v>
      </c>
    </row>
    <row r="2303" spans="2:14" ht="23.25" customHeight="1">
      <c r="B2303" s="100" t="s">
        <v>396</v>
      </c>
      <c r="C2303" s="100" t="s">
        <v>397</v>
      </c>
      <c r="D2303" s="100" t="s">
        <v>398</v>
      </c>
      <c r="E2303" s="100">
        <v>65515</v>
      </c>
      <c r="F2303" s="129">
        <v>2000</v>
      </c>
      <c r="G2303" s="100" t="s">
        <v>289</v>
      </c>
      <c r="H2303" s="15" t="s">
        <v>290</v>
      </c>
      <c r="I2303" s="130">
        <v>7.46</v>
      </c>
      <c r="J2303" s="6">
        <f>1</f>
        <v>1</v>
      </c>
      <c r="L2303" s="205" t="s">
        <v>448</v>
      </c>
      <c r="M2303" s="205" t="s">
        <v>446</v>
      </c>
      <c r="N2303" s="205" t="s">
        <v>447</v>
      </c>
    </row>
    <row r="2304" spans="2:14" ht="23.25" customHeight="1">
      <c r="B2304" s="100" t="s">
        <v>439</v>
      </c>
      <c r="C2304" s="100" t="s">
        <v>440</v>
      </c>
      <c r="D2304" s="100" t="s">
        <v>441</v>
      </c>
      <c r="E2304" s="100">
        <v>66829</v>
      </c>
      <c r="F2304" s="129">
        <v>2002</v>
      </c>
      <c r="G2304" s="100" t="s">
        <v>304</v>
      </c>
      <c r="H2304" s="15" t="s">
        <v>287</v>
      </c>
      <c r="I2304" s="130">
        <v>7.53</v>
      </c>
      <c r="J2304" s="6">
        <f>1</f>
        <v>1</v>
      </c>
      <c r="L2304" s="205" t="s">
        <v>455</v>
      </c>
      <c r="M2304" s="205" t="s">
        <v>456</v>
      </c>
      <c r="N2304" s="205" t="s">
        <v>457</v>
      </c>
    </row>
    <row r="2305" spans="2:14" ht="23.25" customHeight="1">
      <c r="B2305" s="100" t="s">
        <v>455</v>
      </c>
      <c r="C2305" s="100" t="s">
        <v>456</v>
      </c>
      <c r="D2305" s="100" t="s">
        <v>457</v>
      </c>
      <c r="E2305" s="100">
        <v>68500</v>
      </c>
      <c r="F2305" s="129">
        <v>2014</v>
      </c>
      <c r="G2305" s="100" t="s">
        <v>295</v>
      </c>
      <c r="H2305" s="15" t="s">
        <v>290</v>
      </c>
      <c r="I2305" s="130">
        <v>15.77</v>
      </c>
      <c r="J2305" s="6">
        <f>1</f>
        <v>1</v>
      </c>
      <c r="L2305" s="205" t="s">
        <v>433</v>
      </c>
      <c r="M2305" s="205" t="s">
        <v>434</v>
      </c>
      <c r="N2305" s="205" t="s">
        <v>435</v>
      </c>
    </row>
    <row r="2306" spans="2:14" ht="23.25" customHeight="1">
      <c r="B2306" s="100" t="s">
        <v>433</v>
      </c>
      <c r="C2306" s="100" t="str">
        <f>_xlfn.XLOOKUP(tblMix[[#This Row],[Team Name]],tblLookup[Team Name],tblLookup[Arena Name],NA(),0,1)</f>
        <v>Hard Rock Stadium</v>
      </c>
      <c r="D2306" s="100" t="str">
        <f>_xlfn.XLOOKUP(tblMix[[#This Row],[Arena Name]],tblLookup[Arena Name],tblLookup[Arena Location],NA(),0,1)</f>
        <v>Miami Gardens, Florida</v>
      </c>
      <c r="E2306" s="100">
        <v>65326</v>
      </c>
      <c r="F2306" s="129">
        <v>1987</v>
      </c>
      <c r="G2306" s="100" t="s">
        <v>308</v>
      </c>
      <c r="H2306" s="15" t="s">
        <v>290</v>
      </c>
      <c r="I2306" s="130">
        <v>12.37</v>
      </c>
      <c r="J2306" s="6">
        <f>1</f>
        <v>1</v>
      </c>
      <c r="L2306" s="205" t="s">
        <v>458</v>
      </c>
      <c r="M2306" s="205" t="s">
        <v>459</v>
      </c>
      <c r="N2306" s="205" t="s">
        <v>460</v>
      </c>
    </row>
    <row r="2307" spans="2:14" ht="23.25" customHeight="1">
      <c r="B2307" s="100" t="s">
        <v>387</v>
      </c>
      <c r="C2307" s="100" t="s">
        <v>388</v>
      </c>
      <c r="D2307" s="100" t="s">
        <v>389</v>
      </c>
      <c r="E2307" s="100">
        <v>71608</v>
      </c>
      <c r="F2307" s="129">
        <v>1973</v>
      </c>
      <c r="G2307" s="100" t="s">
        <v>291</v>
      </c>
      <c r="H2307" s="15" t="s">
        <v>281</v>
      </c>
      <c r="I2307" s="130">
        <v>9.43</v>
      </c>
      <c r="J2307" s="6">
        <f>1</f>
        <v>1</v>
      </c>
      <c r="L2307" s="205" t="s">
        <v>442</v>
      </c>
      <c r="M2307" s="205" t="s">
        <v>443</v>
      </c>
      <c r="N2307" s="205" t="s">
        <v>444</v>
      </c>
    </row>
    <row r="2308" spans="2:14" ht="23.25" customHeight="1">
      <c r="B2308" s="100" t="s">
        <v>423</v>
      </c>
      <c r="C2308" s="100" t="s">
        <v>424</v>
      </c>
      <c r="D2308" s="100" t="s">
        <v>425</v>
      </c>
      <c r="E2308" s="100">
        <v>76416</v>
      </c>
      <c r="F2308" s="129">
        <v>1972</v>
      </c>
      <c r="G2308" s="100" t="s">
        <v>303</v>
      </c>
      <c r="H2308" s="15" t="s">
        <v>290</v>
      </c>
      <c r="I2308" s="130">
        <v>12.74</v>
      </c>
      <c r="J2308" s="6">
        <f>1</f>
        <v>1</v>
      </c>
      <c r="L2308" s="205" t="s">
        <v>452</v>
      </c>
      <c r="M2308" s="205" t="s">
        <v>453</v>
      </c>
      <c r="N2308" s="205" t="s">
        <v>454</v>
      </c>
    </row>
    <row r="2309" spans="2:14" ht="23.25" customHeight="1">
      <c r="B2309" s="100" t="s">
        <v>432</v>
      </c>
      <c r="C2309" s="100" t="str">
        <f>_xlfn.XLOOKUP(tblMix[[#This Row],[Team Name]],tblLookup[Team Name],tblLookup[Arena Name],NA(),0,1)</f>
        <v>SoFi Stadium</v>
      </c>
      <c r="D2309" s="100" t="str">
        <f>_xlfn.XLOOKUP(tblMix[[#This Row],[Arena Name]],tblLookup[Arena Name],tblLookup[Arena Location],NA(),0,1)</f>
        <v>Inglewood, California</v>
      </c>
      <c r="E2309" s="100">
        <v>70240</v>
      </c>
      <c r="F2309" s="129">
        <v>2020</v>
      </c>
      <c r="G2309" s="100" t="s">
        <v>362</v>
      </c>
      <c r="H2309" s="15" t="s">
        <v>287</v>
      </c>
      <c r="I2309" s="130">
        <v>7.12</v>
      </c>
      <c r="J2309" s="6">
        <f>1</f>
        <v>1</v>
      </c>
      <c r="L2309" s="205" t="s">
        <v>414</v>
      </c>
      <c r="M2309" s="205" t="s">
        <v>415</v>
      </c>
      <c r="N2309" s="205" t="s">
        <v>416</v>
      </c>
    </row>
    <row r="2310" spans="2:14" ht="23.25" customHeight="1">
      <c r="B2310" s="100" t="s">
        <v>390</v>
      </c>
      <c r="C2310" s="100" t="str">
        <f>_xlfn.XLOOKUP(tblMix[[#This Row],[Team Name]],tblLookup[Team Name],tblLookup[Arena Name],NA(),0,1)</f>
        <v>Bank of America Stadium</v>
      </c>
      <c r="D2310" s="100" t="s">
        <v>392</v>
      </c>
      <c r="E2310" s="100">
        <v>75523</v>
      </c>
      <c r="F2310" s="129">
        <v>1996</v>
      </c>
      <c r="G2310" s="100" t="s">
        <v>323</v>
      </c>
      <c r="H2310" s="15" t="s">
        <v>281</v>
      </c>
      <c r="I2310" s="130">
        <v>2.19</v>
      </c>
      <c r="J2310" s="6">
        <f>1</f>
        <v>1</v>
      </c>
      <c r="L2310" s="205" t="s">
        <v>432</v>
      </c>
      <c r="M2310" s="205" t="s">
        <v>430</v>
      </c>
      <c r="N2310" s="205" t="s">
        <v>431</v>
      </c>
    </row>
    <row r="2311" spans="2:14" ht="23.25" customHeight="1">
      <c r="B2311" s="100" t="s">
        <v>458</v>
      </c>
      <c r="C2311" s="100" t="s">
        <v>459</v>
      </c>
      <c r="D2311" s="100" t="s">
        <v>460</v>
      </c>
      <c r="E2311" s="100">
        <v>69000</v>
      </c>
      <c r="F2311" s="129">
        <v>2002</v>
      </c>
      <c r="G2311" s="100" t="s">
        <v>303</v>
      </c>
      <c r="H2311" s="15" t="s">
        <v>287</v>
      </c>
      <c r="I2311" s="130">
        <v>13.89</v>
      </c>
      <c r="J2311" s="6">
        <f>1</f>
        <v>1</v>
      </c>
      <c r="L2311" s="205" t="s">
        <v>439</v>
      </c>
      <c r="M2311" s="205" t="s">
        <v>440</v>
      </c>
      <c r="N2311" s="205" t="s">
        <v>441</v>
      </c>
    </row>
    <row r="2312" spans="2:14" ht="23.25" customHeight="1">
      <c r="B2312" s="100" t="s">
        <v>426</v>
      </c>
      <c r="C2312" s="100" t="s">
        <v>427</v>
      </c>
      <c r="D2312" s="100" t="s">
        <v>428</v>
      </c>
      <c r="E2312" s="100">
        <v>65000</v>
      </c>
      <c r="F2312" s="129">
        <v>2020</v>
      </c>
      <c r="G2312" s="100" t="s">
        <v>323</v>
      </c>
      <c r="H2312" s="15" t="s">
        <v>281</v>
      </c>
      <c r="I2312" s="130">
        <v>2.19</v>
      </c>
      <c r="J2312" s="6">
        <f>1</f>
        <v>1</v>
      </c>
      <c r="L2312" s="205" t="s">
        <v>448</v>
      </c>
      <c r="M2312" s="205" t="s">
        <v>446</v>
      </c>
      <c r="N2312" s="205" t="s">
        <v>447</v>
      </c>
    </row>
    <row r="2313" spans="2:14" ht="23.25" customHeight="1">
      <c r="B2313" s="100" t="str" cm="1">
        <f t="array" ref="B2313">_xlfn.XLOOKUP(tblMix[[#This Row],[Arena Name]]&amp;tblMix[[#This Row],[Arena Location]],tblLookup[Arena Name]&amp;tblLookup[Arena Location],tblLookup[Team Name],NA(),0,1)</f>
        <v>Las Vegas Raiders</v>
      </c>
      <c r="C2313" s="100" t="str">
        <f>_xlfn.XLOOKUP(tblMix[[#This Row],[Arena Location]],tblLookup[Arena Location],tblLookup[Arena Name],NA(),0,1)</f>
        <v>Allegiant Stadium</v>
      </c>
      <c r="D2313" s="100" t="s">
        <v>428</v>
      </c>
      <c r="E2313" s="100">
        <v>65000</v>
      </c>
      <c r="F2313" s="129">
        <v>2020</v>
      </c>
      <c r="G2313" s="100" t="s">
        <v>293</v>
      </c>
      <c r="H2313" s="15" t="s">
        <v>281</v>
      </c>
      <c r="I2313" s="130">
        <v>5.38</v>
      </c>
      <c r="J2313" s="6">
        <f>1</f>
        <v>1</v>
      </c>
      <c r="L2313" s="205" t="s">
        <v>458</v>
      </c>
      <c r="M2313" s="205" t="s">
        <v>459</v>
      </c>
      <c r="N2313" s="205" t="s">
        <v>460</v>
      </c>
    </row>
    <row r="2314" spans="2:14" ht="23.25" customHeight="1">
      <c r="B2314" s="100" t="str" cm="1">
        <f t="array" ref="B2314">_xlfn.XLOOKUP(tblMix[[#This Row],[Arena Name]]&amp;tblMix[[#This Row],[Arena Location]],tblLookup[Arena Name]&amp;tblLookup[Arena Location],tblLookup[Team Name],NA(),0,1)</f>
        <v>Chicago Bears</v>
      </c>
      <c r="C2314" s="100" t="s">
        <v>394</v>
      </c>
      <c r="D2314" s="100" t="s">
        <v>395</v>
      </c>
      <c r="E2314" s="100">
        <v>61500</v>
      </c>
      <c r="F2314" s="129">
        <v>1924</v>
      </c>
      <c r="G2314" s="100" t="s">
        <v>293</v>
      </c>
      <c r="H2314" s="15" t="s">
        <v>287</v>
      </c>
      <c r="I2314" s="130">
        <v>5.08</v>
      </c>
      <c r="J2314" s="6">
        <f>1</f>
        <v>1</v>
      </c>
      <c r="L2314" s="205" t="s">
        <v>467</v>
      </c>
      <c r="M2314" s="205" t="s">
        <v>468</v>
      </c>
      <c r="N2314" s="205" t="s">
        <v>469</v>
      </c>
    </row>
    <row r="2315" spans="2:14" ht="23.25" customHeight="1">
      <c r="B2315" s="100" t="str" cm="1">
        <f t="array" ref="B2315">_xlfn.XLOOKUP(tblMix[[#This Row],[Arena Name]]&amp;tblMix[[#This Row],[Arena Location]],tblLookup[Arena Name]&amp;tblLookup[Arena Location],tblLookup[Team Name],NA(),0,1)</f>
        <v>New Orleans Saints</v>
      </c>
      <c r="C2315" s="100" t="s">
        <v>443</v>
      </c>
      <c r="D2315" s="100" t="s">
        <v>444</v>
      </c>
      <c r="E2315" s="100">
        <v>73208</v>
      </c>
      <c r="F2315" s="129">
        <v>1975</v>
      </c>
      <c r="G2315" s="100" t="s">
        <v>308</v>
      </c>
      <c r="H2315" s="15" t="s">
        <v>287</v>
      </c>
      <c r="I2315" s="130">
        <v>11.5</v>
      </c>
      <c r="J2315" s="6">
        <f>1</f>
        <v>1</v>
      </c>
      <c r="L2315" s="205" t="s">
        <v>411</v>
      </c>
      <c r="M2315" s="205" t="s">
        <v>412</v>
      </c>
      <c r="N2315" s="205" t="s">
        <v>413</v>
      </c>
    </row>
    <row r="2316" spans="2:14" ht="23.25" customHeight="1">
      <c r="B2316" s="100" t="s">
        <v>417</v>
      </c>
      <c r="C2316" s="100" t="str">
        <f>_xlfn.XLOOKUP(tblMix[[#This Row],[Team Name]],tblLookup[Team Name],tblLookup[Arena Name],NA(),0,1)</f>
        <v>Lucas Oil Stadium</v>
      </c>
      <c r="D2316" s="100" t="s">
        <v>419</v>
      </c>
      <c r="E2316" s="100">
        <v>67000</v>
      </c>
      <c r="F2316" s="129">
        <v>2008</v>
      </c>
      <c r="G2316" s="100" t="s">
        <v>301</v>
      </c>
      <c r="H2316" s="15" t="s">
        <v>281</v>
      </c>
      <c r="I2316" s="130">
        <v>12.44</v>
      </c>
      <c r="J2316" s="6">
        <f>1</f>
        <v>1</v>
      </c>
      <c r="L2316" s="205" t="s">
        <v>436</v>
      </c>
      <c r="M2316" s="205" t="s">
        <v>437</v>
      </c>
      <c r="N2316" s="205" t="s">
        <v>438</v>
      </c>
    </row>
    <row r="2317" spans="2:14" ht="23.25" customHeight="1">
      <c r="B2317" s="100" t="str" cm="1">
        <f t="array" ref="B2317">_xlfn.XLOOKUP(tblMix[[#This Row],[Arena Name]]&amp;tblMix[[#This Row],[Arena Location]],tblLookup[Arena Name]&amp;tblLookup[Arena Location],tblLookup[Team Name],NA(),0,1)</f>
        <v>New Orleans Saints</v>
      </c>
      <c r="C2317" s="100" t="str">
        <f>_xlfn.XLOOKUP(tblMix[[#This Row],[Arena Location]],tblLookup[Arena Location],tblLookup[Arena Name],NA(),0,1)</f>
        <v>Caesars Superdome</v>
      </c>
      <c r="D2317" s="100" t="s">
        <v>444</v>
      </c>
      <c r="E2317" s="100">
        <v>73208</v>
      </c>
      <c r="F2317" s="129">
        <v>1975</v>
      </c>
      <c r="G2317" s="100" t="s">
        <v>296</v>
      </c>
      <c r="H2317" s="15" t="s">
        <v>287</v>
      </c>
      <c r="I2317" s="130">
        <v>11.1</v>
      </c>
      <c r="J2317" s="6">
        <f>1</f>
        <v>1</v>
      </c>
      <c r="L2317" s="205" t="s">
        <v>467</v>
      </c>
      <c r="M2317" s="205" t="s">
        <v>468</v>
      </c>
      <c r="N2317" s="205" t="s">
        <v>469</v>
      </c>
    </row>
    <row r="2318" spans="2:14" ht="23.25" customHeight="1">
      <c r="B2318" s="100" t="s">
        <v>384</v>
      </c>
      <c r="C2318" s="100" t="s">
        <v>385</v>
      </c>
      <c r="D2318" s="100" t="s">
        <v>386</v>
      </c>
      <c r="E2318" s="100">
        <v>71008</v>
      </c>
      <c r="F2318" s="129">
        <v>1998</v>
      </c>
      <c r="G2318" s="100" t="s">
        <v>323</v>
      </c>
      <c r="H2318" s="15" t="s">
        <v>287</v>
      </c>
      <c r="I2318" s="130">
        <v>2.11</v>
      </c>
      <c r="J2318" s="6">
        <f>1</f>
        <v>1</v>
      </c>
      <c r="L2318" s="205" t="s">
        <v>455</v>
      </c>
      <c r="M2318" s="205" t="s">
        <v>456</v>
      </c>
      <c r="N2318" s="205" t="s">
        <v>457</v>
      </c>
    </row>
    <row r="2319" spans="2:14" ht="23.25" customHeight="1">
      <c r="B2319" s="100" t="s">
        <v>399</v>
      </c>
      <c r="C2319" s="100" t="s">
        <v>400</v>
      </c>
      <c r="D2319" s="100" t="s">
        <v>401</v>
      </c>
      <c r="E2319" s="100">
        <v>67895</v>
      </c>
      <c r="F2319" s="129">
        <v>1999</v>
      </c>
      <c r="G2319" s="100" t="s">
        <v>309</v>
      </c>
      <c r="H2319" s="15" t="s">
        <v>283</v>
      </c>
      <c r="I2319" s="130">
        <v>1.68</v>
      </c>
      <c r="J2319" s="6">
        <f>1</f>
        <v>1</v>
      </c>
      <c r="L2319" s="205" t="s">
        <v>432</v>
      </c>
      <c r="M2319" s="205" t="s">
        <v>430</v>
      </c>
      <c r="N2319" s="205" t="s">
        <v>431</v>
      </c>
    </row>
    <row r="2320" spans="2:14" ht="23.25" customHeight="1">
      <c r="B2320" s="100" t="s">
        <v>390</v>
      </c>
      <c r="C2320" s="100" t="s">
        <v>391</v>
      </c>
      <c r="D2320" s="100" t="s">
        <v>392</v>
      </c>
      <c r="E2320" s="100">
        <v>75523</v>
      </c>
      <c r="F2320" s="129">
        <v>1996</v>
      </c>
      <c r="G2320" s="100" t="s">
        <v>294</v>
      </c>
      <c r="H2320" s="15" t="s">
        <v>287</v>
      </c>
      <c r="I2320" s="130">
        <v>3.08</v>
      </c>
      <c r="J2320" s="6">
        <f>1</f>
        <v>1</v>
      </c>
      <c r="L2320" s="205" t="s">
        <v>399</v>
      </c>
      <c r="M2320" s="205" t="s">
        <v>400</v>
      </c>
      <c r="N2320" s="205" t="s">
        <v>401</v>
      </c>
    </row>
    <row r="2321" spans="2:14" ht="23.25" customHeight="1">
      <c r="B2321" s="100" t="str" cm="1">
        <f t="array" ref="B2321">_xlfn.XLOOKUP(tblMix[[#This Row],[Arena Name]]&amp;tblMix[[#This Row],[Arena Location]],tblLookup[Arena Name]&amp;tblLookup[Arena Location],tblLookup[Team Name],NA(),0,1)</f>
        <v>Seattle Seahawks</v>
      </c>
      <c r="C2321" s="100" t="str">
        <f>_xlfn.XLOOKUP(tblMix[[#This Row],[Arena Location]],tblLookup[Arena Location],tblLookup[Arena Name],NA(),0,1)</f>
        <v>Lumen Field</v>
      </c>
      <c r="D2321" s="100" t="s">
        <v>460</v>
      </c>
      <c r="E2321" s="100">
        <v>69000</v>
      </c>
      <c r="F2321" s="129">
        <v>2002</v>
      </c>
      <c r="G2321" s="100" t="s">
        <v>288</v>
      </c>
      <c r="H2321" s="15" t="s">
        <v>283</v>
      </c>
      <c r="I2321" s="130">
        <v>5.13</v>
      </c>
      <c r="J2321" s="6">
        <f>1</f>
        <v>1</v>
      </c>
      <c r="L2321" s="205" t="s">
        <v>452</v>
      </c>
      <c r="M2321" s="205" t="s">
        <v>453</v>
      </c>
      <c r="N2321" s="205" t="s">
        <v>454</v>
      </c>
    </row>
    <row r="2322" spans="2:14" ht="23.25" customHeight="1">
      <c r="B2322" s="100" t="s">
        <v>381</v>
      </c>
      <c r="C2322" s="100" t="s">
        <v>382</v>
      </c>
      <c r="D2322" s="100" t="s">
        <v>383</v>
      </c>
      <c r="E2322" s="100">
        <v>71000</v>
      </c>
      <c r="F2322" s="129">
        <v>2017</v>
      </c>
      <c r="G2322" s="100" t="s">
        <v>363</v>
      </c>
      <c r="H2322" s="15" t="s">
        <v>281</v>
      </c>
      <c r="I2322" s="130">
        <v>5.56</v>
      </c>
      <c r="J2322" s="6">
        <f>1</f>
        <v>1</v>
      </c>
      <c r="L2322" s="205" t="s">
        <v>399</v>
      </c>
      <c r="M2322" s="205" t="s">
        <v>400</v>
      </c>
      <c r="N2322" s="205" t="s">
        <v>401</v>
      </c>
    </row>
    <row r="2323" spans="2:14" ht="23.25" customHeight="1">
      <c r="B2323" s="100" t="s">
        <v>402</v>
      </c>
      <c r="C2323" s="100" t="s">
        <v>403</v>
      </c>
      <c r="D2323" s="100" t="s">
        <v>404</v>
      </c>
      <c r="E2323" s="100">
        <v>80000</v>
      </c>
      <c r="F2323" s="129">
        <v>2009</v>
      </c>
      <c r="G2323" s="100" t="s">
        <v>277</v>
      </c>
      <c r="H2323" s="15" t="s">
        <v>290</v>
      </c>
      <c r="I2323" s="130">
        <v>7.75</v>
      </c>
      <c r="J2323" s="6">
        <f>1</f>
        <v>1</v>
      </c>
      <c r="L2323" s="205" t="s">
        <v>423</v>
      </c>
      <c r="M2323" s="205" t="s">
        <v>424</v>
      </c>
      <c r="N2323" s="205" t="s">
        <v>425</v>
      </c>
    </row>
    <row r="2324" spans="2:14" ht="23.25" customHeight="1">
      <c r="B2324" s="100" t="s">
        <v>461</v>
      </c>
      <c r="C2324" s="100" t="s">
        <v>462</v>
      </c>
      <c r="D2324" s="100" t="str">
        <f>_xlfn.XLOOKUP(tblMix[[#This Row],[Arena Name]],tblLookup[Arena Name],tblLookup[Arena Location],NA(),0,1)</f>
        <v>Tampa, Florida</v>
      </c>
      <c r="E2324" s="100">
        <v>65890</v>
      </c>
      <c r="F2324" s="129">
        <v>1998</v>
      </c>
      <c r="G2324" s="100" t="s">
        <v>285</v>
      </c>
      <c r="H2324" s="15" t="s">
        <v>281</v>
      </c>
      <c r="I2324" s="130">
        <v>13.35</v>
      </c>
      <c r="J2324" s="6">
        <f>1</f>
        <v>1</v>
      </c>
      <c r="L2324" s="205" t="s">
        <v>426</v>
      </c>
      <c r="M2324" s="205" t="s">
        <v>427</v>
      </c>
      <c r="N2324" s="205" t="s">
        <v>428</v>
      </c>
    </row>
    <row r="2325" spans="2:14" ht="23.25" customHeight="1">
      <c r="B2325" s="100" t="str" cm="1">
        <f t="array" ref="B2325">_xlfn.XLOOKUP(tblMix[[#This Row],[Arena Name]]&amp;tblMix[[#This Row],[Arena Location]],tblLookup[Arena Name]&amp;tblLookup[Arena Location],tblLookup[Team Name],NA(),0,1)</f>
        <v>Buffalo Bills</v>
      </c>
      <c r="C2325" s="100" t="str">
        <f>_xlfn.XLOOKUP(tblMix[[#This Row],[Arena Location]],tblLookup[Arena Location],tblLookup[Arena Name],NA(),0,1)</f>
        <v>Highmark Stadium</v>
      </c>
      <c r="D2325" s="100" t="s">
        <v>389</v>
      </c>
      <c r="E2325" s="100">
        <v>71608</v>
      </c>
      <c r="F2325" s="129">
        <v>1973</v>
      </c>
      <c r="G2325" s="100" t="s">
        <v>277</v>
      </c>
      <c r="H2325" s="15" t="s">
        <v>281</v>
      </c>
      <c r="I2325" s="130">
        <v>8.14</v>
      </c>
      <c r="J2325" s="6">
        <f>1</f>
        <v>1</v>
      </c>
      <c r="L2325" s="205" t="s">
        <v>390</v>
      </c>
      <c r="M2325" s="205" t="s">
        <v>391</v>
      </c>
      <c r="N2325" s="205" t="s">
        <v>392</v>
      </c>
    </row>
    <row r="2326" spans="2:14" ht="23.25" customHeight="1">
      <c r="B2326" s="100" t="s">
        <v>455</v>
      </c>
      <c r="C2326" s="100" t="s">
        <v>456</v>
      </c>
      <c r="D2326" s="100" t="s">
        <v>457</v>
      </c>
      <c r="E2326" s="100">
        <v>68500</v>
      </c>
      <c r="F2326" s="129">
        <v>2014</v>
      </c>
      <c r="G2326" s="100" t="s">
        <v>289</v>
      </c>
      <c r="H2326" s="15" t="s">
        <v>287</v>
      </c>
      <c r="I2326" s="130">
        <v>7.76</v>
      </c>
      <c r="J2326" s="6">
        <f>1</f>
        <v>1</v>
      </c>
      <c r="L2326" s="205" t="s">
        <v>458</v>
      </c>
      <c r="M2326" s="205" t="s">
        <v>459</v>
      </c>
      <c r="N2326" s="205" t="s">
        <v>460</v>
      </c>
    </row>
    <row r="2327" spans="2:14" ht="23.25" customHeight="1">
      <c r="B2327" s="100" t="s">
        <v>445</v>
      </c>
      <c r="C2327" s="100" t="s">
        <v>446</v>
      </c>
      <c r="D2327" s="100" t="s">
        <v>447</v>
      </c>
      <c r="E2327" s="100">
        <v>82500</v>
      </c>
      <c r="F2327" s="129">
        <v>2010</v>
      </c>
      <c r="G2327" s="100" t="s">
        <v>269</v>
      </c>
      <c r="H2327" s="15" t="s">
        <v>283</v>
      </c>
      <c r="I2327" s="130">
        <v>10.34</v>
      </c>
      <c r="J2327" s="6">
        <f>1</f>
        <v>1</v>
      </c>
      <c r="L2327" s="205" t="s">
        <v>458</v>
      </c>
      <c r="M2327" s="205" t="s">
        <v>459</v>
      </c>
      <c r="N2327" s="205" t="s">
        <v>460</v>
      </c>
    </row>
    <row r="2328" spans="2:14" ht="23.25" customHeight="1">
      <c r="B2328" s="100" t="str" cm="1">
        <f t="array" ref="B2328">_xlfn.XLOOKUP(tblMix[[#This Row],[Arena Name]]&amp;tblMix[[#This Row],[Arena Location]],tblLookup[Arena Name]&amp;tblLookup[Arena Location],tblLookup[Team Name],NA(),0,1)</f>
        <v>Miami Dolphins</v>
      </c>
      <c r="C2328" s="100" t="str">
        <f>_xlfn.XLOOKUP(tblMix[[#This Row],[Arena Location]],tblLookup[Arena Location],tblLookup[Arena Name],NA(),0,1)</f>
        <v>Hard Rock Stadium</v>
      </c>
      <c r="D2328" s="100" t="s">
        <v>435</v>
      </c>
      <c r="E2328" s="100">
        <v>65326</v>
      </c>
      <c r="F2328" s="129">
        <v>1987</v>
      </c>
      <c r="G2328" s="100" t="s">
        <v>313</v>
      </c>
      <c r="H2328" s="15" t="s">
        <v>281</v>
      </c>
      <c r="I2328" s="130">
        <v>11.48</v>
      </c>
      <c r="J2328" s="6">
        <f>1</f>
        <v>1</v>
      </c>
      <c r="L2328" s="205" t="s">
        <v>426</v>
      </c>
      <c r="M2328" s="205" t="s">
        <v>427</v>
      </c>
      <c r="N2328" s="205" t="s">
        <v>428</v>
      </c>
    </row>
    <row r="2329" spans="2:14" ht="23.25" customHeight="1">
      <c r="B2329" s="100" t="s">
        <v>393</v>
      </c>
      <c r="C2329" s="100" t="s">
        <v>394</v>
      </c>
      <c r="D2329" s="100" t="s">
        <v>395</v>
      </c>
      <c r="E2329" s="100">
        <v>61500</v>
      </c>
      <c r="F2329" s="129">
        <v>1924</v>
      </c>
      <c r="G2329" s="100" t="s">
        <v>288</v>
      </c>
      <c r="H2329" s="15" t="s">
        <v>290</v>
      </c>
      <c r="I2329" s="130">
        <v>5.08</v>
      </c>
      <c r="J2329" s="6">
        <f>1</f>
        <v>1</v>
      </c>
      <c r="L2329" s="205" t="s">
        <v>399</v>
      </c>
      <c r="M2329" s="205" t="s">
        <v>400</v>
      </c>
      <c r="N2329" s="205" t="s">
        <v>401</v>
      </c>
    </row>
    <row r="2330" spans="2:14" ht="23.25" customHeight="1">
      <c r="B2330" s="100" t="str" cm="1">
        <f t="array" ref="B2330">_xlfn.XLOOKUP(tblMix[[#This Row],[Arena Name]]&amp;tblMix[[#This Row],[Arena Location]],tblLookup[Arena Name]&amp;tblLookup[Arena Location],tblLookup[Team Name],NA(),0,1)</f>
        <v>Atlanta Falcons</v>
      </c>
      <c r="C2330" s="100" t="str">
        <f>_xlfn.XLOOKUP(tblMix[[#This Row],[Arena Location]],tblLookup[Arena Location],tblLookup[Arena Name],NA(),0,1)</f>
        <v>Mercedes-Benz Stadium</v>
      </c>
      <c r="D2330" s="100" t="s">
        <v>383</v>
      </c>
      <c r="E2330" s="100">
        <v>71000</v>
      </c>
      <c r="F2330" s="129">
        <v>2017</v>
      </c>
      <c r="G2330" s="100" t="s">
        <v>276</v>
      </c>
      <c r="H2330" s="15" t="s">
        <v>287</v>
      </c>
      <c r="I2330" s="130">
        <v>6.13</v>
      </c>
      <c r="J2330" s="6">
        <f>1</f>
        <v>1</v>
      </c>
      <c r="L2330" s="205" t="s">
        <v>461</v>
      </c>
      <c r="M2330" s="205" t="s">
        <v>462</v>
      </c>
      <c r="N2330" s="205" t="s">
        <v>463</v>
      </c>
    </row>
    <row r="2331" spans="2:14" ht="23.25" customHeight="1">
      <c r="B2331" s="100" t="s">
        <v>464</v>
      </c>
      <c r="C2331" s="100" t="str">
        <f>_xlfn.XLOOKUP(tblMix[[#This Row],[Team Name]],tblLookup[Team Name],tblLookup[Arena Name],NA(),0,1)</f>
        <v>Nissan Stadium</v>
      </c>
      <c r="D2331" s="100" t="str">
        <f>_xlfn.XLOOKUP(tblMix[[#This Row],[Arena Name]],tblLookup[Arena Name],tblLookup[Arena Location],NA(),0,1)</f>
        <v>Nashville, Tennessee</v>
      </c>
      <c r="E2331" s="100">
        <v>69143</v>
      </c>
      <c r="F2331" s="129">
        <v>1999</v>
      </c>
      <c r="G2331" s="100" t="s">
        <v>359</v>
      </c>
      <c r="H2331" s="15" t="s">
        <v>290</v>
      </c>
      <c r="I2331" s="130">
        <v>10.49</v>
      </c>
      <c r="J2331" s="6">
        <f>1</f>
        <v>1</v>
      </c>
      <c r="L2331" s="205" t="s">
        <v>467</v>
      </c>
      <c r="M2331" s="205" t="s">
        <v>468</v>
      </c>
      <c r="N2331" s="205" t="s">
        <v>469</v>
      </c>
    </row>
    <row r="2332" spans="2:14" ht="23.25" customHeight="1">
      <c r="B2332" s="100" t="s">
        <v>429</v>
      </c>
      <c r="C2332" s="100" t="s">
        <v>430</v>
      </c>
      <c r="D2332" s="100" t="str">
        <f>_xlfn.XLOOKUP(tblMix[[#This Row],[Arena Name]],tblLookup[Arena Name],tblLookup[Arena Location],NA(),0,1)</f>
        <v>Inglewood, California</v>
      </c>
      <c r="E2332" s="100">
        <v>70240</v>
      </c>
      <c r="F2332" s="129">
        <v>2020</v>
      </c>
      <c r="G2332" s="100" t="s">
        <v>268</v>
      </c>
      <c r="H2332" s="15" t="s">
        <v>290</v>
      </c>
      <c r="I2332" s="130">
        <v>6.16</v>
      </c>
      <c r="J2332" s="6">
        <f>1</f>
        <v>1</v>
      </c>
      <c r="L2332" s="205" t="s">
        <v>461</v>
      </c>
      <c r="M2332" s="205" t="s">
        <v>462</v>
      </c>
      <c r="N2332" s="205" t="s">
        <v>463</v>
      </c>
    </row>
    <row r="2333" spans="2:14" ht="23.25" customHeight="1">
      <c r="B2333" s="100" t="s">
        <v>464</v>
      </c>
      <c r="C2333" s="100" t="str">
        <f>_xlfn.XLOOKUP(tblMix[[#This Row],[Team Name]],tblLookup[Team Name],tblLookup[Arena Name],NA(),0,1)</f>
        <v>Nissan Stadium</v>
      </c>
      <c r="D2333" s="100" t="str">
        <f>_xlfn.XLOOKUP(tblMix[[#This Row],[Arena Name]],tblLookup[Arena Name],tblLookup[Arena Location],NA(),0,1)</f>
        <v>Nashville, Tennessee</v>
      </c>
      <c r="E2333" s="100">
        <v>69143</v>
      </c>
      <c r="F2333" s="129">
        <v>1999</v>
      </c>
      <c r="G2333" s="100" t="s">
        <v>360</v>
      </c>
      <c r="H2333" s="15" t="s">
        <v>281</v>
      </c>
      <c r="I2333" s="130">
        <v>3.39</v>
      </c>
      <c r="J2333" s="6">
        <f>1</f>
        <v>1</v>
      </c>
      <c r="L2333" s="205" t="s">
        <v>384</v>
      </c>
      <c r="M2333" s="205" t="s">
        <v>385</v>
      </c>
      <c r="N2333" s="205" t="s">
        <v>386</v>
      </c>
    </row>
    <row r="2334" spans="2:14" ht="23.25" customHeight="1">
      <c r="B2334" s="100" t="s">
        <v>417</v>
      </c>
      <c r="C2334" s="100" t="str">
        <f>_xlfn.XLOOKUP(tblMix[[#This Row],[Team Name]],tblLookup[Team Name],tblLookup[Arena Name],NA(),0,1)</f>
        <v>Lucas Oil Stadium</v>
      </c>
      <c r="D2334" s="100" t="str">
        <f>_xlfn.XLOOKUP(tblMix[[#This Row],[Arena Name]],tblLookup[Arena Name],tblLookup[Arena Location],NA(),0,1)</f>
        <v>Indianapolis, Indiana</v>
      </c>
      <c r="E2334" s="100">
        <v>67000</v>
      </c>
      <c r="F2334" s="129">
        <v>2008</v>
      </c>
      <c r="G2334" s="100" t="s">
        <v>268</v>
      </c>
      <c r="H2334" s="15" t="s">
        <v>290</v>
      </c>
      <c r="I2334" s="130">
        <v>6.16</v>
      </c>
      <c r="J2334" s="6">
        <f>1</f>
        <v>1</v>
      </c>
      <c r="L2334" s="205" t="s">
        <v>433</v>
      </c>
      <c r="M2334" s="205" t="s">
        <v>434</v>
      </c>
      <c r="N2334" s="205" t="s">
        <v>435</v>
      </c>
    </row>
    <row r="2335" spans="2:14" ht="23.25" customHeight="1">
      <c r="B2335" s="100" t="s">
        <v>405</v>
      </c>
      <c r="C2335" s="100" t="str">
        <f>_xlfn.XLOOKUP(tblMix[[#This Row],[Team Name]],tblLookup[Team Name],tblLookup[Arena Name],NA(),0,1)</f>
        <v>Empower Field at Mile High</v>
      </c>
      <c r="D2335" s="100" t="s">
        <v>407</v>
      </c>
      <c r="E2335" s="100">
        <v>76125</v>
      </c>
      <c r="F2335" s="129">
        <v>2001</v>
      </c>
      <c r="G2335" s="100" t="s">
        <v>298</v>
      </c>
      <c r="H2335" s="15" t="s">
        <v>290</v>
      </c>
      <c r="I2335" s="130">
        <v>10.7</v>
      </c>
      <c r="J2335" s="6">
        <f>1</f>
        <v>1</v>
      </c>
      <c r="L2335" s="205" t="s">
        <v>420</v>
      </c>
      <c r="M2335" s="205" t="s">
        <v>421</v>
      </c>
      <c r="N2335" s="205" t="s">
        <v>422</v>
      </c>
    </row>
    <row r="2336" spans="2:14" ht="23.25" customHeight="1">
      <c r="B2336" s="100" t="str" cm="1">
        <f t="array" ref="B2336">_xlfn.XLOOKUP(tblMix[[#This Row],[Arena Name]]&amp;tblMix[[#This Row],[Arena Location]],tblLookup[Arena Name]&amp;tblLookup[Arena Location],tblLookup[Team Name],NA(),0,1)</f>
        <v>Cincinnati Bengals</v>
      </c>
      <c r="C2336" s="100" t="str">
        <f>_xlfn.XLOOKUP(tblMix[[#This Row],[Arena Location]],tblLookup[Arena Location],tblLookup[Arena Name],NA(),0,1)</f>
        <v>Paycor Stadium</v>
      </c>
      <c r="D2336" s="100" t="s">
        <v>398</v>
      </c>
      <c r="E2336" s="100">
        <v>65515</v>
      </c>
      <c r="F2336" s="129">
        <v>2000</v>
      </c>
      <c r="G2336" s="100" t="s">
        <v>359</v>
      </c>
      <c r="H2336" s="15" t="s">
        <v>287</v>
      </c>
      <c r="I2336" s="130">
        <v>11.01</v>
      </c>
      <c r="J2336" s="6">
        <f>1</f>
        <v>1</v>
      </c>
      <c r="L2336" s="205" t="s">
        <v>423</v>
      </c>
      <c r="M2336" s="205" t="s">
        <v>424</v>
      </c>
      <c r="N2336" s="205" t="s">
        <v>425</v>
      </c>
    </row>
    <row r="2337" spans="2:14" ht="23.25" customHeight="1">
      <c r="B2337" s="100" t="s">
        <v>420</v>
      </c>
      <c r="C2337" s="100" t="s">
        <v>421</v>
      </c>
      <c r="D2337" s="100" t="s">
        <v>422</v>
      </c>
      <c r="E2337" s="100">
        <v>69132</v>
      </c>
      <c r="F2337" s="129">
        <v>2008</v>
      </c>
      <c r="G2337" s="100" t="s">
        <v>309</v>
      </c>
      <c r="H2337" s="15" t="s">
        <v>287</v>
      </c>
      <c r="I2337" s="130">
        <v>1.68</v>
      </c>
      <c r="J2337" s="6">
        <f>1</f>
        <v>1</v>
      </c>
      <c r="L2337" s="205" t="s">
        <v>399</v>
      </c>
      <c r="M2337" s="205" t="s">
        <v>400</v>
      </c>
      <c r="N2337" s="205" t="s">
        <v>401</v>
      </c>
    </row>
    <row r="2338" spans="2:14" ht="23.25" customHeight="1">
      <c r="B2338" s="100" t="s">
        <v>387</v>
      </c>
      <c r="C2338" s="100" t="str">
        <f>_xlfn.XLOOKUP(tblMix[[#This Row],[Team Name]],tblLookup[Team Name],tblLookup[Arena Name],NA(),0,1)</f>
        <v>Highmark Stadium</v>
      </c>
      <c r="D2338" s="100" t="str">
        <f>_xlfn.XLOOKUP(tblMix[[#This Row],[Arena Name]],tblLookup[Arena Name],tblLookup[Arena Location],NA(),0,1)</f>
        <v>Orchard Park, New York</v>
      </c>
      <c r="E2338" s="100">
        <v>71608</v>
      </c>
      <c r="F2338" s="129">
        <v>1973</v>
      </c>
      <c r="G2338" s="100" t="s">
        <v>268</v>
      </c>
      <c r="H2338" s="15" t="s">
        <v>283</v>
      </c>
      <c r="I2338" s="130">
        <v>5.73</v>
      </c>
      <c r="J2338" s="6">
        <f>1</f>
        <v>1</v>
      </c>
      <c r="L2338" s="205" t="s">
        <v>439</v>
      </c>
      <c r="M2338" s="205" t="s">
        <v>440</v>
      </c>
      <c r="N2338" s="205" t="s">
        <v>441</v>
      </c>
    </row>
    <row r="2339" spans="2:14" ht="23.25" customHeight="1">
      <c r="B2339" s="100" t="s">
        <v>433</v>
      </c>
      <c r="C2339" s="100" t="s">
        <v>434</v>
      </c>
      <c r="D2339" s="100" t="str">
        <f>_xlfn.XLOOKUP(tblMix[[#This Row],[Arena Name]],tblLookup[Arena Name],tblLookup[Arena Location],NA(),0,1)</f>
        <v>Miami Gardens, Florida</v>
      </c>
      <c r="E2339" s="100">
        <v>65326</v>
      </c>
      <c r="F2339" s="129">
        <v>1987</v>
      </c>
      <c r="G2339" s="100" t="s">
        <v>299</v>
      </c>
      <c r="H2339" s="15" t="s">
        <v>283</v>
      </c>
      <c r="I2339" s="130">
        <v>5.21</v>
      </c>
      <c r="J2339" s="6">
        <f>1</f>
        <v>1</v>
      </c>
      <c r="L2339" s="205" t="s">
        <v>414</v>
      </c>
      <c r="M2339" s="205" t="s">
        <v>415</v>
      </c>
      <c r="N2339" s="205" t="s">
        <v>416</v>
      </c>
    </row>
    <row r="2340" spans="2:14" ht="23.25" customHeight="1">
      <c r="B2340" s="100" t="str" cm="1">
        <f t="array" ref="B2340">_xlfn.XLOOKUP(tblMix[[#This Row],[Arena Name]]&amp;tblMix[[#This Row],[Arena Location]],tblLookup[Arena Name]&amp;tblLookup[Arena Location],tblLookup[Team Name],NA(),0,1)</f>
        <v>Tampa Bay Buccaneers</v>
      </c>
      <c r="C2340" s="100" t="s">
        <v>462</v>
      </c>
      <c r="D2340" s="100" t="str">
        <f>_xlfn.XLOOKUP(tblMix[[#This Row],[Arena Name]],tblLookup[Arena Name],tblLookup[Arena Location],NA(),0,1)</f>
        <v>Tampa, Florida</v>
      </c>
      <c r="E2340" s="100">
        <v>65890</v>
      </c>
      <c r="F2340" s="129">
        <v>1998</v>
      </c>
      <c r="G2340" s="100" t="s">
        <v>364</v>
      </c>
      <c r="H2340" s="15" t="s">
        <v>281</v>
      </c>
      <c r="I2340" s="130">
        <v>7.2</v>
      </c>
      <c r="J2340" s="6">
        <f>1</f>
        <v>1</v>
      </c>
      <c r="L2340" s="205" t="s">
        <v>423</v>
      </c>
      <c r="M2340" s="205" t="s">
        <v>424</v>
      </c>
      <c r="N2340" s="205" t="s">
        <v>425</v>
      </c>
    </row>
    <row r="2341" spans="2:14" ht="23.25" customHeight="1">
      <c r="B2341" s="100" t="s">
        <v>429</v>
      </c>
      <c r="C2341" s="100" t="s">
        <v>430</v>
      </c>
      <c r="D2341" s="100" t="s">
        <v>431</v>
      </c>
      <c r="E2341" s="100">
        <v>70240</v>
      </c>
      <c r="F2341" s="129">
        <v>2020</v>
      </c>
      <c r="G2341" s="100" t="s">
        <v>365</v>
      </c>
      <c r="H2341" s="15" t="s">
        <v>287</v>
      </c>
      <c r="I2341" s="130">
        <v>7.18</v>
      </c>
      <c r="J2341" s="6">
        <f>1</f>
        <v>1</v>
      </c>
      <c r="L2341" s="205" t="s">
        <v>423</v>
      </c>
      <c r="M2341" s="205" t="s">
        <v>424</v>
      </c>
      <c r="N2341" s="205" t="s">
        <v>425</v>
      </c>
    </row>
    <row r="2342" spans="2:14" ht="23.25" customHeight="1">
      <c r="B2342" s="100" t="s">
        <v>387</v>
      </c>
      <c r="C2342" s="100" t="s">
        <v>388</v>
      </c>
      <c r="D2342" s="100" t="s">
        <v>389</v>
      </c>
      <c r="E2342" s="100">
        <v>71608</v>
      </c>
      <c r="F2342" s="129">
        <v>1973</v>
      </c>
      <c r="G2342" s="100" t="s">
        <v>284</v>
      </c>
      <c r="H2342" s="15" t="s">
        <v>283</v>
      </c>
      <c r="I2342" s="130">
        <v>10.71</v>
      </c>
      <c r="J2342" s="6">
        <f>1</f>
        <v>1</v>
      </c>
      <c r="L2342" s="205" t="s">
        <v>439</v>
      </c>
      <c r="M2342" s="205" t="s">
        <v>440</v>
      </c>
      <c r="N2342" s="205" t="s">
        <v>441</v>
      </c>
    </row>
    <row r="2343" spans="2:14" ht="23.25" customHeight="1">
      <c r="B2343" s="100" t="s">
        <v>417</v>
      </c>
      <c r="C2343" s="100" t="s">
        <v>418</v>
      </c>
      <c r="D2343" s="100" t="s">
        <v>419</v>
      </c>
      <c r="E2343" s="100">
        <v>67000</v>
      </c>
      <c r="F2343" s="129">
        <v>2008</v>
      </c>
      <c r="G2343" s="100" t="s">
        <v>295</v>
      </c>
      <c r="H2343" s="15" t="s">
        <v>287</v>
      </c>
      <c r="I2343" s="130">
        <v>15.3</v>
      </c>
      <c r="J2343" s="6">
        <f>1</f>
        <v>1</v>
      </c>
      <c r="L2343" s="205" t="s">
        <v>433</v>
      </c>
      <c r="M2343" s="205" t="s">
        <v>434</v>
      </c>
      <c r="N2343" s="205" t="s">
        <v>435</v>
      </c>
    </row>
    <row r="2344" spans="2:14" ht="23.25" customHeight="1">
      <c r="B2344" s="100" t="str" cm="1">
        <f t="array" ref="B2344">_xlfn.XLOOKUP(tblMix[[#This Row],[Arena Name]]&amp;tblMix[[#This Row],[Arena Location]],tblLookup[Arena Name]&amp;tblLookup[Arena Location],tblLookup[Team Name],NA(),0,1)</f>
        <v>New Orleans Saints</v>
      </c>
      <c r="C2344" s="100" t="s">
        <v>443</v>
      </c>
      <c r="D2344" s="100" t="s">
        <v>444</v>
      </c>
      <c r="E2344" s="100">
        <v>73208</v>
      </c>
      <c r="F2344" s="129">
        <v>1975</v>
      </c>
      <c r="G2344" s="100" t="s">
        <v>309</v>
      </c>
      <c r="H2344" s="15" t="s">
        <v>283</v>
      </c>
      <c r="I2344" s="130">
        <v>1.68</v>
      </c>
      <c r="J2344" s="6">
        <f>1</f>
        <v>1</v>
      </c>
      <c r="L2344" s="205" t="s">
        <v>436</v>
      </c>
      <c r="M2344" s="205" t="s">
        <v>437</v>
      </c>
      <c r="N2344" s="205" t="s">
        <v>438</v>
      </c>
    </row>
    <row r="2345" spans="2:14" ht="23.25" customHeight="1">
      <c r="B2345" s="100" t="s">
        <v>432</v>
      </c>
      <c r="C2345" s="100" t="s">
        <v>430</v>
      </c>
      <c r="D2345" s="100" t="str">
        <f>_xlfn.XLOOKUP(tblMix[[#This Row],[Arena Name]],tblLookup[Arena Name],tblLookup[Arena Location],NA(),0,1)</f>
        <v>Inglewood, California</v>
      </c>
      <c r="E2345" s="100">
        <v>70240</v>
      </c>
      <c r="F2345" s="129">
        <v>2020</v>
      </c>
      <c r="G2345" s="100" t="s">
        <v>312</v>
      </c>
      <c r="H2345" s="15" t="s">
        <v>290</v>
      </c>
      <c r="I2345" s="130">
        <v>15.16</v>
      </c>
      <c r="J2345" s="6">
        <f>1</f>
        <v>1</v>
      </c>
      <c r="L2345" s="205" t="s">
        <v>452</v>
      </c>
      <c r="M2345" s="205" t="s">
        <v>453</v>
      </c>
      <c r="N2345" s="205" t="s">
        <v>454</v>
      </c>
    </row>
    <row r="2346" spans="2:14" ht="23.25" customHeight="1">
      <c r="B2346" s="100" t="s">
        <v>387</v>
      </c>
      <c r="C2346" s="100" t="s">
        <v>388</v>
      </c>
      <c r="D2346" s="100" t="s">
        <v>389</v>
      </c>
      <c r="E2346" s="100">
        <v>71608</v>
      </c>
      <c r="F2346" s="129">
        <v>1973</v>
      </c>
      <c r="G2346" s="100" t="s">
        <v>360</v>
      </c>
      <c r="H2346" s="15" t="s">
        <v>283</v>
      </c>
      <c r="I2346" s="130">
        <v>3.11</v>
      </c>
      <c r="J2346" s="6">
        <f>1</f>
        <v>1</v>
      </c>
      <c r="L2346" s="205" t="s">
        <v>396</v>
      </c>
      <c r="M2346" s="205" t="s">
        <v>397</v>
      </c>
      <c r="N2346" s="205" t="s">
        <v>398</v>
      </c>
    </row>
    <row r="2347" spans="2:14" ht="23.25" customHeight="1">
      <c r="B2347" s="100" t="s">
        <v>384</v>
      </c>
      <c r="C2347" s="100" t="str">
        <f>_xlfn.XLOOKUP(tblMix[[#This Row],[Team Name]],tblLookup[Team Name],tblLookup[Arena Name],NA(),0,1)</f>
        <v>M&amp;T Bank Stadium</v>
      </c>
      <c r="D2347" s="100" t="str">
        <f>_xlfn.XLOOKUP(tblMix[[#This Row],[Arena Name]],tblLookup[Arena Name],tblLookup[Arena Location],NA(),0,1)</f>
        <v>Baltimore, Maryland</v>
      </c>
      <c r="E2347" s="100">
        <v>71008</v>
      </c>
      <c r="F2347" s="129">
        <v>1998</v>
      </c>
      <c r="G2347" s="100" t="s">
        <v>312</v>
      </c>
      <c r="H2347" s="15" t="s">
        <v>290</v>
      </c>
      <c r="I2347" s="130">
        <v>15.16</v>
      </c>
      <c r="J2347" s="6">
        <f>1</f>
        <v>1</v>
      </c>
      <c r="L2347" s="205" t="s">
        <v>449</v>
      </c>
      <c r="M2347" s="205" t="s">
        <v>450</v>
      </c>
      <c r="N2347" s="205" t="s">
        <v>451</v>
      </c>
    </row>
    <row r="2348" spans="2:14" ht="23.25" customHeight="1">
      <c r="B2348" s="100" t="str" cm="1">
        <f t="array" ref="B2348">_xlfn.XLOOKUP(tblMix[[#This Row],[Arena Name]]&amp;tblMix[[#This Row],[Arena Location]],tblLookup[Arena Name]&amp;tblLookup[Arena Location],tblLookup[Team Name],NA(),0,1)</f>
        <v>Philadelphia Eagles</v>
      </c>
      <c r="C2348" s="100" t="str">
        <f>_xlfn.XLOOKUP(tblMix[[#This Row],[Arena Location]],tblLookup[Arena Location],tblLookup[Arena Name],NA(),0,1)</f>
        <v>Lincoln Financial Field</v>
      </c>
      <c r="D2348" s="100" t="s">
        <v>451</v>
      </c>
      <c r="E2348" s="100">
        <v>69596</v>
      </c>
      <c r="F2348" s="129">
        <v>2003</v>
      </c>
      <c r="G2348" s="100" t="s">
        <v>292</v>
      </c>
      <c r="H2348" s="15" t="s">
        <v>290</v>
      </c>
      <c r="I2348" s="130">
        <v>9.7899999999999991</v>
      </c>
      <c r="J2348" s="6">
        <f>1</f>
        <v>1</v>
      </c>
      <c r="L2348" s="205" t="s">
        <v>442</v>
      </c>
      <c r="M2348" s="205" t="s">
        <v>443</v>
      </c>
      <c r="N2348" s="205" t="s">
        <v>444</v>
      </c>
    </row>
    <row r="2349" spans="2:14" ht="23.25" customHeight="1">
      <c r="B2349" s="100" t="s">
        <v>449</v>
      </c>
      <c r="C2349" s="100" t="s">
        <v>450</v>
      </c>
      <c r="D2349" s="100" t="s">
        <v>451</v>
      </c>
      <c r="E2349" s="100">
        <v>69596</v>
      </c>
      <c r="F2349" s="129">
        <v>2003</v>
      </c>
      <c r="G2349" s="100" t="s">
        <v>309</v>
      </c>
      <c r="H2349" s="15" t="s">
        <v>283</v>
      </c>
      <c r="I2349" s="130">
        <v>1.68</v>
      </c>
      <c r="J2349" s="6">
        <f>1</f>
        <v>1</v>
      </c>
      <c r="L2349" s="205" t="s">
        <v>399</v>
      </c>
      <c r="M2349" s="205" t="s">
        <v>400</v>
      </c>
      <c r="N2349" s="205" t="s">
        <v>401</v>
      </c>
    </row>
    <row r="2350" spans="2:14" ht="23.25" customHeight="1">
      <c r="B2350" s="100" t="str" cm="1">
        <f t="array" ref="B2350">_xlfn.XLOOKUP(tblMix[[#This Row],[Arena Name]]&amp;tblMix[[#This Row],[Arena Location]],tblLookup[Arena Name]&amp;tblLookup[Arena Location],tblLookup[Team Name],NA(),0,1)</f>
        <v>Los Angeles Rams</v>
      </c>
      <c r="C2350" s="100" t="str">
        <f>_xlfn.XLOOKUP(tblMix[[#This Row],[Arena Location]],tblLookup[Arena Location],tblLookup[Arena Name],NA(),0,1)</f>
        <v>SoFi Stadium</v>
      </c>
      <c r="D2350" s="100" t="s">
        <v>431</v>
      </c>
      <c r="E2350" s="100">
        <v>70240</v>
      </c>
      <c r="F2350" s="129">
        <v>2020</v>
      </c>
      <c r="G2350" s="100" t="s">
        <v>295</v>
      </c>
      <c r="H2350" s="15" t="s">
        <v>283</v>
      </c>
      <c r="I2350" s="130">
        <v>15.3</v>
      </c>
      <c r="J2350" s="6">
        <f>1</f>
        <v>1</v>
      </c>
      <c r="L2350" s="205" t="s">
        <v>408</v>
      </c>
      <c r="M2350" s="205" t="s">
        <v>409</v>
      </c>
      <c r="N2350" s="205" t="s">
        <v>410</v>
      </c>
    </row>
    <row r="2351" spans="2:14" ht="23.25" customHeight="1">
      <c r="B2351" s="100" t="s">
        <v>408</v>
      </c>
      <c r="C2351" s="100" t="str">
        <f>_xlfn.XLOOKUP(tblMix[[#This Row],[Team Name]],tblLookup[Team Name],tblLookup[Arena Name],NA(),0,1)</f>
        <v>Ford Field</v>
      </c>
      <c r="D2351" s="100" t="s">
        <v>410</v>
      </c>
      <c r="E2351" s="100">
        <v>65000</v>
      </c>
      <c r="F2351" s="129">
        <v>2002</v>
      </c>
      <c r="G2351" s="100" t="s">
        <v>267</v>
      </c>
      <c r="H2351" s="15" t="s">
        <v>283</v>
      </c>
      <c r="I2351" s="130">
        <v>13.64</v>
      </c>
      <c r="J2351" s="6">
        <f>1</f>
        <v>1</v>
      </c>
      <c r="L2351" s="205" t="s">
        <v>390</v>
      </c>
      <c r="M2351" s="205" t="s">
        <v>391</v>
      </c>
      <c r="N2351" s="205" t="s">
        <v>392</v>
      </c>
    </row>
    <row r="2352" spans="2:14" ht="23.25" customHeight="1">
      <c r="B2352" s="100" t="s">
        <v>420</v>
      </c>
      <c r="C2352" s="100" t="s">
        <v>421</v>
      </c>
      <c r="D2352" s="100" t="str">
        <f>_xlfn.XLOOKUP(tblMix[[#This Row],[Arena Name]],tblLookup[Arena Name],tblLookup[Arena Location],NA(),0,1)</f>
        <v>Jacksonville, Florida</v>
      </c>
      <c r="E2352" s="100">
        <v>69132</v>
      </c>
      <c r="F2352" s="129">
        <v>2008</v>
      </c>
      <c r="G2352" s="100" t="s">
        <v>270</v>
      </c>
      <c r="H2352" s="15" t="s">
        <v>281</v>
      </c>
      <c r="I2352" s="130">
        <v>8.84</v>
      </c>
      <c r="J2352" s="6">
        <f>1</f>
        <v>1</v>
      </c>
      <c r="L2352" s="205" t="s">
        <v>378</v>
      </c>
      <c r="M2352" s="205" t="s">
        <v>379</v>
      </c>
      <c r="N2352" s="205" t="s">
        <v>380</v>
      </c>
    </row>
    <row r="2353" spans="2:14" ht="23.25" customHeight="1">
      <c r="B2353" s="100" t="str" cm="1">
        <f t="array" ref="B2353">_xlfn.XLOOKUP(tblMix[[#This Row],[Arena Name]]&amp;tblMix[[#This Row],[Arena Location]],tblLookup[Arena Name]&amp;tblLookup[Arena Location],tblLookup[Team Name],NA(),0,1)</f>
        <v>Indianapolis Colts</v>
      </c>
      <c r="C2353" s="100" t="s">
        <v>418</v>
      </c>
      <c r="D2353" s="100" t="s">
        <v>419</v>
      </c>
      <c r="E2353" s="100">
        <v>67000</v>
      </c>
      <c r="F2353" s="129">
        <v>2008</v>
      </c>
      <c r="G2353" s="100" t="s">
        <v>274</v>
      </c>
      <c r="H2353" s="15" t="s">
        <v>281</v>
      </c>
      <c r="I2353" s="130">
        <v>7.11</v>
      </c>
      <c r="J2353" s="6">
        <f>1</f>
        <v>1</v>
      </c>
      <c r="L2353" s="205" t="s">
        <v>390</v>
      </c>
      <c r="M2353" s="205" t="s">
        <v>391</v>
      </c>
      <c r="N2353" s="205" t="s">
        <v>392</v>
      </c>
    </row>
    <row r="2354" spans="2:14" ht="23.25" customHeight="1">
      <c r="B2354" s="100" t="s">
        <v>429</v>
      </c>
      <c r="C2354" s="100" t="str">
        <f>_xlfn.XLOOKUP(tblMix[[#This Row],[Team Name]],tblLookup[Team Name],tblLookup[Arena Name],NA(),0,1)</f>
        <v>SoFi Stadium</v>
      </c>
      <c r="D2354" s="100" t="str">
        <f>_xlfn.XLOOKUP(tblMix[[#This Row],[Arena Name]],tblLookup[Arena Name],tblLookup[Arena Location],NA(),0,1)</f>
        <v>Inglewood, California</v>
      </c>
      <c r="E2354" s="100">
        <v>70240</v>
      </c>
      <c r="F2354" s="129">
        <v>2020</v>
      </c>
      <c r="G2354" s="100" t="s">
        <v>303</v>
      </c>
      <c r="H2354" s="15" t="s">
        <v>290</v>
      </c>
      <c r="I2354" s="130">
        <v>12.74</v>
      </c>
      <c r="J2354" s="6">
        <f>1</f>
        <v>1</v>
      </c>
      <c r="L2354" s="205" t="s">
        <v>405</v>
      </c>
      <c r="M2354" s="205" t="s">
        <v>406</v>
      </c>
      <c r="N2354" s="205" t="s">
        <v>407</v>
      </c>
    </row>
    <row r="2355" spans="2:14" ht="23.25" customHeight="1">
      <c r="B2355" s="100" t="str" cm="1">
        <f t="array" ref="B2355">_xlfn.XLOOKUP(tblMix[[#This Row],[Arena Name]]&amp;tblMix[[#This Row],[Arena Location]],tblLookup[Arena Name]&amp;tblLookup[Arena Location],tblLookup[Team Name],NA(),0,1)</f>
        <v>Buffalo Bills</v>
      </c>
      <c r="C2355" s="100" t="str">
        <f>_xlfn.XLOOKUP(tblMix[[#This Row],[Arena Location]],tblLookup[Arena Location],tblLookup[Arena Name],NA(),0,1)</f>
        <v>Highmark Stadium</v>
      </c>
      <c r="D2355" s="100" t="s">
        <v>389</v>
      </c>
      <c r="E2355" s="100">
        <v>71608</v>
      </c>
      <c r="F2355" s="129">
        <v>1973</v>
      </c>
      <c r="G2355" s="100" t="s">
        <v>299</v>
      </c>
      <c r="H2355" s="15" t="s">
        <v>283</v>
      </c>
      <c r="I2355" s="130">
        <v>5.21</v>
      </c>
      <c r="J2355" s="6">
        <f>1</f>
        <v>1</v>
      </c>
      <c r="L2355" s="205" t="s">
        <v>396</v>
      </c>
      <c r="M2355" s="205" t="s">
        <v>397</v>
      </c>
      <c r="N2355" s="205" t="s">
        <v>398</v>
      </c>
    </row>
    <row r="2356" spans="2:14" ht="23.25" customHeight="1">
      <c r="B2356" s="100" t="s">
        <v>414</v>
      </c>
      <c r="C2356" s="100" t="s">
        <v>415</v>
      </c>
      <c r="D2356" s="100" t="s">
        <v>416</v>
      </c>
      <c r="E2356" s="100">
        <v>72220</v>
      </c>
      <c r="F2356" s="129">
        <v>2002</v>
      </c>
      <c r="G2356" s="100" t="s">
        <v>312</v>
      </c>
      <c r="H2356" s="15" t="s">
        <v>283</v>
      </c>
      <c r="I2356" s="130">
        <v>16.22</v>
      </c>
      <c r="J2356" s="6">
        <f>1</f>
        <v>1</v>
      </c>
      <c r="L2356" s="205" t="s">
        <v>384</v>
      </c>
      <c r="M2356" s="205" t="s">
        <v>385</v>
      </c>
      <c r="N2356" s="205" t="s">
        <v>386</v>
      </c>
    </row>
    <row r="2357" spans="2:14" ht="23.25" customHeight="1">
      <c r="B2357" s="100" t="s">
        <v>390</v>
      </c>
      <c r="C2357" s="100" t="s">
        <v>391</v>
      </c>
      <c r="D2357" s="100" t="str">
        <f>_xlfn.XLOOKUP(tblMix[[#This Row],[Arena Name]],tblLookup[Arena Name],tblLookup[Arena Location],NA(),0,1)</f>
        <v>Charlotte, North Carolina</v>
      </c>
      <c r="E2357" s="100">
        <v>75523</v>
      </c>
      <c r="F2357" s="129">
        <v>1996</v>
      </c>
      <c r="G2357" s="100" t="s">
        <v>310</v>
      </c>
      <c r="H2357" s="15" t="s">
        <v>290</v>
      </c>
      <c r="I2357" s="130">
        <v>7</v>
      </c>
      <c r="J2357" s="6">
        <f>1</f>
        <v>1</v>
      </c>
      <c r="L2357" s="205" t="s">
        <v>423</v>
      </c>
      <c r="M2357" s="205" t="s">
        <v>424</v>
      </c>
      <c r="N2357" s="205" t="s">
        <v>425</v>
      </c>
    </row>
    <row r="2358" spans="2:14" ht="23.25" customHeight="1">
      <c r="B2358" s="100" t="s">
        <v>390</v>
      </c>
      <c r="C2358" s="100" t="s">
        <v>391</v>
      </c>
      <c r="D2358" s="100" t="s">
        <v>392</v>
      </c>
      <c r="E2358" s="100">
        <v>75523</v>
      </c>
      <c r="F2358" s="129">
        <v>1996</v>
      </c>
      <c r="G2358" s="100" t="s">
        <v>271</v>
      </c>
      <c r="H2358" s="15" t="s">
        <v>283</v>
      </c>
      <c r="I2358" s="130">
        <v>9.4700000000000006</v>
      </c>
      <c r="J2358" s="6">
        <f>1</f>
        <v>1</v>
      </c>
      <c r="L2358" s="205" t="s">
        <v>387</v>
      </c>
      <c r="M2358" s="205" t="s">
        <v>388</v>
      </c>
      <c r="N2358" s="205" t="s">
        <v>389</v>
      </c>
    </row>
    <row r="2359" spans="2:14" ht="23.25" customHeight="1">
      <c r="B2359" s="100" t="str" cm="1">
        <f t="array" ref="B2359">_xlfn.XLOOKUP(tblMix[[#This Row],[Arena Name]]&amp;tblMix[[#This Row],[Arena Location]],tblLookup[Arena Name]&amp;tblLookup[Arena Location],tblLookup[Team Name],NA(),0,1)</f>
        <v>New Orleans Saints</v>
      </c>
      <c r="C2359" s="100" t="s">
        <v>443</v>
      </c>
      <c r="D2359" s="100" t="s">
        <v>444</v>
      </c>
      <c r="E2359" s="100">
        <v>73208</v>
      </c>
      <c r="F2359" s="129">
        <v>1975</v>
      </c>
      <c r="G2359" s="100" t="s">
        <v>295</v>
      </c>
      <c r="H2359" s="15" t="s">
        <v>281</v>
      </c>
      <c r="I2359" s="130">
        <v>13.92</v>
      </c>
      <c r="J2359" s="6">
        <f>1</f>
        <v>1</v>
      </c>
      <c r="L2359" s="205" t="s">
        <v>432</v>
      </c>
      <c r="M2359" s="205" t="s">
        <v>430</v>
      </c>
      <c r="N2359" s="205" t="s">
        <v>431</v>
      </c>
    </row>
    <row r="2360" spans="2:14" ht="23.25" customHeight="1">
      <c r="B2360" s="100" t="s">
        <v>393</v>
      </c>
      <c r="C2360" s="100" t="str">
        <f>_xlfn.XLOOKUP(tblMix[[#This Row],[Team Name]],tblLookup[Team Name],tblLookup[Arena Name],NA(),0,1)</f>
        <v>Soldier Field</v>
      </c>
      <c r="D2360" s="100" t="str">
        <f>_xlfn.XLOOKUP(tblMix[[#This Row],[Arena Name]],tblLookup[Arena Name],tblLookup[Arena Location],NA(),0,1)</f>
        <v>Chicago, Illinois</v>
      </c>
      <c r="E2360" s="100">
        <v>61500</v>
      </c>
      <c r="F2360" s="129">
        <v>1924</v>
      </c>
      <c r="G2360" s="100" t="s">
        <v>364</v>
      </c>
      <c r="H2360" s="15" t="s">
        <v>287</v>
      </c>
      <c r="I2360" s="130">
        <v>6.86</v>
      </c>
      <c r="J2360" s="6">
        <f>1</f>
        <v>1</v>
      </c>
      <c r="L2360" s="205" t="s">
        <v>414</v>
      </c>
      <c r="M2360" s="205" t="s">
        <v>415</v>
      </c>
      <c r="N2360" s="205" t="s">
        <v>416</v>
      </c>
    </row>
    <row r="2361" spans="2:14" ht="23.25" customHeight="1">
      <c r="B2361" s="100" t="s">
        <v>461</v>
      </c>
      <c r="C2361" s="100" t="s">
        <v>462</v>
      </c>
      <c r="D2361" s="100" t="s">
        <v>463</v>
      </c>
      <c r="E2361" s="100">
        <v>65890</v>
      </c>
      <c r="F2361" s="129">
        <v>1998</v>
      </c>
      <c r="G2361" s="100" t="s">
        <v>309</v>
      </c>
      <c r="H2361" s="15" t="s">
        <v>290</v>
      </c>
      <c r="I2361" s="130">
        <v>1.83</v>
      </c>
      <c r="J2361" s="6">
        <f>1</f>
        <v>1</v>
      </c>
      <c r="L2361" s="205" t="s">
        <v>402</v>
      </c>
      <c r="M2361" s="205" t="s">
        <v>403</v>
      </c>
      <c r="N2361" s="205" t="s">
        <v>404</v>
      </c>
    </row>
    <row r="2362" spans="2:14" ht="23.25" customHeight="1">
      <c r="B2362" s="100" t="s">
        <v>417</v>
      </c>
      <c r="C2362" s="100" t="s">
        <v>418</v>
      </c>
      <c r="D2362" s="100" t="s">
        <v>419</v>
      </c>
      <c r="E2362" s="100">
        <v>67000</v>
      </c>
      <c r="F2362" s="129">
        <v>2008</v>
      </c>
      <c r="G2362" s="100" t="s">
        <v>324</v>
      </c>
      <c r="H2362" s="15" t="s">
        <v>290</v>
      </c>
      <c r="I2362" s="130">
        <v>13.09</v>
      </c>
      <c r="J2362" s="6">
        <f>1</f>
        <v>1</v>
      </c>
      <c r="L2362" s="205" t="s">
        <v>458</v>
      </c>
      <c r="M2362" s="205" t="s">
        <v>459</v>
      </c>
      <c r="N2362" s="205" t="s">
        <v>460</v>
      </c>
    </row>
    <row r="2363" spans="2:14" ht="23.25" customHeight="1">
      <c r="B2363" s="100" t="s">
        <v>442</v>
      </c>
      <c r="C2363" s="100" t="s">
        <v>443</v>
      </c>
      <c r="D2363" s="100" t="str">
        <f>_xlfn.XLOOKUP(tblMix[[#This Row],[Arena Name]],tblLookup[Arena Name],tblLookup[Arena Location],NA(),0,1)</f>
        <v>New Orleans, Louisiana</v>
      </c>
      <c r="E2363" s="100">
        <v>73208</v>
      </c>
      <c r="F2363" s="129">
        <v>1975</v>
      </c>
      <c r="G2363" s="100" t="s">
        <v>308</v>
      </c>
      <c r="H2363" s="15" t="s">
        <v>287</v>
      </c>
      <c r="I2363" s="130">
        <v>11.5</v>
      </c>
      <c r="J2363" s="6">
        <f>1</f>
        <v>1</v>
      </c>
      <c r="L2363" s="205" t="s">
        <v>464</v>
      </c>
      <c r="M2363" s="205" t="s">
        <v>465</v>
      </c>
      <c r="N2363" s="205" t="s">
        <v>466</v>
      </c>
    </row>
    <row r="2364" spans="2:14" ht="23.25" customHeight="1">
      <c r="B2364" s="100" t="s">
        <v>461</v>
      </c>
      <c r="C2364" s="100" t="s">
        <v>462</v>
      </c>
      <c r="D2364" s="100" t="str">
        <f>_xlfn.XLOOKUP(tblMix[[#This Row],[Arena Name]],tblLookup[Arena Name],tblLookup[Arena Location],NA(),0,1)</f>
        <v>Tampa, Florida</v>
      </c>
      <c r="E2364" s="100">
        <v>65890</v>
      </c>
      <c r="F2364" s="129">
        <v>1998</v>
      </c>
      <c r="G2364" s="100" t="s">
        <v>303</v>
      </c>
      <c r="H2364" s="15" t="s">
        <v>290</v>
      </c>
      <c r="I2364" s="130">
        <v>12.74</v>
      </c>
      <c r="J2364" s="6">
        <f>1</f>
        <v>1</v>
      </c>
      <c r="L2364" s="205" t="s">
        <v>399</v>
      </c>
      <c r="M2364" s="205" t="s">
        <v>400</v>
      </c>
      <c r="N2364" s="205" t="s">
        <v>401</v>
      </c>
    </row>
    <row r="2365" spans="2:14" ht="23.25" customHeight="1">
      <c r="B2365" s="100" t="s">
        <v>417</v>
      </c>
      <c r="C2365" s="100" t="s">
        <v>418</v>
      </c>
      <c r="D2365" s="100" t="s">
        <v>419</v>
      </c>
      <c r="E2365" s="100">
        <v>67000</v>
      </c>
      <c r="F2365" s="129">
        <v>2008</v>
      </c>
      <c r="G2365" s="100" t="s">
        <v>271</v>
      </c>
      <c r="H2365" s="15" t="s">
        <v>287</v>
      </c>
      <c r="I2365" s="130">
        <v>9.4700000000000006</v>
      </c>
      <c r="J2365" s="6">
        <f>1</f>
        <v>1</v>
      </c>
      <c r="L2365" s="205" t="s">
        <v>429</v>
      </c>
      <c r="M2365" s="205" t="s">
        <v>430</v>
      </c>
      <c r="N2365" s="205" t="s">
        <v>431</v>
      </c>
    </row>
    <row r="2366" spans="2:14" ht="23.25" customHeight="1">
      <c r="B2366" s="100" t="s">
        <v>445</v>
      </c>
      <c r="C2366" s="100" t="s">
        <v>446</v>
      </c>
      <c r="D2366" s="100" t="s">
        <v>447</v>
      </c>
      <c r="E2366" s="100">
        <v>82500</v>
      </c>
      <c r="F2366" s="129">
        <v>2010</v>
      </c>
      <c r="G2366" s="100" t="s">
        <v>293</v>
      </c>
      <c r="H2366" s="15" t="s">
        <v>281</v>
      </c>
      <c r="I2366" s="130">
        <v>5.38</v>
      </c>
      <c r="J2366" s="6">
        <f>1</f>
        <v>1</v>
      </c>
      <c r="L2366" s="205" t="s">
        <v>436</v>
      </c>
      <c r="M2366" s="205" t="s">
        <v>437</v>
      </c>
      <c r="N2366" s="205" t="s">
        <v>438</v>
      </c>
    </row>
    <row r="2367" spans="2:14" ht="23.25" customHeight="1">
      <c r="B2367" s="100" t="str" cm="1">
        <f t="array" ref="B2367">_xlfn.XLOOKUP(tblMix[[#This Row],[Arena Name]]&amp;tblMix[[#This Row],[Arena Location]],tblLookup[Arena Name]&amp;tblLookup[Arena Location],tblLookup[Team Name],NA(),0,1)</f>
        <v>Los Angeles Rams</v>
      </c>
      <c r="C2367" s="100" t="s">
        <v>430</v>
      </c>
      <c r="D2367" s="100" t="str">
        <f>_xlfn.XLOOKUP(tblMix[[#This Row],[Arena Name]],tblLookup[Arena Name],tblLookup[Arena Location],NA(),0,1)</f>
        <v>Inglewood, California</v>
      </c>
      <c r="E2367" s="100">
        <v>70240</v>
      </c>
      <c r="F2367" s="129">
        <v>2020</v>
      </c>
      <c r="G2367" s="100" t="s">
        <v>284</v>
      </c>
      <c r="H2367" s="15" t="s">
        <v>283</v>
      </c>
      <c r="I2367" s="130">
        <v>10.71</v>
      </c>
      <c r="J2367" s="6">
        <f>1</f>
        <v>1</v>
      </c>
      <c r="L2367" s="205" t="s">
        <v>436</v>
      </c>
      <c r="M2367" s="205" t="s">
        <v>437</v>
      </c>
      <c r="N2367" s="205" t="s">
        <v>438</v>
      </c>
    </row>
    <row r="2368" spans="2:14" ht="23.25" customHeight="1">
      <c r="B2368" s="100" t="s">
        <v>467</v>
      </c>
      <c r="C2368" s="100" t="s">
        <v>468</v>
      </c>
      <c r="D2368" s="100" t="s">
        <v>469</v>
      </c>
      <c r="E2368" s="100">
        <v>82000</v>
      </c>
      <c r="F2368" s="129">
        <v>1997</v>
      </c>
      <c r="G2368" s="100" t="s">
        <v>282</v>
      </c>
      <c r="H2368" s="15" t="s">
        <v>281</v>
      </c>
      <c r="I2368" s="130">
        <v>5.99</v>
      </c>
      <c r="J2368" s="6">
        <f>1</f>
        <v>1</v>
      </c>
      <c r="L2368" s="205" t="s">
        <v>405</v>
      </c>
      <c r="M2368" s="205" t="s">
        <v>406</v>
      </c>
      <c r="N2368" s="205" t="s">
        <v>407</v>
      </c>
    </row>
    <row r="2369" spans="2:14" ht="23.25" customHeight="1">
      <c r="B2369" s="100" t="s">
        <v>445</v>
      </c>
      <c r="C2369" s="100" t="str">
        <f>_xlfn.XLOOKUP(tblMix[[#This Row],[Team Name]],tblLookup[Team Name],tblLookup[Arena Name],NA(),0,1)</f>
        <v>MetLife Stadium</v>
      </c>
      <c r="D2369" s="100" t="s">
        <v>447</v>
      </c>
      <c r="E2369" s="100">
        <v>82500</v>
      </c>
      <c r="F2369" s="129">
        <v>2010</v>
      </c>
      <c r="G2369" s="100" t="s">
        <v>362</v>
      </c>
      <c r="H2369" s="15" t="s">
        <v>290</v>
      </c>
      <c r="I2369" s="130">
        <v>6.72</v>
      </c>
      <c r="J2369" s="6">
        <f>1</f>
        <v>1</v>
      </c>
      <c r="L2369" s="205" t="s">
        <v>436</v>
      </c>
      <c r="M2369" s="205" t="s">
        <v>437</v>
      </c>
      <c r="N2369" s="205" t="s">
        <v>438</v>
      </c>
    </row>
    <row r="2370" spans="2:14" ht="23.25" customHeight="1">
      <c r="B2370" s="100" t="s">
        <v>445</v>
      </c>
      <c r="C2370" s="100" t="str">
        <f>_xlfn.XLOOKUP(tblMix[[#This Row],[Team Name]],tblLookup[Team Name],tblLookup[Arena Name],NA(),0,1)</f>
        <v>MetLife Stadium</v>
      </c>
      <c r="D2370" s="100" t="s">
        <v>447</v>
      </c>
      <c r="E2370" s="100">
        <v>82500</v>
      </c>
      <c r="F2370" s="129">
        <v>2010</v>
      </c>
      <c r="G2370" s="100" t="s">
        <v>323</v>
      </c>
      <c r="H2370" s="15" t="s">
        <v>287</v>
      </c>
      <c r="I2370" s="130">
        <v>2.11</v>
      </c>
      <c r="J2370" s="6">
        <f>1</f>
        <v>1</v>
      </c>
      <c r="L2370" s="205" t="s">
        <v>405</v>
      </c>
      <c r="M2370" s="205" t="s">
        <v>406</v>
      </c>
      <c r="N2370" s="205" t="s">
        <v>407</v>
      </c>
    </row>
    <row r="2371" spans="2:14" ht="23.25" customHeight="1">
      <c r="B2371" s="100" t="s">
        <v>432</v>
      </c>
      <c r="C2371" s="100" t="s">
        <v>430</v>
      </c>
      <c r="D2371" s="100" t="str">
        <f>_xlfn.XLOOKUP(tblMix[[#This Row],[Arena Name]],tblLookup[Arena Name],tblLookup[Arena Location],NA(),0,1)</f>
        <v>Inglewood, California</v>
      </c>
      <c r="E2371" s="100">
        <v>70240</v>
      </c>
      <c r="F2371" s="129">
        <v>2020</v>
      </c>
      <c r="G2371" s="100" t="s">
        <v>276</v>
      </c>
      <c r="H2371" s="15" t="s">
        <v>281</v>
      </c>
      <c r="I2371" s="130">
        <v>5.82</v>
      </c>
      <c r="J2371" s="6">
        <f>1</f>
        <v>1</v>
      </c>
      <c r="L2371" s="205" t="s">
        <v>436</v>
      </c>
      <c r="M2371" s="205" t="s">
        <v>437</v>
      </c>
      <c r="N2371" s="205" t="s">
        <v>438</v>
      </c>
    </row>
    <row r="2372" spans="2:14" ht="23.25" customHeight="1">
      <c r="B2372" s="100" t="str" cm="1">
        <f t="array" ref="B2372">_xlfn.XLOOKUP(tblMix[[#This Row],[Arena Name]]&amp;tblMix[[#This Row],[Arena Location]],tblLookup[Arena Name]&amp;tblLookup[Arena Location],tblLookup[Team Name],NA(),0,1)</f>
        <v>Los Angeles Rams</v>
      </c>
      <c r="C2372" s="100" t="str">
        <f>_xlfn.XLOOKUP(tblMix[[#This Row],[Arena Location]],tblLookup[Arena Location],tblLookup[Arena Name],NA(),0,1)</f>
        <v>SoFi Stadium</v>
      </c>
      <c r="D2372" s="100" t="s">
        <v>431</v>
      </c>
      <c r="E2372" s="100">
        <v>70240</v>
      </c>
      <c r="F2372" s="129">
        <v>2020</v>
      </c>
      <c r="G2372" s="100" t="s">
        <v>276</v>
      </c>
      <c r="H2372" s="15" t="s">
        <v>283</v>
      </c>
      <c r="I2372" s="130">
        <v>6.13</v>
      </c>
      <c r="J2372" s="6">
        <f>1</f>
        <v>1</v>
      </c>
      <c r="L2372" s="205" t="s">
        <v>445</v>
      </c>
      <c r="M2372" s="205" t="s">
        <v>446</v>
      </c>
      <c r="N2372" s="205" t="s">
        <v>447</v>
      </c>
    </row>
    <row r="2373" spans="2:14" ht="23.25" customHeight="1">
      <c r="B2373" s="100" t="s">
        <v>405</v>
      </c>
      <c r="C2373" s="100" t="s">
        <v>406</v>
      </c>
      <c r="D2373" s="100" t="str">
        <f>_xlfn.XLOOKUP(tblMix[[#This Row],[Arena Name]],tblLookup[Arena Name],tblLookup[Arena Location],NA(),0,1)</f>
        <v>Denver, Colorado</v>
      </c>
      <c r="E2373" s="100">
        <v>76125</v>
      </c>
      <c r="F2373" s="129">
        <v>2001</v>
      </c>
      <c r="G2373" s="100" t="s">
        <v>276</v>
      </c>
      <c r="H2373" s="15" t="s">
        <v>287</v>
      </c>
      <c r="I2373" s="130">
        <v>6.13</v>
      </c>
      <c r="J2373" s="6">
        <f>1</f>
        <v>1</v>
      </c>
      <c r="L2373" s="205" t="s">
        <v>464</v>
      </c>
      <c r="M2373" s="205" t="s">
        <v>465</v>
      </c>
      <c r="N2373" s="205" t="s">
        <v>466</v>
      </c>
    </row>
    <row r="2374" spans="2:14" ht="23.25" customHeight="1">
      <c r="B2374" s="100" t="str" cm="1">
        <f t="array" ref="B2374">_xlfn.XLOOKUP(tblMix[[#This Row],[Arena Name]]&amp;tblMix[[#This Row],[Arena Location]],tblLookup[Arena Name]&amp;tblLookup[Arena Location],tblLookup[Team Name],NA(),0,1)</f>
        <v>Miami Dolphins</v>
      </c>
      <c r="C2374" s="100" t="s">
        <v>434</v>
      </c>
      <c r="D2374" s="100" t="s">
        <v>435</v>
      </c>
      <c r="E2374" s="100">
        <v>65326</v>
      </c>
      <c r="F2374" s="129">
        <v>1987</v>
      </c>
      <c r="G2374" s="100" t="s">
        <v>300</v>
      </c>
      <c r="H2374" s="15" t="s">
        <v>283</v>
      </c>
      <c r="I2374" s="130">
        <v>8.15</v>
      </c>
      <c r="J2374" s="6">
        <f>1</f>
        <v>1</v>
      </c>
      <c r="L2374" s="205" t="s">
        <v>378</v>
      </c>
      <c r="M2374" s="205" t="s">
        <v>379</v>
      </c>
      <c r="N2374" s="205" t="s">
        <v>380</v>
      </c>
    </row>
    <row r="2375" spans="2:14" ht="23.25" customHeight="1">
      <c r="B2375" s="100" t="s">
        <v>429</v>
      </c>
      <c r="C2375" s="100" t="s">
        <v>430</v>
      </c>
      <c r="D2375" s="100" t="s">
        <v>431</v>
      </c>
      <c r="E2375" s="100">
        <v>70240</v>
      </c>
      <c r="F2375" s="129">
        <v>2020</v>
      </c>
      <c r="G2375" s="100" t="s">
        <v>365</v>
      </c>
      <c r="H2375" s="15" t="s">
        <v>283</v>
      </c>
      <c r="I2375" s="130">
        <v>7.18</v>
      </c>
      <c r="J2375" s="6">
        <f>1</f>
        <v>1</v>
      </c>
      <c r="L2375" s="205" t="s">
        <v>433</v>
      </c>
      <c r="M2375" s="205" t="s">
        <v>434</v>
      </c>
      <c r="N2375" s="205" t="s">
        <v>435</v>
      </c>
    </row>
    <row r="2376" spans="2:14" ht="23.25" customHeight="1">
      <c r="B2376" s="100" t="s">
        <v>436</v>
      </c>
      <c r="C2376" s="100" t="s">
        <v>437</v>
      </c>
      <c r="D2376" s="100" t="s">
        <v>438</v>
      </c>
      <c r="E2376" s="100">
        <v>66655</v>
      </c>
      <c r="F2376" s="129">
        <v>2016</v>
      </c>
      <c r="G2376" s="100" t="s">
        <v>309</v>
      </c>
      <c r="H2376" s="15" t="s">
        <v>281</v>
      </c>
      <c r="I2376" s="130">
        <v>1.61</v>
      </c>
      <c r="J2376" s="6">
        <f>1</f>
        <v>1</v>
      </c>
      <c r="L2376" s="205" t="s">
        <v>455</v>
      </c>
      <c r="M2376" s="205" t="s">
        <v>456</v>
      </c>
      <c r="N2376" s="205" t="s">
        <v>457</v>
      </c>
    </row>
    <row r="2377" spans="2:14" ht="23.25" customHeight="1">
      <c r="B2377" s="100" t="s">
        <v>414</v>
      </c>
      <c r="C2377" s="100" t="s">
        <v>415</v>
      </c>
      <c r="D2377" s="100" t="s">
        <v>416</v>
      </c>
      <c r="E2377" s="100">
        <v>72220</v>
      </c>
      <c r="F2377" s="129">
        <v>2002</v>
      </c>
      <c r="G2377" s="100" t="s">
        <v>284</v>
      </c>
      <c r="H2377" s="15" t="s">
        <v>281</v>
      </c>
      <c r="I2377" s="130">
        <v>10.210000000000001</v>
      </c>
      <c r="J2377" s="6">
        <f>1</f>
        <v>1</v>
      </c>
      <c r="L2377" s="205" t="s">
        <v>414</v>
      </c>
      <c r="M2377" s="205" t="s">
        <v>415</v>
      </c>
      <c r="N2377" s="205" t="s">
        <v>416</v>
      </c>
    </row>
    <row r="2378" spans="2:14" ht="23.25" customHeight="1">
      <c r="B2378" s="100" t="str" cm="1">
        <f t="array" ref="B2378">_xlfn.XLOOKUP(tblMix[[#This Row],[Arena Name]]&amp;tblMix[[#This Row],[Arena Location]],tblLookup[Arena Name]&amp;tblLookup[Arena Location],tblLookup[Team Name],NA(),0,1)</f>
        <v>San Francisco 49ers</v>
      </c>
      <c r="C2378" s="100" t="str">
        <f>_xlfn.XLOOKUP(tblMix[[#This Row],[Arena Location]],tblLookup[Arena Location],tblLookup[Arena Name],NA(),0,1)</f>
        <v>Levi's Stadium</v>
      </c>
      <c r="D2378" s="100" t="s">
        <v>457</v>
      </c>
      <c r="E2378" s="100">
        <v>68500</v>
      </c>
      <c r="F2378" s="129">
        <v>2014</v>
      </c>
      <c r="G2378" s="100" t="s">
        <v>304</v>
      </c>
      <c r="H2378" s="15" t="s">
        <v>287</v>
      </c>
      <c r="I2378" s="130">
        <v>7.53</v>
      </c>
      <c r="J2378" s="6">
        <f>1</f>
        <v>1</v>
      </c>
      <c r="L2378" s="205" t="s">
        <v>414</v>
      </c>
      <c r="M2378" s="205" t="s">
        <v>415</v>
      </c>
      <c r="N2378" s="205" t="s">
        <v>416</v>
      </c>
    </row>
    <row r="2379" spans="2:14" ht="23.25" customHeight="1">
      <c r="B2379" s="100" t="str" cm="1">
        <f t="array" ref="B2379">_xlfn.XLOOKUP(tblMix[[#This Row],[Arena Name]]&amp;tblMix[[#This Row],[Arena Location]],tblLookup[Arena Name]&amp;tblLookup[Arena Location],tblLookup[Team Name],NA(),0,1)</f>
        <v>Kansas City Chiefs</v>
      </c>
      <c r="C2379" s="100" t="str">
        <f>_xlfn.XLOOKUP(tblMix[[#This Row],[Arena Location]],tblLookup[Arena Location],tblLookup[Arena Name],NA(),0,1)</f>
        <v>GEHA Field at Arrowhead Stadium</v>
      </c>
      <c r="D2379" s="100" t="s">
        <v>425</v>
      </c>
      <c r="E2379" s="100">
        <v>76416</v>
      </c>
      <c r="F2379" s="129">
        <v>1972</v>
      </c>
      <c r="G2379" s="100" t="s">
        <v>321</v>
      </c>
      <c r="H2379" s="15" t="s">
        <v>290</v>
      </c>
      <c r="I2379" s="130">
        <v>4.2300000000000004</v>
      </c>
      <c r="J2379" s="6">
        <f>1</f>
        <v>1</v>
      </c>
      <c r="L2379" s="205" t="s">
        <v>399</v>
      </c>
      <c r="M2379" s="205" t="s">
        <v>400</v>
      </c>
      <c r="N2379" s="205" t="s">
        <v>401</v>
      </c>
    </row>
    <row r="2380" spans="2:14" ht="23.25" customHeight="1">
      <c r="B2380" s="100" t="s">
        <v>429</v>
      </c>
      <c r="C2380" s="100" t="s">
        <v>430</v>
      </c>
      <c r="D2380" s="100" t="s">
        <v>431</v>
      </c>
      <c r="E2380" s="100">
        <v>70240</v>
      </c>
      <c r="F2380" s="129">
        <v>2020</v>
      </c>
      <c r="G2380" s="100" t="s">
        <v>274</v>
      </c>
      <c r="H2380" s="15" t="s">
        <v>281</v>
      </c>
      <c r="I2380" s="130">
        <v>7.11</v>
      </c>
      <c r="J2380" s="6">
        <f>1</f>
        <v>1</v>
      </c>
      <c r="L2380" s="205" t="s">
        <v>458</v>
      </c>
      <c r="M2380" s="205" t="s">
        <v>459</v>
      </c>
      <c r="N2380" s="205" t="s">
        <v>460</v>
      </c>
    </row>
    <row r="2381" spans="2:14" ht="23.25" customHeight="1">
      <c r="B2381" s="100" t="s">
        <v>390</v>
      </c>
      <c r="C2381" s="100" t="s">
        <v>391</v>
      </c>
      <c r="D2381" s="100" t="s">
        <v>392</v>
      </c>
      <c r="E2381" s="100">
        <v>75523</v>
      </c>
      <c r="F2381" s="129">
        <v>1996</v>
      </c>
      <c r="G2381" s="100" t="s">
        <v>311</v>
      </c>
      <c r="H2381" s="15" t="s">
        <v>281</v>
      </c>
      <c r="I2381" s="130">
        <v>13.65</v>
      </c>
      <c r="J2381" s="6">
        <f>1</f>
        <v>1</v>
      </c>
      <c r="L2381" s="205" t="s">
        <v>396</v>
      </c>
      <c r="M2381" s="205" t="s">
        <v>397</v>
      </c>
      <c r="N2381" s="205" t="s">
        <v>398</v>
      </c>
    </row>
    <row r="2382" spans="2:14" ht="23.25" customHeight="1">
      <c r="B2382" s="100" t="str" cm="1">
        <f t="array" ref="B2382">_xlfn.XLOOKUP(tblMix[[#This Row],[Arena Name]]&amp;tblMix[[#This Row],[Arena Location]],tblLookup[Arena Name]&amp;tblLookup[Arena Location],tblLookup[Team Name],NA(),0,1)</f>
        <v>Buffalo Bills</v>
      </c>
      <c r="C2382" s="100" t="str">
        <f>_xlfn.XLOOKUP(tblMix[[#This Row],[Arena Location]],tblLookup[Arena Location],tblLookup[Arena Name],NA(),0,1)</f>
        <v>Highmark Stadium</v>
      </c>
      <c r="D2382" s="100" t="s">
        <v>389</v>
      </c>
      <c r="E2382" s="100">
        <v>71608</v>
      </c>
      <c r="F2382" s="129">
        <v>1973</v>
      </c>
      <c r="G2382" s="100" t="s">
        <v>361</v>
      </c>
      <c r="H2382" s="15" t="s">
        <v>281</v>
      </c>
      <c r="I2382" s="130">
        <v>3.09</v>
      </c>
      <c r="J2382" s="6">
        <f>1</f>
        <v>1</v>
      </c>
      <c r="L2382" s="205" t="s">
        <v>432</v>
      </c>
      <c r="M2382" s="205" t="s">
        <v>430</v>
      </c>
      <c r="N2382" s="205" t="s">
        <v>431</v>
      </c>
    </row>
    <row r="2383" spans="2:14" ht="23.25" customHeight="1">
      <c r="B2383" s="100" t="str" cm="1">
        <f t="array" ref="B2383">_xlfn.XLOOKUP(tblMix[[#This Row],[Arena Name]]&amp;tblMix[[#This Row],[Arena Location]],tblLookup[Arena Name]&amp;tblLookup[Arena Location],tblLookup[Team Name],NA(),0,1)</f>
        <v>Las Vegas Raiders</v>
      </c>
      <c r="C2383" s="100" t="str">
        <f>_xlfn.XLOOKUP(tblMix[[#This Row],[Arena Location]],tblLookup[Arena Location],tblLookup[Arena Name],NA(),0,1)</f>
        <v>Allegiant Stadium</v>
      </c>
      <c r="D2383" s="100" t="s">
        <v>428</v>
      </c>
      <c r="E2383" s="100">
        <v>65000</v>
      </c>
      <c r="F2383" s="129">
        <v>2020</v>
      </c>
      <c r="G2383" s="100" t="s">
        <v>286</v>
      </c>
      <c r="H2383" s="15" t="s">
        <v>281</v>
      </c>
      <c r="I2383" s="130">
        <v>7.99</v>
      </c>
      <c r="J2383" s="6">
        <f>1</f>
        <v>1</v>
      </c>
      <c r="L2383" s="205" t="s">
        <v>411</v>
      </c>
      <c r="M2383" s="205" t="s">
        <v>412</v>
      </c>
      <c r="N2383" s="205" t="s">
        <v>413</v>
      </c>
    </row>
    <row r="2384" spans="2:14" ht="23.25" customHeight="1">
      <c r="B2384" s="100" t="str" cm="1">
        <f t="array" ref="B2384">_xlfn.XLOOKUP(tblMix[[#This Row],[Arena Name]]&amp;tblMix[[#This Row],[Arena Location]],tblLookup[Arena Name]&amp;tblLookup[Arena Location],tblLookup[Team Name],NA(),0,1)</f>
        <v>New York Giants</v>
      </c>
      <c r="C2384" s="100" t="s">
        <v>446</v>
      </c>
      <c r="D2384" s="100" t="str">
        <f>_xlfn.XLOOKUP(tblMix[[#This Row],[Arena Name]],tblLookup[Arena Name],tblLookup[Arena Location],NA(),0,1)</f>
        <v>East Rutherford, New Jersey</v>
      </c>
      <c r="E2384" s="100">
        <v>82500</v>
      </c>
      <c r="F2384" s="129">
        <v>2010</v>
      </c>
      <c r="G2384" s="100" t="s">
        <v>275</v>
      </c>
      <c r="H2384" s="15" t="s">
        <v>290</v>
      </c>
      <c r="I2384" s="130">
        <v>13.76</v>
      </c>
      <c r="J2384" s="6">
        <f>1</f>
        <v>1</v>
      </c>
      <c r="L2384" s="205" t="s">
        <v>439</v>
      </c>
      <c r="M2384" s="205" t="s">
        <v>440</v>
      </c>
      <c r="N2384" s="205" t="s">
        <v>441</v>
      </c>
    </row>
    <row r="2385" spans="2:14" ht="23.25" customHeight="1">
      <c r="B2385" s="100" t="str" cm="1">
        <f t="array" ref="B2385">_xlfn.XLOOKUP(tblMix[[#This Row],[Arena Name]]&amp;tblMix[[#This Row],[Arena Location]],tblLookup[Arena Name]&amp;tblLookup[Arena Location],tblLookup[Team Name],NA(),0,1)</f>
        <v>Carolina Panthers</v>
      </c>
      <c r="C2385" s="100" t="s">
        <v>391</v>
      </c>
      <c r="D2385" s="100" t="s">
        <v>392</v>
      </c>
      <c r="E2385" s="100">
        <v>75523</v>
      </c>
      <c r="F2385" s="129">
        <v>1996</v>
      </c>
      <c r="G2385" s="100" t="s">
        <v>362</v>
      </c>
      <c r="H2385" s="15" t="s">
        <v>281</v>
      </c>
      <c r="I2385" s="130">
        <v>6.69</v>
      </c>
      <c r="J2385" s="6">
        <f>1</f>
        <v>1</v>
      </c>
      <c r="L2385" s="205" t="s">
        <v>384</v>
      </c>
      <c r="M2385" s="205" t="s">
        <v>385</v>
      </c>
      <c r="N2385" s="205" t="s">
        <v>386</v>
      </c>
    </row>
    <row r="2386" spans="2:14" ht="23.25" customHeight="1">
      <c r="B2386" s="100" t="s">
        <v>467</v>
      </c>
      <c r="C2386" s="100" t="s">
        <v>468</v>
      </c>
      <c r="D2386" s="100" t="s">
        <v>469</v>
      </c>
      <c r="E2386" s="100">
        <v>82000</v>
      </c>
      <c r="F2386" s="129">
        <v>1997</v>
      </c>
      <c r="G2386" s="100" t="s">
        <v>310</v>
      </c>
      <c r="H2386" s="15" t="s">
        <v>283</v>
      </c>
      <c r="I2386" s="130">
        <v>7.49</v>
      </c>
      <c r="J2386" s="6">
        <f>1</f>
        <v>1</v>
      </c>
      <c r="L2386" s="205" t="s">
        <v>439</v>
      </c>
      <c r="M2386" s="205" t="s">
        <v>440</v>
      </c>
      <c r="N2386" s="205" t="s">
        <v>441</v>
      </c>
    </row>
    <row r="2387" spans="2:14" ht="23.25" customHeight="1">
      <c r="B2387" s="100" t="s">
        <v>387</v>
      </c>
      <c r="C2387" s="100" t="str">
        <f>_xlfn.XLOOKUP(tblMix[[#This Row],[Team Name]],tblLookup[Team Name],tblLookup[Arena Name],NA(),0,1)</f>
        <v>Highmark Stadium</v>
      </c>
      <c r="D2387" s="100" t="str">
        <f>_xlfn.XLOOKUP(tblMix[[#This Row],[Arena Name]],tblLookup[Arena Name],tblLookup[Arena Location],NA(),0,1)</f>
        <v>Orchard Park, New York</v>
      </c>
      <c r="E2387" s="100">
        <v>71608</v>
      </c>
      <c r="F2387" s="129">
        <v>1973</v>
      </c>
      <c r="G2387" s="100" t="s">
        <v>296</v>
      </c>
      <c r="H2387" s="15" t="s">
        <v>290</v>
      </c>
      <c r="I2387" s="130">
        <v>10.47</v>
      </c>
      <c r="J2387" s="6">
        <f>1</f>
        <v>1</v>
      </c>
      <c r="L2387" s="205" t="s">
        <v>411</v>
      </c>
      <c r="M2387" s="205" t="s">
        <v>412</v>
      </c>
      <c r="N2387" s="205" t="s">
        <v>413</v>
      </c>
    </row>
    <row r="2388" spans="2:14" ht="23.25" customHeight="1">
      <c r="B2388" s="100" t="str" cm="1">
        <f t="array" ref="B2388">_xlfn.XLOOKUP(tblMix[[#This Row],[Arena Name]]&amp;tblMix[[#This Row],[Arena Location]],tblLookup[Arena Name]&amp;tblLookup[Arena Location],tblLookup[Team Name],NA(),0,1)</f>
        <v>Denver Broncos</v>
      </c>
      <c r="C2388" s="100" t="s">
        <v>406</v>
      </c>
      <c r="D2388" s="100" t="str">
        <f>_xlfn.XLOOKUP(tblMix[[#This Row],[Arena Name]],tblLookup[Arena Name],tblLookup[Arena Location],NA(),0,1)</f>
        <v>Denver, Colorado</v>
      </c>
      <c r="E2388" s="100">
        <v>76125</v>
      </c>
      <c r="F2388" s="129">
        <v>2001</v>
      </c>
      <c r="G2388" s="100" t="s">
        <v>276</v>
      </c>
      <c r="H2388" s="15" t="s">
        <v>283</v>
      </c>
      <c r="I2388" s="130">
        <v>6.13</v>
      </c>
      <c r="J2388" s="6">
        <f>1</f>
        <v>1</v>
      </c>
      <c r="L2388" s="205" t="s">
        <v>405</v>
      </c>
      <c r="M2388" s="205" t="s">
        <v>406</v>
      </c>
      <c r="N2388" s="205" t="s">
        <v>407</v>
      </c>
    </row>
    <row r="2389" spans="2:14" ht="23.25" customHeight="1">
      <c r="B2389" s="100" t="s">
        <v>402</v>
      </c>
      <c r="C2389" s="100" t="s">
        <v>403</v>
      </c>
      <c r="D2389" s="100" t="s">
        <v>404</v>
      </c>
      <c r="E2389" s="100">
        <v>80000</v>
      </c>
      <c r="F2389" s="129">
        <v>2009</v>
      </c>
      <c r="G2389" s="100" t="s">
        <v>297</v>
      </c>
      <c r="H2389" s="15" t="s">
        <v>283</v>
      </c>
      <c r="I2389" s="130">
        <v>15.27</v>
      </c>
      <c r="J2389" s="6">
        <f>1</f>
        <v>1</v>
      </c>
      <c r="L2389" s="205" t="s">
        <v>426</v>
      </c>
      <c r="M2389" s="205" t="s">
        <v>427</v>
      </c>
      <c r="N2389" s="205" t="s">
        <v>428</v>
      </c>
    </row>
    <row r="2390" spans="2:14" ht="23.25" customHeight="1">
      <c r="B2390" s="100" t="s">
        <v>381</v>
      </c>
      <c r="C2390" s="100" t="s">
        <v>382</v>
      </c>
      <c r="D2390" s="100" t="s">
        <v>383</v>
      </c>
      <c r="E2390" s="100">
        <v>71000</v>
      </c>
      <c r="F2390" s="129">
        <v>2017</v>
      </c>
      <c r="G2390" s="100" t="s">
        <v>273</v>
      </c>
      <c r="H2390" s="15" t="s">
        <v>283</v>
      </c>
      <c r="I2390" s="130">
        <v>6.07</v>
      </c>
      <c r="J2390" s="6">
        <f>1</f>
        <v>1</v>
      </c>
      <c r="L2390" s="205" t="s">
        <v>429</v>
      </c>
      <c r="M2390" s="205" t="s">
        <v>430</v>
      </c>
      <c r="N2390" s="205" t="s">
        <v>431</v>
      </c>
    </row>
    <row r="2391" spans="2:14" ht="23.25" customHeight="1">
      <c r="B2391" s="100" t="s">
        <v>390</v>
      </c>
      <c r="C2391" s="100" t="s">
        <v>391</v>
      </c>
      <c r="D2391" s="100" t="s">
        <v>392</v>
      </c>
      <c r="E2391" s="100">
        <v>75523</v>
      </c>
      <c r="F2391" s="129">
        <v>1996</v>
      </c>
      <c r="G2391" s="100" t="s">
        <v>284</v>
      </c>
      <c r="H2391" s="15" t="s">
        <v>281</v>
      </c>
      <c r="I2391" s="130">
        <v>10.210000000000001</v>
      </c>
      <c r="J2391" s="6">
        <f>1</f>
        <v>1</v>
      </c>
      <c r="L2391" s="205" t="s">
        <v>455</v>
      </c>
      <c r="M2391" s="205" t="s">
        <v>456</v>
      </c>
      <c r="N2391" s="205" t="s">
        <v>457</v>
      </c>
    </row>
    <row r="2392" spans="2:14" ht="23.25" customHeight="1">
      <c r="B2392" s="100" t="s">
        <v>393</v>
      </c>
      <c r="C2392" s="100" t="s">
        <v>394</v>
      </c>
      <c r="D2392" s="100" t="s">
        <v>395</v>
      </c>
      <c r="E2392" s="100">
        <v>61500</v>
      </c>
      <c r="F2392" s="129">
        <v>1924</v>
      </c>
      <c r="G2392" s="100" t="s">
        <v>308</v>
      </c>
      <c r="H2392" s="15" t="s">
        <v>287</v>
      </c>
      <c r="I2392" s="130">
        <v>11.5</v>
      </c>
      <c r="J2392" s="6">
        <f>1</f>
        <v>1</v>
      </c>
      <c r="L2392" s="205" t="s">
        <v>414</v>
      </c>
      <c r="M2392" s="205" t="s">
        <v>415</v>
      </c>
      <c r="N2392" s="205" t="s">
        <v>416</v>
      </c>
    </row>
    <row r="2393" spans="2:14" ht="23.25" customHeight="1">
      <c r="B2393" s="100" t="str" cm="1">
        <f t="array" ref="B2393">_xlfn.XLOOKUP(tblMix[[#This Row],[Arena Name]]&amp;tblMix[[#This Row],[Arena Location]],tblLookup[Arena Name]&amp;tblLookup[Arena Location],tblLookup[Team Name],NA(),0,1)</f>
        <v>Seattle Seahawks</v>
      </c>
      <c r="C2393" s="100" t="str">
        <f>_xlfn.XLOOKUP(tblMix[[#This Row],[Arena Location]],tblLookup[Arena Location],tblLookup[Arena Name],NA(),0,1)</f>
        <v>Lumen Field</v>
      </c>
      <c r="D2393" s="100" t="s">
        <v>460</v>
      </c>
      <c r="E2393" s="100">
        <v>69000</v>
      </c>
      <c r="F2393" s="129">
        <v>2002</v>
      </c>
      <c r="G2393" s="100" t="s">
        <v>322</v>
      </c>
      <c r="H2393" s="15" t="s">
        <v>281</v>
      </c>
      <c r="I2393" s="130">
        <v>4.45</v>
      </c>
      <c r="J2393" s="6">
        <f>1</f>
        <v>1</v>
      </c>
      <c r="L2393" s="205" t="s">
        <v>436</v>
      </c>
      <c r="M2393" s="205" t="s">
        <v>437</v>
      </c>
      <c r="N2393" s="205" t="s">
        <v>438</v>
      </c>
    </row>
    <row r="2394" spans="2:14" ht="23.25" customHeight="1">
      <c r="B2394" s="100" t="s">
        <v>420</v>
      </c>
      <c r="C2394" s="100" t="s">
        <v>421</v>
      </c>
      <c r="D2394" s="100" t="str">
        <f>_xlfn.XLOOKUP(tblMix[[#This Row],[Arena Name]],tblLookup[Arena Name],tblLookup[Arena Location],NA(),0,1)</f>
        <v>Jacksonville, Florida</v>
      </c>
      <c r="E2394" s="100">
        <v>69132</v>
      </c>
      <c r="F2394" s="129">
        <v>2008</v>
      </c>
      <c r="G2394" s="100" t="s">
        <v>361</v>
      </c>
      <c r="H2394" s="15" t="s">
        <v>290</v>
      </c>
      <c r="I2394" s="130">
        <v>3.25</v>
      </c>
      <c r="J2394" s="6">
        <f>1</f>
        <v>1</v>
      </c>
      <c r="L2394" s="205" t="s">
        <v>423</v>
      </c>
      <c r="M2394" s="205" t="s">
        <v>424</v>
      </c>
      <c r="N2394" s="205" t="s">
        <v>425</v>
      </c>
    </row>
    <row r="2395" spans="2:14" ht="23.25" customHeight="1">
      <c r="B2395" s="100" t="s">
        <v>458</v>
      </c>
      <c r="C2395" s="100" t="str">
        <f>_xlfn.XLOOKUP(tblMix[[#This Row],[Team Name]],tblLookup[Team Name],tblLookup[Arena Name],NA(),0,1)</f>
        <v>Lumen Field</v>
      </c>
      <c r="D2395" s="100" t="s">
        <v>460</v>
      </c>
      <c r="E2395" s="100">
        <v>69000</v>
      </c>
      <c r="F2395" s="129">
        <v>2002</v>
      </c>
      <c r="G2395" s="100" t="s">
        <v>358</v>
      </c>
      <c r="H2395" s="15" t="s">
        <v>287</v>
      </c>
      <c r="I2395" s="130">
        <v>14.51</v>
      </c>
      <c r="J2395" s="6">
        <f>1</f>
        <v>1</v>
      </c>
      <c r="L2395" s="205" t="s">
        <v>464</v>
      </c>
      <c r="M2395" s="205" t="s">
        <v>465</v>
      </c>
      <c r="N2395" s="205" t="s">
        <v>466</v>
      </c>
    </row>
    <row r="2396" spans="2:14" ht="23.25" customHeight="1">
      <c r="B2396" s="100" t="s">
        <v>387</v>
      </c>
      <c r="C2396" s="100" t="s">
        <v>388</v>
      </c>
      <c r="D2396" s="100" t="str">
        <f>_xlfn.XLOOKUP(tblMix[[#This Row],[Arena Name]],tblLookup[Arena Name],tblLookup[Arena Location],NA(),0,1)</f>
        <v>Orchard Park, New York</v>
      </c>
      <c r="E2396" s="100">
        <v>71608</v>
      </c>
      <c r="F2396" s="129">
        <v>1973</v>
      </c>
      <c r="G2396" s="100" t="s">
        <v>297</v>
      </c>
      <c r="H2396" s="15" t="s">
        <v>281</v>
      </c>
      <c r="I2396" s="130">
        <v>15.12</v>
      </c>
      <c r="J2396" s="6">
        <f>1</f>
        <v>1</v>
      </c>
      <c r="L2396" s="205" t="s">
        <v>426</v>
      </c>
      <c r="M2396" s="205" t="s">
        <v>427</v>
      </c>
      <c r="N2396" s="205" t="s">
        <v>428</v>
      </c>
    </row>
    <row r="2397" spans="2:14" ht="23.25" customHeight="1">
      <c r="B2397" s="100" t="s">
        <v>420</v>
      </c>
      <c r="C2397" s="100" t="str">
        <f>_xlfn.XLOOKUP(tblMix[[#This Row],[Team Name]],tblLookup[Team Name],tblLookup[Arena Name],NA(),0,1)</f>
        <v>TIAA Bank Field</v>
      </c>
      <c r="D2397" s="100" t="s">
        <v>422</v>
      </c>
      <c r="E2397" s="100">
        <v>69132</v>
      </c>
      <c r="F2397" s="129">
        <v>2008</v>
      </c>
      <c r="G2397" s="100" t="s">
        <v>274</v>
      </c>
      <c r="H2397" s="15" t="s">
        <v>287</v>
      </c>
      <c r="I2397" s="130">
        <v>6.84</v>
      </c>
      <c r="J2397" s="6">
        <f>1</f>
        <v>1</v>
      </c>
      <c r="L2397" s="205" t="s">
        <v>433</v>
      </c>
      <c r="M2397" s="205" t="s">
        <v>434</v>
      </c>
      <c r="N2397" s="205" t="s">
        <v>435</v>
      </c>
    </row>
    <row r="2398" spans="2:14" ht="23.25" customHeight="1">
      <c r="B2398" s="100" t="s">
        <v>432</v>
      </c>
      <c r="C2398" s="100" t="str">
        <f>_xlfn.XLOOKUP(tblMix[[#This Row],[Team Name]],tblLookup[Team Name],tblLookup[Arena Name],NA(),0,1)</f>
        <v>SoFi Stadium</v>
      </c>
      <c r="D2398" s="100" t="str">
        <f>_xlfn.XLOOKUP(tblMix[[#This Row],[Arena Name]],tblLookup[Arena Name],tblLookup[Arena Location],NA(),0,1)</f>
        <v>Inglewood, California</v>
      </c>
      <c r="E2398" s="100">
        <v>70240</v>
      </c>
      <c r="F2398" s="129">
        <v>2020</v>
      </c>
      <c r="G2398" s="100" t="s">
        <v>275</v>
      </c>
      <c r="H2398" s="15" t="s">
        <v>290</v>
      </c>
      <c r="I2398" s="130">
        <v>13.76</v>
      </c>
      <c r="J2398" s="6">
        <f>1</f>
        <v>1</v>
      </c>
      <c r="L2398" s="205" t="s">
        <v>458</v>
      </c>
      <c r="M2398" s="205" t="s">
        <v>459</v>
      </c>
      <c r="N2398" s="205" t="s">
        <v>460</v>
      </c>
    </row>
    <row r="2399" spans="2:14" ht="23.25" customHeight="1">
      <c r="B2399" s="100" t="s">
        <v>381</v>
      </c>
      <c r="C2399" s="100" t="s">
        <v>382</v>
      </c>
      <c r="D2399" s="100" t="s">
        <v>383</v>
      </c>
      <c r="E2399" s="100">
        <v>71000</v>
      </c>
      <c r="F2399" s="129">
        <v>2017</v>
      </c>
      <c r="G2399" s="100" t="s">
        <v>272</v>
      </c>
      <c r="H2399" s="15" t="s">
        <v>290</v>
      </c>
      <c r="I2399" s="130">
        <v>15.22</v>
      </c>
      <c r="J2399" s="6">
        <f>1</f>
        <v>1</v>
      </c>
      <c r="L2399" s="205" t="s">
        <v>458</v>
      </c>
      <c r="M2399" s="205" t="s">
        <v>459</v>
      </c>
      <c r="N2399" s="205" t="s">
        <v>460</v>
      </c>
    </row>
    <row r="2400" spans="2:14" ht="23.25" customHeight="1">
      <c r="B2400" s="100" t="str" cm="1">
        <f t="array" ref="B2400">_xlfn.XLOOKUP(tblMix[[#This Row],[Arena Name]]&amp;tblMix[[#This Row],[Arena Location]],tblLookup[Arena Name]&amp;tblLookup[Arena Location],tblLookup[Team Name],NA(),0,1)</f>
        <v>Green Bay Packers</v>
      </c>
      <c r="C2400" s="100" t="str">
        <f>_xlfn.XLOOKUP(tblMix[[#This Row],[Arena Location]],tblLookup[Arena Location],tblLookup[Arena Name],NA(),0,1)</f>
        <v>Lambeau Field</v>
      </c>
      <c r="D2400" s="100" t="s">
        <v>413</v>
      </c>
      <c r="E2400" s="100">
        <v>81441</v>
      </c>
      <c r="F2400" s="129">
        <v>1957</v>
      </c>
      <c r="G2400" s="100" t="s">
        <v>268</v>
      </c>
      <c r="H2400" s="15" t="s">
        <v>290</v>
      </c>
      <c r="I2400" s="130">
        <v>6.16</v>
      </c>
      <c r="J2400" s="6">
        <f>1</f>
        <v>1</v>
      </c>
      <c r="L2400" s="205" t="s">
        <v>408</v>
      </c>
      <c r="M2400" s="205" t="s">
        <v>409</v>
      </c>
      <c r="N2400" s="205" t="s">
        <v>410</v>
      </c>
    </row>
    <row r="2401" spans="2:14" ht="23.25" customHeight="1">
      <c r="B2401" s="100" t="s">
        <v>414</v>
      </c>
      <c r="C2401" s="100" t="str">
        <f>_xlfn.XLOOKUP(tblMix[[#This Row],[Team Name]],tblLookup[Team Name],tblLookup[Arena Name],NA(),0,1)</f>
        <v>NRG Stadium</v>
      </c>
      <c r="D2401" s="100" t="str">
        <f>_xlfn.XLOOKUP(tblMix[[#This Row],[Arena Name]],tblLookup[Arena Name],tblLookup[Arena Location],NA(),0,1)</f>
        <v>Houston, Texas</v>
      </c>
      <c r="E2401" s="100">
        <v>72220</v>
      </c>
      <c r="F2401" s="129">
        <v>2002</v>
      </c>
      <c r="G2401" s="100" t="s">
        <v>282</v>
      </c>
      <c r="H2401" s="15" t="s">
        <v>290</v>
      </c>
      <c r="I2401" s="130">
        <v>5.88</v>
      </c>
      <c r="J2401" s="6">
        <f>1</f>
        <v>1</v>
      </c>
      <c r="L2401" s="205" t="s">
        <v>436</v>
      </c>
      <c r="M2401" s="205" t="s">
        <v>437</v>
      </c>
      <c r="N2401" s="205" t="s">
        <v>438</v>
      </c>
    </row>
    <row r="2402" spans="2:14" ht="23.25" customHeight="1">
      <c r="B2402" s="100" t="s">
        <v>399</v>
      </c>
      <c r="C2402" s="100" t="s">
        <v>400</v>
      </c>
      <c r="D2402" s="100" t="s">
        <v>401</v>
      </c>
      <c r="E2402" s="100">
        <v>67895</v>
      </c>
      <c r="F2402" s="129">
        <v>1999</v>
      </c>
      <c r="G2402" s="100" t="s">
        <v>285</v>
      </c>
      <c r="H2402" s="15" t="s">
        <v>281</v>
      </c>
      <c r="I2402" s="130">
        <v>13.35</v>
      </c>
      <c r="J2402" s="6">
        <f>1</f>
        <v>1</v>
      </c>
      <c r="L2402" s="205" t="s">
        <v>449</v>
      </c>
      <c r="M2402" s="205" t="s">
        <v>450</v>
      </c>
      <c r="N2402" s="205" t="s">
        <v>451</v>
      </c>
    </row>
    <row r="2403" spans="2:14" ht="23.25" customHeight="1">
      <c r="B2403" s="100" t="s">
        <v>458</v>
      </c>
      <c r="C2403" s="100" t="s">
        <v>459</v>
      </c>
      <c r="D2403" s="100" t="s">
        <v>460</v>
      </c>
      <c r="E2403" s="100">
        <v>69000</v>
      </c>
      <c r="F2403" s="129">
        <v>2002</v>
      </c>
      <c r="G2403" s="100" t="s">
        <v>277</v>
      </c>
      <c r="H2403" s="15" t="s">
        <v>283</v>
      </c>
      <c r="I2403" s="130">
        <v>8.2200000000000006</v>
      </c>
      <c r="J2403" s="6">
        <f>1</f>
        <v>1</v>
      </c>
      <c r="L2403" s="205" t="s">
        <v>381</v>
      </c>
      <c r="M2403" s="205" t="s">
        <v>382</v>
      </c>
      <c r="N2403" s="205" t="s">
        <v>383</v>
      </c>
    </row>
    <row r="2404" spans="2:14" ht="23.25" customHeight="1">
      <c r="B2404" s="100" t="str" cm="1">
        <f t="array" ref="B2404">_xlfn.XLOOKUP(tblMix[[#This Row],[Arena Name]]&amp;tblMix[[#This Row],[Arena Location]],tblLookup[Arena Name]&amp;tblLookup[Arena Location],tblLookup[Team Name],NA(),0,1)</f>
        <v>Seattle Seahawks</v>
      </c>
      <c r="C2404" s="100" t="str">
        <f>_xlfn.XLOOKUP(tblMix[[#This Row],[Arena Location]],tblLookup[Arena Location],tblLookup[Arena Name],NA(),0,1)</f>
        <v>Lumen Field</v>
      </c>
      <c r="D2404" s="100" t="s">
        <v>460</v>
      </c>
      <c r="E2404" s="100">
        <v>69000</v>
      </c>
      <c r="F2404" s="129">
        <v>2002</v>
      </c>
      <c r="G2404" s="100" t="s">
        <v>312</v>
      </c>
      <c r="H2404" s="15" t="s">
        <v>287</v>
      </c>
      <c r="I2404" s="130">
        <v>16.22</v>
      </c>
      <c r="J2404" s="6">
        <f>1</f>
        <v>1</v>
      </c>
      <c r="L2404" s="205" t="s">
        <v>411</v>
      </c>
      <c r="M2404" s="205" t="s">
        <v>412</v>
      </c>
      <c r="N2404" s="205" t="s">
        <v>413</v>
      </c>
    </row>
    <row r="2405" spans="2:14" ht="23.25" customHeight="1">
      <c r="B2405" s="100" t="s">
        <v>408</v>
      </c>
      <c r="C2405" s="100" t="s">
        <v>409</v>
      </c>
      <c r="D2405" s="100" t="str">
        <f>_xlfn.XLOOKUP(tblMix[[#This Row],[Arena Name]],tblLookup[Arena Name],tblLookup[Arena Location],NA(),0,1)</f>
        <v>Detroit, Michigan</v>
      </c>
      <c r="E2405" s="100">
        <v>65000</v>
      </c>
      <c r="F2405" s="129">
        <v>2002</v>
      </c>
      <c r="G2405" s="100" t="s">
        <v>304</v>
      </c>
      <c r="H2405" s="15" t="s">
        <v>283</v>
      </c>
      <c r="I2405" s="130">
        <v>7.53</v>
      </c>
      <c r="J2405" s="6">
        <f>1</f>
        <v>1</v>
      </c>
      <c r="L2405" s="205" t="s">
        <v>408</v>
      </c>
      <c r="M2405" s="205" t="s">
        <v>409</v>
      </c>
      <c r="N2405" s="205" t="s">
        <v>410</v>
      </c>
    </row>
    <row r="2406" spans="2:14" ht="23.25" customHeight="1">
      <c r="B2406" s="100" t="s">
        <v>423</v>
      </c>
      <c r="C2406" s="100" t="s">
        <v>424</v>
      </c>
      <c r="D2406" s="100" t="s">
        <v>425</v>
      </c>
      <c r="E2406" s="100">
        <v>76416</v>
      </c>
      <c r="F2406" s="129">
        <v>1972</v>
      </c>
      <c r="G2406" s="100" t="s">
        <v>300</v>
      </c>
      <c r="H2406" s="15" t="s">
        <v>281</v>
      </c>
      <c r="I2406" s="130">
        <v>8.64</v>
      </c>
      <c r="J2406" s="6">
        <f>1</f>
        <v>1</v>
      </c>
      <c r="L2406" s="205" t="s">
        <v>381</v>
      </c>
      <c r="M2406" s="205" t="s">
        <v>382</v>
      </c>
      <c r="N2406" s="205" t="s">
        <v>383</v>
      </c>
    </row>
    <row r="2407" spans="2:14" ht="23.25" customHeight="1">
      <c r="B2407" s="100" t="str" cm="1">
        <f t="array" ref="B2407">_xlfn.XLOOKUP(tblMix[[#This Row],[Arena Name]]&amp;tblMix[[#This Row],[Arena Location]],tblLookup[Arena Name]&amp;tblLookup[Arena Location],tblLookup[Team Name],NA(),0,1)</f>
        <v>Houston Texans</v>
      </c>
      <c r="C2407" s="100" t="s">
        <v>415</v>
      </c>
      <c r="D2407" s="100" t="s">
        <v>416</v>
      </c>
      <c r="E2407" s="100">
        <v>72220</v>
      </c>
      <c r="F2407" s="129">
        <v>2002</v>
      </c>
      <c r="G2407" s="100" t="s">
        <v>309</v>
      </c>
      <c r="H2407" s="15" t="s">
        <v>290</v>
      </c>
      <c r="I2407" s="130">
        <v>1.83</v>
      </c>
      <c r="J2407" s="6">
        <f>1</f>
        <v>1</v>
      </c>
      <c r="L2407" s="205" t="s">
        <v>436</v>
      </c>
      <c r="M2407" s="205" t="s">
        <v>437</v>
      </c>
      <c r="N2407" s="205" t="s">
        <v>438</v>
      </c>
    </row>
    <row r="2408" spans="2:14" ht="23.25" customHeight="1">
      <c r="B2408" s="100" t="str" cm="1">
        <f t="array" ref="B2408">_xlfn.XLOOKUP(tblMix[[#This Row],[Arena Name]]&amp;tblMix[[#This Row],[Arena Location]],tblLookup[Arena Name]&amp;tblLookup[Arena Location],tblLookup[Team Name],NA(),0,1)</f>
        <v>Philadelphia Eagles</v>
      </c>
      <c r="C2408" s="100" t="str">
        <f>_xlfn.XLOOKUP(tblMix[[#This Row],[Arena Location]],tblLookup[Arena Location],tblLookup[Arena Name],NA(),0,1)</f>
        <v>Lincoln Financial Field</v>
      </c>
      <c r="D2408" s="100" t="s">
        <v>451</v>
      </c>
      <c r="E2408" s="100">
        <v>69596</v>
      </c>
      <c r="F2408" s="129">
        <v>2003</v>
      </c>
      <c r="G2408" s="100" t="s">
        <v>285</v>
      </c>
      <c r="H2408" s="15" t="s">
        <v>281</v>
      </c>
      <c r="I2408" s="130">
        <v>13.35</v>
      </c>
      <c r="J2408" s="6">
        <f>1</f>
        <v>1</v>
      </c>
      <c r="L2408" s="205" t="s">
        <v>467</v>
      </c>
      <c r="M2408" s="205" t="s">
        <v>468</v>
      </c>
      <c r="N2408" s="205" t="s">
        <v>469</v>
      </c>
    </row>
    <row r="2409" spans="2:14" ht="23.25" customHeight="1">
      <c r="B2409" s="100" t="s">
        <v>449</v>
      </c>
      <c r="C2409" s="100" t="str">
        <f>_xlfn.XLOOKUP(tblMix[[#This Row],[Team Name]],tblLookup[Team Name],tblLookup[Arena Name],NA(),0,1)</f>
        <v>Lincoln Financial Field</v>
      </c>
      <c r="D2409" s="100" t="str">
        <f>_xlfn.XLOOKUP(tblMix[[#This Row],[Arena Name]],tblLookup[Arena Name],tblLookup[Arena Location],NA(),0,1)</f>
        <v>Philadelphia, Pennsylvania</v>
      </c>
      <c r="E2409" s="100">
        <v>69596</v>
      </c>
      <c r="F2409" s="129">
        <v>2003</v>
      </c>
      <c r="G2409" s="100" t="s">
        <v>304</v>
      </c>
      <c r="H2409" s="15" t="s">
        <v>283</v>
      </c>
      <c r="I2409" s="130">
        <v>7.53</v>
      </c>
      <c r="J2409" s="6">
        <f>1</f>
        <v>1</v>
      </c>
      <c r="L2409" s="205" t="s">
        <v>464</v>
      </c>
      <c r="M2409" s="205" t="s">
        <v>465</v>
      </c>
      <c r="N2409" s="205" t="s">
        <v>466</v>
      </c>
    </row>
    <row r="2410" spans="2:14" ht="23.25" customHeight="1">
      <c r="B2410" s="100" t="s">
        <v>445</v>
      </c>
      <c r="C2410" s="100" t="s">
        <v>446</v>
      </c>
      <c r="D2410" s="100" t="s">
        <v>447</v>
      </c>
      <c r="E2410" s="100">
        <v>82500</v>
      </c>
      <c r="F2410" s="129">
        <v>2010</v>
      </c>
      <c r="G2410" s="100" t="s">
        <v>294</v>
      </c>
      <c r="H2410" s="15" t="s">
        <v>287</v>
      </c>
      <c r="I2410" s="130">
        <v>3.08</v>
      </c>
      <c r="J2410" s="6">
        <f>1</f>
        <v>1</v>
      </c>
      <c r="L2410" s="205" t="s">
        <v>381</v>
      </c>
      <c r="M2410" s="205" t="s">
        <v>382</v>
      </c>
      <c r="N2410" s="205" t="s">
        <v>383</v>
      </c>
    </row>
    <row r="2411" spans="2:14" ht="23.25" customHeight="1">
      <c r="B2411" s="100" t="s">
        <v>429</v>
      </c>
      <c r="C2411" s="100" t="str">
        <f>_xlfn.XLOOKUP(tblMix[[#This Row],[Team Name]],tblLookup[Team Name],tblLookup[Arena Name],NA(),0,1)</f>
        <v>SoFi Stadium</v>
      </c>
      <c r="D2411" s="100" t="s">
        <v>431</v>
      </c>
      <c r="E2411" s="100">
        <v>70240</v>
      </c>
      <c r="F2411" s="129">
        <v>2020</v>
      </c>
      <c r="G2411" s="100" t="s">
        <v>292</v>
      </c>
      <c r="H2411" s="15" t="s">
        <v>281</v>
      </c>
      <c r="I2411" s="130">
        <v>9.19</v>
      </c>
      <c r="J2411" s="6">
        <f>1</f>
        <v>1</v>
      </c>
      <c r="L2411" s="205" t="s">
        <v>445</v>
      </c>
      <c r="M2411" s="205" t="s">
        <v>446</v>
      </c>
      <c r="N2411" s="205" t="s">
        <v>447</v>
      </c>
    </row>
    <row r="2412" spans="2:14" ht="23.25" customHeight="1">
      <c r="B2412" s="100" t="s">
        <v>445</v>
      </c>
      <c r="C2412" s="100" t="s">
        <v>446</v>
      </c>
      <c r="D2412" s="100" t="s">
        <v>447</v>
      </c>
      <c r="E2412" s="100">
        <v>82500</v>
      </c>
      <c r="F2412" s="129">
        <v>2010</v>
      </c>
      <c r="G2412" s="100" t="s">
        <v>364</v>
      </c>
      <c r="H2412" s="15" t="s">
        <v>287</v>
      </c>
      <c r="I2412" s="130">
        <v>6.86</v>
      </c>
      <c r="J2412" s="6">
        <f>1</f>
        <v>1</v>
      </c>
      <c r="L2412" s="205" t="s">
        <v>378</v>
      </c>
      <c r="M2412" s="205" t="s">
        <v>379</v>
      </c>
      <c r="N2412" s="205" t="s">
        <v>380</v>
      </c>
    </row>
    <row r="2413" spans="2:14" ht="23.25" customHeight="1">
      <c r="B2413" s="100" t="s">
        <v>414</v>
      </c>
      <c r="C2413" s="100" t="str">
        <f>_xlfn.XLOOKUP(tblMix[[#This Row],[Team Name]],tblLookup[Team Name],tblLookup[Arena Name],NA(),0,1)</f>
        <v>NRG Stadium</v>
      </c>
      <c r="D2413" s="100" t="s">
        <v>416</v>
      </c>
      <c r="E2413" s="100">
        <v>72220</v>
      </c>
      <c r="F2413" s="129">
        <v>2002</v>
      </c>
      <c r="G2413" s="100" t="s">
        <v>284</v>
      </c>
      <c r="H2413" s="15" t="s">
        <v>281</v>
      </c>
      <c r="I2413" s="130">
        <v>10.210000000000001</v>
      </c>
      <c r="J2413" s="6">
        <f>1</f>
        <v>1</v>
      </c>
      <c r="L2413" s="205" t="s">
        <v>399</v>
      </c>
      <c r="M2413" s="205" t="s">
        <v>400</v>
      </c>
      <c r="N2413" s="205" t="s">
        <v>401</v>
      </c>
    </row>
    <row r="2414" spans="2:14" ht="23.25" customHeight="1">
      <c r="B2414" s="100" t="s">
        <v>396</v>
      </c>
      <c r="C2414" s="100" t="s">
        <v>397</v>
      </c>
      <c r="D2414" s="100" t="str">
        <f>_xlfn.XLOOKUP(tblMix[[#This Row],[Arena Name]],tblLookup[Arena Name],tblLookup[Arena Location],NA(),0,1)</f>
        <v>Cincinnati, Ohio</v>
      </c>
      <c r="E2414" s="100">
        <v>65515</v>
      </c>
      <c r="F2414" s="129">
        <v>2000</v>
      </c>
      <c r="G2414" s="100" t="s">
        <v>300</v>
      </c>
      <c r="H2414" s="15" t="s">
        <v>290</v>
      </c>
      <c r="I2414" s="130">
        <v>8.15</v>
      </c>
      <c r="J2414" s="6">
        <f>1</f>
        <v>1</v>
      </c>
      <c r="L2414" s="205" t="s">
        <v>399</v>
      </c>
      <c r="M2414" s="205" t="s">
        <v>400</v>
      </c>
      <c r="N2414" s="205" t="s">
        <v>401</v>
      </c>
    </row>
    <row r="2415" spans="2:14" ht="23.25" customHeight="1">
      <c r="B2415" s="100" t="s">
        <v>429</v>
      </c>
      <c r="C2415" s="100" t="str">
        <f>_xlfn.XLOOKUP(tblMix[[#This Row],[Team Name]],tblLookup[Team Name],tblLookup[Arena Name],NA(),0,1)</f>
        <v>SoFi Stadium</v>
      </c>
      <c r="D2415" s="100" t="s">
        <v>431</v>
      </c>
      <c r="E2415" s="100">
        <v>70240</v>
      </c>
      <c r="F2415" s="129">
        <v>2020</v>
      </c>
      <c r="G2415" s="100" t="s">
        <v>293</v>
      </c>
      <c r="H2415" s="15" t="s">
        <v>283</v>
      </c>
      <c r="I2415" s="130">
        <v>5.08</v>
      </c>
      <c r="J2415" s="6">
        <f>1</f>
        <v>1</v>
      </c>
      <c r="L2415" s="205" t="s">
        <v>433</v>
      </c>
      <c r="M2415" s="205" t="s">
        <v>434</v>
      </c>
      <c r="N2415" s="205" t="s">
        <v>435</v>
      </c>
    </row>
    <row r="2416" spans="2:14" ht="23.25" customHeight="1">
      <c r="B2416" s="100" t="str" cm="1">
        <f t="array" ref="B2416">_xlfn.XLOOKUP(tblMix[[#This Row],[Arena Name]]&amp;tblMix[[#This Row],[Arena Location]],tblLookup[Arena Name]&amp;tblLookup[Arena Location],tblLookup[Team Name],NA(),0,1)</f>
        <v>Tampa Bay Buccaneers</v>
      </c>
      <c r="C2416" s="100" t="str">
        <f>_xlfn.XLOOKUP(tblMix[[#This Row],[Arena Location]],tblLookup[Arena Location],tblLookup[Arena Name],NA(),0,1)</f>
        <v>Raymond James Stadium</v>
      </c>
      <c r="D2416" s="100" t="s">
        <v>463</v>
      </c>
      <c r="E2416" s="100">
        <v>65890</v>
      </c>
      <c r="F2416" s="129">
        <v>1998</v>
      </c>
      <c r="G2416" s="100" t="s">
        <v>308</v>
      </c>
      <c r="H2416" s="15" t="s">
        <v>281</v>
      </c>
      <c r="I2416" s="130">
        <v>12.31</v>
      </c>
      <c r="J2416" s="6">
        <f>1</f>
        <v>1</v>
      </c>
      <c r="L2416" s="205" t="s">
        <v>467</v>
      </c>
      <c r="M2416" s="205" t="s">
        <v>468</v>
      </c>
      <c r="N2416" s="205" t="s">
        <v>469</v>
      </c>
    </row>
    <row r="2417" spans="2:14" ht="23.25" customHeight="1">
      <c r="B2417" s="100" t="str" cm="1">
        <f t="array" ref="B2417">_xlfn.XLOOKUP(tblMix[[#This Row],[Arena Name]]&amp;tblMix[[#This Row],[Arena Location]],tblLookup[Arena Name]&amp;tblLookup[Arena Location],tblLookup[Team Name],NA(),0,1)</f>
        <v>Los Angeles Rams</v>
      </c>
      <c r="C2417" s="100" t="str">
        <f>_xlfn.XLOOKUP(tblMix[[#This Row],[Arena Location]],tblLookup[Arena Location],tblLookup[Arena Name],NA(),0,1)</f>
        <v>SoFi Stadium</v>
      </c>
      <c r="D2417" s="100" t="s">
        <v>431</v>
      </c>
      <c r="E2417" s="100">
        <v>70240</v>
      </c>
      <c r="F2417" s="129">
        <v>2020</v>
      </c>
      <c r="G2417" s="100" t="s">
        <v>298</v>
      </c>
      <c r="H2417" s="15" t="s">
        <v>281</v>
      </c>
      <c r="I2417" s="130">
        <v>9.0500000000000007</v>
      </c>
      <c r="J2417" s="6">
        <f>1</f>
        <v>1</v>
      </c>
      <c r="L2417" s="205" t="s">
        <v>449</v>
      </c>
      <c r="M2417" s="205" t="s">
        <v>450</v>
      </c>
      <c r="N2417" s="205" t="s">
        <v>451</v>
      </c>
    </row>
    <row r="2418" spans="2:14" ht="23.25" customHeight="1">
      <c r="B2418" s="100" t="s">
        <v>449</v>
      </c>
      <c r="C2418" s="100" t="str">
        <f>_xlfn.XLOOKUP(tblMix[[#This Row],[Team Name]],tblLookup[Team Name],tblLookup[Arena Name],NA(),0,1)</f>
        <v>Lincoln Financial Field</v>
      </c>
      <c r="D2418" s="100" t="str">
        <f>_xlfn.XLOOKUP(tblMix[[#This Row],[Arena Name]],tblLookup[Arena Name],tblLookup[Arena Location],NA(),0,1)</f>
        <v>Philadelphia, Pennsylvania</v>
      </c>
      <c r="E2418" s="100">
        <v>69596</v>
      </c>
      <c r="F2418" s="129">
        <v>2003</v>
      </c>
      <c r="G2418" s="100" t="s">
        <v>308</v>
      </c>
      <c r="H2418" s="15" t="s">
        <v>281</v>
      </c>
      <c r="I2418" s="130">
        <v>12.31</v>
      </c>
      <c r="J2418" s="6">
        <f>1</f>
        <v>1</v>
      </c>
      <c r="L2418" s="205" t="s">
        <v>378</v>
      </c>
      <c r="M2418" s="205" t="s">
        <v>379</v>
      </c>
      <c r="N2418" s="205" t="s">
        <v>380</v>
      </c>
    </row>
    <row r="2419" spans="2:14" ht="23.25" customHeight="1">
      <c r="B2419" s="100" t="s">
        <v>387</v>
      </c>
      <c r="C2419" s="100" t="s">
        <v>388</v>
      </c>
      <c r="D2419" s="100" t="str">
        <f>_xlfn.XLOOKUP(tblMix[[#This Row],[Arena Name]],tblLookup[Arena Name],tblLookup[Arena Location],NA(),0,1)</f>
        <v>Orchard Park, New York</v>
      </c>
      <c r="E2419" s="100">
        <v>71608</v>
      </c>
      <c r="F2419" s="129">
        <v>1973</v>
      </c>
      <c r="G2419" s="100" t="s">
        <v>271</v>
      </c>
      <c r="H2419" s="15" t="s">
        <v>287</v>
      </c>
      <c r="I2419" s="130">
        <v>9.4700000000000006</v>
      </c>
      <c r="J2419" s="6">
        <f>1</f>
        <v>1</v>
      </c>
      <c r="L2419" s="205" t="s">
        <v>402</v>
      </c>
      <c r="M2419" s="205" t="s">
        <v>403</v>
      </c>
      <c r="N2419" s="205" t="s">
        <v>404</v>
      </c>
    </row>
    <row r="2420" spans="2:14" ht="23.25" customHeight="1">
      <c r="B2420" s="100" t="s">
        <v>399</v>
      </c>
      <c r="C2420" s="100" t="s">
        <v>400</v>
      </c>
      <c r="D2420" s="100" t="s">
        <v>401</v>
      </c>
      <c r="E2420" s="100">
        <v>67895</v>
      </c>
      <c r="F2420" s="129">
        <v>1999</v>
      </c>
      <c r="G2420" s="100" t="s">
        <v>311</v>
      </c>
      <c r="H2420" s="15" t="s">
        <v>281</v>
      </c>
      <c r="I2420" s="130">
        <v>13.65</v>
      </c>
      <c r="J2420" s="6">
        <f>1</f>
        <v>1</v>
      </c>
      <c r="L2420" s="205" t="s">
        <v>433</v>
      </c>
      <c r="M2420" s="205" t="s">
        <v>434</v>
      </c>
      <c r="N2420" s="205" t="s">
        <v>435</v>
      </c>
    </row>
    <row r="2421" spans="2:14" ht="23.25" customHeight="1">
      <c r="B2421" s="100" t="s">
        <v>458</v>
      </c>
      <c r="C2421" s="100" t="s">
        <v>459</v>
      </c>
      <c r="D2421" s="100" t="s">
        <v>460</v>
      </c>
      <c r="E2421" s="100">
        <v>69000</v>
      </c>
      <c r="F2421" s="129">
        <v>2002</v>
      </c>
      <c r="G2421" s="100" t="s">
        <v>360</v>
      </c>
      <c r="H2421" s="15" t="s">
        <v>283</v>
      </c>
      <c r="I2421" s="130">
        <v>3.11</v>
      </c>
      <c r="J2421" s="6">
        <f>1</f>
        <v>1</v>
      </c>
      <c r="L2421" s="205" t="s">
        <v>414</v>
      </c>
      <c r="M2421" s="205" t="s">
        <v>415</v>
      </c>
      <c r="N2421" s="205" t="s">
        <v>416</v>
      </c>
    </row>
    <row r="2422" spans="2:14" ht="23.25" customHeight="1">
      <c r="B2422" s="100" t="s">
        <v>449</v>
      </c>
      <c r="C2422" s="100" t="s">
        <v>450</v>
      </c>
      <c r="D2422" s="100" t="s">
        <v>451</v>
      </c>
      <c r="E2422" s="100">
        <v>69596</v>
      </c>
      <c r="F2422" s="129">
        <v>2003</v>
      </c>
      <c r="G2422" s="100" t="s">
        <v>288</v>
      </c>
      <c r="H2422" s="15" t="s">
        <v>281</v>
      </c>
      <c r="I2422" s="130">
        <v>5.49</v>
      </c>
      <c r="J2422" s="6">
        <f>1</f>
        <v>1</v>
      </c>
      <c r="L2422" s="205" t="s">
        <v>393</v>
      </c>
      <c r="M2422" s="205" t="s">
        <v>394</v>
      </c>
      <c r="N2422" s="205" t="s">
        <v>395</v>
      </c>
    </row>
    <row r="2423" spans="2:14" ht="23.25" customHeight="1">
      <c r="B2423" s="100" t="s">
        <v>414</v>
      </c>
      <c r="C2423" s="100" t="s">
        <v>415</v>
      </c>
      <c r="D2423" s="100" t="s">
        <v>416</v>
      </c>
      <c r="E2423" s="100">
        <v>72220</v>
      </c>
      <c r="F2423" s="129">
        <v>2002</v>
      </c>
      <c r="G2423" s="100" t="s">
        <v>294</v>
      </c>
      <c r="H2423" s="15" t="s">
        <v>287</v>
      </c>
      <c r="I2423" s="130">
        <v>3.08</v>
      </c>
      <c r="J2423" s="6">
        <f>1</f>
        <v>1</v>
      </c>
      <c r="L2423" s="205" t="s">
        <v>439</v>
      </c>
      <c r="M2423" s="205" t="s">
        <v>440</v>
      </c>
      <c r="N2423" s="205" t="s">
        <v>441</v>
      </c>
    </row>
    <row r="2424" spans="2:14" ht="23.25" customHeight="1">
      <c r="B2424" s="100" t="str" cm="1">
        <f t="array" ref="B2424">_xlfn.XLOOKUP(tblMix[[#This Row],[Arena Name]]&amp;tblMix[[#This Row],[Arena Location]],tblLookup[Arena Name]&amp;tblLookup[Arena Location],tblLookup[Team Name],NA(),0,1)</f>
        <v>Los Angeles Rams</v>
      </c>
      <c r="C2424" s="100" t="str">
        <f>_xlfn.XLOOKUP(tblMix[[#This Row],[Arena Location]],tblLookup[Arena Location],tblLookup[Arena Name],NA(),0,1)</f>
        <v>SoFi Stadium</v>
      </c>
      <c r="D2424" s="100" t="s">
        <v>431</v>
      </c>
      <c r="E2424" s="100">
        <v>70240</v>
      </c>
      <c r="F2424" s="129">
        <v>2020</v>
      </c>
      <c r="G2424" s="100" t="s">
        <v>312</v>
      </c>
      <c r="H2424" s="15" t="s">
        <v>281</v>
      </c>
      <c r="I2424" s="130">
        <v>16.059999999999999</v>
      </c>
      <c r="J2424" s="6">
        <f>1</f>
        <v>1</v>
      </c>
      <c r="L2424" s="205" t="s">
        <v>433</v>
      </c>
      <c r="M2424" s="205" t="s">
        <v>434</v>
      </c>
      <c r="N2424" s="205" t="s">
        <v>435</v>
      </c>
    </row>
    <row r="2425" spans="2:14" ht="23.25" customHeight="1">
      <c r="B2425" s="100" t="s">
        <v>458</v>
      </c>
      <c r="C2425" s="100" t="s">
        <v>459</v>
      </c>
      <c r="D2425" s="100" t="s">
        <v>460</v>
      </c>
      <c r="E2425" s="100">
        <v>69000</v>
      </c>
      <c r="F2425" s="129">
        <v>2002</v>
      </c>
      <c r="G2425" s="100" t="s">
        <v>274</v>
      </c>
      <c r="H2425" s="15" t="s">
        <v>287</v>
      </c>
      <c r="I2425" s="130">
        <v>6.84</v>
      </c>
      <c r="J2425" s="6">
        <f>1</f>
        <v>1</v>
      </c>
      <c r="L2425" s="205" t="s">
        <v>420</v>
      </c>
      <c r="M2425" s="205" t="s">
        <v>421</v>
      </c>
      <c r="N2425" s="205" t="s">
        <v>422</v>
      </c>
    </row>
    <row r="2426" spans="2:14" ht="23.25" customHeight="1">
      <c r="B2426" s="100" t="str" cm="1">
        <f t="array" ref="B2426">_xlfn.XLOOKUP(tblMix[[#This Row],[Arena Name]]&amp;tblMix[[#This Row],[Arena Location]],tblLookup[Arena Name]&amp;tblLookup[Arena Location],tblLookup[Team Name],NA(),0,1)</f>
        <v>Philadelphia Eagles</v>
      </c>
      <c r="C2426" s="100" t="str">
        <f>_xlfn.XLOOKUP(tblMix[[#This Row],[Arena Location]],tblLookup[Arena Location],tblLookup[Arena Name],NA(),0,1)</f>
        <v>Lincoln Financial Field</v>
      </c>
      <c r="D2426" s="100" t="s">
        <v>451</v>
      </c>
      <c r="E2426" s="100">
        <v>69596</v>
      </c>
      <c r="F2426" s="129">
        <v>2003</v>
      </c>
      <c r="G2426" s="100" t="s">
        <v>324</v>
      </c>
      <c r="H2426" s="15" t="s">
        <v>290</v>
      </c>
      <c r="I2426" s="130">
        <v>13.09</v>
      </c>
      <c r="J2426" s="6">
        <f>1</f>
        <v>1</v>
      </c>
      <c r="L2426" s="205" t="s">
        <v>426</v>
      </c>
      <c r="M2426" s="205" t="s">
        <v>427</v>
      </c>
      <c r="N2426" s="205" t="s">
        <v>428</v>
      </c>
    </row>
    <row r="2427" spans="2:14" ht="23.25" customHeight="1">
      <c r="B2427" s="100" t="str" cm="1">
        <f t="array" ref="B2427">_xlfn.XLOOKUP(tblMix[[#This Row],[Arena Name]]&amp;tblMix[[#This Row],[Arena Location]],tblLookup[Arena Name]&amp;tblLookup[Arena Location],tblLookup[Team Name],NA(),0,1)</f>
        <v>New Orleans Saints</v>
      </c>
      <c r="C2427" s="100" t="s">
        <v>443</v>
      </c>
      <c r="D2427" s="100" t="s">
        <v>444</v>
      </c>
      <c r="E2427" s="100">
        <v>73208</v>
      </c>
      <c r="F2427" s="129">
        <v>1975</v>
      </c>
      <c r="G2427" s="100" t="s">
        <v>269</v>
      </c>
      <c r="H2427" s="15" t="s">
        <v>283</v>
      </c>
      <c r="I2427" s="130">
        <v>10.34</v>
      </c>
      <c r="J2427" s="6">
        <f>1</f>
        <v>1</v>
      </c>
      <c r="L2427" s="205" t="s">
        <v>381</v>
      </c>
      <c r="M2427" s="205" t="s">
        <v>382</v>
      </c>
      <c r="N2427" s="205" t="s">
        <v>383</v>
      </c>
    </row>
    <row r="2428" spans="2:14" ht="23.25" customHeight="1">
      <c r="B2428" s="100" t="s">
        <v>442</v>
      </c>
      <c r="C2428" s="100" t="s">
        <v>443</v>
      </c>
      <c r="D2428" s="100" t="s">
        <v>444</v>
      </c>
      <c r="E2428" s="100">
        <v>73208</v>
      </c>
      <c r="F2428" s="129">
        <v>1975</v>
      </c>
      <c r="G2428" s="100" t="s">
        <v>285</v>
      </c>
      <c r="H2428" s="15" t="s">
        <v>287</v>
      </c>
      <c r="I2428" s="130">
        <v>12.71</v>
      </c>
      <c r="J2428" s="6">
        <f>1</f>
        <v>1</v>
      </c>
      <c r="L2428" s="205" t="s">
        <v>402</v>
      </c>
      <c r="M2428" s="205" t="s">
        <v>403</v>
      </c>
      <c r="N2428" s="205" t="s">
        <v>404</v>
      </c>
    </row>
    <row r="2429" spans="2:14" ht="23.25" customHeight="1">
      <c r="B2429" s="100" t="s">
        <v>433</v>
      </c>
      <c r="C2429" s="100" t="s">
        <v>434</v>
      </c>
      <c r="D2429" s="100" t="s">
        <v>435</v>
      </c>
      <c r="E2429" s="100">
        <v>65326</v>
      </c>
      <c r="F2429" s="129">
        <v>1987</v>
      </c>
      <c r="G2429" s="100" t="s">
        <v>292</v>
      </c>
      <c r="H2429" s="15" t="s">
        <v>287</v>
      </c>
      <c r="I2429" s="130">
        <v>9.99</v>
      </c>
      <c r="J2429" s="6">
        <f>1</f>
        <v>1</v>
      </c>
      <c r="L2429" s="205" t="s">
        <v>423</v>
      </c>
      <c r="M2429" s="205" t="s">
        <v>424</v>
      </c>
      <c r="N2429" s="205" t="s">
        <v>425</v>
      </c>
    </row>
    <row r="2430" spans="2:14" ht="23.25" customHeight="1">
      <c r="B2430" s="100" t="s">
        <v>393</v>
      </c>
      <c r="C2430" s="100" t="s">
        <v>394</v>
      </c>
      <c r="D2430" s="100" t="s">
        <v>395</v>
      </c>
      <c r="E2430" s="100">
        <v>61500</v>
      </c>
      <c r="F2430" s="129">
        <v>1924</v>
      </c>
      <c r="G2430" s="100" t="s">
        <v>270</v>
      </c>
      <c r="H2430" s="15" t="s">
        <v>290</v>
      </c>
      <c r="I2430" s="130">
        <v>8.5</v>
      </c>
      <c r="J2430" s="6">
        <f>1</f>
        <v>1</v>
      </c>
      <c r="L2430" s="205" t="s">
        <v>449</v>
      </c>
      <c r="M2430" s="205" t="s">
        <v>450</v>
      </c>
      <c r="N2430" s="205" t="s">
        <v>451</v>
      </c>
    </row>
    <row r="2431" spans="2:14" ht="23.25" customHeight="1">
      <c r="B2431" s="100" t="s">
        <v>381</v>
      </c>
      <c r="C2431" s="100" t="s">
        <v>382</v>
      </c>
      <c r="D2431" s="100" t="s">
        <v>383</v>
      </c>
      <c r="E2431" s="100">
        <v>71000</v>
      </c>
      <c r="F2431" s="129">
        <v>2017</v>
      </c>
      <c r="G2431" s="100" t="s">
        <v>274</v>
      </c>
      <c r="H2431" s="15" t="s">
        <v>281</v>
      </c>
      <c r="I2431" s="130">
        <v>7.11</v>
      </c>
      <c r="J2431" s="6">
        <f>1</f>
        <v>1</v>
      </c>
      <c r="L2431" s="205" t="s">
        <v>433</v>
      </c>
      <c r="M2431" s="205" t="s">
        <v>434</v>
      </c>
      <c r="N2431" s="205" t="s">
        <v>435</v>
      </c>
    </row>
    <row r="2432" spans="2:14" ht="23.25" customHeight="1">
      <c r="B2432" s="100" t="s">
        <v>455</v>
      </c>
      <c r="C2432" s="100" t="s">
        <v>456</v>
      </c>
      <c r="D2432" s="100" t="str">
        <f>_xlfn.XLOOKUP(tblMix[[#This Row],[Arena Name]],tblLookup[Arena Name],tblLookup[Arena Location],NA(),0,1)</f>
        <v>Santa Clara, California</v>
      </c>
      <c r="E2432" s="100">
        <v>68500</v>
      </c>
      <c r="F2432" s="129">
        <v>2014</v>
      </c>
      <c r="G2432" s="100" t="s">
        <v>359</v>
      </c>
      <c r="H2432" s="15" t="s">
        <v>290</v>
      </c>
      <c r="I2432" s="130">
        <v>10.49</v>
      </c>
      <c r="J2432" s="6">
        <f>1</f>
        <v>1</v>
      </c>
      <c r="L2432" s="205" t="s">
        <v>378</v>
      </c>
      <c r="M2432" s="205" t="s">
        <v>379</v>
      </c>
      <c r="N2432" s="205" t="s">
        <v>380</v>
      </c>
    </row>
    <row r="2433" spans="2:14" ht="23.25" customHeight="1">
      <c r="B2433" s="100" t="s">
        <v>396</v>
      </c>
      <c r="C2433" s="100" t="s">
        <v>397</v>
      </c>
      <c r="D2433" s="100" t="s">
        <v>398</v>
      </c>
      <c r="E2433" s="100">
        <v>65515</v>
      </c>
      <c r="F2433" s="129">
        <v>2000</v>
      </c>
      <c r="G2433" s="100" t="s">
        <v>361</v>
      </c>
      <c r="H2433" s="15" t="s">
        <v>290</v>
      </c>
      <c r="I2433" s="130">
        <v>3.25</v>
      </c>
      <c r="J2433" s="6">
        <f>1</f>
        <v>1</v>
      </c>
      <c r="L2433" s="205" t="s">
        <v>432</v>
      </c>
      <c r="M2433" s="205" t="s">
        <v>430</v>
      </c>
      <c r="N2433" s="205" t="s">
        <v>431</v>
      </c>
    </row>
    <row r="2434" spans="2:14" ht="23.25" customHeight="1">
      <c r="B2434" s="100" t="s">
        <v>414</v>
      </c>
      <c r="C2434" s="100" t="s">
        <v>415</v>
      </c>
      <c r="D2434" s="100" t="s">
        <v>416</v>
      </c>
      <c r="E2434" s="100">
        <v>72220</v>
      </c>
      <c r="F2434" s="129">
        <v>2002</v>
      </c>
      <c r="G2434" s="100" t="s">
        <v>289</v>
      </c>
      <c r="H2434" s="15" t="s">
        <v>283</v>
      </c>
      <c r="I2434" s="130">
        <v>7.76</v>
      </c>
      <c r="J2434" s="6">
        <f>1</f>
        <v>1</v>
      </c>
      <c r="L2434" s="205" t="s">
        <v>387</v>
      </c>
      <c r="M2434" s="205" t="s">
        <v>388</v>
      </c>
      <c r="N2434" s="205" t="s">
        <v>389</v>
      </c>
    </row>
    <row r="2435" spans="2:14" ht="23.25" customHeight="1">
      <c r="B2435" s="100" t="str" cm="1">
        <f t="array" ref="B2435">_xlfn.XLOOKUP(tblMix[[#This Row],[Arena Name]]&amp;tblMix[[#This Row],[Arena Location]],tblLookup[Arena Name]&amp;tblLookup[Arena Location],tblLookup[Team Name],NA(),0,1)</f>
        <v>San Francisco 49ers</v>
      </c>
      <c r="C2435" s="100" t="s">
        <v>456</v>
      </c>
      <c r="D2435" s="100" t="str">
        <f>_xlfn.XLOOKUP(tblMix[[#This Row],[Arena Name]],tblLookup[Arena Name],tblLookup[Arena Location],NA(),0,1)</f>
        <v>Santa Clara, California</v>
      </c>
      <c r="E2435" s="100">
        <v>68500</v>
      </c>
      <c r="F2435" s="129">
        <v>2014</v>
      </c>
      <c r="G2435" s="100" t="s">
        <v>361</v>
      </c>
      <c r="H2435" s="15" t="s">
        <v>290</v>
      </c>
      <c r="I2435" s="130">
        <v>3.25</v>
      </c>
      <c r="J2435" s="6">
        <f>1</f>
        <v>1</v>
      </c>
      <c r="L2435" s="205" t="s">
        <v>452</v>
      </c>
      <c r="M2435" s="205" t="s">
        <v>453</v>
      </c>
      <c r="N2435" s="205" t="s">
        <v>454</v>
      </c>
    </row>
    <row r="2436" spans="2:14" ht="23.25" customHeight="1">
      <c r="B2436" s="100" t="s">
        <v>436</v>
      </c>
      <c r="C2436" s="100" t="s">
        <v>437</v>
      </c>
      <c r="D2436" s="100" t="str">
        <f>_xlfn.XLOOKUP(tblMix[[#This Row],[Arena Name]],tblLookup[Arena Name],tblLookup[Arena Location],NA(),0,1)</f>
        <v>Minneapolis, Minnesota</v>
      </c>
      <c r="E2436" s="100">
        <v>66655</v>
      </c>
      <c r="F2436" s="129">
        <v>2016</v>
      </c>
      <c r="G2436" s="100" t="s">
        <v>284</v>
      </c>
      <c r="H2436" s="15" t="s">
        <v>281</v>
      </c>
      <c r="I2436" s="130">
        <v>10.210000000000001</v>
      </c>
      <c r="J2436" s="6">
        <f>1</f>
        <v>1</v>
      </c>
      <c r="L2436" s="205" t="s">
        <v>449</v>
      </c>
      <c r="M2436" s="205" t="s">
        <v>450</v>
      </c>
      <c r="N2436" s="205" t="s">
        <v>451</v>
      </c>
    </row>
    <row r="2437" spans="2:14" ht="23.25" customHeight="1">
      <c r="B2437" s="100" t="s">
        <v>390</v>
      </c>
      <c r="C2437" s="100" t="s">
        <v>391</v>
      </c>
      <c r="D2437" s="100" t="str">
        <f>_xlfn.XLOOKUP(tblMix[[#This Row],[Arena Name]],tblLookup[Arena Name],tblLookup[Arena Location],NA(),0,1)</f>
        <v>Charlotte, North Carolina</v>
      </c>
      <c r="E2437" s="100">
        <v>75523</v>
      </c>
      <c r="F2437" s="129">
        <v>1996</v>
      </c>
      <c r="G2437" s="100" t="s">
        <v>294</v>
      </c>
      <c r="H2437" s="15" t="s">
        <v>290</v>
      </c>
      <c r="I2437" s="130">
        <v>3.14</v>
      </c>
      <c r="J2437" s="6">
        <f>1</f>
        <v>1</v>
      </c>
      <c r="L2437" s="205" t="s">
        <v>464</v>
      </c>
      <c r="M2437" s="205" t="s">
        <v>465</v>
      </c>
      <c r="N2437" s="205" t="s">
        <v>466</v>
      </c>
    </row>
    <row r="2438" spans="2:14" ht="23.25" customHeight="1">
      <c r="B2438" s="100" t="s">
        <v>408</v>
      </c>
      <c r="C2438" s="100" t="s">
        <v>409</v>
      </c>
      <c r="D2438" s="100" t="s">
        <v>410</v>
      </c>
      <c r="E2438" s="100">
        <v>65000</v>
      </c>
      <c r="F2438" s="129">
        <v>2002</v>
      </c>
      <c r="G2438" s="100" t="s">
        <v>313</v>
      </c>
      <c r="H2438" s="15" t="s">
        <v>290</v>
      </c>
      <c r="I2438" s="130">
        <v>13.42</v>
      </c>
      <c r="J2438" s="6">
        <f>1</f>
        <v>1</v>
      </c>
      <c r="L2438" s="205" t="s">
        <v>455</v>
      </c>
      <c r="M2438" s="205" t="s">
        <v>456</v>
      </c>
      <c r="N2438" s="205" t="s">
        <v>457</v>
      </c>
    </row>
    <row r="2439" spans="2:14" ht="23.25" customHeight="1">
      <c r="B2439" s="100" t="s">
        <v>448</v>
      </c>
      <c r="C2439" s="100" t="s">
        <v>446</v>
      </c>
      <c r="D2439" s="100" t="s">
        <v>447</v>
      </c>
      <c r="E2439" s="100">
        <v>82500</v>
      </c>
      <c r="F2439" s="129">
        <v>2010</v>
      </c>
      <c r="G2439" s="100" t="s">
        <v>360</v>
      </c>
      <c r="H2439" s="15" t="s">
        <v>290</v>
      </c>
      <c r="I2439" s="130">
        <v>3.02</v>
      </c>
      <c r="J2439" s="6">
        <f>1</f>
        <v>1</v>
      </c>
      <c r="L2439" s="205" t="s">
        <v>420</v>
      </c>
      <c r="M2439" s="205" t="s">
        <v>421</v>
      </c>
      <c r="N2439" s="205" t="s">
        <v>422</v>
      </c>
    </row>
    <row r="2440" spans="2:14" ht="23.25" customHeight="1">
      <c r="B2440" s="100" t="s">
        <v>455</v>
      </c>
      <c r="C2440" s="100" t="s">
        <v>456</v>
      </c>
      <c r="D2440" s="100" t="s">
        <v>457</v>
      </c>
      <c r="E2440" s="100">
        <v>68500</v>
      </c>
      <c r="F2440" s="129">
        <v>2014</v>
      </c>
      <c r="G2440" s="100" t="s">
        <v>295</v>
      </c>
      <c r="H2440" s="15" t="s">
        <v>290</v>
      </c>
      <c r="I2440" s="130">
        <v>15.77</v>
      </c>
      <c r="J2440" s="6">
        <f>1</f>
        <v>1</v>
      </c>
      <c r="L2440" s="205" t="s">
        <v>458</v>
      </c>
      <c r="M2440" s="205" t="s">
        <v>459</v>
      </c>
      <c r="N2440" s="205" t="s">
        <v>460</v>
      </c>
    </row>
    <row r="2441" spans="2:14" ht="23.25" customHeight="1">
      <c r="B2441" s="100" t="s">
        <v>426</v>
      </c>
      <c r="C2441" s="100" t="str">
        <f>_xlfn.XLOOKUP(tblMix[[#This Row],[Team Name]],tblLookup[Team Name],tblLookup[Arena Name],NA(),0,1)</f>
        <v>Allegiant Stadium</v>
      </c>
      <c r="D2441" s="100" t="s">
        <v>428</v>
      </c>
      <c r="E2441" s="100">
        <v>65000</v>
      </c>
      <c r="F2441" s="129">
        <v>2020</v>
      </c>
      <c r="G2441" s="100" t="s">
        <v>289</v>
      </c>
      <c r="H2441" s="15" t="s">
        <v>283</v>
      </c>
      <c r="I2441" s="130">
        <v>7.76</v>
      </c>
      <c r="J2441" s="6">
        <f>1</f>
        <v>1</v>
      </c>
      <c r="L2441" s="205" t="s">
        <v>387</v>
      </c>
      <c r="M2441" s="205" t="s">
        <v>388</v>
      </c>
      <c r="N2441" s="205" t="s">
        <v>389</v>
      </c>
    </row>
    <row r="2442" spans="2:14" ht="23.25" customHeight="1">
      <c r="B2442" s="100" t="s">
        <v>442</v>
      </c>
      <c r="C2442" s="100" t="str">
        <f>_xlfn.XLOOKUP(tblMix[[#This Row],[Team Name]],tblLookup[Team Name],tblLookup[Arena Name],NA(),0,1)</f>
        <v>Caesars Superdome</v>
      </c>
      <c r="D2442" s="100" t="str">
        <f>_xlfn.XLOOKUP(tblMix[[#This Row],[Arena Name]],tblLookup[Arena Name],tblLookup[Arena Location],NA(),0,1)</f>
        <v>New Orleans, Louisiana</v>
      </c>
      <c r="E2442" s="100">
        <v>73208</v>
      </c>
      <c r="F2442" s="129">
        <v>1975</v>
      </c>
      <c r="G2442" s="100" t="s">
        <v>274</v>
      </c>
      <c r="H2442" s="15" t="s">
        <v>283</v>
      </c>
      <c r="I2442" s="130">
        <v>6.84</v>
      </c>
      <c r="J2442" s="6">
        <f>1</f>
        <v>1</v>
      </c>
      <c r="L2442" s="205" t="s">
        <v>448</v>
      </c>
      <c r="M2442" s="205" t="s">
        <v>446</v>
      </c>
      <c r="N2442" s="205" t="s">
        <v>447</v>
      </c>
    </row>
    <row r="2443" spans="2:14" ht="23.25" customHeight="1">
      <c r="B2443" s="100" t="s">
        <v>405</v>
      </c>
      <c r="C2443" s="100" t="s">
        <v>406</v>
      </c>
      <c r="D2443" s="100" t="s">
        <v>407</v>
      </c>
      <c r="E2443" s="100">
        <v>76125</v>
      </c>
      <c r="F2443" s="129">
        <v>2001</v>
      </c>
      <c r="G2443" s="100" t="s">
        <v>311</v>
      </c>
      <c r="H2443" s="15" t="s">
        <v>290</v>
      </c>
      <c r="I2443" s="130">
        <v>14.13</v>
      </c>
      <c r="J2443" s="6">
        <f>1</f>
        <v>1</v>
      </c>
      <c r="L2443" s="205" t="s">
        <v>436</v>
      </c>
      <c r="M2443" s="205" t="s">
        <v>437</v>
      </c>
      <c r="N2443" s="205" t="s">
        <v>438</v>
      </c>
    </row>
    <row r="2444" spans="2:14" ht="23.25" customHeight="1">
      <c r="B2444" s="100" t="s">
        <v>384</v>
      </c>
      <c r="C2444" s="100" t="s">
        <v>385</v>
      </c>
      <c r="D2444" s="100" t="str">
        <f>_xlfn.XLOOKUP(tblMix[[#This Row],[Arena Name]],tblLookup[Arena Name],tblLookup[Arena Location],NA(),0,1)</f>
        <v>Baltimore, Maryland</v>
      </c>
      <c r="E2444" s="100">
        <v>71008</v>
      </c>
      <c r="F2444" s="129">
        <v>1998</v>
      </c>
      <c r="G2444" s="100" t="s">
        <v>360</v>
      </c>
      <c r="H2444" s="15" t="s">
        <v>283</v>
      </c>
      <c r="I2444" s="130">
        <v>3.11</v>
      </c>
      <c r="J2444" s="6">
        <f>1</f>
        <v>1</v>
      </c>
      <c r="L2444" s="205" t="s">
        <v>464</v>
      </c>
      <c r="M2444" s="205" t="s">
        <v>465</v>
      </c>
      <c r="N2444" s="205" t="s">
        <v>466</v>
      </c>
    </row>
    <row r="2445" spans="2:14" ht="23.25" customHeight="1">
      <c r="B2445" s="100" t="str" cm="1">
        <f t="array" ref="B2445">_xlfn.XLOOKUP(tblMix[[#This Row],[Arena Name]]&amp;tblMix[[#This Row],[Arena Location]],tblLookup[Arena Name]&amp;tblLookup[Arena Location],tblLookup[Team Name],NA(),0,1)</f>
        <v>Los Angeles Rams</v>
      </c>
      <c r="C2445" s="100" t="str">
        <f>_xlfn.XLOOKUP(tblMix[[#This Row],[Arena Location]],tblLookup[Arena Location],tblLookup[Arena Name],NA(),0,1)</f>
        <v>SoFi Stadium</v>
      </c>
      <c r="D2445" s="100" t="s">
        <v>431</v>
      </c>
      <c r="E2445" s="100">
        <v>70240</v>
      </c>
      <c r="F2445" s="129">
        <v>2020</v>
      </c>
      <c r="G2445" s="100" t="s">
        <v>323</v>
      </c>
      <c r="H2445" s="15" t="s">
        <v>290</v>
      </c>
      <c r="I2445" s="130">
        <v>1.97</v>
      </c>
      <c r="J2445" s="6">
        <f>1</f>
        <v>1</v>
      </c>
      <c r="L2445" s="205" t="s">
        <v>439</v>
      </c>
      <c r="M2445" s="205" t="s">
        <v>440</v>
      </c>
      <c r="N2445" s="205" t="s">
        <v>441</v>
      </c>
    </row>
    <row r="2446" spans="2:14" ht="23.25" customHeight="1">
      <c r="B2446" s="100" t="s">
        <v>396</v>
      </c>
      <c r="C2446" s="100" t="s">
        <v>397</v>
      </c>
      <c r="D2446" s="100" t="str">
        <f>_xlfn.XLOOKUP(tblMix[[#This Row],[Arena Name]],tblLookup[Arena Name],tblLookup[Arena Location],NA(),0,1)</f>
        <v>Cincinnati, Ohio</v>
      </c>
      <c r="E2446" s="100">
        <v>65515</v>
      </c>
      <c r="F2446" s="129">
        <v>2000</v>
      </c>
      <c r="G2446" s="100" t="s">
        <v>314</v>
      </c>
      <c r="H2446" s="15" t="s">
        <v>283</v>
      </c>
      <c r="I2446" s="130">
        <v>12.41</v>
      </c>
      <c r="J2446" s="6">
        <f>1</f>
        <v>1</v>
      </c>
      <c r="L2446" s="205" t="s">
        <v>442</v>
      </c>
      <c r="M2446" s="205" t="s">
        <v>443</v>
      </c>
      <c r="N2446" s="205" t="s">
        <v>444</v>
      </c>
    </row>
    <row r="2447" spans="2:14" ht="23.25" customHeight="1">
      <c r="B2447" s="100" t="str" cm="1">
        <f t="array" ref="B2447">_xlfn.XLOOKUP(tblMix[[#This Row],[Arena Name]]&amp;tblMix[[#This Row],[Arena Location]],tblLookup[Arena Name]&amp;tblLookup[Arena Location],tblLookup[Team Name],NA(),0,1)</f>
        <v>Denver Broncos</v>
      </c>
      <c r="C2447" s="100" t="s">
        <v>406</v>
      </c>
      <c r="D2447" s="100" t="s">
        <v>407</v>
      </c>
      <c r="E2447" s="100">
        <v>76125</v>
      </c>
      <c r="F2447" s="129">
        <v>2001</v>
      </c>
      <c r="G2447" s="100" t="s">
        <v>360</v>
      </c>
      <c r="H2447" s="15" t="s">
        <v>290</v>
      </c>
      <c r="I2447" s="130">
        <v>3.02</v>
      </c>
      <c r="J2447" s="6">
        <f>1</f>
        <v>1</v>
      </c>
      <c r="L2447" s="205" t="s">
        <v>464</v>
      </c>
      <c r="M2447" s="205" t="s">
        <v>465</v>
      </c>
      <c r="N2447" s="205" t="s">
        <v>466</v>
      </c>
    </row>
    <row r="2448" spans="2:14" ht="23.25" customHeight="1">
      <c r="B2448" s="100" t="s">
        <v>414</v>
      </c>
      <c r="C2448" s="100" t="str">
        <f>_xlfn.XLOOKUP(tblMix[[#This Row],[Team Name]],tblLookup[Team Name],tblLookup[Arena Name],NA(),0,1)</f>
        <v>NRG Stadium</v>
      </c>
      <c r="D2448" s="100" t="str">
        <f>_xlfn.XLOOKUP(tblMix[[#This Row],[Arena Name]],tblLookup[Arena Name],tblLookup[Arena Location],NA(),0,1)</f>
        <v>Houston, Texas</v>
      </c>
      <c r="E2448" s="100">
        <v>72220</v>
      </c>
      <c r="F2448" s="129">
        <v>2002</v>
      </c>
      <c r="G2448" s="100" t="s">
        <v>359</v>
      </c>
      <c r="H2448" s="15" t="s">
        <v>283</v>
      </c>
      <c r="I2448" s="130">
        <v>11.01</v>
      </c>
      <c r="J2448" s="6">
        <f>1</f>
        <v>1</v>
      </c>
      <c r="L2448" s="205" t="s">
        <v>405</v>
      </c>
      <c r="M2448" s="205" t="s">
        <v>406</v>
      </c>
      <c r="N2448" s="205" t="s">
        <v>407</v>
      </c>
    </row>
    <row r="2449" spans="2:14" ht="23.25" customHeight="1">
      <c r="B2449" s="100" t="s">
        <v>439</v>
      </c>
      <c r="C2449" s="100" t="str">
        <f>_xlfn.XLOOKUP(tblMix[[#This Row],[Team Name]],tblLookup[Team Name],tblLookup[Arena Name],NA(),0,1)</f>
        <v>Gillette Stadium</v>
      </c>
      <c r="D2449" s="100" t="str">
        <f>_xlfn.XLOOKUP(tblMix[[#This Row],[Arena Name]],tblLookup[Arena Name],tblLookup[Arena Location],NA(),0,1)</f>
        <v>Foxborough, Massachusetts</v>
      </c>
      <c r="E2449" s="100">
        <v>66829</v>
      </c>
      <c r="F2449" s="129">
        <v>2002</v>
      </c>
      <c r="G2449" s="100" t="s">
        <v>308</v>
      </c>
      <c r="H2449" s="15" t="s">
        <v>281</v>
      </c>
      <c r="I2449" s="130">
        <v>12.31</v>
      </c>
      <c r="J2449" s="6">
        <f>1</f>
        <v>1</v>
      </c>
      <c r="L2449" s="205" t="s">
        <v>408</v>
      </c>
      <c r="M2449" s="205" t="s">
        <v>409</v>
      </c>
      <c r="N2449" s="205" t="s">
        <v>410</v>
      </c>
    </row>
    <row r="2450" spans="2:14" ht="23.25" customHeight="1">
      <c r="B2450" s="100" t="s">
        <v>384</v>
      </c>
      <c r="C2450" s="100" t="str">
        <f>_xlfn.XLOOKUP(tblMix[[#This Row],[Team Name]],tblLookup[Team Name],tblLookup[Arena Name],NA(),0,1)</f>
        <v>M&amp;T Bank Stadium</v>
      </c>
      <c r="D2450" s="100" t="str">
        <f>_xlfn.XLOOKUP(tblMix[[#This Row],[Arena Name]],tblLookup[Arena Name],tblLookup[Arena Location],NA(),0,1)</f>
        <v>Baltimore, Maryland</v>
      </c>
      <c r="E2450" s="100">
        <v>71008</v>
      </c>
      <c r="F2450" s="129">
        <v>1998</v>
      </c>
      <c r="G2450" s="100" t="s">
        <v>364</v>
      </c>
      <c r="H2450" s="15" t="s">
        <v>281</v>
      </c>
      <c r="I2450" s="130">
        <v>7.2</v>
      </c>
      <c r="J2450" s="6">
        <f>1</f>
        <v>1</v>
      </c>
      <c r="L2450" s="205" t="s">
        <v>414</v>
      </c>
      <c r="M2450" s="205" t="s">
        <v>415</v>
      </c>
      <c r="N2450" s="205" t="s">
        <v>416</v>
      </c>
    </row>
    <row r="2451" spans="2:14" ht="23.25" customHeight="1">
      <c r="B2451" s="100" t="s">
        <v>455</v>
      </c>
      <c r="C2451" s="100" t="s">
        <v>456</v>
      </c>
      <c r="D2451" s="100" t="s">
        <v>457</v>
      </c>
      <c r="E2451" s="100">
        <v>68500</v>
      </c>
      <c r="F2451" s="129">
        <v>2014</v>
      </c>
      <c r="G2451" s="100" t="s">
        <v>365</v>
      </c>
      <c r="H2451" s="15" t="s">
        <v>283</v>
      </c>
      <c r="I2451" s="130">
        <v>7.18</v>
      </c>
      <c r="J2451" s="6">
        <f>1</f>
        <v>1</v>
      </c>
      <c r="L2451" s="205" t="s">
        <v>384</v>
      </c>
      <c r="M2451" s="205" t="s">
        <v>385</v>
      </c>
      <c r="N2451" s="205" t="s">
        <v>386</v>
      </c>
    </row>
    <row r="2452" spans="2:14" ht="23.25" customHeight="1">
      <c r="B2452" s="100" t="s">
        <v>396</v>
      </c>
      <c r="C2452" s="100" t="s">
        <v>397</v>
      </c>
      <c r="D2452" s="100" t="s">
        <v>398</v>
      </c>
      <c r="E2452" s="100">
        <v>65515</v>
      </c>
      <c r="F2452" s="129">
        <v>2000</v>
      </c>
      <c r="G2452" s="100" t="s">
        <v>314</v>
      </c>
      <c r="H2452" s="15" t="s">
        <v>290</v>
      </c>
      <c r="I2452" s="130">
        <v>11.49</v>
      </c>
      <c r="J2452" s="6">
        <f>1</f>
        <v>1</v>
      </c>
      <c r="L2452" s="205" t="s">
        <v>458</v>
      </c>
      <c r="M2452" s="205" t="s">
        <v>459</v>
      </c>
      <c r="N2452" s="205" t="s">
        <v>460</v>
      </c>
    </row>
    <row r="2453" spans="2:14" ht="23.25" customHeight="1">
      <c r="B2453" s="100" t="s">
        <v>387</v>
      </c>
      <c r="C2453" s="100" t="s">
        <v>388</v>
      </c>
      <c r="D2453" s="100" t="s">
        <v>389</v>
      </c>
      <c r="E2453" s="100">
        <v>71608</v>
      </c>
      <c r="F2453" s="129">
        <v>1973</v>
      </c>
      <c r="G2453" s="100" t="s">
        <v>269</v>
      </c>
      <c r="H2453" s="15" t="s">
        <v>283</v>
      </c>
      <c r="I2453" s="130">
        <v>10.34</v>
      </c>
      <c r="J2453" s="6">
        <f>1</f>
        <v>1</v>
      </c>
      <c r="L2453" s="205" t="s">
        <v>442</v>
      </c>
      <c r="M2453" s="205" t="s">
        <v>443</v>
      </c>
      <c r="N2453" s="205" t="s">
        <v>444</v>
      </c>
    </row>
    <row r="2454" spans="2:14" ht="23.25" customHeight="1">
      <c r="B2454" s="100" t="s">
        <v>429</v>
      </c>
      <c r="C2454" s="100" t="s">
        <v>430</v>
      </c>
      <c r="D2454" s="100" t="str">
        <f>_xlfn.XLOOKUP(tblMix[[#This Row],[Arena Name]],tblLookup[Arena Name],tblLookup[Arena Location],NA(),0,1)</f>
        <v>Inglewood, California</v>
      </c>
      <c r="E2454" s="100">
        <v>70240</v>
      </c>
      <c r="F2454" s="129">
        <v>2020</v>
      </c>
      <c r="G2454" s="100" t="s">
        <v>324</v>
      </c>
      <c r="H2454" s="15" t="s">
        <v>283</v>
      </c>
      <c r="I2454" s="130">
        <v>14.14</v>
      </c>
      <c r="J2454" s="6">
        <f>1</f>
        <v>1</v>
      </c>
      <c r="L2454" s="205" t="s">
        <v>387</v>
      </c>
      <c r="M2454" s="205" t="s">
        <v>388</v>
      </c>
      <c r="N2454" s="205" t="s">
        <v>389</v>
      </c>
    </row>
    <row r="2455" spans="2:14" ht="23.25" customHeight="1">
      <c r="B2455" s="100" t="s">
        <v>423</v>
      </c>
      <c r="C2455" s="100" t="s">
        <v>424</v>
      </c>
      <c r="D2455" s="100" t="s">
        <v>425</v>
      </c>
      <c r="E2455" s="100">
        <v>76416</v>
      </c>
      <c r="F2455" s="129">
        <v>1972</v>
      </c>
      <c r="G2455" s="100" t="s">
        <v>284</v>
      </c>
      <c r="H2455" s="15" t="s">
        <v>281</v>
      </c>
      <c r="I2455" s="130">
        <v>10.210000000000001</v>
      </c>
      <c r="J2455" s="6">
        <f>1</f>
        <v>1</v>
      </c>
      <c r="L2455" s="205" t="s">
        <v>411</v>
      </c>
      <c r="M2455" s="205" t="s">
        <v>412</v>
      </c>
      <c r="N2455" s="205" t="s">
        <v>413</v>
      </c>
    </row>
    <row r="2456" spans="2:14" ht="23.25" customHeight="1">
      <c r="B2456" s="100" t="str" cm="1">
        <f t="array" ref="B2456">_xlfn.XLOOKUP(tblMix[[#This Row],[Arena Name]]&amp;tblMix[[#This Row],[Arena Location]],tblLookup[Arena Name]&amp;tblLookup[Arena Location],tblLookup[Team Name],NA(),0,1)</f>
        <v>Buffalo Bills</v>
      </c>
      <c r="C2456" s="100" t="str">
        <f>_xlfn.XLOOKUP(tblMix[[#This Row],[Arena Location]],tblLookup[Arena Location],tblLookup[Arena Name],NA(),0,1)</f>
        <v>Highmark Stadium</v>
      </c>
      <c r="D2456" s="100" t="s">
        <v>389</v>
      </c>
      <c r="E2456" s="100">
        <v>71608</v>
      </c>
      <c r="F2456" s="129">
        <v>1973</v>
      </c>
      <c r="G2456" s="100" t="s">
        <v>310</v>
      </c>
      <c r="H2456" s="15" t="s">
        <v>283</v>
      </c>
      <c r="I2456" s="130">
        <v>7.49</v>
      </c>
      <c r="J2456" s="6">
        <f>1</f>
        <v>1</v>
      </c>
      <c r="L2456" s="205" t="s">
        <v>417</v>
      </c>
      <c r="M2456" s="205" t="s">
        <v>418</v>
      </c>
      <c r="N2456" s="205" t="s">
        <v>419</v>
      </c>
    </row>
    <row r="2457" spans="2:14" ht="23.25" customHeight="1">
      <c r="B2457" s="100" t="s">
        <v>433</v>
      </c>
      <c r="C2457" s="100" t="str">
        <f>_xlfn.XLOOKUP(tblMix[[#This Row],[Team Name]],tblLookup[Team Name],tblLookup[Arena Name],NA(),0,1)</f>
        <v>Hard Rock Stadium</v>
      </c>
      <c r="D2457" s="100" t="s">
        <v>435</v>
      </c>
      <c r="E2457" s="100">
        <v>65326</v>
      </c>
      <c r="F2457" s="129">
        <v>1987</v>
      </c>
      <c r="G2457" s="100" t="s">
        <v>270</v>
      </c>
      <c r="H2457" s="15" t="s">
        <v>287</v>
      </c>
      <c r="I2457" s="130">
        <v>8.67</v>
      </c>
      <c r="J2457" s="6">
        <f>1</f>
        <v>1</v>
      </c>
      <c r="L2457" s="205" t="s">
        <v>411</v>
      </c>
      <c r="M2457" s="205" t="s">
        <v>412</v>
      </c>
      <c r="N2457" s="205" t="s">
        <v>413</v>
      </c>
    </row>
    <row r="2458" spans="2:14" ht="23.25" customHeight="1">
      <c r="B2458" s="100" t="s">
        <v>405</v>
      </c>
      <c r="C2458" s="100" t="s">
        <v>406</v>
      </c>
      <c r="D2458" s="100" t="s">
        <v>407</v>
      </c>
      <c r="E2458" s="100">
        <v>76125</v>
      </c>
      <c r="F2458" s="129">
        <v>2001</v>
      </c>
      <c r="G2458" s="100" t="s">
        <v>270</v>
      </c>
      <c r="H2458" s="15" t="s">
        <v>283</v>
      </c>
      <c r="I2458" s="130">
        <v>8.67</v>
      </c>
      <c r="J2458" s="6">
        <f>1</f>
        <v>1</v>
      </c>
      <c r="L2458" s="205" t="s">
        <v>378</v>
      </c>
      <c r="M2458" s="205" t="s">
        <v>379</v>
      </c>
      <c r="N2458" s="205" t="s">
        <v>380</v>
      </c>
    </row>
    <row r="2459" spans="2:14" ht="23.25" customHeight="1">
      <c r="B2459" s="100" t="s">
        <v>436</v>
      </c>
      <c r="C2459" s="100" t="str">
        <f>_xlfn.XLOOKUP(tblMix[[#This Row],[Team Name]],tblLookup[Team Name],tblLookup[Arena Name],NA(),0,1)</f>
        <v>U.S. Bank Stadium</v>
      </c>
      <c r="D2459" s="100" t="str">
        <f>_xlfn.XLOOKUP(tblMix[[#This Row],[Arena Name]],tblLookup[Arena Name],tblLookup[Arena Location],NA(),0,1)</f>
        <v>Minneapolis, Minnesota</v>
      </c>
      <c r="E2459" s="100">
        <v>66655</v>
      </c>
      <c r="F2459" s="129">
        <v>2016</v>
      </c>
      <c r="G2459" s="100" t="s">
        <v>294</v>
      </c>
      <c r="H2459" s="15" t="s">
        <v>290</v>
      </c>
      <c r="I2459" s="130">
        <v>3.14</v>
      </c>
      <c r="J2459" s="6">
        <f>1</f>
        <v>1</v>
      </c>
      <c r="L2459" s="205" t="s">
        <v>452</v>
      </c>
      <c r="M2459" s="205" t="s">
        <v>453</v>
      </c>
      <c r="N2459" s="205" t="s">
        <v>454</v>
      </c>
    </row>
    <row r="2460" spans="2:14" ht="23.25" customHeight="1">
      <c r="B2460" s="100" t="str" cm="1">
        <f t="array" ref="B2460">_xlfn.XLOOKUP(tblMix[[#This Row],[Arena Name]]&amp;tblMix[[#This Row],[Arena Location]],tblLookup[Arena Name]&amp;tblLookup[Arena Location],tblLookup[Team Name],NA(),0,1)</f>
        <v>Baltimore Ravens</v>
      </c>
      <c r="C2460" s="100" t="s">
        <v>385</v>
      </c>
      <c r="D2460" s="100" t="s">
        <v>386</v>
      </c>
      <c r="E2460" s="100">
        <v>71008</v>
      </c>
      <c r="F2460" s="129">
        <v>1998</v>
      </c>
      <c r="G2460" s="100" t="s">
        <v>270</v>
      </c>
      <c r="H2460" s="15" t="s">
        <v>281</v>
      </c>
      <c r="I2460" s="130">
        <v>8.84</v>
      </c>
      <c r="J2460" s="6">
        <f>1</f>
        <v>1</v>
      </c>
      <c r="L2460" s="205" t="s">
        <v>399</v>
      </c>
      <c r="M2460" s="205" t="s">
        <v>400</v>
      </c>
      <c r="N2460" s="205" t="s">
        <v>401</v>
      </c>
    </row>
    <row r="2461" spans="2:14" ht="23.25" customHeight="1">
      <c r="B2461" s="100" t="s">
        <v>448</v>
      </c>
      <c r="C2461" s="100" t="s">
        <v>446</v>
      </c>
      <c r="D2461" s="100" t="s">
        <v>447</v>
      </c>
      <c r="E2461" s="100">
        <v>82500</v>
      </c>
      <c r="F2461" s="129">
        <v>2010</v>
      </c>
      <c r="G2461" s="100" t="s">
        <v>308</v>
      </c>
      <c r="H2461" s="15" t="s">
        <v>281</v>
      </c>
      <c r="I2461" s="130">
        <v>12.31</v>
      </c>
      <c r="J2461" s="6">
        <f>1</f>
        <v>1</v>
      </c>
      <c r="L2461" s="205" t="s">
        <v>439</v>
      </c>
      <c r="M2461" s="205" t="s">
        <v>440</v>
      </c>
      <c r="N2461" s="205" t="s">
        <v>441</v>
      </c>
    </row>
    <row r="2462" spans="2:14" ht="23.25" customHeight="1">
      <c r="B2462" s="100" t="s">
        <v>458</v>
      </c>
      <c r="C2462" s="100" t="str">
        <f>_xlfn.XLOOKUP(tblMix[[#This Row],[Team Name]],tblLookup[Team Name],tblLookup[Arena Name],NA(),0,1)</f>
        <v>Lumen Field</v>
      </c>
      <c r="D2462" s="100" t="s">
        <v>460</v>
      </c>
      <c r="E2462" s="100">
        <v>69000</v>
      </c>
      <c r="F2462" s="129">
        <v>2002</v>
      </c>
      <c r="G2462" s="100" t="s">
        <v>282</v>
      </c>
      <c r="H2462" s="15" t="s">
        <v>290</v>
      </c>
      <c r="I2462" s="130">
        <v>5.88</v>
      </c>
      <c r="J2462" s="6">
        <f>1</f>
        <v>1</v>
      </c>
      <c r="L2462" s="205" t="s">
        <v>426</v>
      </c>
      <c r="M2462" s="205" t="s">
        <v>427</v>
      </c>
      <c r="N2462" s="205" t="s">
        <v>428</v>
      </c>
    </row>
    <row r="2463" spans="2:14" ht="23.25" customHeight="1">
      <c r="B2463" s="100" t="s">
        <v>378</v>
      </c>
      <c r="C2463" s="100" t="s">
        <v>379</v>
      </c>
      <c r="D2463" s="100" t="s">
        <v>380</v>
      </c>
      <c r="E2463" s="100">
        <v>63400</v>
      </c>
      <c r="F2463" s="129">
        <v>2006</v>
      </c>
      <c r="G2463" s="100" t="s">
        <v>309</v>
      </c>
      <c r="H2463" s="15" t="s">
        <v>290</v>
      </c>
      <c r="I2463" s="130">
        <v>1.83</v>
      </c>
      <c r="J2463" s="6">
        <f>1</f>
        <v>1</v>
      </c>
      <c r="L2463" s="205" t="s">
        <v>402</v>
      </c>
      <c r="M2463" s="205" t="s">
        <v>403</v>
      </c>
      <c r="N2463" s="205" t="s">
        <v>404</v>
      </c>
    </row>
    <row r="2464" spans="2:14" ht="23.25" customHeight="1">
      <c r="B2464" s="100" t="str" cm="1">
        <f t="array" ref="B2464">_xlfn.XLOOKUP(tblMix[[#This Row],[Arena Name]]&amp;tblMix[[#This Row],[Arena Location]],tblLookup[Arena Name]&amp;tblLookup[Arena Location],tblLookup[Team Name],NA(),0,1)</f>
        <v>New York Giants</v>
      </c>
      <c r="C2464" s="100" t="str">
        <f>_xlfn.XLOOKUP(tblMix[[#This Row],[Arena Location]],tblLookup[Arena Location],tblLookup[Arena Name],NA(),0,1)</f>
        <v>MetLife Stadium</v>
      </c>
      <c r="D2464" s="100" t="s">
        <v>447</v>
      </c>
      <c r="E2464" s="100">
        <v>82500</v>
      </c>
      <c r="F2464" s="129">
        <v>2010</v>
      </c>
      <c r="G2464" s="100" t="s">
        <v>321</v>
      </c>
      <c r="H2464" s="15" t="s">
        <v>290</v>
      </c>
      <c r="I2464" s="130">
        <v>4.2300000000000004</v>
      </c>
      <c r="J2464" s="6">
        <f>1</f>
        <v>1</v>
      </c>
      <c r="L2464" s="205" t="s">
        <v>433</v>
      </c>
      <c r="M2464" s="205" t="s">
        <v>434</v>
      </c>
      <c r="N2464" s="205" t="s">
        <v>435</v>
      </c>
    </row>
    <row r="2465" spans="2:14" ht="23.25" customHeight="1">
      <c r="B2465" s="100" t="s">
        <v>429</v>
      </c>
      <c r="C2465" s="100" t="str">
        <f>_xlfn.XLOOKUP(tblMix[[#This Row],[Team Name]],tblLookup[Team Name],tblLookup[Arena Name],NA(),0,1)</f>
        <v>SoFi Stadium</v>
      </c>
      <c r="D2465" s="100" t="s">
        <v>431</v>
      </c>
      <c r="E2465" s="100">
        <v>70240</v>
      </c>
      <c r="F2465" s="129">
        <v>2020</v>
      </c>
      <c r="G2465" s="100" t="s">
        <v>310</v>
      </c>
      <c r="H2465" s="15" t="s">
        <v>290</v>
      </c>
      <c r="I2465" s="130">
        <v>7</v>
      </c>
      <c r="J2465" s="6">
        <f>1</f>
        <v>1</v>
      </c>
      <c r="L2465" s="205" t="s">
        <v>417</v>
      </c>
      <c r="M2465" s="205" t="s">
        <v>418</v>
      </c>
      <c r="N2465" s="205" t="s">
        <v>419</v>
      </c>
    </row>
    <row r="2466" spans="2:14" ht="23.25" customHeight="1">
      <c r="B2466" s="100" t="str" cm="1">
        <f t="array" ref="B2466">_xlfn.XLOOKUP(tblMix[[#This Row],[Arena Name]]&amp;tblMix[[#This Row],[Arena Location]],tblLookup[Arena Name]&amp;tblLookup[Arena Location],tblLookup[Team Name],NA(),0,1)</f>
        <v>Denver Broncos</v>
      </c>
      <c r="C2466" s="100" t="str">
        <f>_xlfn.XLOOKUP(tblMix[[#This Row],[Arena Location]],tblLookup[Arena Location],tblLookup[Arena Name],NA(),0,1)</f>
        <v>Empower Field at Mile High</v>
      </c>
      <c r="D2466" s="100" t="s">
        <v>407</v>
      </c>
      <c r="E2466" s="100">
        <v>76125</v>
      </c>
      <c r="F2466" s="129">
        <v>2001</v>
      </c>
      <c r="G2466" s="100" t="s">
        <v>275</v>
      </c>
      <c r="H2466" s="15" t="s">
        <v>287</v>
      </c>
      <c r="I2466" s="130">
        <v>14.59</v>
      </c>
      <c r="J2466" s="6">
        <f>1</f>
        <v>1</v>
      </c>
      <c r="L2466" s="205" t="s">
        <v>449</v>
      </c>
      <c r="M2466" s="205" t="s">
        <v>450</v>
      </c>
      <c r="N2466" s="205" t="s">
        <v>451</v>
      </c>
    </row>
    <row r="2467" spans="2:14" ht="23.25" customHeight="1">
      <c r="B2467" s="100" t="s">
        <v>399</v>
      </c>
      <c r="C2467" s="100" t="s">
        <v>400</v>
      </c>
      <c r="D2467" s="100" t="s">
        <v>401</v>
      </c>
      <c r="E2467" s="100">
        <v>67895</v>
      </c>
      <c r="F2467" s="129">
        <v>1999</v>
      </c>
      <c r="G2467" s="100" t="s">
        <v>324</v>
      </c>
      <c r="H2467" s="15" t="s">
        <v>290</v>
      </c>
      <c r="I2467" s="130">
        <v>13.09</v>
      </c>
      <c r="J2467" s="6">
        <f>1</f>
        <v>1</v>
      </c>
      <c r="L2467" s="205" t="s">
        <v>390</v>
      </c>
      <c r="M2467" s="205" t="s">
        <v>391</v>
      </c>
      <c r="N2467" s="205" t="s">
        <v>392</v>
      </c>
    </row>
    <row r="2468" spans="2:14" ht="23.25" customHeight="1">
      <c r="B2468" s="100" t="s">
        <v>420</v>
      </c>
      <c r="C2468" s="100" t="s">
        <v>421</v>
      </c>
      <c r="D2468" s="100" t="s">
        <v>422</v>
      </c>
      <c r="E2468" s="100">
        <v>69132</v>
      </c>
      <c r="F2468" s="129">
        <v>2008</v>
      </c>
      <c r="G2468" s="100" t="s">
        <v>358</v>
      </c>
      <c r="H2468" s="15" t="s">
        <v>287</v>
      </c>
      <c r="I2468" s="130">
        <v>14.51</v>
      </c>
      <c r="J2468" s="6">
        <f>1</f>
        <v>1</v>
      </c>
      <c r="L2468" s="205" t="s">
        <v>399</v>
      </c>
      <c r="M2468" s="205" t="s">
        <v>400</v>
      </c>
      <c r="N2468" s="205" t="s">
        <v>401</v>
      </c>
    </row>
    <row r="2469" spans="2:14" ht="23.25" customHeight="1">
      <c r="B2469" s="100" t="s">
        <v>436</v>
      </c>
      <c r="C2469" s="100" t="s">
        <v>437</v>
      </c>
      <c r="D2469" s="100" t="s">
        <v>438</v>
      </c>
      <c r="E2469" s="100">
        <v>66655</v>
      </c>
      <c r="F2469" s="129">
        <v>2016</v>
      </c>
      <c r="G2469" s="100" t="s">
        <v>314</v>
      </c>
      <c r="H2469" s="15" t="s">
        <v>290</v>
      </c>
      <c r="I2469" s="130">
        <v>11.49</v>
      </c>
      <c r="J2469" s="6">
        <f>1</f>
        <v>1</v>
      </c>
      <c r="L2469" s="205" t="s">
        <v>381</v>
      </c>
      <c r="M2469" s="205" t="s">
        <v>382</v>
      </c>
      <c r="N2469" s="205" t="s">
        <v>383</v>
      </c>
    </row>
    <row r="2470" spans="2:14" ht="23.25" customHeight="1">
      <c r="B2470" s="100" t="s">
        <v>464</v>
      </c>
      <c r="C2470" s="100" t="s">
        <v>465</v>
      </c>
      <c r="D2470" s="100" t="s">
        <v>466</v>
      </c>
      <c r="E2470" s="100">
        <v>69143</v>
      </c>
      <c r="F2470" s="129">
        <v>1999</v>
      </c>
      <c r="G2470" s="100" t="s">
        <v>277</v>
      </c>
      <c r="H2470" s="15" t="s">
        <v>283</v>
      </c>
      <c r="I2470" s="130">
        <v>8.2200000000000006</v>
      </c>
      <c r="J2470" s="6">
        <f>1</f>
        <v>1</v>
      </c>
      <c r="L2470" s="205" t="s">
        <v>384</v>
      </c>
      <c r="M2470" s="205" t="s">
        <v>385</v>
      </c>
      <c r="N2470" s="205" t="s">
        <v>386</v>
      </c>
    </row>
    <row r="2471" spans="2:14" ht="23.25" customHeight="1">
      <c r="B2471" s="100" t="s">
        <v>393</v>
      </c>
      <c r="C2471" s="100" t="s">
        <v>394</v>
      </c>
      <c r="D2471" s="100" t="s">
        <v>395</v>
      </c>
      <c r="E2471" s="100">
        <v>61500</v>
      </c>
      <c r="F2471" s="129">
        <v>1924</v>
      </c>
      <c r="G2471" s="100" t="s">
        <v>361</v>
      </c>
      <c r="H2471" s="15" t="s">
        <v>283</v>
      </c>
      <c r="I2471" s="130">
        <v>3.15</v>
      </c>
      <c r="J2471" s="6">
        <f>1</f>
        <v>1</v>
      </c>
      <c r="L2471" s="205" t="s">
        <v>414</v>
      </c>
      <c r="M2471" s="205" t="s">
        <v>415</v>
      </c>
      <c r="N2471" s="205" t="s">
        <v>416</v>
      </c>
    </row>
    <row r="2472" spans="2:14" ht="23.25" customHeight="1">
      <c r="B2472" s="100" t="str" cm="1">
        <f t="array" ref="B2472">_xlfn.XLOOKUP(tblMix[[#This Row],[Arena Name]]&amp;tblMix[[#This Row],[Arena Location]],tblLookup[Arena Name]&amp;tblLookup[Arena Location],tblLookup[Team Name],NA(),0,1)</f>
        <v>Kansas City Chiefs</v>
      </c>
      <c r="C2472" s="100" t="s">
        <v>424</v>
      </c>
      <c r="D2472" s="100" t="s">
        <v>425</v>
      </c>
      <c r="E2472" s="100">
        <v>76416</v>
      </c>
      <c r="F2472" s="129">
        <v>1972</v>
      </c>
      <c r="G2472" s="100" t="s">
        <v>294</v>
      </c>
      <c r="H2472" s="15" t="s">
        <v>287</v>
      </c>
      <c r="I2472" s="130">
        <v>3.08</v>
      </c>
      <c r="J2472" s="6">
        <f>1</f>
        <v>1</v>
      </c>
      <c r="L2472" s="205" t="s">
        <v>396</v>
      </c>
      <c r="M2472" s="205" t="s">
        <v>397</v>
      </c>
      <c r="N2472" s="205" t="s">
        <v>398</v>
      </c>
    </row>
    <row r="2473" spans="2:14" ht="23.25" customHeight="1">
      <c r="B2473" s="100" t="s">
        <v>420</v>
      </c>
      <c r="C2473" s="100" t="str">
        <f>_xlfn.XLOOKUP(tblMix[[#This Row],[Team Name]],tblLookup[Team Name],tblLookup[Arena Name],NA(),0,1)</f>
        <v>TIAA Bank Field</v>
      </c>
      <c r="D2473" s="100" t="str">
        <f>_xlfn.XLOOKUP(tblMix[[#This Row],[Arena Name]],tblLookup[Arena Name],tblLookup[Arena Location],NA(),0,1)</f>
        <v>Jacksonville, Florida</v>
      </c>
      <c r="E2473" s="100">
        <v>69132</v>
      </c>
      <c r="F2473" s="129">
        <v>2008</v>
      </c>
      <c r="G2473" s="100" t="s">
        <v>268</v>
      </c>
      <c r="H2473" s="15" t="s">
        <v>290</v>
      </c>
      <c r="I2473" s="130">
        <v>6.16</v>
      </c>
      <c r="J2473" s="6">
        <f>1</f>
        <v>1</v>
      </c>
      <c r="L2473" s="205" t="s">
        <v>442</v>
      </c>
      <c r="M2473" s="205" t="s">
        <v>443</v>
      </c>
      <c r="N2473" s="205" t="s">
        <v>444</v>
      </c>
    </row>
    <row r="2474" spans="2:14" ht="23.25" customHeight="1">
      <c r="B2474" s="100" t="s">
        <v>381</v>
      </c>
      <c r="C2474" s="100" t="s">
        <v>382</v>
      </c>
      <c r="D2474" s="100" t="s">
        <v>383</v>
      </c>
      <c r="E2474" s="100">
        <v>71000</v>
      </c>
      <c r="F2474" s="129">
        <v>2017</v>
      </c>
      <c r="G2474" s="100" t="s">
        <v>289</v>
      </c>
      <c r="H2474" s="15" t="s">
        <v>290</v>
      </c>
      <c r="I2474" s="130">
        <v>7.46</v>
      </c>
      <c r="J2474" s="6">
        <f>1</f>
        <v>1</v>
      </c>
      <c r="L2474" s="205" t="s">
        <v>408</v>
      </c>
      <c r="M2474" s="205" t="s">
        <v>409</v>
      </c>
      <c r="N2474" s="205" t="s">
        <v>410</v>
      </c>
    </row>
    <row r="2475" spans="2:14" ht="23.25" customHeight="1">
      <c r="B2475" s="100" t="str" cm="1">
        <f t="array" ref="B2475">_xlfn.XLOOKUP(tblMix[[#This Row],[Arena Name]]&amp;tblMix[[#This Row],[Arena Location]],tblLookup[Arena Name]&amp;tblLookup[Arena Location],tblLookup[Team Name],NA(),0,1)</f>
        <v>Philadelphia Eagles</v>
      </c>
      <c r="C2475" s="100" t="s">
        <v>450</v>
      </c>
      <c r="D2475" s="100" t="s">
        <v>451</v>
      </c>
      <c r="E2475" s="100">
        <v>69596</v>
      </c>
      <c r="F2475" s="129">
        <v>2003</v>
      </c>
      <c r="G2475" s="100" t="s">
        <v>309</v>
      </c>
      <c r="H2475" s="15" t="s">
        <v>281</v>
      </c>
      <c r="I2475" s="130">
        <v>1.61</v>
      </c>
      <c r="J2475" s="6">
        <f>1</f>
        <v>1</v>
      </c>
      <c r="L2475" s="205" t="s">
        <v>436</v>
      </c>
      <c r="M2475" s="205" t="s">
        <v>437</v>
      </c>
      <c r="N2475" s="205" t="s">
        <v>438</v>
      </c>
    </row>
    <row r="2476" spans="2:14" ht="23.25" customHeight="1">
      <c r="B2476" s="100" t="s">
        <v>449</v>
      </c>
      <c r="C2476" s="100" t="str">
        <f>_xlfn.XLOOKUP(tblMix[[#This Row],[Team Name]],tblLookup[Team Name],tblLookup[Arena Name],NA(),0,1)</f>
        <v>Lincoln Financial Field</v>
      </c>
      <c r="D2476" s="100" t="str">
        <f>_xlfn.XLOOKUP(tblMix[[#This Row],[Arena Name]],tblLookup[Arena Name],tblLookup[Arena Location],NA(),0,1)</f>
        <v>Philadelphia, Pennsylvania</v>
      </c>
      <c r="E2476" s="100">
        <v>69596</v>
      </c>
      <c r="F2476" s="129">
        <v>2003</v>
      </c>
      <c r="G2476" s="100" t="s">
        <v>304</v>
      </c>
      <c r="H2476" s="15" t="s">
        <v>287</v>
      </c>
      <c r="I2476" s="130">
        <v>7.53</v>
      </c>
      <c r="J2476" s="6">
        <f>1</f>
        <v>1</v>
      </c>
      <c r="L2476" s="205" t="s">
        <v>420</v>
      </c>
      <c r="M2476" s="205" t="s">
        <v>421</v>
      </c>
      <c r="N2476" s="205" t="s">
        <v>422</v>
      </c>
    </row>
    <row r="2477" spans="2:14" ht="23.25" customHeight="1">
      <c r="B2477" s="100" t="str" cm="1">
        <f t="array" ref="B2477">_xlfn.XLOOKUP(tblMix[[#This Row],[Arena Name]]&amp;tblMix[[#This Row],[Arena Location]],tblLookup[Arena Name]&amp;tblLookup[Arena Location],tblLookup[Team Name],NA(),0,1)</f>
        <v>Las Vegas Raiders</v>
      </c>
      <c r="C2477" s="100" t="str">
        <f>_xlfn.XLOOKUP(tblMix[[#This Row],[Arena Location]],tblLookup[Arena Location],tblLookup[Arena Name],NA(),0,1)</f>
        <v>Allegiant Stadium</v>
      </c>
      <c r="D2477" s="100" t="s">
        <v>428</v>
      </c>
      <c r="E2477" s="100">
        <v>65000</v>
      </c>
      <c r="F2477" s="129">
        <v>2020</v>
      </c>
      <c r="G2477" s="100" t="s">
        <v>299</v>
      </c>
      <c r="H2477" s="15" t="s">
        <v>283</v>
      </c>
      <c r="I2477" s="130">
        <v>5.21</v>
      </c>
      <c r="J2477" s="6">
        <f>1</f>
        <v>1</v>
      </c>
      <c r="L2477" s="205" t="s">
        <v>390</v>
      </c>
      <c r="M2477" s="205" t="s">
        <v>391</v>
      </c>
      <c r="N2477" s="205" t="s">
        <v>392</v>
      </c>
    </row>
    <row r="2478" spans="2:14" ht="23.25" customHeight="1">
      <c r="B2478" s="100" t="s">
        <v>433</v>
      </c>
      <c r="C2478" s="100" t="s">
        <v>434</v>
      </c>
      <c r="D2478" s="100" t="s">
        <v>435</v>
      </c>
      <c r="E2478" s="100">
        <v>65326</v>
      </c>
      <c r="F2478" s="129">
        <v>1987</v>
      </c>
      <c r="G2478" s="100" t="s">
        <v>312</v>
      </c>
      <c r="H2478" s="15" t="s">
        <v>290</v>
      </c>
      <c r="I2478" s="130">
        <v>15.16</v>
      </c>
      <c r="J2478" s="6">
        <f>1</f>
        <v>1</v>
      </c>
      <c r="L2478" s="205" t="s">
        <v>378</v>
      </c>
      <c r="M2478" s="205" t="s">
        <v>379</v>
      </c>
      <c r="N2478" s="205" t="s">
        <v>380</v>
      </c>
    </row>
    <row r="2479" spans="2:14" ht="23.25" customHeight="1">
      <c r="B2479" s="100" t="s">
        <v>417</v>
      </c>
      <c r="C2479" s="100" t="str">
        <f>_xlfn.XLOOKUP(tblMix[[#This Row],[Team Name]],tblLookup[Team Name],tblLookup[Arena Name],NA(),0,1)</f>
        <v>Lucas Oil Stadium</v>
      </c>
      <c r="D2479" s="100" t="s">
        <v>419</v>
      </c>
      <c r="E2479" s="100">
        <v>67000</v>
      </c>
      <c r="F2479" s="129">
        <v>2008</v>
      </c>
      <c r="G2479" s="100" t="s">
        <v>277</v>
      </c>
      <c r="H2479" s="15" t="s">
        <v>281</v>
      </c>
      <c r="I2479" s="130">
        <v>8.14</v>
      </c>
      <c r="J2479" s="6">
        <f>1</f>
        <v>1</v>
      </c>
      <c r="L2479" s="205" t="s">
        <v>448</v>
      </c>
      <c r="M2479" s="205" t="s">
        <v>446</v>
      </c>
      <c r="N2479" s="205" t="s">
        <v>447</v>
      </c>
    </row>
    <row r="2480" spans="2:14" ht="23.25" customHeight="1">
      <c r="B2480" s="100" t="s">
        <v>461</v>
      </c>
      <c r="C2480" s="100" t="str">
        <f>_xlfn.XLOOKUP(tblMix[[#This Row],[Team Name]],tblLookup[Team Name],tblLookup[Arena Name],NA(),0,1)</f>
        <v>Raymond James Stadium</v>
      </c>
      <c r="D2480" s="100" t="s">
        <v>463</v>
      </c>
      <c r="E2480" s="100">
        <v>65890</v>
      </c>
      <c r="F2480" s="129">
        <v>1998</v>
      </c>
      <c r="G2480" s="100" t="s">
        <v>292</v>
      </c>
      <c r="H2480" s="15" t="s">
        <v>281</v>
      </c>
      <c r="I2480" s="130">
        <v>9.19</v>
      </c>
      <c r="J2480" s="6">
        <f>1</f>
        <v>1</v>
      </c>
      <c r="L2480" s="205" t="s">
        <v>433</v>
      </c>
      <c r="M2480" s="205" t="s">
        <v>434</v>
      </c>
      <c r="N2480" s="205" t="s">
        <v>435</v>
      </c>
    </row>
    <row r="2481" spans="2:14" ht="23.25" customHeight="1">
      <c r="B2481" s="100" t="s">
        <v>439</v>
      </c>
      <c r="C2481" s="100" t="str">
        <f>_xlfn.XLOOKUP(tblMix[[#This Row],[Team Name]],tblLookup[Team Name],tblLookup[Arena Name],NA(),0,1)</f>
        <v>Gillette Stadium</v>
      </c>
      <c r="D2481" s="100" t="str">
        <f>_xlfn.XLOOKUP(tblMix[[#This Row],[Arena Name]],tblLookup[Arena Name],tblLookup[Arena Location],NA(),0,1)</f>
        <v>Foxborough, Massachusetts</v>
      </c>
      <c r="E2481" s="100">
        <v>66829</v>
      </c>
      <c r="F2481" s="129">
        <v>2002</v>
      </c>
      <c r="G2481" s="100" t="s">
        <v>275</v>
      </c>
      <c r="H2481" s="15" t="s">
        <v>287</v>
      </c>
      <c r="I2481" s="130">
        <v>14.59</v>
      </c>
      <c r="J2481" s="6">
        <f>1</f>
        <v>1</v>
      </c>
      <c r="L2481" s="205" t="s">
        <v>455</v>
      </c>
      <c r="M2481" s="205" t="s">
        <v>456</v>
      </c>
      <c r="N2481" s="205" t="s">
        <v>457</v>
      </c>
    </row>
    <row r="2482" spans="2:14" ht="23.25" customHeight="1">
      <c r="B2482" s="100" t="s">
        <v>387</v>
      </c>
      <c r="C2482" s="100" t="s">
        <v>388</v>
      </c>
      <c r="D2482" s="100" t="s">
        <v>389</v>
      </c>
      <c r="E2482" s="100">
        <v>71608</v>
      </c>
      <c r="F2482" s="129">
        <v>1973</v>
      </c>
      <c r="G2482" s="100" t="s">
        <v>365</v>
      </c>
      <c r="H2482" s="15" t="s">
        <v>283</v>
      </c>
      <c r="I2482" s="130">
        <v>7.18</v>
      </c>
      <c r="J2482" s="6">
        <f>1</f>
        <v>1</v>
      </c>
      <c r="L2482" s="205" t="s">
        <v>433</v>
      </c>
      <c r="M2482" s="205" t="s">
        <v>434</v>
      </c>
      <c r="N2482" s="205" t="s">
        <v>435</v>
      </c>
    </row>
    <row r="2483" spans="2:14" ht="23.25" customHeight="1">
      <c r="B2483" s="100" t="str" cm="1">
        <f t="array" ref="B2483">_xlfn.XLOOKUP(tblMix[[#This Row],[Arena Name]]&amp;tblMix[[#This Row],[Arena Location]],tblLookup[Arena Name]&amp;tblLookup[Arena Location],tblLookup[Team Name],NA(),0,1)</f>
        <v>Buffalo Bills</v>
      </c>
      <c r="C2483" s="100" t="str">
        <f>_xlfn.XLOOKUP(tblMix[[#This Row],[Arena Location]],tblLookup[Arena Location],tblLookup[Arena Name],NA(),0,1)</f>
        <v>Highmark Stadium</v>
      </c>
      <c r="D2483" s="100" t="s">
        <v>389</v>
      </c>
      <c r="E2483" s="100">
        <v>71608</v>
      </c>
      <c r="F2483" s="129">
        <v>1973</v>
      </c>
      <c r="G2483" s="100" t="s">
        <v>365</v>
      </c>
      <c r="H2483" s="15" t="s">
        <v>283</v>
      </c>
      <c r="I2483" s="130">
        <v>7.18</v>
      </c>
      <c r="J2483" s="6">
        <f>1</f>
        <v>1</v>
      </c>
      <c r="L2483" s="205" t="s">
        <v>411</v>
      </c>
      <c r="M2483" s="205" t="s">
        <v>412</v>
      </c>
      <c r="N2483" s="205" t="s">
        <v>413</v>
      </c>
    </row>
    <row r="2484" spans="2:14" ht="23.25" customHeight="1">
      <c r="B2484" s="100" t="s">
        <v>458</v>
      </c>
      <c r="C2484" s="100" t="s">
        <v>459</v>
      </c>
      <c r="D2484" s="100" t="s">
        <v>460</v>
      </c>
      <c r="E2484" s="100">
        <v>69000</v>
      </c>
      <c r="F2484" s="129">
        <v>2002</v>
      </c>
      <c r="G2484" s="100" t="s">
        <v>288</v>
      </c>
      <c r="H2484" s="15" t="s">
        <v>287</v>
      </c>
      <c r="I2484" s="130">
        <v>5.13</v>
      </c>
      <c r="J2484" s="6">
        <f>1</f>
        <v>1</v>
      </c>
      <c r="L2484" s="205" t="s">
        <v>411</v>
      </c>
      <c r="M2484" s="205" t="s">
        <v>412</v>
      </c>
      <c r="N2484" s="205" t="s">
        <v>413</v>
      </c>
    </row>
    <row r="2485" spans="2:14" ht="23.25" customHeight="1">
      <c r="B2485" s="100" t="s">
        <v>448</v>
      </c>
      <c r="C2485" s="100" t="str">
        <f>_xlfn.XLOOKUP(tblMix[[#This Row],[Team Name]],tblLookup[Team Name],tblLookup[Arena Name],NA(),0,1)</f>
        <v>MetLife Stadium</v>
      </c>
      <c r="D2485" s="100" t="s">
        <v>447</v>
      </c>
      <c r="E2485" s="100">
        <v>82500</v>
      </c>
      <c r="F2485" s="129">
        <v>2010</v>
      </c>
      <c r="G2485" s="100" t="s">
        <v>271</v>
      </c>
      <c r="H2485" s="15" t="s">
        <v>290</v>
      </c>
      <c r="I2485" s="130">
        <v>10.18</v>
      </c>
      <c r="J2485" s="6">
        <f>1</f>
        <v>1</v>
      </c>
      <c r="L2485" s="205" t="s">
        <v>417</v>
      </c>
      <c r="M2485" s="205" t="s">
        <v>418</v>
      </c>
      <c r="N2485" s="205" t="s">
        <v>419</v>
      </c>
    </row>
    <row r="2486" spans="2:14" ht="23.25" customHeight="1">
      <c r="B2486" s="100" t="s">
        <v>405</v>
      </c>
      <c r="C2486" s="100" t="s">
        <v>406</v>
      </c>
      <c r="D2486" s="100" t="str">
        <f>_xlfn.XLOOKUP(tblMix[[#This Row],[Arena Name]],tblLookup[Arena Name],tblLookup[Arena Location],NA(),0,1)</f>
        <v>Denver, Colorado</v>
      </c>
      <c r="E2486" s="100">
        <v>76125</v>
      </c>
      <c r="F2486" s="129">
        <v>2001</v>
      </c>
      <c r="G2486" s="100" t="s">
        <v>363</v>
      </c>
      <c r="H2486" s="15" t="s">
        <v>287</v>
      </c>
      <c r="I2486" s="130">
        <v>5.05</v>
      </c>
      <c r="J2486" s="6">
        <f>1</f>
        <v>1</v>
      </c>
      <c r="L2486" s="205" t="s">
        <v>387</v>
      </c>
      <c r="M2486" s="205" t="s">
        <v>388</v>
      </c>
      <c r="N2486" s="205" t="s">
        <v>389</v>
      </c>
    </row>
    <row r="2487" spans="2:14" ht="23.25" customHeight="1">
      <c r="B2487" s="100" t="s">
        <v>442</v>
      </c>
      <c r="C2487" s="100" t="s">
        <v>443</v>
      </c>
      <c r="D2487" s="100" t="s">
        <v>444</v>
      </c>
      <c r="E2487" s="100">
        <v>73208</v>
      </c>
      <c r="F2487" s="129">
        <v>1975</v>
      </c>
      <c r="G2487" s="100" t="s">
        <v>321</v>
      </c>
      <c r="H2487" s="15" t="s">
        <v>283</v>
      </c>
      <c r="I2487" s="130">
        <v>3.98</v>
      </c>
      <c r="J2487" s="6">
        <f>1</f>
        <v>1</v>
      </c>
      <c r="L2487" s="205" t="s">
        <v>458</v>
      </c>
      <c r="M2487" s="205" t="s">
        <v>459</v>
      </c>
      <c r="N2487" s="205" t="s">
        <v>460</v>
      </c>
    </row>
    <row r="2488" spans="2:14" ht="23.25" customHeight="1">
      <c r="B2488" s="100" t="s">
        <v>464</v>
      </c>
      <c r="C2488" s="100" t="s">
        <v>465</v>
      </c>
      <c r="D2488" s="100" t="s">
        <v>466</v>
      </c>
      <c r="E2488" s="100">
        <v>69143</v>
      </c>
      <c r="F2488" s="129">
        <v>1999</v>
      </c>
      <c r="G2488" s="100" t="s">
        <v>269</v>
      </c>
      <c r="H2488" s="15" t="s">
        <v>290</v>
      </c>
      <c r="I2488" s="130">
        <v>10.77</v>
      </c>
      <c r="J2488" s="6">
        <f>1</f>
        <v>1</v>
      </c>
      <c r="L2488" s="205" t="s">
        <v>448</v>
      </c>
      <c r="M2488" s="205" t="s">
        <v>446</v>
      </c>
      <c r="N2488" s="205" t="s">
        <v>447</v>
      </c>
    </row>
    <row r="2489" spans="2:14" ht="23.25" customHeight="1">
      <c r="B2489" s="100" t="s">
        <v>449</v>
      </c>
      <c r="C2489" s="100" t="s">
        <v>450</v>
      </c>
      <c r="D2489" s="100" t="s">
        <v>451</v>
      </c>
      <c r="E2489" s="100">
        <v>69596</v>
      </c>
      <c r="F2489" s="129">
        <v>2003</v>
      </c>
      <c r="G2489" s="100" t="s">
        <v>308</v>
      </c>
      <c r="H2489" s="15" t="s">
        <v>281</v>
      </c>
      <c r="I2489" s="130">
        <v>12.31</v>
      </c>
      <c r="J2489" s="6">
        <f>1</f>
        <v>1</v>
      </c>
      <c r="L2489" s="205" t="s">
        <v>455</v>
      </c>
      <c r="M2489" s="205" t="s">
        <v>456</v>
      </c>
      <c r="N2489" s="205" t="s">
        <v>457</v>
      </c>
    </row>
    <row r="2490" spans="2:14" ht="23.25" customHeight="1">
      <c r="B2490" s="100" t="str" cm="1">
        <f t="array" ref="B2490">_xlfn.XLOOKUP(tblMix[[#This Row],[Arena Name]]&amp;tblMix[[#This Row],[Arena Location]],tblLookup[Arena Name]&amp;tblLookup[Arena Location],tblLookup[Team Name],NA(),0,1)</f>
        <v>Las Vegas Raiders</v>
      </c>
      <c r="C2490" s="100" t="str">
        <f>_xlfn.XLOOKUP(tblMix[[#This Row],[Arena Location]],tblLookup[Arena Location],tblLookup[Arena Name],NA(),0,1)</f>
        <v>Allegiant Stadium</v>
      </c>
      <c r="D2490" s="100" t="s">
        <v>428</v>
      </c>
      <c r="E2490" s="100">
        <v>65000</v>
      </c>
      <c r="F2490" s="129">
        <v>2020</v>
      </c>
      <c r="G2490" s="100" t="s">
        <v>363</v>
      </c>
      <c r="H2490" s="15" t="s">
        <v>290</v>
      </c>
      <c r="I2490" s="130">
        <v>5.21</v>
      </c>
      <c r="J2490" s="6">
        <f>1</f>
        <v>1</v>
      </c>
      <c r="L2490" s="205" t="s">
        <v>414</v>
      </c>
      <c r="M2490" s="205" t="s">
        <v>415</v>
      </c>
      <c r="N2490" s="205" t="s">
        <v>416</v>
      </c>
    </row>
    <row r="2491" spans="2:14" ht="23.25" customHeight="1">
      <c r="B2491" s="100" t="str" cm="1">
        <f t="array" ref="B2491">_xlfn.XLOOKUP(tblMix[[#This Row],[Arena Name]]&amp;tblMix[[#This Row],[Arena Location]],tblLookup[Arena Name]&amp;tblLookup[Arena Location],tblLookup[Team Name],NA(),0,1)</f>
        <v>Houston Texans</v>
      </c>
      <c r="C2491" s="100" t="str">
        <f>_xlfn.XLOOKUP(tblMix[[#This Row],[Arena Location]],tblLookup[Arena Location],tblLookup[Arena Name],NA(),0,1)</f>
        <v>NRG Stadium</v>
      </c>
      <c r="D2491" s="100" t="s">
        <v>416</v>
      </c>
      <c r="E2491" s="100">
        <v>72220</v>
      </c>
      <c r="F2491" s="129">
        <v>2002</v>
      </c>
      <c r="G2491" s="100" t="s">
        <v>282</v>
      </c>
      <c r="H2491" s="15" t="s">
        <v>290</v>
      </c>
      <c r="I2491" s="130">
        <v>5.88</v>
      </c>
      <c r="J2491" s="6">
        <f>1</f>
        <v>1</v>
      </c>
      <c r="L2491" s="205" t="s">
        <v>461</v>
      </c>
      <c r="M2491" s="205" t="s">
        <v>462</v>
      </c>
      <c r="N2491" s="205" t="s">
        <v>463</v>
      </c>
    </row>
    <row r="2492" spans="2:14" ht="23.25" customHeight="1">
      <c r="B2492" s="100" t="str" cm="1">
        <f t="array" ref="B2492">_xlfn.XLOOKUP(tblMix[[#This Row],[Arena Name]]&amp;tblMix[[#This Row],[Arena Location]],tblLookup[Arena Name]&amp;tblLookup[Arena Location],tblLookup[Team Name],NA(),0,1)</f>
        <v>New York Giants</v>
      </c>
      <c r="C2492" s="100" t="s">
        <v>446</v>
      </c>
      <c r="D2492" s="100" t="s">
        <v>447</v>
      </c>
      <c r="E2492" s="100">
        <v>82500</v>
      </c>
      <c r="F2492" s="129">
        <v>2010</v>
      </c>
      <c r="G2492" s="100" t="s">
        <v>361</v>
      </c>
      <c r="H2492" s="15" t="s">
        <v>290</v>
      </c>
      <c r="I2492" s="130">
        <v>3.25</v>
      </c>
      <c r="J2492" s="6">
        <f>1</f>
        <v>1</v>
      </c>
      <c r="L2492" s="205" t="s">
        <v>452</v>
      </c>
      <c r="M2492" s="205" t="s">
        <v>453</v>
      </c>
      <c r="N2492" s="205" t="s">
        <v>454</v>
      </c>
    </row>
    <row r="2493" spans="2:14" ht="23.25" customHeight="1">
      <c r="B2493" s="100" t="s">
        <v>467</v>
      </c>
      <c r="C2493" s="100" t="s">
        <v>468</v>
      </c>
      <c r="D2493" s="100" t="s">
        <v>469</v>
      </c>
      <c r="E2493" s="100">
        <v>82000</v>
      </c>
      <c r="F2493" s="129">
        <v>1997</v>
      </c>
      <c r="G2493" s="100" t="s">
        <v>358</v>
      </c>
      <c r="H2493" s="15" t="s">
        <v>281</v>
      </c>
      <c r="I2493" s="130">
        <v>14.22</v>
      </c>
      <c r="J2493" s="6">
        <f>1</f>
        <v>1</v>
      </c>
      <c r="L2493" s="205" t="s">
        <v>452</v>
      </c>
      <c r="M2493" s="205" t="s">
        <v>453</v>
      </c>
      <c r="N2493" s="205" t="s">
        <v>454</v>
      </c>
    </row>
    <row r="2494" spans="2:14" ht="23.25" customHeight="1">
      <c r="B2494" s="100" t="s">
        <v>387</v>
      </c>
      <c r="C2494" s="100" t="s">
        <v>388</v>
      </c>
      <c r="D2494" s="100" t="s">
        <v>389</v>
      </c>
      <c r="E2494" s="100">
        <v>71608</v>
      </c>
      <c r="F2494" s="129">
        <v>1973</v>
      </c>
      <c r="G2494" s="100" t="s">
        <v>322</v>
      </c>
      <c r="H2494" s="15" t="s">
        <v>287</v>
      </c>
      <c r="I2494" s="130">
        <v>4.54</v>
      </c>
      <c r="J2494" s="6">
        <f>1</f>
        <v>1</v>
      </c>
      <c r="L2494" s="205" t="s">
        <v>436</v>
      </c>
      <c r="M2494" s="205" t="s">
        <v>437</v>
      </c>
      <c r="N2494" s="205" t="s">
        <v>438</v>
      </c>
    </row>
    <row r="2495" spans="2:14" ht="23.25" customHeight="1">
      <c r="B2495" s="100" t="s">
        <v>458</v>
      </c>
      <c r="C2495" s="100" t="str">
        <f>_xlfn.XLOOKUP(tblMix[[#This Row],[Team Name]],tblLookup[Team Name],tblLookup[Arena Name],NA(),0,1)</f>
        <v>Lumen Field</v>
      </c>
      <c r="D2495" s="100" t="str">
        <f>_xlfn.XLOOKUP(tblMix[[#This Row],[Arena Name]],tblLookup[Arena Name],tblLookup[Arena Location],NA(),0,1)</f>
        <v>Seattle, Washington</v>
      </c>
      <c r="E2495" s="100">
        <v>69000</v>
      </c>
      <c r="F2495" s="129">
        <v>2002</v>
      </c>
      <c r="G2495" s="100" t="s">
        <v>297</v>
      </c>
      <c r="H2495" s="15" t="s">
        <v>281</v>
      </c>
      <c r="I2495" s="130">
        <v>15.12</v>
      </c>
      <c r="J2495" s="6">
        <f>1</f>
        <v>1</v>
      </c>
      <c r="L2495" s="205" t="s">
        <v>417</v>
      </c>
      <c r="M2495" s="205" t="s">
        <v>418</v>
      </c>
      <c r="N2495" s="205" t="s">
        <v>419</v>
      </c>
    </row>
    <row r="2496" spans="2:14" ht="23.25" customHeight="1">
      <c r="B2496" s="100" t="s">
        <v>408</v>
      </c>
      <c r="C2496" s="100" t="s">
        <v>409</v>
      </c>
      <c r="D2496" s="100" t="s">
        <v>410</v>
      </c>
      <c r="E2496" s="100">
        <v>65000</v>
      </c>
      <c r="F2496" s="129">
        <v>2002</v>
      </c>
      <c r="G2496" s="100" t="s">
        <v>302</v>
      </c>
      <c r="H2496" s="15" t="s">
        <v>281</v>
      </c>
      <c r="I2496" s="130">
        <v>2.7</v>
      </c>
      <c r="J2496" s="6">
        <f>1</f>
        <v>1</v>
      </c>
      <c r="L2496" s="205" t="s">
        <v>384</v>
      </c>
      <c r="M2496" s="205" t="s">
        <v>385</v>
      </c>
      <c r="N2496" s="205" t="s">
        <v>386</v>
      </c>
    </row>
    <row r="2497" spans="2:14" ht="23.25" customHeight="1">
      <c r="B2497" s="100" t="s">
        <v>432</v>
      </c>
      <c r="C2497" s="100" t="str">
        <f>_xlfn.XLOOKUP(tblMix[[#This Row],[Team Name]],tblLookup[Team Name],tblLookup[Arena Name],NA(),0,1)</f>
        <v>SoFi Stadium</v>
      </c>
      <c r="D2497" s="100" t="str">
        <f>_xlfn.XLOOKUP(tblMix[[#This Row],[Arena Name]],tblLookup[Arena Name],tblLookup[Arena Location],NA(),0,1)</f>
        <v>Inglewood, California</v>
      </c>
      <c r="E2497" s="100">
        <v>70240</v>
      </c>
      <c r="F2497" s="129">
        <v>2020</v>
      </c>
      <c r="G2497" s="100" t="s">
        <v>309</v>
      </c>
      <c r="H2497" s="15" t="s">
        <v>290</v>
      </c>
      <c r="I2497" s="130">
        <v>1.83</v>
      </c>
      <c r="J2497" s="6">
        <f>1</f>
        <v>1</v>
      </c>
      <c r="L2497" s="205" t="s">
        <v>405</v>
      </c>
      <c r="M2497" s="205" t="s">
        <v>406</v>
      </c>
      <c r="N2497" s="205" t="s">
        <v>407</v>
      </c>
    </row>
    <row r="2498" spans="2:14" ht="23.25" customHeight="1">
      <c r="B2498" s="100" t="str" cm="1">
        <f t="array" ref="B2498">_xlfn.XLOOKUP(tblMix[[#This Row],[Arena Name]]&amp;tblMix[[#This Row],[Arena Location]],tblLookup[Arena Name]&amp;tblLookup[Arena Location],tblLookup[Team Name],NA(),0,1)</f>
        <v>Seattle Seahawks</v>
      </c>
      <c r="C2498" s="100" t="s">
        <v>459</v>
      </c>
      <c r="D2498" s="100" t="s">
        <v>460</v>
      </c>
      <c r="E2498" s="100">
        <v>69000</v>
      </c>
      <c r="F2498" s="129">
        <v>2002</v>
      </c>
      <c r="G2498" s="100" t="s">
        <v>292</v>
      </c>
      <c r="H2498" s="15" t="s">
        <v>290</v>
      </c>
      <c r="I2498" s="130">
        <v>9.7899999999999991</v>
      </c>
      <c r="J2498" s="6">
        <f>1</f>
        <v>1</v>
      </c>
      <c r="L2498" s="205" t="s">
        <v>429</v>
      </c>
      <c r="M2498" s="205" t="s">
        <v>430</v>
      </c>
      <c r="N2498" s="205" t="s">
        <v>431</v>
      </c>
    </row>
    <row r="2499" spans="2:14" ht="23.25" customHeight="1">
      <c r="B2499" s="100" t="s">
        <v>387</v>
      </c>
      <c r="C2499" s="100" t="str">
        <f>_xlfn.XLOOKUP(tblMix[[#This Row],[Team Name]],tblLookup[Team Name],tblLookup[Arena Name],NA(),0,1)</f>
        <v>Highmark Stadium</v>
      </c>
      <c r="D2499" s="100" t="s">
        <v>389</v>
      </c>
      <c r="E2499" s="100">
        <v>71608</v>
      </c>
      <c r="F2499" s="129">
        <v>1973</v>
      </c>
      <c r="G2499" s="100" t="s">
        <v>358</v>
      </c>
      <c r="H2499" s="15" t="s">
        <v>287</v>
      </c>
      <c r="I2499" s="130">
        <v>14.51</v>
      </c>
      <c r="J2499" s="6">
        <f>1</f>
        <v>1</v>
      </c>
      <c r="L2499" s="205" t="s">
        <v>396</v>
      </c>
      <c r="M2499" s="205" t="s">
        <v>397</v>
      </c>
      <c r="N2499" s="205" t="s">
        <v>398</v>
      </c>
    </row>
    <row r="2500" spans="2:14" ht="23.25" customHeight="1">
      <c r="B2500" s="100" t="s">
        <v>405</v>
      </c>
      <c r="C2500" s="100" t="str">
        <f>_xlfn.XLOOKUP(tblMix[[#This Row],[Team Name]],tblLookup[Team Name],tblLookup[Arena Name],NA(),0,1)</f>
        <v>Empower Field at Mile High</v>
      </c>
      <c r="D2500" s="100" t="str">
        <f>_xlfn.XLOOKUP(tblMix[[#This Row],[Arena Name]],tblLookup[Arena Name],tblLookup[Arena Location],NA(),0,1)</f>
        <v>Denver, Colorado</v>
      </c>
      <c r="E2500" s="100">
        <v>76125</v>
      </c>
      <c r="F2500" s="129">
        <v>2001</v>
      </c>
      <c r="G2500" s="100" t="s">
        <v>294</v>
      </c>
      <c r="H2500" s="15" t="s">
        <v>290</v>
      </c>
      <c r="I2500" s="130">
        <v>3.14</v>
      </c>
      <c r="J2500" s="6">
        <f>1</f>
        <v>1</v>
      </c>
      <c r="L2500" s="205" t="s">
        <v>445</v>
      </c>
      <c r="M2500" s="205" t="s">
        <v>446</v>
      </c>
      <c r="N2500" s="205" t="s">
        <v>447</v>
      </c>
    </row>
    <row r="2501" spans="2:14" ht="23.25" customHeight="1">
      <c r="B2501" s="100" t="str" cm="1">
        <f t="array" ref="B2501">_xlfn.XLOOKUP(tblMix[[#This Row],[Arena Name]]&amp;tblMix[[#This Row],[Arena Location]],tblLookup[Arena Name]&amp;tblLookup[Arena Location],tblLookup[Team Name],NA(),0,1)</f>
        <v>Los Angeles Rams</v>
      </c>
      <c r="C2501" s="100" t="s">
        <v>430</v>
      </c>
      <c r="D2501" s="100" t="str">
        <f>_xlfn.XLOOKUP(tblMix[[#This Row],[Arena Name]],tblLookup[Arena Name],tblLookup[Arena Location],NA(),0,1)</f>
        <v>Inglewood, California</v>
      </c>
      <c r="E2501" s="100">
        <v>70240</v>
      </c>
      <c r="F2501" s="129">
        <v>2020</v>
      </c>
      <c r="G2501" s="100" t="s">
        <v>268</v>
      </c>
      <c r="H2501" s="15" t="s">
        <v>283</v>
      </c>
      <c r="I2501" s="130">
        <v>5.73</v>
      </c>
      <c r="J2501" s="6">
        <f>1</f>
        <v>1</v>
      </c>
      <c r="L2501" s="205" t="s">
        <v>458</v>
      </c>
      <c r="M2501" s="205" t="s">
        <v>459</v>
      </c>
      <c r="N2501" s="205" t="s">
        <v>460</v>
      </c>
    </row>
    <row r="2502" spans="2:14" ht="23.25" customHeight="1">
      <c r="B2502" s="100" t="s">
        <v>381</v>
      </c>
      <c r="C2502" s="100" t="str">
        <f>_xlfn.XLOOKUP(tblMix[[#This Row],[Team Name]],tblLookup[Team Name],tblLookup[Arena Name],NA(),0,1)</f>
        <v>Mercedes-Benz Stadium</v>
      </c>
      <c r="D2502" s="100" t="str">
        <f>_xlfn.XLOOKUP(tblMix[[#This Row],[Arena Name]],tblLookup[Arena Name],tblLookup[Arena Location],NA(),0,1)</f>
        <v>Atlanta, Georgia</v>
      </c>
      <c r="E2502" s="100">
        <v>71000</v>
      </c>
      <c r="F2502" s="129">
        <v>2017</v>
      </c>
      <c r="G2502" s="100" t="s">
        <v>361</v>
      </c>
      <c r="H2502" s="15" t="s">
        <v>290</v>
      </c>
      <c r="I2502" s="130">
        <v>3.25</v>
      </c>
      <c r="J2502" s="6">
        <f>1</f>
        <v>1</v>
      </c>
      <c r="L2502" s="205" t="s">
        <v>442</v>
      </c>
      <c r="M2502" s="205" t="s">
        <v>443</v>
      </c>
      <c r="N2502" s="205" t="s">
        <v>444</v>
      </c>
    </row>
    <row r="2503" spans="2:14" ht="23.25" customHeight="1">
      <c r="B2503" s="100" t="s">
        <v>381</v>
      </c>
      <c r="C2503" s="100" t="str">
        <f>_xlfn.XLOOKUP(tblMix[[#This Row],[Team Name]],tblLookup[Team Name],tblLookup[Arena Name],NA(),0,1)</f>
        <v>Mercedes-Benz Stadium</v>
      </c>
      <c r="D2503" s="100" t="s">
        <v>383</v>
      </c>
      <c r="E2503" s="100">
        <v>71000</v>
      </c>
      <c r="F2503" s="129">
        <v>2017</v>
      </c>
      <c r="G2503" s="100" t="s">
        <v>363</v>
      </c>
      <c r="H2503" s="15" t="s">
        <v>281</v>
      </c>
      <c r="I2503" s="130">
        <v>5.56</v>
      </c>
      <c r="J2503" s="6">
        <f>1</f>
        <v>1</v>
      </c>
      <c r="L2503" s="205" t="s">
        <v>448</v>
      </c>
      <c r="M2503" s="205" t="s">
        <v>446</v>
      </c>
      <c r="N2503" s="205" t="s">
        <v>447</v>
      </c>
    </row>
    <row r="2504" spans="2:14" ht="23.25" customHeight="1">
      <c r="B2504" s="100" t="s">
        <v>433</v>
      </c>
      <c r="C2504" s="100" t="s">
        <v>434</v>
      </c>
      <c r="D2504" s="100" t="s">
        <v>435</v>
      </c>
      <c r="E2504" s="100">
        <v>65326</v>
      </c>
      <c r="F2504" s="129">
        <v>1987</v>
      </c>
      <c r="G2504" s="100" t="s">
        <v>301</v>
      </c>
      <c r="H2504" s="15" t="s">
        <v>283</v>
      </c>
      <c r="I2504" s="130">
        <v>13.67</v>
      </c>
      <c r="J2504" s="6">
        <f>1</f>
        <v>1</v>
      </c>
      <c r="L2504" s="205" t="s">
        <v>467</v>
      </c>
      <c r="M2504" s="205" t="s">
        <v>468</v>
      </c>
      <c r="N2504" s="205" t="s">
        <v>469</v>
      </c>
    </row>
    <row r="2505" spans="2:14" ht="23.25" customHeight="1">
      <c r="B2505" s="100" t="s">
        <v>432</v>
      </c>
      <c r="C2505" s="100" t="s">
        <v>430</v>
      </c>
      <c r="D2505" s="100" t="s">
        <v>431</v>
      </c>
      <c r="E2505" s="100">
        <v>70240</v>
      </c>
      <c r="F2505" s="129">
        <v>2020</v>
      </c>
      <c r="G2505" s="100" t="s">
        <v>364</v>
      </c>
      <c r="H2505" s="15" t="s">
        <v>290</v>
      </c>
      <c r="I2505" s="130">
        <v>6.73</v>
      </c>
      <c r="J2505" s="6">
        <f>1</f>
        <v>1</v>
      </c>
      <c r="L2505" s="205" t="s">
        <v>439</v>
      </c>
      <c r="M2505" s="205" t="s">
        <v>440</v>
      </c>
      <c r="N2505" s="205" t="s">
        <v>441</v>
      </c>
    </row>
    <row r="2506" spans="2:14" ht="23.25" customHeight="1">
      <c r="B2506" s="100" t="str" cm="1">
        <f t="array" ref="B2506">_xlfn.XLOOKUP(tblMix[[#This Row],[Arena Name]]&amp;tblMix[[#This Row],[Arena Location]],tblLookup[Arena Name]&amp;tblLookup[Arena Location],tblLookup[Team Name],NA(),0,1)</f>
        <v>Cincinnati Bengals</v>
      </c>
      <c r="C2506" s="100" t="str">
        <f>_xlfn.XLOOKUP(tblMix[[#This Row],[Arena Location]],tblLookup[Arena Location],tblLookup[Arena Name],NA(),0,1)</f>
        <v>Paycor Stadium</v>
      </c>
      <c r="D2506" s="100" t="s">
        <v>398</v>
      </c>
      <c r="E2506" s="100">
        <v>65515</v>
      </c>
      <c r="F2506" s="129">
        <v>2000</v>
      </c>
      <c r="G2506" s="100" t="s">
        <v>276</v>
      </c>
      <c r="H2506" s="15" t="s">
        <v>290</v>
      </c>
      <c r="I2506" s="130">
        <v>5.78</v>
      </c>
      <c r="J2506" s="6">
        <f>1</f>
        <v>1</v>
      </c>
      <c r="L2506" s="205" t="s">
        <v>411</v>
      </c>
      <c r="M2506" s="205" t="s">
        <v>412</v>
      </c>
      <c r="N2506" s="205" t="s">
        <v>413</v>
      </c>
    </row>
    <row r="2507" spans="2:14" ht="23.25" customHeight="1">
      <c r="B2507" s="100" t="s">
        <v>420</v>
      </c>
      <c r="C2507" s="100" t="s">
        <v>421</v>
      </c>
      <c r="D2507" s="100" t="s">
        <v>422</v>
      </c>
      <c r="E2507" s="100">
        <v>69132</v>
      </c>
      <c r="F2507" s="129">
        <v>2008</v>
      </c>
      <c r="G2507" s="100" t="s">
        <v>359</v>
      </c>
      <c r="H2507" s="15" t="s">
        <v>287</v>
      </c>
      <c r="I2507" s="130">
        <v>11.01</v>
      </c>
      <c r="J2507" s="6">
        <f>1</f>
        <v>1</v>
      </c>
      <c r="L2507" s="205" t="s">
        <v>458</v>
      </c>
      <c r="M2507" s="205" t="s">
        <v>459</v>
      </c>
      <c r="N2507" s="205" t="s">
        <v>460</v>
      </c>
    </row>
    <row r="2508" spans="2:14" ht="23.25" customHeight="1">
      <c r="B2508" s="100" t="s">
        <v>417</v>
      </c>
      <c r="C2508" s="100" t="s">
        <v>418</v>
      </c>
      <c r="D2508" s="100" t="s">
        <v>419</v>
      </c>
      <c r="E2508" s="100">
        <v>67000</v>
      </c>
      <c r="F2508" s="129">
        <v>2008</v>
      </c>
      <c r="G2508" s="100" t="s">
        <v>308</v>
      </c>
      <c r="H2508" s="15" t="s">
        <v>283</v>
      </c>
      <c r="I2508" s="130">
        <v>11.5</v>
      </c>
      <c r="J2508" s="6">
        <f>1</f>
        <v>1</v>
      </c>
      <c r="L2508" s="205" t="s">
        <v>384</v>
      </c>
      <c r="M2508" s="205" t="s">
        <v>385</v>
      </c>
      <c r="N2508" s="205" t="s">
        <v>386</v>
      </c>
    </row>
    <row r="2509" spans="2:14" ht="23.25" customHeight="1">
      <c r="B2509" s="100" t="str" cm="1">
        <f t="array" ref="B2509">_xlfn.XLOOKUP(tblMix[[#This Row],[Arena Name]]&amp;tblMix[[#This Row],[Arena Location]],tblLookup[Arena Name]&amp;tblLookup[Arena Location],tblLookup[Team Name],NA(),0,1)</f>
        <v>Las Vegas Raiders</v>
      </c>
      <c r="C2509" s="100" t="str">
        <f>_xlfn.XLOOKUP(tblMix[[#This Row],[Arena Location]],tblLookup[Arena Location],tblLookup[Arena Name],NA(),0,1)</f>
        <v>Allegiant Stadium</v>
      </c>
      <c r="D2509" s="100" t="s">
        <v>428</v>
      </c>
      <c r="E2509" s="100">
        <v>65000</v>
      </c>
      <c r="F2509" s="129">
        <v>2020</v>
      </c>
      <c r="G2509" s="100" t="s">
        <v>296</v>
      </c>
      <c r="H2509" s="15" t="s">
        <v>281</v>
      </c>
      <c r="I2509" s="130">
        <v>12.21</v>
      </c>
      <c r="J2509" s="6">
        <f>1</f>
        <v>1</v>
      </c>
      <c r="L2509" s="205" t="s">
        <v>402</v>
      </c>
      <c r="M2509" s="205" t="s">
        <v>403</v>
      </c>
      <c r="N2509" s="205" t="s">
        <v>404</v>
      </c>
    </row>
    <row r="2510" spans="2:14" ht="23.25" customHeight="1">
      <c r="B2510" s="100" t="s">
        <v>439</v>
      </c>
      <c r="C2510" s="100" t="s">
        <v>440</v>
      </c>
      <c r="D2510" s="100" t="s">
        <v>441</v>
      </c>
      <c r="E2510" s="100">
        <v>66829</v>
      </c>
      <c r="F2510" s="129">
        <v>2002</v>
      </c>
      <c r="G2510" s="100" t="s">
        <v>268</v>
      </c>
      <c r="H2510" s="15" t="s">
        <v>283</v>
      </c>
      <c r="I2510" s="130">
        <v>5.73</v>
      </c>
      <c r="J2510" s="6">
        <f>1</f>
        <v>1</v>
      </c>
      <c r="L2510" s="205" t="s">
        <v>402</v>
      </c>
      <c r="M2510" s="205" t="s">
        <v>403</v>
      </c>
      <c r="N2510" s="205" t="s">
        <v>404</v>
      </c>
    </row>
    <row r="2511" spans="2:14" ht="23.25" customHeight="1">
      <c r="B2511" s="100" t="s">
        <v>464</v>
      </c>
      <c r="C2511" s="100" t="str">
        <f>_xlfn.XLOOKUP(tblMix[[#This Row],[Team Name]],tblLookup[Team Name],tblLookup[Arena Name],NA(),0,1)</f>
        <v>Nissan Stadium</v>
      </c>
      <c r="D2511" s="100" t="s">
        <v>466</v>
      </c>
      <c r="E2511" s="100">
        <v>69143</v>
      </c>
      <c r="F2511" s="129">
        <v>1999</v>
      </c>
      <c r="G2511" s="100" t="s">
        <v>271</v>
      </c>
      <c r="H2511" s="15" t="s">
        <v>283</v>
      </c>
      <c r="I2511" s="130">
        <v>9.4700000000000006</v>
      </c>
      <c r="J2511" s="6">
        <f>1</f>
        <v>1</v>
      </c>
      <c r="L2511" s="205" t="s">
        <v>387</v>
      </c>
      <c r="M2511" s="205" t="s">
        <v>388</v>
      </c>
      <c r="N2511" s="205" t="s">
        <v>389</v>
      </c>
    </row>
    <row r="2512" spans="2:14" ht="23.25" customHeight="1">
      <c r="B2512" s="100" t="s">
        <v>411</v>
      </c>
      <c r="C2512" s="100" t="s">
        <v>412</v>
      </c>
      <c r="D2512" s="100" t="str">
        <f>_xlfn.XLOOKUP(tblMix[[#This Row],[Arena Name]],tblLookup[Arena Name],tblLookup[Arena Location],NA(),0,1)</f>
        <v>Green Bay, Wisconsin</v>
      </c>
      <c r="E2512" s="100">
        <v>81441</v>
      </c>
      <c r="F2512" s="129">
        <v>1957</v>
      </c>
      <c r="G2512" s="100" t="s">
        <v>288</v>
      </c>
      <c r="H2512" s="15" t="s">
        <v>287</v>
      </c>
      <c r="I2512" s="130">
        <v>5.13</v>
      </c>
      <c r="J2512" s="6">
        <f>1</f>
        <v>1</v>
      </c>
      <c r="L2512" s="205" t="s">
        <v>429</v>
      </c>
      <c r="M2512" s="205" t="s">
        <v>430</v>
      </c>
      <c r="N2512" s="205" t="s">
        <v>431</v>
      </c>
    </row>
    <row r="2513" spans="2:14" ht="23.25" customHeight="1">
      <c r="B2513" s="100" t="s">
        <v>399</v>
      </c>
      <c r="C2513" s="100" t="s">
        <v>400</v>
      </c>
      <c r="D2513" s="100" t="str">
        <f>_xlfn.XLOOKUP(tblMix[[#This Row],[Arena Name]],tblLookup[Arena Name],tblLookup[Arena Location],NA(),0,1)</f>
        <v>Cleveland, Ohio</v>
      </c>
      <c r="E2513" s="100">
        <v>67895</v>
      </c>
      <c r="F2513" s="129">
        <v>1999</v>
      </c>
      <c r="G2513" s="100" t="s">
        <v>302</v>
      </c>
      <c r="H2513" s="15" t="s">
        <v>287</v>
      </c>
      <c r="I2513" s="130">
        <v>2.62</v>
      </c>
      <c r="J2513" s="6">
        <f>1</f>
        <v>1</v>
      </c>
      <c r="L2513" s="205" t="s">
        <v>445</v>
      </c>
      <c r="M2513" s="205" t="s">
        <v>446</v>
      </c>
      <c r="N2513" s="205" t="s">
        <v>447</v>
      </c>
    </row>
    <row r="2514" spans="2:14" ht="23.25" customHeight="1">
      <c r="B2514" s="100" t="s">
        <v>417</v>
      </c>
      <c r="C2514" s="100" t="s">
        <v>418</v>
      </c>
      <c r="D2514" s="100" t="s">
        <v>419</v>
      </c>
      <c r="E2514" s="100">
        <v>67000</v>
      </c>
      <c r="F2514" s="129">
        <v>2008</v>
      </c>
      <c r="G2514" s="100" t="s">
        <v>311</v>
      </c>
      <c r="H2514" s="15" t="s">
        <v>290</v>
      </c>
      <c r="I2514" s="130">
        <v>14.13</v>
      </c>
      <c r="J2514" s="6">
        <f>1</f>
        <v>1</v>
      </c>
      <c r="L2514" s="205" t="s">
        <v>442</v>
      </c>
      <c r="M2514" s="205" t="s">
        <v>443</v>
      </c>
      <c r="N2514" s="205" t="s">
        <v>444</v>
      </c>
    </row>
    <row r="2515" spans="2:14" ht="23.25" customHeight="1">
      <c r="B2515" s="100" t="str" cm="1">
        <f t="array" ref="B2515">_xlfn.XLOOKUP(tblMix[[#This Row],[Arena Name]]&amp;tblMix[[#This Row],[Arena Location]],tblLookup[Arena Name]&amp;tblLookup[Arena Location],tblLookup[Team Name],NA(),0,1)</f>
        <v>Atlanta Falcons</v>
      </c>
      <c r="C2515" s="100" t="s">
        <v>382</v>
      </c>
      <c r="D2515" s="100" t="str">
        <f>_xlfn.XLOOKUP(tblMix[[#This Row],[Arena Name]],tblLookup[Arena Name],tblLookup[Arena Location],NA(),0,1)</f>
        <v>Atlanta, Georgia</v>
      </c>
      <c r="E2515" s="100">
        <v>71000</v>
      </c>
      <c r="F2515" s="129">
        <v>2017</v>
      </c>
      <c r="G2515" s="100" t="s">
        <v>296</v>
      </c>
      <c r="H2515" s="15" t="s">
        <v>290</v>
      </c>
      <c r="I2515" s="130">
        <v>10.47</v>
      </c>
      <c r="J2515" s="6">
        <f>1</f>
        <v>1</v>
      </c>
      <c r="L2515" s="205" t="s">
        <v>393</v>
      </c>
      <c r="M2515" s="205" t="s">
        <v>394</v>
      </c>
      <c r="N2515" s="205" t="s">
        <v>395</v>
      </c>
    </row>
    <row r="2516" spans="2:14" ht="23.25" customHeight="1">
      <c r="B2516" s="100" t="s">
        <v>405</v>
      </c>
      <c r="C2516" s="100" t="str">
        <f>_xlfn.XLOOKUP(tblMix[[#This Row],[Team Name]],tblLookup[Team Name],tblLookup[Arena Name],NA(),0,1)</f>
        <v>Empower Field at Mile High</v>
      </c>
      <c r="D2516" s="100" t="str">
        <f>_xlfn.XLOOKUP(tblMix[[#This Row],[Arena Name]],tblLookup[Arena Name],tblLookup[Arena Location],NA(),0,1)</f>
        <v>Denver, Colorado</v>
      </c>
      <c r="E2516" s="100">
        <v>76125</v>
      </c>
      <c r="F2516" s="129">
        <v>2001</v>
      </c>
      <c r="G2516" s="100" t="s">
        <v>361</v>
      </c>
      <c r="H2516" s="15" t="s">
        <v>290</v>
      </c>
      <c r="I2516" s="130">
        <v>3.25</v>
      </c>
      <c r="J2516" s="6">
        <f>1</f>
        <v>1</v>
      </c>
      <c r="L2516" s="205" t="s">
        <v>381</v>
      </c>
      <c r="M2516" s="205" t="s">
        <v>382</v>
      </c>
      <c r="N2516" s="205" t="s">
        <v>383</v>
      </c>
    </row>
    <row r="2517" spans="2:14" ht="23.25" customHeight="1">
      <c r="B2517" s="100" t="s">
        <v>433</v>
      </c>
      <c r="C2517" s="100" t="s">
        <v>434</v>
      </c>
      <c r="D2517" s="100" t="s">
        <v>435</v>
      </c>
      <c r="E2517" s="100">
        <v>65326</v>
      </c>
      <c r="F2517" s="129">
        <v>1987</v>
      </c>
      <c r="G2517" s="100" t="s">
        <v>323</v>
      </c>
      <c r="H2517" s="15" t="s">
        <v>287</v>
      </c>
      <c r="I2517" s="130">
        <v>2.11</v>
      </c>
      <c r="J2517" s="6">
        <f>1</f>
        <v>1</v>
      </c>
      <c r="L2517" s="205" t="s">
        <v>390</v>
      </c>
      <c r="M2517" s="205" t="s">
        <v>391</v>
      </c>
      <c r="N2517" s="205" t="s">
        <v>392</v>
      </c>
    </row>
    <row r="2518" spans="2:14" ht="23.25" customHeight="1">
      <c r="B2518" s="100" t="s">
        <v>442</v>
      </c>
      <c r="C2518" s="100" t="str">
        <f>_xlfn.XLOOKUP(tblMix[[#This Row],[Team Name]],tblLookup[Team Name],tblLookup[Arena Name],NA(),0,1)</f>
        <v>Caesars Superdome</v>
      </c>
      <c r="D2518" s="100" t="str">
        <f>_xlfn.XLOOKUP(tblMix[[#This Row],[Arena Name]],tblLookup[Arena Name],tblLookup[Arena Location],NA(),0,1)</f>
        <v>New Orleans, Louisiana</v>
      </c>
      <c r="E2518" s="100">
        <v>73208</v>
      </c>
      <c r="F2518" s="129">
        <v>1975</v>
      </c>
      <c r="G2518" s="100" t="s">
        <v>296</v>
      </c>
      <c r="H2518" s="15" t="s">
        <v>287</v>
      </c>
      <c r="I2518" s="130">
        <v>11.1</v>
      </c>
      <c r="J2518" s="6">
        <f>1</f>
        <v>1</v>
      </c>
      <c r="L2518" s="205" t="s">
        <v>387</v>
      </c>
      <c r="M2518" s="205" t="s">
        <v>388</v>
      </c>
      <c r="N2518" s="205" t="s">
        <v>389</v>
      </c>
    </row>
    <row r="2519" spans="2:14" ht="23.25" customHeight="1">
      <c r="B2519" s="100" t="s">
        <v>384</v>
      </c>
      <c r="C2519" s="100" t="s">
        <v>385</v>
      </c>
      <c r="D2519" s="100" t="s">
        <v>386</v>
      </c>
      <c r="E2519" s="100">
        <v>71008</v>
      </c>
      <c r="F2519" s="129">
        <v>1998</v>
      </c>
      <c r="G2519" s="100" t="s">
        <v>286</v>
      </c>
      <c r="H2519" s="15" t="s">
        <v>287</v>
      </c>
      <c r="I2519" s="130">
        <v>8.8800000000000008</v>
      </c>
      <c r="J2519" s="6">
        <f>1</f>
        <v>1</v>
      </c>
      <c r="L2519" s="205" t="s">
        <v>408</v>
      </c>
      <c r="M2519" s="205" t="s">
        <v>409</v>
      </c>
      <c r="N2519" s="205" t="s">
        <v>410</v>
      </c>
    </row>
    <row r="2520" spans="2:14" ht="23.25" customHeight="1">
      <c r="B2520" s="100" t="s">
        <v>445</v>
      </c>
      <c r="C2520" s="100" t="str">
        <f>_xlfn.XLOOKUP(tblMix[[#This Row],[Team Name]],tblLookup[Team Name],tblLookup[Arena Name],NA(),0,1)</f>
        <v>MetLife Stadium</v>
      </c>
      <c r="D2520" s="100" t="str">
        <f>_xlfn.XLOOKUP(tblMix[[#This Row],[Arena Name]],tblLookup[Arena Name],tblLookup[Arena Location],NA(),0,1)</f>
        <v>East Rutherford, New Jersey</v>
      </c>
      <c r="E2520" s="100">
        <v>82500</v>
      </c>
      <c r="F2520" s="129">
        <v>2010</v>
      </c>
      <c r="G2520" s="100" t="s">
        <v>273</v>
      </c>
      <c r="H2520" s="15" t="s">
        <v>283</v>
      </c>
      <c r="I2520" s="130">
        <v>6.07</v>
      </c>
      <c r="J2520" s="6">
        <f>1</f>
        <v>1</v>
      </c>
      <c r="L2520" s="205" t="s">
        <v>433</v>
      </c>
      <c r="M2520" s="205" t="s">
        <v>434</v>
      </c>
      <c r="N2520" s="205" t="s">
        <v>435</v>
      </c>
    </row>
    <row r="2521" spans="2:14" ht="23.25" customHeight="1">
      <c r="B2521" s="100" t="s">
        <v>396</v>
      </c>
      <c r="C2521" s="100" t="s">
        <v>397</v>
      </c>
      <c r="D2521" s="100" t="str">
        <f>_xlfn.XLOOKUP(tblMix[[#This Row],[Arena Name]],tblLookup[Arena Name],tblLookup[Arena Location],NA(),0,1)</f>
        <v>Cincinnati, Ohio</v>
      </c>
      <c r="E2521" s="100">
        <v>65515</v>
      </c>
      <c r="F2521" s="129">
        <v>2000</v>
      </c>
      <c r="G2521" s="100" t="s">
        <v>299</v>
      </c>
      <c r="H2521" s="15" t="s">
        <v>287</v>
      </c>
      <c r="I2521" s="130">
        <v>5.21</v>
      </c>
      <c r="J2521" s="6">
        <f>1</f>
        <v>1</v>
      </c>
      <c r="L2521" s="205" t="s">
        <v>393</v>
      </c>
      <c r="M2521" s="205" t="s">
        <v>394</v>
      </c>
      <c r="N2521" s="205" t="s">
        <v>395</v>
      </c>
    </row>
    <row r="2522" spans="2:14" ht="23.25" customHeight="1">
      <c r="B2522" s="100" t="s">
        <v>423</v>
      </c>
      <c r="C2522" s="100" t="str">
        <f>_xlfn.XLOOKUP(tblMix[[#This Row],[Team Name]],tblLookup[Team Name],tblLookup[Arena Name],NA(),0,1)</f>
        <v>GEHA Field at Arrowhead Stadium</v>
      </c>
      <c r="D2522" s="100" t="str">
        <f>_xlfn.XLOOKUP(tblMix[[#This Row],[Arena Name]],tblLookup[Arena Name],tblLookup[Arena Location],NA(),0,1)</f>
        <v>Kansas City, Missouri</v>
      </c>
      <c r="E2522" s="100">
        <v>76416</v>
      </c>
      <c r="F2522" s="129">
        <v>1972</v>
      </c>
      <c r="G2522" s="100" t="s">
        <v>291</v>
      </c>
      <c r="H2522" s="15" t="s">
        <v>287</v>
      </c>
      <c r="I2522" s="130">
        <v>8.57</v>
      </c>
      <c r="J2522" s="6">
        <f>1</f>
        <v>1</v>
      </c>
      <c r="L2522" s="205" t="s">
        <v>402</v>
      </c>
      <c r="M2522" s="205" t="s">
        <v>403</v>
      </c>
      <c r="N2522" s="205" t="s">
        <v>404</v>
      </c>
    </row>
    <row r="2523" spans="2:14" ht="23.25" customHeight="1">
      <c r="B2523" s="100" t="s">
        <v>445</v>
      </c>
      <c r="C2523" s="100" t="str">
        <f>_xlfn.XLOOKUP(tblMix[[#This Row],[Team Name]],tblLookup[Team Name],tblLookup[Arena Name],NA(),0,1)</f>
        <v>MetLife Stadium</v>
      </c>
      <c r="D2523" s="100" t="str">
        <f>_xlfn.XLOOKUP(tblMix[[#This Row],[Arena Name]],tblLookup[Arena Name],tblLookup[Arena Location],NA(),0,1)</f>
        <v>East Rutherford, New Jersey</v>
      </c>
      <c r="E2523" s="100">
        <v>82500</v>
      </c>
      <c r="F2523" s="129">
        <v>2010</v>
      </c>
      <c r="G2523" s="100" t="s">
        <v>309</v>
      </c>
      <c r="H2523" s="15" t="s">
        <v>281</v>
      </c>
      <c r="I2523" s="130">
        <v>1.61</v>
      </c>
      <c r="J2523" s="6">
        <f>1</f>
        <v>1</v>
      </c>
      <c r="L2523" s="205" t="s">
        <v>381</v>
      </c>
      <c r="M2523" s="205" t="s">
        <v>382</v>
      </c>
      <c r="N2523" s="205" t="s">
        <v>383</v>
      </c>
    </row>
    <row r="2524" spans="2:14" ht="23.25" customHeight="1">
      <c r="B2524" s="100" t="s">
        <v>414</v>
      </c>
      <c r="C2524" s="100" t="s">
        <v>415</v>
      </c>
      <c r="D2524" s="100" t="str">
        <f>_xlfn.XLOOKUP(tblMix[[#This Row],[Arena Name]],tblLookup[Arena Name],tblLookup[Arena Location],NA(),0,1)</f>
        <v>Houston, Texas</v>
      </c>
      <c r="E2524" s="100">
        <v>72220</v>
      </c>
      <c r="F2524" s="129">
        <v>2002</v>
      </c>
      <c r="G2524" s="100" t="s">
        <v>312</v>
      </c>
      <c r="H2524" s="15" t="s">
        <v>283</v>
      </c>
      <c r="I2524" s="130">
        <v>16.22</v>
      </c>
      <c r="J2524" s="6">
        <f>1</f>
        <v>1</v>
      </c>
      <c r="L2524" s="205" t="s">
        <v>402</v>
      </c>
      <c r="M2524" s="205" t="s">
        <v>403</v>
      </c>
      <c r="N2524" s="205" t="s">
        <v>404</v>
      </c>
    </row>
    <row r="2525" spans="2:14" ht="23.25" customHeight="1">
      <c r="B2525" s="100" t="s">
        <v>381</v>
      </c>
      <c r="C2525" s="100" t="s">
        <v>382</v>
      </c>
      <c r="D2525" s="100" t="s">
        <v>383</v>
      </c>
      <c r="E2525" s="100">
        <v>71000</v>
      </c>
      <c r="F2525" s="129">
        <v>2017</v>
      </c>
      <c r="G2525" s="100" t="s">
        <v>358</v>
      </c>
      <c r="H2525" s="15" t="s">
        <v>281</v>
      </c>
      <c r="I2525" s="130">
        <v>14.22</v>
      </c>
      <c r="J2525" s="6">
        <f>1</f>
        <v>1</v>
      </c>
      <c r="L2525" s="205" t="s">
        <v>411</v>
      </c>
      <c r="M2525" s="205" t="s">
        <v>412</v>
      </c>
      <c r="N2525" s="205" t="s">
        <v>413</v>
      </c>
    </row>
    <row r="2526" spans="2:14" ht="23.25" customHeight="1">
      <c r="B2526" s="100" t="s">
        <v>399</v>
      </c>
      <c r="C2526" s="100" t="s">
        <v>400</v>
      </c>
      <c r="D2526" s="100" t="str">
        <f>_xlfn.XLOOKUP(tblMix[[#This Row],[Arena Name]],tblLookup[Arena Name],tblLookup[Arena Location],NA(),0,1)</f>
        <v>Cleveland, Ohio</v>
      </c>
      <c r="E2526" s="100">
        <v>67895</v>
      </c>
      <c r="F2526" s="129">
        <v>1999</v>
      </c>
      <c r="G2526" s="100" t="s">
        <v>292</v>
      </c>
      <c r="H2526" s="15" t="s">
        <v>283</v>
      </c>
      <c r="I2526" s="130">
        <v>9.99</v>
      </c>
      <c r="J2526" s="6">
        <f>1</f>
        <v>1</v>
      </c>
      <c r="L2526" s="205" t="s">
        <v>414</v>
      </c>
      <c r="M2526" s="205" t="s">
        <v>415</v>
      </c>
      <c r="N2526" s="205" t="s">
        <v>416</v>
      </c>
    </row>
    <row r="2527" spans="2:14" ht="23.25" customHeight="1">
      <c r="B2527" s="100" t="str" cm="1">
        <f t="array" ref="B2527">_xlfn.XLOOKUP(tblMix[[#This Row],[Arena Name]]&amp;tblMix[[#This Row],[Arena Location]],tblLookup[Arena Name]&amp;tblLookup[Arena Location],tblLookup[Team Name],NA(),0,1)</f>
        <v>Carolina Panthers</v>
      </c>
      <c r="C2527" s="100" t="str">
        <f>_xlfn.XLOOKUP(tblMix[[#This Row],[Arena Location]],tblLookup[Arena Location],tblLookup[Arena Name],NA(),0,1)</f>
        <v>Bank of America Stadium</v>
      </c>
      <c r="D2527" s="100" t="s">
        <v>392</v>
      </c>
      <c r="E2527" s="100">
        <v>75523</v>
      </c>
      <c r="F2527" s="129">
        <v>1996</v>
      </c>
      <c r="G2527" s="100" t="s">
        <v>298</v>
      </c>
      <c r="H2527" s="15" t="s">
        <v>281</v>
      </c>
      <c r="I2527" s="130">
        <v>9.0500000000000007</v>
      </c>
      <c r="J2527" s="6">
        <f>1</f>
        <v>1</v>
      </c>
      <c r="L2527" s="205" t="s">
        <v>426</v>
      </c>
      <c r="M2527" s="205" t="s">
        <v>427</v>
      </c>
      <c r="N2527" s="205" t="s">
        <v>428</v>
      </c>
    </row>
    <row r="2528" spans="2:14" ht="23.25" customHeight="1">
      <c r="B2528" s="100" t="str" cm="1">
        <f t="array" ref="B2528">_xlfn.XLOOKUP(tblMix[[#This Row],[Arena Name]]&amp;tblMix[[#This Row],[Arena Location]],tblLookup[Arena Name]&amp;tblLookup[Arena Location],tblLookup[Team Name],NA(),0,1)</f>
        <v>Kansas City Chiefs</v>
      </c>
      <c r="C2528" s="100" t="s">
        <v>424</v>
      </c>
      <c r="D2528" s="100" t="s">
        <v>425</v>
      </c>
      <c r="E2528" s="100">
        <v>76416</v>
      </c>
      <c r="F2528" s="129">
        <v>1972</v>
      </c>
      <c r="G2528" s="100" t="s">
        <v>296</v>
      </c>
      <c r="H2528" s="15" t="s">
        <v>287</v>
      </c>
      <c r="I2528" s="130">
        <v>11.1</v>
      </c>
      <c r="J2528" s="6">
        <f>1</f>
        <v>1</v>
      </c>
      <c r="L2528" s="205" t="s">
        <v>387</v>
      </c>
      <c r="M2528" s="205" t="s">
        <v>388</v>
      </c>
      <c r="N2528" s="205" t="s">
        <v>389</v>
      </c>
    </row>
    <row r="2529" spans="2:14" ht="23.25" customHeight="1">
      <c r="B2529" s="100" t="s">
        <v>423</v>
      </c>
      <c r="C2529" s="100" t="str">
        <f>_xlfn.XLOOKUP(tblMix[[#This Row],[Team Name]],tblLookup[Team Name],tblLookup[Arena Name],NA(),0,1)</f>
        <v>GEHA Field at Arrowhead Stadium</v>
      </c>
      <c r="D2529" s="100" t="str">
        <f>_xlfn.XLOOKUP(tblMix[[#This Row],[Arena Name]],tblLookup[Arena Name],tblLookup[Arena Location],NA(),0,1)</f>
        <v>Kansas City, Missouri</v>
      </c>
      <c r="E2529" s="100">
        <v>76416</v>
      </c>
      <c r="F2529" s="129">
        <v>1972</v>
      </c>
      <c r="G2529" s="100" t="s">
        <v>270</v>
      </c>
      <c r="H2529" s="15" t="s">
        <v>283</v>
      </c>
      <c r="I2529" s="130">
        <v>8.67</v>
      </c>
      <c r="J2529" s="6">
        <f>1</f>
        <v>1</v>
      </c>
      <c r="L2529" s="205" t="s">
        <v>448</v>
      </c>
      <c r="M2529" s="205" t="s">
        <v>446</v>
      </c>
      <c r="N2529" s="205" t="s">
        <v>447</v>
      </c>
    </row>
    <row r="2530" spans="2:14" ht="23.25" customHeight="1">
      <c r="B2530" s="100" t="s">
        <v>381</v>
      </c>
      <c r="C2530" s="100" t="str">
        <f>_xlfn.XLOOKUP(tblMix[[#This Row],[Team Name]],tblLookup[Team Name],tblLookup[Arena Name],NA(),0,1)</f>
        <v>Mercedes-Benz Stadium</v>
      </c>
      <c r="D2530" s="100" t="str">
        <f>_xlfn.XLOOKUP(tblMix[[#This Row],[Arena Name]],tblLookup[Arena Name],tblLookup[Arena Location],NA(),0,1)</f>
        <v>Atlanta, Georgia</v>
      </c>
      <c r="E2530" s="100">
        <v>71000</v>
      </c>
      <c r="F2530" s="129">
        <v>2017</v>
      </c>
      <c r="G2530" s="100" t="s">
        <v>296</v>
      </c>
      <c r="H2530" s="15" t="s">
        <v>287</v>
      </c>
      <c r="I2530" s="130">
        <v>11.1</v>
      </c>
      <c r="J2530" s="6">
        <f>1</f>
        <v>1</v>
      </c>
      <c r="L2530" s="205" t="s">
        <v>458</v>
      </c>
      <c r="M2530" s="205" t="s">
        <v>459</v>
      </c>
      <c r="N2530" s="205" t="s">
        <v>460</v>
      </c>
    </row>
    <row r="2531" spans="2:14" ht="23.25" customHeight="1">
      <c r="B2531" s="100" t="str" cm="1">
        <f t="array" ref="B2531">_xlfn.XLOOKUP(tblMix[[#This Row],[Arena Name]]&amp;tblMix[[#This Row],[Arena Location]],tblLookup[Arena Name]&amp;tblLookup[Arena Location],tblLookup[Team Name],NA(),0,1)</f>
        <v>Tampa Bay Buccaneers</v>
      </c>
      <c r="C2531" s="100" t="str">
        <f>_xlfn.XLOOKUP(tblMix[[#This Row],[Arena Location]],tblLookup[Arena Location],tblLookup[Arena Name],NA(),0,1)</f>
        <v>Raymond James Stadium</v>
      </c>
      <c r="D2531" s="100" t="s">
        <v>463</v>
      </c>
      <c r="E2531" s="100">
        <v>65890</v>
      </c>
      <c r="F2531" s="129">
        <v>1998</v>
      </c>
      <c r="G2531" s="100" t="s">
        <v>303</v>
      </c>
      <c r="H2531" s="15" t="s">
        <v>287</v>
      </c>
      <c r="I2531" s="130">
        <v>13.89</v>
      </c>
      <c r="J2531" s="6">
        <f>1</f>
        <v>1</v>
      </c>
      <c r="L2531" s="205" t="s">
        <v>381</v>
      </c>
      <c r="M2531" s="205" t="s">
        <v>382</v>
      </c>
      <c r="N2531" s="205" t="s">
        <v>383</v>
      </c>
    </row>
    <row r="2532" spans="2:14" ht="23.25" customHeight="1">
      <c r="B2532" s="100" t="s">
        <v>414</v>
      </c>
      <c r="C2532" s="100" t="s">
        <v>415</v>
      </c>
      <c r="D2532" s="100" t="s">
        <v>416</v>
      </c>
      <c r="E2532" s="100">
        <v>72220</v>
      </c>
      <c r="F2532" s="129">
        <v>2002</v>
      </c>
      <c r="G2532" s="100" t="s">
        <v>362</v>
      </c>
      <c r="H2532" s="15" t="s">
        <v>281</v>
      </c>
      <c r="I2532" s="130">
        <v>6.69</v>
      </c>
      <c r="J2532" s="6">
        <f>1</f>
        <v>1</v>
      </c>
      <c r="L2532" s="205" t="s">
        <v>396</v>
      </c>
      <c r="M2532" s="205" t="s">
        <v>397</v>
      </c>
      <c r="N2532" s="205" t="s">
        <v>398</v>
      </c>
    </row>
    <row r="2533" spans="2:14" ht="23.25" customHeight="1">
      <c r="B2533" s="100" t="s">
        <v>452</v>
      </c>
      <c r="C2533" s="100" t="s">
        <v>453</v>
      </c>
      <c r="D2533" s="100" t="str">
        <f>_xlfn.XLOOKUP(tblMix[[#This Row],[Arena Name]],tblLookup[Arena Name],tblLookup[Arena Location],NA(),0,1)</f>
        <v>Pittsburgh, Pennsylvania</v>
      </c>
      <c r="E2533" s="100">
        <v>68400</v>
      </c>
      <c r="F2533" s="129">
        <v>2001</v>
      </c>
      <c r="G2533" s="100" t="s">
        <v>358</v>
      </c>
      <c r="H2533" s="15" t="s">
        <v>283</v>
      </c>
      <c r="I2533" s="130">
        <v>14.51</v>
      </c>
      <c r="J2533" s="6">
        <f>1</f>
        <v>1</v>
      </c>
      <c r="L2533" s="205" t="s">
        <v>399</v>
      </c>
      <c r="M2533" s="205" t="s">
        <v>400</v>
      </c>
      <c r="N2533" s="205" t="s">
        <v>401</v>
      </c>
    </row>
    <row r="2534" spans="2:14" ht="23.25" customHeight="1">
      <c r="B2534" s="100" t="s">
        <v>464</v>
      </c>
      <c r="C2534" s="100" t="s">
        <v>465</v>
      </c>
      <c r="D2534" s="100" t="s">
        <v>466</v>
      </c>
      <c r="E2534" s="100">
        <v>69143</v>
      </c>
      <c r="F2534" s="129">
        <v>1999</v>
      </c>
      <c r="G2534" s="100" t="s">
        <v>298</v>
      </c>
      <c r="H2534" s="15" t="s">
        <v>281</v>
      </c>
      <c r="I2534" s="130">
        <v>9.0500000000000007</v>
      </c>
      <c r="J2534" s="6">
        <f>1</f>
        <v>1</v>
      </c>
      <c r="L2534" s="205" t="s">
        <v>439</v>
      </c>
      <c r="M2534" s="205" t="s">
        <v>440</v>
      </c>
      <c r="N2534" s="205" t="s">
        <v>441</v>
      </c>
    </row>
    <row r="2535" spans="2:14" ht="23.25" customHeight="1">
      <c r="B2535" s="100" t="str" cm="1">
        <f t="array" ref="B2535">_xlfn.XLOOKUP(tblMix[[#This Row],[Arena Name]]&amp;tblMix[[#This Row],[Arena Location]],tblLookup[Arena Name]&amp;tblLookup[Arena Location],tblLookup[Team Name],NA(),0,1)</f>
        <v>New Orleans Saints</v>
      </c>
      <c r="C2535" s="100" t="str">
        <f>_xlfn.XLOOKUP(tblMix[[#This Row],[Arena Location]],tblLookup[Arena Location],tblLookup[Arena Name],NA(),0,1)</f>
        <v>Caesars Superdome</v>
      </c>
      <c r="D2535" s="100" t="s">
        <v>444</v>
      </c>
      <c r="E2535" s="100">
        <v>73208</v>
      </c>
      <c r="F2535" s="129">
        <v>1975</v>
      </c>
      <c r="G2535" s="100" t="s">
        <v>301</v>
      </c>
      <c r="H2535" s="15" t="s">
        <v>281</v>
      </c>
      <c r="I2535" s="130">
        <v>12.44</v>
      </c>
      <c r="J2535" s="6">
        <f>1</f>
        <v>1</v>
      </c>
      <c r="L2535" s="205" t="s">
        <v>378</v>
      </c>
      <c r="M2535" s="205" t="s">
        <v>379</v>
      </c>
      <c r="N2535" s="205" t="s">
        <v>380</v>
      </c>
    </row>
    <row r="2536" spans="2:14" ht="23.25" customHeight="1">
      <c r="B2536" s="100" t="s">
        <v>442</v>
      </c>
      <c r="C2536" s="100" t="str">
        <f>_xlfn.XLOOKUP(tblMix[[#This Row],[Team Name]],tblLookup[Team Name],tblLookup[Arena Name],NA(),0,1)</f>
        <v>Caesars Superdome</v>
      </c>
      <c r="D2536" s="100" t="str">
        <f>_xlfn.XLOOKUP(tblMix[[#This Row],[Arena Name]],tblLookup[Arena Name],tblLookup[Arena Location],NA(),0,1)</f>
        <v>New Orleans, Louisiana</v>
      </c>
      <c r="E2536" s="100">
        <v>73208</v>
      </c>
      <c r="F2536" s="129">
        <v>1975</v>
      </c>
      <c r="G2536" s="100" t="s">
        <v>295</v>
      </c>
      <c r="H2536" s="15" t="s">
        <v>283</v>
      </c>
      <c r="I2536" s="130">
        <v>15.3</v>
      </c>
      <c r="J2536" s="6">
        <f>1</f>
        <v>1</v>
      </c>
      <c r="L2536" s="205" t="s">
        <v>381</v>
      </c>
      <c r="M2536" s="205" t="s">
        <v>382</v>
      </c>
      <c r="N2536" s="205" t="s">
        <v>383</v>
      </c>
    </row>
    <row r="2537" spans="2:14" ht="23.25" customHeight="1">
      <c r="B2537" s="100" t="s">
        <v>420</v>
      </c>
      <c r="C2537" s="100" t="s">
        <v>421</v>
      </c>
      <c r="D2537" s="100" t="str">
        <f>_xlfn.XLOOKUP(tblMix[[#This Row],[Arena Name]],tblLookup[Arena Name],tblLookup[Arena Location],NA(),0,1)</f>
        <v>Jacksonville, Florida</v>
      </c>
      <c r="E2537" s="100">
        <v>69132</v>
      </c>
      <c r="F2537" s="129">
        <v>2008</v>
      </c>
      <c r="G2537" s="100" t="s">
        <v>295</v>
      </c>
      <c r="H2537" s="15" t="s">
        <v>290</v>
      </c>
      <c r="I2537" s="130">
        <v>15.77</v>
      </c>
      <c r="J2537" s="6">
        <f>1</f>
        <v>1</v>
      </c>
      <c r="L2537" s="205" t="s">
        <v>467</v>
      </c>
      <c r="M2537" s="205" t="s">
        <v>468</v>
      </c>
      <c r="N2537" s="205" t="s">
        <v>469</v>
      </c>
    </row>
    <row r="2538" spans="2:14" ht="23.25" customHeight="1">
      <c r="B2538" s="100" t="s">
        <v>420</v>
      </c>
      <c r="C2538" s="100" t="str">
        <f>_xlfn.XLOOKUP(tblMix[[#This Row],[Team Name]],tblLookup[Team Name],tblLookup[Arena Name],NA(),0,1)</f>
        <v>TIAA Bank Field</v>
      </c>
      <c r="D2538" s="100" t="str">
        <f>_xlfn.XLOOKUP(tblMix[[#This Row],[Arena Name]],tblLookup[Arena Name],tblLookup[Arena Location],NA(),0,1)</f>
        <v>Jacksonville, Florida</v>
      </c>
      <c r="E2538" s="100">
        <v>69132</v>
      </c>
      <c r="F2538" s="129">
        <v>2008</v>
      </c>
      <c r="G2538" s="100" t="s">
        <v>289</v>
      </c>
      <c r="H2538" s="15" t="s">
        <v>290</v>
      </c>
      <c r="I2538" s="130">
        <v>7.46</v>
      </c>
      <c r="J2538" s="6">
        <f>1</f>
        <v>1</v>
      </c>
    </row>
    <row r="2539" spans="2:14" ht="23.25" customHeight="1">
      <c r="B2539" s="100" t="s">
        <v>378</v>
      </c>
      <c r="C2539" s="100" t="s">
        <v>379</v>
      </c>
      <c r="D2539" s="100" t="s">
        <v>380</v>
      </c>
      <c r="E2539" s="100">
        <v>63400</v>
      </c>
      <c r="F2539" s="129">
        <v>2006</v>
      </c>
      <c r="G2539" s="100" t="s">
        <v>309</v>
      </c>
      <c r="H2539" s="15" t="s">
        <v>287</v>
      </c>
      <c r="I2539" s="130">
        <v>1.68</v>
      </c>
      <c r="J2539" s="6">
        <f>1</f>
        <v>1</v>
      </c>
    </row>
    <row r="2540" spans="2:14" ht="23.25" customHeight="1">
      <c r="B2540" s="100" t="s">
        <v>393</v>
      </c>
      <c r="C2540" s="100" t="str">
        <f>_xlfn.XLOOKUP(tblMix[[#This Row],[Team Name]],tblLookup[Team Name],tblLookup[Arena Name],NA(),0,1)</f>
        <v>Soldier Field</v>
      </c>
      <c r="D2540" s="100" t="s">
        <v>395</v>
      </c>
      <c r="E2540" s="100">
        <v>61500</v>
      </c>
      <c r="F2540" s="129">
        <v>1924</v>
      </c>
      <c r="G2540" s="100" t="s">
        <v>298</v>
      </c>
      <c r="H2540" s="15" t="s">
        <v>281</v>
      </c>
      <c r="I2540" s="130">
        <v>9.0500000000000007</v>
      </c>
      <c r="J2540" s="6">
        <f>1</f>
        <v>1</v>
      </c>
    </row>
    <row r="2541" spans="2:14" ht="23.25" customHeight="1">
      <c r="B2541" s="100" t="s">
        <v>429</v>
      </c>
      <c r="C2541" s="100" t="s">
        <v>430</v>
      </c>
      <c r="D2541" s="100" t="s">
        <v>431</v>
      </c>
      <c r="E2541" s="100">
        <v>70240</v>
      </c>
      <c r="F2541" s="129">
        <v>2020</v>
      </c>
      <c r="G2541" s="100" t="s">
        <v>274</v>
      </c>
      <c r="H2541" s="15" t="s">
        <v>281</v>
      </c>
      <c r="I2541" s="130">
        <v>7.11</v>
      </c>
      <c r="J2541" s="6">
        <f>1</f>
        <v>1</v>
      </c>
    </row>
    <row r="2542" spans="2:14" ht="23.25" customHeight="1">
      <c r="B2542" s="100" t="str" cm="1">
        <f t="array" ref="B2542">_xlfn.XLOOKUP(tblMix[[#This Row],[Arena Name]]&amp;tblMix[[#This Row],[Arena Location]],tblLookup[Arena Name]&amp;tblLookup[Arena Location],tblLookup[Team Name],NA(),0,1)</f>
        <v>Los Angeles Rams</v>
      </c>
      <c r="C2542" s="100" t="str">
        <f>_xlfn.XLOOKUP(tblMix[[#This Row],[Arena Location]],tblLookup[Arena Location],tblLookup[Arena Name],NA(),0,1)</f>
        <v>SoFi Stadium</v>
      </c>
      <c r="D2542" s="100" t="s">
        <v>431</v>
      </c>
      <c r="E2542" s="100">
        <v>70240</v>
      </c>
      <c r="F2542" s="129">
        <v>2020</v>
      </c>
      <c r="G2542" s="100" t="s">
        <v>291</v>
      </c>
      <c r="H2542" s="15" t="s">
        <v>287</v>
      </c>
      <c r="I2542" s="130">
        <v>8.57</v>
      </c>
      <c r="J2542" s="6">
        <f>1</f>
        <v>1</v>
      </c>
    </row>
    <row r="2543" spans="2:14" ht="23.25" customHeight="1">
      <c r="B2543" s="100" t="s">
        <v>411</v>
      </c>
      <c r="C2543" s="100" t="s">
        <v>412</v>
      </c>
      <c r="D2543" s="100" t="s">
        <v>413</v>
      </c>
      <c r="E2543" s="100">
        <v>81441</v>
      </c>
      <c r="F2543" s="129">
        <v>1957</v>
      </c>
      <c r="G2543" s="100" t="s">
        <v>323</v>
      </c>
      <c r="H2543" s="15" t="s">
        <v>290</v>
      </c>
      <c r="I2543" s="130">
        <v>1.97</v>
      </c>
      <c r="J2543" s="6">
        <f>1</f>
        <v>1</v>
      </c>
    </row>
    <row r="2544" spans="2:14" ht="23.25" customHeight="1">
      <c r="B2544" s="100" t="s">
        <v>408</v>
      </c>
      <c r="C2544" s="100" t="s">
        <v>409</v>
      </c>
      <c r="D2544" s="100" t="s">
        <v>410</v>
      </c>
      <c r="E2544" s="100">
        <v>65000</v>
      </c>
      <c r="F2544" s="129">
        <v>2002</v>
      </c>
      <c r="G2544" s="100" t="s">
        <v>358</v>
      </c>
      <c r="H2544" s="15" t="s">
        <v>281</v>
      </c>
      <c r="I2544" s="130">
        <v>14.22</v>
      </c>
      <c r="J2544" s="6">
        <f>1</f>
        <v>1</v>
      </c>
    </row>
    <row r="2545" spans="2:10" ht="23.25" customHeight="1">
      <c r="B2545" s="100" t="s">
        <v>442</v>
      </c>
      <c r="C2545" s="100" t="s">
        <v>443</v>
      </c>
      <c r="D2545" s="100" t="s">
        <v>444</v>
      </c>
      <c r="E2545" s="100">
        <v>73208</v>
      </c>
      <c r="F2545" s="129">
        <v>1975</v>
      </c>
      <c r="G2545" s="100" t="s">
        <v>361</v>
      </c>
      <c r="H2545" s="15" t="s">
        <v>283</v>
      </c>
      <c r="I2545" s="130">
        <v>3.15</v>
      </c>
      <c r="J2545" s="6">
        <f>1</f>
        <v>1</v>
      </c>
    </row>
    <row r="2546" spans="2:10" ht="23.25" customHeight="1">
      <c r="B2546" s="100" t="str" cm="1">
        <f t="array" ref="B2546">_xlfn.XLOOKUP(tblMix[[#This Row],[Arena Name]]&amp;tblMix[[#This Row],[Arena Location]],tblLookup[Arena Name]&amp;tblLookup[Arena Location],tblLookup[Team Name],NA(),0,1)</f>
        <v>Baltimore Ravens</v>
      </c>
      <c r="C2546" s="100" t="str">
        <f>_xlfn.XLOOKUP(tblMix[[#This Row],[Arena Location]],tblLookup[Arena Location],tblLookup[Arena Name],NA(),0,1)</f>
        <v>M&amp;T Bank Stadium</v>
      </c>
      <c r="D2546" s="100" t="s">
        <v>386</v>
      </c>
      <c r="E2546" s="100">
        <v>71008</v>
      </c>
      <c r="F2546" s="129">
        <v>1998</v>
      </c>
      <c r="G2546" s="100" t="s">
        <v>303</v>
      </c>
      <c r="H2546" s="15" t="s">
        <v>283</v>
      </c>
      <c r="I2546" s="130">
        <v>13.89</v>
      </c>
      <c r="J2546" s="6">
        <f>1</f>
        <v>1</v>
      </c>
    </row>
    <row r="2547" spans="2:10" ht="23.25" customHeight="1">
      <c r="B2547" s="100" t="s">
        <v>429</v>
      </c>
      <c r="C2547" s="100" t="s">
        <v>430</v>
      </c>
      <c r="D2547" s="100" t="s">
        <v>431</v>
      </c>
      <c r="E2547" s="100">
        <v>70240</v>
      </c>
      <c r="F2547" s="129">
        <v>2020</v>
      </c>
      <c r="G2547" s="100" t="s">
        <v>274</v>
      </c>
      <c r="H2547" s="15" t="s">
        <v>281</v>
      </c>
      <c r="I2547" s="130">
        <v>7.11</v>
      </c>
      <c r="J2547" s="6">
        <f>1</f>
        <v>1</v>
      </c>
    </row>
    <row r="2548" spans="2:10" ht="23.25" customHeight="1">
      <c r="B2548" s="100" t="s">
        <v>402</v>
      </c>
      <c r="C2548" s="100" t="str">
        <f>_xlfn.XLOOKUP(tblMix[[#This Row],[Team Name]],tblLookup[Team Name],tblLookup[Arena Name],NA(),0,1)</f>
        <v>AT&amp;T Stadium</v>
      </c>
      <c r="D2548" s="100" t="str">
        <f>_xlfn.XLOOKUP(tblMix[[#This Row],[Arena Name]],tblLookup[Arena Name],tblLookup[Arena Location],NA(),0,1)</f>
        <v>Arlington, Texas</v>
      </c>
      <c r="E2548" s="100">
        <v>80000</v>
      </c>
      <c r="F2548" s="129">
        <v>2009</v>
      </c>
      <c r="G2548" s="100" t="s">
        <v>267</v>
      </c>
      <c r="H2548" s="15" t="s">
        <v>281</v>
      </c>
      <c r="I2548" s="130">
        <v>13.78</v>
      </c>
      <c r="J2548" s="6">
        <f>1</f>
        <v>1</v>
      </c>
    </row>
    <row r="2549" spans="2:10" ht="23.25" customHeight="1">
      <c r="B2549" s="100" t="s">
        <v>449</v>
      </c>
      <c r="C2549" s="100" t="s">
        <v>450</v>
      </c>
      <c r="D2549" s="100" t="s">
        <v>451</v>
      </c>
      <c r="E2549" s="100">
        <v>69596</v>
      </c>
      <c r="F2549" s="129">
        <v>2003</v>
      </c>
      <c r="G2549" s="100" t="s">
        <v>268</v>
      </c>
      <c r="H2549" s="15" t="s">
        <v>283</v>
      </c>
      <c r="I2549" s="130">
        <v>5.73</v>
      </c>
      <c r="J2549" s="6">
        <f>1</f>
        <v>1</v>
      </c>
    </row>
    <row r="2550" spans="2:10" ht="23.25" customHeight="1">
      <c r="B2550" s="100" t="str" cm="1">
        <f t="array" ref="B2550">_xlfn.XLOOKUP(tblMix[[#This Row],[Arena Name]]&amp;tblMix[[#This Row],[Arena Location]],tblLookup[Arena Name]&amp;tblLookup[Arena Location],tblLookup[Team Name],NA(),0,1)</f>
        <v>Cincinnati Bengals</v>
      </c>
      <c r="C2550" s="100" t="str">
        <f>_xlfn.XLOOKUP(tblMix[[#This Row],[Arena Location]],tblLookup[Arena Location],tblLookup[Arena Name],NA(),0,1)</f>
        <v>Paycor Stadium</v>
      </c>
      <c r="D2550" s="100" t="s">
        <v>398</v>
      </c>
      <c r="E2550" s="100">
        <v>65515</v>
      </c>
      <c r="F2550" s="129">
        <v>2000</v>
      </c>
      <c r="G2550" s="100" t="s">
        <v>291</v>
      </c>
      <c r="H2550" s="15" t="s">
        <v>283</v>
      </c>
      <c r="I2550" s="130">
        <v>8.57</v>
      </c>
      <c r="J2550" s="6">
        <f>1</f>
        <v>1</v>
      </c>
    </row>
    <row r="2551" spans="2:10" ht="23.25" customHeight="1">
      <c r="B2551" s="100" t="s">
        <v>439</v>
      </c>
      <c r="C2551" s="100" t="s">
        <v>440</v>
      </c>
      <c r="D2551" s="100" t="s">
        <v>441</v>
      </c>
      <c r="E2551" s="100">
        <v>66829</v>
      </c>
      <c r="F2551" s="129">
        <v>2002</v>
      </c>
      <c r="G2551" s="100" t="s">
        <v>311</v>
      </c>
      <c r="H2551" s="15" t="s">
        <v>290</v>
      </c>
      <c r="I2551" s="130">
        <v>14.13</v>
      </c>
      <c r="J2551" s="6">
        <f>1</f>
        <v>1</v>
      </c>
    </row>
    <row r="2552" spans="2:10" ht="23.25" customHeight="1">
      <c r="B2552" s="100" t="s">
        <v>445</v>
      </c>
      <c r="C2552" s="100" t="str">
        <f>_xlfn.XLOOKUP(tblMix[[#This Row],[Team Name]],tblLookup[Team Name],tblLookup[Arena Name],NA(),0,1)</f>
        <v>MetLife Stadium</v>
      </c>
      <c r="D2552" s="100" t="str">
        <f>_xlfn.XLOOKUP(tblMix[[#This Row],[Arena Name]],tblLookup[Arena Name],tblLookup[Arena Location],NA(),0,1)</f>
        <v>East Rutherford, New Jersey</v>
      </c>
      <c r="E2552" s="100">
        <v>82500</v>
      </c>
      <c r="F2552" s="129">
        <v>2010</v>
      </c>
      <c r="G2552" s="100" t="s">
        <v>291</v>
      </c>
      <c r="H2552" s="15" t="s">
        <v>290</v>
      </c>
      <c r="I2552" s="130">
        <v>9.1199999999999992</v>
      </c>
      <c r="J2552" s="6">
        <f>1</f>
        <v>1</v>
      </c>
    </row>
    <row r="2553" spans="2:10" ht="23.25" customHeight="1">
      <c r="B2553" s="100" t="str" cm="1">
        <f t="array" ref="B2553">_xlfn.XLOOKUP(tblMix[[#This Row],[Arena Name]]&amp;tblMix[[#This Row],[Arena Location]],tblLookup[Arena Name]&amp;tblLookup[Arena Location],tblLookup[Team Name],NA(),0,1)</f>
        <v>Cincinnati Bengals</v>
      </c>
      <c r="C2553" s="100" t="str">
        <f>_xlfn.XLOOKUP(tblMix[[#This Row],[Arena Location]],tblLookup[Arena Location],tblLookup[Arena Name],NA(),0,1)</f>
        <v>Paycor Stadium</v>
      </c>
      <c r="D2553" s="100" t="s">
        <v>398</v>
      </c>
      <c r="E2553" s="100">
        <v>65515</v>
      </c>
      <c r="F2553" s="129">
        <v>2000</v>
      </c>
      <c r="G2553" s="100" t="s">
        <v>310</v>
      </c>
      <c r="H2553" s="15" t="s">
        <v>281</v>
      </c>
      <c r="I2553" s="130">
        <v>6.82</v>
      </c>
      <c r="J2553" s="6">
        <f>1</f>
        <v>1</v>
      </c>
    </row>
    <row r="2554" spans="2:10" ht="23.25" customHeight="1">
      <c r="B2554" s="100" t="s">
        <v>417</v>
      </c>
      <c r="C2554" s="100" t="s">
        <v>418</v>
      </c>
      <c r="D2554" s="100" t="str">
        <f>_xlfn.XLOOKUP(tblMix[[#This Row],[Arena Name]],tblLookup[Arena Name],tblLookup[Arena Location],NA(),0,1)</f>
        <v>Indianapolis, Indiana</v>
      </c>
      <c r="E2554" s="100">
        <v>67000</v>
      </c>
      <c r="F2554" s="129">
        <v>2008</v>
      </c>
      <c r="G2554" s="100" t="s">
        <v>313</v>
      </c>
      <c r="H2554" s="15" t="s">
        <v>283</v>
      </c>
      <c r="I2554" s="130">
        <v>12.48</v>
      </c>
      <c r="J2554" s="6">
        <f>1</f>
        <v>1</v>
      </c>
    </row>
    <row r="2555" spans="2:10" ht="23.25" customHeight="1">
      <c r="B2555" s="100" t="str" cm="1">
        <f t="array" ref="B2555">_xlfn.XLOOKUP(tblMix[[#This Row],[Arena Name]]&amp;tblMix[[#This Row],[Arena Location]],tblLookup[Arena Name]&amp;tblLookup[Arena Location],tblLookup[Team Name],NA(),0,1)</f>
        <v>Philadelphia Eagles</v>
      </c>
      <c r="C2555" s="100" t="s">
        <v>450</v>
      </c>
      <c r="D2555" s="100" t="s">
        <v>451</v>
      </c>
      <c r="E2555" s="100">
        <v>69596</v>
      </c>
      <c r="F2555" s="129">
        <v>2003</v>
      </c>
      <c r="G2555" s="100" t="s">
        <v>286</v>
      </c>
      <c r="H2555" s="15" t="s">
        <v>287</v>
      </c>
      <c r="I2555" s="130">
        <v>8.8800000000000008</v>
      </c>
      <c r="J2555" s="6">
        <f>1</f>
        <v>1</v>
      </c>
    </row>
    <row r="2556" spans="2:10" ht="23.25" customHeight="1">
      <c r="B2556" s="100" t="s">
        <v>396</v>
      </c>
      <c r="C2556" s="100" t="s">
        <v>397</v>
      </c>
      <c r="D2556" s="100" t="s">
        <v>398</v>
      </c>
      <c r="E2556" s="100">
        <v>65515</v>
      </c>
      <c r="F2556" s="129">
        <v>2000</v>
      </c>
      <c r="G2556" s="100" t="s">
        <v>273</v>
      </c>
      <c r="H2556" s="15" t="s">
        <v>283</v>
      </c>
      <c r="I2556" s="130">
        <v>6.07</v>
      </c>
      <c r="J2556" s="6">
        <f>1</f>
        <v>1</v>
      </c>
    </row>
    <row r="2557" spans="2:10" ht="23.25" customHeight="1">
      <c r="B2557" s="100" t="s">
        <v>423</v>
      </c>
      <c r="C2557" s="100" t="s">
        <v>424</v>
      </c>
      <c r="D2557" s="100" t="s">
        <v>425</v>
      </c>
      <c r="E2557" s="100">
        <v>76416</v>
      </c>
      <c r="F2557" s="129">
        <v>1972</v>
      </c>
      <c r="G2557" s="100" t="s">
        <v>288</v>
      </c>
      <c r="H2557" s="15" t="s">
        <v>287</v>
      </c>
      <c r="I2557" s="130">
        <v>5.13</v>
      </c>
      <c r="J2557" s="6">
        <f>1</f>
        <v>1</v>
      </c>
    </row>
    <row r="2558" spans="2:10" ht="23.25" customHeight="1">
      <c r="B2558" s="100" t="s">
        <v>423</v>
      </c>
      <c r="C2558" s="100" t="s">
        <v>424</v>
      </c>
      <c r="D2558" s="100" t="s">
        <v>425</v>
      </c>
      <c r="E2558" s="100">
        <v>76416</v>
      </c>
      <c r="F2558" s="129">
        <v>1972</v>
      </c>
      <c r="G2558" s="100" t="s">
        <v>288</v>
      </c>
      <c r="H2558" s="15" t="s">
        <v>287</v>
      </c>
      <c r="I2558" s="130">
        <v>5.13</v>
      </c>
      <c r="J2558" s="6">
        <f>1</f>
        <v>1</v>
      </c>
    </row>
    <row r="2559" spans="2:10" ht="23.25" customHeight="1">
      <c r="B2559" s="100" t="s">
        <v>414</v>
      </c>
      <c r="C2559" s="100" t="s">
        <v>415</v>
      </c>
      <c r="D2559" s="100" t="s">
        <v>416</v>
      </c>
      <c r="E2559" s="100">
        <v>72220</v>
      </c>
      <c r="F2559" s="129">
        <v>2002</v>
      </c>
      <c r="G2559" s="100" t="s">
        <v>323</v>
      </c>
      <c r="H2559" s="15" t="s">
        <v>287</v>
      </c>
      <c r="I2559" s="130">
        <v>2.11</v>
      </c>
      <c r="J2559" s="6">
        <f>1</f>
        <v>1</v>
      </c>
    </row>
    <row r="2560" spans="2:10" ht="23.25" customHeight="1">
      <c r="B2560" s="100" t="s">
        <v>452</v>
      </c>
      <c r="C2560" s="100" t="s">
        <v>453</v>
      </c>
      <c r="D2560" s="100" t="s">
        <v>454</v>
      </c>
      <c r="E2560" s="100">
        <v>68400</v>
      </c>
      <c r="F2560" s="129">
        <v>2001</v>
      </c>
      <c r="G2560" s="100" t="s">
        <v>360</v>
      </c>
      <c r="H2560" s="15" t="s">
        <v>283</v>
      </c>
      <c r="I2560" s="130">
        <v>3.11</v>
      </c>
      <c r="J2560" s="6">
        <f>1</f>
        <v>1</v>
      </c>
    </row>
    <row r="2561" spans="2:10" ht="23.25" customHeight="1">
      <c r="B2561" s="100" t="s">
        <v>442</v>
      </c>
      <c r="C2561" s="100" t="str">
        <f>_xlfn.XLOOKUP(tblMix[[#This Row],[Team Name]],tblLookup[Team Name],tblLookup[Arena Name],NA(),0,1)</f>
        <v>Caesars Superdome</v>
      </c>
      <c r="D2561" s="100" t="str">
        <f>_xlfn.XLOOKUP(tblMix[[#This Row],[Arena Name]],tblLookup[Arena Name],tblLookup[Arena Location],NA(),0,1)</f>
        <v>New Orleans, Louisiana</v>
      </c>
      <c r="E2561" s="100">
        <v>73208</v>
      </c>
      <c r="F2561" s="129">
        <v>1975</v>
      </c>
      <c r="G2561" s="100" t="s">
        <v>362</v>
      </c>
      <c r="H2561" s="15" t="s">
        <v>287</v>
      </c>
      <c r="I2561" s="130">
        <v>7.12</v>
      </c>
      <c r="J2561" s="6">
        <f>1</f>
        <v>1</v>
      </c>
    </row>
    <row r="2562" spans="2:10" ht="23.25" customHeight="1">
      <c r="B2562" s="100" t="s">
        <v>467</v>
      </c>
      <c r="C2562" s="100" t="s">
        <v>468</v>
      </c>
      <c r="D2562" s="100" t="str">
        <f>_xlfn.XLOOKUP(tblMix[[#This Row],[Arena Name]],tblLookup[Arena Name],tblLookup[Arena Location],NA(),0,1)</f>
        <v>Landover, Maryland</v>
      </c>
      <c r="E2562" s="100">
        <v>82000</v>
      </c>
      <c r="F2562" s="129">
        <v>1997</v>
      </c>
      <c r="G2562" s="100" t="s">
        <v>276</v>
      </c>
      <c r="H2562" s="15" t="s">
        <v>287</v>
      </c>
      <c r="I2562" s="130">
        <v>6.13</v>
      </c>
      <c r="J2562" s="6">
        <f>1</f>
        <v>1</v>
      </c>
    </row>
    <row r="2563" spans="2:10" ht="23.25" customHeight="1">
      <c r="B2563" s="100" t="s">
        <v>461</v>
      </c>
      <c r="C2563" s="100" t="s">
        <v>462</v>
      </c>
      <c r="D2563" s="100" t="s">
        <v>463</v>
      </c>
      <c r="E2563" s="100">
        <v>65890</v>
      </c>
      <c r="F2563" s="129">
        <v>1998</v>
      </c>
      <c r="G2563" s="100" t="s">
        <v>277</v>
      </c>
      <c r="H2563" s="15" t="s">
        <v>283</v>
      </c>
      <c r="I2563" s="130">
        <v>8.2200000000000006</v>
      </c>
      <c r="J2563" s="6">
        <f>1</f>
        <v>1</v>
      </c>
    </row>
    <row r="2564" spans="2:10" ht="23.25" customHeight="1">
      <c r="B2564" s="100" t="str" cm="1">
        <f t="array" ref="B2564">_xlfn.XLOOKUP(tblMix[[#This Row],[Arena Name]]&amp;tblMix[[#This Row],[Arena Location]],tblLookup[Arena Name]&amp;tblLookup[Arena Location],tblLookup[Team Name],NA(),0,1)</f>
        <v>Green Bay Packers</v>
      </c>
      <c r="C2564" s="100" t="s">
        <v>412</v>
      </c>
      <c r="D2564" s="100" t="str">
        <f>_xlfn.XLOOKUP(tblMix[[#This Row],[Arena Name]],tblLookup[Arena Name],tblLookup[Arena Location],NA(),0,1)</f>
        <v>Green Bay, Wisconsin</v>
      </c>
      <c r="E2564" s="100">
        <v>81441</v>
      </c>
      <c r="F2564" s="129">
        <v>1957</v>
      </c>
      <c r="G2564" s="100" t="s">
        <v>308</v>
      </c>
      <c r="H2564" s="15" t="s">
        <v>290</v>
      </c>
      <c r="I2564" s="130">
        <v>12.37</v>
      </c>
      <c r="J2564" s="6">
        <f>1</f>
        <v>1</v>
      </c>
    </row>
    <row r="2565" spans="2:10" ht="23.25" customHeight="1">
      <c r="B2565" s="100" t="s">
        <v>384</v>
      </c>
      <c r="C2565" s="100" t="s">
        <v>385</v>
      </c>
      <c r="D2565" s="100" t="s">
        <v>386</v>
      </c>
      <c r="E2565" s="100">
        <v>71008</v>
      </c>
      <c r="F2565" s="129">
        <v>1998</v>
      </c>
      <c r="G2565" s="100" t="s">
        <v>358</v>
      </c>
      <c r="H2565" s="15" t="s">
        <v>290</v>
      </c>
      <c r="I2565" s="130">
        <v>13.59</v>
      </c>
      <c r="J2565" s="6">
        <f>1</f>
        <v>1</v>
      </c>
    </row>
    <row r="2566" spans="2:10" ht="23.25" customHeight="1">
      <c r="B2566" s="100" t="s">
        <v>420</v>
      </c>
      <c r="C2566" s="100" t="s">
        <v>421</v>
      </c>
      <c r="D2566" s="100" t="str">
        <f>_xlfn.XLOOKUP(tblMix[[#This Row],[Arena Name]],tblLookup[Arena Name],tblLookup[Arena Location],NA(),0,1)</f>
        <v>Jacksonville, Florida</v>
      </c>
      <c r="E2566" s="100">
        <v>69132</v>
      </c>
      <c r="F2566" s="129">
        <v>2008</v>
      </c>
      <c r="G2566" s="100" t="s">
        <v>271</v>
      </c>
      <c r="H2566" s="15" t="s">
        <v>287</v>
      </c>
      <c r="I2566" s="130">
        <v>9.4700000000000006</v>
      </c>
      <c r="J2566" s="6">
        <f>1</f>
        <v>1</v>
      </c>
    </row>
    <row r="2567" spans="2:10" ht="23.25" customHeight="1">
      <c r="B2567" s="100" t="s">
        <v>405</v>
      </c>
      <c r="C2567" s="100" t="s">
        <v>406</v>
      </c>
      <c r="D2567" s="100" t="s">
        <v>407</v>
      </c>
      <c r="E2567" s="100">
        <v>76125</v>
      </c>
      <c r="F2567" s="129">
        <v>2001</v>
      </c>
      <c r="G2567" s="100" t="s">
        <v>314</v>
      </c>
      <c r="H2567" s="15" t="s">
        <v>281</v>
      </c>
      <c r="I2567" s="130">
        <v>11.17</v>
      </c>
      <c r="J2567" s="6">
        <f>1</f>
        <v>1</v>
      </c>
    </row>
    <row r="2568" spans="2:10" ht="23.25" customHeight="1">
      <c r="B2568" s="100" t="s">
        <v>464</v>
      </c>
      <c r="C2568" s="100" t="s">
        <v>465</v>
      </c>
      <c r="D2568" s="100" t="s">
        <v>466</v>
      </c>
      <c r="E2568" s="100">
        <v>69143</v>
      </c>
      <c r="F2568" s="129">
        <v>1999</v>
      </c>
      <c r="G2568" s="100" t="s">
        <v>362</v>
      </c>
      <c r="H2568" s="15" t="s">
        <v>283</v>
      </c>
      <c r="I2568" s="130">
        <v>7.12</v>
      </c>
      <c r="J2568" s="6">
        <f>1</f>
        <v>1</v>
      </c>
    </row>
    <row r="2569" spans="2:10" ht="23.25" customHeight="1">
      <c r="B2569" s="100" t="s">
        <v>381</v>
      </c>
      <c r="C2569" s="100" t="str">
        <f>_xlfn.XLOOKUP(tblMix[[#This Row],[Team Name]],tblLookup[Team Name],tblLookup[Arena Name],NA(),0,1)</f>
        <v>Mercedes-Benz Stadium</v>
      </c>
      <c r="D2569" s="100" t="s">
        <v>383</v>
      </c>
      <c r="E2569" s="100">
        <v>71000</v>
      </c>
      <c r="F2569" s="129">
        <v>2017</v>
      </c>
      <c r="G2569" s="100" t="s">
        <v>323</v>
      </c>
      <c r="H2569" s="15" t="s">
        <v>290</v>
      </c>
      <c r="I2569" s="130">
        <v>1.97</v>
      </c>
      <c r="J2569" s="6">
        <f>1</f>
        <v>1</v>
      </c>
    </row>
    <row r="2570" spans="2:10" ht="23.25" customHeight="1">
      <c r="B2570" s="100" t="s">
        <v>387</v>
      </c>
      <c r="C2570" s="100" t="s">
        <v>388</v>
      </c>
      <c r="D2570" s="100" t="s">
        <v>389</v>
      </c>
      <c r="E2570" s="100">
        <v>71608</v>
      </c>
      <c r="F2570" s="129">
        <v>1973</v>
      </c>
      <c r="G2570" s="100" t="s">
        <v>292</v>
      </c>
      <c r="H2570" s="15" t="s">
        <v>287</v>
      </c>
      <c r="I2570" s="130">
        <v>9.99</v>
      </c>
      <c r="J2570" s="6">
        <f>1</f>
        <v>1</v>
      </c>
    </row>
    <row r="2571" spans="2:10" ht="23.25" customHeight="1">
      <c r="B2571" s="100" t="s">
        <v>417</v>
      </c>
      <c r="C2571" s="100" t="s">
        <v>418</v>
      </c>
      <c r="D2571" s="100" t="s">
        <v>419</v>
      </c>
      <c r="E2571" s="100">
        <v>67000</v>
      </c>
      <c r="F2571" s="129">
        <v>2008</v>
      </c>
      <c r="G2571" s="100" t="s">
        <v>310</v>
      </c>
      <c r="H2571" s="15" t="s">
        <v>290</v>
      </c>
      <c r="I2571" s="130">
        <v>7</v>
      </c>
      <c r="J2571" s="6">
        <f>1</f>
        <v>1</v>
      </c>
    </row>
    <row r="2572" spans="2:10" ht="23.25" customHeight="1">
      <c r="B2572" s="100" t="s">
        <v>411</v>
      </c>
      <c r="C2572" s="100" t="s">
        <v>412</v>
      </c>
      <c r="D2572" s="100" t="s">
        <v>413</v>
      </c>
      <c r="E2572" s="100">
        <v>81441</v>
      </c>
      <c r="F2572" s="129">
        <v>1957</v>
      </c>
      <c r="G2572" s="100" t="s">
        <v>289</v>
      </c>
      <c r="H2572" s="15" t="s">
        <v>283</v>
      </c>
      <c r="I2572" s="130">
        <v>7.76</v>
      </c>
      <c r="J2572" s="6">
        <f>1</f>
        <v>1</v>
      </c>
    </row>
    <row r="2573" spans="2:10" ht="23.25" customHeight="1">
      <c r="B2573" s="100" t="s">
        <v>433</v>
      </c>
      <c r="C2573" s="100" t="str">
        <f>_xlfn.XLOOKUP(tblMix[[#This Row],[Team Name]],tblLookup[Team Name],tblLookup[Arena Name],NA(),0,1)</f>
        <v>Hard Rock Stadium</v>
      </c>
      <c r="D2573" s="100" t="str">
        <f>_xlfn.XLOOKUP(tblMix[[#This Row],[Arena Name]],tblLookup[Arena Name],tblLookup[Arena Location],NA(),0,1)</f>
        <v>Miami Gardens, Florida</v>
      </c>
      <c r="E2573" s="100">
        <v>65326</v>
      </c>
      <c r="F2573" s="129">
        <v>1987</v>
      </c>
      <c r="G2573" s="100" t="s">
        <v>358</v>
      </c>
      <c r="H2573" s="15" t="s">
        <v>290</v>
      </c>
      <c r="I2573" s="130">
        <v>13.59</v>
      </c>
      <c r="J2573" s="6">
        <f>1</f>
        <v>1</v>
      </c>
    </row>
    <row r="2574" spans="2:10" ht="23.25" customHeight="1">
      <c r="B2574" s="100" t="str" cm="1">
        <f t="array" ref="B2574">_xlfn.XLOOKUP(tblMix[[#This Row],[Arena Name]]&amp;tblMix[[#This Row],[Arena Location]],tblLookup[Arena Name]&amp;tblLookup[Arena Location],tblLookup[Team Name],NA(),0,1)</f>
        <v>Cincinnati Bengals</v>
      </c>
      <c r="C2574" s="100" t="str">
        <f>_xlfn.XLOOKUP(tblMix[[#This Row],[Arena Location]],tblLookup[Arena Location],tblLookup[Arena Name],NA(),0,1)</f>
        <v>Paycor Stadium</v>
      </c>
      <c r="D2574" s="100" t="s">
        <v>398</v>
      </c>
      <c r="E2574" s="100">
        <v>65515</v>
      </c>
      <c r="F2574" s="129">
        <v>2000</v>
      </c>
      <c r="G2574" s="100" t="s">
        <v>270</v>
      </c>
      <c r="H2574" s="15" t="s">
        <v>287</v>
      </c>
      <c r="I2574" s="130">
        <v>8.67</v>
      </c>
      <c r="J2574" s="6">
        <f>1</f>
        <v>1</v>
      </c>
    </row>
    <row r="2575" spans="2:10" ht="23.25" customHeight="1">
      <c r="B2575" s="100" t="s">
        <v>423</v>
      </c>
      <c r="C2575" s="100" t="s">
        <v>424</v>
      </c>
      <c r="D2575" s="100" t="str">
        <f>_xlfn.XLOOKUP(tblMix[[#This Row],[Arena Name]],tblLookup[Arena Name],tblLookup[Arena Location],NA(),0,1)</f>
        <v>Kansas City, Missouri</v>
      </c>
      <c r="E2575" s="100">
        <v>76416</v>
      </c>
      <c r="F2575" s="129">
        <v>1972</v>
      </c>
      <c r="G2575" s="100" t="s">
        <v>291</v>
      </c>
      <c r="H2575" s="15" t="s">
        <v>290</v>
      </c>
      <c r="I2575" s="130">
        <v>9.1199999999999992</v>
      </c>
      <c r="J2575" s="6">
        <f>1</f>
        <v>1</v>
      </c>
    </row>
    <row r="2576" spans="2:10" ht="23.25" customHeight="1">
      <c r="B2576" s="100" t="s">
        <v>449</v>
      </c>
      <c r="C2576" s="100" t="s">
        <v>450</v>
      </c>
      <c r="D2576" s="100" t="s">
        <v>451</v>
      </c>
      <c r="E2576" s="100">
        <v>69596</v>
      </c>
      <c r="F2576" s="129">
        <v>2003</v>
      </c>
      <c r="G2576" s="100" t="s">
        <v>269</v>
      </c>
      <c r="H2576" s="15" t="s">
        <v>287</v>
      </c>
      <c r="I2576" s="130">
        <v>10.34</v>
      </c>
      <c r="J2576" s="6">
        <f>1</f>
        <v>1</v>
      </c>
    </row>
    <row r="2577" spans="2:10" ht="23.25" customHeight="1">
      <c r="B2577" s="100" t="s">
        <v>402</v>
      </c>
      <c r="C2577" s="100" t="s">
        <v>403</v>
      </c>
      <c r="D2577" s="100" t="s">
        <v>404</v>
      </c>
      <c r="E2577" s="100">
        <v>80000</v>
      </c>
      <c r="F2577" s="129">
        <v>2009</v>
      </c>
      <c r="G2577" s="100" t="s">
        <v>313</v>
      </c>
      <c r="H2577" s="15" t="s">
        <v>281</v>
      </c>
      <c r="I2577" s="130">
        <v>11.48</v>
      </c>
      <c r="J2577" s="6">
        <f>1</f>
        <v>1</v>
      </c>
    </row>
    <row r="2578" spans="2:10" ht="23.25" customHeight="1">
      <c r="B2578" s="100" t="s">
        <v>458</v>
      </c>
      <c r="C2578" s="100" t="s">
        <v>459</v>
      </c>
      <c r="D2578" s="100" t="s">
        <v>460</v>
      </c>
      <c r="E2578" s="100">
        <v>69000</v>
      </c>
      <c r="F2578" s="129">
        <v>2002</v>
      </c>
      <c r="G2578" s="100" t="s">
        <v>272</v>
      </c>
      <c r="H2578" s="15" t="s">
        <v>281</v>
      </c>
      <c r="I2578" s="130">
        <v>14.43</v>
      </c>
      <c r="J2578" s="6">
        <f>1</f>
        <v>1</v>
      </c>
    </row>
    <row r="2579" spans="2:10" ht="23.25" customHeight="1">
      <c r="B2579" s="100" t="str" cm="1">
        <f t="array" ref="B2579">_xlfn.XLOOKUP(tblMix[[#This Row],[Arena Name]]&amp;tblMix[[#This Row],[Arena Location]],tblLookup[Arena Name]&amp;tblLookup[Arena Location],tblLookup[Team Name],NA(),0,1)</f>
        <v>Philadelphia Eagles</v>
      </c>
      <c r="C2579" s="100" t="str">
        <f>_xlfn.XLOOKUP(tblMix[[#This Row],[Arena Location]],tblLookup[Arena Location],tblLookup[Arena Name],NA(),0,1)</f>
        <v>Lincoln Financial Field</v>
      </c>
      <c r="D2579" s="100" t="s">
        <v>451</v>
      </c>
      <c r="E2579" s="100">
        <v>69596</v>
      </c>
      <c r="F2579" s="129">
        <v>2003</v>
      </c>
      <c r="G2579" s="100" t="s">
        <v>314</v>
      </c>
      <c r="H2579" s="15" t="s">
        <v>281</v>
      </c>
      <c r="I2579" s="130">
        <v>11.17</v>
      </c>
      <c r="J2579" s="6">
        <f>1</f>
        <v>1</v>
      </c>
    </row>
    <row r="2580" spans="2:10" ht="23.25" customHeight="1">
      <c r="B2580" s="100" t="s">
        <v>461</v>
      </c>
      <c r="C2580" s="100" t="s">
        <v>462</v>
      </c>
      <c r="D2580" s="100" t="str">
        <f>_xlfn.XLOOKUP(tblMix[[#This Row],[Arena Name]],tblLookup[Arena Name],tblLookup[Arena Location],NA(),0,1)</f>
        <v>Tampa, Florida</v>
      </c>
      <c r="E2580" s="100">
        <v>65890</v>
      </c>
      <c r="F2580" s="129">
        <v>1998</v>
      </c>
      <c r="G2580" s="100" t="s">
        <v>314</v>
      </c>
      <c r="H2580" s="15" t="s">
        <v>287</v>
      </c>
      <c r="I2580" s="130">
        <v>12.41</v>
      </c>
      <c r="J2580" s="6">
        <f>1</f>
        <v>1</v>
      </c>
    </row>
    <row r="2581" spans="2:10" ht="23.25" customHeight="1">
      <c r="B2581" s="100" t="s">
        <v>426</v>
      </c>
      <c r="C2581" s="100" t="s">
        <v>427</v>
      </c>
      <c r="D2581" s="100" t="s">
        <v>428</v>
      </c>
      <c r="E2581" s="100">
        <v>65000</v>
      </c>
      <c r="F2581" s="129">
        <v>2020</v>
      </c>
      <c r="G2581" s="100" t="s">
        <v>323</v>
      </c>
      <c r="H2581" s="15" t="s">
        <v>281</v>
      </c>
      <c r="I2581" s="130">
        <v>2.19</v>
      </c>
      <c r="J2581" s="6">
        <f>1</f>
        <v>1</v>
      </c>
    </row>
    <row r="2582" spans="2:10" ht="23.25" customHeight="1">
      <c r="B2582" s="100" t="s">
        <v>414</v>
      </c>
      <c r="C2582" s="100" t="s">
        <v>415</v>
      </c>
      <c r="D2582" s="100" t="s">
        <v>416</v>
      </c>
      <c r="E2582" s="100">
        <v>72220</v>
      </c>
      <c r="F2582" s="129">
        <v>2002</v>
      </c>
      <c r="G2582" s="100" t="s">
        <v>324</v>
      </c>
      <c r="H2582" s="15" t="s">
        <v>283</v>
      </c>
      <c r="I2582" s="130">
        <v>14.14</v>
      </c>
      <c r="J2582" s="6">
        <f>1</f>
        <v>1</v>
      </c>
    </row>
    <row r="2583" spans="2:10" ht="23.25" customHeight="1">
      <c r="B2583" s="100" t="s">
        <v>417</v>
      </c>
      <c r="C2583" s="100" t="s">
        <v>418</v>
      </c>
      <c r="D2583" s="100" t="s">
        <v>419</v>
      </c>
      <c r="E2583" s="100">
        <v>67000</v>
      </c>
      <c r="F2583" s="129">
        <v>2008</v>
      </c>
      <c r="G2583" s="100" t="s">
        <v>310</v>
      </c>
      <c r="H2583" s="15" t="s">
        <v>287</v>
      </c>
      <c r="I2583" s="130">
        <v>7.49</v>
      </c>
      <c r="J2583" s="6">
        <f>1</f>
        <v>1</v>
      </c>
    </row>
    <row r="2584" spans="2:10" ht="23.25" customHeight="1">
      <c r="B2584" s="100" t="s">
        <v>378</v>
      </c>
      <c r="C2584" s="100" t="s">
        <v>379</v>
      </c>
      <c r="D2584" s="100" t="str">
        <f>_xlfn.XLOOKUP(tblMix[[#This Row],[Arena Name]],tblLookup[Arena Name],tblLookup[Arena Location],NA(),0,1)</f>
        <v>Glendale, Arizona</v>
      </c>
      <c r="E2584" s="100">
        <v>63400</v>
      </c>
      <c r="F2584" s="129">
        <v>2006</v>
      </c>
      <c r="G2584" s="100" t="s">
        <v>286</v>
      </c>
      <c r="H2584" s="15" t="s">
        <v>281</v>
      </c>
      <c r="I2584" s="130">
        <v>7.99</v>
      </c>
      <c r="J2584" s="6">
        <f>1</f>
        <v>1</v>
      </c>
    </row>
    <row r="2585" spans="2:10" ht="23.25" customHeight="1">
      <c r="B2585" s="100" t="str" cm="1">
        <f t="array" ref="B2585">_xlfn.XLOOKUP(tblMix[[#This Row],[Arena Name]]&amp;tblMix[[#This Row],[Arena Location]],tblLookup[Arena Name]&amp;tblLookup[Arena Location],tblLookup[Team Name],NA(),0,1)</f>
        <v>Los Angeles Rams</v>
      </c>
      <c r="C2585" s="100" t="str">
        <f>_xlfn.XLOOKUP(tblMix[[#This Row],[Arena Location]],tblLookup[Arena Location],tblLookup[Arena Name],NA(),0,1)</f>
        <v>SoFi Stadium</v>
      </c>
      <c r="D2585" s="100" t="s">
        <v>431</v>
      </c>
      <c r="E2585" s="100">
        <v>70240</v>
      </c>
      <c r="F2585" s="129">
        <v>2020</v>
      </c>
      <c r="G2585" s="100" t="s">
        <v>359</v>
      </c>
      <c r="H2585" s="15" t="s">
        <v>283</v>
      </c>
      <c r="I2585" s="130">
        <v>11.01</v>
      </c>
      <c r="J2585" s="6">
        <f>1</f>
        <v>1</v>
      </c>
    </row>
    <row r="2586" spans="2:10" ht="23.25" customHeight="1">
      <c r="B2586" s="100" t="s">
        <v>455</v>
      </c>
      <c r="C2586" s="100" t="s">
        <v>456</v>
      </c>
      <c r="D2586" s="100" t="s">
        <v>457</v>
      </c>
      <c r="E2586" s="100">
        <v>68500</v>
      </c>
      <c r="F2586" s="129">
        <v>2014</v>
      </c>
      <c r="G2586" s="100" t="s">
        <v>324</v>
      </c>
      <c r="H2586" s="15" t="s">
        <v>290</v>
      </c>
      <c r="I2586" s="130">
        <v>13.09</v>
      </c>
      <c r="J2586" s="6">
        <f>1</f>
        <v>1</v>
      </c>
    </row>
    <row r="2587" spans="2:10" ht="23.25" customHeight="1">
      <c r="B2587" s="100" t="s">
        <v>390</v>
      </c>
      <c r="C2587" s="100" t="s">
        <v>391</v>
      </c>
      <c r="D2587" s="100" t="s">
        <v>392</v>
      </c>
      <c r="E2587" s="100">
        <v>75523</v>
      </c>
      <c r="F2587" s="129">
        <v>1996</v>
      </c>
      <c r="G2587" s="100" t="s">
        <v>323</v>
      </c>
      <c r="H2587" s="15" t="s">
        <v>290</v>
      </c>
      <c r="I2587" s="130">
        <v>1.97</v>
      </c>
      <c r="J2587" s="6">
        <f>1</f>
        <v>1</v>
      </c>
    </row>
    <row r="2588" spans="2:10" ht="23.25" customHeight="1">
      <c r="B2588" s="100" t="s">
        <v>381</v>
      </c>
      <c r="C2588" s="100" t="s">
        <v>382</v>
      </c>
      <c r="D2588" s="100" t="s">
        <v>383</v>
      </c>
      <c r="E2588" s="100">
        <v>71000</v>
      </c>
      <c r="F2588" s="129">
        <v>2017</v>
      </c>
      <c r="G2588" s="100" t="s">
        <v>297</v>
      </c>
      <c r="H2588" s="15" t="s">
        <v>283</v>
      </c>
      <c r="I2588" s="130">
        <v>15.27</v>
      </c>
      <c r="J2588" s="6">
        <f>1</f>
        <v>1</v>
      </c>
    </row>
    <row r="2589" spans="2:10" ht="23.25" customHeight="1">
      <c r="B2589" s="100" t="s">
        <v>467</v>
      </c>
      <c r="C2589" s="100" t="str">
        <f>_xlfn.XLOOKUP(tblMix[[#This Row],[Team Name]],tblLookup[Team Name],tblLookup[Arena Name],NA(),0,1)</f>
        <v>Commanders Field</v>
      </c>
      <c r="D2589" s="100" t="s">
        <v>469</v>
      </c>
      <c r="E2589" s="100">
        <v>82000</v>
      </c>
      <c r="F2589" s="129">
        <v>1997</v>
      </c>
      <c r="G2589" s="100" t="s">
        <v>270</v>
      </c>
      <c r="H2589" s="15" t="s">
        <v>290</v>
      </c>
      <c r="I2589" s="130">
        <v>8.5</v>
      </c>
      <c r="J2589" s="6">
        <f>1</f>
        <v>1</v>
      </c>
    </row>
    <row r="2590" spans="2:10" ht="23.25" customHeight="1">
      <c r="B2590" s="100" t="s">
        <v>433</v>
      </c>
      <c r="C2590" s="100" t="s">
        <v>434</v>
      </c>
      <c r="D2590" s="100" t="str">
        <f>_xlfn.XLOOKUP(tblMix[[#This Row],[Arena Name]],tblLookup[Arena Name],tblLookup[Arena Location],NA(),0,1)</f>
        <v>Miami Gardens, Florida</v>
      </c>
      <c r="E2590" s="100">
        <v>65326</v>
      </c>
      <c r="F2590" s="129">
        <v>1987</v>
      </c>
      <c r="G2590" s="100" t="s">
        <v>362</v>
      </c>
      <c r="H2590" s="15" t="s">
        <v>283</v>
      </c>
      <c r="I2590" s="130">
        <v>7.12</v>
      </c>
      <c r="J2590" s="6">
        <f>1</f>
        <v>1</v>
      </c>
    </row>
    <row r="2591" spans="2:10" ht="23.25" customHeight="1">
      <c r="B2591" s="100" t="s">
        <v>402</v>
      </c>
      <c r="C2591" s="100" t="s">
        <v>403</v>
      </c>
      <c r="D2591" s="100" t="s">
        <v>404</v>
      </c>
      <c r="E2591" s="100">
        <v>80000</v>
      </c>
      <c r="F2591" s="129">
        <v>2009</v>
      </c>
      <c r="G2591" s="100" t="s">
        <v>277</v>
      </c>
      <c r="H2591" s="15" t="s">
        <v>287</v>
      </c>
      <c r="I2591" s="130">
        <v>8.2200000000000006</v>
      </c>
      <c r="J2591" s="6">
        <f>1</f>
        <v>1</v>
      </c>
    </row>
    <row r="2592" spans="2:10" ht="23.25" customHeight="1">
      <c r="B2592" s="100" t="str" cm="1">
        <f t="array" ref="B2592">_xlfn.XLOOKUP(tblMix[[#This Row],[Arena Name]]&amp;tblMix[[#This Row],[Arena Location]],tblLookup[Arena Name]&amp;tblLookup[Arena Location],tblLookup[Team Name],NA(),0,1)</f>
        <v>Pittsburgh Steelers</v>
      </c>
      <c r="C2592" s="100" t="str">
        <f>_xlfn.XLOOKUP(tblMix[[#This Row],[Arena Location]],tblLookup[Arena Location],tblLookup[Arena Name],NA(),0,1)</f>
        <v>Acrisure Stadium</v>
      </c>
      <c r="D2592" s="100" t="s">
        <v>454</v>
      </c>
      <c r="E2592" s="100">
        <v>68400</v>
      </c>
      <c r="F2592" s="129">
        <v>2001</v>
      </c>
      <c r="G2592" s="100" t="s">
        <v>301</v>
      </c>
      <c r="H2592" s="15" t="s">
        <v>283</v>
      </c>
      <c r="I2592" s="130">
        <v>13.67</v>
      </c>
      <c r="J2592" s="6">
        <f>1</f>
        <v>1</v>
      </c>
    </row>
    <row r="2593" spans="2:10" ht="23.25" customHeight="1">
      <c r="B2593" s="100" t="s">
        <v>433</v>
      </c>
      <c r="C2593" s="100" t="s">
        <v>434</v>
      </c>
      <c r="D2593" s="100" t="str">
        <f>_xlfn.XLOOKUP(tblMix[[#This Row],[Arena Name]],tblLookup[Arena Name],tblLookup[Arena Location],NA(),0,1)</f>
        <v>Miami Gardens, Florida</v>
      </c>
      <c r="E2593" s="100">
        <v>65326</v>
      </c>
      <c r="F2593" s="129">
        <v>1987</v>
      </c>
      <c r="G2593" s="100" t="s">
        <v>304</v>
      </c>
      <c r="H2593" s="15" t="s">
        <v>283</v>
      </c>
      <c r="I2593" s="130">
        <v>7.53</v>
      </c>
      <c r="J2593" s="6">
        <f>1</f>
        <v>1</v>
      </c>
    </row>
    <row r="2594" spans="2:10" ht="23.25" customHeight="1">
      <c r="B2594" s="100" t="s">
        <v>452</v>
      </c>
      <c r="C2594" s="100" t="s">
        <v>453</v>
      </c>
      <c r="D2594" s="100" t="s">
        <v>454</v>
      </c>
      <c r="E2594" s="100">
        <v>68400</v>
      </c>
      <c r="F2594" s="129">
        <v>2001</v>
      </c>
      <c r="G2594" s="100" t="s">
        <v>314</v>
      </c>
      <c r="H2594" s="15" t="s">
        <v>281</v>
      </c>
      <c r="I2594" s="130">
        <v>11.17</v>
      </c>
      <c r="J2594" s="6">
        <f>1</f>
        <v>1</v>
      </c>
    </row>
    <row r="2595" spans="2:10" ht="23.25" customHeight="1">
      <c r="B2595" s="100" t="s">
        <v>452</v>
      </c>
      <c r="C2595" s="100" t="s">
        <v>453</v>
      </c>
      <c r="D2595" s="100" t="s">
        <v>454</v>
      </c>
      <c r="E2595" s="100">
        <v>68400</v>
      </c>
      <c r="F2595" s="129">
        <v>2001</v>
      </c>
      <c r="G2595" s="100" t="s">
        <v>321</v>
      </c>
      <c r="H2595" s="15" t="s">
        <v>283</v>
      </c>
      <c r="I2595" s="130">
        <v>3.98</v>
      </c>
      <c r="J2595" s="6">
        <f>1</f>
        <v>1</v>
      </c>
    </row>
    <row r="2596" spans="2:10" ht="23.25" customHeight="1">
      <c r="B2596" s="100" t="s">
        <v>390</v>
      </c>
      <c r="C2596" s="100" t="s">
        <v>391</v>
      </c>
      <c r="D2596" s="100" t="s">
        <v>392</v>
      </c>
      <c r="E2596" s="100">
        <v>75523</v>
      </c>
      <c r="F2596" s="129">
        <v>1996</v>
      </c>
      <c r="G2596" s="100" t="s">
        <v>269</v>
      </c>
      <c r="H2596" s="15" t="s">
        <v>283</v>
      </c>
      <c r="I2596" s="130">
        <v>10.34</v>
      </c>
      <c r="J2596" s="6">
        <f>1</f>
        <v>1</v>
      </c>
    </row>
    <row r="2597" spans="2:10" ht="23.25" customHeight="1">
      <c r="B2597" s="100" t="s">
        <v>417</v>
      </c>
      <c r="C2597" s="100" t="str">
        <f>_xlfn.XLOOKUP(tblMix[[#This Row],[Team Name]],tblLookup[Team Name],tblLookup[Arena Name],NA(),0,1)</f>
        <v>Lucas Oil Stadium</v>
      </c>
      <c r="D2597" s="100" t="str">
        <f>_xlfn.XLOOKUP(tblMix[[#This Row],[Arena Name]],tblLookup[Arena Name],tblLookup[Arena Location],NA(),0,1)</f>
        <v>Indianapolis, Indiana</v>
      </c>
      <c r="E2597" s="100">
        <v>67000</v>
      </c>
      <c r="F2597" s="129">
        <v>2008</v>
      </c>
      <c r="G2597" s="100" t="s">
        <v>275</v>
      </c>
      <c r="H2597" s="15" t="s">
        <v>281</v>
      </c>
      <c r="I2597" s="130">
        <v>15.9</v>
      </c>
      <c r="J2597" s="6">
        <f>1</f>
        <v>1</v>
      </c>
    </row>
    <row r="2598" spans="2:10" ht="23.25" customHeight="1">
      <c r="B2598" s="100" t="s">
        <v>402</v>
      </c>
      <c r="C2598" s="100" t="s">
        <v>403</v>
      </c>
      <c r="D2598" s="100" t="str">
        <f>_xlfn.XLOOKUP(tblMix[[#This Row],[Arena Name]],tblLookup[Arena Name],tblLookup[Arena Location],NA(),0,1)</f>
        <v>Arlington, Texas</v>
      </c>
      <c r="E2598" s="100">
        <v>80000</v>
      </c>
      <c r="F2598" s="129">
        <v>2009</v>
      </c>
      <c r="G2598" s="100" t="s">
        <v>308</v>
      </c>
      <c r="H2598" s="15" t="s">
        <v>290</v>
      </c>
      <c r="I2598" s="130">
        <v>12.37</v>
      </c>
      <c r="J2598" s="6">
        <f>1</f>
        <v>1</v>
      </c>
    </row>
    <row r="2599" spans="2:10" ht="23.25" customHeight="1">
      <c r="B2599" s="100" t="s">
        <v>452</v>
      </c>
      <c r="C2599" s="100" t="s">
        <v>453</v>
      </c>
      <c r="D2599" s="100" t="s">
        <v>454</v>
      </c>
      <c r="E2599" s="100">
        <v>68400</v>
      </c>
      <c r="F2599" s="129">
        <v>2001</v>
      </c>
      <c r="G2599" s="100" t="s">
        <v>314</v>
      </c>
      <c r="H2599" s="15" t="s">
        <v>290</v>
      </c>
      <c r="I2599" s="130">
        <v>11.49</v>
      </c>
      <c r="J2599" s="6">
        <f>1</f>
        <v>1</v>
      </c>
    </row>
    <row r="2600" spans="2:10" ht="23.25" customHeight="1">
      <c r="B2600" s="100" t="str" cm="1">
        <f t="array" ref="B2600">_xlfn.XLOOKUP(tblMix[[#This Row],[Arena Name]]&amp;tblMix[[#This Row],[Arena Location]],tblLookup[Arena Name]&amp;tblLookup[Arena Location],tblLookup[Team Name],NA(),0,1)</f>
        <v>New Orleans Saints</v>
      </c>
      <c r="C2600" s="100" t="s">
        <v>443</v>
      </c>
      <c r="D2600" s="100" t="s">
        <v>444</v>
      </c>
      <c r="E2600" s="100">
        <v>73208</v>
      </c>
      <c r="F2600" s="129">
        <v>1975</v>
      </c>
      <c r="G2600" s="100" t="s">
        <v>294</v>
      </c>
      <c r="H2600" s="15" t="s">
        <v>287</v>
      </c>
      <c r="I2600" s="130">
        <v>3.08</v>
      </c>
      <c r="J2600" s="6">
        <f>1</f>
        <v>1</v>
      </c>
    </row>
    <row r="2601" spans="2:10" ht="23.25" customHeight="1">
      <c r="B2601" s="100" t="str" cm="1">
        <f t="array" ref="B2601">_xlfn.XLOOKUP(tblMix[[#This Row],[Arena Name]]&amp;tblMix[[#This Row],[Arena Location]],tblLookup[Arena Name]&amp;tblLookup[Arena Location],tblLookup[Team Name],NA(),0,1)</f>
        <v>Atlanta Falcons</v>
      </c>
      <c r="C2601" s="100" t="str">
        <f>_xlfn.XLOOKUP(tblMix[[#This Row],[Arena Location]],tblLookup[Arena Location],tblLookup[Arena Name],NA(),0,1)</f>
        <v>Mercedes-Benz Stadium</v>
      </c>
      <c r="D2601" s="100" t="s">
        <v>383</v>
      </c>
      <c r="E2601" s="100">
        <v>71000</v>
      </c>
      <c r="F2601" s="129">
        <v>2017</v>
      </c>
      <c r="G2601" s="100" t="s">
        <v>303</v>
      </c>
      <c r="H2601" s="15" t="s">
        <v>281</v>
      </c>
      <c r="I2601" s="130">
        <v>14.45</v>
      </c>
      <c r="J2601" s="6">
        <f>1</f>
        <v>1</v>
      </c>
    </row>
    <row r="2602" spans="2:10" ht="23.25" customHeight="1">
      <c r="B2602" s="100" t="str" cm="1">
        <f t="array" ref="B2602">_xlfn.XLOOKUP(tblMix[[#This Row],[Arena Name]]&amp;tblMix[[#This Row],[Arena Location]],tblLookup[Arena Name]&amp;tblLookup[Arena Location],tblLookup[Team Name],NA(),0,1)</f>
        <v>Cincinnati Bengals</v>
      </c>
      <c r="C2602" s="100" t="str">
        <f>_xlfn.XLOOKUP(tblMix[[#This Row],[Arena Location]],tblLookup[Arena Location],tblLookup[Arena Name],NA(),0,1)</f>
        <v>Paycor Stadium</v>
      </c>
      <c r="D2602" s="100" t="s">
        <v>398</v>
      </c>
      <c r="E2602" s="100">
        <v>65515</v>
      </c>
      <c r="F2602" s="129">
        <v>2000</v>
      </c>
      <c r="G2602" s="100" t="s">
        <v>293</v>
      </c>
      <c r="H2602" s="15" t="s">
        <v>287</v>
      </c>
      <c r="I2602" s="130">
        <v>5.08</v>
      </c>
      <c r="J2602" s="6">
        <f>1</f>
        <v>1</v>
      </c>
    </row>
    <row r="2603" spans="2:10" ht="23.25" customHeight="1">
      <c r="B2603" s="100" t="s">
        <v>414</v>
      </c>
      <c r="C2603" s="100" t="str">
        <f>_xlfn.XLOOKUP(tblMix[[#This Row],[Team Name]],tblLookup[Team Name],tblLookup[Arena Name],NA(),0,1)</f>
        <v>NRG Stadium</v>
      </c>
      <c r="D2603" s="100" t="s">
        <v>416</v>
      </c>
      <c r="E2603" s="100">
        <v>72220</v>
      </c>
      <c r="F2603" s="129">
        <v>2002</v>
      </c>
      <c r="G2603" s="100" t="s">
        <v>309</v>
      </c>
      <c r="H2603" s="15" t="s">
        <v>287</v>
      </c>
      <c r="I2603" s="130">
        <v>1.68</v>
      </c>
      <c r="J2603" s="6">
        <f>1</f>
        <v>1</v>
      </c>
    </row>
    <row r="2604" spans="2:10" ht="23.25" customHeight="1">
      <c r="B2604" s="100" t="s">
        <v>458</v>
      </c>
      <c r="C2604" s="100" t="s">
        <v>459</v>
      </c>
      <c r="D2604" s="100" t="s">
        <v>460</v>
      </c>
      <c r="E2604" s="100">
        <v>69000</v>
      </c>
      <c r="F2604" s="129">
        <v>2002</v>
      </c>
      <c r="G2604" s="100" t="s">
        <v>304</v>
      </c>
      <c r="H2604" s="15" t="s">
        <v>287</v>
      </c>
      <c r="I2604" s="130">
        <v>7.53</v>
      </c>
      <c r="J2604" s="6">
        <f>1</f>
        <v>1</v>
      </c>
    </row>
    <row r="2605" spans="2:10" ht="23.25" customHeight="1">
      <c r="B2605" s="100" t="s">
        <v>452</v>
      </c>
      <c r="C2605" s="100" t="s">
        <v>453</v>
      </c>
      <c r="D2605" s="100" t="s">
        <v>454</v>
      </c>
      <c r="E2605" s="100">
        <v>68400</v>
      </c>
      <c r="F2605" s="129">
        <v>2001</v>
      </c>
      <c r="G2605" s="100" t="s">
        <v>286</v>
      </c>
      <c r="H2605" s="15" t="s">
        <v>283</v>
      </c>
      <c r="I2605" s="130">
        <v>8.8800000000000008</v>
      </c>
      <c r="J2605" s="6">
        <f>1</f>
        <v>1</v>
      </c>
    </row>
    <row r="2606" spans="2:10" ht="23.25" customHeight="1">
      <c r="B2606" s="100" t="s">
        <v>414</v>
      </c>
      <c r="C2606" s="100" t="s">
        <v>415</v>
      </c>
      <c r="D2606" s="100" t="s">
        <v>416</v>
      </c>
      <c r="E2606" s="100">
        <v>72220</v>
      </c>
      <c r="F2606" s="129">
        <v>2002</v>
      </c>
      <c r="G2606" s="100" t="s">
        <v>288</v>
      </c>
      <c r="H2606" s="15" t="s">
        <v>287</v>
      </c>
      <c r="I2606" s="130">
        <v>5.13</v>
      </c>
      <c r="J2606" s="6">
        <f>1</f>
        <v>1</v>
      </c>
    </row>
    <row r="2607" spans="2:10" ht="23.25" customHeight="1">
      <c r="B2607" s="100" t="str" cm="1">
        <f t="array" ref="B2607">_xlfn.XLOOKUP(tblMix[[#This Row],[Arena Name]]&amp;tblMix[[#This Row],[Arena Location]],tblLookup[Arena Name]&amp;tblLookup[Arena Location],tblLookup[Team Name],NA(),0,1)</f>
        <v>Kansas City Chiefs</v>
      </c>
      <c r="C2607" s="100" t="s">
        <v>424</v>
      </c>
      <c r="D2607" s="100" t="s">
        <v>425</v>
      </c>
      <c r="E2607" s="100">
        <v>76416</v>
      </c>
      <c r="F2607" s="129">
        <v>1972</v>
      </c>
      <c r="G2607" s="100" t="s">
        <v>310</v>
      </c>
      <c r="H2607" s="15" t="s">
        <v>283</v>
      </c>
      <c r="I2607" s="130">
        <v>7.49</v>
      </c>
      <c r="J2607" s="6">
        <f>1</f>
        <v>1</v>
      </c>
    </row>
    <row r="2608" spans="2:10" ht="23.25" customHeight="1">
      <c r="B2608" s="100" t="s">
        <v>387</v>
      </c>
      <c r="C2608" s="100" t="s">
        <v>388</v>
      </c>
      <c r="D2608" s="100" t="s">
        <v>389</v>
      </c>
      <c r="E2608" s="100">
        <v>71608</v>
      </c>
      <c r="F2608" s="129">
        <v>1973</v>
      </c>
      <c r="G2608" s="100" t="s">
        <v>293</v>
      </c>
      <c r="H2608" s="15" t="s">
        <v>287</v>
      </c>
      <c r="I2608" s="130">
        <v>5.08</v>
      </c>
      <c r="J2608" s="6">
        <f>1</f>
        <v>1</v>
      </c>
    </row>
    <row r="2609" spans="2:10" ht="23.25" customHeight="1">
      <c r="B2609" s="100" t="s">
        <v>423</v>
      </c>
      <c r="C2609" s="100" t="str">
        <f>_xlfn.XLOOKUP(tblMix[[#This Row],[Team Name]],tblLookup[Team Name],tblLookup[Arena Name],NA(),0,1)</f>
        <v>GEHA Field at Arrowhead Stadium</v>
      </c>
      <c r="D2609" s="100" t="str">
        <f>_xlfn.XLOOKUP(tblMix[[#This Row],[Arena Name]],tblLookup[Arena Name],tblLookup[Arena Location],NA(),0,1)</f>
        <v>Kansas City, Missouri</v>
      </c>
      <c r="E2609" s="100">
        <v>76416</v>
      </c>
      <c r="F2609" s="129">
        <v>1972</v>
      </c>
      <c r="G2609" s="100" t="s">
        <v>274</v>
      </c>
      <c r="H2609" s="15" t="s">
        <v>281</v>
      </c>
      <c r="I2609" s="130">
        <v>7.11</v>
      </c>
      <c r="J2609" s="6">
        <f>1</f>
        <v>1</v>
      </c>
    </row>
    <row r="2610" spans="2:10" ht="23.25" customHeight="1">
      <c r="B2610" s="100" t="s">
        <v>436</v>
      </c>
      <c r="C2610" s="100" t="str">
        <f>_xlfn.XLOOKUP(tblMix[[#This Row],[Team Name]],tblLookup[Team Name],tblLookup[Arena Name],NA(),0,1)</f>
        <v>U.S. Bank Stadium</v>
      </c>
      <c r="D2610" s="100" t="s">
        <v>438</v>
      </c>
      <c r="E2610" s="100">
        <v>66655</v>
      </c>
      <c r="F2610" s="129">
        <v>2016</v>
      </c>
      <c r="G2610" s="100" t="s">
        <v>272</v>
      </c>
      <c r="H2610" s="15" t="s">
        <v>287</v>
      </c>
      <c r="I2610" s="130">
        <v>15.68</v>
      </c>
      <c r="J2610" s="6">
        <f>1</f>
        <v>1</v>
      </c>
    </row>
    <row r="2611" spans="2:10" ht="23.25" customHeight="1">
      <c r="B2611" s="100" t="s">
        <v>455</v>
      </c>
      <c r="C2611" s="100" t="s">
        <v>456</v>
      </c>
      <c r="D2611" s="100" t="s">
        <v>457</v>
      </c>
      <c r="E2611" s="100">
        <v>68500</v>
      </c>
      <c r="F2611" s="129">
        <v>2014</v>
      </c>
      <c r="G2611" s="100" t="s">
        <v>275</v>
      </c>
      <c r="H2611" s="15" t="s">
        <v>287</v>
      </c>
      <c r="I2611" s="130">
        <v>14.59</v>
      </c>
      <c r="J2611" s="6">
        <f>1</f>
        <v>1</v>
      </c>
    </row>
    <row r="2612" spans="2:10" ht="23.25" customHeight="1">
      <c r="B2612" s="100" t="s">
        <v>402</v>
      </c>
      <c r="C2612" s="100" t="s">
        <v>403</v>
      </c>
      <c r="D2612" s="100" t="s">
        <v>404</v>
      </c>
      <c r="E2612" s="100">
        <v>80000</v>
      </c>
      <c r="F2612" s="129">
        <v>2009</v>
      </c>
      <c r="G2612" s="100" t="s">
        <v>284</v>
      </c>
      <c r="H2612" s="15" t="s">
        <v>290</v>
      </c>
      <c r="I2612" s="130">
        <v>10.16</v>
      </c>
      <c r="J2612" s="6">
        <f>1</f>
        <v>1</v>
      </c>
    </row>
    <row r="2613" spans="2:10" ht="23.25" customHeight="1">
      <c r="B2613" s="100" t="s">
        <v>408</v>
      </c>
      <c r="C2613" s="100" t="s">
        <v>409</v>
      </c>
      <c r="D2613" s="100" t="s">
        <v>410</v>
      </c>
      <c r="E2613" s="100">
        <v>65000</v>
      </c>
      <c r="F2613" s="129">
        <v>2002</v>
      </c>
      <c r="G2613" s="100" t="s">
        <v>270</v>
      </c>
      <c r="H2613" s="15" t="s">
        <v>290</v>
      </c>
      <c r="I2613" s="130">
        <v>8.5</v>
      </c>
      <c r="J2613" s="6">
        <f>1</f>
        <v>1</v>
      </c>
    </row>
    <row r="2614" spans="2:10" ht="23.25" customHeight="1">
      <c r="B2614" s="100" t="str" cm="1">
        <f t="array" ref="B2614">_xlfn.XLOOKUP(tblMix[[#This Row],[Arena Name]]&amp;tblMix[[#This Row],[Arena Location]],tblLookup[Arena Name]&amp;tblLookup[Arena Location],tblLookup[Team Name],NA(),0,1)</f>
        <v>Atlanta Falcons</v>
      </c>
      <c r="C2614" s="100" t="str">
        <f>_xlfn.XLOOKUP(tblMix[[#This Row],[Arena Location]],tblLookup[Arena Location],tblLookup[Arena Name],NA(),0,1)</f>
        <v>Mercedes-Benz Stadium</v>
      </c>
      <c r="D2614" s="100" t="s">
        <v>383</v>
      </c>
      <c r="E2614" s="100">
        <v>71000</v>
      </c>
      <c r="F2614" s="129">
        <v>2017</v>
      </c>
      <c r="G2614" s="100" t="s">
        <v>365</v>
      </c>
      <c r="H2614" s="15" t="s">
        <v>283</v>
      </c>
      <c r="I2614" s="130">
        <v>7.18</v>
      </c>
      <c r="J2614" s="6">
        <f>1</f>
        <v>1</v>
      </c>
    </row>
    <row r="2615" spans="2:10" ht="23.25" customHeight="1">
      <c r="B2615" s="100" t="str" cm="1">
        <f t="array" ref="B2615">_xlfn.XLOOKUP(tblMix[[#This Row],[Arena Name]]&amp;tblMix[[#This Row],[Arena Location]],tblLookup[Arena Name]&amp;tblLookup[Arena Location],tblLookup[Team Name],NA(),0,1)</f>
        <v>Minnesota Vikings</v>
      </c>
      <c r="C2615" s="100" t="s">
        <v>437</v>
      </c>
      <c r="D2615" s="100" t="s">
        <v>438</v>
      </c>
      <c r="E2615" s="100">
        <v>66655</v>
      </c>
      <c r="F2615" s="129">
        <v>2016</v>
      </c>
      <c r="G2615" s="100" t="s">
        <v>310</v>
      </c>
      <c r="H2615" s="15" t="s">
        <v>287</v>
      </c>
      <c r="I2615" s="130">
        <v>7.49</v>
      </c>
      <c r="J2615" s="6">
        <f>1</f>
        <v>1</v>
      </c>
    </row>
    <row r="2616" spans="2:10" ht="23.25" customHeight="1">
      <c r="B2616" s="100" t="str" cm="1">
        <f t="array" ref="B2616">_xlfn.XLOOKUP(tblMix[[#This Row],[Arena Name]]&amp;tblMix[[#This Row],[Arena Location]],tblLookup[Arena Name]&amp;tblLookup[Arena Location],tblLookup[Team Name],NA(),0,1)</f>
        <v>Minnesota Vikings</v>
      </c>
      <c r="C2616" s="100" t="s">
        <v>437</v>
      </c>
      <c r="D2616" s="100" t="s">
        <v>438</v>
      </c>
      <c r="E2616" s="100">
        <v>66655</v>
      </c>
      <c r="F2616" s="129">
        <v>2016</v>
      </c>
      <c r="G2616" s="100" t="s">
        <v>270</v>
      </c>
      <c r="H2616" s="15" t="s">
        <v>283</v>
      </c>
      <c r="I2616" s="130">
        <v>8.67</v>
      </c>
      <c r="J2616" s="6">
        <f>1</f>
        <v>1</v>
      </c>
    </row>
    <row r="2617" spans="2:10" ht="23.25" customHeight="1">
      <c r="B2617" s="100" t="s">
        <v>467</v>
      </c>
      <c r="C2617" s="100" t="s">
        <v>468</v>
      </c>
      <c r="D2617" s="100" t="s">
        <v>469</v>
      </c>
      <c r="E2617" s="100">
        <v>82000</v>
      </c>
      <c r="F2617" s="129">
        <v>1997</v>
      </c>
      <c r="G2617" s="100" t="s">
        <v>304</v>
      </c>
      <c r="H2617" s="15" t="s">
        <v>287</v>
      </c>
      <c r="I2617" s="130">
        <v>7.53</v>
      </c>
      <c r="J2617" s="6">
        <f>1</f>
        <v>1</v>
      </c>
    </row>
    <row r="2618" spans="2:10" ht="23.25" customHeight="1">
      <c r="B2618" s="100" t="s">
        <v>384</v>
      </c>
      <c r="C2618" s="100" t="s">
        <v>385</v>
      </c>
      <c r="D2618" s="100" t="s">
        <v>386</v>
      </c>
      <c r="E2618" s="100">
        <v>71008</v>
      </c>
      <c r="F2618" s="129">
        <v>1998</v>
      </c>
      <c r="G2618" s="100" t="s">
        <v>309</v>
      </c>
      <c r="H2618" s="15" t="s">
        <v>281</v>
      </c>
      <c r="I2618" s="130">
        <v>1.61</v>
      </c>
      <c r="J2618" s="6">
        <f>1</f>
        <v>1</v>
      </c>
    </row>
    <row r="2619" spans="2:10" ht="23.25" customHeight="1">
      <c r="B2619" s="100" t="s">
        <v>417</v>
      </c>
      <c r="C2619" s="100" t="s">
        <v>418</v>
      </c>
      <c r="D2619" s="100" t="str">
        <f>_xlfn.XLOOKUP(tblMix[[#This Row],[Arena Name]],tblLookup[Arena Name],tblLookup[Arena Location],NA(),0,1)</f>
        <v>Indianapolis, Indiana</v>
      </c>
      <c r="E2619" s="100">
        <v>67000</v>
      </c>
      <c r="F2619" s="129">
        <v>2008</v>
      </c>
      <c r="G2619" s="100" t="s">
        <v>358</v>
      </c>
      <c r="H2619" s="15" t="s">
        <v>287</v>
      </c>
      <c r="I2619" s="130">
        <v>14.51</v>
      </c>
      <c r="J2619" s="6">
        <f>1</f>
        <v>1</v>
      </c>
    </row>
    <row r="2620" spans="2:10" ht="23.25" customHeight="1">
      <c r="B2620" s="100" t="s">
        <v>381</v>
      </c>
      <c r="C2620" s="100" t="str">
        <f>_xlfn.XLOOKUP(tblMix[[#This Row],[Team Name]],tblLookup[Team Name],tblLookup[Arena Name],NA(),0,1)</f>
        <v>Mercedes-Benz Stadium</v>
      </c>
      <c r="D2620" s="100" t="s">
        <v>383</v>
      </c>
      <c r="E2620" s="100">
        <v>71000</v>
      </c>
      <c r="F2620" s="129">
        <v>2017</v>
      </c>
      <c r="G2620" s="100" t="s">
        <v>296</v>
      </c>
      <c r="H2620" s="15" t="s">
        <v>281</v>
      </c>
      <c r="I2620" s="130">
        <v>12.21</v>
      </c>
      <c r="J2620" s="6">
        <f>1</f>
        <v>1</v>
      </c>
    </row>
    <row r="2621" spans="2:10" ht="23.25" customHeight="1">
      <c r="B2621" s="100" t="str" cm="1">
        <f t="array" ref="B2621">_xlfn.XLOOKUP(tblMix[[#This Row],[Arena Name]]&amp;tblMix[[#This Row],[Arena Location]],tblLookup[Arena Name]&amp;tblLookup[Arena Location],tblLookup[Team Name],NA(),0,1)</f>
        <v>Los Angeles Rams</v>
      </c>
      <c r="C2621" s="100" t="s">
        <v>430</v>
      </c>
      <c r="D2621" s="100" t="s">
        <v>431</v>
      </c>
      <c r="E2621" s="100">
        <v>70240</v>
      </c>
      <c r="F2621" s="129">
        <v>2020</v>
      </c>
      <c r="G2621" s="100" t="s">
        <v>308</v>
      </c>
      <c r="H2621" s="15" t="s">
        <v>283</v>
      </c>
      <c r="I2621" s="130">
        <v>11.5</v>
      </c>
      <c r="J2621" s="6">
        <f>1</f>
        <v>1</v>
      </c>
    </row>
    <row r="2622" spans="2:10" ht="23.25" customHeight="1">
      <c r="B2622" s="100" t="s">
        <v>426</v>
      </c>
      <c r="C2622" s="100" t="str">
        <f>_xlfn.XLOOKUP(tblMix[[#This Row],[Team Name]],tblLookup[Team Name],tblLookup[Arena Name],NA(),0,1)</f>
        <v>Allegiant Stadium</v>
      </c>
      <c r="D2622" s="100" t="str">
        <f>_xlfn.XLOOKUP(tblMix[[#This Row],[Arena Name]],tblLookup[Arena Name],tblLookup[Arena Location],NA(),0,1)</f>
        <v>Paradise, Nevada</v>
      </c>
      <c r="E2622" s="100">
        <v>65000</v>
      </c>
      <c r="F2622" s="129">
        <v>2020</v>
      </c>
      <c r="G2622" s="100" t="s">
        <v>285</v>
      </c>
      <c r="H2622" s="15" t="s">
        <v>281</v>
      </c>
      <c r="I2622" s="130">
        <v>13.35</v>
      </c>
      <c r="J2622" s="6">
        <f>1</f>
        <v>1</v>
      </c>
    </row>
    <row r="2623" spans="2:10" ht="23.25" customHeight="1">
      <c r="B2623" s="100" t="s">
        <v>396</v>
      </c>
      <c r="C2623" s="100" t="s">
        <v>397</v>
      </c>
      <c r="D2623" s="100" t="s">
        <v>398</v>
      </c>
      <c r="E2623" s="100">
        <v>65515</v>
      </c>
      <c r="F2623" s="129">
        <v>2000</v>
      </c>
      <c r="G2623" s="100" t="s">
        <v>271</v>
      </c>
      <c r="H2623" s="15" t="s">
        <v>283</v>
      </c>
      <c r="I2623" s="130">
        <v>9.4700000000000006</v>
      </c>
      <c r="J2623" s="6">
        <f>1</f>
        <v>1</v>
      </c>
    </row>
    <row r="2624" spans="2:10" ht="23.25" customHeight="1">
      <c r="B2624" s="100" t="s">
        <v>445</v>
      </c>
      <c r="C2624" s="100" t="s">
        <v>446</v>
      </c>
      <c r="D2624" s="100" t="s">
        <v>447</v>
      </c>
      <c r="E2624" s="100">
        <v>82500</v>
      </c>
      <c r="F2624" s="129">
        <v>2010</v>
      </c>
      <c r="G2624" s="100" t="s">
        <v>300</v>
      </c>
      <c r="H2624" s="15" t="s">
        <v>287</v>
      </c>
      <c r="I2624" s="130">
        <v>8.15</v>
      </c>
      <c r="J2624" s="6">
        <f>1</f>
        <v>1</v>
      </c>
    </row>
    <row r="2625" spans="2:10" ht="23.25" customHeight="1">
      <c r="B2625" s="100" t="str" cm="1">
        <f t="array" ref="B2625">_xlfn.XLOOKUP(tblMix[[#This Row],[Arena Name]]&amp;tblMix[[#This Row],[Arena Location]],tblLookup[Arena Name]&amp;tblLookup[Arena Location],tblLookup[Team Name],NA(),0,1)</f>
        <v>New Orleans Saints</v>
      </c>
      <c r="C2625" s="100" t="str">
        <f>_xlfn.XLOOKUP(tblMix[[#This Row],[Arena Location]],tblLookup[Arena Location],tblLookup[Arena Name],NA(),0,1)</f>
        <v>Caesars Superdome</v>
      </c>
      <c r="D2625" s="100" t="s">
        <v>444</v>
      </c>
      <c r="E2625" s="100">
        <v>73208</v>
      </c>
      <c r="F2625" s="129">
        <v>1975</v>
      </c>
      <c r="G2625" s="100" t="s">
        <v>364</v>
      </c>
      <c r="H2625" s="15" t="s">
        <v>287</v>
      </c>
      <c r="I2625" s="130">
        <v>6.86</v>
      </c>
      <c r="J2625" s="6">
        <f>1</f>
        <v>1</v>
      </c>
    </row>
    <row r="2626" spans="2:10" ht="23.25" customHeight="1">
      <c r="B2626" s="100" t="s">
        <v>402</v>
      </c>
      <c r="C2626" s="100" t="s">
        <v>403</v>
      </c>
      <c r="D2626" s="100" t="str">
        <f>_xlfn.XLOOKUP(tblMix[[#This Row],[Arena Name]],tblLookup[Arena Name],tblLookup[Arena Location],NA(),0,1)</f>
        <v>Arlington, Texas</v>
      </c>
      <c r="E2626" s="100">
        <v>80000</v>
      </c>
      <c r="F2626" s="129">
        <v>2009</v>
      </c>
      <c r="G2626" s="100" t="s">
        <v>300</v>
      </c>
      <c r="H2626" s="15" t="s">
        <v>290</v>
      </c>
      <c r="I2626" s="130">
        <v>8.15</v>
      </c>
      <c r="J2626" s="6">
        <f>1</f>
        <v>1</v>
      </c>
    </row>
    <row r="2627" spans="2:10" ht="23.25" customHeight="1">
      <c r="B2627" s="100" t="s">
        <v>420</v>
      </c>
      <c r="C2627" s="100" t="str">
        <f>_xlfn.XLOOKUP(tblMix[[#This Row],[Team Name]],tblLookup[Team Name],tblLookup[Arena Name],NA(),0,1)</f>
        <v>TIAA Bank Field</v>
      </c>
      <c r="D2627" s="100" t="str">
        <f>_xlfn.XLOOKUP(tblMix[[#This Row],[Arena Name]],tblLookup[Arena Name],tblLookup[Arena Location],NA(),0,1)</f>
        <v>Jacksonville, Florida</v>
      </c>
      <c r="E2627" s="100">
        <v>69132</v>
      </c>
      <c r="F2627" s="129">
        <v>2008</v>
      </c>
      <c r="G2627" s="100" t="s">
        <v>268</v>
      </c>
      <c r="H2627" s="15" t="s">
        <v>290</v>
      </c>
      <c r="I2627" s="130">
        <v>6.16</v>
      </c>
      <c r="J2627" s="6">
        <f>1</f>
        <v>1</v>
      </c>
    </row>
    <row r="2628" spans="2:10" ht="23.25" customHeight="1">
      <c r="B2628" s="100" t="s">
        <v>405</v>
      </c>
      <c r="C2628" s="100" t="s">
        <v>406</v>
      </c>
      <c r="D2628" s="100" t="str">
        <f>_xlfn.XLOOKUP(tblMix[[#This Row],[Arena Name]],tblLookup[Arena Name],tblLookup[Arena Location],NA(),0,1)</f>
        <v>Denver, Colorado</v>
      </c>
      <c r="E2628" s="100">
        <v>76125</v>
      </c>
      <c r="F2628" s="129">
        <v>2001</v>
      </c>
      <c r="G2628" s="100" t="s">
        <v>295</v>
      </c>
      <c r="H2628" s="15" t="s">
        <v>283</v>
      </c>
      <c r="I2628" s="130">
        <v>15.3</v>
      </c>
      <c r="J2628" s="6">
        <f>1</f>
        <v>1</v>
      </c>
    </row>
    <row r="2629" spans="2:10" ht="23.25" customHeight="1">
      <c r="B2629" s="100" t="s">
        <v>423</v>
      </c>
      <c r="C2629" s="100" t="s">
        <v>424</v>
      </c>
      <c r="D2629" s="100" t="s">
        <v>425</v>
      </c>
      <c r="E2629" s="100">
        <v>76416</v>
      </c>
      <c r="F2629" s="129">
        <v>1972</v>
      </c>
      <c r="G2629" s="100" t="s">
        <v>296</v>
      </c>
      <c r="H2629" s="15" t="s">
        <v>281</v>
      </c>
      <c r="I2629" s="130">
        <v>12.21</v>
      </c>
      <c r="J2629" s="6">
        <f>1</f>
        <v>1</v>
      </c>
    </row>
    <row r="2630" spans="2:10" ht="23.25" customHeight="1">
      <c r="B2630" s="100" t="s">
        <v>432</v>
      </c>
      <c r="C2630" s="100" t="s">
        <v>430</v>
      </c>
      <c r="D2630" s="100" t="s">
        <v>431</v>
      </c>
      <c r="E2630" s="100">
        <v>70240</v>
      </c>
      <c r="F2630" s="129">
        <v>2020</v>
      </c>
      <c r="G2630" s="100" t="s">
        <v>293</v>
      </c>
      <c r="H2630" s="15" t="s">
        <v>283</v>
      </c>
      <c r="I2630" s="130">
        <v>5.08</v>
      </c>
      <c r="J2630" s="6">
        <f>1</f>
        <v>1</v>
      </c>
    </row>
    <row r="2631" spans="2:10" ht="23.25" customHeight="1">
      <c r="B2631" s="100" t="s">
        <v>461</v>
      </c>
      <c r="C2631" s="100" t="s">
        <v>462</v>
      </c>
      <c r="D2631" s="100" t="str">
        <f>_xlfn.XLOOKUP(tblMix[[#This Row],[Arena Name]],tblLookup[Arena Name],tblLookup[Arena Location],NA(),0,1)</f>
        <v>Tampa, Florida</v>
      </c>
      <c r="E2631" s="100">
        <v>65890</v>
      </c>
      <c r="F2631" s="129">
        <v>1998</v>
      </c>
      <c r="G2631" s="100" t="s">
        <v>303</v>
      </c>
      <c r="H2631" s="15" t="s">
        <v>281</v>
      </c>
      <c r="I2631" s="130">
        <v>14.45</v>
      </c>
      <c r="J2631" s="6">
        <f>1</f>
        <v>1</v>
      </c>
    </row>
    <row r="2632" spans="2:10" ht="23.25" customHeight="1">
      <c r="B2632" s="100" t="s">
        <v>378</v>
      </c>
      <c r="C2632" s="100" t="s">
        <v>379</v>
      </c>
      <c r="D2632" s="100" t="str">
        <f>_xlfn.XLOOKUP(tblMix[[#This Row],[Arena Name]],tblLookup[Arena Name],tblLookup[Arena Location],NA(),0,1)</f>
        <v>Glendale, Arizona</v>
      </c>
      <c r="E2632" s="100">
        <v>63400</v>
      </c>
      <c r="F2632" s="129">
        <v>2006</v>
      </c>
      <c r="G2632" s="100" t="s">
        <v>361</v>
      </c>
      <c r="H2632" s="15" t="s">
        <v>283</v>
      </c>
      <c r="I2632" s="130">
        <v>3.15</v>
      </c>
      <c r="J2632" s="6">
        <f>1</f>
        <v>1</v>
      </c>
    </row>
    <row r="2633" spans="2:10" ht="23.25" customHeight="1">
      <c r="B2633" s="100" t="s">
        <v>433</v>
      </c>
      <c r="C2633" s="100" t="str">
        <f>_xlfn.XLOOKUP(tblMix[[#This Row],[Team Name]],tblLookup[Team Name],tblLookup[Arena Name],NA(),0,1)</f>
        <v>Hard Rock Stadium</v>
      </c>
      <c r="D2633" s="100" t="s">
        <v>435</v>
      </c>
      <c r="E2633" s="100">
        <v>65326</v>
      </c>
      <c r="F2633" s="129">
        <v>1987</v>
      </c>
      <c r="G2633" s="100" t="s">
        <v>272</v>
      </c>
      <c r="H2633" s="15" t="s">
        <v>287</v>
      </c>
      <c r="I2633" s="130">
        <v>15.68</v>
      </c>
      <c r="J2633" s="6">
        <f>1</f>
        <v>1</v>
      </c>
    </row>
    <row r="2634" spans="2:10" ht="23.25" customHeight="1">
      <c r="B2634" s="100" t="s">
        <v>452</v>
      </c>
      <c r="C2634" s="100" t="s">
        <v>453</v>
      </c>
      <c r="D2634" s="100" t="s">
        <v>454</v>
      </c>
      <c r="E2634" s="100">
        <v>68400</v>
      </c>
      <c r="F2634" s="129">
        <v>2001</v>
      </c>
      <c r="G2634" s="100" t="s">
        <v>365</v>
      </c>
      <c r="H2634" s="15" t="s">
        <v>287</v>
      </c>
      <c r="I2634" s="130">
        <v>7.18</v>
      </c>
      <c r="J2634" s="6">
        <f>1</f>
        <v>1</v>
      </c>
    </row>
    <row r="2635" spans="2:10" ht="23.25" customHeight="1">
      <c r="B2635" s="100" t="str" cm="1">
        <f t="array" ref="B2635">_xlfn.XLOOKUP(tblMix[[#This Row],[Arena Name]]&amp;tblMix[[#This Row],[Arena Location]],tblLookup[Arena Name]&amp;tblLookup[Arena Location],tblLookup[Team Name],NA(),0,1)</f>
        <v>Chicago Bears</v>
      </c>
      <c r="C2635" s="100" t="str">
        <f>_xlfn.XLOOKUP(tblMix[[#This Row],[Arena Location]],tblLookup[Arena Location],tblLookup[Arena Name],NA(),0,1)</f>
        <v>Soldier Field</v>
      </c>
      <c r="D2635" s="100" t="s">
        <v>395</v>
      </c>
      <c r="E2635" s="100">
        <v>61500</v>
      </c>
      <c r="F2635" s="129">
        <v>1924</v>
      </c>
      <c r="G2635" s="100" t="s">
        <v>285</v>
      </c>
      <c r="H2635" s="15" t="s">
        <v>290</v>
      </c>
      <c r="I2635" s="130">
        <v>11.99</v>
      </c>
      <c r="J2635" s="6">
        <f>1</f>
        <v>1</v>
      </c>
    </row>
    <row r="2636" spans="2:10" ht="23.25" customHeight="1">
      <c r="B2636" s="100" t="s">
        <v>420</v>
      </c>
      <c r="C2636" s="100" t="str">
        <f>_xlfn.XLOOKUP(tblMix[[#This Row],[Team Name]],tblLookup[Team Name],tblLookup[Arena Name],NA(),0,1)</f>
        <v>TIAA Bank Field</v>
      </c>
      <c r="D2636" s="100" t="str">
        <f>_xlfn.XLOOKUP(tblMix[[#This Row],[Arena Name]],tblLookup[Arena Name],tblLookup[Arena Location],NA(),0,1)</f>
        <v>Jacksonville, Florida</v>
      </c>
      <c r="E2636" s="100">
        <v>69132</v>
      </c>
      <c r="F2636" s="129">
        <v>2008</v>
      </c>
      <c r="G2636" s="100" t="s">
        <v>276</v>
      </c>
      <c r="H2636" s="15" t="s">
        <v>287</v>
      </c>
      <c r="I2636" s="130">
        <v>6.13</v>
      </c>
      <c r="J2636" s="6">
        <f>1</f>
        <v>1</v>
      </c>
    </row>
    <row r="2637" spans="2:10" ht="23.25" customHeight="1">
      <c r="B2637" s="100" t="s">
        <v>436</v>
      </c>
      <c r="C2637" s="100" t="str">
        <f>_xlfn.XLOOKUP(tblMix[[#This Row],[Team Name]],tblLookup[Team Name],tblLookup[Arena Name],NA(),0,1)</f>
        <v>U.S. Bank Stadium</v>
      </c>
      <c r="D2637" s="100" t="s">
        <v>438</v>
      </c>
      <c r="E2637" s="100">
        <v>66655</v>
      </c>
      <c r="F2637" s="129">
        <v>2016</v>
      </c>
      <c r="G2637" s="100" t="s">
        <v>308</v>
      </c>
      <c r="H2637" s="15" t="s">
        <v>283</v>
      </c>
      <c r="I2637" s="130">
        <v>11.5</v>
      </c>
      <c r="J2637" s="6">
        <f>1</f>
        <v>1</v>
      </c>
    </row>
    <row r="2638" spans="2:10" ht="23.25" customHeight="1">
      <c r="B2638" s="100" t="s">
        <v>390</v>
      </c>
      <c r="C2638" s="100" t="s">
        <v>391</v>
      </c>
      <c r="D2638" s="100" t="str">
        <f>_xlfn.XLOOKUP(tblMix[[#This Row],[Arena Name]],tblLookup[Arena Name],tblLookup[Arena Location],NA(),0,1)</f>
        <v>Charlotte, North Carolina</v>
      </c>
      <c r="E2638" s="100">
        <v>75523</v>
      </c>
      <c r="F2638" s="129">
        <v>1996</v>
      </c>
      <c r="G2638" s="100" t="s">
        <v>309</v>
      </c>
      <c r="H2638" s="15" t="s">
        <v>290</v>
      </c>
      <c r="I2638" s="130">
        <v>1.83</v>
      </c>
      <c r="J2638" s="6">
        <f>1</f>
        <v>1</v>
      </c>
    </row>
    <row r="2639" spans="2:10" ht="23.25" customHeight="1">
      <c r="B2639" s="100" t="s">
        <v>381</v>
      </c>
      <c r="C2639" s="100" t="s">
        <v>382</v>
      </c>
      <c r="D2639" s="100" t="str">
        <f>_xlfn.XLOOKUP(tblMix[[#This Row],[Arena Name]],tblLookup[Arena Name],tblLookup[Arena Location],NA(),0,1)</f>
        <v>Atlanta, Georgia</v>
      </c>
      <c r="E2639" s="100">
        <v>71000</v>
      </c>
      <c r="F2639" s="129">
        <v>2017</v>
      </c>
      <c r="G2639" s="100" t="s">
        <v>300</v>
      </c>
      <c r="H2639" s="15" t="s">
        <v>283</v>
      </c>
      <c r="I2639" s="130">
        <v>8.15</v>
      </c>
      <c r="J2639" s="6">
        <f>1</f>
        <v>1</v>
      </c>
    </row>
    <row r="2640" spans="2:10" ht="23.25" customHeight="1">
      <c r="B2640" s="100" t="s">
        <v>408</v>
      </c>
      <c r="C2640" s="100" t="str">
        <f>_xlfn.XLOOKUP(tblMix[[#This Row],[Team Name]],tblLookup[Team Name],tblLookup[Arena Name],NA(),0,1)</f>
        <v>Ford Field</v>
      </c>
      <c r="D2640" s="100" t="s">
        <v>410</v>
      </c>
      <c r="E2640" s="100">
        <v>65000</v>
      </c>
      <c r="F2640" s="129">
        <v>2002</v>
      </c>
      <c r="G2640" s="100" t="s">
        <v>310</v>
      </c>
      <c r="H2640" s="15" t="s">
        <v>290</v>
      </c>
      <c r="I2640" s="130">
        <v>7</v>
      </c>
      <c r="J2640" s="6">
        <f>1</f>
        <v>1</v>
      </c>
    </row>
    <row r="2641" spans="2:10" ht="23.25" customHeight="1">
      <c r="B2641" s="100" t="s">
        <v>432</v>
      </c>
      <c r="C2641" s="100" t="s">
        <v>430</v>
      </c>
      <c r="D2641" s="100" t="str">
        <f>_xlfn.XLOOKUP(tblMix[[#This Row],[Arena Name]],tblLookup[Arena Name],tblLookup[Arena Location],NA(),0,1)</f>
        <v>Inglewood, California</v>
      </c>
      <c r="E2641" s="100">
        <v>70240</v>
      </c>
      <c r="F2641" s="129">
        <v>2020</v>
      </c>
      <c r="G2641" s="100" t="s">
        <v>312</v>
      </c>
      <c r="H2641" s="15" t="s">
        <v>281</v>
      </c>
      <c r="I2641" s="130">
        <v>16.059999999999999</v>
      </c>
      <c r="J2641" s="6">
        <f>1</f>
        <v>1</v>
      </c>
    </row>
    <row r="2642" spans="2:10" ht="23.25" customHeight="1">
      <c r="B2642" s="100" t="s">
        <v>426</v>
      </c>
      <c r="C2642" s="100" t="str">
        <f>_xlfn.XLOOKUP(tblMix[[#This Row],[Team Name]],tblLookup[Team Name],tblLookup[Arena Name],NA(),0,1)</f>
        <v>Allegiant Stadium</v>
      </c>
      <c r="D2642" s="100" t="s">
        <v>428</v>
      </c>
      <c r="E2642" s="100">
        <v>65000</v>
      </c>
      <c r="F2642" s="129">
        <v>2020</v>
      </c>
      <c r="G2642" s="100" t="s">
        <v>286</v>
      </c>
      <c r="H2642" s="15" t="s">
        <v>283</v>
      </c>
      <c r="I2642" s="130">
        <v>8.8800000000000008</v>
      </c>
      <c r="J2642" s="6">
        <f>1</f>
        <v>1</v>
      </c>
    </row>
    <row r="2643" spans="2:10" ht="23.25" customHeight="1">
      <c r="B2643" s="100" t="str" cm="1">
        <f t="array" ref="B2643">_xlfn.XLOOKUP(tblMix[[#This Row],[Arena Name]]&amp;tblMix[[#This Row],[Arena Location]],tblLookup[Arena Name]&amp;tblLookup[Arena Location],tblLookup[Team Name],NA(),0,1)</f>
        <v>Denver Broncos</v>
      </c>
      <c r="C2643" s="100" t="str">
        <f>_xlfn.XLOOKUP(tblMix[[#This Row],[Arena Location]],tblLookup[Arena Location],tblLookup[Arena Name],NA(),0,1)</f>
        <v>Empower Field at Mile High</v>
      </c>
      <c r="D2643" s="100" t="s">
        <v>407</v>
      </c>
      <c r="E2643" s="100">
        <v>76125</v>
      </c>
      <c r="F2643" s="129">
        <v>2001</v>
      </c>
      <c r="G2643" s="100" t="s">
        <v>272</v>
      </c>
      <c r="H2643" s="15" t="s">
        <v>287</v>
      </c>
      <c r="I2643" s="130">
        <v>15.68</v>
      </c>
      <c r="J2643" s="6">
        <f>1</f>
        <v>1</v>
      </c>
    </row>
    <row r="2644" spans="2:10" ht="23.25" customHeight="1">
      <c r="B2644" s="100" t="s">
        <v>408</v>
      </c>
      <c r="C2644" s="100" t="s">
        <v>409</v>
      </c>
      <c r="D2644" s="100" t="s">
        <v>410</v>
      </c>
      <c r="E2644" s="100">
        <v>65000</v>
      </c>
      <c r="F2644" s="129">
        <v>2002</v>
      </c>
      <c r="G2644" s="100" t="s">
        <v>304</v>
      </c>
      <c r="H2644" s="15" t="s">
        <v>283</v>
      </c>
      <c r="I2644" s="130">
        <v>7.53</v>
      </c>
      <c r="J2644" s="6">
        <f>1</f>
        <v>1</v>
      </c>
    </row>
    <row r="2645" spans="2:10" ht="23.25" customHeight="1">
      <c r="B2645" s="100" t="str" cm="1">
        <f t="array" ref="B2645">_xlfn.XLOOKUP(tblMix[[#This Row],[Arena Name]]&amp;tblMix[[#This Row],[Arena Location]],tblLookup[Arena Name]&amp;tblLookup[Arena Location],tblLookup[Team Name],NA(),0,1)</f>
        <v>Green Bay Packers</v>
      </c>
      <c r="C2645" s="100" t="s">
        <v>412</v>
      </c>
      <c r="D2645" s="100" t="s">
        <v>413</v>
      </c>
      <c r="E2645" s="100">
        <v>81441</v>
      </c>
      <c r="F2645" s="129">
        <v>1957</v>
      </c>
      <c r="G2645" s="100" t="s">
        <v>276</v>
      </c>
      <c r="H2645" s="15" t="s">
        <v>281</v>
      </c>
      <c r="I2645" s="130">
        <v>5.82</v>
      </c>
      <c r="J2645" s="6">
        <f>1</f>
        <v>1</v>
      </c>
    </row>
    <row r="2646" spans="2:10" ht="23.25" customHeight="1">
      <c r="B2646" s="100" t="s">
        <v>384</v>
      </c>
      <c r="C2646" s="100" t="str">
        <f>_xlfn.XLOOKUP(tblMix[[#This Row],[Team Name]],tblLookup[Team Name],tblLookup[Arena Name],NA(),0,1)</f>
        <v>M&amp;T Bank Stadium</v>
      </c>
      <c r="D2646" s="100" t="str">
        <f>_xlfn.XLOOKUP(tblMix[[#This Row],[Arena Name]],tblLookup[Arena Name],tblLookup[Arena Location],NA(),0,1)</f>
        <v>Baltimore, Maryland</v>
      </c>
      <c r="E2646" s="100">
        <v>71008</v>
      </c>
      <c r="F2646" s="129">
        <v>1998</v>
      </c>
      <c r="G2646" s="100" t="s">
        <v>268</v>
      </c>
      <c r="H2646" s="15" t="s">
        <v>283</v>
      </c>
      <c r="I2646" s="130">
        <v>5.73</v>
      </c>
      <c r="J2646" s="6">
        <f>1</f>
        <v>1</v>
      </c>
    </row>
    <row r="2647" spans="2:10" ht="23.25" customHeight="1">
      <c r="B2647" s="100" t="str" cm="1">
        <f t="array" ref="B2647">_xlfn.XLOOKUP(tblMix[[#This Row],[Arena Name]]&amp;tblMix[[#This Row],[Arena Location]],tblLookup[Arena Name]&amp;tblLookup[Arena Location],tblLookup[Team Name],NA(),0,1)</f>
        <v>Philadelphia Eagles</v>
      </c>
      <c r="C2647" s="100" t="str">
        <f>_xlfn.XLOOKUP(tblMix[[#This Row],[Arena Location]],tblLookup[Arena Location],tblLookup[Arena Name],NA(),0,1)</f>
        <v>Lincoln Financial Field</v>
      </c>
      <c r="D2647" s="100" t="s">
        <v>451</v>
      </c>
      <c r="E2647" s="100">
        <v>69596</v>
      </c>
      <c r="F2647" s="129">
        <v>2003</v>
      </c>
      <c r="G2647" s="100" t="s">
        <v>275</v>
      </c>
      <c r="H2647" s="15" t="s">
        <v>283</v>
      </c>
      <c r="I2647" s="130">
        <v>14.59</v>
      </c>
      <c r="J2647" s="6">
        <f>1</f>
        <v>1</v>
      </c>
    </row>
    <row r="2648" spans="2:10" ht="23.25" customHeight="1">
      <c r="B2648" s="100" t="s">
        <v>464</v>
      </c>
      <c r="C2648" s="100" t="s">
        <v>465</v>
      </c>
      <c r="D2648" s="100" t="s">
        <v>466</v>
      </c>
      <c r="E2648" s="100">
        <v>69143</v>
      </c>
      <c r="F2648" s="129">
        <v>1999</v>
      </c>
      <c r="G2648" s="100" t="s">
        <v>358</v>
      </c>
      <c r="H2648" s="15" t="s">
        <v>283</v>
      </c>
      <c r="I2648" s="130">
        <v>14.51</v>
      </c>
      <c r="J2648" s="6">
        <f>1</f>
        <v>1</v>
      </c>
    </row>
    <row r="2649" spans="2:10" ht="23.25" customHeight="1">
      <c r="B2649" s="100" t="s">
        <v>452</v>
      </c>
      <c r="C2649" s="100" t="s">
        <v>453</v>
      </c>
      <c r="D2649" s="100" t="s">
        <v>454</v>
      </c>
      <c r="E2649" s="100">
        <v>68400</v>
      </c>
      <c r="F2649" s="129">
        <v>2001</v>
      </c>
      <c r="G2649" s="100" t="s">
        <v>268</v>
      </c>
      <c r="H2649" s="15" t="s">
        <v>283</v>
      </c>
      <c r="I2649" s="130">
        <v>5.73</v>
      </c>
      <c r="J2649" s="6">
        <f>1</f>
        <v>1</v>
      </c>
    </row>
    <row r="2650" spans="2:10" ht="23.25" customHeight="1">
      <c r="B2650" s="100" t="s">
        <v>402</v>
      </c>
      <c r="C2650" s="100" t="str">
        <f>_xlfn.XLOOKUP(tblMix[[#This Row],[Team Name]],tblLookup[Team Name],tblLookup[Arena Name],NA(),0,1)</f>
        <v>AT&amp;T Stadium</v>
      </c>
      <c r="D2650" s="100" t="str">
        <f>_xlfn.XLOOKUP(tblMix[[#This Row],[Arena Name]],tblLookup[Arena Name],tblLookup[Arena Location],NA(),0,1)</f>
        <v>Arlington, Texas</v>
      </c>
      <c r="E2650" s="100">
        <v>80000</v>
      </c>
      <c r="F2650" s="129">
        <v>2009</v>
      </c>
      <c r="G2650" s="100" t="s">
        <v>308</v>
      </c>
      <c r="H2650" s="15" t="s">
        <v>290</v>
      </c>
      <c r="I2650" s="130">
        <v>12.37</v>
      </c>
      <c r="J2650" s="6">
        <f>1</f>
        <v>1</v>
      </c>
    </row>
    <row r="2651" spans="2:10" ht="23.25" customHeight="1">
      <c r="B2651" s="100" t="s">
        <v>442</v>
      </c>
      <c r="C2651" s="100" t="s">
        <v>443</v>
      </c>
      <c r="D2651" s="100" t="s">
        <v>444</v>
      </c>
      <c r="E2651" s="100">
        <v>73208</v>
      </c>
      <c r="F2651" s="129">
        <v>1975</v>
      </c>
      <c r="G2651" s="100" t="s">
        <v>323</v>
      </c>
      <c r="H2651" s="15" t="s">
        <v>287</v>
      </c>
      <c r="I2651" s="130">
        <v>2.11</v>
      </c>
      <c r="J2651" s="6">
        <f>1</f>
        <v>1</v>
      </c>
    </row>
    <row r="2652" spans="2:10" ht="23.25" customHeight="1">
      <c r="B2652" s="100" t="s">
        <v>402</v>
      </c>
      <c r="C2652" s="100" t="s">
        <v>403</v>
      </c>
      <c r="D2652" s="100" t="s">
        <v>404</v>
      </c>
      <c r="E2652" s="100">
        <v>80000</v>
      </c>
      <c r="F2652" s="129">
        <v>2009</v>
      </c>
      <c r="G2652" s="100" t="s">
        <v>296</v>
      </c>
      <c r="H2652" s="15" t="s">
        <v>287</v>
      </c>
      <c r="I2652" s="130">
        <v>11.1</v>
      </c>
      <c r="J2652" s="6">
        <f>1</f>
        <v>1</v>
      </c>
    </row>
    <row r="2653" spans="2:10" ht="23.25" customHeight="1">
      <c r="B2653" s="100" t="s">
        <v>461</v>
      </c>
      <c r="C2653" s="100" t="s">
        <v>462</v>
      </c>
      <c r="D2653" s="100" t="s">
        <v>463</v>
      </c>
      <c r="E2653" s="100">
        <v>65890</v>
      </c>
      <c r="F2653" s="129">
        <v>1998</v>
      </c>
      <c r="G2653" s="100" t="s">
        <v>322</v>
      </c>
      <c r="H2653" s="15" t="s">
        <v>287</v>
      </c>
      <c r="I2653" s="130">
        <v>4.54</v>
      </c>
      <c r="J2653" s="6">
        <f>1</f>
        <v>1</v>
      </c>
    </row>
    <row r="2654" spans="2:10" ht="23.25" customHeight="1">
      <c r="B2654" s="100" t="s">
        <v>405</v>
      </c>
      <c r="C2654" s="100" t="str">
        <f>_xlfn.XLOOKUP(tblMix[[#This Row],[Team Name]],tblLookup[Team Name],tblLookup[Arena Name],NA(),0,1)</f>
        <v>Empower Field at Mile High</v>
      </c>
      <c r="D2654" s="100" t="str">
        <f>_xlfn.XLOOKUP(tblMix[[#This Row],[Arena Name]],tblLookup[Arena Name],tblLookup[Arena Location],NA(),0,1)</f>
        <v>Denver, Colorado</v>
      </c>
      <c r="E2654" s="100">
        <v>76125</v>
      </c>
      <c r="F2654" s="129">
        <v>2001</v>
      </c>
      <c r="G2654" s="100" t="s">
        <v>274</v>
      </c>
      <c r="H2654" s="15" t="s">
        <v>287</v>
      </c>
      <c r="I2654" s="130">
        <v>6.84</v>
      </c>
      <c r="J2654" s="6">
        <f>1</f>
        <v>1</v>
      </c>
    </row>
    <row r="2655" spans="2:10" ht="23.25" customHeight="1">
      <c r="B2655" s="100" t="s">
        <v>455</v>
      </c>
      <c r="C2655" s="100" t="s">
        <v>456</v>
      </c>
      <c r="D2655" s="100" t="s">
        <v>457</v>
      </c>
      <c r="E2655" s="100">
        <v>68500</v>
      </c>
      <c r="F2655" s="129">
        <v>2014</v>
      </c>
      <c r="G2655" s="100" t="s">
        <v>359</v>
      </c>
      <c r="H2655" s="15" t="s">
        <v>283</v>
      </c>
      <c r="I2655" s="130">
        <v>11.01</v>
      </c>
      <c r="J2655" s="6">
        <f>1</f>
        <v>1</v>
      </c>
    </row>
    <row r="2656" spans="2:10" ht="23.25" customHeight="1">
      <c r="B2656" s="100" t="s">
        <v>455</v>
      </c>
      <c r="C2656" s="100" t="str">
        <f>_xlfn.XLOOKUP(tblMix[[#This Row],[Team Name]],tblLookup[Team Name],tblLookup[Arena Name],NA(),0,1)</f>
        <v>Levi's Stadium</v>
      </c>
      <c r="D2656" s="100" t="str">
        <f>_xlfn.XLOOKUP(tblMix[[#This Row],[Arena Name]],tblLookup[Arena Name],tblLookup[Arena Location],NA(),0,1)</f>
        <v>Santa Clara, California</v>
      </c>
      <c r="E2656" s="100">
        <v>68500</v>
      </c>
      <c r="F2656" s="129">
        <v>2014</v>
      </c>
      <c r="G2656" s="100" t="s">
        <v>324</v>
      </c>
      <c r="H2656" s="15" t="s">
        <v>287</v>
      </c>
      <c r="I2656" s="130">
        <v>14.14</v>
      </c>
      <c r="J2656" s="6">
        <f>1</f>
        <v>1</v>
      </c>
    </row>
    <row r="2657" spans="2:10" ht="23.25" customHeight="1">
      <c r="B2657" s="100" t="str" cm="1">
        <f t="array" ref="B2657">_xlfn.XLOOKUP(tblMix[[#This Row],[Arena Name]]&amp;tblMix[[#This Row],[Arena Location]],tblLookup[Arena Name]&amp;tblLookup[Arena Location],tblLookup[Team Name],NA(),0,1)</f>
        <v>Washington Commanders</v>
      </c>
      <c r="C2657" s="100" t="str">
        <f>_xlfn.XLOOKUP(tblMix[[#This Row],[Arena Location]],tblLookup[Arena Location],tblLookup[Arena Name],NA(),0,1)</f>
        <v>Commanders Field</v>
      </c>
      <c r="D2657" s="100" t="s">
        <v>469</v>
      </c>
      <c r="E2657" s="100">
        <v>82000</v>
      </c>
      <c r="F2657" s="129">
        <v>1997</v>
      </c>
      <c r="G2657" s="100" t="s">
        <v>303</v>
      </c>
      <c r="H2657" s="15" t="s">
        <v>290</v>
      </c>
      <c r="I2657" s="130">
        <v>12.74</v>
      </c>
      <c r="J2657" s="6">
        <f>1</f>
        <v>1</v>
      </c>
    </row>
    <row r="2658" spans="2:10" ht="23.25" customHeight="1">
      <c r="B2658" s="100" t="s">
        <v>452</v>
      </c>
      <c r="C2658" s="100" t="s">
        <v>453</v>
      </c>
      <c r="D2658" s="100" t="str">
        <f>_xlfn.XLOOKUP(tblMix[[#This Row],[Arena Name]],tblLookup[Arena Name],tblLookup[Arena Location],NA(),0,1)</f>
        <v>Pittsburgh, Pennsylvania</v>
      </c>
      <c r="E2658" s="100">
        <v>68400</v>
      </c>
      <c r="F2658" s="129">
        <v>2001</v>
      </c>
      <c r="G2658" s="100" t="s">
        <v>309</v>
      </c>
      <c r="H2658" s="15" t="s">
        <v>290</v>
      </c>
      <c r="I2658" s="130">
        <v>1.83</v>
      </c>
      <c r="J2658" s="6">
        <f>1</f>
        <v>1</v>
      </c>
    </row>
    <row r="2659" spans="2:10" ht="23.25" customHeight="1">
      <c r="B2659" s="100" t="s">
        <v>423</v>
      </c>
      <c r="C2659" s="100" t="s">
        <v>424</v>
      </c>
      <c r="D2659" s="100" t="s">
        <v>425</v>
      </c>
      <c r="E2659" s="100">
        <v>76416</v>
      </c>
      <c r="F2659" s="129">
        <v>1972</v>
      </c>
      <c r="G2659" s="100" t="s">
        <v>361</v>
      </c>
      <c r="H2659" s="15" t="s">
        <v>290</v>
      </c>
      <c r="I2659" s="130">
        <v>3.25</v>
      </c>
      <c r="J2659" s="6">
        <f>1</f>
        <v>1</v>
      </c>
    </row>
    <row r="2660" spans="2:10" ht="23.25" customHeight="1">
      <c r="B2660" s="100" t="s">
        <v>402</v>
      </c>
      <c r="C2660" s="100" t="s">
        <v>403</v>
      </c>
      <c r="D2660" s="100" t="str">
        <f>_xlfn.XLOOKUP(tblMix[[#This Row],[Arena Name]],tblLookup[Arena Name],tblLookup[Arena Location],NA(),0,1)</f>
        <v>Arlington, Texas</v>
      </c>
      <c r="E2660" s="100">
        <v>80000</v>
      </c>
      <c r="F2660" s="129">
        <v>2009</v>
      </c>
      <c r="G2660" s="100" t="s">
        <v>300</v>
      </c>
      <c r="H2660" s="15" t="s">
        <v>283</v>
      </c>
      <c r="I2660" s="130">
        <v>8.15</v>
      </c>
      <c r="J2660" s="6">
        <f>1</f>
        <v>1</v>
      </c>
    </row>
    <row r="2661" spans="2:10" ht="23.25" customHeight="1">
      <c r="B2661" s="100" t="s">
        <v>393</v>
      </c>
      <c r="C2661" s="100" t="str">
        <f>_xlfn.XLOOKUP(tblMix[[#This Row],[Team Name]],tblLookup[Team Name],tblLookup[Arena Name],NA(),0,1)</f>
        <v>Soldier Field</v>
      </c>
      <c r="D2661" s="100" t="str">
        <f>_xlfn.XLOOKUP(tblMix[[#This Row],[Arena Name]],tblLookup[Arena Name],tblLookup[Arena Location],NA(),0,1)</f>
        <v>Chicago, Illinois</v>
      </c>
      <c r="E2661" s="100">
        <v>61500</v>
      </c>
      <c r="F2661" s="129">
        <v>1924</v>
      </c>
      <c r="G2661" s="100" t="s">
        <v>274</v>
      </c>
      <c r="H2661" s="15" t="s">
        <v>281</v>
      </c>
      <c r="I2661" s="130">
        <v>7.11</v>
      </c>
      <c r="J2661" s="6">
        <f>1</f>
        <v>1</v>
      </c>
    </row>
    <row r="2662" spans="2:10" ht="23.25" customHeight="1">
      <c r="B2662" s="100" t="s">
        <v>402</v>
      </c>
      <c r="C2662" s="100" t="s">
        <v>403</v>
      </c>
      <c r="D2662" s="100" t="s">
        <v>404</v>
      </c>
      <c r="E2662" s="100">
        <v>80000</v>
      </c>
      <c r="F2662" s="129">
        <v>2009</v>
      </c>
      <c r="G2662" s="100" t="s">
        <v>272</v>
      </c>
      <c r="H2662" s="15" t="s">
        <v>281</v>
      </c>
      <c r="I2662" s="130">
        <v>14.43</v>
      </c>
      <c r="J2662" s="6">
        <f>1</f>
        <v>1</v>
      </c>
    </row>
    <row r="2663" spans="2:10" ht="23.25" customHeight="1">
      <c r="B2663" s="100" t="str" cm="1">
        <f t="array" ref="B2663">_xlfn.XLOOKUP(tblMix[[#This Row],[Arena Name]]&amp;tblMix[[#This Row],[Arena Location]],tblLookup[Arena Name]&amp;tblLookup[Arena Location],tblLookup[Team Name],NA(),0,1)</f>
        <v>Cincinnati Bengals</v>
      </c>
      <c r="C2663" s="100" t="str">
        <f>_xlfn.XLOOKUP(tblMix[[#This Row],[Arena Location]],tblLookup[Arena Location],tblLookup[Arena Name],NA(),0,1)</f>
        <v>Paycor Stadium</v>
      </c>
      <c r="D2663" s="100" t="s">
        <v>398</v>
      </c>
      <c r="E2663" s="100">
        <v>65515</v>
      </c>
      <c r="F2663" s="129">
        <v>2000</v>
      </c>
      <c r="G2663" s="100" t="s">
        <v>286</v>
      </c>
      <c r="H2663" s="15" t="s">
        <v>287</v>
      </c>
      <c r="I2663" s="130">
        <v>8.8800000000000008</v>
      </c>
      <c r="J2663" s="6">
        <f>1</f>
        <v>1</v>
      </c>
    </row>
    <row r="2664" spans="2:10" ht="23.25" customHeight="1">
      <c r="B2664" s="100" t="s">
        <v>411</v>
      </c>
      <c r="C2664" s="100" t="str">
        <f>_xlfn.XLOOKUP(tblMix[[#This Row],[Team Name]],tblLookup[Team Name],tblLookup[Arena Name],NA(),0,1)</f>
        <v>Lambeau Field</v>
      </c>
      <c r="D2664" s="100" t="s">
        <v>413</v>
      </c>
      <c r="E2664" s="100">
        <v>81441</v>
      </c>
      <c r="F2664" s="129">
        <v>1957</v>
      </c>
      <c r="G2664" s="100" t="s">
        <v>288</v>
      </c>
      <c r="H2664" s="15" t="s">
        <v>283</v>
      </c>
      <c r="I2664" s="130">
        <v>5.13</v>
      </c>
      <c r="J2664" s="6">
        <f>1</f>
        <v>1</v>
      </c>
    </row>
    <row r="2665" spans="2:10" ht="23.25" customHeight="1">
      <c r="B2665" s="100" t="s">
        <v>390</v>
      </c>
      <c r="C2665" s="100" t="s">
        <v>391</v>
      </c>
      <c r="D2665" s="100" t="str">
        <f>_xlfn.XLOOKUP(tblMix[[#This Row],[Arena Name]],tblLookup[Arena Name],tblLookup[Arena Location],NA(),0,1)</f>
        <v>Charlotte, North Carolina</v>
      </c>
      <c r="E2665" s="100">
        <v>75523</v>
      </c>
      <c r="F2665" s="129">
        <v>1996</v>
      </c>
      <c r="G2665" s="100" t="s">
        <v>292</v>
      </c>
      <c r="H2665" s="15" t="s">
        <v>283</v>
      </c>
      <c r="I2665" s="130">
        <v>9.99</v>
      </c>
      <c r="J2665" s="6">
        <f>1</f>
        <v>1</v>
      </c>
    </row>
    <row r="2666" spans="2:10" ht="23.25" customHeight="1">
      <c r="B2666" s="100" t="str" cm="1">
        <f t="array" ref="B2666">_xlfn.XLOOKUP(tblMix[[#This Row],[Arena Name]]&amp;tblMix[[#This Row],[Arena Location]],tblLookup[Arena Name]&amp;tblLookup[Arena Location],tblLookup[Team Name],NA(),0,1)</f>
        <v>Minnesota Vikings</v>
      </c>
      <c r="C2666" s="100" t="str">
        <f>_xlfn.XLOOKUP(tblMix[[#This Row],[Arena Location]],tblLookup[Arena Location],tblLookup[Arena Name],NA(),0,1)</f>
        <v>U.S. Bank Stadium</v>
      </c>
      <c r="D2666" s="100" t="s">
        <v>438</v>
      </c>
      <c r="E2666" s="100">
        <v>66655</v>
      </c>
      <c r="F2666" s="129">
        <v>2016</v>
      </c>
      <c r="G2666" s="100" t="s">
        <v>284</v>
      </c>
      <c r="H2666" s="15" t="s">
        <v>290</v>
      </c>
      <c r="I2666" s="130">
        <v>10.16</v>
      </c>
      <c r="J2666" s="6">
        <f>1</f>
        <v>1</v>
      </c>
    </row>
    <row r="2667" spans="2:10" ht="23.25" customHeight="1">
      <c r="B2667" s="100" t="s">
        <v>393</v>
      </c>
      <c r="C2667" s="100" t="s">
        <v>394</v>
      </c>
      <c r="D2667" s="100" t="str">
        <f>_xlfn.XLOOKUP(tblMix[[#This Row],[Arena Name]],tblLookup[Arena Name],tblLookup[Arena Location],NA(),0,1)</f>
        <v>Chicago, Illinois</v>
      </c>
      <c r="E2667" s="100">
        <v>61500</v>
      </c>
      <c r="F2667" s="129">
        <v>1924</v>
      </c>
      <c r="G2667" s="100" t="s">
        <v>293</v>
      </c>
      <c r="H2667" s="15" t="s">
        <v>281</v>
      </c>
      <c r="I2667" s="130">
        <v>5.38</v>
      </c>
      <c r="J2667" s="6">
        <f>1</f>
        <v>1</v>
      </c>
    </row>
    <row r="2668" spans="2:10" ht="23.25" customHeight="1">
      <c r="B2668" s="100" t="s">
        <v>433</v>
      </c>
      <c r="C2668" s="100" t="s">
        <v>434</v>
      </c>
      <c r="D2668" s="100" t="str">
        <f>_xlfn.XLOOKUP(tblMix[[#This Row],[Arena Name]],tblLookup[Arena Name],tblLookup[Arena Location],NA(),0,1)</f>
        <v>Miami Gardens, Florida</v>
      </c>
      <c r="E2668" s="100">
        <v>65326</v>
      </c>
      <c r="F2668" s="129">
        <v>1987</v>
      </c>
      <c r="G2668" s="100" t="s">
        <v>292</v>
      </c>
      <c r="H2668" s="15" t="s">
        <v>283</v>
      </c>
      <c r="I2668" s="130">
        <v>9.99</v>
      </c>
      <c r="J2668" s="6">
        <f>1</f>
        <v>1</v>
      </c>
    </row>
    <row r="2669" spans="2:10" ht="23.25" customHeight="1">
      <c r="B2669" s="100" t="s">
        <v>381</v>
      </c>
      <c r="C2669" s="100" t="s">
        <v>382</v>
      </c>
      <c r="D2669" s="100" t="s">
        <v>383</v>
      </c>
      <c r="E2669" s="100">
        <v>71000</v>
      </c>
      <c r="F2669" s="129">
        <v>2017</v>
      </c>
      <c r="G2669" s="100" t="s">
        <v>277</v>
      </c>
      <c r="H2669" s="15" t="s">
        <v>283</v>
      </c>
      <c r="I2669" s="130">
        <v>8.2200000000000006</v>
      </c>
      <c r="J2669" s="6">
        <f>1</f>
        <v>1</v>
      </c>
    </row>
    <row r="2670" spans="2:10" ht="23.25" customHeight="1">
      <c r="B2670" s="100" t="s">
        <v>433</v>
      </c>
      <c r="C2670" s="100" t="s">
        <v>434</v>
      </c>
      <c r="D2670" s="100" t="s">
        <v>435</v>
      </c>
      <c r="E2670" s="100">
        <v>65326</v>
      </c>
      <c r="F2670" s="129">
        <v>1987</v>
      </c>
      <c r="G2670" s="100" t="s">
        <v>295</v>
      </c>
      <c r="H2670" s="15" t="s">
        <v>290</v>
      </c>
      <c r="I2670" s="130">
        <v>15.77</v>
      </c>
      <c r="J2670" s="6">
        <f>1</f>
        <v>1</v>
      </c>
    </row>
    <row r="2671" spans="2:10" ht="23.25" customHeight="1">
      <c r="B2671" s="100" t="s">
        <v>399</v>
      </c>
      <c r="C2671" s="100" t="s">
        <v>400</v>
      </c>
      <c r="D2671" s="100" t="s">
        <v>401</v>
      </c>
      <c r="E2671" s="100">
        <v>67895</v>
      </c>
      <c r="F2671" s="129">
        <v>1999</v>
      </c>
      <c r="G2671" s="100" t="s">
        <v>300</v>
      </c>
      <c r="H2671" s="15" t="s">
        <v>281</v>
      </c>
      <c r="I2671" s="130">
        <v>8.64</v>
      </c>
      <c r="J2671" s="6">
        <f>1</f>
        <v>1</v>
      </c>
    </row>
    <row r="2672" spans="2:10" ht="23.25" customHeight="1">
      <c r="B2672" s="100" t="s">
        <v>436</v>
      </c>
      <c r="C2672" s="100" t="str">
        <f>_xlfn.XLOOKUP(tblMix[[#This Row],[Team Name]],tblLookup[Team Name],tblLookup[Arena Name],NA(),0,1)</f>
        <v>U.S. Bank Stadium</v>
      </c>
      <c r="D2672" s="100" t="str">
        <f>_xlfn.XLOOKUP(tblMix[[#This Row],[Arena Name]],tblLookup[Arena Name],tblLookup[Arena Location],NA(),0,1)</f>
        <v>Minneapolis, Minnesota</v>
      </c>
      <c r="E2672" s="100">
        <v>66655</v>
      </c>
      <c r="F2672" s="129">
        <v>2016</v>
      </c>
      <c r="G2672" s="100" t="s">
        <v>321</v>
      </c>
      <c r="H2672" s="15" t="s">
        <v>283</v>
      </c>
      <c r="I2672" s="130">
        <v>3.98</v>
      </c>
      <c r="J2672" s="6">
        <f>1</f>
        <v>1</v>
      </c>
    </row>
    <row r="2673" spans="2:10" ht="23.25" customHeight="1">
      <c r="B2673" s="100" t="s">
        <v>384</v>
      </c>
      <c r="C2673" s="100" t="str">
        <f>_xlfn.XLOOKUP(tblMix[[#This Row],[Team Name]],tblLookup[Team Name],tblLookup[Arena Name],NA(),0,1)</f>
        <v>M&amp;T Bank Stadium</v>
      </c>
      <c r="D2673" s="100" t="str">
        <f>_xlfn.XLOOKUP(tblMix[[#This Row],[Arena Name]],tblLookup[Arena Name],tblLookup[Arena Location],NA(),0,1)</f>
        <v>Baltimore, Maryland</v>
      </c>
      <c r="E2673" s="100">
        <v>71008</v>
      </c>
      <c r="F2673" s="129">
        <v>1998</v>
      </c>
      <c r="G2673" s="100" t="s">
        <v>359</v>
      </c>
      <c r="H2673" s="15" t="s">
        <v>281</v>
      </c>
      <c r="I2673" s="130">
        <v>12.11</v>
      </c>
      <c r="J2673" s="6">
        <f>1</f>
        <v>1</v>
      </c>
    </row>
    <row r="2674" spans="2:10" ht="23.25" customHeight="1">
      <c r="B2674" s="100" t="s">
        <v>417</v>
      </c>
      <c r="C2674" s="100" t="str">
        <f>_xlfn.XLOOKUP(tblMix[[#This Row],[Team Name]],tblLookup[Team Name],tblLookup[Arena Name],NA(),0,1)</f>
        <v>Lucas Oil Stadium</v>
      </c>
      <c r="D2674" s="100" t="str">
        <f>_xlfn.XLOOKUP(tblMix[[#This Row],[Arena Name]],tblLookup[Arena Name],tblLookup[Arena Location],NA(),0,1)</f>
        <v>Indianapolis, Indiana</v>
      </c>
      <c r="E2674" s="100">
        <v>67000</v>
      </c>
      <c r="F2674" s="129">
        <v>2008</v>
      </c>
      <c r="G2674" s="100" t="s">
        <v>292</v>
      </c>
      <c r="H2674" s="15" t="s">
        <v>283</v>
      </c>
      <c r="I2674" s="130">
        <v>9.99</v>
      </c>
      <c r="J2674" s="6">
        <f>1</f>
        <v>1</v>
      </c>
    </row>
    <row r="2675" spans="2:10" ht="23.25" customHeight="1">
      <c r="B2675" s="100" t="s">
        <v>449</v>
      </c>
      <c r="C2675" s="100" t="s">
        <v>450</v>
      </c>
      <c r="D2675" s="100" t="s">
        <v>451</v>
      </c>
      <c r="E2675" s="100">
        <v>69596</v>
      </c>
      <c r="F2675" s="129">
        <v>2003</v>
      </c>
      <c r="G2675" s="100" t="s">
        <v>363</v>
      </c>
      <c r="H2675" s="15" t="s">
        <v>290</v>
      </c>
      <c r="I2675" s="130">
        <v>5.21</v>
      </c>
      <c r="J2675" s="6">
        <f>1</f>
        <v>1</v>
      </c>
    </row>
    <row r="2676" spans="2:10" ht="23.25" customHeight="1">
      <c r="B2676" s="100" t="s">
        <v>448</v>
      </c>
      <c r="C2676" s="100" t="str">
        <f>_xlfn.XLOOKUP(tblMix[[#This Row],[Team Name]],tblLookup[Team Name],tblLookup[Arena Name],NA(),0,1)</f>
        <v>MetLife Stadium</v>
      </c>
      <c r="D2676" s="100" t="str">
        <f>_xlfn.XLOOKUP(tblMix[[#This Row],[Arena Name]],tblLookup[Arena Name],tblLookup[Arena Location],NA(),0,1)</f>
        <v>East Rutherford, New Jersey</v>
      </c>
      <c r="E2676" s="100">
        <v>82500</v>
      </c>
      <c r="F2676" s="129">
        <v>2010</v>
      </c>
      <c r="G2676" s="100" t="s">
        <v>310</v>
      </c>
      <c r="H2676" s="15" t="s">
        <v>283</v>
      </c>
      <c r="I2676" s="130">
        <v>7.49</v>
      </c>
      <c r="J2676" s="6">
        <f>1</f>
        <v>1</v>
      </c>
    </row>
    <row r="2677" spans="2:10" ht="23.25" customHeight="1">
      <c r="B2677" s="100" t="s">
        <v>467</v>
      </c>
      <c r="C2677" s="100" t="s">
        <v>468</v>
      </c>
      <c r="D2677" s="100" t="s">
        <v>469</v>
      </c>
      <c r="E2677" s="100">
        <v>82000</v>
      </c>
      <c r="F2677" s="129">
        <v>1997</v>
      </c>
      <c r="G2677" s="100" t="s">
        <v>275</v>
      </c>
      <c r="H2677" s="15" t="s">
        <v>283</v>
      </c>
      <c r="I2677" s="130">
        <v>14.59</v>
      </c>
      <c r="J2677" s="6">
        <f>1</f>
        <v>1</v>
      </c>
    </row>
    <row r="2678" spans="2:10" ht="23.25" customHeight="1">
      <c r="B2678" s="100" t="str" cm="1">
        <f t="array" ref="B2678">_xlfn.XLOOKUP(tblMix[[#This Row],[Arena Name]]&amp;tblMix[[#This Row],[Arena Location]],tblLookup[Arena Name]&amp;tblLookup[Arena Location],tblLookup[Team Name],NA(),0,1)</f>
        <v>Tennessee Titans</v>
      </c>
      <c r="C2678" s="100" t="str">
        <f>_xlfn.XLOOKUP(tblMix[[#This Row],[Arena Location]],tblLookup[Arena Location],tblLookup[Arena Name],NA(),0,1)</f>
        <v>Nissan Stadium</v>
      </c>
      <c r="D2678" s="100" t="s">
        <v>466</v>
      </c>
      <c r="E2678" s="100">
        <v>69143</v>
      </c>
      <c r="F2678" s="129">
        <v>1999</v>
      </c>
      <c r="G2678" s="100" t="s">
        <v>359</v>
      </c>
      <c r="H2678" s="15" t="s">
        <v>283</v>
      </c>
      <c r="I2678" s="130">
        <v>11.01</v>
      </c>
      <c r="J2678" s="6">
        <f>1</f>
        <v>1</v>
      </c>
    </row>
    <row r="2679" spans="2:10" ht="23.25" customHeight="1">
      <c r="B2679" s="100" t="s">
        <v>402</v>
      </c>
      <c r="C2679" s="100" t="s">
        <v>403</v>
      </c>
      <c r="D2679" s="100" t="s">
        <v>404</v>
      </c>
      <c r="E2679" s="100">
        <v>80000</v>
      </c>
      <c r="F2679" s="129">
        <v>2009</v>
      </c>
      <c r="G2679" s="100" t="s">
        <v>297</v>
      </c>
      <c r="H2679" s="15" t="s">
        <v>281</v>
      </c>
      <c r="I2679" s="130">
        <v>15.12</v>
      </c>
      <c r="J2679" s="6">
        <f>1</f>
        <v>1</v>
      </c>
    </row>
    <row r="2680" spans="2:10" ht="23.25" customHeight="1">
      <c r="B2680" s="100" t="s">
        <v>455</v>
      </c>
      <c r="C2680" s="100" t="s">
        <v>456</v>
      </c>
      <c r="D2680" s="100" t="s">
        <v>457</v>
      </c>
      <c r="E2680" s="100">
        <v>68500</v>
      </c>
      <c r="F2680" s="129">
        <v>2014</v>
      </c>
      <c r="G2680" s="100" t="s">
        <v>360</v>
      </c>
      <c r="H2680" s="15" t="s">
        <v>281</v>
      </c>
      <c r="I2680" s="130">
        <v>3.39</v>
      </c>
      <c r="J2680" s="6">
        <f>1</f>
        <v>1</v>
      </c>
    </row>
    <row r="2681" spans="2:10" ht="23.25" customHeight="1">
      <c r="B2681" s="100" t="s">
        <v>405</v>
      </c>
      <c r="C2681" s="100" t="s">
        <v>406</v>
      </c>
      <c r="D2681" s="100" t="str">
        <f>_xlfn.XLOOKUP(tblMix[[#This Row],[Arena Name]],tblLookup[Arena Name],tblLookup[Arena Location],NA(),0,1)</f>
        <v>Denver, Colorado</v>
      </c>
      <c r="E2681" s="100">
        <v>76125</v>
      </c>
      <c r="F2681" s="129">
        <v>2001</v>
      </c>
      <c r="G2681" s="100" t="s">
        <v>359</v>
      </c>
      <c r="H2681" s="15" t="s">
        <v>283</v>
      </c>
      <c r="I2681" s="130">
        <v>11.01</v>
      </c>
      <c r="J2681" s="6">
        <f>1</f>
        <v>1</v>
      </c>
    </row>
    <row r="2682" spans="2:10" ht="23.25" customHeight="1">
      <c r="B2682" s="100" t="s">
        <v>455</v>
      </c>
      <c r="C2682" s="100" t="str">
        <f>_xlfn.XLOOKUP(tblMix[[#This Row],[Team Name]],tblLookup[Team Name],tblLookup[Arena Name],NA(),0,1)</f>
        <v>Levi's Stadium</v>
      </c>
      <c r="D2682" s="100" t="str">
        <f>_xlfn.XLOOKUP(tblMix[[#This Row],[Arena Name]],tblLookup[Arena Name],tblLookup[Arena Location],NA(),0,1)</f>
        <v>Santa Clara, California</v>
      </c>
      <c r="E2682" s="100">
        <v>68500</v>
      </c>
      <c r="F2682" s="129">
        <v>2014</v>
      </c>
      <c r="G2682" s="100" t="s">
        <v>267</v>
      </c>
      <c r="H2682" s="15" t="s">
        <v>283</v>
      </c>
      <c r="I2682" s="130">
        <v>13.64</v>
      </c>
      <c r="J2682" s="6">
        <f>1</f>
        <v>1</v>
      </c>
    </row>
    <row r="2683" spans="2:10" ht="23.25" customHeight="1">
      <c r="B2683" s="100" t="str" cm="1">
        <f t="array" ref="B2683">_xlfn.XLOOKUP(tblMix[[#This Row],[Arena Name]]&amp;tblMix[[#This Row],[Arena Location]],tblLookup[Arena Name]&amp;tblLookup[Arena Location],tblLookup[Team Name],NA(),0,1)</f>
        <v>Minnesota Vikings</v>
      </c>
      <c r="C2683" s="100" t="str">
        <f>_xlfn.XLOOKUP(tblMix[[#This Row],[Arena Location]],tblLookup[Arena Location],tblLookup[Arena Name],NA(),0,1)</f>
        <v>U.S. Bank Stadium</v>
      </c>
      <c r="D2683" s="100" t="s">
        <v>438</v>
      </c>
      <c r="E2683" s="100">
        <v>66655</v>
      </c>
      <c r="F2683" s="129">
        <v>2016</v>
      </c>
      <c r="G2683" s="100" t="s">
        <v>272</v>
      </c>
      <c r="H2683" s="15" t="s">
        <v>283</v>
      </c>
      <c r="I2683" s="130">
        <v>15.68</v>
      </c>
      <c r="J2683" s="6">
        <f>1</f>
        <v>1</v>
      </c>
    </row>
    <row r="2684" spans="2:10" ht="23.25" customHeight="1">
      <c r="B2684" s="100" t="s">
        <v>387</v>
      </c>
      <c r="C2684" s="100" t="s">
        <v>388</v>
      </c>
      <c r="D2684" s="100" t="s">
        <v>389</v>
      </c>
      <c r="E2684" s="100">
        <v>71608</v>
      </c>
      <c r="F2684" s="129">
        <v>1973</v>
      </c>
      <c r="G2684" s="100" t="s">
        <v>300</v>
      </c>
      <c r="H2684" s="15" t="s">
        <v>281</v>
      </c>
      <c r="I2684" s="130">
        <v>8.64</v>
      </c>
      <c r="J2684" s="6">
        <f>1</f>
        <v>1</v>
      </c>
    </row>
    <row r="2685" spans="2:10" ht="23.25" customHeight="1">
      <c r="B2685" s="100" t="s">
        <v>442</v>
      </c>
      <c r="C2685" s="100" t="s">
        <v>443</v>
      </c>
      <c r="D2685" s="100" t="s">
        <v>444</v>
      </c>
      <c r="E2685" s="100">
        <v>73208</v>
      </c>
      <c r="F2685" s="129">
        <v>1975</v>
      </c>
      <c r="G2685" s="100" t="s">
        <v>270</v>
      </c>
      <c r="H2685" s="15" t="s">
        <v>281</v>
      </c>
      <c r="I2685" s="130">
        <v>8.84</v>
      </c>
      <c r="J2685" s="6">
        <f>1</f>
        <v>1</v>
      </c>
    </row>
    <row r="2686" spans="2:10" ht="23.25" customHeight="1">
      <c r="B2686" s="100" t="s">
        <v>381</v>
      </c>
      <c r="C2686" s="100" t="s">
        <v>382</v>
      </c>
      <c r="D2686" s="100" t="str">
        <f>_xlfn.XLOOKUP(tblMix[[#This Row],[Arena Name]],tblLookup[Arena Name],tblLookup[Arena Location],NA(),0,1)</f>
        <v>Atlanta, Georgia</v>
      </c>
      <c r="E2686" s="100">
        <v>71000</v>
      </c>
      <c r="F2686" s="129">
        <v>2017</v>
      </c>
      <c r="G2686" s="100" t="s">
        <v>300</v>
      </c>
      <c r="H2686" s="15" t="s">
        <v>283</v>
      </c>
      <c r="I2686" s="130">
        <v>8.15</v>
      </c>
      <c r="J2686" s="6">
        <f>1</f>
        <v>1</v>
      </c>
    </row>
    <row r="2687" spans="2:10" ht="23.25" customHeight="1">
      <c r="B2687" s="100" t="s">
        <v>445</v>
      </c>
      <c r="C2687" s="100" t="s">
        <v>446</v>
      </c>
      <c r="D2687" s="100" t="str">
        <f>_xlfn.XLOOKUP(tblMix[[#This Row],[Arena Name]],tblLookup[Arena Name],tblLookup[Arena Location],NA(),0,1)</f>
        <v>East Rutherford, New Jersey</v>
      </c>
      <c r="E2687" s="100">
        <v>82500</v>
      </c>
      <c r="F2687" s="129">
        <v>2010</v>
      </c>
      <c r="G2687" s="100" t="s">
        <v>311</v>
      </c>
      <c r="H2687" s="15" t="s">
        <v>287</v>
      </c>
      <c r="I2687" s="130">
        <v>14.84</v>
      </c>
      <c r="J2687" s="6">
        <f>1</f>
        <v>1</v>
      </c>
    </row>
    <row r="2688" spans="2:10" ht="23.25" customHeight="1">
      <c r="B2688" s="100" t="s">
        <v>455</v>
      </c>
      <c r="C2688" s="100" t="s">
        <v>456</v>
      </c>
      <c r="D2688" s="100" t="s">
        <v>457</v>
      </c>
      <c r="E2688" s="100">
        <v>68500</v>
      </c>
      <c r="F2688" s="129">
        <v>2014</v>
      </c>
      <c r="G2688" s="100" t="s">
        <v>362</v>
      </c>
      <c r="H2688" s="15" t="s">
        <v>287</v>
      </c>
      <c r="I2688" s="130">
        <v>7.12</v>
      </c>
      <c r="J2688" s="6">
        <f>1</f>
        <v>1</v>
      </c>
    </row>
    <row r="2689" spans="2:10" ht="23.25" customHeight="1">
      <c r="B2689" s="100" t="str" cm="1">
        <f t="array" ref="B2689">_xlfn.XLOOKUP(tblMix[[#This Row],[Arena Name]]&amp;tblMix[[#This Row],[Arena Location]],tblLookup[Arena Name]&amp;tblLookup[Arena Location],tblLookup[Team Name],NA(),0,1)</f>
        <v>Cincinnati Bengals</v>
      </c>
      <c r="C2689" s="100" t="s">
        <v>397</v>
      </c>
      <c r="D2689" s="100" t="str">
        <f>_xlfn.XLOOKUP(tblMix[[#This Row],[Arena Name]],tblLookup[Arena Name],tblLookup[Arena Location],NA(),0,1)</f>
        <v>Cincinnati, Ohio</v>
      </c>
      <c r="E2689" s="100">
        <v>65515</v>
      </c>
      <c r="F2689" s="129">
        <v>2000</v>
      </c>
      <c r="G2689" s="100" t="s">
        <v>268</v>
      </c>
      <c r="H2689" s="15" t="s">
        <v>281</v>
      </c>
      <c r="I2689" s="130">
        <v>5.39</v>
      </c>
      <c r="J2689" s="6">
        <f>1</f>
        <v>1</v>
      </c>
    </row>
    <row r="2690" spans="2:10" ht="23.25" customHeight="1">
      <c r="B2690" s="100" t="s">
        <v>432</v>
      </c>
      <c r="C2690" s="100" t="str">
        <f>_xlfn.XLOOKUP(tblMix[[#This Row],[Team Name]],tblLookup[Team Name],tblLookup[Arena Name],NA(),0,1)</f>
        <v>SoFi Stadium</v>
      </c>
      <c r="D2690" s="100" t="s">
        <v>431</v>
      </c>
      <c r="E2690" s="100">
        <v>70240</v>
      </c>
      <c r="F2690" s="129">
        <v>2020</v>
      </c>
      <c r="G2690" s="100" t="s">
        <v>295</v>
      </c>
      <c r="H2690" s="15" t="s">
        <v>283</v>
      </c>
      <c r="I2690" s="130">
        <v>15.3</v>
      </c>
      <c r="J2690" s="6">
        <f>1</f>
        <v>1</v>
      </c>
    </row>
    <row r="2691" spans="2:10" ht="23.25" customHeight="1">
      <c r="B2691" s="100" t="s">
        <v>452</v>
      </c>
      <c r="C2691" s="100" t="str">
        <f>_xlfn.XLOOKUP(tblMix[[#This Row],[Team Name]],tblLookup[Team Name],tblLookup[Arena Name],NA(),0,1)</f>
        <v>Acrisure Stadium</v>
      </c>
      <c r="D2691" s="100" t="str">
        <f>_xlfn.XLOOKUP(tblMix[[#This Row],[Arena Name]],tblLookup[Arena Name],tblLookup[Arena Location],NA(),0,1)</f>
        <v>Pittsburgh, Pennsylvania</v>
      </c>
      <c r="E2691" s="100">
        <v>68400</v>
      </c>
      <c r="F2691" s="129">
        <v>2001</v>
      </c>
      <c r="G2691" s="100" t="s">
        <v>321</v>
      </c>
      <c r="H2691" s="15" t="s">
        <v>287</v>
      </c>
      <c r="I2691" s="130">
        <v>3.98</v>
      </c>
      <c r="J2691" s="6">
        <f>1</f>
        <v>1</v>
      </c>
    </row>
    <row r="2692" spans="2:10" ht="23.25" customHeight="1">
      <c r="B2692" s="100" t="s">
        <v>408</v>
      </c>
      <c r="C2692" s="100" t="s">
        <v>409</v>
      </c>
      <c r="D2692" s="100" t="s">
        <v>410</v>
      </c>
      <c r="E2692" s="100">
        <v>65000</v>
      </c>
      <c r="F2692" s="129">
        <v>2002</v>
      </c>
      <c r="G2692" s="100" t="s">
        <v>288</v>
      </c>
      <c r="H2692" s="15" t="s">
        <v>283</v>
      </c>
      <c r="I2692" s="130">
        <v>5.13</v>
      </c>
      <c r="J2692" s="6">
        <f>1</f>
        <v>1</v>
      </c>
    </row>
    <row r="2693" spans="2:10" ht="23.25" customHeight="1">
      <c r="B2693" s="100" t="str" cm="1">
        <f t="array" ref="B2693">_xlfn.XLOOKUP(tblMix[[#This Row],[Arena Name]]&amp;tblMix[[#This Row],[Arena Location]],tblLookup[Arena Name]&amp;tblLookup[Arena Location],tblLookup[Team Name],NA(),0,1)</f>
        <v>Los Angeles Rams</v>
      </c>
      <c r="C2693" s="100" t="str">
        <f>_xlfn.XLOOKUP(tblMix[[#This Row],[Arena Location]],tblLookup[Arena Location],tblLookup[Arena Name],NA(),0,1)</f>
        <v>SoFi Stadium</v>
      </c>
      <c r="D2693" s="100" t="s">
        <v>431</v>
      </c>
      <c r="E2693" s="100">
        <v>70240</v>
      </c>
      <c r="F2693" s="129">
        <v>2020</v>
      </c>
      <c r="G2693" s="100" t="s">
        <v>362</v>
      </c>
      <c r="H2693" s="15" t="s">
        <v>281</v>
      </c>
      <c r="I2693" s="130">
        <v>6.69</v>
      </c>
      <c r="J2693" s="6">
        <f>1</f>
        <v>1</v>
      </c>
    </row>
    <row r="2694" spans="2:10" ht="23.25" customHeight="1">
      <c r="B2694" s="100" t="s">
        <v>417</v>
      </c>
      <c r="C2694" s="100" t="s">
        <v>418</v>
      </c>
      <c r="D2694" s="100" t="s">
        <v>419</v>
      </c>
      <c r="E2694" s="100">
        <v>67000</v>
      </c>
      <c r="F2694" s="129">
        <v>2008</v>
      </c>
      <c r="G2694" s="100" t="s">
        <v>271</v>
      </c>
      <c r="H2694" s="15" t="s">
        <v>283</v>
      </c>
      <c r="I2694" s="130">
        <v>9.4700000000000006</v>
      </c>
      <c r="J2694" s="6">
        <f>1</f>
        <v>1</v>
      </c>
    </row>
    <row r="2695" spans="2:10" ht="23.25" customHeight="1">
      <c r="B2695" s="100" t="s">
        <v>426</v>
      </c>
      <c r="C2695" s="100" t="s">
        <v>427</v>
      </c>
      <c r="D2695" s="100" t="str">
        <f>_xlfn.XLOOKUP(tblMix[[#This Row],[Arena Name]],tblLookup[Arena Name],tblLookup[Arena Location],NA(),0,1)</f>
        <v>Paradise, Nevada</v>
      </c>
      <c r="E2695" s="100">
        <v>65000</v>
      </c>
      <c r="F2695" s="129">
        <v>2020</v>
      </c>
      <c r="G2695" s="100" t="s">
        <v>270</v>
      </c>
      <c r="H2695" s="15" t="s">
        <v>283</v>
      </c>
      <c r="I2695" s="130">
        <v>8.67</v>
      </c>
      <c r="J2695" s="6">
        <f>1</f>
        <v>1</v>
      </c>
    </row>
    <row r="2696" spans="2:10" ht="23.25" customHeight="1">
      <c r="B2696" s="100" t="s">
        <v>384</v>
      </c>
      <c r="C2696" s="100" t="s">
        <v>385</v>
      </c>
      <c r="D2696" s="100" t="str">
        <f>_xlfn.XLOOKUP(tblMix[[#This Row],[Arena Name]],tblLookup[Arena Name],tblLookup[Arena Location],NA(),0,1)</f>
        <v>Baltimore, Maryland</v>
      </c>
      <c r="E2696" s="100">
        <v>71008</v>
      </c>
      <c r="F2696" s="129">
        <v>1998</v>
      </c>
      <c r="G2696" s="100" t="s">
        <v>299</v>
      </c>
      <c r="H2696" s="15" t="s">
        <v>281</v>
      </c>
      <c r="I2696" s="130">
        <v>5.31</v>
      </c>
      <c r="J2696" s="6">
        <f>1</f>
        <v>1</v>
      </c>
    </row>
    <row r="2697" spans="2:10" ht="23.25" customHeight="1">
      <c r="B2697" s="100" t="s">
        <v>414</v>
      </c>
      <c r="C2697" s="100" t="s">
        <v>415</v>
      </c>
      <c r="D2697" s="100" t="s">
        <v>416</v>
      </c>
      <c r="E2697" s="100">
        <v>72220</v>
      </c>
      <c r="F2697" s="129">
        <v>2002</v>
      </c>
      <c r="G2697" s="100" t="s">
        <v>364</v>
      </c>
      <c r="H2697" s="15" t="s">
        <v>283</v>
      </c>
      <c r="I2697" s="130">
        <v>6.86</v>
      </c>
      <c r="J2697" s="6">
        <f>1</f>
        <v>1</v>
      </c>
    </row>
    <row r="2698" spans="2:10" ht="23.25" customHeight="1">
      <c r="B2698" s="100" t="s">
        <v>455</v>
      </c>
      <c r="C2698" s="100" t="s">
        <v>456</v>
      </c>
      <c r="D2698" s="100" t="s">
        <v>457</v>
      </c>
      <c r="E2698" s="100">
        <v>68500</v>
      </c>
      <c r="F2698" s="129">
        <v>2014</v>
      </c>
      <c r="G2698" s="100" t="s">
        <v>324</v>
      </c>
      <c r="H2698" s="15" t="s">
        <v>281</v>
      </c>
      <c r="I2698" s="130">
        <v>13.29</v>
      </c>
      <c r="J2698" s="6">
        <f>1</f>
        <v>1</v>
      </c>
    </row>
    <row r="2699" spans="2:10" ht="23.25" customHeight="1">
      <c r="B2699" s="100" t="s">
        <v>393</v>
      </c>
      <c r="C2699" s="100" t="s">
        <v>394</v>
      </c>
      <c r="D2699" s="100" t="s">
        <v>395</v>
      </c>
      <c r="E2699" s="100">
        <v>61500</v>
      </c>
      <c r="F2699" s="129">
        <v>1924</v>
      </c>
      <c r="G2699" s="100" t="s">
        <v>282</v>
      </c>
      <c r="H2699" s="15" t="s">
        <v>281</v>
      </c>
      <c r="I2699" s="130">
        <v>5.99</v>
      </c>
      <c r="J2699" s="6">
        <f>1</f>
        <v>1</v>
      </c>
    </row>
    <row r="2700" spans="2:10" ht="23.25" customHeight="1">
      <c r="B2700" s="100" t="s">
        <v>414</v>
      </c>
      <c r="C2700" s="100" t="s">
        <v>415</v>
      </c>
      <c r="D2700" s="100" t="s">
        <v>416</v>
      </c>
      <c r="E2700" s="100">
        <v>72220</v>
      </c>
      <c r="F2700" s="129">
        <v>2002</v>
      </c>
      <c r="G2700" s="100" t="s">
        <v>321</v>
      </c>
      <c r="H2700" s="15" t="s">
        <v>287</v>
      </c>
      <c r="I2700" s="130">
        <v>3.98</v>
      </c>
      <c r="J2700" s="6">
        <f>1</f>
        <v>1</v>
      </c>
    </row>
    <row r="2701" spans="2:10" ht="23.25" customHeight="1">
      <c r="B2701" s="100" t="s">
        <v>390</v>
      </c>
      <c r="C2701" s="100" t="s">
        <v>391</v>
      </c>
      <c r="D2701" s="100" t="s">
        <v>392</v>
      </c>
      <c r="E2701" s="100">
        <v>75523</v>
      </c>
      <c r="F2701" s="129">
        <v>1996</v>
      </c>
      <c r="G2701" s="100" t="s">
        <v>302</v>
      </c>
      <c r="H2701" s="15" t="s">
        <v>287</v>
      </c>
      <c r="I2701" s="130">
        <v>2.62</v>
      </c>
      <c r="J2701" s="6">
        <f>1</f>
        <v>1</v>
      </c>
    </row>
    <row r="2702" spans="2:10" ht="23.25" customHeight="1">
      <c r="B2702" s="100" t="str" cm="1">
        <f t="array" ref="B2702">_xlfn.XLOOKUP(tblMix[[#This Row],[Arena Name]]&amp;tblMix[[#This Row],[Arena Location]],tblLookup[Arena Name]&amp;tblLookup[Arena Location],tblLookup[Team Name],NA(),0,1)</f>
        <v>Miami Dolphins</v>
      </c>
      <c r="C2702" s="100" t="s">
        <v>434</v>
      </c>
      <c r="D2702" s="100" t="s">
        <v>435</v>
      </c>
      <c r="E2702" s="100">
        <v>65326</v>
      </c>
      <c r="F2702" s="129">
        <v>1987</v>
      </c>
      <c r="G2702" s="100" t="s">
        <v>269</v>
      </c>
      <c r="H2702" s="15" t="s">
        <v>281</v>
      </c>
      <c r="I2702" s="130">
        <v>10.96</v>
      </c>
      <c r="J2702" s="6">
        <f>1</f>
        <v>1</v>
      </c>
    </row>
    <row r="2703" spans="2:10" ht="23.25" customHeight="1">
      <c r="B2703" s="100" t="s">
        <v>467</v>
      </c>
      <c r="C2703" s="100" t="s">
        <v>468</v>
      </c>
      <c r="D2703" s="100" t="s">
        <v>469</v>
      </c>
      <c r="E2703" s="100">
        <v>82000</v>
      </c>
      <c r="F2703" s="129">
        <v>1997</v>
      </c>
      <c r="G2703" s="100" t="s">
        <v>292</v>
      </c>
      <c r="H2703" s="15" t="s">
        <v>287</v>
      </c>
      <c r="I2703" s="130">
        <v>9.99</v>
      </c>
      <c r="J2703" s="6">
        <f>1</f>
        <v>1</v>
      </c>
    </row>
    <row r="2704" spans="2:10" ht="23.25" customHeight="1">
      <c r="B2704" s="100" t="s">
        <v>455</v>
      </c>
      <c r="C2704" s="100" t="str">
        <f>_xlfn.XLOOKUP(tblMix[[#This Row],[Team Name]],tblLookup[Team Name],tblLookup[Arena Name],NA(),0,1)</f>
        <v>Levi's Stadium</v>
      </c>
      <c r="D2704" s="100" t="str">
        <f>_xlfn.XLOOKUP(tblMix[[#This Row],[Arena Name]],tblLookup[Arena Name],tblLookup[Arena Location],NA(),0,1)</f>
        <v>Santa Clara, California</v>
      </c>
      <c r="E2704" s="100">
        <v>68500</v>
      </c>
      <c r="F2704" s="129">
        <v>2014</v>
      </c>
      <c r="G2704" s="100" t="s">
        <v>308</v>
      </c>
      <c r="H2704" s="15" t="s">
        <v>287</v>
      </c>
      <c r="I2704" s="130">
        <v>11.5</v>
      </c>
      <c r="J2704" s="6">
        <f>1</f>
        <v>1</v>
      </c>
    </row>
    <row r="2705" spans="2:10" ht="23.25" customHeight="1">
      <c r="B2705" s="100" t="s">
        <v>448</v>
      </c>
      <c r="C2705" s="100" t="s">
        <v>446</v>
      </c>
      <c r="D2705" s="100" t="s">
        <v>447</v>
      </c>
      <c r="E2705" s="100">
        <v>82500</v>
      </c>
      <c r="F2705" s="129">
        <v>2010</v>
      </c>
      <c r="G2705" s="100" t="s">
        <v>299</v>
      </c>
      <c r="H2705" s="15" t="s">
        <v>290</v>
      </c>
      <c r="I2705" s="130">
        <v>4.87</v>
      </c>
      <c r="J2705" s="6">
        <f>1</f>
        <v>1</v>
      </c>
    </row>
    <row r="2706" spans="2:10" ht="23.25" customHeight="1">
      <c r="B2706" s="100" t="s">
        <v>411</v>
      </c>
      <c r="C2706" s="100" t="str">
        <f>_xlfn.XLOOKUP(tblMix[[#This Row],[Team Name]],tblLookup[Team Name],tblLookup[Arena Name],NA(),0,1)</f>
        <v>Lambeau Field</v>
      </c>
      <c r="D2706" s="100" t="str">
        <f>_xlfn.XLOOKUP(tblMix[[#This Row],[Arena Name]],tblLookup[Arena Name],tblLookup[Arena Location],NA(),0,1)</f>
        <v>Green Bay, Wisconsin</v>
      </c>
      <c r="E2706" s="100">
        <v>81441</v>
      </c>
      <c r="F2706" s="129">
        <v>1957</v>
      </c>
      <c r="G2706" s="100" t="s">
        <v>311</v>
      </c>
      <c r="H2706" s="15" t="s">
        <v>290</v>
      </c>
      <c r="I2706" s="130">
        <v>14.13</v>
      </c>
      <c r="J2706" s="6">
        <f>1</f>
        <v>1</v>
      </c>
    </row>
    <row r="2707" spans="2:10" ht="23.25" customHeight="1">
      <c r="B2707" s="100" t="s">
        <v>432</v>
      </c>
      <c r="C2707" s="100" t="s">
        <v>430</v>
      </c>
      <c r="D2707" s="100" t="s">
        <v>431</v>
      </c>
      <c r="E2707" s="100">
        <v>70240</v>
      </c>
      <c r="F2707" s="129">
        <v>2020</v>
      </c>
      <c r="G2707" s="100" t="s">
        <v>310</v>
      </c>
      <c r="H2707" s="15" t="s">
        <v>283</v>
      </c>
      <c r="I2707" s="130">
        <v>7.49</v>
      </c>
      <c r="J2707" s="6">
        <f>1</f>
        <v>1</v>
      </c>
    </row>
    <row r="2708" spans="2:10" ht="23.25" customHeight="1">
      <c r="B2708" s="100" t="s">
        <v>449</v>
      </c>
      <c r="C2708" s="100" t="s">
        <v>450</v>
      </c>
      <c r="D2708" s="100" t="s">
        <v>451</v>
      </c>
      <c r="E2708" s="100">
        <v>69596</v>
      </c>
      <c r="F2708" s="129">
        <v>2003</v>
      </c>
      <c r="G2708" s="100" t="s">
        <v>312</v>
      </c>
      <c r="H2708" s="15" t="s">
        <v>283</v>
      </c>
      <c r="I2708" s="130">
        <v>16.22</v>
      </c>
      <c r="J2708" s="6">
        <f>1</f>
        <v>1</v>
      </c>
    </row>
    <row r="2709" spans="2:10" ht="23.25" customHeight="1">
      <c r="B2709" s="100" t="s">
        <v>396</v>
      </c>
      <c r="C2709" s="100" t="s">
        <v>397</v>
      </c>
      <c r="D2709" s="100" t="s">
        <v>398</v>
      </c>
      <c r="E2709" s="100">
        <v>65515</v>
      </c>
      <c r="F2709" s="129">
        <v>2000</v>
      </c>
      <c r="G2709" s="100" t="s">
        <v>288</v>
      </c>
      <c r="H2709" s="15" t="s">
        <v>283</v>
      </c>
      <c r="I2709" s="130">
        <v>5.13</v>
      </c>
      <c r="J2709" s="6">
        <f>1</f>
        <v>1</v>
      </c>
    </row>
    <row r="2710" spans="2:10" ht="23.25" customHeight="1">
      <c r="B2710" s="100" t="str" cm="1">
        <f t="array" ref="B2710">_xlfn.XLOOKUP(tblMix[[#This Row],[Arena Name]]&amp;tblMix[[#This Row],[Arena Location]],tblLookup[Arena Name]&amp;tblLookup[Arena Location],tblLookup[Team Name],NA(),0,1)</f>
        <v>Washington Commanders</v>
      </c>
      <c r="C2710" s="100" t="str">
        <f>_xlfn.XLOOKUP(tblMix[[#This Row],[Arena Location]],tblLookup[Arena Location],tblLookup[Arena Name],NA(),0,1)</f>
        <v>Commanders Field</v>
      </c>
      <c r="D2710" s="100" t="s">
        <v>469</v>
      </c>
      <c r="E2710" s="100">
        <v>82000</v>
      </c>
      <c r="F2710" s="129">
        <v>1997</v>
      </c>
      <c r="G2710" s="100" t="s">
        <v>293</v>
      </c>
      <c r="H2710" s="15" t="s">
        <v>290</v>
      </c>
      <c r="I2710" s="130">
        <v>5.4</v>
      </c>
      <c r="J2710" s="6">
        <f>1</f>
        <v>1</v>
      </c>
    </row>
    <row r="2711" spans="2:10" ht="23.25" customHeight="1">
      <c r="B2711" s="100" t="s">
        <v>426</v>
      </c>
      <c r="C2711" s="100" t="s">
        <v>427</v>
      </c>
      <c r="D2711" s="100" t="s">
        <v>428</v>
      </c>
      <c r="E2711" s="100">
        <v>65000</v>
      </c>
      <c r="F2711" s="129">
        <v>2020</v>
      </c>
      <c r="G2711" s="100" t="s">
        <v>297</v>
      </c>
      <c r="H2711" s="15" t="s">
        <v>287</v>
      </c>
      <c r="I2711" s="130">
        <v>15.27</v>
      </c>
      <c r="J2711" s="6">
        <f>1</f>
        <v>1</v>
      </c>
    </row>
    <row r="2712" spans="2:10" ht="23.25" customHeight="1">
      <c r="B2712" s="100" t="s">
        <v>436</v>
      </c>
      <c r="C2712" s="100" t="s">
        <v>437</v>
      </c>
      <c r="D2712" s="100" t="s">
        <v>438</v>
      </c>
      <c r="E2712" s="100">
        <v>66655</v>
      </c>
      <c r="F2712" s="129">
        <v>2016</v>
      </c>
      <c r="G2712" s="100" t="s">
        <v>274</v>
      </c>
      <c r="H2712" s="15" t="s">
        <v>287</v>
      </c>
      <c r="I2712" s="130">
        <v>6.84</v>
      </c>
      <c r="J2712" s="6">
        <f>1</f>
        <v>1</v>
      </c>
    </row>
    <row r="2713" spans="2:10" ht="23.25" customHeight="1">
      <c r="B2713" s="100" t="s">
        <v>458</v>
      </c>
      <c r="C2713" s="100" t="s">
        <v>459</v>
      </c>
      <c r="D2713" s="100" t="str">
        <f>_xlfn.XLOOKUP(tblMix[[#This Row],[Arena Name]],tblLookup[Arena Name],tblLookup[Arena Location],NA(),0,1)</f>
        <v>Seattle, Washington</v>
      </c>
      <c r="E2713" s="100">
        <v>69000</v>
      </c>
      <c r="F2713" s="129">
        <v>2002</v>
      </c>
      <c r="G2713" s="100" t="s">
        <v>268</v>
      </c>
      <c r="H2713" s="15" t="s">
        <v>287</v>
      </c>
      <c r="I2713" s="130">
        <v>5.73</v>
      </c>
      <c r="J2713" s="6">
        <f>1</f>
        <v>1</v>
      </c>
    </row>
    <row r="2714" spans="2:10" ht="23.25" customHeight="1">
      <c r="B2714" s="100" t="s">
        <v>452</v>
      </c>
      <c r="C2714" s="100" t="s">
        <v>453</v>
      </c>
      <c r="D2714" s="100" t="str">
        <f>_xlfn.XLOOKUP(tblMix[[#This Row],[Arena Name]],tblLookup[Arena Name],tblLookup[Arena Location],NA(),0,1)</f>
        <v>Pittsburgh, Pennsylvania</v>
      </c>
      <c r="E2714" s="100">
        <v>68400</v>
      </c>
      <c r="F2714" s="129">
        <v>2001</v>
      </c>
      <c r="G2714" s="100" t="s">
        <v>277</v>
      </c>
      <c r="H2714" s="15" t="s">
        <v>283</v>
      </c>
      <c r="I2714" s="130">
        <v>8.2200000000000006</v>
      </c>
      <c r="J2714" s="6">
        <f>1</f>
        <v>1</v>
      </c>
    </row>
    <row r="2715" spans="2:10" ht="23.25" customHeight="1">
      <c r="B2715" s="100" t="s">
        <v>390</v>
      </c>
      <c r="C2715" s="100" t="s">
        <v>391</v>
      </c>
      <c r="D2715" s="100" t="s">
        <v>392</v>
      </c>
      <c r="E2715" s="100">
        <v>75523</v>
      </c>
      <c r="F2715" s="129">
        <v>1996</v>
      </c>
      <c r="G2715" s="100" t="s">
        <v>292</v>
      </c>
      <c r="H2715" s="15" t="s">
        <v>283</v>
      </c>
      <c r="I2715" s="130">
        <v>9.99</v>
      </c>
      <c r="J2715" s="6">
        <f>1</f>
        <v>1</v>
      </c>
    </row>
    <row r="2716" spans="2:10" ht="23.25" customHeight="1">
      <c r="B2716" s="100" t="s">
        <v>433</v>
      </c>
      <c r="C2716" s="100" t="s">
        <v>434</v>
      </c>
      <c r="D2716" s="100" t="str">
        <f>_xlfn.XLOOKUP(tblMix[[#This Row],[Arena Name]],tblLookup[Arena Name],tblLookup[Arena Location],NA(),0,1)</f>
        <v>Miami Gardens, Florida</v>
      </c>
      <c r="E2716" s="100">
        <v>65326</v>
      </c>
      <c r="F2716" s="129">
        <v>1987</v>
      </c>
      <c r="G2716" s="100" t="s">
        <v>277</v>
      </c>
      <c r="H2716" s="15" t="s">
        <v>290</v>
      </c>
      <c r="I2716" s="130">
        <v>7.75</v>
      </c>
      <c r="J2716" s="6">
        <f>1</f>
        <v>1</v>
      </c>
    </row>
    <row r="2717" spans="2:10" ht="23.25" customHeight="1">
      <c r="B2717" s="100" t="str" cm="1">
        <f t="array" ref="B2717">_xlfn.XLOOKUP(tblMix[[#This Row],[Arena Name]]&amp;tblMix[[#This Row],[Arena Location]],tblLookup[Arena Name]&amp;tblLookup[Arena Location],tblLookup[Team Name],NA(),0,1)</f>
        <v>Chicago Bears</v>
      </c>
      <c r="C2717" s="100" t="str">
        <f>_xlfn.XLOOKUP(tblMix[[#This Row],[Arena Location]],tblLookup[Arena Location],tblLookup[Arena Name],NA(),0,1)</f>
        <v>Soldier Field</v>
      </c>
      <c r="D2717" s="100" t="s">
        <v>395</v>
      </c>
      <c r="E2717" s="100">
        <v>61500</v>
      </c>
      <c r="F2717" s="129">
        <v>1924</v>
      </c>
      <c r="G2717" s="100" t="s">
        <v>364</v>
      </c>
      <c r="H2717" s="15" t="s">
        <v>290</v>
      </c>
      <c r="I2717" s="130">
        <v>6.73</v>
      </c>
      <c r="J2717" s="6">
        <f>1</f>
        <v>1</v>
      </c>
    </row>
    <row r="2718" spans="2:10" ht="23.25" customHeight="1">
      <c r="B2718" s="100" t="s">
        <v>467</v>
      </c>
      <c r="C2718" s="100" t="s">
        <v>468</v>
      </c>
      <c r="D2718" s="100" t="s">
        <v>469</v>
      </c>
      <c r="E2718" s="100">
        <v>82000</v>
      </c>
      <c r="F2718" s="129">
        <v>1997</v>
      </c>
      <c r="G2718" s="100" t="s">
        <v>312</v>
      </c>
      <c r="H2718" s="15" t="s">
        <v>290</v>
      </c>
      <c r="I2718" s="130">
        <v>15.16</v>
      </c>
      <c r="J2718" s="6">
        <f>1</f>
        <v>1</v>
      </c>
    </row>
    <row r="2719" spans="2:10" ht="23.25" customHeight="1">
      <c r="B2719" s="100" t="s">
        <v>455</v>
      </c>
      <c r="C2719" s="100" t="s">
        <v>456</v>
      </c>
      <c r="D2719" s="100" t="str">
        <f>_xlfn.XLOOKUP(tblMix[[#This Row],[Arena Name]],tblLookup[Arena Name],tblLookup[Arena Location],NA(),0,1)</f>
        <v>Santa Clara, California</v>
      </c>
      <c r="E2719" s="100">
        <v>68500</v>
      </c>
      <c r="F2719" s="129">
        <v>2014</v>
      </c>
      <c r="G2719" s="100" t="s">
        <v>300</v>
      </c>
      <c r="H2719" s="15" t="s">
        <v>283</v>
      </c>
      <c r="I2719" s="130">
        <v>8.15</v>
      </c>
      <c r="J2719" s="6">
        <f>1</f>
        <v>1</v>
      </c>
    </row>
    <row r="2720" spans="2:10" ht="23.25" customHeight="1">
      <c r="B2720" s="100" t="s">
        <v>458</v>
      </c>
      <c r="C2720" s="100" t="s">
        <v>459</v>
      </c>
      <c r="D2720" s="100" t="str">
        <f>_xlfn.XLOOKUP(tblMix[[#This Row],[Arena Name]],tblLookup[Arena Name],tblLookup[Arena Location],NA(),0,1)</f>
        <v>Seattle, Washington</v>
      </c>
      <c r="E2720" s="100">
        <v>69000</v>
      </c>
      <c r="F2720" s="129">
        <v>2002</v>
      </c>
      <c r="G2720" s="100" t="s">
        <v>321</v>
      </c>
      <c r="H2720" s="15" t="s">
        <v>281</v>
      </c>
      <c r="I2720" s="130">
        <v>3.9</v>
      </c>
      <c r="J2720" s="6">
        <f>1</f>
        <v>1</v>
      </c>
    </row>
    <row r="2721" spans="2:10" ht="23.25" customHeight="1">
      <c r="B2721" s="100" t="str" cm="1">
        <f t="array" ref="B2721">_xlfn.XLOOKUP(tblMix[[#This Row],[Arena Name]]&amp;tblMix[[#This Row],[Arena Location]],tblLookup[Arena Name]&amp;tblLookup[Arena Location],tblLookup[Team Name],NA(),0,1)</f>
        <v>Tennessee Titans</v>
      </c>
      <c r="C2721" s="100" t="s">
        <v>465</v>
      </c>
      <c r="D2721" s="100" t="str">
        <f>_xlfn.XLOOKUP(tblMix[[#This Row],[Arena Name]],tblLookup[Arena Name],tblLookup[Arena Location],NA(),0,1)</f>
        <v>Nashville, Tennessee</v>
      </c>
      <c r="E2721" s="100">
        <v>69143</v>
      </c>
      <c r="F2721" s="129">
        <v>1999</v>
      </c>
      <c r="G2721" s="100" t="s">
        <v>269</v>
      </c>
      <c r="H2721" s="15" t="s">
        <v>283</v>
      </c>
      <c r="I2721" s="130">
        <v>10.34</v>
      </c>
      <c r="J2721" s="6">
        <f>1</f>
        <v>1</v>
      </c>
    </row>
    <row r="2722" spans="2:10" ht="23.25" customHeight="1">
      <c r="B2722" s="100" t="str" cm="1">
        <f t="array" ref="B2722">_xlfn.XLOOKUP(tblMix[[#This Row],[Arena Name]]&amp;tblMix[[#This Row],[Arena Location]],tblLookup[Arena Name]&amp;tblLookup[Arena Location],tblLookup[Team Name],NA(),0,1)</f>
        <v>Jacksonville Jaguars</v>
      </c>
      <c r="C2722" s="100" t="s">
        <v>421</v>
      </c>
      <c r="D2722" s="100" t="s">
        <v>422</v>
      </c>
      <c r="E2722" s="100">
        <v>69132</v>
      </c>
      <c r="F2722" s="129">
        <v>2008</v>
      </c>
      <c r="G2722" s="100" t="s">
        <v>289</v>
      </c>
      <c r="H2722" s="15" t="s">
        <v>281</v>
      </c>
      <c r="I2722" s="130">
        <v>7.92</v>
      </c>
      <c r="J2722" s="6">
        <f>1</f>
        <v>1</v>
      </c>
    </row>
    <row r="2723" spans="2:10" ht="23.25" customHeight="1">
      <c r="B2723" s="100" t="s">
        <v>464</v>
      </c>
      <c r="C2723" s="100" t="s">
        <v>465</v>
      </c>
      <c r="D2723" s="100" t="s">
        <v>466</v>
      </c>
      <c r="E2723" s="100">
        <v>69143</v>
      </c>
      <c r="F2723" s="129">
        <v>1999</v>
      </c>
      <c r="G2723" s="100" t="s">
        <v>271</v>
      </c>
      <c r="H2723" s="15" t="s">
        <v>290</v>
      </c>
      <c r="I2723" s="130">
        <v>10.18</v>
      </c>
      <c r="J2723" s="6">
        <f>1</f>
        <v>1</v>
      </c>
    </row>
    <row r="2724" spans="2:10" ht="23.25" customHeight="1">
      <c r="B2724" s="100" t="s">
        <v>414</v>
      </c>
      <c r="C2724" s="100" t="s">
        <v>415</v>
      </c>
      <c r="D2724" s="100" t="s">
        <v>416</v>
      </c>
      <c r="E2724" s="100">
        <v>72220</v>
      </c>
      <c r="F2724" s="129">
        <v>2002</v>
      </c>
      <c r="G2724" s="100" t="s">
        <v>309</v>
      </c>
      <c r="H2724" s="15" t="s">
        <v>283</v>
      </c>
      <c r="I2724" s="130">
        <v>1.68</v>
      </c>
      <c r="J2724" s="6">
        <f>1</f>
        <v>1</v>
      </c>
    </row>
    <row r="2725" spans="2:10" ht="23.25" customHeight="1">
      <c r="B2725" s="100" t="s">
        <v>381</v>
      </c>
      <c r="C2725" s="100" t="s">
        <v>382</v>
      </c>
      <c r="D2725" s="100" t="s">
        <v>383</v>
      </c>
      <c r="E2725" s="100">
        <v>71000</v>
      </c>
      <c r="F2725" s="129">
        <v>2017</v>
      </c>
      <c r="G2725" s="100" t="s">
        <v>324</v>
      </c>
      <c r="H2725" s="15" t="s">
        <v>287</v>
      </c>
      <c r="I2725" s="130">
        <v>14.14</v>
      </c>
      <c r="J2725" s="6">
        <f>1</f>
        <v>1</v>
      </c>
    </row>
    <row r="2726" spans="2:10" ht="23.25" customHeight="1">
      <c r="B2726" s="100" t="s">
        <v>439</v>
      </c>
      <c r="C2726" s="100" t="str">
        <f>_xlfn.XLOOKUP(tblMix[[#This Row],[Team Name]],tblLookup[Team Name],tblLookup[Arena Name],NA(),0,1)</f>
        <v>Gillette Stadium</v>
      </c>
      <c r="D2726" s="100" t="s">
        <v>441</v>
      </c>
      <c r="E2726" s="100">
        <v>66829</v>
      </c>
      <c r="F2726" s="129">
        <v>2002</v>
      </c>
      <c r="G2726" s="100" t="s">
        <v>311</v>
      </c>
      <c r="H2726" s="15" t="s">
        <v>290</v>
      </c>
      <c r="I2726" s="130">
        <v>14.13</v>
      </c>
      <c r="J2726" s="6">
        <f>1</f>
        <v>1</v>
      </c>
    </row>
    <row r="2727" spans="2:10" ht="23.25" customHeight="1">
      <c r="B2727" s="100" t="s">
        <v>455</v>
      </c>
      <c r="C2727" s="100" t="s">
        <v>456</v>
      </c>
      <c r="D2727" s="100" t="s">
        <v>457</v>
      </c>
      <c r="E2727" s="100">
        <v>68500</v>
      </c>
      <c r="F2727" s="129">
        <v>2014</v>
      </c>
      <c r="G2727" s="100" t="s">
        <v>284</v>
      </c>
      <c r="H2727" s="15" t="s">
        <v>290</v>
      </c>
      <c r="I2727" s="130">
        <v>10.16</v>
      </c>
      <c r="J2727" s="6">
        <f>1</f>
        <v>1</v>
      </c>
    </row>
    <row r="2728" spans="2:10" ht="23.25" customHeight="1">
      <c r="B2728" s="100" t="s">
        <v>411</v>
      </c>
      <c r="C2728" s="100" t="s">
        <v>412</v>
      </c>
      <c r="D2728" s="100" t="s">
        <v>413</v>
      </c>
      <c r="E2728" s="100">
        <v>81441</v>
      </c>
      <c r="F2728" s="129">
        <v>1957</v>
      </c>
      <c r="G2728" s="100" t="s">
        <v>275</v>
      </c>
      <c r="H2728" s="15" t="s">
        <v>281</v>
      </c>
      <c r="I2728" s="130">
        <v>15.9</v>
      </c>
      <c r="J2728" s="6">
        <f>1</f>
        <v>1</v>
      </c>
    </row>
    <row r="2729" spans="2:10" ht="23.25" customHeight="1">
      <c r="B2729" s="100" t="s">
        <v>458</v>
      </c>
      <c r="C2729" s="100" t="str">
        <f>_xlfn.XLOOKUP(tblMix[[#This Row],[Team Name]],tblLookup[Team Name],tblLookup[Arena Name],NA(),0,1)</f>
        <v>Lumen Field</v>
      </c>
      <c r="D2729" s="100" t="s">
        <v>460</v>
      </c>
      <c r="E2729" s="100">
        <v>69000</v>
      </c>
      <c r="F2729" s="129">
        <v>2002</v>
      </c>
      <c r="G2729" s="100" t="s">
        <v>321</v>
      </c>
      <c r="H2729" s="15" t="s">
        <v>287</v>
      </c>
      <c r="I2729" s="130">
        <v>3.98</v>
      </c>
      <c r="J2729" s="6">
        <f>1</f>
        <v>1</v>
      </c>
    </row>
    <row r="2730" spans="2:10" ht="23.25" customHeight="1">
      <c r="B2730" s="100" t="s">
        <v>442</v>
      </c>
      <c r="C2730" s="100" t="str">
        <f>_xlfn.XLOOKUP(tblMix[[#This Row],[Team Name]],tblLookup[Team Name],tblLookup[Arena Name],NA(),0,1)</f>
        <v>Caesars Superdome</v>
      </c>
      <c r="D2730" s="100" t="str">
        <f>_xlfn.XLOOKUP(tblMix[[#This Row],[Arena Name]],tblLookup[Arena Name],tblLookup[Arena Location],NA(),0,1)</f>
        <v>New Orleans, Louisiana</v>
      </c>
      <c r="E2730" s="100">
        <v>73208</v>
      </c>
      <c r="F2730" s="129">
        <v>1975</v>
      </c>
      <c r="G2730" s="100" t="s">
        <v>268</v>
      </c>
      <c r="H2730" s="15" t="s">
        <v>283</v>
      </c>
      <c r="I2730" s="130">
        <v>5.73</v>
      </c>
      <c r="J2730" s="6">
        <f>1</f>
        <v>1</v>
      </c>
    </row>
    <row r="2731" spans="2:10" ht="23.25" customHeight="1">
      <c r="B2731" s="100" t="s">
        <v>455</v>
      </c>
      <c r="C2731" s="100" t="s">
        <v>456</v>
      </c>
      <c r="D2731" s="100" t="s">
        <v>457</v>
      </c>
      <c r="E2731" s="100">
        <v>68500</v>
      </c>
      <c r="F2731" s="129">
        <v>2014</v>
      </c>
      <c r="G2731" s="100" t="s">
        <v>311</v>
      </c>
      <c r="H2731" s="15" t="s">
        <v>290</v>
      </c>
      <c r="I2731" s="130">
        <v>14.13</v>
      </c>
      <c r="J2731" s="6">
        <f>1</f>
        <v>1</v>
      </c>
    </row>
    <row r="2732" spans="2:10" ht="23.25" customHeight="1">
      <c r="B2732" s="100" t="str" cm="1">
        <f t="array" ref="B2732">_xlfn.XLOOKUP(tblMix[[#This Row],[Arena Name]]&amp;tblMix[[#This Row],[Arena Location]],tblLookup[Arena Name]&amp;tblLookup[Arena Location],tblLookup[Team Name],NA(),0,1)</f>
        <v>Los Angeles Rams</v>
      </c>
      <c r="C2732" s="100" t="s">
        <v>430</v>
      </c>
      <c r="D2732" s="100" t="s">
        <v>431</v>
      </c>
      <c r="E2732" s="100">
        <v>70240</v>
      </c>
      <c r="F2732" s="129">
        <v>2020</v>
      </c>
      <c r="G2732" s="100" t="s">
        <v>311</v>
      </c>
      <c r="H2732" s="15" t="s">
        <v>287</v>
      </c>
      <c r="I2732" s="130">
        <v>14.84</v>
      </c>
      <c r="J2732" s="6">
        <f>1</f>
        <v>1</v>
      </c>
    </row>
    <row r="2733" spans="2:10" ht="23.25" customHeight="1">
      <c r="B2733" s="100" t="s">
        <v>387</v>
      </c>
      <c r="C2733" s="100" t="s">
        <v>388</v>
      </c>
      <c r="D2733" s="100" t="str">
        <f>_xlfn.XLOOKUP(tblMix[[#This Row],[Arena Name]],tblLookup[Arena Name],tblLookup[Arena Location],NA(),0,1)</f>
        <v>Orchard Park, New York</v>
      </c>
      <c r="E2733" s="100">
        <v>71608</v>
      </c>
      <c r="F2733" s="129">
        <v>1973</v>
      </c>
      <c r="G2733" s="100" t="s">
        <v>301</v>
      </c>
      <c r="H2733" s="15" t="s">
        <v>290</v>
      </c>
      <c r="I2733" s="130">
        <v>12.9</v>
      </c>
      <c r="J2733" s="6">
        <f>1</f>
        <v>1</v>
      </c>
    </row>
    <row r="2734" spans="2:10" ht="23.25" customHeight="1">
      <c r="B2734" s="100" t="s">
        <v>411</v>
      </c>
      <c r="C2734" s="100" t="str">
        <f>_xlfn.XLOOKUP(tblMix[[#This Row],[Team Name]],tblLookup[Team Name],tblLookup[Arena Name],NA(),0,1)</f>
        <v>Lambeau Field</v>
      </c>
      <c r="D2734" s="100" t="str">
        <f>_xlfn.XLOOKUP(tblMix[[#This Row],[Arena Name]],tblLookup[Arena Name],tblLookup[Arena Location],NA(),0,1)</f>
        <v>Green Bay, Wisconsin</v>
      </c>
      <c r="E2734" s="100">
        <v>81441</v>
      </c>
      <c r="F2734" s="129">
        <v>1957</v>
      </c>
      <c r="G2734" s="100" t="s">
        <v>299</v>
      </c>
      <c r="H2734" s="15" t="s">
        <v>283</v>
      </c>
      <c r="I2734" s="130">
        <v>5.21</v>
      </c>
      <c r="J2734" s="6">
        <f>1</f>
        <v>1</v>
      </c>
    </row>
    <row r="2735" spans="2:10" ht="23.25" customHeight="1">
      <c r="B2735" s="100" t="s">
        <v>387</v>
      </c>
      <c r="C2735" s="100" t="s">
        <v>388</v>
      </c>
      <c r="D2735" s="100" t="s">
        <v>389</v>
      </c>
      <c r="E2735" s="100">
        <v>71608</v>
      </c>
      <c r="F2735" s="129">
        <v>1973</v>
      </c>
      <c r="G2735" s="100" t="s">
        <v>314</v>
      </c>
      <c r="H2735" s="15" t="s">
        <v>287</v>
      </c>
      <c r="I2735" s="130">
        <v>12.41</v>
      </c>
      <c r="J2735" s="6">
        <f>1</f>
        <v>1</v>
      </c>
    </row>
    <row r="2736" spans="2:10" ht="23.25" customHeight="1">
      <c r="B2736" s="100" t="s">
        <v>455</v>
      </c>
      <c r="C2736" s="100" t="s">
        <v>456</v>
      </c>
      <c r="D2736" s="100" t="s">
        <v>457</v>
      </c>
      <c r="E2736" s="100">
        <v>68500</v>
      </c>
      <c r="F2736" s="129">
        <v>2014</v>
      </c>
      <c r="G2736" s="100" t="s">
        <v>270</v>
      </c>
      <c r="H2736" s="15" t="s">
        <v>281</v>
      </c>
      <c r="I2736" s="130">
        <v>8.84</v>
      </c>
      <c r="J2736" s="6">
        <f>1</f>
        <v>1</v>
      </c>
    </row>
    <row r="2737" spans="2:10" ht="23.25" customHeight="1">
      <c r="B2737" s="100" t="s">
        <v>384</v>
      </c>
      <c r="C2737" s="100" t="s">
        <v>385</v>
      </c>
      <c r="D2737" s="100" t="s">
        <v>386</v>
      </c>
      <c r="E2737" s="100">
        <v>71008</v>
      </c>
      <c r="F2737" s="129">
        <v>1998</v>
      </c>
      <c r="G2737" s="100" t="s">
        <v>312</v>
      </c>
      <c r="H2737" s="15" t="s">
        <v>283</v>
      </c>
      <c r="I2737" s="130">
        <v>16.22</v>
      </c>
      <c r="J2737" s="6">
        <f>1</f>
        <v>1</v>
      </c>
    </row>
    <row r="2738" spans="2:10" ht="23.25" customHeight="1">
      <c r="B2738" s="100" t="s">
        <v>458</v>
      </c>
      <c r="C2738" s="100" t="str">
        <f>_xlfn.XLOOKUP(tblMix[[#This Row],[Team Name]],tblLookup[Team Name],tblLookup[Arena Name],NA(),0,1)</f>
        <v>Lumen Field</v>
      </c>
      <c r="D2738" s="100" t="str">
        <f>_xlfn.XLOOKUP(tblMix[[#This Row],[Arena Name]],tblLookup[Arena Name],tblLookup[Arena Location],NA(),0,1)</f>
        <v>Seattle, Washington</v>
      </c>
      <c r="E2738" s="100">
        <v>69000</v>
      </c>
      <c r="F2738" s="129">
        <v>2002</v>
      </c>
      <c r="G2738" s="100" t="s">
        <v>323</v>
      </c>
      <c r="H2738" s="15" t="s">
        <v>281</v>
      </c>
      <c r="I2738" s="130">
        <v>2.19</v>
      </c>
      <c r="J2738" s="6">
        <f>1</f>
        <v>1</v>
      </c>
    </row>
    <row r="2739" spans="2:10" ht="23.25" customHeight="1">
      <c r="B2739" s="100" t="s">
        <v>433</v>
      </c>
      <c r="C2739" s="100" t="s">
        <v>434</v>
      </c>
      <c r="D2739" s="100" t="s">
        <v>435</v>
      </c>
      <c r="E2739" s="100">
        <v>65326</v>
      </c>
      <c r="F2739" s="129">
        <v>1987</v>
      </c>
      <c r="G2739" s="100" t="s">
        <v>359</v>
      </c>
      <c r="H2739" s="15" t="s">
        <v>283</v>
      </c>
      <c r="I2739" s="130">
        <v>11.01</v>
      </c>
      <c r="J2739" s="6">
        <f>1</f>
        <v>1</v>
      </c>
    </row>
    <row r="2740" spans="2:10" ht="23.25" customHeight="1">
      <c r="B2740" s="100" t="s">
        <v>464</v>
      </c>
      <c r="C2740" s="100" t="s">
        <v>465</v>
      </c>
      <c r="D2740" s="100" t="str">
        <f>_xlfn.XLOOKUP(tblMix[[#This Row],[Arena Name]],tblLookup[Arena Name],tblLookup[Arena Location],NA(),0,1)</f>
        <v>Nashville, Tennessee</v>
      </c>
      <c r="E2740" s="100">
        <v>69143</v>
      </c>
      <c r="F2740" s="129">
        <v>1999</v>
      </c>
      <c r="G2740" s="100" t="s">
        <v>274</v>
      </c>
      <c r="H2740" s="15" t="s">
        <v>290</v>
      </c>
      <c r="I2740" s="130">
        <v>7.28</v>
      </c>
      <c r="J2740" s="6">
        <f>1</f>
        <v>1</v>
      </c>
    </row>
    <row r="2741" spans="2:10" ht="23.25" customHeight="1">
      <c r="B2741" s="100" t="s">
        <v>423</v>
      </c>
      <c r="C2741" s="100" t="s">
        <v>424</v>
      </c>
      <c r="D2741" s="100" t="str">
        <f>_xlfn.XLOOKUP(tblMix[[#This Row],[Arena Name]],tblLookup[Arena Name],tblLookup[Arena Location],NA(),0,1)</f>
        <v>Kansas City, Missouri</v>
      </c>
      <c r="E2741" s="100">
        <v>76416</v>
      </c>
      <c r="F2741" s="129">
        <v>1972</v>
      </c>
      <c r="G2741" s="100" t="s">
        <v>286</v>
      </c>
      <c r="H2741" s="15" t="s">
        <v>287</v>
      </c>
      <c r="I2741" s="130">
        <v>8.8800000000000008</v>
      </c>
      <c r="J2741" s="6">
        <f>1</f>
        <v>1</v>
      </c>
    </row>
    <row r="2742" spans="2:10" ht="23.25" customHeight="1">
      <c r="B2742" s="100" t="s">
        <v>414</v>
      </c>
      <c r="C2742" s="100" t="s">
        <v>415</v>
      </c>
      <c r="D2742" s="100" t="s">
        <v>416</v>
      </c>
      <c r="E2742" s="100">
        <v>72220</v>
      </c>
      <c r="F2742" s="129">
        <v>2002</v>
      </c>
      <c r="G2742" s="100" t="s">
        <v>268</v>
      </c>
      <c r="H2742" s="15" t="s">
        <v>290</v>
      </c>
      <c r="I2742" s="130">
        <v>6.16</v>
      </c>
      <c r="J2742" s="6">
        <f>1</f>
        <v>1</v>
      </c>
    </row>
    <row r="2743" spans="2:10" ht="23.25" customHeight="1">
      <c r="B2743" s="100" t="s">
        <v>396</v>
      </c>
      <c r="C2743" s="100" t="s">
        <v>397</v>
      </c>
      <c r="D2743" s="100" t="str">
        <f>_xlfn.XLOOKUP(tblMix[[#This Row],[Arena Name]],tblLookup[Arena Name],tblLookup[Arena Location],NA(),0,1)</f>
        <v>Cincinnati, Ohio</v>
      </c>
      <c r="E2743" s="100">
        <v>65515</v>
      </c>
      <c r="F2743" s="129">
        <v>2000</v>
      </c>
      <c r="G2743" s="100" t="s">
        <v>277</v>
      </c>
      <c r="H2743" s="15" t="s">
        <v>290</v>
      </c>
      <c r="I2743" s="130">
        <v>7.75</v>
      </c>
      <c r="J2743" s="6">
        <f>1</f>
        <v>1</v>
      </c>
    </row>
    <row r="2744" spans="2:10" ht="23.25" customHeight="1">
      <c r="B2744" s="100" t="s">
        <v>420</v>
      </c>
      <c r="C2744" s="100" t="s">
        <v>421</v>
      </c>
      <c r="D2744" s="100" t="str">
        <f>_xlfn.XLOOKUP(tblMix[[#This Row],[Arena Name]],tblLookup[Arena Name],tblLookup[Arena Location],NA(),0,1)</f>
        <v>Jacksonville, Florida</v>
      </c>
      <c r="E2744" s="100">
        <v>69132</v>
      </c>
      <c r="F2744" s="129">
        <v>2008</v>
      </c>
      <c r="G2744" s="100" t="s">
        <v>304</v>
      </c>
      <c r="H2744" s="15" t="s">
        <v>281</v>
      </c>
      <c r="I2744" s="130">
        <v>7.38</v>
      </c>
      <c r="J2744" s="6">
        <f>1</f>
        <v>1</v>
      </c>
    </row>
    <row r="2745" spans="2:10" ht="23.25" customHeight="1">
      <c r="B2745" s="100" t="s">
        <v>458</v>
      </c>
      <c r="C2745" s="100" t="s">
        <v>459</v>
      </c>
      <c r="D2745" s="100" t="s">
        <v>460</v>
      </c>
      <c r="E2745" s="100">
        <v>69000</v>
      </c>
      <c r="F2745" s="129">
        <v>2002</v>
      </c>
      <c r="G2745" s="100" t="s">
        <v>272</v>
      </c>
      <c r="H2745" s="15" t="s">
        <v>281</v>
      </c>
      <c r="I2745" s="130">
        <v>14.43</v>
      </c>
      <c r="J2745" s="6">
        <f>1</f>
        <v>1</v>
      </c>
    </row>
    <row r="2746" spans="2:10" ht="23.25" customHeight="1">
      <c r="B2746" s="100" t="s">
        <v>402</v>
      </c>
      <c r="C2746" s="100" t="s">
        <v>403</v>
      </c>
      <c r="D2746" s="100" t="s">
        <v>404</v>
      </c>
      <c r="E2746" s="100">
        <v>80000</v>
      </c>
      <c r="F2746" s="129">
        <v>2009</v>
      </c>
      <c r="G2746" s="100" t="s">
        <v>303</v>
      </c>
      <c r="H2746" s="15" t="s">
        <v>290</v>
      </c>
      <c r="I2746" s="130">
        <v>12.74</v>
      </c>
      <c r="J2746" s="6">
        <f>1</f>
        <v>1</v>
      </c>
    </row>
    <row r="2747" spans="2:10" ht="23.25" customHeight="1">
      <c r="B2747" s="100" t="s">
        <v>455</v>
      </c>
      <c r="C2747" s="100" t="s">
        <v>456</v>
      </c>
      <c r="D2747" s="100" t="s">
        <v>457</v>
      </c>
      <c r="E2747" s="100">
        <v>68500</v>
      </c>
      <c r="F2747" s="129">
        <v>2014</v>
      </c>
      <c r="G2747" s="100" t="s">
        <v>362</v>
      </c>
      <c r="H2747" s="15" t="s">
        <v>287</v>
      </c>
      <c r="I2747" s="130">
        <v>7.12</v>
      </c>
      <c r="J2747" s="6">
        <f>1</f>
        <v>1</v>
      </c>
    </row>
    <row r="2748" spans="2:10" ht="23.25" customHeight="1">
      <c r="B2748" s="100" t="str" cm="1">
        <f t="array" ref="B2748">_xlfn.XLOOKUP(tblMix[[#This Row],[Arena Name]]&amp;tblMix[[#This Row],[Arena Location]],tblLookup[Arena Name]&amp;tblLookup[Arena Location],tblLookup[Team Name],NA(),0,1)</f>
        <v>New England Patriots</v>
      </c>
      <c r="C2748" s="100" t="s">
        <v>440</v>
      </c>
      <c r="D2748" s="100" t="str">
        <f>_xlfn.XLOOKUP(tblMix[[#This Row],[Arena Name]],tblLookup[Arena Name],tblLookup[Arena Location],NA(),0,1)</f>
        <v>Foxborough, Massachusetts</v>
      </c>
      <c r="E2748" s="100">
        <v>66829</v>
      </c>
      <c r="F2748" s="129">
        <v>2002</v>
      </c>
      <c r="G2748" s="100" t="s">
        <v>288</v>
      </c>
      <c r="H2748" s="15" t="s">
        <v>287</v>
      </c>
      <c r="I2748" s="130">
        <v>5.13</v>
      </c>
      <c r="J2748" s="6">
        <f>1</f>
        <v>1</v>
      </c>
    </row>
    <row r="2749" spans="2:10" ht="23.25" customHeight="1">
      <c r="B2749" s="100" t="str" cm="1">
        <f t="array" ref="B2749">_xlfn.XLOOKUP(tblMix[[#This Row],[Arena Name]]&amp;tblMix[[#This Row],[Arena Location]],tblLookup[Arena Name]&amp;tblLookup[Arena Location],tblLookup[Team Name],NA(),0,1)</f>
        <v>Los Angeles Rams</v>
      </c>
      <c r="C2749" s="100" t="str">
        <f>_xlfn.XLOOKUP(tblMix[[#This Row],[Arena Location]],tblLookup[Arena Location],tblLookup[Arena Name],NA(),0,1)</f>
        <v>SoFi Stadium</v>
      </c>
      <c r="D2749" s="100" t="s">
        <v>431</v>
      </c>
      <c r="E2749" s="100">
        <v>70240</v>
      </c>
      <c r="F2749" s="129">
        <v>2020</v>
      </c>
      <c r="G2749" s="100" t="s">
        <v>310</v>
      </c>
      <c r="H2749" s="15" t="s">
        <v>283</v>
      </c>
      <c r="I2749" s="130">
        <v>7.49</v>
      </c>
      <c r="J2749" s="6">
        <f>1</f>
        <v>1</v>
      </c>
    </row>
    <row r="2750" spans="2:10" ht="23.25" customHeight="1">
      <c r="B2750" s="100" t="s">
        <v>396</v>
      </c>
      <c r="C2750" s="100" t="s">
        <v>397</v>
      </c>
      <c r="D2750" s="100" t="str">
        <f>_xlfn.XLOOKUP(tblMix[[#This Row],[Arena Name]],tblLookup[Arena Name],tblLookup[Arena Location],NA(),0,1)</f>
        <v>Cincinnati, Ohio</v>
      </c>
      <c r="E2750" s="100">
        <v>65515</v>
      </c>
      <c r="F2750" s="129">
        <v>2000</v>
      </c>
      <c r="G2750" s="100" t="s">
        <v>273</v>
      </c>
      <c r="H2750" s="15" t="s">
        <v>287</v>
      </c>
      <c r="I2750" s="130">
        <v>6.07</v>
      </c>
      <c r="J2750" s="6">
        <f>1</f>
        <v>1</v>
      </c>
    </row>
    <row r="2751" spans="2:10" ht="23.25" customHeight="1">
      <c r="B2751" s="100" t="str" cm="1">
        <f t="array" ref="B2751">_xlfn.XLOOKUP(tblMix[[#This Row],[Arena Name]]&amp;tblMix[[#This Row],[Arena Location]],tblLookup[Arena Name]&amp;tblLookup[Arena Location],tblLookup[Team Name],NA(),0,1)</f>
        <v>Cleveland Browns</v>
      </c>
      <c r="C2751" s="100" t="str">
        <f>_xlfn.XLOOKUP(tblMix[[#This Row],[Arena Location]],tblLookup[Arena Location],tblLookup[Arena Name],NA(),0,1)</f>
        <v>Cleveland Browns Stadium</v>
      </c>
      <c r="D2751" s="100" t="s">
        <v>401</v>
      </c>
      <c r="E2751" s="100">
        <v>67895</v>
      </c>
      <c r="F2751" s="129">
        <v>1999</v>
      </c>
      <c r="G2751" s="100" t="s">
        <v>295</v>
      </c>
      <c r="H2751" s="15" t="s">
        <v>283</v>
      </c>
      <c r="I2751" s="130">
        <v>15.3</v>
      </c>
      <c r="J2751" s="6">
        <f>1</f>
        <v>1</v>
      </c>
    </row>
    <row r="2752" spans="2:10" ht="23.25" customHeight="1">
      <c r="B2752" s="100" t="s">
        <v>417</v>
      </c>
      <c r="C2752" s="100" t="s">
        <v>418</v>
      </c>
      <c r="D2752" s="100" t="s">
        <v>419</v>
      </c>
      <c r="E2752" s="100">
        <v>67000</v>
      </c>
      <c r="F2752" s="129">
        <v>2008</v>
      </c>
      <c r="G2752" s="100" t="s">
        <v>296</v>
      </c>
      <c r="H2752" s="15" t="s">
        <v>281</v>
      </c>
      <c r="I2752" s="130">
        <v>12.21</v>
      </c>
      <c r="J2752" s="6">
        <f>1</f>
        <v>1</v>
      </c>
    </row>
    <row r="2753" spans="2:10" ht="23.25" customHeight="1">
      <c r="B2753" s="100" t="s">
        <v>381</v>
      </c>
      <c r="C2753" s="100" t="s">
        <v>382</v>
      </c>
      <c r="D2753" s="100" t="s">
        <v>383</v>
      </c>
      <c r="E2753" s="100">
        <v>71000</v>
      </c>
      <c r="F2753" s="129">
        <v>2017</v>
      </c>
      <c r="G2753" s="100" t="s">
        <v>323</v>
      </c>
      <c r="H2753" s="15" t="s">
        <v>290</v>
      </c>
      <c r="I2753" s="130">
        <v>1.97</v>
      </c>
      <c r="J2753" s="6">
        <f>1</f>
        <v>1</v>
      </c>
    </row>
    <row r="2754" spans="2:10" ht="23.25" customHeight="1">
      <c r="B2754" s="100" t="s">
        <v>429</v>
      </c>
      <c r="C2754" s="100" t="s">
        <v>430</v>
      </c>
      <c r="D2754" s="100" t="s">
        <v>431</v>
      </c>
      <c r="E2754" s="100">
        <v>70240</v>
      </c>
      <c r="F2754" s="129">
        <v>2020</v>
      </c>
      <c r="G2754" s="100" t="s">
        <v>310</v>
      </c>
      <c r="H2754" s="15" t="s">
        <v>283</v>
      </c>
      <c r="I2754" s="130">
        <v>7.49</v>
      </c>
      <c r="J2754" s="6">
        <f>1</f>
        <v>1</v>
      </c>
    </row>
    <row r="2755" spans="2:10" ht="23.25" customHeight="1">
      <c r="B2755" s="100" t="s">
        <v>448</v>
      </c>
      <c r="C2755" s="100" t="s">
        <v>446</v>
      </c>
      <c r="D2755" s="100" t="str">
        <f>_xlfn.XLOOKUP(tblMix[[#This Row],[Arena Name]],tblLookup[Arena Name],tblLookup[Arena Location],NA(),0,1)</f>
        <v>East Rutherford, New Jersey</v>
      </c>
      <c r="E2755" s="100">
        <v>82500</v>
      </c>
      <c r="F2755" s="129">
        <v>2010</v>
      </c>
      <c r="G2755" s="100" t="s">
        <v>295</v>
      </c>
      <c r="H2755" s="15" t="s">
        <v>281</v>
      </c>
      <c r="I2755" s="130">
        <v>13.92</v>
      </c>
      <c r="J2755" s="6">
        <f>1</f>
        <v>1</v>
      </c>
    </row>
    <row r="2756" spans="2:10" ht="23.25" customHeight="1">
      <c r="B2756" s="100" t="s">
        <v>384</v>
      </c>
      <c r="C2756" s="100" t="str">
        <f>_xlfn.XLOOKUP(tblMix[[#This Row],[Team Name]],tblLookup[Team Name],tblLookup[Arena Name],NA(),0,1)</f>
        <v>M&amp;T Bank Stadium</v>
      </c>
      <c r="D2756" s="100" t="str">
        <f>_xlfn.XLOOKUP(tblMix[[#This Row],[Arena Name]],tblLookup[Arena Name],tblLookup[Arena Location],NA(),0,1)</f>
        <v>Baltimore, Maryland</v>
      </c>
      <c r="E2756" s="100">
        <v>71008</v>
      </c>
      <c r="F2756" s="129">
        <v>1998</v>
      </c>
      <c r="G2756" s="100" t="s">
        <v>286</v>
      </c>
      <c r="H2756" s="15" t="s">
        <v>287</v>
      </c>
      <c r="I2756" s="130">
        <v>8.8800000000000008</v>
      </c>
      <c r="J2756" s="6">
        <f>1</f>
        <v>1</v>
      </c>
    </row>
    <row r="2757" spans="2:10" ht="23.25" customHeight="1">
      <c r="B2757" s="100" t="s">
        <v>396</v>
      </c>
      <c r="C2757" s="100" t="s">
        <v>397</v>
      </c>
      <c r="D2757" s="100" t="s">
        <v>398</v>
      </c>
      <c r="E2757" s="100">
        <v>65515</v>
      </c>
      <c r="F2757" s="129">
        <v>2000</v>
      </c>
      <c r="G2757" s="100" t="s">
        <v>314</v>
      </c>
      <c r="H2757" s="15" t="s">
        <v>281</v>
      </c>
      <c r="I2757" s="130">
        <v>11.17</v>
      </c>
      <c r="J2757" s="6">
        <f>1</f>
        <v>1</v>
      </c>
    </row>
    <row r="2758" spans="2:10" ht="23.25" customHeight="1">
      <c r="B2758" s="100" t="s">
        <v>405</v>
      </c>
      <c r="C2758" s="100" t="s">
        <v>406</v>
      </c>
      <c r="D2758" s="100" t="str">
        <f>_xlfn.XLOOKUP(tblMix[[#This Row],[Arena Name]],tblLookup[Arena Name],tblLookup[Arena Location],NA(),0,1)</f>
        <v>Denver, Colorado</v>
      </c>
      <c r="E2758" s="100">
        <v>76125</v>
      </c>
      <c r="F2758" s="129">
        <v>2001</v>
      </c>
      <c r="G2758" s="100" t="s">
        <v>364</v>
      </c>
      <c r="H2758" s="15" t="s">
        <v>287</v>
      </c>
      <c r="I2758" s="130">
        <v>6.86</v>
      </c>
      <c r="J2758" s="6">
        <f>1</f>
        <v>1</v>
      </c>
    </row>
    <row r="2759" spans="2:10" ht="23.25" customHeight="1">
      <c r="B2759" s="100" t="s">
        <v>436</v>
      </c>
      <c r="C2759" s="100" t="s">
        <v>437</v>
      </c>
      <c r="D2759" s="100" t="s">
        <v>438</v>
      </c>
      <c r="E2759" s="100">
        <v>66655</v>
      </c>
      <c r="F2759" s="129">
        <v>2016</v>
      </c>
      <c r="G2759" s="100" t="s">
        <v>299</v>
      </c>
      <c r="H2759" s="15" t="s">
        <v>287</v>
      </c>
      <c r="I2759" s="130">
        <v>5.21</v>
      </c>
      <c r="J2759" s="6">
        <f>1</f>
        <v>1</v>
      </c>
    </row>
    <row r="2760" spans="2:10" ht="23.25" customHeight="1">
      <c r="B2760" s="100" t="s">
        <v>414</v>
      </c>
      <c r="C2760" s="100" t="s">
        <v>415</v>
      </c>
      <c r="D2760" s="100" t="s">
        <v>416</v>
      </c>
      <c r="E2760" s="100">
        <v>72220</v>
      </c>
      <c r="F2760" s="129">
        <v>2002</v>
      </c>
      <c r="G2760" s="100" t="s">
        <v>364</v>
      </c>
      <c r="H2760" s="15" t="s">
        <v>283</v>
      </c>
      <c r="I2760" s="130">
        <v>6.86</v>
      </c>
      <c r="J2760" s="6">
        <f>1</f>
        <v>1</v>
      </c>
    </row>
    <row r="2761" spans="2:10" ht="23.25" customHeight="1">
      <c r="B2761" s="100" t="s">
        <v>442</v>
      </c>
      <c r="C2761" s="100" t="s">
        <v>443</v>
      </c>
      <c r="D2761" s="100" t="s">
        <v>444</v>
      </c>
      <c r="E2761" s="100">
        <v>73208</v>
      </c>
      <c r="F2761" s="129">
        <v>1975</v>
      </c>
      <c r="G2761" s="100" t="s">
        <v>313</v>
      </c>
      <c r="H2761" s="15" t="s">
        <v>290</v>
      </c>
      <c r="I2761" s="130">
        <v>13.42</v>
      </c>
      <c r="J2761" s="6">
        <f>1</f>
        <v>1</v>
      </c>
    </row>
    <row r="2762" spans="2:10" ht="23.25" customHeight="1">
      <c r="B2762" s="100" t="s">
        <v>449</v>
      </c>
      <c r="C2762" s="100" t="s">
        <v>450</v>
      </c>
      <c r="D2762" s="100" t="str">
        <f>_xlfn.XLOOKUP(tblMix[[#This Row],[Arena Name]],tblLookup[Arena Name],tblLookup[Arena Location],NA(),0,1)</f>
        <v>Philadelphia, Pennsylvania</v>
      </c>
      <c r="E2762" s="100">
        <v>69596</v>
      </c>
      <c r="F2762" s="129">
        <v>2003</v>
      </c>
      <c r="G2762" s="100" t="s">
        <v>308</v>
      </c>
      <c r="H2762" s="15" t="s">
        <v>283</v>
      </c>
      <c r="I2762" s="130">
        <v>11.5</v>
      </c>
      <c r="J2762" s="6">
        <f>1</f>
        <v>1</v>
      </c>
    </row>
    <row r="2763" spans="2:10" ht="23.25" customHeight="1">
      <c r="B2763" s="100" t="s">
        <v>455</v>
      </c>
      <c r="C2763" s="100" t="str">
        <f>_xlfn.XLOOKUP(tblMix[[#This Row],[Team Name]],tblLookup[Team Name],tblLookup[Arena Name],NA(),0,1)</f>
        <v>Levi's Stadium</v>
      </c>
      <c r="D2763" s="100" t="str">
        <f>_xlfn.XLOOKUP(tblMix[[#This Row],[Arena Name]],tblLookup[Arena Name],tblLookup[Arena Location],NA(),0,1)</f>
        <v>Santa Clara, California</v>
      </c>
      <c r="E2763" s="100">
        <v>68500</v>
      </c>
      <c r="F2763" s="129">
        <v>2014</v>
      </c>
      <c r="G2763" s="100" t="s">
        <v>271</v>
      </c>
      <c r="H2763" s="15" t="s">
        <v>283</v>
      </c>
      <c r="I2763" s="130">
        <v>9.4700000000000006</v>
      </c>
      <c r="J2763" s="6">
        <f>1</f>
        <v>1</v>
      </c>
    </row>
    <row r="2764" spans="2:10" ht="23.25" customHeight="1">
      <c r="B2764" s="100" t="s">
        <v>384</v>
      </c>
      <c r="C2764" s="100" t="s">
        <v>385</v>
      </c>
      <c r="D2764" s="100" t="str">
        <f>_xlfn.XLOOKUP(tblMix[[#This Row],[Arena Name]],tblLookup[Arena Name],tblLookup[Arena Location],NA(),0,1)</f>
        <v>Baltimore, Maryland</v>
      </c>
      <c r="E2764" s="100">
        <v>71008</v>
      </c>
      <c r="F2764" s="129">
        <v>1998</v>
      </c>
      <c r="G2764" s="100" t="s">
        <v>282</v>
      </c>
      <c r="H2764" s="15" t="s">
        <v>290</v>
      </c>
      <c r="I2764" s="130">
        <v>5.88</v>
      </c>
      <c r="J2764" s="6">
        <f>1</f>
        <v>1</v>
      </c>
    </row>
    <row r="2765" spans="2:10" ht="23.25" customHeight="1">
      <c r="B2765" s="100" t="s">
        <v>402</v>
      </c>
      <c r="C2765" s="100" t="s">
        <v>403</v>
      </c>
      <c r="D2765" s="100" t="s">
        <v>404</v>
      </c>
      <c r="E2765" s="100">
        <v>80000</v>
      </c>
      <c r="F2765" s="129">
        <v>2009</v>
      </c>
      <c r="G2765" s="100" t="s">
        <v>313</v>
      </c>
      <c r="H2765" s="15" t="s">
        <v>283</v>
      </c>
      <c r="I2765" s="130">
        <v>12.48</v>
      </c>
      <c r="J2765" s="6">
        <f>1</f>
        <v>1</v>
      </c>
    </row>
    <row r="2766" spans="2:10" ht="23.25" customHeight="1">
      <c r="B2766" s="100" t="s">
        <v>396</v>
      </c>
      <c r="C2766" s="100" t="s">
        <v>397</v>
      </c>
      <c r="D2766" s="100" t="str">
        <f>_xlfn.XLOOKUP(tblMix[[#This Row],[Arena Name]],tblLookup[Arena Name],tblLookup[Arena Location],NA(),0,1)</f>
        <v>Cincinnati, Ohio</v>
      </c>
      <c r="E2766" s="100">
        <v>65515</v>
      </c>
      <c r="F2766" s="129">
        <v>2000</v>
      </c>
      <c r="G2766" s="100" t="s">
        <v>302</v>
      </c>
      <c r="H2766" s="15" t="s">
        <v>287</v>
      </c>
      <c r="I2766" s="130">
        <v>2.62</v>
      </c>
      <c r="J2766" s="6">
        <f>1</f>
        <v>1</v>
      </c>
    </row>
    <row r="2767" spans="2:10" ht="23.25" customHeight="1">
      <c r="B2767" s="100" t="s">
        <v>399</v>
      </c>
      <c r="C2767" s="100" t="s">
        <v>400</v>
      </c>
      <c r="D2767" s="100" t="s">
        <v>401</v>
      </c>
      <c r="E2767" s="100">
        <v>67895</v>
      </c>
      <c r="F2767" s="129">
        <v>1999</v>
      </c>
      <c r="G2767" s="100" t="s">
        <v>361</v>
      </c>
      <c r="H2767" s="15" t="s">
        <v>281</v>
      </c>
      <c r="I2767" s="130">
        <v>3.09</v>
      </c>
      <c r="J2767" s="6">
        <f>1</f>
        <v>1</v>
      </c>
    </row>
    <row r="2768" spans="2:10" ht="23.25" customHeight="1">
      <c r="B2768" s="100" t="str" cm="1">
        <f t="array" ref="B2768">_xlfn.XLOOKUP(tblMix[[#This Row],[Arena Name]]&amp;tblMix[[#This Row],[Arena Location]],tblLookup[Arena Name]&amp;tblLookup[Arena Location],tblLookup[Team Name],NA(),0,1)</f>
        <v>New Orleans Saints</v>
      </c>
      <c r="C2768" s="100" t="str">
        <f>_xlfn.XLOOKUP(tblMix[[#This Row],[Arena Location]],tblLookup[Arena Location],tblLookup[Arena Name],NA(),0,1)</f>
        <v>Caesars Superdome</v>
      </c>
      <c r="D2768" s="100" t="s">
        <v>444</v>
      </c>
      <c r="E2768" s="100">
        <v>73208</v>
      </c>
      <c r="F2768" s="129">
        <v>1975</v>
      </c>
      <c r="G2768" s="100" t="s">
        <v>303</v>
      </c>
      <c r="H2768" s="15" t="s">
        <v>287</v>
      </c>
      <c r="I2768" s="130">
        <v>13.89</v>
      </c>
      <c r="J2768" s="6">
        <f>1</f>
        <v>1</v>
      </c>
    </row>
    <row r="2769" spans="2:10" ht="23.25" customHeight="1">
      <c r="B2769" s="100" t="s">
        <v>461</v>
      </c>
      <c r="C2769" s="100" t="s">
        <v>462</v>
      </c>
      <c r="D2769" s="100" t="str">
        <f>_xlfn.XLOOKUP(tblMix[[#This Row],[Arena Name]],tblLookup[Arena Name],tblLookup[Arena Location],NA(),0,1)</f>
        <v>Tampa, Florida</v>
      </c>
      <c r="E2769" s="100">
        <v>65890</v>
      </c>
      <c r="F2769" s="129">
        <v>1998</v>
      </c>
      <c r="G2769" s="100" t="s">
        <v>292</v>
      </c>
      <c r="H2769" s="15" t="s">
        <v>281</v>
      </c>
      <c r="I2769" s="130">
        <v>9.19</v>
      </c>
      <c r="J2769" s="6">
        <f>1</f>
        <v>1</v>
      </c>
    </row>
    <row r="2770" spans="2:10" ht="23.25" customHeight="1">
      <c r="B2770" s="100" t="s">
        <v>405</v>
      </c>
      <c r="C2770" s="100" t="s">
        <v>406</v>
      </c>
      <c r="D2770" s="100" t="s">
        <v>407</v>
      </c>
      <c r="E2770" s="100">
        <v>76125</v>
      </c>
      <c r="F2770" s="129">
        <v>2001</v>
      </c>
      <c r="G2770" s="100" t="s">
        <v>272</v>
      </c>
      <c r="H2770" s="15" t="s">
        <v>283</v>
      </c>
      <c r="I2770" s="130">
        <v>15.68</v>
      </c>
      <c r="J2770" s="6">
        <f>1</f>
        <v>1</v>
      </c>
    </row>
    <row r="2771" spans="2:10" ht="23.25" customHeight="1">
      <c r="B2771" s="100" t="s">
        <v>449</v>
      </c>
      <c r="C2771" s="100" t="s">
        <v>450</v>
      </c>
      <c r="D2771" s="100" t="str">
        <f>_xlfn.XLOOKUP(tblMix[[#This Row],[Arena Name]],tblLookup[Arena Name],tblLookup[Arena Location],NA(),0,1)</f>
        <v>Philadelphia, Pennsylvania</v>
      </c>
      <c r="E2771" s="100">
        <v>69596</v>
      </c>
      <c r="F2771" s="129">
        <v>2003</v>
      </c>
      <c r="G2771" s="100" t="s">
        <v>289</v>
      </c>
      <c r="H2771" s="15" t="s">
        <v>283</v>
      </c>
      <c r="I2771" s="130">
        <v>7.76</v>
      </c>
      <c r="J2771" s="6">
        <f>1</f>
        <v>1</v>
      </c>
    </row>
    <row r="2772" spans="2:10" ht="23.25" customHeight="1">
      <c r="B2772" s="100" t="s">
        <v>449</v>
      </c>
      <c r="C2772" s="100" t="s">
        <v>450</v>
      </c>
      <c r="D2772" s="100" t="s">
        <v>451</v>
      </c>
      <c r="E2772" s="100">
        <v>69596</v>
      </c>
      <c r="F2772" s="129">
        <v>2003</v>
      </c>
      <c r="G2772" s="100" t="s">
        <v>358</v>
      </c>
      <c r="H2772" s="15" t="s">
        <v>290</v>
      </c>
      <c r="I2772" s="130">
        <v>13.59</v>
      </c>
      <c r="J2772" s="6">
        <f>1</f>
        <v>1</v>
      </c>
    </row>
    <row r="2773" spans="2:10" ht="23.25" customHeight="1">
      <c r="B2773" s="100" t="s">
        <v>378</v>
      </c>
      <c r="C2773" s="100" t="s">
        <v>379</v>
      </c>
      <c r="D2773" s="100" t="str">
        <f>_xlfn.XLOOKUP(tblMix[[#This Row],[Arena Name]],tblLookup[Arena Name],tblLookup[Arena Location],NA(),0,1)</f>
        <v>Glendale, Arizona</v>
      </c>
      <c r="E2773" s="100">
        <v>63400</v>
      </c>
      <c r="F2773" s="129">
        <v>2006</v>
      </c>
      <c r="G2773" s="100" t="s">
        <v>295</v>
      </c>
      <c r="H2773" s="15" t="s">
        <v>290</v>
      </c>
      <c r="I2773" s="130">
        <v>15.77</v>
      </c>
      <c r="J2773" s="6">
        <f>1</f>
        <v>1</v>
      </c>
    </row>
    <row r="2774" spans="2:10" ht="23.25" customHeight="1">
      <c r="B2774" s="100" t="s">
        <v>381</v>
      </c>
      <c r="C2774" s="100" t="s">
        <v>382</v>
      </c>
      <c r="D2774" s="100" t="s">
        <v>383</v>
      </c>
      <c r="E2774" s="100">
        <v>71000</v>
      </c>
      <c r="F2774" s="129">
        <v>2017</v>
      </c>
      <c r="G2774" s="100" t="s">
        <v>298</v>
      </c>
      <c r="H2774" s="15" t="s">
        <v>287</v>
      </c>
      <c r="I2774" s="130">
        <v>9.84</v>
      </c>
      <c r="J2774" s="6">
        <f>1</f>
        <v>1</v>
      </c>
    </row>
    <row r="2775" spans="2:10" ht="23.25" customHeight="1">
      <c r="B2775" s="100" t="s">
        <v>432</v>
      </c>
      <c r="C2775" s="100" t="s">
        <v>430</v>
      </c>
      <c r="D2775" s="100" t="s">
        <v>431</v>
      </c>
      <c r="E2775" s="100">
        <v>70240</v>
      </c>
      <c r="F2775" s="129">
        <v>2020</v>
      </c>
      <c r="G2775" s="100" t="s">
        <v>322</v>
      </c>
      <c r="H2775" s="15" t="s">
        <v>287</v>
      </c>
      <c r="I2775" s="130">
        <v>4.54</v>
      </c>
      <c r="J2775" s="6">
        <f>1</f>
        <v>1</v>
      </c>
    </row>
    <row r="2776" spans="2:10" ht="23.25" customHeight="1">
      <c r="B2776" s="100" t="s">
        <v>423</v>
      </c>
      <c r="C2776" s="100" t="s">
        <v>424</v>
      </c>
      <c r="D2776" s="100" t="str">
        <f>_xlfn.XLOOKUP(tblMix[[#This Row],[Arena Name]],tblLookup[Arena Name],tblLookup[Arena Location],NA(),0,1)</f>
        <v>Kansas City, Missouri</v>
      </c>
      <c r="E2776" s="100">
        <v>76416</v>
      </c>
      <c r="F2776" s="129">
        <v>1972</v>
      </c>
      <c r="G2776" s="100" t="s">
        <v>308</v>
      </c>
      <c r="H2776" s="15" t="s">
        <v>290</v>
      </c>
      <c r="I2776" s="130">
        <v>12.37</v>
      </c>
      <c r="J2776" s="6">
        <f>1</f>
        <v>1</v>
      </c>
    </row>
    <row r="2777" spans="2:10" ht="23.25" customHeight="1">
      <c r="B2777" s="100" t="s">
        <v>384</v>
      </c>
      <c r="C2777" s="100" t="s">
        <v>385</v>
      </c>
      <c r="D2777" s="100" t="s">
        <v>386</v>
      </c>
      <c r="E2777" s="100">
        <v>71008</v>
      </c>
      <c r="F2777" s="129">
        <v>1998</v>
      </c>
      <c r="G2777" s="100" t="s">
        <v>300</v>
      </c>
      <c r="H2777" s="15" t="s">
        <v>281</v>
      </c>
      <c r="I2777" s="130">
        <v>8.64</v>
      </c>
      <c r="J2777" s="6">
        <f>1</f>
        <v>1</v>
      </c>
    </row>
    <row r="2778" spans="2:10" ht="23.25" customHeight="1">
      <c r="B2778" s="100" t="s">
        <v>432</v>
      </c>
      <c r="C2778" s="100" t="str">
        <f>_xlfn.XLOOKUP(tblMix[[#This Row],[Team Name]],tblLookup[Team Name],tblLookup[Arena Name],NA(),0,1)</f>
        <v>SoFi Stadium</v>
      </c>
      <c r="D2778" s="100" t="str">
        <f>_xlfn.XLOOKUP(tblMix[[#This Row],[Arena Name]],tblLookup[Arena Name],tblLookup[Arena Location],NA(),0,1)</f>
        <v>Inglewood, California</v>
      </c>
      <c r="E2778" s="100">
        <v>70240</v>
      </c>
      <c r="F2778" s="129">
        <v>2020</v>
      </c>
      <c r="G2778" s="100" t="s">
        <v>359</v>
      </c>
      <c r="H2778" s="15" t="s">
        <v>283</v>
      </c>
      <c r="I2778" s="130">
        <v>11.01</v>
      </c>
      <c r="J2778" s="6">
        <f>1</f>
        <v>1</v>
      </c>
    </row>
    <row r="2779" spans="2:10" ht="23.25" customHeight="1">
      <c r="B2779" s="100" t="s">
        <v>387</v>
      </c>
      <c r="C2779" s="100" t="s">
        <v>388</v>
      </c>
      <c r="D2779" s="100" t="s">
        <v>389</v>
      </c>
      <c r="E2779" s="100">
        <v>71608</v>
      </c>
      <c r="F2779" s="129">
        <v>1973</v>
      </c>
      <c r="G2779" s="100" t="s">
        <v>297</v>
      </c>
      <c r="H2779" s="15" t="s">
        <v>287</v>
      </c>
      <c r="I2779" s="130">
        <v>15.27</v>
      </c>
      <c r="J2779" s="6">
        <f>1</f>
        <v>1</v>
      </c>
    </row>
    <row r="2780" spans="2:10" ht="23.25" customHeight="1">
      <c r="B2780" s="100" t="s">
        <v>448</v>
      </c>
      <c r="C2780" s="100" t="s">
        <v>446</v>
      </c>
      <c r="D2780" s="100" t="s">
        <v>447</v>
      </c>
      <c r="E2780" s="100">
        <v>82500</v>
      </c>
      <c r="F2780" s="129">
        <v>2010</v>
      </c>
      <c r="G2780" s="100" t="s">
        <v>275</v>
      </c>
      <c r="H2780" s="15" t="s">
        <v>283</v>
      </c>
      <c r="I2780" s="130">
        <v>14.59</v>
      </c>
      <c r="J2780" s="6">
        <f>1</f>
        <v>1</v>
      </c>
    </row>
    <row r="2781" spans="2:10" ht="23.25" customHeight="1">
      <c r="B2781" s="100" t="str" cm="1">
        <f t="array" ref="B2781">_xlfn.XLOOKUP(tblMix[[#This Row],[Arena Name]]&amp;tblMix[[#This Row],[Arena Location]],tblLookup[Arena Name]&amp;tblLookup[Arena Location],tblLookup[Team Name],NA(),0,1)</f>
        <v>Miami Dolphins</v>
      </c>
      <c r="C2781" s="100" t="str">
        <f>_xlfn.XLOOKUP(tblMix[[#This Row],[Arena Location]],tblLookup[Arena Location],tblLookup[Arena Name],NA(),0,1)</f>
        <v>Hard Rock Stadium</v>
      </c>
      <c r="D2781" s="100" t="s">
        <v>435</v>
      </c>
      <c r="E2781" s="100">
        <v>65326</v>
      </c>
      <c r="F2781" s="129">
        <v>1987</v>
      </c>
      <c r="G2781" s="100" t="s">
        <v>276</v>
      </c>
      <c r="H2781" s="15" t="s">
        <v>290</v>
      </c>
      <c r="I2781" s="130">
        <v>5.78</v>
      </c>
      <c r="J2781" s="6">
        <f>1</f>
        <v>1</v>
      </c>
    </row>
    <row r="2782" spans="2:10" ht="23.25" customHeight="1">
      <c r="B2782" s="100" t="s">
        <v>432</v>
      </c>
      <c r="C2782" s="100" t="str">
        <f>_xlfn.XLOOKUP(tblMix[[#This Row],[Team Name]],tblLookup[Team Name],tblLookup[Arena Name],NA(),0,1)</f>
        <v>SoFi Stadium</v>
      </c>
      <c r="D2782" s="100" t="str">
        <f>_xlfn.XLOOKUP(tblMix[[#This Row],[Arena Name]],tblLookup[Arena Name],tblLookup[Arena Location],NA(),0,1)</f>
        <v>Inglewood, California</v>
      </c>
      <c r="E2782" s="100">
        <v>70240</v>
      </c>
      <c r="F2782" s="129">
        <v>2020</v>
      </c>
      <c r="G2782" s="100" t="s">
        <v>311</v>
      </c>
      <c r="H2782" s="15" t="s">
        <v>287</v>
      </c>
      <c r="I2782" s="130">
        <v>14.84</v>
      </c>
      <c r="J2782" s="6">
        <f>1</f>
        <v>1</v>
      </c>
    </row>
    <row r="2783" spans="2:10" ht="23.25" customHeight="1">
      <c r="B2783" s="100" t="s">
        <v>405</v>
      </c>
      <c r="C2783" s="100" t="str">
        <f>_xlfn.XLOOKUP(tblMix[[#This Row],[Team Name]],tblLookup[Team Name],tblLookup[Arena Name],NA(),0,1)</f>
        <v>Empower Field at Mile High</v>
      </c>
      <c r="D2783" s="100" t="s">
        <v>407</v>
      </c>
      <c r="E2783" s="100">
        <v>76125</v>
      </c>
      <c r="F2783" s="129">
        <v>2001</v>
      </c>
      <c r="G2783" s="100" t="s">
        <v>268</v>
      </c>
      <c r="H2783" s="15" t="s">
        <v>290</v>
      </c>
      <c r="I2783" s="130">
        <v>6.16</v>
      </c>
      <c r="J2783" s="6">
        <f>1</f>
        <v>1</v>
      </c>
    </row>
    <row r="2784" spans="2:10" ht="23.25" customHeight="1">
      <c r="B2784" s="100" t="s">
        <v>436</v>
      </c>
      <c r="C2784" s="100" t="s">
        <v>437</v>
      </c>
      <c r="D2784" s="100" t="s">
        <v>438</v>
      </c>
      <c r="E2784" s="100">
        <v>66655</v>
      </c>
      <c r="F2784" s="129">
        <v>2016</v>
      </c>
      <c r="G2784" s="100" t="s">
        <v>297</v>
      </c>
      <c r="H2784" s="15" t="s">
        <v>290</v>
      </c>
      <c r="I2784" s="130">
        <v>14.83</v>
      </c>
      <c r="J2784" s="6">
        <f>1</f>
        <v>1</v>
      </c>
    </row>
    <row r="2785" spans="2:10" ht="23.25" customHeight="1">
      <c r="B2785" s="100" t="s">
        <v>414</v>
      </c>
      <c r="C2785" s="100" t="s">
        <v>415</v>
      </c>
      <c r="D2785" s="100" t="s">
        <v>416</v>
      </c>
      <c r="E2785" s="100">
        <v>72220</v>
      </c>
      <c r="F2785" s="129">
        <v>2002</v>
      </c>
      <c r="G2785" s="100" t="s">
        <v>275</v>
      </c>
      <c r="H2785" s="15" t="s">
        <v>281</v>
      </c>
      <c r="I2785" s="130">
        <v>15.9</v>
      </c>
      <c r="J2785" s="6">
        <f>1</f>
        <v>1</v>
      </c>
    </row>
    <row r="2786" spans="2:10" ht="23.25" customHeight="1">
      <c r="B2786" s="100" t="str" cm="1">
        <f t="array" ref="B2786">_xlfn.XLOOKUP(tblMix[[#This Row],[Arena Name]]&amp;tblMix[[#This Row],[Arena Location]],tblLookup[Arena Name]&amp;tblLookup[Arena Location],tblLookup[Team Name],NA(),0,1)</f>
        <v>Los Angeles Rams</v>
      </c>
      <c r="C2786" s="100" t="str">
        <f>_xlfn.XLOOKUP(tblMix[[#This Row],[Arena Location]],tblLookup[Arena Location],tblLookup[Arena Name],NA(),0,1)</f>
        <v>SoFi Stadium</v>
      </c>
      <c r="D2786" s="100" t="s">
        <v>431</v>
      </c>
      <c r="E2786" s="100">
        <v>70240</v>
      </c>
      <c r="F2786" s="129">
        <v>2020</v>
      </c>
      <c r="G2786" s="100" t="s">
        <v>295</v>
      </c>
      <c r="H2786" s="15" t="s">
        <v>290</v>
      </c>
      <c r="I2786" s="130">
        <v>15.77</v>
      </c>
      <c r="J2786" s="6">
        <f>1</f>
        <v>1</v>
      </c>
    </row>
    <row r="2787" spans="2:10" ht="23.25" customHeight="1">
      <c r="B2787" s="100" t="str" cm="1">
        <f t="array" ref="B2787">_xlfn.XLOOKUP(tblMix[[#This Row],[Arena Name]]&amp;tblMix[[#This Row],[Arena Location]],tblLookup[Arena Name]&amp;tblLookup[Arena Location],tblLookup[Team Name],NA(),0,1)</f>
        <v>Cincinnati Bengals</v>
      </c>
      <c r="C2787" s="100" t="str">
        <f>_xlfn.XLOOKUP(tblMix[[#This Row],[Arena Location]],tblLookup[Arena Location],tblLookup[Arena Name],NA(),0,1)</f>
        <v>Paycor Stadium</v>
      </c>
      <c r="D2787" s="100" t="s">
        <v>398</v>
      </c>
      <c r="E2787" s="100">
        <v>65515</v>
      </c>
      <c r="F2787" s="129">
        <v>2000</v>
      </c>
      <c r="G2787" s="100" t="s">
        <v>309</v>
      </c>
      <c r="H2787" s="15" t="s">
        <v>283</v>
      </c>
      <c r="I2787" s="130">
        <v>1.68</v>
      </c>
      <c r="J2787" s="6">
        <f>1</f>
        <v>1</v>
      </c>
    </row>
    <row r="2788" spans="2:10" ht="23.25" customHeight="1">
      <c r="B2788" s="100" t="s">
        <v>445</v>
      </c>
      <c r="C2788" s="100" t="s">
        <v>446</v>
      </c>
      <c r="D2788" s="100" t="s">
        <v>447</v>
      </c>
      <c r="E2788" s="100">
        <v>82500</v>
      </c>
      <c r="F2788" s="129">
        <v>2010</v>
      </c>
      <c r="G2788" s="100" t="s">
        <v>313</v>
      </c>
      <c r="H2788" s="15" t="s">
        <v>290</v>
      </c>
      <c r="I2788" s="130">
        <v>13.42</v>
      </c>
      <c r="J2788" s="6">
        <f>1</f>
        <v>1</v>
      </c>
    </row>
    <row r="2789" spans="2:10" ht="23.25" customHeight="1">
      <c r="B2789" s="100" t="s">
        <v>426</v>
      </c>
      <c r="C2789" s="100" t="s">
        <v>427</v>
      </c>
      <c r="D2789" s="100" t="s">
        <v>428</v>
      </c>
      <c r="E2789" s="100">
        <v>65000</v>
      </c>
      <c r="F2789" s="129">
        <v>2020</v>
      </c>
      <c r="G2789" s="100" t="s">
        <v>289</v>
      </c>
      <c r="H2789" s="15" t="s">
        <v>287</v>
      </c>
      <c r="I2789" s="130">
        <v>7.76</v>
      </c>
      <c r="J2789" s="6">
        <f>1</f>
        <v>1</v>
      </c>
    </row>
    <row r="2790" spans="2:10" ht="23.25" customHeight="1">
      <c r="B2790" s="100" t="s">
        <v>396</v>
      </c>
      <c r="C2790" s="100" t="s">
        <v>397</v>
      </c>
      <c r="D2790" s="100" t="str">
        <f>_xlfn.XLOOKUP(tblMix[[#This Row],[Arena Name]],tblLookup[Arena Name],tblLookup[Arena Location],NA(),0,1)</f>
        <v>Cincinnati, Ohio</v>
      </c>
      <c r="E2790" s="100">
        <v>65515</v>
      </c>
      <c r="F2790" s="129">
        <v>2000</v>
      </c>
      <c r="G2790" s="100" t="s">
        <v>309</v>
      </c>
      <c r="H2790" s="15" t="s">
        <v>290</v>
      </c>
      <c r="I2790" s="130">
        <v>1.83</v>
      </c>
      <c r="J2790" s="6">
        <f>1</f>
        <v>1</v>
      </c>
    </row>
    <row r="2791" spans="2:10" ht="23.25" customHeight="1">
      <c r="B2791" s="100" t="s">
        <v>378</v>
      </c>
      <c r="C2791" s="100" t="str">
        <f>_xlfn.XLOOKUP(tblMix[[#This Row],[Team Name]],tblLookup[Team Name],tblLookup[Arena Name],NA(),0,1)</f>
        <v>State Farm Stadium</v>
      </c>
      <c r="D2791" s="100" t="str">
        <f>_xlfn.XLOOKUP(tblMix[[#This Row],[Arena Name]],tblLookup[Arena Name],tblLookup[Arena Location],NA(),0,1)</f>
        <v>Glendale, Arizona</v>
      </c>
      <c r="E2791" s="100">
        <v>63400</v>
      </c>
      <c r="F2791" s="129">
        <v>2006</v>
      </c>
      <c r="G2791" s="100" t="s">
        <v>309</v>
      </c>
      <c r="H2791" s="15" t="s">
        <v>283</v>
      </c>
      <c r="I2791" s="130">
        <v>1.68</v>
      </c>
      <c r="J2791" s="6">
        <f>1</f>
        <v>1</v>
      </c>
    </row>
    <row r="2792" spans="2:10" ht="23.25" customHeight="1">
      <c r="B2792" s="100" t="str" cm="1">
        <f t="array" ref="B2792">_xlfn.XLOOKUP(tblMix[[#This Row],[Arena Name]]&amp;tblMix[[#This Row],[Arena Location]],tblLookup[Arena Name]&amp;tblLookup[Arena Location],tblLookup[Team Name],NA(),0,1)</f>
        <v>Miami Dolphins</v>
      </c>
      <c r="C2792" s="100" t="s">
        <v>434</v>
      </c>
      <c r="D2792" s="100" t="s">
        <v>435</v>
      </c>
      <c r="E2792" s="100">
        <v>65326</v>
      </c>
      <c r="F2792" s="129">
        <v>1987</v>
      </c>
      <c r="G2792" s="100" t="s">
        <v>291</v>
      </c>
      <c r="H2792" s="15" t="s">
        <v>283</v>
      </c>
      <c r="I2792" s="130">
        <v>8.57</v>
      </c>
      <c r="J2792" s="6">
        <f>1</f>
        <v>1</v>
      </c>
    </row>
    <row r="2793" spans="2:10" ht="23.25" customHeight="1">
      <c r="B2793" s="100" t="s">
        <v>381</v>
      </c>
      <c r="C2793" s="100" t="s">
        <v>382</v>
      </c>
      <c r="D2793" s="100" t="s">
        <v>383</v>
      </c>
      <c r="E2793" s="100">
        <v>71000</v>
      </c>
      <c r="F2793" s="129">
        <v>2017</v>
      </c>
      <c r="G2793" s="100" t="s">
        <v>294</v>
      </c>
      <c r="H2793" s="15" t="s">
        <v>287</v>
      </c>
      <c r="I2793" s="130">
        <v>3.08</v>
      </c>
      <c r="J2793" s="6">
        <f>1</f>
        <v>1</v>
      </c>
    </row>
    <row r="2794" spans="2:10" ht="23.25" customHeight="1">
      <c r="B2794" s="100" t="s">
        <v>429</v>
      </c>
      <c r="C2794" s="100" t="s">
        <v>430</v>
      </c>
      <c r="D2794" s="100" t="s">
        <v>431</v>
      </c>
      <c r="E2794" s="100">
        <v>70240</v>
      </c>
      <c r="F2794" s="129">
        <v>2020</v>
      </c>
      <c r="G2794" s="100" t="s">
        <v>274</v>
      </c>
      <c r="H2794" s="15" t="s">
        <v>281</v>
      </c>
      <c r="I2794" s="130">
        <v>7.11</v>
      </c>
      <c r="J2794" s="6">
        <f>1</f>
        <v>1</v>
      </c>
    </row>
    <row r="2795" spans="2:10" ht="23.25" customHeight="1">
      <c r="B2795" s="100" t="str" cm="1">
        <f t="array" ref="B2795">_xlfn.XLOOKUP(tblMix[[#This Row],[Arena Name]]&amp;tblMix[[#This Row],[Arena Location]],tblLookup[Arena Name]&amp;tblLookup[Arena Location],tblLookup[Team Name],NA(),0,1)</f>
        <v>Minnesota Vikings</v>
      </c>
      <c r="C2795" s="100" t="str">
        <f>_xlfn.XLOOKUP(tblMix[[#This Row],[Arena Location]],tblLookup[Arena Location],tblLookup[Arena Name],NA(),0,1)</f>
        <v>U.S. Bank Stadium</v>
      </c>
      <c r="D2795" s="100" t="s">
        <v>438</v>
      </c>
      <c r="E2795" s="100">
        <v>66655</v>
      </c>
      <c r="F2795" s="129">
        <v>2016</v>
      </c>
      <c r="G2795" s="100" t="s">
        <v>364</v>
      </c>
      <c r="H2795" s="15" t="s">
        <v>283</v>
      </c>
      <c r="I2795" s="130">
        <v>6.86</v>
      </c>
      <c r="J2795" s="6">
        <f>1</f>
        <v>1</v>
      </c>
    </row>
    <row r="2796" spans="2:10" ht="23.25" customHeight="1">
      <c r="B2796" s="100" t="s">
        <v>439</v>
      </c>
      <c r="C2796" s="100" t="s">
        <v>440</v>
      </c>
      <c r="D2796" s="100" t="s">
        <v>441</v>
      </c>
      <c r="E2796" s="100">
        <v>66829</v>
      </c>
      <c r="F2796" s="129">
        <v>2002</v>
      </c>
      <c r="G2796" s="100" t="s">
        <v>313</v>
      </c>
      <c r="H2796" s="15" t="s">
        <v>287</v>
      </c>
      <c r="I2796" s="130">
        <v>12.48</v>
      </c>
      <c r="J2796" s="6">
        <f>1</f>
        <v>1</v>
      </c>
    </row>
    <row r="2797" spans="2:10" ht="23.25" customHeight="1">
      <c r="B2797" s="100" t="s">
        <v>384</v>
      </c>
      <c r="C2797" s="100" t="s">
        <v>385</v>
      </c>
      <c r="D2797" s="100" t="s">
        <v>386</v>
      </c>
      <c r="E2797" s="100">
        <v>71008</v>
      </c>
      <c r="F2797" s="129">
        <v>1998</v>
      </c>
      <c r="G2797" s="100" t="s">
        <v>358</v>
      </c>
      <c r="H2797" s="15" t="s">
        <v>281</v>
      </c>
      <c r="I2797" s="130">
        <v>14.22</v>
      </c>
      <c r="J2797" s="6">
        <f>1</f>
        <v>1</v>
      </c>
    </row>
    <row r="2798" spans="2:10" ht="23.25" customHeight="1">
      <c r="B2798" s="100" t="str" cm="1">
        <f t="array" ref="B2798">_xlfn.XLOOKUP(tblMix[[#This Row],[Arena Name]]&amp;tblMix[[#This Row],[Arena Location]],tblLookup[Arena Name]&amp;tblLookup[Arena Location],tblLookup[Team Name],NA(),0,1)</f>
        <v>Las Vegas Raiders</v>
      </c>
      <c r="C2798" s="100" t="str">
        <f>_xlfn.XLOOKUP(tblMix[[#This Row],[Arena Location]],tblLookup[Arena Location],tblLookup[Arena Name],NA(),0,1)</f>
        <v>Allegiant Stadium</v>
      </c>
      <c r="D2798" s="100" t="s">
        <v>428</v>
      </c>
      <c r="E2798" s="100">
        <v>65000</v>
      </c>
      <c r="F2798" s="129">
        <v>2020</v>
      </c>
      <c r="G2798" s="100" t="s">
        <v>358</v>
      </c>
      <c r="H2798" s="15" t="s">
        <v>287</v>
      </c>
      <c r="I2798" s="130">
        <v>14.51</v>
      </c>
      <c r="J2798" s="6">
        <f>1</f>
        <v>1</v>
      </c>
    </row>
    <row r="2799" spans="2:10" ht="23.25" customHeight="1">
      <c r="B2799" s="100" t="s">
        <v>449</v>
      </c>
      <c r="C2799" s="100" t="s">
        <v>450</v>
      </c>
      <c r="D2799" s="100" t="str">
        <f>_xlfn.XLOOKUP(tblMix[[#This Row],[Arena Name]],tblLookup[Arena Name],tblLookup[Arena Location],NA(),0,1)</f>
        <v>Philadelphia, Pennsylvania</v>
      </c>
      <c r="E2799" s="100">
        <v>69596</v>
      </c>
      <c r="F2799" s="129">
        <v>2003</v>
      </c>
      <c r="G2799" s="100" t="s">
        <v>300</v>
      </c>
      <c r="H2799" s="15" t="s">
        <v>283</v>
      </c>
      <c r="I2799" s="130">
        <v>8.15</v>
      </c>
      <c r="J2799" s="6">
        <f>1</f>
        <v>1</v>
      </c>
    </row>
    <row r="2800" spans="2:10" ht="23.25" customHeight="1">
      <c r="B2800" s="100" t="s">
        <v>408</v>
      </c>
      <c r="C2800" s="100" t="str">
        <f>_xlfn.XLOOKUP(tblMix[[#This Row],[Team Name]],tblLookup[Team Name],tblLookup[Arena Name],NA(),0,1)</f>
        <v>Ford Field</v>
      </c>
      <c r="D2800" s="100" t="s">
        <v>410</v>
      </c>
      <c r="E2800" s="100">
        <v>65000</v>
      </c>
      <c r="F2800" s="129">
        <v>2002</v>
      </c>
      <c r="G2800" s="100" t="s">
        <v>362</v>
      </c>
      <c r="H2800" s="15" t="s">
        <v>290</v>
      </c>
      <c r="I2800" s="130">
        <v>6.72</v>
      </c>
      <c r="J2800" s="6">
        <f>1</f>
        <v>1</v>
      </c>
    </row>
    <row r="2801" spans="2:10" ht="23.25" customHeight="1">
      <c r="B2801" s="100" t="str" cm="1">
        <f t="array" ref="B2801">_xlfn.XLOOKUP(tblMix[[#This Row],[Arena Name]]&amp;tblMix[[#This Row],[Arena Location]],tblLookup[Arena Name]&amp;tblLookup[Arena Location],tblLookup[Team Name],NA(),0,1)</f>
        <v>Chicago Bears</v>
      </c>
      <c r="C2801" s="100" t="str">
        <f>_xlfn.XLOOKUP(tblMix[[#This Row],[Arena Location]],tblLookup[Arena Location],tblLookup[Arena Name],NA(),0,1)</f>
        <v>Soldier Field</v>
      </c>
      <c r="D2801" s="100" t="s">
        <v>395</v>
      </c>
      <c r="E2801" s="100">
        <v>61500</v>
      </c>
      <c r="F2801" s="129">
        <v>1924</v>
      </c>
      <c r="G2801" s="100" t="s">
        <v>273</v>
      </c>
      <c r="H2801" s="15" t="s">
        <v>281</v>
      </c>
      <c r="I2801" s="130">
        <v>6.37</v>
      </c>
      <c r="J2801" s="6">
        <f>1</f>
        <v>1</v>
      </c>
    </row>
    <row r="2802" spans="2:10" ht="23.25" customHeight="1">
      <c r="B2802" s="100" t="s">
        <v>387</v>
      </c>
      <c r="C2802" s="100" t="s">
        <v>388</v>
      </c>
      <c r="D2802" s="100" t="s">
        <v>389</v>
      </c>
      <c r="E2802" s="100">
        <v>71608</v>
      </c>
      <c r="F2802" s="129">
        <v>1973</v>
      </c>
      <c r="G2802" s="100" t="s">
        <v>323</v>
      </c>
      <c r="H2802" s="15" t="s">
        <v>290</v>
      </c>
      <c r="I2802" s="130">
        <v>1.97</v>
      </c>
      <c r="J2802" s="6">
        <f>1</f>
        <v>1</v>
      </c>
    </row>
    <row r="2803" spans="2:10" ht="23.25" customHeight="1">
      <c r="B2803" s="100" t="s">
        <v>452</v>
      </c>
      <c r="C2803" s="100" t="str">
        <f>_xlfn.XLOOKUP(tblMix[[#This Row],[Team Name]],tblLookup[Team Name],tblLookup[Arena Name],NA(),0,1)</f>
        <v>Acrisure Stadium</v>
      </c>
      <c r="D2803" s="100" t="s">
        <v>454</v>
      </c>
      <c r="E2803" s="100">
        <v>68400</v>
      </c>
      <c r="F2803" s="129">
        <v>2001</v>
      </c>
      <c r="G2803" s="100" t="s">
        <v>268</v>
      </c>
      <c r="H2803" s="15" t="s">
        <v>283</v>
      </c>
      <c r="I2803" s="130">
        <v>5.73</v>
      </c>
      <c r="J2803" s="6">
        <f>1</f>
        <v>1</v>
      </c>
    </row>
    <row r="2804" spans="2:10" ht="23.25" customHeight="1">
      <c r="B2804" s="100" t="s">
        <v>445</v>
      </c>
      <c r="C2804" s="100" t="s">
        <v>446</v>
      </c>
      <c r="D2804" s="100" t="s">
        <v>447</v>
      </c>
      <c r="E2804" s="100">
        <v>82500</v>
      </c>
      <c r="F2804" s="129">
        <v>2010</v>
      </c>
      <c r="G2804" s="100" t="s">
        <v>289</v>
      </c>
      <c r="H2804" s="15" t="s">
        <v>287</v>
      </c>
      <c r="I2804" s="130">
        <v>7.76</v>
      </c>
      <c r="J2804" s="6">
        <f>1</f>
        <v>1</v>
      </c>
    </row>
    <row r="2805" spans="2:10" ht="23.25" customHeight="1">
      <c r="B2805" s="100" t="str" cm="1">
        <f t="array" ref="B2805">_xlfn.XLOOKUP(tblMix[[#This Row],[Arena Name]]&amp;tblMix[[#This Row],[Arena Location]],tblLookup[Arena Name]&amp;tblLookup[Arena Location],tblLookup[Team Name],NA(),0,1)</f>
        <v>Minnesota Vikings</v>
      </c>
      <c r="C2805" s="100" t="s">
        <v>437</v>
      </c>
      <c r="D2805" s="100" t="s">
        <v>438</v>
      </c>
      <c r="E2805" s="100">
        <v>66655</v>
      </c>
      <c r="F2805" s="129">
        <v>2016</v>
      </c>
      <c r="G2805" s="100" t="s">
        <v>282</v>
      </c>
      <c r="H2805" s="15" t="s">
        <v>281</v>
      </c>
      <c r="I2805" s="130">
        <v>5.99</v>
      </c>
      <c r="J2805" s="6">
        <f>1</f>
        <v>1</v>
      </c>
    </row>
    <row r="2806" spans="2:10" ht="23.25" customHeight="1">
      <c r="B2806" s="100" t="s">
        <v>449</v>
      </c>
      <c r="C2806" s="100" t="s">
        <v>450</v>
      </c>
      <c r="D2806" s="100" t="s">
        <v>451</v>
      </c>
      <c r="E2806" s="100">
        <v>69596</v>
      </c>
      <c r="F2806" s="129">
        <v>2003</v>
      </c>
      <c r="G2806" s="100" t="s">
        <v>270</v>
      </c>
      <c r="H2806" s="15" t="s">
        <v>283</v>
      </c>
      <c r="I2806" s="130">
        <v>8.67</v>
      </c>
      <c r="J2806" s="6">
        <f>1</f>
        <v>1</v>
      </c>
    </row>
    <row r="2807" spans="2:10" ht="23.25" customHeight="1">
      <c r="B2807" s="100" t="s">
        <v>390</v>
      </c>
      <c r="C2807" s="100" t="s">
        <v>391</v>
      </c>
      <c r="D2807" s="100" t="str">
        <f>_xlfn.XLOOKUP(tblMix[[#This Row],[Arena Name]],tblLookup[Arena Name],tblLookup[Arena Location],NA(),0,1)</f>
        <v>Charlotte, North Carolina</v>
      </c>
      <c r="E2807" s="100">
        <v>75523</v>
      </c>
      <c r="F2807" s="129">
        <v>1996</v>
      </c>
      <c r="G2807" s="100" t="s">
        <v>323</v>
      </c>
      <c r="H2807" s="15" t="s">
        <v>281</v>
      </c>
      <c r="I2807" s="130">
        <v>2.19</v>
      </c>
      <c r="J2807" s="6">
        <f>1</f>
        <v>1</v>
      </c>
    </row>
    <row r="2808" spans="2:10" ht="23.25" customHeight="1">
      <c r="B2808" s="100" t="s">
        <v>433</v>
      </c>
      <c r="C2808" s="100" t="s">
        <v>434</v>
      </c>
      <c r="D2808" s="100" t="str">
        <f>_xlfn.XLOOKUP(tblMix[[#This Row],[Arena Name]],tblLookup[Arena Name],tblLookup[Arena Location],NA(),0,1)</f>
        <v>Miami Gardens, Florida</v>
      </c>
      <c r="E2808" s="100">
        <v>65326</v>
      </c>
      <c r="F2808" s="129">
        <v>1987</v>
      </c>
      <c r="G2808" s="100" t="s">
        <v>288</v>
      </c>
      <c r="H2808" s="15" t="s">
        <v>281</v>
      </c>
      <c r="I2808" s="130">
        <v>5.49</v>
      </c>
      <c r="J2808" s="6">
        <f>1</f>
        <v>1</v>
      </c>
    </row>
    <row r="2809" spans="2:10" ht="23.25" customHeight="1">
      <c r="B2809" s="100" t="s">
        <v>433</v>
      </c>
      <c r="C2809" s="100" t="s">
        <v>434</v>
      </c>
      <c r="D2809" s="100" t="s">
        <v>435</v>
      </c>
      <c r="E2809" s="100">
        <v>65326</v>
      </c>
      <c r="F2809" s="129">
        <v>1987</v>
      </c>
      <c r="G2809" s="100" t="s">
        <v>362</v>
      </c>
      <c r="H2809" s="15" t="s">
        <v>281</v>
      </c>
      <c r="I2809" s="130">
        <v>6.69</v>
      </c>
      <c r="J2809" s="6">
        <f>1</f>
        <v>1</v>
      </c>
    </row>
    <row r="2810" spans="2:10" ht="23.25" customHeight="1">
      <c r="B2810" s="100" t="str" cm="1">
        <f t="array" ref="B2810">_xlfn.XLOOKUP(tblMix[[#This Row],[Arena Name]]&amp;tblMix[[#This Row],[Arena Location]],tblLookup[Arena Name]&amp;tblLookup[Arena Location],tblLookup[Team Name],NA(),0,1)</f>
        <v>Cincinnati Bengals</v>
      </c>
      <c r="C2810" s="100" t="str">
        <f>_xlfn.XLOOKUP(tblMix[[#This Row],[Arena Location]],tblLookup[Arena Location],tblLookup[Arena Name],NA(),0,1)</f>
        <v>Paycor Stadium</v>
      </c>
      <c r="D2810" s="100" t="s">
        <v>398</v>
      </c>
      <c r="E2810" s="100">
        <v>65515</v>
      </c>
      <c r="F2810" s="129">
        <v>2000</v>
      </c>
      <c r="G2810" s="100" t="s">
        <v>271</v>
      </c>
      <c r="H2810" s="15" t="s">
        <v>281</v>
      </c>
      <c r="I2810" s="130">
        <v>9.56</v>
      </c>
      <c r="J2810" s="6">
        <f>1</f>
        <v>1</v>
      </c>
    </row>
    <row r="2811" spans="2:10" ht="23.25" customHeight="1">
      <c r="B2811" s="100" t="str" cm="1">
        <f t="array" ref="B2811">_xlfn.XLOOKUP(tblMix[[#This Row],[Arena Name]]&amp;tblMix[[#This Row],[Arena Location]],tblLookup[Arena Name]&amp;tblLookup[Arena Location],tblLookup[Team Name],NA(),0,1)</f>
        <v>Miami Dolphins</v>
      </c>
      <c r="C2811" s="100" t="s">
        <v>434</v>
      </c>
      <c r="D2811" s="100" t="s">
        <v>435</v>
      </c>
      <c r="E2811" s="100">
        <v>65326</v>
      </c>
      <c r="F2811" s="129">
        <v>1987</v>
      </c>
      <c r="G2811" s="100" t="s">
        <v>289</v>
      </c>
      <c r="H2811" s="15" t="s">
        <v>287</v>
      </c>
      <c r="I2811" s="130">
        <v>7.76</v>
      </c>
      <c r="J2811" s="6">
        <f>1</f>
        <v>1</v>
      </c>
    </row>
    <row r="2812" spans="2:10" ht="23.25" customHeight="1">
      <c r="B2812" s="100" t="s">
        <v>439</v>
      </c>
      <c r="C2812" s="100" t="s">
        <v>440</v>
      </c>
      <c r="D2812" s="100" t="s">
        <v>441</v>
      </c>
      <c r="E2812" s="100">
        <v>66829</v>
      </c>
      <c r="F2812" s="129">
        <v>2002</v>
      </c>
      <c r="G2812" s="100" t="s">
        <v>308</v>
      </c>
      <c r="H2812" s="15" t="s">
        <v>283</v>
      </c>
      <c r="I2812" s="130">
        <v>11.5</v>
      </c>
      <c r="J2812" s="6">
        <f>1</f>
        <v>1</v>
      </c>
    </row>
    <row r="2813" spans="2:10" ht="23.25" customHeight="1">
      <c r="B2813" s="100" t="s">
        <v>458</v>
      </c>
      <c r="C2813" s="100" t="s">
        <v>459</v>
      </c>
      <c r="D2813" s="100" t="s">
        <v>460</v>
      </c>
      <c r="E2813" s="100">
        <v>69000</v>
      </c>
      <c r="F2813" s="129">
        <v>2002</v>
      </c>
      <c r="G2813" s="100" t="s">
        <v>294</v>
      </c>
      <c r="H2813" s="15" t="s">
        <v>290</v>
      </c>
      <c r="I2813" s="130">
        <v>3.14</v>
      </c>
      <c r="J2813" s="6">
        <f>1</f>
        <v>1</v>
      </c>
    </row>
    <row r="2814" spans="2:10" ht="23.25" customHeight="1">
      <c r="B2814" s="100" t="s">
        <v>442</v>
      </c>
      <c r="C2814" s="100" t="str">
        <f>_xlfn.XLOOKUP(tblMix[[#This Row],[Team Name]],tblLookup[Team Name],tblLookup[Arena Name],NA(),0,1)</f>
        <v>Caesars Superdome</v>
      </c>
      <c r="D2814" s="100" t="s">
        <v>444</v>
      </c>
      <c r="E2814" s="100">
        <v>73208</v>
      </c>
      <c r="F2814" s="129">
        <v>1975</v>
      </c>
      <c r="G2814" s="100" t="s">
        <v>296</v>
      </c>
      <c r="H2814" s="15" t="s">
        <v>290</v>
      </c>
      <c r="I2814" s="130">
        <v>10.47</v>
      </c>
      <c r="J2814" s="6">
        <f>1</f>
        <v>1</v>
      </c>
    </row>
    <row r="2815" spans="2:10" ht="23.25" customHeight="1">
      <c r="B2815" s="100" t="str" cm="1">
        <f t="array" ref="B2815">_xlfn.XLOOKUP(tblMix[[#This Row],[Arena Name]]&amp;tblMix[[#This Row],[Arena Location]],tblLookup[Arena Name]&amp;tblLookup[Arena Location],tblLookup[Team Name],NA(),0,1)</f>
        <v>Indianapolis Colts</v>
      </c>
      <c r="C2815" s="100" t="s">
        <v>418</v>
      </c>
      <c r="D2815" s="100" t="str">
        <f>_xlfn.XLOOKUP(tblMix[[#This Row],[Arena Name]],tblLookup[Arena Name],tblLookup[Arena Location],NA(),0,1)</f>
        <v>Indianapolis, Indiana</v>
      </c>
      <c r="E2815" s="100">
        <v>67000</v>
      </c>
      <c r="F2815" s="129">
        <v>2008</v>
      </c>
      <c r="G2815" s="100" t="s">
        <v>267</v>
      </c>
      <c r="H2815" s="15" t="s">
        <v>290</v>
      </c>
      <c r="I2815" s="130">
        <v>12.63</v>
      </c>
      <c r="J2815" s="6">
        <f>1</f>
        <v>1</v>
      </c>
    </row>
    <row r="2816" spans="2:10" ht="23.25" customHeight="1">
      <c r="B2816" s="100" t="s">
        <v>381</v>
      </c>
      <c r="C2816" s="100" t="str">
        <f>_xlfn.XLOOKUP(tblMix[[#This Row],[Team Name]],tblLookup[Team Name],tblLookup[Arena Name],NA(),0,1)</f>
        <v>Mercedes-Benz Stadium</v>
      </c>
      <c r="D2816" s="100" t="s">
        <v>383</v>
      </c>
      <c r="E2816" s="100">
        <v>71000</v>
      </c>
      <c r="F2816" s="129">
        <v>2017</v>
      </c>
      <c r="G2816" s="100" t="s">
        <v>324</v>
      </c>
      <c r="H2816" s="15" t="s">
        <v>281</v>
      </c>
      <c r="I2816" s="130">
        <v>13.29</v>
      </c>
      <c r="J2816" s="6">
        <f>1</f>
        <v>1</v>
      </c>
    </row>
    <row r="2817" spans="2:10" ht="23.25" customHeight="1">
      <c r="B2817" s="100" t="s">
        <v>399</v>
      </c>
      <c r="C2817" s="100" t="s">
        <v>400</v>
      </c>
      <c r="D2817" s="100" t="s">
        <v>401</v>
      </c>
      <c r="E2817" s="100">
        <v>67895</v>
      </c>
      <c r="F2817" s="129">
        <v>1999</v>
      </c>
      <c r="G2817" s="100" t="s">
        <v>299</v>
      </c>
      <c r="H2817" s="15" t="s">
        <v>290</v>
      </c>
      <c r="I2817" s="130">
        <v>4.87</v>
      </c>
      <c r="J2817" s="6">
        <f>1</f>
        <v>1</v>
      </c>
    </row>
    <row r="2818" spans="2:10" ht="23.25" customHeight="1">
      <c r="B2818" s="100" t="s">
        <v>408</v>
      </c>
      <c r="C2818" s="100" t="str">
        <f>_xlfn.XLOOKUP(tblMix[[#This Row],[Team Name]],tblLookup[Team Name],tblLookup[Arena Name],NA(),0,1)</f>
        <v>Ford Field</v>
      </c>
      <c r="D2818" s="100" t="s">
        <v>410</v>
      </c>
      <c r="E2818" s="100">
        <v>65000</v>
      </c>
      <c r="F2818" s="129">
        <v>2002</v>
      </c>
      <c r="G2818" s="100" t="s">
        <v>310</v>
      </c>
      <c r="H2818" s="15" t="s">
        <v>287</v>
      </c>
      <c r="I2818" s="130">
        <v>7.49</v>
      </c>
      <c r="J2818" s="6">
        <f>1</f>
        <v>1</v>
      </c>
    </row>
    <row r="2819" spans="2:10" ht="23.25" customHeight="1">
      <c r="B2819" s="100" t="s">
        <v>442</v>
      </c>
      <c r="C2819" s="100" t="s">
        <v>443</v>
      </c>
      <c r="D2819" s="100" t="s">
        <v>444</v>
      </c>
      <c r="E2819" s="100">
        <v>73208</v>
      </c>
      <c r="F2819" s="129">
        <v>1975</v>
      </c>
      <c r="G2819" s="100" t="s">
        <v>308</v>
      </c>
      <c r="H2819" s="15" t="s">
        <v>290</v>
      </c>
      <c r="I2819" s="130">
        <v>12.37</v>
      </c>
      <c r="J2819" s="6">
        <f>1</f>
        <v>1</v>
      </c>
    </row>
    <row r="2820" spans="2:10" ht="23.25" customHeight="1">
      <c r="B2820" s="100" t="s">
        <v>381</v>
      </c>
      <c r="C2820" s="100" t="str">
        <f>_xlfn.XLOOKUP(tblMix[[#This Row],[Team Name]],tblLookup[Team Name],tblLookup[Arena Name],NA(),0,1)</f>
        <v>Mercedes-Benz Stadium</v>
      </c>
      <c r="D2820" s="100" t="str">
        <f>_xlfn.XLOOKUP(tblMix[[#This Row],[Arena Name]],tblLookup[Arena Name],tblLookup[Arena Location],NA(),0,1)</f>
        <v>Atlanta, Georgia</v>
      </c>
      <c r="E2820" s="100">
        <v>71000</v>
      </c>
      <c r="F2820" s="129">
        <v>2017</v>
      </c>
      <c r="G2820" s="100" t="s">
        <v>289</v>
      </c>
      <c r="H2820" s="15" t="s">
        <v>281</v>
      </c>
      <c r="I2820" s="130">
        <v>7.92</v>
      </c>
      <c r="J2820" s="6">
        <f>1</f>
        <v>1</v>
      </c>
    </row>
    <row r="2821" spans="2:10" ht="23.25" customHeight="1">
      <c r="B2821" s="100" t="s">
        <v>433</v>
      </c>
      <c r="C2821" s="100" t="str">
        <f>_xlfn.XLOOKUP(tblMix[[#This Row],[Team Name]],tblLookup[Team Name],tblLookup[Arena Name],NA(),0,1)</f>
        <v>Hard Rock Stadium</v>
      </c>
      <c r="D2821" s="100" t="s">
        <v>435</v>
      </c>
      <c r="E2821" s="100">
        <v>65326</v>
      </c>
      <c r="F2821" s="129">
        <v>1987</v>
      </c>
      <c r="G2821" s="100" t="s">
        <v>323</v>
      </c>
      <c r="H2821" s="15" t="s">
        <v>281</v>
      </c>
      <c r="I2821" s="130">
        <v>2.19</v>
      </c>
      <c r="J2821" s="6">
        <f>1</f>
        <v>1</v>
      </c>
    </row>
    <row r="2822" spans="2:10" ht="23.25" customHeight="1">
      <c r="B2822" s="100" t="s">
        <v>420</v>
      </c>
      <c r="C2822" s="100" t="s">
        <v>421</v>
      </c>
      <c r="D2822" s="100" t="s">
        <v>422</v>
      </c>
      <c r="E2822" s="100">
        <v>69132</v>
      </c>
      <c r="F2822" s="129">
        <v>2008</v>
      </c>
      <c r="G2822" s="100" t="s">
        <v>285</v>
      </c>
      <c r="H2822" s="15" t="s">
        <v>283</v>
      </c>
      <c r="I2822" s="130">
        <v>12.71</v>
      </c>
      <c r="J2822" s="6">
        <f>1</f>
        <v>1</v>
      </c>
    </row>
    <row r="2823" spans="2:10" ht="23.25" customHeight="1">
      <c r="B2823" s="100" t="s">
        <v>423</v>
      </c>
      <c r="C2823" s="100" t="s">
        <v>424</v>
      </c>
      <c r="D2823" s="100" t="s">
        <v>425</v>
      </c>
      <c r="E2823" s="100">
        <v>76416</v>
      </c>
      <c r="F2823" s="129">
        <v>1972</v>
      </c>
      <c r="G2823" s="100" t="s">
        <v>311</v>
      </c>
      <c r="H2823" s="15" t="s">
        <v>287</v>
      </c>
      <c r="I2823" s="130">
        <v>14.84</v>
      </c>
      <c r="J2823" s="6">
        <f>1</f>
        <v>1</v>
      </c>
    </row>
    <row r="2824" spans="2:10" ht="23.25" customHeight="1">
      <c r="B2824" s="100" t="s">
        <v>387</v>
      </c>
      <c r="C2824" s="100" t="str">
        <f>_xlfn.XLOOKUP(tblMix[[#This Row],[Team Name]],tblLookup[Team Name],tblLookup[Arena Name],NA(),0,1)</f>
        <v>Highmark Stadium</v>
      </c>
      <c r="D2824" s="100" t="str">
        <f>_xlfn.XLOOKUP(tblMix[[#This Row],[Arena Name]],tblLookup[Arena Name],tblLookup[Arena Location],NA(),0,1)</f>
        <v>Orchard Park, New York</v>
      </c>
      <c r="E2824" s="100">
        <v>71608</v>
      </c>
      <c r="F2824" s="129">
        <v>1973</v>
      </c>
      <c r="G2824" s="100" t="s">
        <v>268</v>
      </c>
      <c r="H2824" s="15" t="s">
        <v>290</v>
      </c>
      <c r="I2824" s="130">
        <v>6.16</v>
      </c>
      <c r="J2824" s="6">
        <f>1</f>
        <v>1</v>
      </c>
    </row>
    <row r="2825" spans="2:10" ht="23.25" customHeight="1">
      <c r="B2825" s="100" t="s">
        <v>390</v>
      </c>
      <c r="C2825" s="100" t="s">
        <v>391</v>
      </c>
      <c r="D2825" s="100" t="s">
        <v>392</v>
      </c>
      <c r="E2825" s="100">
        <v>75523</v>
      </c>
      <c r="F2825" s="129">
        <v>1996</v>
      </c>
      <c r="G2825" s="100" t="s">
        <v>291</v>
      </c>
      <c r="H2825" s="15" t="s">
        <v>287</v>
      </c>
      <c r="I2825" s="130">
        <v>8.57</v>
      </c>
      <c r="J2825" s="6">
        <f>1</f>
        <v>1</v>
      </c>
    </row>
    <row r="2826" spans="2:10" ht="23.25" customHeight="1">
      <c r="B2826" s="100" t="str" cm="1">
        <f t="array" ref="B2826">_xlfn.XLOOKUP(tblMix[[#This Row],[Arena Name]]&amp;tblMix[[#This Row],[Arena Location]],tblLookup[Arena Name]&amp;tblLookup[Arena Location],tblLookup[Team Name],NA(),0,1)</f>
        <v>Kansas City Chiefs</v>
      </c>
      <c r="C2826" s="100" t="s">
        <v>424</v>
      </c>
      <c r="D2826" s="100" t="s">
        <v>425</v>
      </c>
      <c r="E2826" s="100">
        <v>76416</v>
      </c>
      <c r="F2826" s="129">
        <v>1972</v>
      </c>
      <c r="G2826" s="100" t="s">
        <v>364</v>
      </c>
      <c r="H2826" s="15" t="s">
        <v>287</v>
      </c>
      <c r="I2826" s="130">
        <v>6.86</v>
      </c>
      <c r="J2826" s="6">
        <f>1</f>
        <v>1</v>
      </c>
    </row>
    <row r="2827" spans="2:10" ht="23.25" customHeight="1">
      <c r="B2827" s="100" t="str" cm="1">
        <f t="array" ref="B2827">_xlfn.XLOOKUP(tblMix[[#This Row],[Arena Name]]&amp;tblMix[[#This Row],[Arena Location]],tblLookup[Arena Name]&amp;tblLookup[Arena Location],tblLookup[Team Name],NA(),0,1)</f>
        <v>Kansas City Chiefs</v>
      </c>
      <c r="C2827" s="100" t="s">
        <v>424</v>
      </c>
      <c r="D2827" s="100" t="s">
        <v>425</v>
      </c>
      <c r="E2827" s="100">
        <v>76416</v>
      </c>
      <c r="F2827" s="129">
        <v>1972</v>
      </c>
      <c r="G2827" s="100" t="s">
        <v>362</v>
      </c>
      <c r="H2827" s="15" t="s">
        <v>283</v>
      </c>
      <c r="I2827" s="130">
        <v>7.12</v>
      </c>
      <c r="J2827" s="6">
        <f>1</f>
        <v>1</v>
      </c>
    </row>
    <row r="2828" spans="2:10" ht="23.25" customHeight="1">
      <c r="B2828" s="100" t="s">
        <v>442</v>
      </c>
      <c r="C2828" s="100" t="s">
        <v>443</v>
      </c>
      <c r="D2828" s="100" t="s">
        <v>444</v>
      </c>
      <c r="E2828" s="100">
        <v>73208</v>
      </c>
      <c r="F2828" s="129">
        <v>1975</v>
      </c>
      <c r="G2828" s="100" t="s">
        <v>311</v>
      </c>
      <c r="H2828" s="15" t="s">
        <v>281</v>
      </c>
      <c r="I2828" s="130">
        <v>13.65</v>
      </c>
      <c r="J2828" s="6">
        <f>1</f>
        <v>1</v>
      </c>
    </row>
    <row r="2829" spans="2:10" ht="23.25" customHeight="1">
      <c r="B2829" s="100" t="str" cm="1">
        <f t="array" ref="B2829">_xlfn.XLOOKUP(tblMix[[#This Row],[Arena Name]]&amp;tblMix[[#This Row],[Arena Location]],tblLookup[Arena Name]&amp;tblLookup[Arena Location],tblLookup[Team Name],NA(),0,1)</f>
        <v>Cincinnati Bengals</v>
      </c>
      <c r="C2829" s="100" t="str">
        <f>_xlfn.XLOOKUP(tblMix[[#This Row],[Arena Location]],tblLookup[Arena Location],tblLookup[Arena Name],NA(),0,1)</f>
        <v>Paycor Stadium</v>
      </c>
      <c r="D2829" s="100" t="s">
        <v>398</v>
      </c>
      <c r="E2829" s="100">
        <v>65515</v>
      </c>
      <c r="F2829" s="129">
        <v>2000</v>
      </c>
      <c r="G2829" s="100" t="s">
        <v>313</v>
      </c>
      <c r="H2829" s="15" t="s">
        <v>290</v>
      </c>
      <c r="I2829" s="130">
        <v>13.42</v>
      </c>
      <c r="J2829" s="6">
        <f>1</f>
        <v>1</v>
      </c>
    </row>
    <row r="2830" spans="2:10" ht="23.25" customHeight="1">
      <c r="B2830" s="100" t="s">
        <v>411</v>
      </c>
      <c r="C2830" s="100" t="s">
        <v>412</v>
      </c>
      <c r="D2830" s="100" t="s">
        <v>413</v>
      </c>
      <c r="E2830" s="100">
        <v>81441</v>
      </c>
      <c r="F2830" s="129">
        <v>1957</v>
      </c>
      <c r="G2830" s="100" t="s">
        <v>310</v>
      </c>
      <c r="H2830" s="15" t="s">
        <v>281</v>
      </c>
      <c r="I2830" s="130">
        <v>6.82</v>
      </c>
      <c r="J2830" s="6">
        <f>1</f>
        <v>1</v>
      </c>
    </row>
    <row r="2831" spans="2:10" ht="23.25" customHeight="1">
      <c r="B2831" s="100" t="s">
        <v>408</v>
      </c>
      <c r="C2831" s="100" t="str">
        <f>_xlfn.XLOOKUP(tblMix[[#This Row],[Team Name]],tblLookup[Team Name],tblLookup[Arena Name],NA(),0,1)</f>
        <v>Ford Field</v>
      </c>
      <c r="D2831" s="100" t="str">
        <f>_xlfn.XLOOKUP(tblMix[[#This Row],[Arena Name]],tblLookup[Arena Name],tblLookup[Arena Location],NA(),0,1)</f>
        <v>Detroit, Michigan</v>
      </c>
      <c r="E2831" s="100">
        <v>65000</v>
      </c>
      <c r="F2831" s="129">
        <v>2002</v>
      </c>
      <c r="G2831" s="100" t="s">
        <v>273</v>
      </c>
      <c r="H2831" s="15" t="s">
        <v>290</v>
      </c>
      <c r="I2831" s="130">
        <v>5.62</v>
      </c>
      <c r="J2831" s="6">
        <f>1</f>
        <v>1</v>
      </c>
    </row>
    <row r="2832" spans="2:10" ht="23.25" customHeight="1">
      <c r="B2832" s="100" t="s">
        <v>405</v>
      </c>
      <c r="C2832" s="100" t="s">
        <v>406</v>
      </c>
      <c r="D2832" s="100" t="str">
        <f>_xlfn.XLOOKUP(tblMix[[#This Row],[Arena Name]],tblLookup[Arena Name],tblLookup[Arena Location],NA(),0,1)</f>
        <v>Denver, Colorado</v>
      </c>
      <c r="E2832" s="100">
        <v>76125</v>
      </c>
      <c r="F2832" s="129">
        <v>2001</v>
      </c>
      <c r="G2832" s="100" t="s">
        <v>292</v>
      </c>
      <c r="H2832" s="15" t="s">
        <v>290</v>
      </c>
      <c r="I2832" s="130">
        <v>9.7899999999999991</v>
      </c>
      <c r="J2832" s="6">
        <f>1</f>
        <v>1</v>
      </c>
    </row>
    <row r="2833" spans="2:10" ht="23.25" customHeight="1">
      <c r="B2833" s="100" t="s">
        <v>429</v>
      </c>
      <c r="C2833" s="100" t="s">
        <v>430</v>
      </c>
      <c r="D2833" s="100" t="str">
        <f>_xlfn.XLOOKUP(tblMix[[#This Row],[Arena Name]],tblLookup[Arena Name],tblLookup[Arena Location],NA(),0,1)</f>
        <v>Inglewood, California</v>
      </c>
      <c r="E2833" s="100">
        <v>70240</v>
      </c>
      <c r="F2833" s="129">
        <v>2020</v>
      </c>
      <c r="G2833" s="100" t="s">
        <v>310</v>
      </c>
      <c r="H2833" s="15" t="s">
        <v>281</v>
      </c>
      <c r="I2833" s="130">
        <v>6.82</v>
      </c>
      <c r="J2833" s="6">
        <f>1</f>
        <v>1</v>
      </c>
    </row>
    <row r="2834" spans="2:10" ht="23.25" customHeight="1">
      <c r="B2834" s="100" t="s">
        <v>411</v>
      </c>
      <c r="C2834" s="100" t="s">
        <v>412</v>
      </c>
      <c r="D2834" s="100" t="s">
        <v>413</v>
      </c>
      <c r="E2834" s="100">
        <v>81441</v>
      </c>
      <c r="F2834" s="129">
        <v>1957</v>
      </c>
      <c r="G2834" s="100" t="s">
        <v>303</v>
      </c>
      <c r="H2834" s="15" t="s">
        <v>281</v>
      </c>
      <c r="I2834" s="130">
        <v>14.45</v>
      </c>
      <c r="J2834" s="6">
        <f>1</f>
        <v>1</v>
      </c>
    </row>
    <row r="2835" spans="2:10" ht="23.25" customHeight="1">
      <c r="B2835" s="100" t="s">
        <v>467</v>
      </c>
      <c r="C2835" s="100" t="s">
        <v>468</v>
      </c>
      <c r="D2835" s="100" t="s">
        <v>469</v>
      </c>
      <c r="E2835" s="100">
        <v>82000</v>
      </c>
      <c r="F2835" s="129">
        <v>1997</v>
      </c>
      <c r="G2835" s="100" t="s">
        <v>293</v>
      </c>
      <c r="H2835" s="15" t="s">
        <v>287</v>
      </c>
      <c r="I2835" s="130">
        <v>5.08</v>
      </c>
      <c r="J2835" s="6">
        <f>1</f>
        <v>1</v>
      </c>
    </row>
    <row r="2836" spans="2:10" ht="23.25" customHeight="1">
      <c r="B2836" s="100" t="str" cm="1">
        <f t="array" ref="B2836">_xlfn.XLOOKUP(tblMix[[#This Row],[Arena Name]]&amp;tblMix[[#This Row],[Arena Location]],tblLookup[Arena Name]&amp;tblLookup[Arena Location],tblLookup[Team Name],NA(),0,1)</f>
        <v>Atlanta Falcons</v>
      </c>
      <c r="C2836" s="100" t="str">
        <f>_xlfn.XLOOKUP(tblMix[[#This Row],[Arena Location]],tblLookup[Arena Location],tblLookup[Arena Name],NA(),0,1)</f>
        <v>Mercedes-Benz Stadium</v>
      </c>
      <c r="D2836" s="100" t="s">
        <v>383</v>
      </c>
      <c r="E2836" s="100">
        <v>71000</v>
      </c>
      <c r="F2836" s="129">
        <v>2017</v>
      </c>
      <c r="G2836" s="100" t="s">
        <v>311</v>
      </c>
      <c r="H2836" s="15" t="s">
        <v>290</v>
      </c>
      <c r="I2836" s="130">
        <v>14.13</v>
      </c>
      <c r="J2836" s="6">
        <f>1</f>
        <v>1</v>
      </c>
    </row>
    <row r="2837" spans="2:10" ht="23.25" customHeight="1">
      <c r="B2837" s="100" t="s">
        <v>433</v>
      </c>
      <c r="C2837" s="100" t="s">
        <v>434</v>
      </c>
      <c r="D2837" s="100" t="s">
        <v>435</v>
      </c>
      <c r="E2837" s="100">
        <v>65326</v>
      </c>
      <c r="F2837" s="129">
        <v>1987</v>
      </c>
      <c r="G2837" s="100" t="s">
        <v>273</v>
      </c>
      <c r="H2837" s="15" t="s">
        <v>283</v>
      </c>
      <c r="I2837" s="130">
        <v>6.07</v>
      </c>
      <c r="J2837" s="6">
        <f>1</f>
        <v>1</v>
      </c>
    </row>
    <row r="2838" spans="2:10" ht="23.25" customHeight="1">
      <c r="B2838" s="100" t="s">
        <v>458</v>
      </c>
      <c r="C2838" s="100" t="s">
        <v>459</v>
      </c>
      <c r="D2838" s="100" t="str">
        <f>_xlfn.XLOOKUP(tblMix[[#This Row],[Arena Name]],tblLookup[Arena Name],tblLookup[Arena Location],NA(),0,1)</f>
        <v>Seattle, Washington</v>
      </c>
      <c r="E2838" s="100">
        <v>69000</v>
      </c>
      <c r="F2838" s="129">
        <v>2002</v>
      </c>
      <c r="G2838" s="100" t="s">
        <v>361</v>
      </c>
      <c r="H2838" s="15" t="s">
        <v>281</v>
      </c>
      <c r="I2838" s="130">
        <v>3.09</v>
      </c>
      <c r="J2838" s="6">
        <f>1</f>
        <v>1</v>
      </c>
    </row>
    <row r="2839" spans="2:10" ht="23.25" customHeight="1">
      <c r="B2839" s="100" t="str" cm="1">
        <f t="array" ref="B2839">_xlfn.XLOOKUP(tblMix[[#This Row],[Arena Name]]&amp;tblMix[[#This Row],[Arena Location]],tblLookup[Arena Name]&amp;tblLookup[Arena Location],tblLookup[Team Name],NA(),0,1)</f>
        <v>Houston Texans</v>
      </c>
      <c r="C2839" s="100" t="s">
        <v>415</v>
      </c>
      <c r="D2839" s="100" t="s">
        <v>416</v>
      </c>
      <c r="E2839" s="100">
        <v>72220</v>
      </c>
      <c r="F2839" s="129">
        <v>2002</v>
      </c>
      <c r="G2839" s="100" t="s">
        <v>272</v>
      </c>
      <c r="H2839" s="15" t="s">
        <v>281</v>
      </c>
      <c r="I2839" s="130">
        <v>14.43</v>
      </c>
      <c r="J2839" s="6">
        <f>1</f>
        <v>1</v>
      </c>
    </row>
    <row r="2840" spans="2:10" ht="23.25" customHeight="1">
      <c r="B2840" s="100" t="s">
        <v>378</v>
      </c>
      <c r="C2840" s="100" t="s">
        <v>379</v>
      </c>
      <c r="D2840" s="100" t="s">
        <v>380</v>
      </c>
      <c r="E2840" s="100">
        <v>63400</v>
      </c>
      <c r="F2840" s="129">
        <v>2006</v>
      </c>
      <c r="G2840" s="100" t="s">
        <v>277</v>
      </c>
      <c r="H2840" s="15" t="s">
        <v>283</v>
      </c>
      <c r="I2840" s="130">
        <v>8.2200000000000006</v>
      </c>
      <c r="J2840" s="6">
        <f>1</f>
        <v>1</v>
      </c>
    </row>
    <row r="2841" spans="2:10" ht="23.25" customHeight="1">
      <c r="B2841" s="100" t="s">
        <v>414</v>
      </c>
      <c r="C2841" s="100" t="s">
        <v>415</v>
      </c>
      <c r="D2841" s="100" t="str">
        <f>_xlfn.XLOOKUP(tblMix[[#This Row],[Arena Name]],tblLookup[Arena Name],tblLookup[Arena Location],NA(),0,1)</f>
        <v>Houston, Texas</v>
      </c>
      <c r="E2841" s="100">
        <v>72220</v>
      </c>
      <c r="F2841" s="129">
        <v>2002</v>
      </c>
      <c r="G2841" s="100" t="s">
        <v>267</v>
      </c>
      <c r="H2841" s="15" t="s">
        <v>283</v>
      </c>
      <c r="I2841" s="130">
        <v>13.64</v>
      </c>
      <c r="J2841" s="6">
        <f>1</f>
        <v>1</v>
      </c>
    </row>
    <row r="2842" spans="2:10" ht="23.25" customHeight="1">
      <c r="B2842" s="100" t="s">
        <v>378</v>
      </c>
      <c r="C2842" s="100" t="str">
        <f>_xlfn.XLOOKUP(tblMix[[#This Row],[Team Name]],tblLookup[Team Name],tblLookup[Arena Name],NA(),0,1)</f>
        <v>State Farm Stadium</v>
      </c>
      <c r="D2842" s="100" t="s">
        <v>380</v>
      </c>
      <c r="E2842" s="100">
        <v>63400</v>
      </c>
      <c r="F2842" s="129">
        <v>2006</v>
      </c>
      <c r="G2842" s="100" t="s">
        <v>308</v>
      </c>
      <c r="H2842" s="15" t="s">
        <v>283</v>
      </c>
      <c r="I2842" s="130">
        <v>11.5</v>
      </c>
      <c r="J2842" s="6">
        <f>1</f>
        <v>1</v>
      </c>
    </row>
    <row r="2843" spans="2:10" ht="23.25" customHeight="1">
      <c r="B2843" s="100" t="str" cm="1">
        <f t="array" ref="B2843">_xlfn.XLOOKUP(tblMix[[#This Row],[Arena Name]]&amp;tblMix[[#This Row],[Arena Location]],tblLookup[Arena Name]&amp;tblLookup[Arena Location],tblLookup[Team Name],NA(),0,1)</f>
        <v>Cleveland Browns</v>
      </c>
      <c r="C2843" s="100" t="s">
        <v>400</v>
      </c>
      <c r="D2843" s="100" t="s">
        <v>401</v>
      </c>
      <c r="E2843" s="100">
        <v>67895</v>
      </c>
      <c r="F2843" s="129">
        <v>1999</v>
      </c>
      <c r="G2843" s="100" t="s">
        <v>362</v>
      </c>
      <c r="H2843" s="15" t="s">
        <v>290</v>
      </c>
      <c r="I2843" s="130">
        <v>6.72</v>
      </c>
      <c r="J2843" s="6">
        <f>1</f>
        <v>1</v>
      </c>
    </row>
    <row r="2844" spans="2:10" ht="23.25" customHeight="1">
      <c r="B2844" s="100" t="str" cm="1">
        <f t="array" ref="B2844">_xlfn.XLOOKUP(tblMix[[#This Row],[Arena Name]]&amp;tblMix[[#This Row],[Arena Location]],tblLookup[Arena Name]&amp;tblLookup[Arena Location],tblLookup[Team Name],NA(),0,1)</f>
        <v>New York Giants</v>
      </c>
      <c r="C2844" s="100" t="s">
        <v>446</v>
      </c>
      <c r="D2844" s="100" t="s">
        <v>447</v>
      </c>
      <c r="E2844" s="100">
        <v>82500</v>
      </c>
      <c r="F2844" s="129">
        <v>2010</v>
      </c>
      <c r="G2844" s="100" t="s">
        <v>297</v>
      </c>
      <c r="H2844" s="15" t="s">
        <v>287</v>
      </c>
      <c r="I2844" s="130">
        <v>15.27</v>
      </c>
      <c r="J2844" s="6">
        <f>1</f>
        <v>1</v>
      </c>
    </row>
    <row r="2845" spans="2:10" ht="23.25" customHeight="1">
      <c r="B2845" s="100" t="s">
        <v>390</v>
      </c>
      <c r="C2845" s="100" t="s">
        <v>391</v>
      </c>
      <c r="D2845" s="100" t="str">
        <f>_xlfn.XLOOKUP(tblMix[[#This Row],[Arena Name]],tblLookup[Arena Name],tblLookup[Arena Location],NA(),0,1)</f>
        <v>Charlotte, North Carolina</v>
      </c>
      <c r="E2845" s="100">
        <v>75523</v>
      </c>
      <c r="F2845" s="129">
        <v>1996</v>
      </c>
      <c r="G2845" s="100" t="s">
        <v>365</v>
      </c>
      <c r="H2845" s="15" t="s">
        <v>287</v>
      </c>
      <c r="I2845" s="130">
        <v>7.18</v>
      </c>
      <c r="J2845" s="6">
        <f>1</f>
        <v>1</v>
      </c>
    </row>
    <row r="2846" spans="2:10" ht="23.25" customHeight="1">
      <c r="B2846" s="100" t="s">
        <v>436</v>
      </c>
      <c r="C2846" s="100" t="s">
        <v>437</v>
      </c>
      <c r="D2846" s="100" t="s">
        <v>438</v>
      </c>
      <c r="E2846" s="100">
        <v>66655</v>
      </c>
      <c r="F2846" s="129">
        <v>2016</v>
      </c>
      <c r="G2846" s="100" t="s">
        <v>321</v>
      </c>
      <c r="H2846" s="15" t="s">
        <v>290</v>
      </c>
      <c r="I2846" s="130">
        <v>4.2300000000000004</v>
      </c>
      <c r="J2846" s="6">
        <f>1</f>
        <v>1</v>
      </c>
    </row>
    <row r="2847" spans="2:10" ht="23.25" customHeight="1">
      <c r="B2847" s="100" t="str" cm="1">
        <f t="array" ref="B2847">_xlfn.XLOOKUP(tblMix[[#This Row],[Arena Name]]&amp;tblMix[[#This Row],[Arena Location]],tblLookup[Arena Name]&amp;tblLookup[Arena Location],tblLookup[Team Name],NA(),0,1)</f>
        <v>Miami Dolphins</v>
      </c>
      <c r="C2847" s="100" t="s">
        <v>434</v>
      </c>
      <c r="D2847" s="100" t="s">
        <v>435</v>
      </c>
      <c r="E2847" s="100">
        <v>65326</v>
      </c>
      <c r="F2847" s="129">
        <v>1987</v>
      </c>
      <c r="G2847" s="100" t="s">
        <v>302</v>
      </c>
      <c r="H2847" s="15" t="s">
        <v>290</v>
      </c>
      <c r="I2847" s="130">
        <v>2.79</v>
      </c>
      <c r="J2847" s="6">
        <f>1</f>
        <v>1</v>
      </c>
    </row>
    <row r="2848" spans="2:10" ht="23.25" customHeight="1">
      <c r="B2848" s="100" t="s">
        <v>448</v>
      </c>
      <c r="C2848" s="100" t="str">
        <f>_xlfn.XLOOKUP(tblMix[[#This Row],[Team Name]],tblLookup[Team Name],tblLookup[Arena Name],NA(),0,1)</f>
        <v>MetLife Stadium</v>
      </c>
      <c r="D2848" s="100" t="str">
        <f>_xlfn.XLOOKUP(tblMix[[#This Row],[Arena Name]],tblLookup[Arena Name],tblLookup[Arena Location],NA(),0,1)</f>
        <v>East Rutherford, New Jersey</v>
      </c>
      <c r="E2848" s="100">
        <v>82500</v>
      </c>
      <c r="F2848" s="129">
        <v>2010</v>
      </c>
      <c r="G2848" s="100" t="s">
        <v>361</v>
      </c>
      <c r="H2848" s="15" t="s">
        <v>287</v>
      </c>
      <c r="I2848" s="130">
        <v>3.15</v>
      </c>
      <c r="J2848" s="6">
        <f>1</f>
        <v>1</v>
      </c>
    </row>
    <row r="2849" spans="2:10" ht="23.25" customHeight="1">
      <c r="B2849" s="100" t="s">
        <v>439</v>
      </c>
      <c r="C2849" s="100" t="s">
        <v>440</v>
      </c>
      <c r="D2849" s="100" t="str">
        <f>_xlfn.XLOOKUP(tblMix[[#This Row],[Arena Name]],tblLookup[Arena Name],tblLookup[Arena Location],NA(),0,1)</f>
        <v>Foxborough, Massachusetts</v>
      </c>
      <c r="E2849" s="100">
        <v>66829</v>
      </c>
      <c r="F2849" s="129">
        <v>2002</v>
      </c>
      <c r="G2849" s="100" t="s">
        <v>358</v>
      </c>
      <c r="H2849" s="15" t="s">
        <v>283</v>
      </c>
      <c r="I2849" s="130">
        <v>14.51</v>
      </c>
      <c r="J2849" s="6">
        <f>1</f>
        <v>1</v>
      </c>
    </row>
    <row r="2850" spans="2:10" ht="23.25" customHeight="1">
      <c r="B2850" s="100" t="s">
        <v>393</v>
      </c>
      <c r="C2850" s="100" t="s">
        <v>394</v>
      </c>
      <c r="D2850" s="100" t="s">
        <v>395</v>
      </c>
      <c r="E2850" s="100">
        <v>61500</v>
      </c>
      <c r="F2850" s="129">
        <v>1924</v>
      </c>
      <c r="G2850" s="100" t="s">
        <v>270</v>
      </c>
      <c r="H2850" s="15" t="s">
        <v>290</v>
      </c>
      <c r="I2850" s="130">
        <v>8.5</v>
      </c>
      <c r="J2850" s="6">
        <f>1</f>
        <v>1</v>
      </c>
    </row>
    <row r="2851" spans="2:10" ht="23.25" customHeight="1">
      <c r="B2851" s="100" t="s">
        <v>439</v>
      </c>
      <c r="C2851" s="100" t="s">
        <v>440</v>
      </c>
      <c r="D2851" s="100" t="s">
        <v>441</v>
      </c>
      <c r="E2851" s="100">
        <v>66829</v>
      </c>
      <c r="F2851" s="129">
        <v>2002</v>
      </c>
      <c r="G2851" s="100" t="s">
        <v>288</v>
      </c>
      <c r="H2851" s="15" t="s">
        <v>290</v>
      </c>
      <c r="I2851" s="130">
        <v>5.08</v>
      </c>
      <c r="J2851" s="6">
        <f>1</f>
        <v>1</v>
      </c>
    </row>
    <row r="2852" spans="2:10" ht="23.25" customHeight="1">
      <c r="B2852" s="100" t="s">
        <v>458</v>
      </c>
      <c r="C2852" s="100" t="s">
        <v>459</v>
      </c>
      <c r="D2852" s="100" t="s">
        <v>460</v>
      </c>
      <c r="E2852" s="100">
        <v>69000</v>
      </c>
      <c r="F2852" s="129">
        <v>2002</v>
      </c>
      <c r="G2852" s="100" t="s">
        <v>311</v>
      </c>
      <c r="H2852" s="15" t="s">
        <v>290</v>
      </c>
      <c r="I2852" s="130">
        <v>14.13</v>
      </c>
      <c r="J2852" s="6">
        <f>1</f>
        <v>1</v>
      </c>
    </row>
    <row r="2853" spans="2:10" ht="23.25" customHeight="1">
      <c r="B2853" s="100" t="s">
        <v>442</v>
      </c>
      <c r="C2853" s="100" t="str">
        <f>_xlfn.XLOOKUP(tblMix[[#This Row],[Team Name]],tblLookup[Team Name],tblLookup[Arena Name],NA(),0,1)</f>
        <v>Caesars Superdome</v>
      </c>
      <c r="D2853" s="100" t="str">
        <f>_xlfn.XLOOKUP(tblMix[[#This Row],[Arena Name]],tblLookup[Arena Name],tblLookup[Arena Location],NA(),0,1)</f>
        <v>New Orleans, Louisiana</v>
      </c>
      <c r="E2853" s="100">
        <v>73208</v>
      </c>
      <c r="F2853" s="129">
        <v>1975</v>
      </c>
      <c r="G2853" s="100" t="s">
        <v>293</v>
      </c>
      <c r="H2853" s="15" t="s">
        <v>283</v>
      </c>
      <c r="I2853" s="130">
        <v>5.08</v>
      </c>
      <c r="J2853" s="6">
        <f>1</f>
        <v>1</v>
      </c>
    </row>
    <row r="2854" spans="2:10" ht="23.25" customHeight="1">
      <c r="B2854" s="100" t="str" cm="1">
        <f t="array" ref="B2854">_xlfn.XLOOKUP(tblMix[[#This Row],[Arena Name]]&amp;tblMix[[#This Row],[Arena Location]],tblLookup[Arena Name]&amp;tblLookup[Arena Location],tblLookup[Team Name],NA(),0,1)</f>
        <v>New York Giants</v>
      </c>
      <c r="C2854" s="100" t="str">
        <f>_xlfn.XLOOKUP(tblMix[[#This Row],[Arena Location]],tblLookup[Arena Location],tblLookup[Arena Name],NA(),0,1)</f>
        <v>MetLife Stadium</v>
      </c>
      <c r="D2854" s="100" t="s">
        <v>447</v>
      </c>
      <c r="E2854" s="100">
        <v>82500</v>
      </c>
      <c r="F2854" s="129">
        <v>2010</v>
      </c>
      <c r="G2854" s="100" t="s">
        <v>295</v>
      </c>
      <c r="H2854" s="15" t="s">
        <v>290</v>
      </c>
      <c r="I2854" s="130">
        <v>15.77</v>
      </c>
      <c r="J2854" s="6">
        <f>1</f>
        <v>1</v>
      </c>
    </row>
    <row r="2855" spans="2:10" ht="23.25" customHeight="1">
      <c r="B2855" s="100" t="s">
        <v>396</v>
      </c>
      <c r="C2855" s="100" t="s">
        <v>397</v>
      </c>
      <c r="D2855" s="100" t="s">
        <v>398</v>
      </c>
      <c r="E2855" s="100">
        <v>65515</v>
      </c>
      <c r="F2855" s="129">
        <v>2000</v>
      </c>
      <c r="G2855" s="100" t="s">
        <v>293</v>
      </c>
      <c r="H2855" s="15" t="s">
        <v>287</v>
      </c>
      <c r="I2855" s="130">
        <v>5.08</v>
      </c>
      <c r="J2855" s="6">
        <f>1</f>
        <v>1</v>
      </c>
    </row>
    <row r="2856" spans="2:10" ht="23.25" customHeight="1">
      <c r="B2856" s="100" t="s">
        <v>455</v>
      </c>
      <c r="C2856" s="100" t="s">
        <v>456</v>
      </c>
      <c r="D2856" s="100" t="s">
        <v>457</v>
      </c>
      <c r="E2856" s="100">
        <v>68500</v>
      </c>
      <c r="F2856" s="129">
        <v>2014</v>
      </c>
      <c r="G2856" s="100" t="s">
        <v>277</v>
      </c>
      <c r="H2856" s="15" t="s">
        <v>283</v>
      </c>
      <c r="I2856" s="130">
        <v>8.2200000000000006</v>
      </c>
      <c r="J2856" s="6">
        <f>1</f>
        <v>1</v>
      </c>
    </row>
    <row r="2857" spans="2:10" ht="23.25" customHeight="1">
      <c r="B2857" s="100" t="s">
        <v>402</v>
      </c>
      <c r="C2857" s="100" t="s">
        <v>403</v>
      </c>
      <c r="D2857" s="100" t="str">
        <f>_xlfn.XLOOKUP(tblMix[[#This Row],[Arena Name]],tblLookup[Arena Name],tblLookup[Arena Location],NA(),0,1)</f>
        <v>Arlington, Texas</v>
      </c>
      <c r="E2857" s="100">
        <v>80000</v>
      </c>
      <c r="F2857" s="129">
        <v>2009</v>
      </c>
      <c r="G2857" s="100" t="s">
        <v>364</v>
      </c>
      <c r="H2857" s="15" t="s">
        <v>287</v>
      </c>
      <c r="I2857" s="130">
        <v>6.86</v>
      </c>
      <c r="J2857" s="6">
        <f>1</f>
        <v>1</v>
      </c>
    </row>
    <row r="2858" spans="2:10" ht="23.25" customHeight="1">
      <c r="B2858" s="100" t="str" cm="1">
        <f t="array" ref="B2858">_xlfn.XLOOKUP(tblMix[[#This Row],[Arena Name]]&amp;tblMix[[#This Row],[Arena Location]],tblLookup[Arena Name]&amp;tblLookup[Arena Location],tblLookup[Team Name],NA(),0,1)</f>
        <v>Cleveland Browns</v>
      </c>
      <c r="C2858" s="100" t="str">
        <f>_xlfn.XLOOKUP(tblMix[[#This Row],[Arena Location]],tblLookup[Arena Location],tblLookup[Arena Name],NA(),0,1)</f>
        <v>Cleveland Browns Stadium</v>
      </c>
      <c r="D2858" s="100" t="s">
        <v>401</v>
      </c>
      <c r="E2858" s="100">
        <v>67895</v>
      </c>
      <c r="F2858" s="129">
        <v>1999</v>
      </c>
      <c r="G2858" s="100" t="s">
        <v>294</v>
      </c>
      <c r="H2858" s="15" t="s">
        <v>290</v>
      </c>
      <c r="I2858" s="130">
        <v>3.14</v>
      </c>
      <c r="J2858" s="6">
        <f>1</f>
        <v>1</v>
      </c>
    </row>
    <row r="2859" spans="2:10" ht="23.25" customHeight="1">
      <c r="B2859" s="100" t="s">
        <v>445</v>
      </c>
      <c r="C2859" s="100" t="s">
        <v>446</v>
      </c>
      <c r="D2859" s="100" t="s">
        <v>447</v>
      </c>
      <c r="E2859" s="100">
        <v>82500</v>
      </c>
      <c r="F2859" s="129">
        <v>2010</v>
      </c>
      <c r="G2859" s="100" t="s">
        <v>291</v>
      </c>
      <c r="H2859" s="15" t="s">
        <v>283</v>
      </c>
      <c r="I2859" s="130">
        <v>8.57</v>
      </c>
      <c r="J2859" s="6">
        <f>1</f>
        <v>1</v>
      </c>
    </row>
    <row r="2860" spans="2:10" ht="23.25" customHeight="1">
      <c r="B2860" s="100" t="s">
        <v>448</v>
      </c>
      <c r="C2860" s="100" t="s">
        <v>446</v>
      </c>
      <c r="D2860" s="100" t="s">
        <v>447</v>
      </c>
      <c r="E2860" s="100">
        <v>82500</v>
      </c>
      <c r="F2860" s="129">
        <v>2010</v>
      </c>
      <c r="G2860" s="100" t="s">
        <v>292</v>
      </c>
      <c r="H2860" s="15" t="s">
        <v>281</v>
      </c>
      <c r="I2860" s="130">
        <v>9.19</v>
      </c>
      <c r="J2860" s="6">
        <f>1</f>
        <v>1</v>
      </c>
    </row>
    <row r="2861" spans="2:10" ht="23.25" customHeight="1">
      <c r="B2861" s="100" t="s">
        <v>381</v>
      </c>
      <c r="C2861" s="100" t="s">
        <v>382</v>
      </c>
      <c r="D2861" s="100" t="s">
        <v>383</v>
      </c>
      <c r="E2861" s="100">
        <v>71000</v>
      </c>
      <c r="F2861" s="129">
        <v>2017</v>
      </c>
      <c r="G2861" s="100" t="s">
        <v>269</v>
      </c>
      <c r="H2861" s="15" t="s">
        <v>283</v>
      </c>
      <c r="I2861" s="130">
        <v>10.34</v>
      </c>
      <c r="J2861" s="6">
        <f>1</f>
        <v>1</v>
      </c>
    </row>
    <row r="2862" spans="2:10" ht="23.25" customHeight="1">
      <c r="B2862" s="100" t="str" cm="1">
        <f t="array" ref="B2862">_xlfn.XLOOKUP(tblMix[[#This Row],[Arena Name]]&amp;tblMix[[#This Row],[Arena Location]],tblLookup[Arena Name]&amp;tblLookup[Arena Location],tblLookup[Team Name],NA(),0,1)</f>
        <v>Dallas Cowboys</v>
      </c>
      <c r="C2862" s="100" t="str">
        <f>_xlfn.XLOOKUP(tblMix[[#This Row],[Arena Location]],tblLookup[Arena Location],tblLookup[Arena Name],NA(),0,1)</f>
        <v>AT&amp;T Stadium</v>
      </c>
      <c r="D2862" s="100" t="s">
        <v>404</v>
      </c>
      <c r="E2862" s="100">
        <v>80000</v>
      </c>
      <c r="F2862" s="129">
        <v>2009</v>
      </c>
      <c r="G2862" s="100" t="s">
        <v>300</v>
      </c>
      <c r="H2862" s="15" t="s">
        <v>290</v>
      </c>
      <c r="I2862" s="130">
        <v>8.15</v>
      </c>
      <c r="J2862" s="6">
        <f>1</f>
        <v>1</v>
      </c>
    </row>
    <row r="2863" spans="2:10" ht="23.25" customHeight="1">
      <c r="B2863" s="100" t="s">
        <v>405</v>
      </c>
      <c r="C2863" s="100" t="s">
        <v>406</v>
      </c>
      <c r="D2863" s="100" t="s">
        <v>407</v>
      </c>
      <c r="E2863" s="100">
        <v>76125</v>
      </c>
      <c r="F2863" s="129">
        <v>2001</v>
      </c>
      <c r="G2863" s="100" t="s">
        <v>272</v>
      </c>
      <c r="H2863" s="15" t="s">
        <v>287</v>
      </c>
      <c r="I2863" s="130">
        <v>15.68</v>
      </c>
      <c r="J2863" s="6">
        <f>1</f>
        <v>1</v>
      </c>
    </row>
    <row r="2864" spans="2:10" ht="23.25" customHeight="1">
      <c r="B2864" s="100" t="s">
        <v>390</v>
      </c>
      <c r="C2864" s="100" t="s">
        <v>391</v>
      </c>
      <c r="D2864" s="100" t="s">
        <v>392</v>
      </c>
      <c r="E2864" s="100">
        <v>75523</v>
      </c>
      <c r="F2864" s="129">
        <v>1996</v>
      </c>
      <c r="G2864" s="100" t="s">
        <v>358</v>
      </c>
      <c r="H2864" s="15" t="s">
        <v>283</v>
      </c>
      <c r="I2864" s="130">
        <v>14.51</v>
      </c>
      <c r="J2864" s="6">
        <f>1</f>
        <v>1</v>
      </c>
    </row>
    <row r="2865" spans="2:10" ht="23.25" customHeight="1">
      <c r="B2865" s="100" t="s">
        <v>429</v>
      </c>
      <c r="C2865" s="100" t="s">
        <v>430</v>
      </c>
      <c r="D2865" s="100" t="s">
        <v>431</v>
      </c>
      <c r="E2865" s="100">
        <v>70240</v>
      </c>
      <c r="F2865" s="129">
        <v>2020</v>
      </c>
      <c r="G2865" s="100" t="s">
        <v>267</v>
      </c>
      <c r="H2865" s="15" t="s">
        <v>287</v>
      </c>
      <c r="I2865" s="130">
        <v>13.64</v>
      </c>
      <c r="J2865" s="6">
        <f>1</f>
        <v>1</v>
      </c>
    </row>
    <row r="2866" spans="2:10" ht="23.25" customHeight="1">
      <c r="B2866" s="100" t="s">
        <v>467</v>
      </c>
      <c r="C2866" s="100" t="s">
        <v>468</v>
      </c>
      <c r="D2866" s="100" t="s">
        <v>469</v>
      </c>
      <c r="E2866" s="100">
        <v>82000</v>
      </c>
      <c r="F2866" s="129">
        <v>1997</v>
      </c>
      <c r="G2866" s="100" t="s">
        <v>324</v>
      </c>
      <c r="H2866" s="15" t="s">
        <v>287</v>
      </c>
      <c r="I2866" s="130">
        <v>14.14</v>
      </c>
      <c r="J2866" s="6">
        <f>1</f>
        <v>1</v>
      </c>
    </row>
    <row r="2867" spans="2:10" ht="23.25" customHeight="1">
      <c r="B2867" s="100" t="s">
        <v>384</v>
      </c>
      <c r="C2867" s="100" t="str">
        <f>_xlfn.XLOOKUP(tblMix[[#This Row],[Team Name]],tblLookup[Team Name],tblLookup[Arena Name],NA(),0,1)</f>
        <v>M&amp;T Bank Stadium</v>
      </c>
      <c r="D2867" s="100" t="str">
        <f>_xlfn.XLOOKUP(tblMix[[#This Row],[Arena Name]],tblLookup[Arena Name],tblLookup[Arena Location],NA(),0,1)</f>
        <v>Baltimore, Maryland</v>
      </c>
      <c r="E2867" s="100">
        <v>71008</v>
      </c>
      <c r="F2867" s="129">
        <v>1998</v>
      </c>
      <c r="G2867" s="100" t="s">
        <v>282</v>
      </c>
      <c r="H2867" s="15" t="s">
        <v>281</v>
      </c>
      <c r="I2867" s="130">
        <v>5.99</v>
      </c>
      <c r="J2867" s="6">
        <f>1</f>
        <v>1</v>
      </c>
    </row>
    <row r="2868" spans="2:10" ht="23.25" customHeight="1">
      <c r="B2868" s="100" t="s">
        <v>429</v>
      </c>
      <c r="C2868" s="100" t="s">
        <v>430</v>
      </c>
      <c r="D2868" s="100" t="s">
        <v>431</v>
      </c>
      <c r="E2868" s="100">
        <v>70240</v>
      </c>
      <c r="F2868" s="129">
        <v>2020</v>
      </c>
      <c r="G2868" s="100" t="s">
        <v>284</v>
      </c>
      <c r="H2868" s="15" t="s">
        <v>283</v>
      </c>
      <c r="I2868" s="130">
        <v>10.71</v>
      </c>
      <c r="J2868" s="6">
        <f>1</f>
        <v>1</v>
      </c>
    </row>
    <row r="2869" spans="2:10" ht="23.25" customHeight="1">
      <c r="B2869" s="100" t="s">
        <v>464</v>
      </c>
      <c r="C2869" s="100" t="s">
        <v>465</v>
      </c>
      <c r="D2869" s="100" t="s">
        <v>466</v>
      </c>
      <c r="E2869" s="100">
        <v>69143</v>
      </c>
      <c r="F2869" s="129">
        <v>1999</v>
      </c>
      <c r="G2869" s="100" t="s">
        <v>286</v>
      </c>
      <c r="H2869" s="15" t="s">
        <v>287</v>
      </c>
      <c r="I2869" s="130">
        <v>8.8800000000000008</v>
      </c>
      <c r="J2869" s="6">
        <f>1</f>
        <v>1</v>
      </c>
    </row>
    <row r="2870" spans="2:10" ht="23.25" customHeight="1">
      <c r="B2870" s="100" t="str" cm="1">
        <f t="array" ref="B2870">_xlfn.XLOOKUP(tblMix[[#This Row],[Arena Name]]&amp;tblMix[[#This Row],[Arena Location]],tblLookup[Arena Name]&amp;tblLookup[Arena Location],tblLookup[Team Name],NA(),0,1)</f>
        <v>Tampa Bay Buccaneers</v>
      </c>
      <c r="C2870" s="100" t="s">
        <v>462</v>
      </c>
      <c r="D2870" s="100" t="str">
        <f>_xlfn.XLOOKUP(tblMix[[#This Row],[Arena Name]],tblLookup[Arena Name],tblLookup[Arena Location],NA(),0,1)</f>
        <v>Tampa, Florida</v>
      </c>
      <c r="E2870" s="100">
        <v>65890</v>
      </c>
      <c r="F2870" s="129">
        <v>1998</v>
      </c>
      <c r="G2870" s="100" t="s">
        <v>304</v>
      </c>
      <c r="H2870" s="15" t="s">
        <v>283</v>
      </c>
      <c r="I2870" s="130">
        <v>7.53</v>
      </c>
      <c r="J2870" s="6">
        <f>1</f>
        <v>1</v>
      </c>
    </row>
    <row r="2871" spans="2:10" ht="23.25" customHeight="1">
      <c r="B2871" s="100" t="s">
        <v>433</v>
      </c>
      <c r="C2871" s="100" t="s">
        <v>434</v>
      </c>
      <c r="D2871" s="100" t="s">
        <v>435</v>
      </c>
      <c r="E2871" s="100">
        <v>65326</v>
      </c>
      <c r="F2871" s="129">
        <v>1987</v>
      </c>
      <c r="G2871" s="100" t="s">
        <v>295</v>
      </c>
      <c r="H2871" s="15" t="s">
        <v>281</v>
      </c>
      <c r="I2871" s="130">
        <v>13.92</v>
      </c>
      <c r="J2871" s="6">
        <f>1</f>
        <v>1</v>
      </c>
    </row>
    <row r="2872" spans="2:10" ht="23.25" customHeight="1">
      <c r="B2872" s="100" t="s">
        <v>411</v>
      </c>
      <c r="C2872" s="100" t="s">
        <v>412</v>
      </c>
      <c r="D2872" s="100" t="s">
        <v>413</v>
      </c>
      <c r="E2872" s="100">
        <v>81441</v>
      </c>
      <c r="F2872" s="129">
        <v>1957</v>
      </c>
      <c r="G2872" s="100" t="s">
        <v>359</v>
      </c>
      <c r="H2872" s="15" t="s">
        <v>281</v>
      </c>
      <c r="I2872" s="130">
        <v>12.11</v>
      </c>
      <c r="J2872" s="6">
        <f>1</f>
        <v>1</v>
      </c>
    </row>
    <row r="2873" spans="2:10" ht="23.25" customHeight="1">
      <c r="B2873" s="100" t="str" cm="1">
        <f t="array" ref="B2873">_xlfn.XLOOKUP(tblMix[[#This Row],[Arena Name]]&amp;tblMix[[#This Row],[Arena Location]],tblLookup[Arena Name]&amp;tblLookup[Arena Location],tblLookup[Team Name],NA(),0,1)</f>
        <v>Arizona Cardinals</v>
      </c>
      <c r="C2873" s="100" t="str">
        <f>_xlfn.XLOOKUP(tblMix[[#This Row],[Arena Location]],tblLookup[Arena Location],tblLookup[Arena Name],NA(),0,1)</f>
        <v>State Farm Stadium</v>
      </c>
      <c r="D2873" s="100" t="s">
        <v>380</v>
      </c>
      <c r="E2873" s="100">
        <v>63400</v>
      </c>
      <c r="F2873" s="129">
        <v>2006</v>
      </c>
      <c r="G2873" s="100" t="s">
        <v>308</v>
      </c>
      <c r="H2873" s="15" t="s">
        <v>283</v>
      </c>
      <c r="I2873" s="130">
        <v>11.5</v>
      </c>
      <c r="J2873" s="6">
        <f>1</f>
        <v>1</v>
      </c>
    </row>
    <row r="2874" spans="2:10" ht="23.25" customHeight="1">
      <c r="B2874" s="100" t="s">
        <v>411</v>
      </c>
      <c r="C2874" s="100" t="s">
        <v>412</v>
      </c>
      <c r="D2874" s="100" t="s">
        <v>413</v>
      </c>
      <c r="E2874" s="100">
        <v>81441</v>
      </c>
      <c r="F2874" s="129">
        <v>1957</v>
      </c>
      <c r="G2874" s="100" t="s">
        <v>360</v>
      </c>
      <c r="H2874" s="15" t="s">
        <v>290</v>
      </c>
      <c r="I2874" s="130">
        <v>3.02</v>
      </c>
      <c r="J2874" s="6">
        <f>1</f>
        <v>1</v>
      </c>
    </row>
    <row r="2875" spans="2:10" ht="23.25" customHeight="1">
      <c r="B2875" s="100" t="s">
        <v>384</v>
      </c>
      <c r="C2875" s="100" t="s">
        <v>385</v>
      </c>
      <c r="D2875" s="100" t="s">
        <v>386</v>
      </c>
      <c r="E2875" s="100">
        <v>71008</v>
      </c>
      <c r="F2875" s="129">
        <v>1998</v>
      </c>
      <c r="G2875" s="100" t="s">
        <v>312</v>
      </c>
      <c r="H2875" s="15" t="s">
        <v>287</v>
      </c>
      <c r="I2875" s="130">
        <v>16.22</v>
      </c>
      <c r="J2875" s="6">
        <f>1</f>
        <v>1</v>
      </c>
    </row>
    <row r="2876" spans="2:10" ht="23.25" customHeight="1">
      <c r="B2876" s="100" t="s">
        <v>439</v>
      </c>
      <c r="C2876" s="100" t="s">
        <v>440</v>
      </c>
      <c r="D2876" s="100" t="s">
        <v>441</v>
      </c>
      <c r="E2876" s="100">
        <v>66829</v>
      </c>
      <c r="F2876" s="129">
        <v>2002</v>
      </c>
      <c r="G2876" s="100" t="s">
        <v>272</v>
      </c>
      <c r="H2876" s="15" t="s">
        <v>281</v>
      </c>
      <c r="I2876" s="130">
        <v>14.43</v>
      </c>
      <c r="J2876" s="6">
        <f>1</f>
        <v>1</v>
      </c>
    </row>
    <row r="2877" spans="2:10" ht="23.25" customHeight="1">
      <c r="B2877" s="100" t="s">
        <v>461</v>
      </c>
      <c r="C2877" s="100" t="s">
        <v>462</v>
      </c>
      <c r="D2877" s="100" t="s">
        <v>463</v>
      </c>
      <c r="E2877" s="100">
        <v>65890</v>
      </c>
      <c r="F2877" s="129">
        <v>1998</v>
      </c>
      <c r="G2877" s="100" t="s">
        <v>362</v>
      </c>
      <c r="H2877" s="15" t="s">
        <v>281</v>
      </c>
      <c r="I2877" s="130">
        <v>6.69</v>
      </c>
      <c r="J2877" s="6">
        <f>1</f>
        <v>1</v>
      </c>
    </row>
    <row r="2878" spans="2:10" ht="23.25" customHeight="1">
      <c r="B2878" s="100" t="s">
        <v>411</v>
      </c>
      <c r="C2878" s="100" t="s">
        <v>412</v>
      </c>
      <c r="D2878" s="100" t="s">
        <v>413</v>
      </c>
      <c r="E2878" s="100">
        <v>81441</v>
      </c>
      <c r="F2878" s="129">
        <v>1957</v>
      </c>
      <c r="G2878" s="100" t="s">
        <v>275</v>
      </c>
      <c r="H2878" s="15" t="s">
        <v>281</v>
      </c>
      <c r="I2878" s="130">
        <v>15.9</v>
      </c>
      <c r="J2878" s="6">
        <f>1</f>
        <v>1</v>
      </c>
    </row>
    <row r="2879" spans="2:10" ht="23.25" customHeight="1">
      <c r="B2879" s="100" t="s">
        <v>458</v>
      </c>
      <c r="C2879" s="100" t="s">
        <v>459</v>
      </c>
      <c r="D2879" s="100" t="s">
        <v>460</v>
      </c>
      <c r="E2879" s="100">
        <v>69000</v>
      </c>
      <c r="F2879" s="129">
        <v>2002</v>
      </c>
      <c r="G2879" s="100" t="s">
        <v>299</v>
      </c>
      <c r="H2879" s="15" t="s">
        <v>290</v>
      </c>
      <c r="I2879" s="130">
        <v>4.87</v>
      </c>
      <c r="J2879" s="6">
        <f>1</f>
        <v>1</v>
      </c>
    </row>
    <row r="2880" spans="2:10" ht="23.25" customHeight="1">
      <c r="B2880" s="100" t="str" cm="1">
        <f t="array" ref="B2880">_xlfn.XLOOKUP(tblMix[[#This Row],[Arena Name]]&amp;tblMix[[#This Row],[Arena Location]],tblLookup[Arena Name]&amp;tblLookup[Arena Location],tblLookup[Team Name],NA(),0,1)</f>
        <v>Miami Dolphins</v>
      </c>
      <c r="C2880" s="100" t="str">
        <f>_xlfn.XLOOKUP(tblMix[[#This Row],[Arena Location]],tblLookup[Arena Location],tblLookup[Arena Name],NA(),0,1)</f>
        <v>Hard Rock Stadium</v>
      </c>
      <c r="D2880" s="100" t="s">
        <v>435</v>
      </c>
      <c r="E2880" s="100">
        <v>65326</v>
      </c>
      <c r="F2880" s="129">
        <v>1987</v>
      </c>
      <c r="G2880" s="100" t="s">
        <v>322</v>
      </c>
      <c r="H2880" s="15" t="s">
        <v>281</v>
      </c>
      <c r="I2880" s="130">
        <v>4.45</v>
      </c>
      <c r="J2880" s="6">
        <f>1</f>
        <v>1</v>
      </c>
    </row>
    <row r="2881" spans="2:10" ht="23.25" customHeight="1">
      <c r="B2881" s="100" t="s">
        <v>414</v>
      </c>
      <c r="C2881" s="100" t="s">
        <v>415</v>
      </c>
      <c r="D2881" s="100" t="s">
        <v>416</v>
      </c>
      <c r="E2881" s="100">
        <v>72220</v>
      </c>
      <c r="F2881" s="129">
        <v>2002</v>
      </c>
      <c r="G2881" s="100" t="s">
        <v>313</v>
      </c>
      <c r="H2881" s="15" t="s">
        <v>287</v>
      </c>
      <c r="I2881" s="130">
        <v>12.48</v>
      </c>
      <c r="J2881" s="6">
        <f>1</f>
        <v>1</v>
      </c>
    </row>
    <row r="2882" spans="2:10" ht="23.25" customHeight="1">
      <c r="B2882" s="100" t="s">
        <v>378</v>
      </c>
      <c r="C2882" s="100" t="s">
        <v>379</v>
      </c>
      <c r="D2882" s="100" t="str">
        <f>_xlfn.XLOOKUP(tblMix[[#This Row],[Arena Name]],tblLookup[Arena Name],tblLookup[Arena Location],NA(),0,1)</f>
        <v>Glendale, Arizona</v>
      </c>
      <c r="E2882" s="100">
        <v>63400</v>
      </c>
      <c r="F2882" s="129">
        <v>2006</v>
      </c>
      <c r="G2882" s="100" t="s">
        <v>311</v>
      </c>
      <c r="H2882" s="15" t="s">
        <v>287</v>
      </c>
      <c r="I2882" s="130">
        <v>14.84</v>
      </c>
      <c r="J2882" s="6">
        <f>1</f>
        <v>1</v>
      </c>
    </row>
    <row r="2883" spans="2:10" ht="23.25" customHeight="1">
      <c r="B2883" s="100" t="s">
        <v>426</v>
      </c>
      <c r="C2883" s="100" t="s">
        <v>427</v>
      </c>
      <c r="D2883" s="100" t="s">
        <v>428</v>
      </c>
      <c r="E2883" s="100">
        <v>65000</v>
      </c>
      <c r="F2883" s="129">
        <v>2020</v>
      </c>
      <c r="G2883" s="100" t="s">
        <v>298</v>
      </c>
      <c r="H2883" s="15" t="s">
        <v>281</v>
      </c>
      <c r="I2883" s="130">
        <v>9.0500000000000007</v>
      </c>
      <c r="J2883" s="6">
        <f>1</f>
        <v>1</v>
      </c>
    </row>
    <row r="2884" spans="2:10" ht="23.25" customHeight="1">
      <c r="B2884" s="100" t="s">
        <v>433</v>
      </c>
      <c r="C2884" s="100" t="str">
        <f>_xlfn.XLOOKUP(tblMix[[#This Row],[Team Name]],tblLookup[Team Name],tblLookup[Arena Name],NA(),0,1)</f>
        <v>Hard Rock Stadium</v>
      </c>
      <c r="D2884" s="100" t="s">
        <v>435</v>
      </c>
      <c r="E2884" s="100">
        <v>65326</v>
      </c>
      <c r="F2884" s="129">
        <v>1987</v>
      </c>
      <c r="G2884" s="100" t="s">
        <v>311</v>
      </c>
      <c r="H2884" s="15" t="s">
        <v>281</v>
      </c>
      <c r="I2884" s="130">
        <v>13.65</v>
      </c>
      <c r="J2884" s="6">
        <f>1</f>
        <v>1</v>
      </c>
    </row>
    <row r="2885" spans="2:10" ht="23.25" customHeight="1">
      <c r="B2885" s="100" t="s">
        <v>423</v>
      </c>
      <c r="C2885" s="100" t="s">
        <v>424</v>
      </c>
      <c r="D2885" s="100" t="s">
        <v>425</v>
      </c>
      <c r="E2885" s="100">
        <v>76416</v>
      </c>
      <c r="F2885" s="129">
        <v>1972</v>
      </c>
      <c r="G2885" s="100" t="s">
        <v>324</v>
      </c>
      <c r="H2885" s="15" t="s">
        <v>283</v>
      </c>
      <c r="I2885" s="130">
        <v>14.14</v>
      </c>
      <c r="J2885" s="6">
        <f>1</f>
        <v>1</v>
      </c>
    </row>
    <row r="2886" spans="2:10" ht="23.25" customHeight="1">
      <c r="B2886" s="100" t="s">
        <v>378</v>
      </c>
      <c r="C2886" s="100" t="str">
        <f>_xlfn.XLOOKUP(tblMix[[#This Row],[Team Name]],tblLookup[Team Name],tblLookup[Arena Name],NA(),0,1)</f>
        <v>State Farm Stadium</v>
      </c>
      <c r="D2886" s="100" t="str">
        <f>_xlfn.XLOOKUP(tblMix[[#This Row],[Arena Name]],tblLookup[Arena Name],tblLookup[Arena Location],NA(),0,1)</f>
        <v>Glendale, Arizona</v>
      </c>
      <c r="E2886" s="100">
        <v>63400</v>
      </c>
      <c r="F2886" s="129">
        <v>2006</v>
      </c>
      <c r="G2886" s="100" t="s">
        <v>268</v>
      </c>
      <c r="H2886" s="15" t="s">
        <v>290</v>
      </c>
      <c r="I2886" s="130">
        <v>6.16</v>
      </c>
      <c r="J2886" s="6">
        <f>1</f>
        <v>1</v>
      </c>
    </row>
    <row r="2887" spans="2:10" ht="23.25" customHeight="1">
      <c r="B2887" s="100" t="s">
        <v>436</v>
      </c>
      <c r="C2887" s="100" t="s">
        <v>437</v>
      </c>
      <c r="D2887" s="100" t="s">
        <v>438</v>
      </c>
      <c r="E2887" s="100">
        <v>66655</v>
      </c>
      <c r="F2887" s="129">
        <v>2016</v>
      </c>
      <c r="G2887" s="100" t="s">
        <v>304</v>
      </c>
      <c r="H2887" s="15" t="s">
        <v>283</v>
      </c>
      <c r="I2887" s="130">
        <v>7.53</v>
      </c>
      <c r="J2887" s="6">
        <f>1</f>
        <v>1</v>
      </c>
    </row>
    <row r="2888" spans="2:10" ht="23.25" customHeight="1">
      <c r="B2888" s="100" t="s">
        <v>439</v>
      </c>
      <c r="C2888" s="100" t="str">
        <f>_xlfn.XLOOKUP(tblMix[[#This Row],[Team Name]],tblLookup[Team Name],tblLookup[Arena Name],NA(),0,1)</f>
        <v>Gillette Stadium</v>
      </c>
      <c r="D2888" s="100" t="s">
        <v>441</v>
      </c>
      <c r="E2888" s="100">
        <v>66829</v>
      </c>
      <c r="F2888" s="129">
        <v>2002</v>
      </c>
      <c r="G2888" s="100" t="s">
        <v>286</v>
      </c>
      <c r="H2888" s="15" t="s">
        <v>283</v>
      </c>
      <c r="I2888" s="130">
        <v>8.8800000000000008</v>
      </c>
      <c r="J2888" s="6">
        <f>1</f>
        <v>1</v>
      </c>
    </row>
    <row r="2889" spans="2:10" ht="23.25" customHeight="1">
      <c r="B2889" s="100" t="str" cm="1">
        <f t="array" ref="B2889">_xlfn.XLOOKUP(tblMix[[#This Row],[Arena Name]]&amp;tblMix[[#This Row],[Arena Location]],tblLookup[Arena Name]&amp;tblLookup[Arena Location],tblLookup[Team Name],NA(),0,1)</f>
        <v>New Orleans Saints</v>
      </c>
      <c r="C2889" s="100" t="str">
        <f>_xlfn.XLOOKUP(tblMix[[#This Row],[Arena Location]],tblLookup[Arena Location],tblLookup[Arena Name],NA(),0,1)</f>
        <v>Caesars Superdome</v>
      </c>
      <c r="D2889" s="100" t="s">
        <v>444</v>
      </c>
      <c r="E2889" s="100">
        <v>73208</v>
      </c>
      <c r="F2889" s="129">
        <v>1975</v>
      </c>
      <c r="G2889" s="100" t="s">
        <v>301</v>
      </c>
      <c r="H2889" s="15" t="s">
        <v>287</v>
      </c>
      <c r="I2889" s="130">
        <v>13.67</v>
      </c>
      <c r="J2889" s="6">
        <f>1</f>
        <v>1</v>
      </c>
    </row>
    <row r="2890" spans="2:10" ht="23.25" customHeight="1">
      <c r="B2890" s="100" t="s">
        <v>432</v>
      </c>
      <c r="C2890" s="100" t="s">
        <v>430</v>
      </c>
      <c r="D2890" s="100" t="str">
        <f>_xlfn.XLOOKUP(tblMix[[#This Row],[Arena Name]],tblLookup[Arena Name],tblLookup[Arena Location],NA(),0,1)</f>
        <v>Inglewood, California</v>
      </c>
      <c r="E2890" s="100">
        <v>70240</v>
      </c>
      <c r="F2890" s="129">
        <v>2020</v>
      </c>
      <c r="G2890" s="100" t="s">
        <v>270</v>
      </c>
      <c r="H2890" s="15" t="s">
        <v>283</v>
      </c>
      <c r="I2890" s="130">
        <v>8.67</v>
      </c>
      <c r="J2890" s="6">
        <f>1</f>
        <v>1</v>
      </c>
    </row>
    <row r="2891" spans="2:10" ht="23.25" customHeight="1">
      <c r="B2891" s="100" t="s">
        <v>390</v>
      </c>
      <c r="C2891" s="100" t="s">
        <v>391</v>
      </c>
      <c r="D2891" s="100" t="s">
        <v>392</v>
      </c>
      <c r="E2891" s="100">
        <v>75523</v>
      </c>
      <c r="F2891" s="129">
        <v>1996</v>
      </c>
      <c r="G2891" s="100" t="s">
        <v>300</v>
      </c>
      <c r="H2891" s="15" t="s">
        <v>287</v>
      </c>
      <c r="I2891" s="130">
        <v>8.15</v>
      </c>
      <c r="J2891" s="6">
        <f>1</f>
        <v>1</v>
      </c>
    </row>
    <row r="2892" spans="2:10" ht="23.25" customHeight="1">
      <c r="B2892" s="100" t="s">
        <v>448</v>
      </c>
      <c r="C2892" s="100" t="str">
        <f>_xlfn.XLOOKUP(tblMix[[#This Row],[Team Name]],tblLookup[Team Name],tblLookup[Arena Name],NA(),0,1)</f>
        <v>MetLife Stadium</v>
      </c>
      <c r="D2892" s="100" t="str">
        <f>_xlfn.XLOOKUP(tblMix[[#This Row],[Arena Name]],tblLookup[Arena Name],tblLookup[Arena Location],NA(),0,1)</f>
        <v>East Rutherford, New Jersey</v>
      </c>
      <c r="E2892" s="100">
        <v>82500</v>
      </c>
      <c r="F2892" s="129">
        <v>2010</v>
      </c>
      <c r="G2892" s="100" t="s">
        <v>301</v>
      </c>
      <c r="H2892" s="15" t="s">
        <v>283</v>
      </c>
      <c r="I2892" s="130">
        <v>13.67</v>
      </c>
      <c r="J2892" s="6">
        <f>1</f>
        <v>1</v>
      </c>
    </row>
    <row r="2893" spans="2:10" ht="23.25" customHeight="1">
      <c r="B2893" s="100" t="s">
        <v>461</v>
      </c>
      <c r="C2893" s="100" t="s">
        <v>462</v>
      </c>
      <c r="D2893" s="100" t="s">
        <v>463</v>
      </c>
      <c r="E2893" s="100">
        <v>65890</v>
      </c>
      <c r="F2893" s="129">
        <v>1998</v>
      </c>
      <c r="G2893" s="100" t="s">
        <v>323</v>
      </c>
      <c r="H2893" s="15" t="s">
        <v>287</v>
      </c>
      <c r="I2893" s="130">
        <v>2.11</v>
      </c>
      <c r="J2893" s="6">
        <f>1</f>
        <v>1</v>
      </c>
    </row>
    <row r="2894" spans="2:10" ht="23.25" customHeight="1">
      <c r="B2894" s="100" t="s">
        <v>390</v>
      </c>
      <c r="C2894" s="100" t="s">
        <v>391</v>
      </c>
      <c r="D2894" s="100" t="s">
        <v>392</v>
      </c>
      <c r="E2894" s="100">
        <v>75523</v>
      </c>
      <c r="F2894" s="129">
        <v>1996</v>
      </c>
      <c r="G2894" s="100" t="s">
        <v>282</v>
      </c>
      <c r="H2894" s="15" t="s">
        <v>281</v>
      </c>
      <c r="I2894" s="130">
        <v>5.99</v>
      </c>
      <c r="J2894" s="6">
        <f>1</f>
        <v>1</v>
      </c>
    </row>
    <row r="2895" spans="2:10" ht="23.25" customHeight="1">
      <c r="B2895" s="100" t="str" cm="1">
        <f t="array" ref="B2895">_xlfn.XLOOKUP(tblMix[[#This Row],[Arena Name]]&amp;tblMix[[#This Row],[Arena Location]],tblLookup[Arena Name]&amp;tblLookup[Arena Location],tblLookup[Team Name],NA(),0,1)</f>
        <v>Baltimore Ravens</v>
      </c>
      <c r="C2895" s="100" t="s">
        <v>385</v>
      </c>
      <c r="D2895" s="100" t="s">
        <v>386</v>
      </c>
      <c r="E2895" s="100">
        <v>71008</v>
      </c>
      <c r="F2895" s="129">
        <v>1998</v>
      </c>
      <c r="G2895" s="100" t="s">
        <v>314</v>
      </c>
      <c r="H2895" s="15" t="s">
        <v>283</v>
      </c>
      <c r="I2895" s="130">
        <v>12.41</v>
      </c>
      <c r="J2895" s="6">
        <f>1</f>
        <v>1</v>
      </c>
    </row>
    <row r="2896" spans="2:10" ht="23.25" customHeight="1">
      <c r="B2896" s="100" t="s">
        <v>405</v>
      </c>
      <c r="C2896" s="100" t="str">
        <f>_xlfn.XLOOKUP(tblMix[[#This Row],[Team Name]],tblLookup[Team Name],tblLookup[Arena Name],NA(),0,1)</f>
        <v>Empower Field at Mile High</v>
      </c>
      <c r="D2896" s="100" t="s">
        <v>407</v>
      </c>
      <c r="E2896" s="100">
        <v>76125</v>
      </c>
      <c r="F2896" s="129">
        <v>2001</v>
      </c>
      <c r="G2896" s="100" t="s">
        <v>323</v>
      </c>
      <c r="H2896" s="15" t="s">
        <v>281</v>
      </c>
      <c r="I2896" s="130">
        <v>2.19</v>
      </c>
      <c r="J2896" s="6">
        <f>1</f>
        <v>1</v>
      </c>
    </row>
    <row r="2897" spans="2:10" ht="23.25" customHeight="1">
      <c r="B2897" s="100" t="str" cm="1">
        <f t="array" ref="B2897">_xlfn.XLOOKUP(tblMix[[#This Row],[Arena Name]]&amp;tblMix[[#This Row],[Arena Location]],tblLookup[Arena Name]&amp;tblLookup[Arena Location],tblLookup[Team Name],NA(),0,1)</f>
        <v>Houston Texans</v>
      </c>
      <c r="C2897" s="100" t="str">
        <f>_xlfn.XLOOKUP(tblMix[[#This Row],[Arena Location]],tblLookup[Arena Location],tblLookup[Arena Name],NA(),0,1)</f>
        <v>NRG Stadium</v>
      </c>
      <c r="D2897" s="100" t="s">
        <v>416</v>
      </c>
      <c r="E2897" s="100">
        <v>72220</v>
      </c>
      <c r="F2897" s="129">
        <v>2002</v>
      </c>
      <c r="G2897" s="100" t="s">
        <v>270</v>
      </c>
      <c r="H2897" s="15" t="s">
        <v>283</v>
      </c>
      <c r="I2897" s="130">
        <v>8.67</v>
      </c>
      <c r="J2897" s="6">
        <f>1</f>
        <v>1</v>
      </c>
    </row>
    <row r="2898" spans="2:10" ht="23.25" customHeight="1">
      <c r="B2898" s="100" t="s">
        <v>378</v>
      </c>
      <c r="C2898" s="100" t="s">
        <v>379</v>
      </c>
      <c r="D2898" s="100" t="str">
        <f>_xlfn.XLOOKUP(tblMix[[#This Row],[Arena Name]],tblLookup[Arena Name],tblLookup[Arena Location],NA(),0,1)</f>
        <v>Glendale, Arizona</v>
      </c>
      <c r="E2898" s="100">
        <v>63400</v>
      </c>
      <c r="F2898" s="129">
        <v>2006</v>
      </c>
      <c r="G2898" s="100" t="s">
        <v>292</v>
      </c>
      <c r="H2898" s="15" t="s">
        <v>287</v>
      </c>
      <c r="I2898" s="130">
        <v>9.99</v>
      </c>
      <c r="J2898" s="6">
        <f>1</f>
        <v>1</v>
      </c>
    </row>
    <row r="2899" spans="2:10" ht="23.25" customHeight="1">
      <c r="B2899" s="100" t="s">
        <v>393</v>
      </c>
      <c r="C2899" s="100" t="s">
        <v>394</v>
      </c>
      <c r="D2899" s="100" t="s">
        <v>395</v>
      </c>
      <c r="E2899" s="100">
        <v>61500</v>
      </c>
      <c r="F2899" s="129">
        <v>1924</v>
      </c>
      <c r="G2899" s="100" t="s">
        <v>311</v>
      </c>
      <c r="H2899" s="15" t="s">
        <v>283</v>
      </c>
      <c r="I2899" s="130">
        <v>14.84</v>
      </c>
      <c r="J2899" s="6">
        <f>1</f>
        <v>1</v>
      </c>
    </row>
    <row r="2900" spans="2:10" ht="23.25" customHeight="1">
      <c r="B2900" s="100" t="str" cm="1">
        <f t="array" ref="B2900">_xlfn.XLOOKUP(tblMix[[#This Row],[Arena Name]]&amp;tblMix[[#This Row],[Arena Location]],tblLookup[Arena Name]&amp;tblLookup[Arena Location],tblLookup[Team Name],NA(),0,1)</f>
        <v>Minnesota Vikings</v>
      </c>
      <c r="C2900" s="100" t="str">
        <f>_xlfn.XLOOKUP(tblMix[[#This Row],[Arena Location]],tblLookup[Arena Location],tblLookup[Arena Name],NA(),0,1)</f>
        <v>U.S. Bank Stadium</v>
      </c>
      <c r="D2900" s="100" t="s">
        <v>438</v>
      </c>
      <c r="E2900" s="100">
        <v>66655</v>
      </c>
      <c r="F2900" s="129">
        <v>2016</v>
      </c>
      <c r="G2900" s="100" t="s">
        <v>313</v>
      </c>
      <c r="H2900" s="15" t="s">
        <v>290</v>
      </c>
      <c r="I2900" s="130">
        <v>13.42</v>
      </c>
      <c r="J2900" s="6">
        <f>1</f>
        <v>1</v>
      </c>
    </row>
    <row r="2901" spans="2:10" ht="23.25" customHeight="1">
      <c r="B2901" s="100" t="s">
        <v>436</v>
      </c>
      <c r="C2901" s="100" t="s">
        <v>437</v>
      </c>
      <c r="D2901" s="100" t="s">
        <v>438</v>
      </c>
      <c r="E2901" s="100">
        <v>66655</v>
      </c>
      <c r="F2901" s="129">
        <v>2016</v>
      </c>
      <c r="G2901" s="100" t="s">
        <v>308</v>
      </c>
      <c r="H2901" s="15" t="s">
        <v>290</v>
      </c>
      <c r="I2901" s="130">
        <v>12.37</v>
      </c>
      <c r="J2901" s="6">
        <f>1</f>
        <v>1</v>
      </c>
    </row>
    <row r="2902" spans="2:10" ht="23.25" customHeight="1">
      <c r="B2902" s="100" t="s">
        <v>390</v>
      </c>
      <c r="C2902" s="100" t="s">
        <v>391</v>
      </c>
      <c r="D2902" s="100" t="s">
        <v>392</v>
      </c>
      <c r="E2902" s="100">
        <v>75523</v>
      </c>
      <c r="F2902" s="129">
        <v>1996</v>
      </c>
      <c r="G2902" s="100" t="s">
        <v>304</v>
      </c>
      <c r="H2902" s="15" t="s">
        <v>283</v>
      </c>
      <c r="I2902" s="130">
        <v>7.53</v>
      </c>
      <c r="J2902" s="6">
        <f>1</f>
        <v>1</v>
      </c>
    </row>
    <row r="2903" spans="2:10" ht="23.25" customHeight="1">
      <c r="B2903" s="100" t="s">
        <v>439</v>
      </c>
      <c r="C2903" s="100" t="str">
        <f>_xlfn.XLOOKUP(tblMix[[#This Row],[Team Name]],tblLookup[Team Name],tblLookup[Arena Name],NA(),0,1)</f>
        <v>Gillette Stadium</v>
      </c>
      <c r="D2903" s="100" t="str">
        <f>_xlfn.XLOOKUP(tblMix[[#This Row],[Arena Name]],tblLookup[Arena Name],tblLookup[Arena Location],NA(),0,1)</f>
        <v>Foxborough, Massachusetts</v>
      </c>
      <c r="E2903" s="100">
        <v>66829</v>
      </c>
      <c r="F2903" s="129">
        <v>2002</v>
      </c>
      <c r="G2903" s="100" t="s">
        <v>364</v>
      </c>
      <c r="H2903" s="15" t="s">
        <v>281</v>
      </c>
      <c r="I2903" s="130">
        <v>7.2</v>
      </c>
      <c r="J2903" s="6">
        <f>1</f>
        <v>1</v>
      </c>
    </row>
    <row r="2904" spans="2:10" ht="23.25" customHeight="1">
      <c r="B2904" s="100" t="s">
        <v>452</v>
      </c>
      <c r="C2904" s="100" t="s">
        <v>453</v>
      </c>
      <c r="D2904" s="100" t="str">
        <f>_xlfn.XLOOKUP(tblMix[[#This Row],[Arena Name]],tblLookup[Arena Name],tblLookup[Arena Location],NA(),0,1)</f>
        <v>Pittsburgh, Pennsylvania</v>
      </c>
      <c r="E2904" s="100">
        <v>68400</v>
      </c>
      <c r="F2904" s="129">
        <v>2001</v>
      </c>
      <c r="G2904" s="100" t="s">
        <v>270</v>
      </c>
      <c r="H2904" s="15" t="s">
        <v>290</v>
      </c>
      <c r="I2904" s="130">
        <v>8.5</v>
      </c>
      <c r="J2904" s="6">
        <f>1</f>
        <v>1</v>
      </c>
    </row>
    <row r="2905" spans="2:10" ht="23.25" customHeight="1">
      <c r="B2905" s="100" t="s">
        <v>414</v>
      </c>
      <c r="C2905" s="100" t="s">
        <v>415</v>
      </c>
      <c r="D2905" s="100" t="s">
        <v>416</v>
      </c>
      <c r="E2905" s="100">
        <v>72220</v>
      </c>
      <c r="F2905" s="129">
        <v>2002</v>
      </c>
      <c r="G2905" s="100" t="s">
        <v>314</v>
      </c>
      <c r="H2905" s="15" t="s">
        <v>287</v>
      </c>
      <c r="I2905" s="130">
        <v>12.41</v>
      </c>
      <c r="J2905" s="6">
        <f>1</f>
        <v>1</v>
      </c>
    </row>
    <row r="2906" spans="2:10" ht="23.25" customHeight="1">
      <c r="B2906" s="100" t="s">
        <v>405</v>
      </c>
      <c r="C2906" s="100" t="s">
        <v>406</v>
      </c>
      <c r="D2906" s="100" t="s">
        <v>407</v>
      </c>
      <c r="E2906" s="100">
        <v>76125</v>
      </c>
      <c r="F2906" s="129">
        <v>2001</v>
      </c>
      <c r="G2906" s="100" t="s">
        <v>291</v>
      </c>
      <c r="H2906" s="15" t="s">
        <v>287</v>
      </c>
      <c r="I2906" s="130">
        <v>8.57</v>
      </c>
      <c r="J2906" s="6">
        <f>1</f>
        <v>1</v>
      </c>
    </row>
    <row r="2907" spans="2:10" ht="23.25" customHeight="1">
      <c r="B2907" s="100" t="str" cm="1">
        <f t="array" ref="B2907">_xlfn.XLOOKUP(tblMix[[#This Row],[Arena Name]]&amp;tblMix[[#This Row],[Arena Location]],tblLookup[Arena Name]&amp;tblLookup[Arena Location],tblLookup[Team Name],NA(),0,1)</f>
        <v>Atlanta Falcons</v>
      </c>
      <c r="C2907" s="100" t="str">
        <f>_xlfn.XLOOKUP(tblMix[[#This Row],[Arena Location]],tblLookup[Arena Location],tblLookup[Arena Name],NA(),0,1)</f>
        <v>Mercedes-Benz Stadium</v>
      </c>
      <c r="D2907" s="100" t="s">
        <v>383</v>
      </c>
      <c r="E2907" s="100">
        <v>71000</v>
      </c>
      <c r="F2907" s="129">
        <v>2017</v>
      </c>
      <c r="G2907" s="100" t="s">
        <v>324</v>
      </c>
      <c r="H2907" s="15" t="s">
        <v>281</v>
      </c>
      <c r="I2907" s="130">
        <v>13.29</v>
      </c>
      <c r="J2907" s="6">
        <f>1</f>
        <v>1</v>
      </c>
    </row>
    <row r="2908" spans="2:10" ht="23.25" customHeight="1">
      <c r="B2908" s="100" t="s">
        <v>429</v>
      </c>
      <c r="C2908" s="100" t="str">
        <f>_xlfn.XLOOKUP(tblMix[[#This Row],[Team Name]],tblLookup[Team Name],tblLookup[Arena Name],NA(),0,1)</f>
        <v>SoFi Stadium</v>
      </c>
      <c r="D2908" s="100" t="s">
        <v>431</v>
      </c>
      <c r="E2908" s="100">
        <v>70240</v>
      </c>
      <c r="F2908" s="129">
        <v>2020</v>
      </c>
      <c r="G2908" s="100" t="s">
        <v>292</v>
      </c>
      <c r="H2908" s="15" t="s">
        <v>281</v>
      </c>
      <c r="I2908" s="130">
        <v>9.19</v>
      </c>
      <c r="J2908" s="6">
        <f>1</f>
        <v>1</v>
      </c>
    </row>
    <row r="2909" spans="2:10" ht="23.25" customHeight="1">
      <c r="B2909" s="100" t="s">
        <v>393</v>
      </c>
      <c r="C2909" s="100" t="s">
        <v>394</v>
      </c>
      <c r="D2909" s="100" t="s">
        <v>395</v>
      </c>
      <c r="E2909" s="100">
        <v>61500</v>
      </c>
      <c r="F2909" s="129">
        <v>1924</v>
      </c>
      <c r="G2909" s="100" t="s">
        <v>324</v>
      </c>
      <c r="H2909" s="15" t="s">
        <v>283</v>
      </c>
      <c r="I2909" s="130">
        <v>14.14</v>
      </c>
      <c r="J2909" s="6">
        <f>1</f>
        <v>1</v>
      </c>
    </row>
    <row r="2910" spans="2:10" ht="23.25" customHeight="1">
      <c r="B2910" s="100" t="str" cm="1">
        <f t="array" ref="B2910">_xlfn.XLOOKUP(tblMix[[#This Row],[Arena Name]]&amp;tblMix[[#This Row],[Arena Location]],tblLookup[Arena Name]&amp;tblLookup[Arena Location],tblLookup[Team Name],NA(),0,1)</f>
        <v>Detroit Lions</v>
      </c>
      <c r="C2910" s="100" t="s">
        <v>409</v>
      </c>
      <c r="D2910" s="100" t="str">
        <f>_xlfn.XLOOKUP(tblMix[[#This Row],[Arena Name]],tblLookup[Arena Name],tblLookup[Arena Location],NA(),0,1)</f>
        <v>Detroit, Michigan</v>
      </c>
      <c r="E2910" s="100">
        <v>65000</v>
      </c>
      <c r="F2910" s="129">
        <v>2002</v>
      </c>
      <c r="G2910" s="100" t="s">
        <v>309</v>
      </c>
      <c r="H2910" s="15" t="s">
        <v>281</v>
      </c>
      <c r="I2910" s="130">
        <v>1.61</v>
      </c>
      <c r="J2910" s="6">
        <f>1</f>
        <v>1</v>
      </c>
    </row>
    <row r="2911" spans="2:10" ht="23.25" customHeight="1">
      <c r="B2911" s="100" t="s">
        <v>448</v>
      </c>
      <c r="C2911" s="100" t="s">
        <v>446</v>
      </c>
      <c r="D2911" s="100" t="s">
        <v>447</v>
      </c>
      <c r="E2911" s="100">
        <v>82500</v>
      </c>
      <c r="F2911" s="129">
        <v>2010</v>
      </c>
      <c r="G2911" s="100" t="s">
        <v>274</v>
      </c>
      <c r="H2911" s="15" t="s">
        <v>290</v>
      </c>
      <c r="I2911" s="130">
        <v>7.28</v>
      </c>
      <c r="J2911" s="6">
        <f>1</f>
        <v>1</v>
      </c>
    </row>
    <row r="2912" spans="2:10" ht="23.25" customHeight="1">
      <c r="B2912" s="100" t="s">
        <v>467</v>
      </c>
      <c r="C2912" s="100" t="s">
        <v>468</v>
      </c>
      <c r="D2912" s="100" t="s">
        <v>469</v>
      </c>
      <c r="E2912" s="100">
        <v>82000</v>
      </c>
      <c r="F2912" s="129">
        <v>1997</v>
      </c>
      <c r="G2912" s="100" t="s">
        <v>292</v>
      </c>
      <c r="H2912" s="15" t="s">
        <v>290</v>
      </c>
      <c r="I2912" s="130">
        <v>9.7899999999999991</v>
      </c>
      <c r="J2912" s="6">
        <f>1</f>
        <v>1</v>
      </c>
    </row>
    <row r="2913" spans="2:10" ht="23.25" customHeight="1">
      <c r="B2913" s="100" t="s">
        <v>445</v>
      </c>
      <c r="C2913" s="100" t="s">
        <v>446</v>
      </c>
      <c r="D2913" s="100" t="s">
        <v>447</v>
      </c>
      <c r="E2913" s="100">
        <v>82500</v>
      </c>
      <c r="F2913" s="129">
        <v>2010</v>
      </c>
      <c r="G2913" s="100" t="s">
        <v>295</v>
      </c>
      <c r="H2913" s="15" t="s">
        <v>281</v>
      </c>
      <c r="I2913" s="130">
        <v>13.92</v>
      </c>
      <c r="J2913" s="6">
        <f>1</f>
        <v>1</v>
      </c>
    </row>
    <row r="2914" spans="2:10" ht="23.25" customHeight="1">
      <c r="B2914" s="100" t="s">
        <v>417</v>
      </c>
      <c r="C2914" s="100" t="s">
        <v>418</v>
      </c>
      <c r="D2914" s="100" t="str">
        <f>_xlfn.XLOOKUP(tblMix[[#This Row],[Arena Name]],tblLookup[Arena Name],tblLookup[Arena Location],NA(),0,1)</f>
        <v>Indianapolis, Indiana</v>
      </c>
      <c r="E2914" s="100">
        <v>67000</v>
      </c>
      <c r="F2914" s="129">
        <v>2008</v>
      </c>
      <c r="G2914" s="100" t="s">
        <v>275</v>
      </c>
      <c r="H2914" s="15" t="s">
        <v>283</v>
      </c>
      <c r="I2914" s="130">
        <v>14.59</v>
      </c>
      <c r="J2914" s="6">
        <f>1</f>
        <v>1</v>
      </c>
    </row>
    <row r="2915" spans="2:10" ht="23.25" customHeight="1">
      <c r="B2915" s="100" t="s">
        <v>405</v>
      </c>
      <c r="C2915" s="100" t="str">
        <f>_xlfn.XLOOKUP(tblMix[[#This Row],[Team Name]],tblLookup[Team Name],tblLookup[Arena Name],NA(),0,1)</f>
        <v>Empower Field at Mile High</v>
      </c>
      <c r="D2915" s="100" t="str">
        <f>_xlfn.XLOOKUP(tblMix[[#This Row],[Arena Name]],tblLookup[Arena Name],tblLookup[Arena Location],NA(),0,1)</f>
        <v>Denver, Colorado</v>
      </c>
      <c r="E2915" s="100">
        <v>76125</v>
      </c>
      <c r="F2915" s="129">
        <v>2001</v>
      </c>
      <c r="G2915" s="100" t="s">
        <v>365</v>
      </c>
      <c r="H2915" s="15" t="s">
        <v>281</v>
      </c>
      <c r="I2915" s="130">
        <v>7.32</v>
      </c>
      <c r="J2915" s="6">
        <f>1</f>
        <v>1</v>
      </c>
    </row>
    <row r="2916" spans="2:10" ht="23.25" customHeight="1">
      <c r="B2916" s="100" t="s">
        <v>408</v>
      </c>
      <c r="C2916" s="100" t="str">
        <f>_xlfn.XLOOKUP(tblMix[[#This Row],[Team Name]],tblLookup[Team Name],tblLookup[Arena Name],NA(),0,1)</f>
        <v>Ford Field</v>
      </c>
      <c r="D2916" s="100" t="s">
        <v>410</v>
      </c>
      <c r="E2916" s="100">
        <v>65000</v>
      </c>
      <c r="F2916" s="129">
        <v>2002</v>
      </c>
      <c r="G2916" s="100" t="s">
        <v>365</v>
      </c>
      <c r="H2916" s="15" t="s">
        <v>290</v>
      </c>
      <c r="I2916" s="130">
        <v>7.72</v>
      </c>
      <c r="J2916" s="6">
        <f>1</f>
        <v>1</v>
      </c>
    </row>
    <row r="2917" spans="2:10" ht="23.25" customHeight="1">
      <c r="B2917" s="100" t="s">
        <v>420</v>
      </c>
      <c r="C2917" s="100" t="s">
        <v>421</v>
      </c>
      <c r="D2917" s="100" t="s">
        <v>422</v>
      </c>
      <c r="E2917" s="100">
        <v>69132</v>
      </c>
      <c r="F2917" s="129">
        <v>2008</v>
      </c>
      <c r="G2917" s="100" t="s">
        <v>362</v>
      </c>
      <c r="H2917" s="15" t="s">
        <v>290</v>
      </c>
      <c r="I2917" s="130">
        <v>6.72</v>
      </c>
      <c r="J2917" s="6">
        <f>1</f>
        <v>1</v>
      </c>
    </row>
    <row r="2918" spans="2:10" ht="23.25" customHeight="1">
      <c r="B2918" s="100" t="s">
        <v>442</v>
      </c>
      <c r="C2918" s="100" t="s">
        <v>443</v>
      </c>
      <c r="D2918" s="100" t="s">
        <v>444</v>
      </c>
      <c r="E2918" s="100">
        <v>73208</v>
      </c>
      <c r="F2918" s="129">
        <v>1975</v>
      </c>
      <c r="G2918" s="100" t="s">
        <v>300</v>
      </c>
      <c r="H2918" s="15" t="s">
        <v>290</v>
      </c>
      <c r="I2918" s="130">
        <v>8.15</v>
      </c>
      <c r="J2918" s="6">
        <f>1</f>
        <v>1</v>
      </c>
    </row>
    <row r="2919" spans="2:10" ht="23.25" customHeight="1">
      <c r="B2919" s="100" t="s">
        <v>414</v>
      </c>
      <c r="C2919" s="100" t="s">
        <v>415</v>
      </c>
      <c r="D2919" s="100" t="str">
        <f>_xlfn.XLOOKUP(tblMix[[#This Row],[Arena Name]],tblLookup[Arena Name],tblLookup[Arena Location],NA(),0,1)</f>
        <v>Houston, Texas</v>
      </c>
      <c r="E2919" s="100">
        <v>72220</v>
      </c>
      <c r="F2919" s="129">
        <v>2002</v>
      </c>
      <c r="G2919" s="100" t="s">
        <v>303</v>
      </c>
      <c r="H2919" s="15" t="s">
        <v>283</v>
      </c>
      <c r="I2919" s="130">
        <v>13.89</v>
      </c>
      <c r="J2919" s="6">
        <f>1</f>
        <v>1</v>
      </c>
    </row>
    <row r="2920" spans="2:10" ht="23.25" customHeight="1">
      <c r="B2920" s="100" t="s">
        <v>417</v>
      </c>
      <c r="C2920" s="100" t="s">
        <v>418</v>
      </c>
      <c r="D2920" s="100" t="s">
        <v>419</v>
      </c>
      <c r="E2920" s="100">
        <v>67000</v>
      </c>
      <c r="F2920" s="129">
        <v>2008</v>
      </c>
      <c r="G2920" s="100" t="s">
        <v>363</v>
      </c>
      <c r="H2920" s="15" t="s">
        <v>287</v>
      </c>
      <c r="I2920" s="130">
        <v>5.05</v>
      </c>
      <c r="J2920" s="6">
        <f>1</f>
        <v>1</v>
      </c>
    </row>
    <row r="2921" spans="2:10" ht="23.25" customHeight="1">
      <c r="B2921" s="100" t="s">
        <v>461</v>
      </c>
      <c r="C2921" s="100" t="s">
        <v>462</v>
      </c>
      <c r="D2921" s="100" t="s">
        <v>463</v>
      </c>
      <c r="E2921" s="100">
        <v>65890</v>
      </c>
      <c r="F2921" s="129">
        <v>1998</v>
      </c>
      <c r="G2921" s="100" t="s">
        <v>286</v>
      </c>
      <c r="H2921" s="15" t="s">
        <v>290</v>
      </c>
      <c r="I2921" s="130">
        <v>8.8800000000000008</v>
      </c>
      <c r="J2921" s="6">
        <f>1</f>
        <v>1</v>
      </c>
    </row>
    <row r="2922" spans="2:10" ht="23.25" customHeight="1">
      <c r="B2922" s="100" t="s">
        <v>381</v>
      </c>
      <c r="C2922" s="100" t="s">
        <v>382</v>
      </c>
      <c r="D2922" s="100" t="s">
        <v>383</v>
      </c>
      <c r="E2922" s="100">
        <v>71000</v>
      </c>
      <c r="F2922" s="129">
        <v>2017</v>
      </c>
      <c r="G2922" s="100" t="s">
        <v>295</v>
      </c>
      <c r="H2922" s="15" t="s">
        <v>281</v>
      </c>
      <c r="I2922" s="130">
        <v>13.92</v>
      </c>
      <c r="J2922" s="6">
        <f>1</f>
        <v>1</v>
      </c>
    </row>
    <row r="2923" spans="2:10" ht="23.25" customHeight="1">
      <c r="B2923" s="100" t="s">
        <v>402</v>
      </c>
      <c r="C2923" s="100" t="str">
        <f>_xlfn.XLOOKUP(tblMix[[#This Row],[Team Name]],tblLookup[Team Name],tblLookup[Arena Name],NA(),0,1)</f>
        <v>AT&amp;T Stadium</v>
      </c>
      <c r="D2923" s="100" t="str">
        <f>_xlfn.XLOOKUP(tblMix[[#This Row],[Arena Name]],tblLookup[Arena Name],tblLookup[Arena Location],NA(),0,1)</f>
        <v>Arlington, Texas</v>
      </c>
      <c r="E2923" s="100">
        <v>80000</v>
      </c>
      <c r="F2923" s="129">
        <v>2009</v>
      </c>
      <c r="G2923" s="100" t="s">
        <v>301</v>
      </c>
      <c r="H2923" s="15" t="s">
        <v>283</v>
      </c>
      <c r="I2923" s="130">
        <v>13.67</v>
      </c>
      <c r="J2923" s="6">
        <f>1</f>
        <v>1</v>
      </c>
    </row>
    <row r="2924" spans="2:10" ht="23.25" customHeight="1">
      <c r="B2924" s="100" t="s">
        <v>411</v>
      </c>
      <c r="C2924" s="100" t="s">
        <v>412</v>
      </c>
      <c r="D2924" s="100" t="s">
        <v>413</v>
      </c>
      <c r="E2924" s="100">
        <v>81441</v>
      </c>
      <c r="F2924" s="129">
        <v>1957</v>
      </c>
      <c r="G2924" s="100" t="s">
        <v>362</v>
      </c>
      <c r="H2924" s="15" t="s">
        <v>283</v>
      </c>
      <c r="I2924" s="130">
        <v>7.12</v>
      </c>
      <c r="J2924" s="6">
        <f>1</f>
        <v>1</v>
      </c>
    </row>
    <row r="2925" spans="2:10" ht="23.25" customHeight="1">
      <c r="B2925" s="100" t="str" cm="1">
        <f t="array" ref="B2925">_xlfn.XLOOKUP(tblMix[[#This Row],[Arena Name]]&amp;tblMix[[#This Row],[Arena Location]],tblLookup[Arena Name]&amp;tblLookup[Arena Location],tblLookup[Team Name],NA(),0,1)</f>
        <v>Green Bay Packers</v>
      </c>
      <c r="C2925" s="100" t="s">
        <v>412</v>
      </c>
      <c r="D2925" s="100" t="s">
        <v>413</v>
      </c>
      <c r="E2925" s="100">
        <v>81441</v>
      </c>
      <c r="F2925" s="129">
        <v>1957</v>
      </c>
      <c r="G2925" s="100" t="s">
        <v>362</v>
      </c>
      <c r="H2925" s="15" t="s">
        <v>287</v>
      </c>
      <c r="I2925" s="130">
        <v>7.12</v>
      </c>
      <c r="J2925" s="6">
        <f>1</f>
        <v>1</v>
      </c>
    </row>
    <row r="2926" spans="2:10" ht="23.25" customHeight="1">
      <c r="B2926" s="100" t="s">
        <v>417</v>
      </c>
      <c r="C2926" s="100" t="s">
        <v>418</v>
      </c>
      <c r="D2926" s="100" t="s">
        <v>419</v>
      </c>
      <c r="E2926" s="100">
        <v>67000</v>
      </c>
      <c r="F2926" s="129">
        <v>2008</v>
      </c>
      <c r="G2926" s="100" t="s">
        <v>272</v>
      </c>
      <c r="H2926" s="15" t="s">
        <v>287</v>
      </c>
      <c r="I2926" s="130">
        <v>15.68</v>
      </c>
      <c r="J2926" s="6">
        <f>1</f>
        <v>1</v>
      </c>
    </row>
    <row r="2927" spans="2:10" ht="23.25" customHeight="1">
      <c r="B2927" s="100" t="s">
        <v>381</v>
      </c>
      <c r="C2927" s="100" t="s">
        <v>382</v>
      </c>
      <c r="D2927" s="100" t="str">
        <f>_xlfn.XLOOKUP(tblMix[[#This Row],[Arena Name]],tblLookup[Arena Name],tblLookup[Arena Location],NA(),0,1)</f>
        <v>Atlanta, Georgia</v>
      </c>
      <c r="E2927" s="100">
        <v>71000</v>
      </c>
      <c r="F2927" s="129">
        <v>2017</v>
      </c>
      <c r="G2927" s="100" t="s">
        <v>361</v>
      </c>
      <c r="H2927" s="15" t="s">
        <v>290</v>
      </c>
      <c r="I2927" s="130">
        <v>3.25</v>
      </c>
      <c r="J2927" s="6">
        <f>1</f>
        <v>1</v>
      </c>
    </row>
    <row r="2928" spans="2:10" ht="23.25" customHeight="1">
      <c r="B2928" s="100" t="s">
        <v>420</v>
      </c>
      <c r="C2928" s="100" t="s">
        <v>421</v>
      </c>
      <c r="D2928" s="100" t="s">
        <v>422</v>
      </c>
      <c r="E2928" s="100">
        <v>69132</v>
      </c>
      <c r="F2928" s="129">
        <v>2008</v>
      </c>
      <c r="G2928" s="100" t="s">
        <v>359</v>
      </c>
      <c r="H2928" s="15" t="s">
        <v>290</v>
      </c>
      <c r="I2928" s="130">
        <v>10.49</v>
      </c>
      <c r="J2928" s="6">
        <f>1</f>
        <v>1</v>
      </c>
    </row>
    <row r="2929" spans="2:10" ht="23.25" customHeight="1">
      <c r="B2929" s="100" t="str" cm="1">
        <f t="array" ref="B2929">_xlfn.XLOOKUP(tblMix[[#This Row],[Arena Name]]&amp;tblMix[[#This Row],[Arena Location]],tblLookup[Arena Name]&amp;tblLookup[Arena Location],tblLookup[Team Name],NA(),0,1)</f>
        <v>Philadelphia Eagles</v>
      </c>
      <c r="C2929" s="100" t="str">
        <f>_xlfn.XLOOKUP(tblMix[[#This Row],[Arena Location]],tblLookup[Arena Location],tblLookup[Arena Name],NA(),0,1)</f>
        <v>Lincoln Financial Field</v>
      </c>
      <c r="D2929" s="100" t="s">
        <v>451</v>
      </c>
      <c r="E2929" s="100">
        <v>69596</v>
      </c>
      <c r="F2929" s="129">
        <v>2003</v>
      </c>
      <c r="G2929" s="100" t="s">
        <v>310</v>
      </c>
      <c r="H2929" s="15" t="s">
        <v>290</v>
      </c>
      <c r="I2929" s="130">
        <v>7</v>
      </c>
      <c r="J2929" s="6">
        <f>1</f>
        <v>1</v>
      </c>
    </row>
    <row r="2930" spans="2:10" ht="23.25" customHeight="1">
      <c r="B2930" s="100" t="s">
        <v>414</v>
      </c>
      <c r="C2930" s="100" t="s">
        <v>415</v>
      </c>
      <c r="D2930" s="100" t="s">
        <v>416</v>
      </c>
      <c r="E2930" s="100">
        <v>72220</v>
      </c>
      <c r="F2930" s="129">
        <v>2002</v>
      </c>
      <c r="G2930" s="100" t="s">
        <v>275</v>
      </c>
      <c r="H2930" s="15" t="s">
        <v>283</v>
      </c>
      <c r="I2930" s="130">
        <v>14.59</v>
      </c>
      <c r="J2930" s="6">
        <f>1</f>
        <v>1</v>
      </c>
    </row>
    <row r="2931" spans="2:10" ht="23.25" customHeight="1">
      <c r="B2931" s="100" t="s">
        <v>461</v>
      </c>
      <c r="C2931" s="100" t="s">
        <v>462</v>
      </c>
      <c r="D2931" s="100" t="s">
        <v>463</v>
      </c>
      <c r="E2931" s="100">
        <v>65890</v>
      </c>
      <c r="F2931" s="129">
        <v>1998</v>
      </c>
      <c r="G2931" s="100" t="s">
        <v>304</v>
      </c>
      <c r="H2931" s="15" t="s">
        <v>290</v>
      </c>
      <c r="I2931" s="130">
        <v>7.38</v>
      </c>
      <c r="J2931" s="6">
        <f>1</f>
        <v>1</v>
      </c>
    </row>
    <row r="2932" spans="2:10" ht="23.25" customHeight="1">
      <c r="B2932" s="100" t="s">
        <v>378</v>
      </c>
      <c r="C2932" s="100" t="str">
        <f>_xlfn.XLOOKUP(tblMix[[#This Row],[Team Name]],tblLookup[Team Name],tblLookup[Arena Name],NA(),0,1)</f>
        <v>State Farm Stadium</v>
      </c>
      <c r="D2932" s="100" t="str">
        <f>_xlfn.XLOOKUP(tblMix[[#This Row],[Arena Name]],tblLookup[Arena Name],tblLookup[Arena Location],NA(),0,1)</f>
        <v>Glendale, Arizona</v>
      </c>
      <c r="E2932" s="100">
        <v>63400</v>
      </c>
      <c r="F2932" s="129">
        <v>2006</v>
      </c>
      <c r="G2932" s="100" t="s">
        <v>300</v>
      </c>
      <c r="H2932" s="15" t="s">
        <v>281</v>
      </c>
      <c r="I2932" s="130">
        <v>8.64</v>
      </c>
      <c r="J2932" s="6">
        <f>1</f>
        <v>1</v>
      </c>
    </row>
    <row r="2933" spans="2:10" ht="23.25" customHeight="1">
      <c r="B2933" s="100" t="s">
        <v>423</v>
      </c>
      <c r="C2933" s="100" t="s">
        <v>424</v>
      </c>
      <c r="D2933" s="100" t="str">
        <f>_xlfn.XLOOKUP(tblMix[[#This Row],[Arena Name]],tblLookup[Arena Name],tblLookup[Arena Location],NA(),0,1)</f>
        <v>Kansas City, Missouri</v>
      </c>
      <c r="E2933" s="100">
        <v>76416</v>
      </c>
      <c r="F2933" s="129">
        <v>1972</v>
      </c>
      <c r="G2933" s="100" t="s">
        <v>270</v>
      </c>
      <c r="H2933" s="15" t="s">
        <v>283</v>
      </c>
      <c r="I2933" s="130">
        <v>8.67</v>
      </c>
      <c r="J2933" s="6">
        <f>1</f>
        <v>1</v>
      </c>
    </row>
    <row r="2934" spans="2:10" ht="23.25" customHeight="1">
      <c r="B2934" s="100" t="s">
        <v>417</v>
      </c>
      <c r="C2934" s="100" t="s">
        <v>418</v>
      </c>
      <c r="D2934" s="100" t="str">
        <f>_xlfn.XLOOKUP(tblMix[[#This Row],[Arena Name]],tblLookup[Arena Name],tblLookup[Arena Location],NA(),0,1)</f>
        <v>Indianapolis, Indiana</v>
      </c>
      <c r="E2934" s="100">
        <v>67000</v>
      </c>
      <c r="F2934" s="129">
        <v>2008</v>
      </c>
      <c r="G2934" s="100" t="s">
        <v>277</v>
      </c>
      <c r="H2934" s="15" t="s">
        <v>287</v>
      </c>
      <c r="I2934" s="130">
        <v>8.2200000000000006</v>
      </c>
      <c r="J2934" s="6">
        <f>1</f>
        <v>1</v>
      </c>
    </row>
    <row r="2935" spans="2:10" ht="23.25" customHeight="1">
      <c r="B2935" s="100" t="s">
        <v>411</v>
      </c>
      <c r="C2935" s="100" t="str">
        <f>_xlfn.XLOOKUP(tblMix[[#This Row],[Team Name]],tblLookup[Team Name],tblLookup[Arena Name],NA(),0,1)</f>
        <v>Lambeau Field</v>
      </c>
      <c r="D2935" s="100" t="s">
        <v>413</v>
      </c>
      <c r="E2935" s="100">
        <v>81441</v>
      </c>
      <c r="F2935" s="129">
        <v>1957</v>
      </c>
      <c r="G2935" s="100" t="s">
        <v>295</v>
      </c>
      <c r="H2935" s="15" t="s">
        <v>290</v>
      </c>
      <c r="I2935" s="130">
        <v>15.77</v>
      </c>
      <c r="J2935" s="6">
        <f>1</f>
        <v>1</v>
      </c>
    </row>
    <row r="2936" spans="2:10" ht="23.25" customHeight="1">
      <c r="B2936" s="100" t="s">
        <v>423</v>
      </c>
      <c r="C2936" s="100" t="s">
        <v>424</v>
      </c>
      <c r="D2936" s="100" t="s">
        <v>425</v>
      </c>
      <c r="E2936" s="100">
        <v>76416</v>
      </c>
      <c r="F2936" s="129">
        <v>1972</v>
      </c>
      <c r="G2936" s="100" t="s">
        <v>300</v>
      </c>
      <c r="H2936" s="15" t="s">
        <v>283</v>
      </c>
      <c r="I2936" s="130">
        <v>8.15</v>
      </c>
      <c r="J2936" s="6">
        <f>1</f>
        <v>1</v>
      </c>
    </row>
    <row r="2937" spans="2:10" ht="23.25" customHeight="1">
      <c r="B2937" s="100" t="s">
        <v>429</v>
      </c>
      <c r="C2937" s="100" t="str">
        <f>_xlfn.XLOOKUP(tblMix[[#This Row],[Team Name]],tblLookup[Team Name],tblLookup[Arena Name],NA(),0,1)</f>
        <v>SoFi Stadium</v>
      </c>
      <c r="D2937" s="100" t="str">
        <f>_xlfn.XLOOKUP(tblMix[[#This Row],[Arena Name]],tblLookup[Arena Name],tblLookup[Arena Location],NA(),0,1)</f>
        <v>Inglewood, California</v>
      </c>
      <c r="E2937" s="100">
        <v>70240</v>
      </c>
      <c r="F2937" s="129">
        <v>2020</v>
      </c>
      <c r="G2937" s="100" t="s">
        <v>323</v>
      </c>
      <c r="H2937" s="15" t="s">
        <v>290</v>
      </c>
      <c r="I2937" s="130">
        <v>1.97</v>
      </c>
      <c r="J2937" s="6">
        <f>1</f>
        <v>1</v>
      </c>
    </row>
    <row r="2938" spans="2:10" ht="23.25" customHeight="1">
      <c r="B2938" s="100" t="s">
        <v>455</v>
      </c>
      <c r="C2938" s="100" t="s">
        <v>456</v>
      </c>
      <c r="D2938" s="100" t="str">
        <f>_xlfn.XLOOKUP(tblMix[[#This Row],[Arena Name]],tblLookup[Arena Name],tblLookup[Arena Location],NA(),0,1)</f>
        <v>Santa Clara, California</v>
      </c>
      <c r="E2938" s="100">
        <v>68500</v>
      </c>
      <c r="F2938" s="129">
        <v>2014</v>
      </c>
      <c r="G2938" s="100" t="s">
        <v>310</v>
      </c>
      <c r="H2938" s="15" t="s">
        <v>287</v>
      </c>
      <c r="I2938" s="130">
        <v>7.49</v>
      </c>
      <c r="J2938" s="6">
        <f>1</f>
        <v>1</v>
      </c>
    </row>
    <row r="2939" spans="2:10" ht="23.25" customHeight="1">
      <c r="B2939" s="100" t="s">
        <v>420</v>
      </c>
      <c r="C2939" s="100" t="str">
        <f>_xlfn.XLOOKUP(tblMix[[#This Row],[Team Name]],tblLookup[Team Name],tblLookup[Arena Name],NA(),0,1)</f>
        <v>TIAA Bank Field</v>
      </c>
      <c r="D2939" s="100" t="str">
        <f>_xlfn.XLOOKUP(tblMix[[#This Row],[Arena Name]],tblLookup[Arena Name],tblLookup[Arena Location],NA(),0,1)</f>
        <v>Jacksonville, Florida</v>
      </c>
      <c r="E2939" s="100">
        <v>69132</v>
      </c>
      <c r="F2939" s="129">
        <v>2008</v>
      </c>
      <c r="G2939" s="100" t="s">
        <v>277</v>
      </c>
      <c r="H2939" s="15" t="s">
        <v>283</v>
      </c>
      <c r="I2939" s="130">
        <v>8.2200000000000006</v>
      </c>
      <c r="J2939" s="6">
        <f>1</f>
        <v>1</v>
      </c>
    </row>
    <row r="2940" spans="2:10" ht="23.25" customHeight="1">
      <c r="B2940" s="100" t="str" cm="1">
        <f t="array" ref="B2940">_xlfn.XLOOKUP(tblMix[[#This Row],[Arena Name]]&amp;tblMix[[#This Row],[Arena Location]],tblLookup[Arena Name]&amp;tblLookup[Arena Location],tblLookup[Team Name],NA(),0,1)</f>
        <v>Seattle Seahawks</v>
      </c>
      <c r="C2940" s="100" t="str">
        <f>_xlfn.XLOOKUP(tblMix[[#This Row],[Arena Location]],tblLookup[Arena Location],tblLookup[Arena Name],NA(),0,1)</f>
        <v>Lumen Field</v>
      </c>
      <c r="D2940" s="100" t="s">
        <v>460</v>
      </c>
      <c r="E2940" s="100">
        <v>69000</v>
      </c>
      <c r="F2940" s="129">
        <v>2002</v>
      </c>
      <c r="G2940" s="100" t="s">
        <v>358</v>
      </c>
      <c r="H2940" s="15" t="s">
        <v>283</v>
      </c>
      <c r="I2940" s="130">
        <v>14.51</v>
      </c>
      <c r="J2940" s="6">
        <f>1</f>
        <v>1</v>
      </c>
    </row>
    <row r="2941" spans="2:10" ht="23.25" customHeight="1">
      <c r="B2941" s="100" t="s">
        <v>449</v>
      </c>
      <c r="C2941" s="100" t="s">
        <v>450</v>
      </c>
      <c r="D2941" s="100" t="s">
        <v>451</v>
      </c>
      <c r="E2941" s="100">
        <v>69596</v>
      </c>
      <c r="F2941" s="129">
        <v>2003</v>
      </c>
      <c r="G2941" s="100" t="s">
        <v>288</v>
      </c>
      <c r="H2941" s="15" t="s">
        <v>287</v>
      </c>
      <c r="I2941" s="130">
        <v>5.13</v>
      </c>
      <c r="J2941" s="6">
        <f>1</f>
        <v>1</v>
      </c>
    </row>
    <row r="2942" spans="2:10" ht="23.25" customHeight="1">
      <c r="B2942" s="100" t="str" cm="1">
        <f t="array" ref="B2942">_xlfn.XLOOKUP(tblMix[[#This Row],[Arena Name]]&amp;tblMix[[#This Row],[Arena Location]],tblLookup[Arena Name]&amp;tblLookup[Arena Location],tblLookup[Team Name],NA(),0,1)</f>
        <v>Las Vegas Raiders</v>
      </c>
      <c r="C2942" s="100" t="str">
        <f>_xlfn.XLOOKUP(tblMix[[#This Row],[Arena Location]],tblLookup[Arena Location],tblLookup[Arena Name],NA(),0,1)</f>
        <v>Allegiant Stadium</v>
      </c>
      <c r="D2942" s="100" t="s">
        <v>428</v>
      </c>
      <c r="E2942" s="100">
        <v>65000</v>
      </c>
      <c r="F2942" s="129">
        <v>2020</v>
      </c>
      <c r="G2942" s="100" t="s">
        <v>271</v>
      </c>
      <c r="H2942" s="15" t="s">
        <v>287</v>
      </c>
      <c r="I2942" s="130">
        <v>9.4700000000000006</v>
      </c>
      <c r="J2942" s="6">
        <f>1</f>
        <v>1</v>
      </c>
    </row>
    <row r="2943" spans="2:10" ht="23.25" customHeight="1">
      <c r="B2943" s="100" t="s">
        <v>420</v>
      </c>
      <c r="C2943" s="100" t="s">
        <v>421</v>
      </c>
      <c r="D2943" s="100" t="str">
        <f>_xlfn.XLOOKUP(tblMix[[#This Row],[Arena Name]],tblLookup[Arena Name],tblLookup[Arena Location],NA(),0,1)</f>
        <v>Jacksonville, Florida</v>
      </c>
      <c r="E2943" s="100">
        <v>69132</v>
      </c>
      <c r="F2943" s="129">
        <v>2008</v>
      </c>
      <c r="G2943" s="100" t="s">
        <v>292</v>
      </c>
      <c r="H2943" s="15" t="s">
        <v>287</v>
      </c>
      <c r="I2943" s="130">
        <v>9.99</v>
      </c>
      <c r="J2943" s="6">
        <f>1</f>
        <v>1</v>
      </c>
    </row>
    <row r="2944" spans="2:10" ht="23.25" customHeight="1">
      <c r="B2944" s="100" t="s">
        <v>423</v>
      </c>
      <c r="C2944" s="100" t="s">
        <v>424</v>
      </c>
      <c r="D2944" s="100" t="s">
        <v>425</v>
      </c>
      <c r="E2944" s="100">
        <v>76416</v>
      </c>
      <c r="F2944" s="129">
        <v>1972</v>
      </c>
      <c r="G2944" s="100" t="s">
        <v>304</v>
      </c>
      <c r="H2944" s="15" t="s">
        <v>283</v>
      </c>
      <c r="I2944" s="130">
        <v>7.53</v>
      </c>
      <c r="J2944" s="6">
        <f>1</f>
        <v>1</v>
      </c>
    </row>
    <row r="2945" spans="2:10" ht="23.25" customHeight="1">
      <c r="B2945" s="100" t="str" cm="1">
        <f t="array" ref="B2945">_xlfn.XLOOKUP(tblMix[[#This Row],[Arena Name]]&amp;tblMix[[#This Row],[Arena Location]],tblLookup[Arena Name]&amp;tblLookup[Arena Location],tblLookup[Team Name],NA(),0,1)</f>
        <v>Tennessee Titans</v>
      </c>
      <c r="C2945" s="100" t="str">
        <f>_xlfn.XLOOKUP(tblMix[[#This Row],[Arena Location]],tblLookup[Arena Location],tblLookup[Arena Name],NA(),0,1)</f>
        <v>Nissan Stadium</v>
      </c>
      <c r="D2945" s="100" t="s">
        <v>466</v>
      </c>
      <c r="E2945" s="100">
        <v>69143</v>
      </c>
      <c r="F2945" s="129">
        <v>1999</v>
      </c>
      <c r="G2945" s="100" t="s">
        <v>284</v>
      </c>
      <c r="H2945" s="15" t="s">
        <v>281</v>
      </c>
      <c r="I2945" s="130">
        <v>10.210000000000001</v>
      </c>
      <c r="J2945" s="6">
        <f>1</f>
        <v>1</v>
      </c>
    </row>
    <row r="2946" spans="2:10" ht="23.25" customHeight="1">
      <c r="B2946" s="100" t="s">
        <v>455</v>
      </c>
      <c r="C2946" s="100" t="s">
        <v>456</v>
      </c>
      <c r="D2946" s="100" t="s">
        <v>457</v>
      </c>
      <c r="E2946" s="100">
        <v>68500</v>
      </c>
      <c r="F2946" s="129">
        <v>2014</v>
      </c>
      <c r="G2946" s="100" t="s">
        <v>268</v>
      </c>
      <c r="H2946" s="15" t="s">
        <v>283</v>
      </c>
      <c r="I2946" s="130">
        <v>5.73</v>
      </c>
      <c r="J2946" s="6">
        <f>1</f>
        <v>1</v>
      </c>
    </row>
    <row r="2947" spans="2:10" ht="23.25" customHeight="1">
      <c r="B2947" s="100" t="str" cm="1">
        <f t="array" ref="B2947">_xlfn.XLOOKUP(tblMix[[#This Row],[Arena Name]]&amp;tblMix[[#This Row],[Arena Location]],tblLookup[Arena Name]&amp;tblLookup[Arena Location],tblLookup[Team Name],NA(),0,1)</f>
        <v>Chicago Bears</v>
      </c>
      <c r="C2947" s="100" t="s">
        <v>394</v>
      </c>
      <c r="D2947" s="100" t="s">
        <v>395</v>
      </c>
      <c r="E2947" s="100">
        <v>61500</v>
      </c>
      <c r="F2947" s="129">
        <v>1924</v>
      </c>
      <c r="G2947" s="100" t="s">
        <v>271</v>
      </c>
      <c r="H2947" s="15" t="s">
        <v>283</v>
      </c>
      <c r="I2947" s="130">
        <v>9.4700000000000006</v>
      </c>
      <c r="J2947" s="6">
        <f>1</f>
        <v>1</v>
      </c>
    </row>
    <row r="2948" spans="2:10" ht="23.25" customHeight="1">
      <c r="B2948" s="100" t="s">
        <v>448</v>
      </c>
      <c r="C2948" s="100" t="str">
        <f>_xlfn.XLOOKUP(tblMix[[#This Row],[Team Name]],tblLookup[Team Name],tblLookup[Arena Name],NA(),0,1)</f>
        <v>MetLife Stadium</v>
      </c>
      <c r="D2948" s="100" t="s">
        <v>447</v>
      </c>
      <c r="E2948" s="100">
        <v>82500</v>
      </c>
      <c r="F2948" s="129">
        <v>2010</v>
      </c>
      <c r="G2948" s="100" t="s">
        <v>363</v>
      </c>
      <c r="H2948" s="15" t="s">
        <v>281</v>
      </c>
      <c r="I2948" s="130">
        <v>5.56</v>
      </c>
      <c r="J2948" s="6">
        <f>1</f>
        <v>1</v>
      </c>
    </row>
    <row r="2949" spans="2:10" ht="23.25" customHeight="1">
      <c r="B2949" s="100" t="s">
        <v>387</v>
      </c>
      <c r="C2949" s="100" t="s">
        <v>388</v>
      </c>
      <c r="D2949" s="100" t="s">
        <v>389</v>
      </c>
      <c r="E2949" s="100">
        <v>71608</v>
      </c>
      <c r="F2949" s="129">
        <v>1973</v>
      </c>
      <c r="G2949" s="100" t="s">
        <v>267</v>
      </c>
      <c r="H2949" s="15" t="s">
        <v>283</v>
      </c>
      <c r="I2949" s="130">
        <v>13.64</v>
      </c>
      <c r="J2949" s="6">
        <f>1</f>
        <v>1</v>
      </c>
    </row>
    <row r="2950" spans="2:10" ht="23.25" customHeight="1">
      <c r="B2950" s="100" t="s">
        <v>387</v>
      </c>
      <c r="C2950" s="100" t="str">
        <f>_xlfn.XLOOKUP(tblMix[[#This Row],[Team Name]],tblLookup[Team Name],tblLookup[Arena Name],NA(),0,1)</f>
        <v>Highmark Stadium</v>
      </c>
      <c r="D2950" s="100" t="s">
        <v>389</v>
      </c>
      <c r="E2950" s="100">
        <v>71608</v>
      </c>
      <c r="F2950" s="129">
        <v>1973</v>
      </c>
      <c r="G2950" s="100" t="s">
        <v>286</v>
      </c>
      <c r="H2950" s="15" t="s">
        <v>281</v>
      </c>
      <c r="I2950" s="130">
        <v>7.99</v>
      </c>
      <c r="J2950" s="6">
        <f>1</f>
        <v>1</v>
      </c>
    </row>
    <row r="2951" spans="2:10" ht="23.25" customHeight="1">
      <c r="B2951" s="100" t="s">
        <v>396</v>
      </c>
      <c r="C2951" s="100" t="str">
        <f>_xlfn.XLOOKUP(tblMix[[#This Row],[Team Name]],tblLookup[Team Name],tblLookup[Arena Name],NA(),0,1)</f>
        <v>Paycor Stadium</v>
      </c>
      <c r="D2951" s="100" t="s">
        <v>398</v>
      </c>
      <c r="E2951" s="100">
        <v>65515</v>
      </c>
      <c r="F2951" s="129">
        <v>2000</v>
      </c>
      <c r="G2951" s="100" t="s">
        <v>300</v>
      </c>
      <c r="H2951" s="15" t="s">
        <v>287</v>
      </c>
      <c r="I2951" s="130">
        <v>8.15</v>
      </c>
      <c r="J2951" s="6">
        <f>1</f>
        <v>1</v>
      </c>
    </row>
    <row r="2952" spans="2:10" ht="23.25" customHeight="1">
      <c r="B2952" s="100" t="s">
        <v>390</v>
      </c>
      <c r="C2952" s="100" t="s">
        <v>391</v>
      </c>
      <c r="D2952" s="100" t="s">
        <v>392</v>
      </c>
      <c r="E2952" s="100">
        <v>75523</v>
      </c>
      <c r="F2952" s="129">
        <v>1996</v>
      </c>
      <c r="G2952" s="100" t="s">
        <v>288</v>
      </c>
      <c r="H2952" s="15" t="s">
        <v>283</v>
      </c>
      <c r="I2952" s="130">
        <v>5.13</v>
      </c>
      <c r="J2952" s="6">
        <f>1</f>
        <v>1</v>
      </c>
    </row>
    <row r="2953" spans="2:10" ht="23.25" customHeight="1">
      <c r="B2953" s="100" t="s">
        <v>448</v>
      </c>
      <c r="C2953" s="100" t="str">
        <f>_xlfn.XLOOKUP(tblMix[[#This Row],[Team Name]],tblLookup[Team Name],tblLookup[Arena Name],NA(),0,1)</f>
        <v>MetLife Stadium</v>
      </c>
      <c r="D2953" s="100" t="s">
        <v>447</v>
      </c>
      <c r="E2953" s="100">
        <v>82500</v>
      </c>
      <c r="F2953" s="129">
        <v>2010</v>
      </c>
      <c r="G2953" s="100" t="s">
        <v>285</v>
      </c>
      <c r="H2953" s="15" t="s">
        <v>290</v>
      </c>
      <c r="I2953" s="130">
        <v>11.99</v>
      </c>
      <c r="J2953" s="6">
        <f>1</f>
        <v>1</v>
      </c>
    </row>
    <row r="2954" spans="2:10" ht="23.25" customHeight="1">
      <c r="B2954" s="100" t="s">
        <v>405</v>
      </c>
      <c r="C2954" s="100" t="s">
        <v>406</v>
      </c>
      <c r="D2954" s="100" t="s">
        <v>407</v>
      </c>
      <c r="E2954" s="100">
        <v>76125</v>
      </c>
      <c r="F2954" s="129">
        <v>2001</v>
      </c>
      <c r="G2954" s="100" t="s">
        <v>358</v>
      </c>
      <c r="H2954" s="15" t="s">
        <v>281</v>
      </c>
      <c r="I2954" s="130">
        <v>14.22</v>
      </c>
      <c r="J2954" s="6">
        <f>1</f>
        <v>1</v>
      </c>
    </row>
    <row r="2955" spans="2:10" ht="23.25" customHeight="1">
      <c r="B2955" s="100" t="s">
        <v>458</v>
      </c>
      <c r="C2955" s="100" t="s">
        <v>459</v>
      </c>
      <c r="D2955" s="100" t="s">
        <v>460</v>
      </c>
      <c r="E2955" s="100">
        <v>69000</v>
      </c>
      <c r="F2955" s="129">
        <v>2002</v>
      </c>
      <c r="G2955" s="100" t="s">
        <v>274</v>
      </c>
      <c r="H2955" s="15" t="s">
        <v>281</v>
      </c>
      <c r="I2955" s="130">
        <v>7.11</v>
      </c>
      <c r="J2955" s="6">
        <f>1</f>
        <v>1</v>
      </c>
    </row>
    <row r="2956" spans="2:10" ht="23.25" customHeight="1">
      <c r="B2956" s="100" t="s">
        <v>433</v>
      </c>
      <c r="C2956" s="100" t="str">
        <f>_xlfn.XLOOKUP(tblMix[[#This Row],[Team Name]],tblLookup[Team Name],tblLookup[Arena Name],NA(),0,1)</f>
        <v>Hard Rock Stadium</v>
      </c>
      <c r="D2956" s="100" t="str">
        <f>_xlfn.XLOOKUP(tblMix[[#This Row],[Arena Name]],tblLookup[Arena Name],tblLookup[Arena Location],NA(),0,1)</f>
        <v>Miami Gardens, Florida</v>
      </c>
      <c r="E2956" s="100">
        <v>65326</v>
      </c>
      <c r="F2956" s="129">
        <v>1987</v>
      </c>
      <c r="G2956" s="100" t="s">
        <v>297</v>
      </c>
      <c r="H2956" s="15" t="s">
        <v>281</v>
      </c>
      <c r="I2956" s="130">
        <v>15.12</v>
      </c>
      <c r="J2956" s="6">
        <f>1</f>
        <v>1</v>
      </c>
    </row>
    <row r="2957" spans="2:10" ht="23.25" customHeight="1">
      <c r="B2957" s="100" t="str" cm="1">
        <f t="array" ref="B2957">_xlfn.XLOOKUP(tblMix[[#This Row],[Arena Name]]&amp;tblMix[[#This Row],[Arena Location]],tblLookup[Arena Name]&amp;tblLookup[Arena Location],tblLookup[Team Name],NA(),0,1)</f>
        <v>San Francisco 49ers</v>
      </c>
      <c r="C2957" s="100" t="str">
        <f>_xlfn.XLOOKUP(tblMix[[#This Row],[Arena Location]],tblLookup[Arena Location],tblLookup[Arena Name],NA(),0,1)</f>
        <v>Levi's Stadium</v>
      </c>
      <c r="D2957" s="100" t="s">
        <v>457</v>
      </c>
      <c r="E2957" s="100">
        <v>68500</v>
      </c>
      <c r="F2957" s="129">
        <v>2014</v>
      </c>
      <c r="G2957" s="100" t="s">
        <v>299</v>
      </c>
      <c r="H2957" s="15" t="s">
        <v>283</v>
      </c>
      <c r="I2957" s="130">
        <v>5.21</v>
      </c>
      <c r="J2957" s="6">
        <f>1</f>
        <v>1</v>
      </c>
    </row>
    <row r="2958" spans="2:10" ht="23.25" customHeight="1">
      <c r="B2958" s="100" t="s">
        <v>467</v>
      </c>
      <c r="C2958" s="100" t="s">
        <v>468</v>
      </c>
      <c r="D2958" s="100" t="s">
        <v>469</v>
      </c>
      <c r="E2958" s="100">
        <v>82000</v>
      </c>
      <c r="F2958" s="129">
        <v>1997</v>
      </c>
      <c r="G2958" s="100" t="s">
        <v>270</v>
      </c>
      <c r="H2958" s="15" t="s">
        <v>290</v>
      </c>
      <c r="I2958" s="130">
        <v>8.5</v>
      </c>
      <c r="J2958" s="6">
        <f>1</f>
        <v>1</v>
      </c>
    </row>
    <row r="2959" spans="2:10" ht="23.25" customHeight="1">
      <c r="B2959" s="100" t="s">
        <v>448</v>
      </c>
      <c r="C2959" s="100" t="s">
        <v>446</v>
      </c>
      <c r="D2959" s="100" t="s">
        <v>447</v>
      </c>
      <c r="E2959" s="100">
        <v>82500</v>
      </c>
      <c r="F2959" s="129">
        <v>2010</v>
      </c>
      <c r="G2959" s="100" t="s">
        <v>297</v>
      </c>
      <c r="H2959" s="15" t="s">
        <v>281</v>
      </c>
      <c r="I2959" s="130">
        <v>15.12</v>
      </c>
      <c r="J2959" s="6">
        <f>1</f>
        <v>1</v>
      </c>
    </row>
    <row r="2960" spans="2:10" ht="23.25" customHeight="1">
      <c r="B2960" s="100" t="s">
        <v>405</v>
      </c>
      <c r="C2960" s="100" t="s">
        <v>406</v>
      </c>
      <c r="D2960" s="100" t="s">
        <v>407</v>
      </c>
      <c r="E2960" s="100">
        <v>76125</v>
      </c>
      <c r="F2960" s="129">
        <v>2001</v>
      </c>
      <c r="G2960" s="100" t="s">
        <v>314</v>
      </c>
      <c r="H2960" s="15" t="s">
        <v>290</v>
      </c>
      <c r="I2960" s="130">
        <v>11.49</v>
      </c>
      <c r="J2960" s="6">
        <f>1</f>
        <v>1</v>
      </c>
    </row>
    <row r="2961" spans="2:10" ht="23.25" customHeight="1">
      <c r="B2961" s="100" t="s">
        <v>464</v>
      </c>
      <c r="C2961" s="100" t="s">
        <v>465</v>
      </c>
      <c r="D2961" s="100" t="s">
        <v>466</v>
      </c>
      <c r="E2961" s="100">
        <v>69143</v>
      </c>
      <c r="F2961" s="129">
        <v>1999</v>
      </c>
      <c r="G2961" s="100" t="s">
        <v>310</v>
      </c>
      <c r="H2961" s="15" t="s">
        <v>290</v>
      </c>
      <c r="I2961" s="130">
        <v>7</v>
      </c>
      <c r="J2961" s="6">
        <f>1</f>
        <v>1</v>
      </c>
    </row>
    <row r="2962" spans="2:10" ht="23.25" customHeight="1">
      <c r="B2962" s="100" t="s">
        <v>399</v>
      </c>
      <c r="C2962" s="100" t="str">
        <f>_xlfn.XLOOKUP(tblMix[[#This Row],[Team Name]],tblLookup[Team Name],tblLookup[Arena Name],NA(),0,1)</f>
        <v>Cleveland Browns Stadium</v>
      </c>
      <c r="D2962" s="100" t="s">
        <v>401</v>
      </c>
      <c r="E2962" s="100">
        <v>67895</v>
      </c>
      <c r="F2962" s="129">
        <v>1999</v>
      </c>
      <c r="G2962" s="100" t="s">
        <v>297</v>
      </c>
      <c r="H2962" s="15" t="s">
        <v>281</v>
      </c>
      <c r="I2962" s="130">
        <v>15.12</v>
      </c>
      <c r="J2962" s="6">
        <f>1</f>
        <v>1</v>
      </c>
    </row>
    <row r="2963" spans="2:10" ht="23.25" customHeight="1">
      <c r="B2963" s="100" t="s">
        <v>452</v>
      </c>
      <c r="C2963" s="100" t="s">
        <v>453</v>
      </c>
      <c r="D2963" s="100" t="str">
        <f>_xlfn.XLOOKUP(tblMix[[#This Row],[Arena Name]],tblLookup[Arena Name],tblLookup[Arena Location],NA(),0,1)</f>
        <v>Pittsburgh, Pennsylvania</v>
      </c>
      <c r="E2963" s="100">
        <v>68400</v>
      </c>
      <c r="F2963" s="129">
        <v>2001</v>
      </c>
      <c r="G2963" s="100" t="s">
        <v>271</v>
      </c>
      <c r="H2963" s="15" t="s">
        <v>281</v>
      </c>
      <c r="I2963" s="130">
        <v>9.56</v>
      </c>
      <c r="J2963" s="6">
        <f>1</f>
        <v>1</v>
      </c>
    </row>
    <row r="2964" spans="2:10" ht="23.25" customHeight="1">
      <c r="B2964" s="100" t="s">
        <v>429</v>
      </c>
      <c r="C2964" s="100" t="s">
        <v>430</v>
      </c>
      <c r="D2964" s="100" t="str">
        <f>_xlfn.XLOOKUP(tblMix[[#This Row],[Arena Name]],tblLookup[Arena Name],tblLookup[Arena Location],NA(),0,1)</f>
        <v>Inglewood, California</v>
      </c>
      <c r="E2964" s="100">
        <v>70240</v>
      </c>
      <c r="F2964" s="129">
        <v>2020</v>
      </c>
      <c r="G2964" s="100" t="s">
        <v>310</v>
      </c>
      <c r="H2964" s="15" t="s">
        <v>290</v>
      </c>
      <c r="I2964" s="130">
        <v>7</v>
      </c>
      <c r="J2964" s="6">
        <f>1</f>
        <v>1</v>
      </c>
    </row>
    <row r="2965" spans="2:10" ht="23.25" customHeight="1">
      <c r="B2965" s="100" t="s">
        <v>399</v>
      </c>
      <c r="C2965" s="100" t="s">
        <v>400</v>
      </c>
      <c r="D2965" s="100" t="s">
        <v>401</v>
      </c>
      <c r="E2965" s="100">
        <v>67895</v>
      </c>
      <c r="F2965" s="129">
        <v>1999</v>
      </c>
      <c r="G2965" s="100" t="s">
        <v>311</v>
      </c>
      <c r="H2965" s="15" t="s">
        <v>290</v>
      </c>
      <c r="I2965" s="130">
        <v>14.13</v>
      </c>
      <c r="J2965" s="6">
        <f>1</f>
        <v>1</v>
      </c>
    </row>
    <row r="2966" spans="2:10" ht="23.25" customHeight="1">
      <c r="B2966" s="100" t="s">
        <v>426</v>
      </c>
      <c r="C2966" s="100" t="s">
        <v>427</v>
      </c>
      <c r="D2966" s="100" t="str">
        <f>_xlfn.XLOOKUP(tblMix[[#This Row],[Arena Name]],tblLookup[Arena Name],tblLookup[Arena Location],NA(),0,1)</f>
        <v>Paradise, Nevada</v>
      </c>
      <c r="E2966" s="100">
        <v>65000</v>
      </c>
      <c r="F2966" s="129">
        <v>2020</v>
      </c>
      <c r="G2966" s="100" t="s">
        <v>291</v>
      </c>
      <c r="H2966" s="15" t="s">
        <v>281</v>
      </c>
      <c r="I2966" s="130">
        <v>9.43</v>
      </c>
      <c r="J2966" s="6">
        <f>1</f>
        <v>1</v>
      </c>
    </row>
    <row r="2967" spans="2:10" ht="23.25" customHeight="1">
      <c r="B2967" s="100" t="s">
        <v>442</v>
      </c>
      <c r="C2967" s="100" t="str">
        <f>_xlfn.XLOOKUP(tblMix[[#This Row],[Team Name]],tblLookup[Team Name],tblLookup[Arena Name],NA(),0,1)</f>
        <v>Caesars Superdome</v>
      </c>
      <c r="D2967" s="100" t="str">
        <f>_xlfn.XLOOKUP(tblMix[[#This Row],[Arena Name]],tblLookup[Arena Name],tblLookup[Arena Location],NA(),0,1)</f>
        <v>New Orleans, Louisiana</v>
      </c>
      <c r="E2967" s="100">
        <v>73208</v>
      </c>
      <c r="F2967" s="129">
        <v>1975</v>
      </c>
      <c r="G2967" s="100" t="s">
        <v>277</v>
      </c>
      <c r="H2967" s="15" t="s">
        <v>281</v>
      </c>
      <c r="I2967" s="130">
        <v>8.14</v>
      </c>
      <c r="J2967" s="6">
        <f>1</f>
        <v>1</v>
      </c>
    </row>
    <row r="2968" spans="2:10" ht="23.25" customHeight="1">
      <c r="B2968" s="100" t="s">
        <v>439</v>
      </c>
      <c r="C2968" s="100" t="s">
        <v>440</v>
      </c>
      <c r="D2968" s="100" t="s">
        <v>441</v>
      </c>
      <c r="E2968" s="100">
        <v>66829</v>
      </c>
      <c r="F2968" s="129">
        <v>2002</v>
      </c>
      <c r="G2968" s="100" t="s">
        <v>293</v>
      </c>
      <c r="H2968" s="15" t="s">
        <v>283</v>
      </c>
      <c r="I2968" s="130">
        <v>5.08</v>
      </c>
      <c r="J2968" s="6">
        <f>1</f>
        <v>1</v>
      </c>
    </row>
    <row r="2969" spans="2:10" ht="23.25" customHeight="1">
      <c r="B2969" s="100" t="s">
        <v>420</v>
      </c>
      <c r="C2969" s="100" t="str">
        <f>_xlfn.XLOOKUP(tblMix[[#This Row],[Team Name]],tblLookup[Team Name],tblLookup[Arena Name],NA(),0,1)</f>
        <v>TIAA Bank Field</v>
      </c>
      <c r="D2969" s="100" t="s">
        <v>422</v>
      </c>
      <c r="E2969" s="100">
        <v>69132</v>
      </c>
      <c r="F2969" s="129">
        <v>2008</v>
      </c>
      <c r="G2969" s="100" t="s">
        <v>296</v>
      </c>
      <c r="H2969" s="15" t="s">
        <v>287</v>
      </c>
      <c r="I2969" s="130">
        <v>11.1</v>
      </c>
      <c r="J2969" s="6">
        <f>1</f>
        <v>1</v>
      </c>
    </row>
    <row r="2970" spans="2:10" ht="23.25" customHeight="1">
      <c r="B2970" s="100" t="s">
        <v>429</v>
      </c>
      <c r="C2970" s="100" t="s">
        <v>430</v>
      </c>
      <c r="D2970" s="100" t="s">
        <v>431</v>
      </c>
      <c r="E2970" s="100">
        <v>70240</v>
      </c>
      <c r="F2970" s="129">
        <v>2020</v>
      </c>
      <c r="G2970" s="100" t="s">
        <v>363</v>
      </c>
      <c r="H2970" s="15" t="s">
        <v>287</v>
      </c>
      <c r="I2970" s="130">
        <v>5.05</v>
      </c>
      <c r="J2970" s="6">
        <f>1</f>
        <v>1</v>
      </c>
    </row>
    <row r="2971" spans="2:10" ht="23.25" customHeight="1">
      <c r="B2971" s="100" t="str" cm="1">
        <f t="array" ref="B2971">_xlfn.XLOOKUP(tblMix[[#This Row],[Arena Name]]&amp;tblMix[[#This Row],[Arena Location]],tblLookup[Arena Name]&amp;tblLookup[Arena Location],tblLookup[Team Name],NA(),0,1)</f>
        <v>New Orleans Saints</v>
      </c>
      <c r="C2971" s="100" t="str">
        <f>_xlfn.XLOOKUP(tblMix[[#This Row],[Arena Location]],tblLookup[Arena Location],tblLookup[Arena Name],NA(),0,1)</f>
        <v>Caesars Superdome</v>
      </c>
      <c r="D2971" s="100" t="s">
        <v>444</v>
      </c>
      <c r="E2971" s="100">
        <v>73208</v>
      </c>
      <c r="F2971" s="129">
        <v>1975</v>
      </c>
      <c r="G2971" s="100" t="s">
        <v>269</v>
      </c>
      <c r="H2971" s="15" t="s">
        <v>290</v>
      </c>
      <c r="I2971" s="130">
        <v>10.77</v>
      </c>
      <c r="J2971" s="6">
        <f>1</f>
        <v>1</v>
      </c>
    </row>
    <row r="2972" spans="2:10" ht="23.25" customHeight="1">
      <c r="B2972" s="100" t="s">
        <v>461</v>
      </c>
      <c r="C2972" s="100" t="str">
        <f>_xlfn.XLOOKUP(tblMix[[#This Row],[Team Name]],tblLookup[Team Name],tblLookup[Arena Name],NA(),0,1)</f>
        <v>Raymond James Stadium</v>
      </c>
      <c r="D2972" s="100" t="str">
        <f>_xlfn.XLOOKUP(tblMix[[#This Row],[Arena Name]],tblLookup[Arena Name],tblLookup[Arena Location],NA(),0,1)</f>
        <v>Tampa, Florida</v>
      </c>
      <c r="E2972" s="100">
        <v>65890</v>
      </c>
      <c r="F2972" s="129">
        <v>1998</v>
      </c>
      <c r="G2972" s="100" t="s">
        <v>311</v>
      </c>
      <c r="H2972" s="15" t="s">
        <v>287</v>
      </c>
      <c r="I2972" s="130">
        <v>14.84</v>
      </c>
      <c r="J2972" s="6">
        <f>1</f>
        <v>1</v>
      </c>
    </row>
    <row r="2973" spans="2:10" ht="23.25" customHeight="1">
      <c r="B2973" s="100" t="str" cm="1">
        <f t="array" ref="B2973">_xlfn.XLOOKUP(tblMix[[#This Row],[Arena Name]]&amp;tblMix[[#This Row],[Arena Location]],tblLookup[Arena Name]&amp;tblLookup[Arena Location],tblLookup[Team Name],NA(),0,1)</f>
        <v>Houston Texans</v>
      </c>
      <c r="C2973" s="100" t="str">
        <f>_xlfn.XLOOKUP(tblMix[[#This Row],[Arena Location]],tblLookup[Arena Location],tblLookup[Arena Name],NA(),0,1)</f>
        <v>NRG Stadium</v>
      </c>
      <c r="D2973" s="100" t="s">
        <v>416</v>
      </c>
      <c r="E2973" s="100">
        <v>72220</v>
      </c>
      <c r="F2973" s="129">
        <v>2002</v>
      </c>
      <c r="G2973" s="100" t="s">
        <v>309</v>
      </c>
      <c r="H2973" s="15" t="s">
        <v>283</v>
      </c>
      <c r="I2973" s="130">
        <v>1.68</v>
      </c>
      <c r="J2973" s="6">
        <f>1</f>
        <v>1</v>
      </c>
    </row>
    <row r="2974" spans="2:10" ht="23.25" customHeight="1">
      <c r="B2974" s="100" t="s">
        <v>393</v>
      </c>
      <c r="C2974" s="100" t="s">
        <v>394</v>
      </c>
      <c r="D2974" s="100" t="str">
        <f>_xlfn.XLOOKUP(tblMix[[#This Row],[Arena Name]],tblLookup[Arena Name],tblLookup[Arena Location],NA(),0,1)</f>
        <v>Chicago, Illinois</v>
      </c>
      <c r="E2974" s="100">
        <v>61500</v>
      </c>
      <c r="F2974" s="129">
        <v>1924</v>
      </c>
      <c r="G2974" s="100" t="s">
        <v>314</v>
      </c>
      <c r="H2974" s="15" t="s">
        <v>287</v>
      </c>
      <c r="I2974" s="130">
        <v>12.41</v>
      </c>
      <c r="J2974" s="6">
        <f>1</f>
        <v>1</v>
      </c>
    </row>
    <row r="2975" spans="2:10" ht="23.25" customHeight="1">
      <c r="B2975" s="100" t="str" cm="1">
        <f t="array" ref="B2975">_xlfn.XLOOKUP(tblMix[[#This Row],[Arena Name]]&amp;tblMix[[#This Row],[Arena Location]],tblLookup[Arena Name]&amp;tblLookup[Arena Location],tblLookup[Team Name],NA(),0,1)</f>
        <v>Chicago Bears</v>
      </c>
      <c r="C2975" s="100" t="str">
        <f>_xlfn.XLOOKUP(tblMix[[#This Row],[Arena Location]],tblLookup[Arena Location],tblLookup[Arena Name],NA(),0,1)</f>
        <v>Soldier Field</v>
      </c>
      <c r="D2975" s="100" t="s">
        <v>395</v>
      </c>
      <c r="E2975" s="100">
        <v>61500</v>
      </c>
      <c r="F2975" s="129">
        <v>1924</v>
      </c>
      <c r="G2975" s="100" t="s">
        <v>276</v>
      </c>
      <c r="H2975" s="15" t="s">
        <v>283</v>
      </c>
      <c r="I2975" s="130">
        <v>6.13</v>
      </c>
      <c r="J2975" s="6">
        <f>1</f>
        <v>1</v>
      </c>
    </row>
    <row r="2976" spans="2:10" ht="23.25" customHeight="1">
      <c r="B2976" s="100" t="s">
        <v>393</v>
      </c>
      <c r="C2976" s="100" t="s">
        <v>394</v>
      </c>
      <c r="D2976" s="100" t="s">
        <v>395</v>
      </c>
      <c r="E2976" s="100">
        <v>61500</v>
      </c>
      <c r="F2976" s="129">
        <v>1924</v>
      </c>
      <c r="G2976" s="100" t="s">
        <v>270</v>
      </c>
      <c r="H2976" s="15" t="s">
        <v>287</v>
      </c>
      <c r="I2976" s="130">
        <v>8.67</v>
      </c>
      <c r="J2976" s="6">
        <f>1</f>
        <v>1</v>
      </c>
    </row>
    <row r="2977" spans="2:10" ht="23.25" customHeight="1">
      <c r="B2977" s="100" t="s">
        <v>420</v>
      </c>
      <c r="C2977" s="100" t="s">
        <v>421</v>
      </c>
      <c r="D2977" s="100" t="s">
        <v>422</v>
      </c>
      <c r="E2977" s="100">
        <v>69132</v>
      </c>
      <c r="F2977" s="129">
        <v>2008</v>
      </c>
      <c r="G2977" s="100" t="s">
        <v>303</v>
      </c>
      <c r="H2977" s="15" t="s">
        <v>281</v>
      </c>
      <c r="I2977" s="130">
        <v>14.45</v>
      </c>
      <c r="J2977" s="6">
        <f>1</f>
        <v>1</v>
      </c>
    </row>
    <row r="2978" spans="2:10" ht="23.25" customHeight="1">
      <c r="B2978" s="100" t="str" cm="1">
        <f t="array" ref="B2978">_xlfn.XLOOKUP(tblMix[[#This Row],[Arena Name]]&amp;tblMix[[#This Row],[Arena Location]],tblLookup[Arena Name]&amp;tblLookup[Arena Location],tblLookup[Team Name],NA(),0,1)</f>
        <v>San Francisco 49ers</v>
      </c>
      <c r="C2978" s="100" t="str">
        <f>_xlfn.XLOOKUP(tblMix[[#This Row],[Arena Location]],tblLookup[Arena Location],tblLookup[Arena Name],NA(),0,1)</f>
        <v>Levi's Stadium</v>
      </c>
      <c r="D2978" s="100" t="s">
        <v>457</v>
      </c>
      <c r="E2978" s="100">
        <v>68500</v>
      </c>
      <c r="F2978" s="129">
        <v>2014</v>
      </c>
      <c r="G2978" s="100" t="s">
        <v>300</v>
      </c>
      <c r="H2978" s="15" t="s">
        <v>287</v>
      </c>
      <c r="I2978" s="130">
        <v>8.15</v>
      </c>
      <c r="J2978" s="6">
        <f>1</f>
        <v>1</v>
      </c>
    </row>
    <row r="2979" spans="2:10" ht="23.25" customHeight="1">
      <c r="B2979" s="100" t="s">
        <v>467</v>
      </c>
      <c r="C2979" s="100" t="str">
        <f>_xlfn.XLOOKUP(tblMix[[#This Row],[Team Name]],tblLookup[Team Name],tblLookup[Arena Name],NA(),0,1)</f>
        <v>Commanders Field</v>
      </c>
      <c r="D2979" s="100" t="str">
        <f>_xlfn.XLOOKUP(tblMix[[#This Row],[Arena Name]],tblLookup[Arena Name],tblLookup[Arena Location],NA(),0,1)</f>
        <v>Landover, Maryland</v>
      </c>
      <c r="E2979" s="100">
        <v>82000</v>
      </c>
      <c r="F2979" s="129">
        <v>1997</v>
      </c>
      <c r="G2979" s="100" t="s">
        <v>271</v>
      </c>
      <c r="H2979" s="15" t="s">
        <v>281</v>
      </c>
      <c r="I2979" s="130">
        <v>9.56</v>
      </c>
      <c r="J2979" s="6">
        <f>1</f>
        <v>1</v>
      </c>
    </row>
    <row r="2980" spans="2:10" ht="23.25" customHeight="1">
      <c r="B2980" s="100" t="str" cm="1">
        <f t="array" ref="B2980">_xlfn.XLOOKUP(tblMix[[#This Row],[Arena Name]]&amp;tblMix[[#This Row],[Arena Location]],tblLookup[Arena Name]&amp;tblLookup[Arena Location],tblLookup[Team Name],NA(),0,1)</f>
        <v>San Francisco 49ers</v>
      </c>
      <c r="C2980" s="100" t="s">
        <v>456</v>
      </c>
      <c r="D2980" s="100" t="s">
        <v>457</v>
      </c>
      <c r="E2980" s="100">
        <v>68500</v>
      </c>
      <c r="F2980" s="129">
        <v>2014</v>
      </c>
      <c r="G2980" s="100" t="s">
        <v>296</v>
      </c>
      <c r="H2980" s="15" t="s">
        <v>283</v>
      </c>
      <c r="I2980" s="130">
        <v>11.1</v>
      </c>
      <c r="J2980" s="6">
        <f>1</f>
        <v>1</v>
      </c>
    </row>
    <row r="2981" spans="2:10" ht="23.25" customHeight="1">
      <c r="B2981" s="100" t="s">
        <v>436</v>
      </c>
      <c r="C2981" s="100" t="s">
        <v>437</v>
      </c>
      <c r="D2981" s="100" t="str">
        <f>_xlfn.XLOOKUP(tblMix[[#This Row],[Arena Name]],tblLookup[Arena Name],tblLookup[Arena Location],NA(),0,1)</f>
        <v>Minneapolis, Minnesota</v>
      </c>
      <c r="E2981" s="100">
        <v>66655</v>
      </c>
      <c r="F2981" s="129">
        <v>2016</v>
      </c>
      <c r="G2981" s="100" t="s">
        <v>276</v>
      </c>
      <c r="H2981" s="15" t="s">
        <v>281</v>
      </c>
      <c r="I2981" s="130">
        <v>5.82</v>
      </c>
      <c r="J2981" s="6">
        <f>1</f>
        <v>1</v>
      </c>
    </row>
    <row r="2982" spans="2:10" ht="23.25" customHeight="1">
      <c r="B2982" s="100" t="s">
        <v>467</v>
      </c>
      <c r="C2982" s="100" t="s">
        <v>468</v>
      </c>
      <c r="D2982" s="100" t="s">
        <v>469</v>
      </c>
      <c r="E2982" s="100">
        <v>82000</v>
      </c>
      <c r="F2982" s="129">
        <v>1997</v>
      </c>
      <c r="G2982" s="100" t="s">
        <v>286</v>
      </c>
      <c r="H2982" s="15" t="s">
        <v>283</v>
      </c>
      <c r="I2982" s="130">
        <v>8.8800000000000008</v>
      </c>
      <c r="J2982" s="6">
        <f>1</f>
        <v>1</v>
      </c>
    </row>
    <row r="2983" spans="2:10" ht="23.25" customHeight="1">
      <c r="B2983" s="100" t="str" cm="1">
        <f t="array" ref="B2983">_xlfn.XLOOKUP(tblMix[[#This Row],[Arena Name]]&amp;tblMix[[#This Row],[Arena Location]],tblLookup[Arena Name]&amp;tblLookup[Arena Location],tblLookup[Team Name],NA(),0,1)</f>
        <v>Pittsburgh Steelers</v>
      </c>
      <c r="C2983" s="100" t="str">
        <f>_xlfn.XLOOKUP(tblMix[[#This Row],[Arena Location]],tblLookup[Arena Location],tblLookup[Arena Name],NA(),0,1)</f>
        <v>Acrisure Stadium</v>
      </c>
      <c r="D2983" s="100" t="s">
        <v>454</v>
      </c>
      <c r="E2983" s="100">
        <v>68400</v>
      </c>
      <c r="F2983" s="129">
        <v>2001</v>
      </c>
      <c r="G2983" s="100" t="s">
        <v>298</v>
      </c>
      <c r="H2983" s="15" t="s">
        <v>281</v>
      </c>
      <c r="I2983" s="130">
        <v>9.0500000000000007</v>
      </c>
      <c r="J2983" s="6">
        <f>1</f>
        <v>1</v>
      </c>
    </row>
    <row r="2984" spans="2:10" ht="23.25" customHeight="1">
      <c r="B2984" s="100" t="s">
        <v>396</v>
      </c>
      <c r="C2984" s="100" t="s">
        <v>397</v>
      </c>
      <c r="D2984" s="100" t="s">
        <v>398</v>
      </c>
      <c r="E2984" s="100">
        <v>65515</v>
      </c>
      <c r="F2984" s="129">
        <v>2000</v>
      </c>
      <c r="G2984" s="100" t="s">
        <v>295</v>
      </c>
      <c r="H2984" s="15" t="s">
        <v>281</v>
      </c>
      <c r="I2984" s="130">
        <v>13.92</v>
      </c>
      <c r="J2984" s="6">
        <f>1</f>
        <v>1</v>
      </c>
    </row>
    <row r="2985" spans="2:10" ht="23.25" customHeight="1">
      <c r="B2985" s="100" t="s">
        <v>464</v>
      </c>
      <c r="C2985" s="100" t="s">
        <v>465</v>
      </c>
      <c r="D2985" s="100" t="s">
        <v>466</v>
      </c>
      <c r="E2985" s="100">
        <v>69143</v>
      </c>
      <c r="F2985" s="129">
        <v>1999</v>
      </c>
      <c r="G2985" s="100" t="s">
        <v>293</v>
      </c>
      <c r="H2985" s="15" t="s">
        <v>283</v>
      </c>
      <c r="I2985" s="130">
        <v>5.08</v>
      </c>
      <c r="J2985" s="6">
        <f>1</f>
        <v>1</v>
      </c>
    </row>
    <row r="2986" spans="2:10" ht="23.25" customHeight="1">
      <c r="B2986" s="100" t="s">
        <v>411</v>
      </c>
      <c r="C2986" s="100" t="s">
        <v>412</v>
      </c>
      <c r="D2986" s="100" t="s">
        <v>413</v>
      </c>
      <c r="E2986" s="100">
        <v>81441</v>
      </c>
      <c r="F2986" s="129">
        <v>1957</v>
      </c>
      <c r="G2986" s="100" t="s">
        <v>299</v>
      </c>
      <c r="H2986" s="15" t="s">
        <v>283</v>
      </c>
      <c r="I2986" s="130">
        <v>5.21</v>
      </c>
      <c r="J2986" s="6">
        <f>1</f>
        <v>1</v>
      </c>
    </row>
    <row r="2987" spans="2:10" ht="23.25" customHeight="1">
      <c r="B2987" s="100" t="s">
        <v>411</v>
      </c>
      <c r="C2987" s="100" t="str">
        <f>_xlfn.XLOOKUP(tblMix[[#This Row],[Team Name]],tblLookup[Team Name],tblLookup[Arena Name],NA(),0,1)</f>
        <v>Lambeau Field</v>
      </c>
      <c r="D2987" s="100" t="str">
        <f>_xlfn.XLOOKUP(tblMix[[#This Row],[Arena Name]],tblLookup[Arena Name],tblLookup[Arena Location],NA(),0,1)</f>
        <v>Green Bay, Wisconsin</v>
      </c>
      <c r="E2987" s="100">
        <v>81441</v>
      </c>
      <c r="F2987" s="129">
        <v>1957</v>
      </c>
      <c r="G2987" s="100" t="s">
        <v>310</v>
      </c>
      <c r="H2987" s="15" t="s">
        <v>283</v>
      </c>
      <c r="I2987" s="130">
        <v>7.49</v>
      </c>
      <c r="J2987" s="6">
        <f>1</f>
        <v>1</v>
      </c>
    </row>
    <row r="2988" spans="2:10" ht="23.25" customHeight="1">
      <c r="B2988" s="100" t="s">
        <v>384</v>
      </c>
      <c r="C2988" s="100" t="s">
        <v>385</v>
      </c>
      <c r="D2988" s="100" t="str">
        <f>_xlfn.XLOOKUP(tblMix[[#This Row],[Arena Name]],tblLookup[Arena Name],tblLookup[Arena Location],NA(),0,1)</f>
        <v>Baltimore, Maryland</v>
      </c>
      <c r="E2988" s="100">
        <v>71008</v>
      </c>
      <c r="F2988" s="129">
        <v>1998</v>
      </c>
      <c r="G2988" s="100" t="s">
        <v>282</v>
      </c>
      <c r="H2988" s="15" t="s">
        <v>283</v>
      </c>
      <c r="I2988" s="130">
        <v>5.7</v>
      </c>
      <c r="J2988" s="6">
        <f>1</f>
        <v>1</v>
      </c>
    </row>
    <row r="2989" spans="2:10" ht="23.25" customHeight="1">
      <c r="B2989" s="100" t="s">
        <v>433</v>
      </c>
      <c r="C2989" s="100" t="str">
        <f>_xlfn.XLOOKUP(tblMix[[#This Row],[Team Name]],tblLookup[Team Name],tblLookup[Arena Name],NA(),0,1)</f>
        <v>Hard Rock Stadium</v>
      </c>
      <c r="D2989" s="100" t="str">
        <f>_xlfn.XLOOKUP(tblMix[[#This Row],[Arena Name]],tblLookup[Arena Name],tblLookup[Arena Location],NA(),0,1)</f>
        <v>Miami Gardens, Florida</v>
      </c>
      <c r="E2989" s="100">
        <v>65326</v>
      </c>
      <c r="F2989" s="129">
        <v>1987</v>
      </c>
      <c r="G2989" s="100" t="s">
        <v>300</v>
      </c>
      <c r="H2989" s="15" t="s">
        <v>290</v>
      </c>
      <c r="I2989" s="130">
        <v>8.15</v>
      </c>
      <c r="J2989" s="6">
        <f>1</f>
        <v>1</v>
      </c>
    </row>
    <row r="2990" spans="2:10" ht="23.25" customHeight="1">
      <c r="B2990" s="100" t="str" cm="1">
        <f t="array" ref="B2990">_xlfn.XLOOKUP(tblMix[[#This Row],[Arena Name]]&amp;tblMix[[#This Row],[Arena Location]],tblLookup[Arena Name]&amp;tblLookup[Arena Location],tblLookup[Team Name],NA(),0,1)</f>
        <v>Philadelphia Eagles</v>
      </c>
      <c r="C2990" s="100" t="s">
        <v>450</v>
      </c>
      <c r="D2990" s="100" t="s">
        <v>451</v>
      </c>
      <c r="E2990" s="100">
        <v>69596</v>
      </c>
      <c r="F2990" s="129">
        <v>2003</v>
      </c>
      <c r="G2990" s="100" t="s">
        <v>362</v>
      </c>
      <c r="H2990" s="15" t="s">
        <v>283</v>
      </c>
      <c r="I2990" s="130">
        <v>7.12</v>
      </c>
      <c r="J2990" s="6">
        <f>1</f>
        <v>1</v>
      </c>
    </row>
    <row r="2991" spans="2:10" ht="23.25" customHeight="1">
      <c r="B2991" s="100" t="str" cm="1">
        <f t="array" ref="B2991">_xlfn.XLOOKUP(tblMix[[#This Row],[Arena Name]]&amp;tblMix[[#This Row],[Arena Location]],tblLookup[Arena Name]&amp;tblLookup[Arena Location],tblLookup[Team Name],NA(),0,1)</f>
        <v>Denver Broncos</v>
      </c>
      <c r="C2991" s="100" t="str">
        <f>_xlfn.XLOOKUP(tblMix[[#This Row],[Arena Location]],tblLookup[Arena Location],tblLookup[Arena Name],NA(),0,1)</f>
        <v>Empower Field at Mile High</v>
      </c>
      <c r="D2991" s="100" t="s">
        <v>407</v>
      </c>
      <c r="E2991" s="100">
        <v>76125</v>
      </c>
      <c r="F2991" s="129">
        <v>2001</v>
      </c>
      <c r="G2991" s="100" t="s">
        <v>324</v>
      </c>
      <c r="H2991" s="15" t="s">
        <v>283</v>
      </c>
      <c r="I2991" s="130">
        <v>14.14</v>
      </c>
      <c r="J2991" s="6">
        <f>1</f>
        <v>1</v>
      </c>
    </row>
    <row r="2992" spans="2:10" ht="23.25" customHeight="1">
      <c r="B2992" s="100" t="s">
        <v>405</v>
      </c>
      <c r="C2992" s="100" t="s">
        <v>406</v>
      </c>
      <c r="D2992" s="100" t="s">
        <v>407</v>
      </c>
      <c r="E2992" s="100">
        <v>76125</v>
      </c>
      <c r="F2992" s="129">
        <v>2001</v>
      </c>
      <c r="G2992" s="100" t="s">
        <v>298</v>
      </c>
      <c r="H2992" s="15" t="s">
        <v>290</v>
      </c>
      <c r="I2992" s="130">
        <v>10.7</v>
      </c>
      <c r="J2992" s="6">
        <f>1</f>
        <v>1</v>
      </c>
    </row>
    <row r="2993" spans="2:10" ht="23.25" customHeight="1">
      <c r="B2993" s="100" t="s">
        <v>467</v>
      </c>
      <c r="C2993" s="100" t="str">
        <f>_xlfn.XLOOKUP(tblMix[[#This Row],[Team Name]],tblLookup[Team Name],tblLookup[Arena Name],NA(),0,1)</f>
        <v>Commanders Field</v>
      </c>
      <c r="D2993" s="100" t="str">
        <f>_xlfn.XLOOKUP(tblMix[[#This Row],[Arena Name]],tblLookup[Arena Name],tblLookup[Arena Location],NA(),0,1)</f>
        <v>Landover, Maryland</v>
      </c>
      <c r="E2993" s="100">
        <v>82000</v>
      </c>
      <c r="F2993" s="129">
        <v>1997</v>
      </c>
      <c r="G2993" s="100" t="s">
        <v>365</v>
      </c>
      <c r="H2993" s="15" t="s">
        <v>287</v>
      </c>
      <c r="I2993" s="130">
        <v>7.18</v>
      </c>
      <c r="J2993" s="6">
        <f>1</f>
        <v>1</v>
      </c>
    </row>
    <row r="2994" spans="2:10" ht="23.25" customHeight="1">
      <c r="B2994" s="100" t="s">
        <v>445</v>
      </c>
      <c r="C2994" s="100" t="s">
        <v>446</v>
      </c>
      <c r="D2994" s="100" t="s">
        <v>447</v>
      </c>
      <c r="E2994" s="100">
        <v>82500</v>
      </c>
      <c r="F2994" s="129">
        <v>2010</v>
      </c>
      <c r="G2994" s="100" t="s">
        <v>359</v>
      </c>
      <c r="H2994" s="15" t="s">
        <v>283</v>
      </c>
      <c r="I2994" s="130">
        <v>11.01</v>
      </c>
      <c r="J2994" s="6">
        <f>1</f>
        <v>1</v>
      </c>
    </row>
    <row r="2995" spans="2:10" ht="23.25" customHeight="1">
      <c r="B2995" s="100" t="s">
        <v>433</v>
      </c>
      <c r="C2995" s="100" t="s">
        <v>434</v>
      </c>
      <c r="D2995" s="100" t="s">
        <v>435</v>
      </c>
      <c r="E2995" s="100">
        <v>65326</v>
      </c>
      <c r="F2995" s="129">
        <v>1987</v>
      </c>
      <c r="G2995" s="100" t="s">
        <v>304</v>
      </c>
      <c r="H2995" s="15" t="s">
        <v>281</v>
      </c>
      <c r="I2995" s="130">
        <v>7.38</v>
      </c>
      <c r="J2995" s="6">
        <f>1</f>
        <v>1</v>
      </c>
    </row>
    <row r="2996" spans="2:10" ht="23.25" customHeight="1">
      <c r="B2996" s="100" t="s">
        <v>442</v>
      </c>
      <c r="C2996" s="100" t="s">
        <v>443</v>
      </c>
      <c r="D2996" s="100" t="s">
        <v>444</v>
      </c>
      <c r="E2996" s="100">
        <v>73208</v>
      </c>
      <c r="F2996" s="129">
        <v>1975</v>
      </c>
      <c r="G2996" s="100" t="s">
        <v>364</v>
      </c>
      <c r="H2996" s="15" t="s">
        <v>283</v>
      </c>
      <c r="I2996" s="130">
        <v>6.86</v>
      </c>
      <c r="J2996" s="6">
        <f>1</f>
        <v>1</v>
      </c>
    </row>
    <row r="2997" spans="2:10" ht="23.25" customHeight="1">
      <c r="B2997" s="100" t="s">
        <v>439</v>
      </c>
      <c r="C2997" s="100" t="s">
        <v>440</v>
      </c>
      <c r="D2997" s="100" t="str">
        <f>_xlfn.XLOOKUP(tblMix[[#This Row],[Arena Name]],tblLookup[Arena Name],tblLookup[Arena Location],NA(),0,1)</f>
        <v>Foxborough, Massachusetts</v>
      </c>
      <c r="E2997" s="100">
        <v>66829</v>
      </c>
      <c r="F2997" s="129">
        <v>2002</v>
      </c>
      <c r="G2997" s="100" t="s">
        <v>301</v>
      </c>
      <c r="H2997" s="15" t="s">
        <v>287</v>
      </c>
      <c r="I2997" s="130">
        <v>13.67</v>
      </c>
      <c r="J2997" s="6">
        <f>1</f>
        <v>1</v>
      </c>
    </row>
    <row r="2998" spans="2:10" ht="23.25" customHeight="1">
      <c r="B2998" s="100" t="s">
        <v>426</v>
      </c>
      <c r="C2998" s="100" t="str">
        <f>_xlfn.XLOOKUP(tblMix[[#This Row],[Team Name]],tblLookup[Team Name],tblLookup[Arena Name],NA(),0,1)</f>
        <v>Allegiant Stadium</v>
      </c>
      <c r="D2998" s="100" t="s">
        <v>428</v>
      </c>
      <c r="E2998" s="100">
        <v>65000</v>
      </c>
      <c r="F2998" s="129">
        <v>2020</v>
      </c>
      <c r="G2998" s="100" t="s">
        <v>297</v>
      </c>
      <c r="H2998" s="15" t="s">
        <v>281</v>
      </c>
      <c r="I2998" s="130">
        <v>15.12</v>
      </c>
      <c r="J2998" s="6">
        <f>1</f>
        <v>1</v>
      </c>
    </row>
    <row r="2999" spans="2:10" ht="23.25" customHeight="1">
      <c r="B2999" s="100" t="s">
        <v>384</v>
      </c>
      <c r="C2999" s="100" t="s">
        <v>385</v>
      </c>
      <c r="D2999" s="100" t="s">
        <v>386</v>
      </c>
      <c r="E2999" s="100">
        <v>71008</v>
      </c>
      <c r="F2999" s="129">
        <v>1998</v>
      </c>
      <c r="G2999" s="100" t="s">
        <v>364</v>
      </c>
      <c r="H2999" s="15" t="s">
        <v>281</v>
      </c>
      <c r="I2999" s="130">
        <v>7.2</v>
      </c>
      <c r="J2999" s="6">
        <f>1</f>
        <v>1</v>
      </c>
    </row>
    <row r="3000" spans="2:10" ht="23.25" customHeight="1">
      <c r="B3000" s="100" t="s">
        <v>420</v>
      </c>
      <c r="C3000" s="100" t="s">
        <v>421</v>
      </c>
      <c r="D3000" s="100" t="str">
        <f>_xlfn.XLOOKUP(tblMix[[#This Row],[Arena Name]],tblLookup[Arena Name],tblLookup[Arena Location],NA(),0,1)</f>
        <v>Jacksonville, Florida</v>
      </c>
      <c r="E3000" s="100">
        <v>69132</v>
      </c>
      <c r="F3000" s="129">
        <v>2008</v>
      </c>
      <c r="G3000" s="100" t="s">
        <v>302</v>
      </c>
      <c r="H3000" s="15" t="s">
        <v>287</v>
      </c>
      <c r="I3000" s="130">
        <v>2.62</v>
      </c>
      <c r="J3000" s="6">
        <f>1</f>
        <v>1</v>
      </c>
    </row>
    <row r="3001" spans="2:10" ht="23.25" customHeight="1">
      <c r="B3001" s="100" t="s">
        <v>408</v>
      </c>
      <c r="C3001" s="100" t="str">
        <f>_xlfn.XLOOKUP(tblMix[[#This Row],[Team Name]],tblLookup[Team Name],tblLookup[Arena Name],NA(),0,1)</f>
        <v>Ford Field</v>
      </c>
      <c r="D3001" s="100" t="s">
        <v>410</v>
      </c>
      <c r="E3001" s="100">
        <v>65000</v>
      </c>
      <c r="F3001" s="129">
        <v>2002</v>
      </c>
      <c r="G3001" s="100" t="s">
        <v>271</v>
      </c>
      <c r="H3001" s="15" t="s">
        <v>290</v>
      </c>
      <c r="I3001" s="130">
        <v>10.18</v>
      </c>
      <c r="J3001" s="6">
        <f>1</f>
        <v>1</v>
      </c>
    </row>
    <row r="3002" spans="2:10" ht="23.25" customHeight="1">
      <c r="B3002" s="100" t="s">
        <v>393</v>
      </c>
      <c r="C3002" s="100" t="str">
        <f>_xlfn.XLOOKUP(tblMix[[#This Row],[Team Name]],tblLookup[Team Name],tblLookup[Arena Name],NA(),0,1)</f>
        <v>Soldier Field</v>
      </c>
      <c r="D3002" s="100" t="s">
        <v>395</v>
      </c>
      <c r="E3002" s="100">
        <v>61500</v>
      </c>
      <c r="F3002" s="129">
        <v>1924</v>
      </c>
      <c r="G3002" s="100" t="s">
        <v>275</v>
      </c>
      <c r="H3002" s="15" t="s">
        <v>281</v>
      </c>
      <c r="I3002" s="130">
        <v>15.9</v>
      </c>
      <c r="J3002" s="6">
        <f>1</f>
        <v>1</v>
      </c>
    </row>
    <row r="3003" spans="2:10" ht="23.25" customHeight="1">
      <c r="B3003" s="100" t="str" cm="1">
        <f t="array" ref="B3003">_xlfn.XLOOKUP(tblMix[[#This Row],[Arena Name]]&amp;tblMix[[#This Row],[Arena Location]],tblLookup[Arena Name]&amp;tblLookup[Arena Location],tblLookup[Team Name],NA(),0,1)</f>
        <v>Los Angeles Rams</v>
      </c>
      <c r="C3003" s="100" t="str">
        <f>_xlfn.XLOOKUP(tblMix[[#This Row],[Arena Location]],tblLookup[Arena Location],tblLookup[Arena Name],NA(),0,1)</f>
        <v>SoFi Stadium</v>
      </c>
      <c r="D3003" s="100" t="s">
        <v>431</v>
      </c>
      <c r="E3003" s="100">
        <v>70240</v>
      </c>
      <c r="F3003" s="129">
        <v>2020</v>
      </c>
      <c r="G3003" s="100" t="s">
        <v>303</v>
      </c>
      <c r="H3003" s="15" t="s">
        <v>287</v>
      </c>
      <c r="I3003" s="130">
        <v>13.89</v>
      </c>
      <c r="J3003" s="6">
        <f>1</f>
        <v>1</v>
      </c>
    </row>
    <row r="3004" spans="2:10" ht="23.25" customHeight="1">
      <c r="B3004" s="100" t="str" cm="1">
        <f t="array" ref="B3004">_xlfn.XLOOKUP(tblMix[[#This Row],[Arena Name]]&amp;tblMix[[#This Row],[Arena Location]],tblLookup[Arena Name]&amp;tblLookup[Arena Location],tblLookup[Team Name],NA(),0,1)</f>
        <v>Carolina Panthers</v>
      </c>
      <c r="C3004" s="100" t="s">
        <v>391</v>
      </c>
      <c r="D3004" s="100" t="s">
        <v>392</v>
      </c>
      <c r="E3004" s="100">
        <v>75523</v>
      </c>
      <c r="F3004" s="129">
        <v>1996</v>
      </c>
      <c r="G3004" s="100" t="s">
        <v>361</v>
      </c>
      <c r="H3004" s="15" t="s">
        <v>290</v>
      </c>
      <c r="I3004" s="130">
        <v>3.25</v>
      </c>
      <c r="J3004" s="6">
        <f>1</f>
        <v>1</v>
      </c>
    </row>
    <row r="3005" spans="2:10" ht="23.25" customHeight="1">
      <c r="B3005" s="100" t="s">
        <v>399</v>
      </c>
      <c r="C3005" s="100" t="s">
        <v>400</v>
      </c>
      <c r="D3005" s="100" t="s">
        <v>401</v>
      </c>
      <c r="E3005" s="100">
        <v>67895</v>
      </c>
      <c r="F3005" s="129">
        <v>1999</v>
      </c>
      <c r="G3005" s="100" t="s">
        <v>269</v>
      </c>
      <c r="H3005" s="15" t="s">
        <v>283</v>
      </c>
      <c r="I3005" s="130">
        <v>10.34</v>
      </c>
      <c r="J3005" s="6">
        <f>1</f>
        <v>1</v>
      </c>
    </row>
    <row r="3006" spans="2:10" ht="23.25" customHeight="1">
      <c r="B3006" s="100" t="s">
        <v>461</v>
      </c>
      <c r="C3006" s="100" t="s">
        <v>462</v>
      </c>
      <c r="D3006" s="100" t="s">
        <v>463</v>
      </c>
      <c r="E3006" s="100">
        <v>65890</v>
      </c>
      <c r="F3006" s="129">
        <v>1998</v>
      </c>
      <c r="G3006" s="100" t="s">
        <v>323</v>
      </c>
      <c r="H3006" s="15" t="s">
        <v>281</v>
      </c>
      <c r="I3006" s="130">
        <v>2.19</v>
      </c>
      <c r="J3006" s="6">
        <f>1</f>
        <v>1</v>
      </c>
    </row>
    <row r="3007" spans="2:10" ht="23.25" customHeight="1">
      <c r="B3007" s="100" t="s">
        <v>467</v>
      </c>
      <c r="C3007" s="100" t="str">
        <f>_xlfn.XLOOKUP(tblMix[[#This Row],[Team Name]],tblLookup[Team Name],tblLookup[Arena Name],NA(),0,1)</f>
        <v>Commanders Field</v>
      </c>
      <c r="D3007" s="100" t="str">
        <f>_xlfn.XLOOKUP(tblMix[[#This Row],[Arena Name]],tblLookup[Arena Name],tblLookup[Arena Location],NA(),0,1)</f>
        <v>Landover, Maryland</v>
      </c>
      <c r="E3007" s="100">
        <v>82000</v>
      </c>
      <c r="F3007" s="129">
        <v>1997</v>
      </c>
      <c r="G3007" s="100" t="s">
        <v>298</v>
      </c>
      <c r="H3007" s="15" t="s">
        <v>290</v>
      </c>
      <c r="I3007" s="130">
        <v>10.7</v>
      </c>
      <c r="J3007" s="6">
        <f>1</f>
        <v>1</v>
      </c>
    </row>
    <row r="3008" spans="2:10" ht="23.25" customHeight="1">
      <c r="B3008" s="100" t="s">
        <v>396</v>
      </c>
      <c r="C3008" s="100" t="s">
        <v>397</v>
      </c>
      <c r="D3008" s="100" t="str">
        <f>_xlfn.XLOOKUP(tblMix[[#This Row],[Arena Name]],tblLookup[Arena Name],tblLookup[Arena Location],NA(),0,1)</f>
        <v>Cincinnati, Ohio</v>
      </c>
      <c r="E3008" s="100">
        <v>65515</v>
      </c>
      <c r="F3008" s="129">
        <v>2000</v>
      </c>
      <c r="G3008" s="100" t="s">
        <v>363</v>
      </c>
      <c r="H3008" s="15" t="s">
        <v>283</v>
      </c>
      <c r="I3008" s="130">
        <v>5.05</v>
      </c>
      <c r="J3008" s="6">
        <f>1</f>
        <v>1</v>
      </c>
    </row>
    <row r="3009" spans="2:10" ht="23.25" customHeight="1">
      <c r="B3009" s="100" t="s">
        <v>449</v>
      </c>
      <c r="C3009" s="100" t="s">
        <v>450</v>
      </c>
      <c r="D3009" s="100" t="s">
        <v>451</v>
      </c>
      <c r="E3009" s="100">
        <v>69596</v>
      </c>
      <c r="F3009" s="129">
        <v>2003</v>
      </c>
      <c r="G3009" s="100" t="s">
        <v>304</v>
      </c>
      <c r="H3009" s="15" t="s">
        <v>287</v>
      </c>
      <c r="I3009" s="130">
        <v>7.53</v>
      </c>
      <c r="J3009" s="6">
        <f>1</f>
        <v>1</v>
      </c>
    </row>
    <row r="3010" spans="2:10" ht="23.25" customHeight="1">
      <c r="B3010" s="100" t="str" cm="1">
        <f t="array" ref="B3010">_xlfn.XLOOKUP(tblMix[[#This Row],[Arena Name]]&amp;tblMix[[#This Row],[Arena Location]],tblLookup[Arena Name]&amp;tblLookup[Arena Location],tblLookup[Team Name],NA(),0,1)</f>
        <v>Chicago Bears</v>
      </c>
      <c r="C3010" s="100" t="str">
        <f>_xlfn.XLOOKUP(tblMix[[#This Row],[Arena Location]],tblLookup[Arena Location],tblLookup[Arena Name],NA(),0,1)</f>
        <v>Soldier Field</v>
      </c>
      <c r="D3010" s="100" t="s">
        <v>395</v>
      </c>
      <c r="E3010" s="100">
        <v>61500</v>
      </c>
      <c r="F3010" s="129">
        <v>1924</v>
      </c>
      <c r="G3010" s="100" t="s">
        <v>362</v>
      </c>
      <c r="H3010" s="15" t="s">
        <v>290</v>
      </c>
      <c r="I3010" s="130">
        <v>6.72</v>
      </c>
      <c r="J3010" s="6">
        <f>1</f>
        <v>1</v>
      </c>
    </row>
    <row r="3011" spans="2:10" ht="23.25" customHeight="1">
      <c r="B3011" s="100" t="str" cm="1">
        <f t="array" ref="B3011">_xlfn.XLOOKUP(tblMix[[#This Row],[Arena Name]]&amp;tblMix[[#This Row],[Arena Location]],tblLookup[Arena Name]&amp;tblLookup[Arena Location],tblLookup[Team Name],NA(),0,1)</f>
        <v>Cleveland Browns</v>
      </c>
      <c r="C3011" s="100" t="s">
        <v>400</v>
      </c>
      <c r="D3011" s="100" t="s">
        <v>401</v>
      </c>
      <c r="E3011" s="100">
        <v>67895</v>
      </c>
      <c r="F3011" s="129">
        <v>1999</v>
      </c>
      <c r="G3011" s="100" t="s">
        <v>276</v>
      </c>
      <c r="H3011" s="15" t="s">
        <v>287</v>
      </c>
      <c r="I3011" s="130">
        <v>6.13</v>
      </c>
      <c r="J3011" s="6">
        <f>1</f>
        <v>1</v>
      </c>
    </row>
    <row r="3012" spans="2:10" ht="23.25" customHeight="1">
      <c r="B3012" s="100" t="s">
        <v>378</v>
      </c>
      <c r="C3012" s="100" t="s">
        <v>379</v>
      </c>
      <c r="D3012" s="100" t="s">
        <v>380</v>
      </c>
      <c r="E3012" s="100">
        <v>63400</v>
      </c>
      <c r="F3012" s="129">
        <v>2006</v>
      </c>
      <c r="G3012" s="100" t="s">
        <v>308</v>
      </c>
      <c r="H3012" s="15" t="s">
        <v>287</v>
      </c>
      <c r="I3012" s="130">
        <v>11.5</v>
      </c>
      <c r="J3012" s="6">
        <f>1</f>
        <v>1</v>
      </c>
    </row>
    <row r="3013" spans="2:10" ht="23.25" customHeight="1">
      <c r="B3013" s="100" t="s">
        <v>396</v>
      </c>
      <c r="C3013" s="100" t="str">
        <f>_xlfn.XLOOKUP(tblMix[[#This Row],[Team Name]],tblLookup[Team Name],tblLookup[Arena Name],NA(),0,1)</f>
        <v>Paycor Stadium</v>
      </c>
      <c r="D3013" s="100" t="s">
        <v>398</v>
      </c>
      <c r="E3013" s="100">
        <v>65515</v>
      </c>
      <c r="F3013" s="129">
        <v>2000</v>
      </c>
      <c r="G3013" s="100" t="s">
        <v>272</v>
      </c>
      <c r="H3013" s="15" t="s">
        <v>287</v>
      </c>
      <c r="I3013" s="130">
        <v>15.68</v>
      </c>
      <c r="J3013" s="6">
        <f>1</f>
        <v>1</v>
      </c>
    </row>
    <row r="3014" spans="2:10" ht="23.25" customHeight="1">
      <c r="B3014" s="100" t="s">
        <v>448</v>
      </c>
      <c r="C3014" s="100" t="s">
        <v>446</v>
      </c>
      <c r="D3014" s="100" t="s">
        <v>447</v>
      </c>
      <c r="E3014" s="100">
        <v>82500</v>
      </c>
      <c r="F3014" s="129">
        <v>2010</v>
      </c>
      <c r="G3014" s="100" t="s">
        <v>299</v>
      </c>
      <c r="H3014" s="15" t="s">
        <v>281</v>
      </c>
      <c r="I3014" s="130">
        <v>5.31</v>
      </c>
      <c r="J3014" s="6">
        <f>1</f>
        <v>1</v>
      </c>
    </row>
    <row r="3015" spans="2:10" ht="23.25" customHeight="1">
      <c r="B3015" s="100" t="str" cm="1">
        <f t="array" ref="B3015">_xlfn.XLOOKUP(tblMix[[#This Row],[Arena Name]]&amp;tblMix[[#This Row],[Arena Location]],tblLookup[Arena Name]&amp;tblLookup[Arena Location],tblLookup[Team Name],NA(),0,1)</f>
        <v>Denver Broncos</v>
      </c>
      <c r="C3015" s="100" t="s">
        <v>406</v>
      </c>
      <c r="D3015" s="100" t="s">
        <v>407</v>
      </c>
      <c r="E3015" s="100">
        <v>76125</v>
      </c>
      <c r="F3015" s="129">
        <v>2001</v>
      </c>
      <c r="G3015" s="100" t="s">
        <v>299</v>
      </c>
      <c r="H3015" s="15" t="s">
        <v>287</v>
      </c>
      <c r="I3015" s="130">
        <v>5.21</v>
      </c>
      <c r="J3015" s="6">
        <f>1</f>
        <v>1</v>
      </c>
    </row>
    <row r="3016" spans="2:10" ht="23.25" customHeight="1">
      <c r="B3016" s="100" t="str" cm="1">
        <f t="array" ref="B3016">_xlfn.XLOOKUP(tblMix[[#This Row],[Arena Name]]&amp;tblMix[[#This Row],[Arena Location]],tblLookup[Arena Name]&amp;tblLookup[Arena Location],tblLookup[Team Name],NA(),0,1)</f>
        <v>New York Giants</v>
      </c>
      <c r="C3016" s="100" t="str">
        <f>_xlfn.XLOOKUP(tblMix[[#This Row],[Arena Location]],tblLookup[Arena Location],tblLookup[Arena Name],NA(),0,1)</f>
        <v>MetLife Stadium</v>
      </c>
      <c r="D3016" s="100" t="s">
        <v>447</v>
      </c>
      <c r="E3016" s="100">
        <v>82500</v>
      </c>
      <c r="F3016" s="129">
        <v>2010</v>
      </c>
      <c r="G3016" s="100" t="s">
        <v>311</v>
      </c>
      <c r="H3016" s="15" t="s">
        <v>290</v>
      </c>
      <c r="I3016" s="130">
        <v>14.13</v>
      </c>
      <c r="J3016" s="6">
        <f>1</f>
        <v>1</v>
      </c>
    </row>
    <row r="3017" spans="2:10" ht="23.25" customHeight="1">
      <c r="B3017" s="100" t="str" cm="1">
        <f t="array" ref="B3017">_xlfn.XLOOKUP(tblMix[[#This Row],[Arena Name]]&amp;tblMix[[#This Row],[Arena Location]],tblLookup[Arena Name]&amp;tblLookup[Arena Location],tblLookup[Team Name],NA(),0,1)</f>
        <v>Los Angeles Rams</v>
      </c>
      <c r="C3017" s="100" t="str">
        <f>_xlfn.XLOOKUP(tblMix[[#This Row],[Arena Location]],tblLookup[Arena Location],tblLookup[Arena Name],NA(),0,1)</f>
        <v>SoFi Stadium</v>
      </c>
      <c r="D3017" s="100" t="s">
        <v>431</v>
      </c>
      <c r="E3017" s="100">
        <v>70240</v>
      </c>
      <c r="F3017" s="129">
        <v>2020</v>
      </c>
      <c r="G3017" s="100" t="s">
        <v>314</v>
      </c>
      <c r="H3017" s="15" t="s">
        <v>281</v>
      </c>
      <c r="I3017" s="130">
        <v>11.17</v>
      </c>
      <c r="J3017" s="6">
        <f>1</f>
        <v>1</v>
      </c>
    </row>
    <row r="3018" spans="2:10" ht="23.25" customHeight="1">
      <c r="B3018" s="100" t="s">
        <v>426</v>
      </c>
      <c r="C3018" s="100" t="s">
        <v>427</v>
      </c>
      <c r="D3018" s="100" t="s">
        <v>428</v>
      </c>
      <c r="E3018" s="100">
        <v>65000</v>
      </c>
      <c r="F3018" s="129">
        <v>2020</v>
      </c>
      <c r="G3018" s="100" t="s">
        <v>297</v>
      </c>
      <c r="H3018" s="15" t="s">
        <v>287</v>
      </c>
      <c r="I3018" s="130">
        <v>15.27</v>
      </c>
      <c r="J3018" s="6">
        <f>1</f>
        <v>1</v>
      </c>
    </row>
    <row r="3019" spans="2:10" ht="23.25" customHeight="1">
      <c r="B3019" s="100" t="s">
        <v>432</v>
      </c>
      <c r="C3019" s="100" t="str">
        <f>_xlfn.XLOOKUP(tblMix[[#This Row],[Team Name]],tblLookup[Team Name],tblLookup[Arena Name],NA(),0,1)</f>
        <v>SoFi Stadium</v>
      </c>
      <c r="D3019" s="100" t="s">
        <v>431</v>
      </c>
      <c r="E3019" s="100">
        <v>70240</v>
      </c>
      <c r="F3019" s="129">
        <v>2020</v>
      </c>
      <c r="G3019" s="100" t="s">
        <v>322</v>
      </c>
      <c r="H3019" s="15" t="s">
        <v>287</v>
      </c>
      <c r="I3019" s="130">
        <v>4.54</v>
      </c>
      <c r="J3019" s="6">
        <f>1</f>
        <v>1</v>
      </c>
    </row>
    <row r="3020" spans="2:10" ht="23.25" customHeight="1">
      <c r="B3020" s="100" t="s">
        <v>399</v>
      </c>
      <c r="C3020" s="100" t="s">
        <v>400</v>
      </c>
      <c r="D3020" s="100" t="str">
        <f>_xlfn.XLOOKUP(tblMix[[#This Row],[Arena Name]],tblLookup[Arena Name],tblLookup[Arena Location],NA(),0,1)</f>
        <v>Cleveland, Ohio</v>
      </c>
      <c r="E3020" s="100">
        <v>67895</v>
      </c>
      <c r="F3020" s="129">
        <v>1999</v>
      </c>
      <c r="G3020" s="100" t="s">
        <v>293</v>
      </c>
      <c r="H3020" s="15" t="s">
        <v>281</v>
      </c>
      <c r="I3020" s="130">
        <v>5.38</v>
      </c>
      <c r="J3020" s="6">
        <f>1</f>
        <v>1</v>
      </c>
    </row>
    <row r="3021" spans="2:10" ht="23.25" customHeight="1">
      <c r="B3021" s="100" t="s">
        <v>390</v>
      </c>
      <c r="C3021" s="100" t="s">
        <v>391</v>
      </c>
      <c r="D3021" s="100" t="s">
        <v>392</v>
      </c>
      <c r="E3021" s="100">
        <v>75523</v>
      </c>
      <c r="F3021" s="129">
        <v>1996</v>
      </c>
      <c r="G3021" s="100" t="s">
        <v>323</v>
      </c>
      <c r="H3021" s="15" t="s">
        <v>290</v>
      </c>
      <c r="I3021" s="130">
        <v>1.97</v>
      </c>
      <c r="J3021" s="6">
        <f>1</f>
        <v>1</v>
      </c>
    </row>
    <row r="3022" spans="2:10" ht="23.25" customHeight="1">
      <c r="B3022" s="100" t="s">
        <v>455</v>
      </c>
      <c r="C3022" s="100" t="s">
        <v>456</v>
      </c>
      <c r="D3022" s="100" t="str">
        <f>_xlfn.XLOOKUP(tblMix[[#This Row],[Arena Name]],tblLookup[Arena Name],tblLookup[Arena Location],NA(),0,1)</f>
        <v>Santa Clara, California</v>
      </c>
      <c r="E3022" s="100">
        <v>68500</v>
      </c>
      <c r="F3022" s="129">
        <v>2014</v>
      </c>
      <c r="G3022" s="100" t="s">
        <v>364</v>
      </c>
      <c r="H3022" s="15" t="s">
        <v>281</v>
      </c>
      <c r="I3022" s="130">
        <v>7.2</v>
      </c>
      <c r="J3022" s="6">
        <f>1</f>
        <v>1</v>
      </c>
    </row>
    <row r="3023" spans="2:10" ht="23.25" customHeight="1">
      <c r="B3023" s="100" t="str" cm="1">
        <f t="array" ref="B3023">_xlfn.XLOOKUP(tblMix[[#This Row],[Arena Name]]&amp;tblMix[[#This Row],[Arena Location]],tblLookup[Arena Name]&amp;tblLookup[Arena Location],tblLookup[Team Name],NA(),0,1)</f>
        <v>Seattle Seahawks</v>
      </c>
      <c r="C3023" s="100" t="s">
        <v>459</v>
      </c>
      <c r="D3023" s="100" t="s">
        <v>460</v>
      </c>
      <c r="E3023" s="100">
        <v>69000</v>
      </c>
      <c r="F3023" s="129">
        <v>2002</v>
      </c>
      <c r="G3023" s="100" t="s">
        <v>296</v>
      </c>
      <c r="H3023" s="15" t="s">
        <v>287</v>
      </c>
      <c r="I3023" s="130">
        <v>11.1</v>
      </c>
      <c r="J3023" s="6">
        <f>1</f>
        <v>1</v>
      </c>
    </row>
    <row r="3024" spans="2:10" ht="23.25" customHeight="1">
      <c r="B3024" s="100" t="s">
        <v>455</v>
      </c>
      <c r="C3024" s="100" t="str">
        <f>_xlfn.XLOOKUP(tblMix[[#This Row],[Team Name]],tblLookup[Team Name],tblLookup[Arena Name],NA(),0,1)</f>
        <v>Levi's Stadium</v>
      </c>
      <c r="D3024" s="100" t="s">
        <v>457</v>
      </c>
      <c r="E3024" s="100">
        <v>68500</v>
      </c>
      <c r="F3024" s="129">
        <v>2014</v>
      </c>
      <c r="G3024" s="100" t="s">
        <v>292</v>
      </c>
      <c r="H3024" s="15" t="s">
        <v>283</v>
      </c>
      <c r="I3024" s="130">
        <v>9.99</v>
      </c>
      <c r="J3024" s="6">
        <f>1</f>
        <v>1</v>
      </c>
    </row>
    <row r="3025" spans="2:10" ht="23.25" customHeight="1">
      <c r="B3025" s="100" t="s">
        <v>448</v>
      </c>
      <c r="C3025" s="100" t="str">
        <f>_xlfn.XLOOKUP(tblMix[[#This Row],[Team Name]],tblLookup[Team Name],tblLookup[Arena Name],NA(),0,1)</f>
        <v>MetLife Stadium</v>
      </c>
      <c r="D3025" s="100" t="str">
        <f>_xlfn.XLOOKUP(tblMix[[#This Row],[Arena Name]],tblLookup[Arena Name],tblLookup[Arena Location],NA(),0,1)</f>
        <v>East Rutherford, New Jersey</v>
      </c>
      <c r="E3025" s="100">
        <v>82500</v>
      </c>
      <c r="F3025" s="129">
        <v>2010</v>
      </c>
      <c r="G3025" s="100" t="s">
        <v>293</v>
      </c>
      <c r="H3025" s="15" t="s">
        <v>281</v>
      </c>
      <c r="I3025" s="130">
        <v>5.38</v>
      </c>
      <c r="J3025" s="6">
        <f>1</f>
        <v>1</v>
      </c>
    </row>
    <row r="3026" spans="2:10" ht="23.25" customHeight="1">
      <c r="B3026" s="100" t="s">
        <v>417</v>
      </c>
      <c r="C3026" s="100" t="s">
        <v>418</v>
      </c>
      <c r="D3026" s="100" t="s">
        <v>419</v>
      </c>
      <c r="E3026" s="100">
        <v>67000</v>
      </c>
      <c r="F3026" s="129">
        <v>2008</v>
      </c>
      <c r="G3026" s="100" t="s">
        <v>273</v>
      </c>
      <c r="H3026" s="15" t="s">
        <v>287</v>
      </c>
      <c r="I3026" s="130">
        <v>6.07</v>
      </c>
      <c r="J3026" s="6">
        <f>1</f>
        <v>1</v>
      </c>
    </row>
    <row r="3027" spans="2:10" ht="23.25" customHeight="1">
      <c r="B3027" s="100" t="s">
        <v>442</v>
      </c>
      <c r="C3027" s="100" t="s">
        <v>443</v>
      </c>
      <c r="D3027" s="100" t="s">
        <v>444</v>
      </c>
      <c r="E3027" s="100">
        <v>73208</v>
      </c>
      <c r="F3027" s="129">
        <v>1975</v>
      </c>
      <c r="G3027" s="100" t="s">
        <v>321</v>
      </c>
      <c r="H3027" s="15" t="s">
        <v>281</v>
      </c>
      <c r="I3027" s="130">
        <v>3.9</v>
      </c>
      <c r="J3027" s="6">
        <f>1</f>
        <v>1</v>
      </c>
    </row>
    <row r="3028" spans="2:10" ht="23.25" customHeight="1">
      <c r="B3028" s="100" t="s">
        <v>387</v>
      </c>
      <c r="C3028" s="100" t="s">
        <v>388</v>
      </c>
      <c r="D3028" s="100" t="s">
        <v>389</v>
      </c>
      <c r="E3028" s="100">
        <v>71608</v>
      </c>
      <c r="F3028" s="129">
        <v>1973</v>
      </c>
      <c r="G3028" s="100" t="s">
        <v>268</v>
      </c>
      <c r="H3028" s="15" t="s">
        <v>283</v>
      </c>
      <c r="I3028" s="130">
        <v>5.73</v>
      </c>
      <c r="J3028" s="6">
        <f>1</f>
        <v>1</v>
      </c>
    </row>
    <row r="3029" spans="2:10" ht="23.25" customHeight="1">
      <c r="B3029" s="100" t="s">
        <v>396</v>
      </c>
      <c r="C3029" s="100" t="str">
        <f>_xlfn.XLOOKUP(tblMix[[#This Row],[Team Name]],tblLookup[Team Name],tblLookup[Arena Name],NA(),0,1)</f>
        <v>Paycor Stadium</v>
      </c>
      <c r="D3029" s="100" t="s">
        <v>398</v>
      </c>
      <c r="E3029" s="100">
        <v>65515</v>
      </c>
      <c r="F3029" s="129">
        <v>2000</v>
      </c>
      <c r="G3029" s="100" t="s">
        <v>271</v>
      </c>
      <c r="H3029" s="15" t="s">
        <v>287</v>
      </c>
      <c r="I3029" s="130">
        <v>9.4700000000000006</v>
      </c>
      <c r="J3029" s="6">
        <f>1</f>
        <v>1</v>
      </c>
    </row>
    <row r="3030" spans="2:10" ht="23.25" customHeight="1">
      <c r="B3030" s="100" t="s">
        <v>408</v>
      </c>
      <c r="C3030" s="100" t="s">
        <v>409</v>
      </c>
      <c r="D3030" s="100" t="str">
        <f>_xlfn.XLOOKUP(tblMix[[#This Row],[Arena Name]],tblLookup[Arena Name],tblLookup[Arena Location],NA(),0,1)</f>
        <v>Detroit, Michigan</v>
      </c>
      <c r="E3030" s="100">
        <v>65000</v>
      </c>
      <c r="F3030" s="129">
        <v>2002</v>
      </c>
      <c r="G3030" s="100" t="s">
        <v>312</v>
      </c>
      <c r="H3030" s="15" t="s">
        <v>283</v>
      </c>
      <c r="I3030" s="130">
        <v>16.22</v>
      </c>
      <c r="J3030" s="6">
        <f>1</f>
        <v>1</v>
      </c>
    </row>
    <row r="3031" spans="2:10" ht="23.25" customHeight="1">
      <c r="B3031" s="100" t="s">
        <v>405</v>
      </c>
      <c r="C3031" s="100" t="str">
        <f>_xlfn.XLOOKUP(tblMix[[#This Row],[Team Name]],tblLookup[Team Name],tblLookup[Arena Name],NA(),0,1)</f>
        <v>Empower Field at Mile High</v>
      </c>
      <c r="D3031" s="100" t="str">
        <f>_xlfn.XLOOKUP(tblMix[[#This Row],[Arena Name]],tblLookup[Arena Name],tblLookup[Arena Location],NA(),0,1)</f>
        <v>Denver, Colorado</v>
      </c>
      <c r="E3031" s="100">
        <v>76125</v>
      </c>
      <c r="F3031" s="129">
        <v>2001</v>
      </c>
      <c r="G3031" s="100" t="s">
        <v>293</v>
      </c>
      <c r="H3031" s="15" t="s">
        <v>287</v>
      </c>
      <c r="I3031" s="130">
        <v>5.08</v>
      </c>
      <c r="J3031" s="6">
        <f>1</f>
        <v>1</v>
      </c>
    </row>
    <row r="3032" spans="2:10" ht="23.25" customHeight="1">
      <c r="B3032" s="100" t="str" cm="1">
        <f t="array" ref="B3032">_xlfn.XLOOKUP(tblMix[[#This Row],[Arena Name]]&amp;tblMix[[#This Row],[Arena Location]],tblLookup[Arena Name]&amp;tblLookup[Arena Location],tblLookup[Team Name],NA(),0,1)</f>
        <v>Detroit Lions</v>
      </c>
      <c r="C3032" s="100" t="str">
        <f>_xlfn.XLOOKUP(tblMix[[#This Row],[Arena Location]],tblLookup[Arena Location],tblLookup[Arena Name],NA(),0,1)</f>
        <v>Ford Field</v>
      </c>
      <c r="D3032" s="100" t="s">
        <v>410</v>
      </c>
      <c r="E3032" s="100">
        <v>65000</v>
      </c>
      <c r="F3032" s="129">
        <v>2002</v>
      </c>
      <c r="G3032" s="100" t="s">
        <v>267</v>
      </c>
      <c r="H3032" s="15" t="s">
        <v>290</v>
      </c>
      <c r="I3032" s="130">
        <v>12.63</v>
      </c>
      <c r="J3032" s="6">
        <f>1</f>
        <v>1</v>
      </c>
    </row>
    <row r="3033" spans="2:10" ht="23.25" customHeight="1">
      <c r="B3033" s="100" t="s">
        <v>408</v>
      </c>
      <c r="C3033" s="100" t="str">
        <f>_xlfn.XLOOKUP(tblMix[[#This Row],[Team Name]],tblLookup[Team Name],tblLookup[Arena Name],NA(),0,1)</f>
        <v>Ford Field</v>
      </c>
      <c r="D3033" s="100" t="s">
        <v>410</v>
      </c>
      <c r="E3033" s="100">
        <v>65000</v>
      </c>
      <c r="F3033" s="129">
        <v>2002</v>
      </c>
      <c r="G3033" s="100" t="s">
        <v>364</v>
      </c>
      <c r="H3033" s="15" t="s">
        <v>287</v>
      </c>
      <c r="I3033" s="130">
        <v>6.86</v>
      </c>
      <c r="J3033" s="6">
        <f>1</f>
        <v>1</v>
      </c>
    </row>
    <row r="3034" spans="2:10" ht="23.25" customHeight="1">
      <c r="B3034" s="100" t="str" cm="1">
        <f t="array" ref="B3034">_xlfn.XLOOKUP(tblMix[[#This Row],[Arena Name]]&amp;tblMix[[#This Row],[Arena Location]],tblLookup[Arena Name]&amp;tblLookup[Arena Location],tblLookup[Team Name],NA(),0,1)</f>
        <v>Buffalo Bills</v>
      </c>
      <c r="C3034" s="100" t="s">
        <v>388</v>
      </c>
      <c r="D3034" s="100" t="s">
        <v>389</v>
      </c>
      <c r="E3034" s="100">
        <v>71608</v>
      </c>
      <c r="F3034" s="129">
        <v>1973</v>
      </c>
      <c r="G3034" s="100" t="s">
        <v>284</v>
      </c>
      <c r="H3034" s="15" t="s">
        <v>287</v>
      </c>
      <c r="I3034" s="130">
        <v>10.71</v>
      </c>
      <c r="J3034" s="6">
        <f>1</f>
        <v>1</v>
      </c>
    </row>
    <row r="3035" spans="2:10" ht="23.25" customHeight="1">
      <c r="B3035" s="100" t="s">
        <v>411</v>
      </c>
      <c r="C3035" s="100" t="s">
        <v>412</v>
      </c>
      <c r="D3035" s="100" t="s">
        <v>413</v>
      </c>
      <c r="E3035" s="100">
        <v>81441</v>
      </c>
      <c r="F3035" s="129">
        <v>1957</v>
      </c>
      <c r="G3035" s="100" t="s">
        <v>302</v>
      </c>
      <c r="H3035" s="15" t="s">
        <v>287</v>
      </c>
      <c r="I3035" s="130">
        <v>2.62</v>
      </c>
      <c r="J3035" s="6">
        <f>1</f>
        <v>1</v>
      </c>
    </row>
    <row r="3036" spans="2:10" ht="23.25" customHeight="1">
      <c r="B3036" s="100" t="s">
        <v>449</v>
      </c>
      <c r="C3036" s="100" t="s">
        <v>450</v>
      </c>
      <c r="D3036" s="100" t="s">
        <v>451</v>
      </c>
      <c r="E3036" s="100">
        <v>69596</v>
      </c>
      <c r="F3036" s="129">
        <v>2003</v>
      </c>
      <c r="G3036" s="100" t="s">
        <v>291</v>
      </c>
      <c r="H3036" s="15" t="s">
        <v>287</v>
      </c>
      <c r="I3036" s="130">
        <v>8.57</v>
      </c>
      <c r="J3036" s="6">
        <f>1</f>
        <v>1</v>
      </c>
    </row>
    <row r="3037" spans="2:10" ht="23.25" customHeight="1">
      <c r="B3037" s="100" t="s">
        <v>393</v>
      </c>
      <c r="C3037" s="100" t="str">
        <f>_xlfn.XLOOKUP(tblMix[[#This Row],[Team Name]],tblLookup[Team Name],tblLookup[Arena Name],NA(),0,1)</f>
        <v>Soldier Field</v>
      </c>
      <c r="D3037" s="100" t="str">
        <f>_xlfn.XLOOKUP(tblMix[[#This Row],[Arena Name]],tblLookup[Arena Name],tblLookup[Arena Location],NA(),0,1)</f>
        <v>Chicago, Illinois</v>
      </c>
      <c r="E3037" s="100">
        <v>61500</v>
      </c>
      <c r="F3037" s="129">
        <v>1924</v>
      </c>
      <c r="G3037" s="100" t="s">
        <v>364</v>
      </c>
      <c r="H3037" s="15" t="s">
        <v>283</v>
      </c>
      <c r="I3037" s="130">
        <v>6.86</v>
      </c>
      <c r="J3037" s="6">
        <f>1</f>
        <v>1</v>
      </c>
    </row>
    <row r="3038" spans="2:10" ht="23.25" customHeight="1">
      <c r="B3038" s="100" t="s">
        <v>429</v>
      </c>
      <c r="C3038" s="100" t="str">
        <f>_xlfn.XLOOKUP(tblMix[[#This Row],[Team Name]],tblLookup[Team Name],tblLookup[Arena Name],NA(),0,1)</f>
        <v>SoFi Stadium</v>
      </c>
      <c r="D3038" s="100" t="str">
        <f>_xlfn.XLOOKUP(tblMix[[#This Row],[Arena Name]],tblLookup[Arena Name],tblLookup[Arena Location],NA(),0,1)</f>
        <v>Inglewood, California</v>
      </c>
      <c r="E3038" s="100">
        <v>70240</v>
      </c>
      <c r="F3038" s="129">
        <v>2020</v>
      </c>
      <c r="G3038" s="100" t="s">
        <v>300</v>
      </c>
      <c r="H3038" s="15" t="s">
        <v>287</v>
      </c>
      <c r="I3038" s="130">
        <v>8.15</v>
      </c>
      <c r="J3038" s="6">
        <f>1</f>
        <v>1</v>
      </c>
    </row>
    <row r="3039" spans="2:10" ht="23.25" customHeight="1">
      <c r="B3039" s="100" t="s">
        <v>442</v>
      </c>
      <c r="C3039" s="100" t="s">
        <v>443</v>
      </c>
      <c r="D3039" s="100" t="s">
        <v>444</v>
      </c>
      <c r="E3039" s="100">
        <v>73208</v>
      </c>
      <c r="F3039" s="129">
        <v>1975</v>
      </c>
      <c r="G3039" s="100" t="s">
        <v>310</v>
      </c>
      <c r="H3039" s="15" t="s">
        <v>283</v>
      </c>
      <c r="I3039" s="130">
        <v>7.49</v>
      </c>
      <c r="J3039" s="6">
        <f>1</f>
        <v>1</v>
      </c>
    </row>
    <row r="3040" spans="2:10" ht="23.25" customHeight="1">
      <c r="B3040" s="100" t="s">
        <v>458</v>
      </c>
      <c r="C3040" s="100" t="s">
        <v>459</v>
      </c>
      <c r="D3040" s="100" t="s">
        <v>460</v>
      </c>
      <c r="E3040" s="100">
        <v>69000</v>
      </c>
      <c r="F3040" s="129">
        <v>2002</v>
      </c>
      <c r="G3040" s="100" t="s">
        <v>360</v>
      </c>
      <c r="H3040" s="15" t="s">
        <v>281</v>
      </c>
      <c r="I3040" s="130">
        <v>3.39</v>
      </c>
      <c r="J3040" s="6">
        <f>1</f>
        <v>1</v>
      </c>
    </row>
    <row r="3041" spans="2:10" ht="23.25" customHeight="1">
      <c r="B3041" s="100" t="s">
        <v>402</v>
      </c>
      <c r="C3041" s="100" t="s">
        <v>403</v>
      </c>
      <c r="D3041" s="100" t="str">
        <f>_xlfn.XLOOKUP(tblMix[[#This Row],[Arena Name]],tblLookup[Arena Name],tblLookup[Arena Location],NA(),0,1)</f>
        <v>Arlington, Texas</v>
      </c>
      <c r="E3041" s="100">
        <v>80000</v>
      </c>
      <c r="F3041" s="129">
        <v>2009</v>
      </c>
      <c r="G3041" s="100" t="s">
        <v>267</v>
      </c>
      <c r="H3041" s="15" t="s">
        <v>287</v>
      </c>
      <c r="I3041" s="130">
        <v>13.64</v>
      </c>
      <c r="J3041" s="6">
        <f>1</f>
        <v>1</v>
      </c>
    </row>
    <row r="3042" spans="2:10" ht="23.25" customHeight="1">
      <c r="B3042" s="100" t="s">
        <v>381</v>
      </c>
      <c r="C3042" s="100" t="s">
        <v>382</v>
      </c>
      <c r="D3042" s="100" t="str">
        <f>_xlfn.XLOOKUP(tblMix[[#This Row],[Arena Name]],tblLookup[Arena Name],tblLookup[Arena Location],NA(),0,1)</f>
        <v>Atlanta, Georgia</v>
      </c>
      <c r="E3042" s="100">
        <v>71000</v>
      </c>
      <c r="F3042" s="129">
        <v>2017</v>
      </c>
      <c r="G3042" s="100" t="s">
        <v>304</v>
      </c>
      <c r="H3042" s="15" t="s">
        <v>281</v>
      </c>
      <c r="I3042" s="130">
        <v>7.38</v>
      </c>
      <c r="J3042" s="6">
        <f>1</f>
        <v>1</v>
      </c>
    </row>
    <row r="3043" spans="2:10" ht="23.25" customHeight="1">
      <c r="B3043" s="100" t="s">
        <v>414</v>
      </c>
      <c r="C3043" s="100" t="s">
        <v>415</v>
      </c>
      <c r="D3043" s="100" t="str">
        <f>_xlfn.XLOOKUP(tblMix[[#This Row],[Arena Name]],tblLookup[Arena Name],tblLookup[Arena Location],NA(),0,1)</f>
        <v>Houston, Texas</v>
      </c>
      <c r="E3043" s="100">
        <v>72220</v>
      </c>
      <c r="F3043" s="129">
        <v>2002</v>
      </c>
      <c r="G3043" s="100" t="s">
        <v>272</v>
      </c>
      <c r="H3043" s="15" t="s">
        <v>283</v>
      </c>
      <c r="I3043" s="130">
        <v>15.68</v>
      </c>
      <c r="J3043" s="6">
        <f>1</f>
        <v>1</v>
      </c>
    </row>
    <row r="3044" spans="2:10" ht="23.25" customHeight="1">
      <c r="B3044" s="100" t="s">
        <v>378</v>
      </c>
      <c r="C3044" s="100" t="s">
        <v>379</v>
      </c>
      <c r="D3044" s="100" t="s">
        <v>380</v>
      </c>
      <c r="E3044" s="100">
        <v>63400</v>
      </c>
      <c r="F3044" s="129">
        <v>2006</v>
      </c>
      <c r="G3044" s="100" t="s">
        <v>284</v>
      </c>
      <c r="H3044" s="15" t="s">
        <v>281</v>
      </c>
      <c r="I3044" s="130">
        <v>10.210000000000001</v>
      </c>
      <c r="J3044" s="6">
        <f>1</f>
        <v>1</v>
      </c>
    </row>
    <row r="3045" spans="2:10" ht="23.25" customHeight="1">
      <c r="B3045" s="100" t="str" cm="1">
        <f t="array" ref="B3045">_xlfn.XLOOKUP(tblMix[[#This Row],[Arena Name]]&amp;tblMix[[#This Row],[Arena Location]],tblLookup[Arena Name]&amp;tblLookup[Arena Location],tblLookup[Team Name],NA(),0,1)</f>
        <v>Cincinnati Bengals</v>
      </c>
      <c r="C3045" s="100" t="s">
        <v>397</v>
      </c>
      <c r="D3045" s="100" t="str">
        <f>_xlfn.XLOOKUP(tblMix[[#This Row],[Arena Name]],tblLookup[Arena Name],tblLookup[Arena Location],NA(),0,1)</f>
        <v>Cincinnati, Ohio</v>
      </c>
      <c r="E3045" s="100">
        <v>65515</v>
      </c>
      <c r="F3045" s="129">
        <v>2000</v>
      </c>
      <c r="G3045" s="100" t="s">
        <v>291</v>
      </c>
      <c r="H3045" s="15" t="s">
        <v>283</v>
      </c>
      <c r="I3045" s="130">
        <v>8.57</v>
      </c>
      <c r="J3045" s="6">
        <f>1</f>
        <v>1</v>
      </c>
    </row>
    <row r="3046" spans="2:10" ht="23.25" customHeight="1">
      <c r="B3046" s="100" t="s">
        <v>381</v>
      </c>
      <c r="C3046" s="100" t="s">
        <v>382</v>
      </c>
      <c r="D3046" s="100" t="s">
        <v>383</v>
      </c>
      <c r="E3046" s="100">
        <v>71000</v>
      </c>
      <c r="F3046" s="129">
        <v>2017</v>
      </c>
      <c r="G3046" s="100" t="s">
        <v>313</v>
      </c>
      <c r="H3046" s="15" t="s">
        <v>281</v>
      </c>
      <c r="I3046" s="130">
        <v>11.48</v>
      </c>
      <c r="J3046" s="6">
        <f>1</f>
        <v>1</v>
      </c>
    </row>
    <row r="3047" spans="2:10" ht="23.25" customHeight="1">
      <c r="B3047" s="100" t="str" cm="1">
        <f t="array" ref="B3047">_xlfn.XLOOKUP(tblMix[[#This Row],[Arena Name]]&amp;tblMix[[#This Row],[Arena Location]],tblLookup[Arena Name]&amp;tblLookup[Arena Location],tblLookup[Team Name],NA(),0,1)</f>
        <v>San Francisco 49ers</v>
      </c>
      <c r="C3047" s="100" t="str">
        <f>_xlfn.XLOOKUP(tblMix[[#This Row],[Arena Location]],tblLookup[Arena Location],tblLookup[Arena Name],NA(),0,1)</f>
        <v>Levi's Stadium</v>
      </c>
      <c r="D3047" s="100" t="s">
        <v>457</v>
      </c>
      <c r="E3047" s="100">
        <v>68500</v>
      </c>
      <c r="F3047" s="129">
        <v>2014</v>
      </c>
      <c r="G3047" s="100" t="s">
        <v>362</v>
      </c>
      <c r="H3047" s="15" t="s">
        <v>287</v>
      </c>
      <c r="I3047" s="130">
        <v>7.12</v>
      </c>
      <c r="J3047" s="6">
        <f>1</f>
        <v>1</v>
      </c>
    </row>
    <row r="3048" spans="2:10" ht="23.25" customHeight="1">
      <c r="B3048" s="100" t="s">
        <v>390</v>
      </c>
      <c r="C3048" s="100" t="str">
        <f>_xlfn.XLOOKUP(tblMix[[#This Row],[Team Name]],tblLookup[Team Name],tblLookup[Arena Name],NA(),0,1)</f>
        <v>Bank of America Stadium</v>
      </c>
      <c r="D3048" s="100" t="str">
        <f>_xlfn.XLOOKUP(tblMix[[#This Row],[Arena Name]],tblLookup[Arena Name],tblLookup[Arena Location],NA(),0,1)</f>
        <v>Charlotte, North Carolina</v>
      </c>
      <c r="E3048" s="100">
        <v>75523</v>
      </c>
      <c r="F3048" s="129">
        <v>1996</v>
      </c>
      <c r="G3048" s="100" t="s">
        <v>304</v>
      </c>
      <c r="H3048" s="15" t="s">
        <v>283</v>
      </c>
      <c r="I3048" s="130">
        <v>7.53</v>
      </c>
      <c r="J3048" s="6">
        <f>1</f>
        <v>1</v>
      </c>
    </row>
    <row r="3049" spans="2:10" ht="23.25" customHeight="1">
      <c r="B3049" s="100" t="s">
        <v>464</v>
      </c>
      <c r="C3049" s="100" t="s">
        <v>465</v>
      </c>
      <c r="D3049" s="100" t="s">
        <v>466</v>
      </c>
      <c r="E3049" s="100">
        <v>69143</v>
      </c>
      <c r="F3049" s="129">
        <v>1999</v>
      </c>
      <c r="G3049" s="100" t="s">
        <v>272</v>
      </c>
      <c r="H3049" s="15" t="s">
        <v>287</v>
      </c>
      <c r="I3049" s="130">
        <v>15.68</v>
      </c>
      <c r="J3049" s="6">
        <f>1</f>
        <v>1</v>
      </c>
    </row>
    <row r="3050" spans="2:10" ht="23.25" customHeight="1">
      <c r="B3050" s="100" t="str" cm="1">
        <f t="array" ref="B3050">_xlfn.XLOOKUP(tblMix[[#This Row],[Arena Name]]&amp;tblMix[[#This Row],[Arena Location]],tblLookup[Arena Name]&amp;tblLookup[Arena Location],tblLookup[Team Name],NA(),0,1)</f>
        <v>Cleveland Browns</v>
      </c>
      <c r="C3050" s="100" t="s">
        <v>400</v>
      </c>
      <c r="D3050" s="100" t="s">
        <v>401</v>
      </c>
      <c r="E3050" s="100">
        <v>67895</v>
      </c>
      <c r="F3050" s="129">
        <v>1999</v>
      </c>
      <c r="G3050" s="100" t="s">
        <v>291</v>
      </c>
      <c r="H3050" s="15" t="s">
        <v>281</v>
      </c>
      <c r="I3050" s="130">
        <v>9.43</v>
      </c>
      <c r="J3050" s="6">
        <f>1</f>
        <v>1</v>
      </c>
    </row>
    <row r="3051" spans="2:10" ht="23.25" customHeight="1">
      <c r="B3051" s="100" t="s">
        <v>461</v>
      </c>
      <c r="C3051" s="100" t="s">
        <v>462</v>
      </c>
      <c r="D3051" s="100" t="s">
        <v>463</v>
      </c>
      <c r="E3051" s="100">
        <v>65890</v>
      </c>
      <c r="F3051" s="129">
        <v>1998</v>
      </c>
      <c r="G3051" s="100" t="s">
        <v>299</v>
      </c>
      <c r="H3051" s="15" t="s">
        <v>290</v>
      </c>
      <c r="I3051" s="130">
        <v>4.87</v>
      </c>
      <c r="J3051" s="6">
        <f>1</f>
        <v>1</v>
      </c>
    </row>
    <row r="3052" spans="2:10" ht="23.25" customHeight="1">
      <c r="B3052" s="100" t="s">
        <v>445</v>
      </c>
      <c r="C3052" s="100" t="s">
        <v>446</v>
      </c>
      <c r="D3052" s="100" t="str">
        <f>_xlfn.XLOOKUP(tblMix[[#This Row],[Arena Name]],tblLookup[Arena Name],tblLookup[Arena Location],NA(),0,1)</f>
        <v>East Rutherford, New Jersey</v>
      </c>
      <c r="E3052" s="100">
        <v>82500</v>
      </c>
      <c r="F3052" s="129">
        <v>2010</v>
      </c>
      <c r="G3052" s="100" t="s">
        <v>285</v>
      </c>
      <c r="H3052" s="15" t="s">
        <v>283</v>
      </c>
      <c r="I3052" s="130">
        <v>12.71</v>
      </c>
      <c r="J3052" s="6">
        <f>1</f>
        <v>1</v>
      </c>
    </row>
    <row r="3053" spans="2:10" ht="23.25" customHeight="1">
      <c r="B3053" s="100" t="s">
        <v>433</v>
      </c>
      <c r="C3053" s="100" t="s">
        <v>434</v>
      </c>
      <c r="D3053" s="100" t="s">
        <v>435</v>
      </c>
      <c r="E3053" s="100">
        <v>65326</v>
      </c>
      <c r="F3053" s="129">
        <v>1987</v>
      </c>
      <c r="G3053" s="100" t="s">
        <v>321</v>
      </c>
      <c r="H3053" s="15" t="s">
        <v>290</v>
      </c>
      <c r="I3053" s="130">
        <v>4.2300000000000004</v>
      </c>
      <c r="J3053" s="6">
        <f>1</f>
        <v>1</v>
      </c>
    </row>
    <row r="3054" spans="2:10" ht="23.25" customHeight="1">
      <c r="B3054" s="100" t="s">
        <v>433</v>
      </c>
      <c r="C3054" s="100" t="s">
        <v>434</v>
      </c>
      <c r="D3054" s="100" t="s">
        <v>435</v>
      </c>
      <c r="E3054" s="100">
        <v>65326</v>
      </c>
      <c r="F3054" s="129">
        <v>1987</v>
      </c>
      <c r="G3054" s="100" t="s">
        <v>299</v>
      </c>
      <c r="H3054" s="15" t="s">
        <v>281</v>
      </c>
      <c r="I3054" s="130">
        <v>5.31</v>
      </c>
      <c r="J3054" s="6">
        <f>1</f>
        <v>1</v>
      </c>
    </row>
    <row r="3055" spans="2:10" ht="23.25" customHeight="1">
      <c r="B3055" s="100" t="str" cm="1">
        <f t="array" ref="B3055">_xlfn.XLOOKUP(tblMix[[#This Row],[Arena Name]]&amp;tblMix[[#This Row],[Arena Location]],tblLookup[Arena Name]&amp;tblLookup[Arena Location],tblLookup[Team Name],NA(),0,1)</f>
        <v>Minnesota Vikings</v>
      </c>
      <c r="C3055" s="100" t="s">
        <v>437</v>
      </c>
      <c r="D3055" s="100" t="s">
        <v>438</v>
      </c>
      <c r="E3055" s="100">
        <v>66655</v>
      </c>
      <c r="F3055" s="129">
        <v>2016</v>
      </c>
      <c r="G3055" s="100" t="s">
        <v>363</v>
      </c>
      <c r="H3055" s="15" t="s">
        <v>281</v>
      </c>
      <c r="I3055" s="130">
        <v>5.56</v>
      </c>
      <c r="J3055" s="6">
        <f>1</f>
        <v>1</v>
      </c>
    </row>
    <row r="3056" spans="2:10" ht="23.25" customHeight="1">
      <c r="B3056" s="100" t="s">
        <v>461</v>
      </c>
      <c r="C3056" s="100" t="s">
        <v>462</v>
      </c>
      <c r="D3056" s="100" t="s">
        <v>463</v>
      </c>
      <c r="E3056" s="100">
        <v>65890</v>
      </c>
      <c r="F3056" s="129">
        <v>1998</v>
      </c>
      <c r="G3056" s="100" t="s">
        <v>269</v>
      </c>
      <c r="H3056" s="15" t="s">
        <v>290</v>
      </c>
      <c r="I3056" s="130">
        <v>10.77</v>
      </c>
      <c r="J3056" s="6">
        <f>1</f>
        <v>1</v>
      </c>
    </row>
    <row r="3057" spans="2:10" ht="23.25" customHeight="1">
      <c r="B3057" s="100" t="s">
        <v>433</v>
      </c>
      <c r="C3057" s="100" t="s">
        <v>434</v>
      </c>
      <c r="D3057" s="100" t="s">
        <v>435</v>
      </c>
      <c r="E3057" s="100">
        <v>65326</v>
      </c>
      <c r="F3057" s="129">
        <v>1987</v>
      </c>
      <c r="G3057" s="100" t="s">
        <v>364</v>
      </c>
      <c r="H3057" s="15" t="s">
        <v>287</v>
      </c>
      <c r="I3057" s="130">
        <v>6.86</v>
      </c>
      <c r="J3057" s="6">
        <f>1</f>
        <v>1</v>
      </c>
    </row>
    <row r="3058" spans="2:10" ht="23.25" customHeight="1">
      <c r="B3058" s="100" t="s">
        <v>384</v>
      </c>
      <c r="C3058" s="100" t="s">
        <v>385</v>
      </c>
      <c r="D3058" s="100" t="str">
        <f>_xlfn.XLOOKUP(tblMix[[#This Row],[Arena Name]],tblLookup[Arena Name],tblLookup[Arena Location],NA(),0,1)</f>
        <v>Baltimore, Maryland</v>
      </c>
      <c r="E3058" s="100">
        <v>71008</v>
      </c>
      <c r="F3058" s="129">
        <v>1998</v>
      </c>
      <c r="G3058" s="100" t="s">
        <v>359</v>
      </c>
      <c r="H3058" s="15" t="s">
        <v>290</v>
      </c>
      <c r="I3058" s="130">
        <v>10.49</v>
      </c>
      <c r="J3058" s="6">
        <f>1</f>
        <v>1</v>
      </c>
    </row>
    <row r="3059" spans="2:10" ht="23.25" customHeight="1">
      <c r="B3059" s="100" t="s">
        <v>452</v>
      </c>
      <c r="C3059" s="100" t="s">
        <v>453</v>
      </c>
      <c r="D3059" s="100" t="s">
        <v>454</v>
      </c>
      <c r="E3059" s="100">
        <v>68400</v>
      </c>
      <c r="F3059" s="129">
        <v>2001</v>
      </c>
      <c r="G3059" s="100" t="s">
        <v>300</v>
      </c>
      <c r="H3059" s="15" t="s">
        <v>283</v>
      </c>
      <c r="I3059" s="130">
        <v>8.15</v>
      </c>
      <c r="J3059" s="6">
        <f>1</f>
        <v>1</v>
      </c>
    </row>
    <row r="3060" spans="2:10" ht="23.25" customHeight="1">
      <c r="B3060" s="100" t="s">
        <v>442</v>
      </c>
      <c r="C3060" s="100" t="str">
        <f>_xlfn.XLOOKUP(tblMix[[#This Row],[Team Name]],tblLookup[Team Name],tblLookup[Arena Name],NA(),0,1)</f>
        <v>Caesars Superdome</v>
      </c>
      <c r="D3060" s="100" t="s">
        <v>444</v>
      </c>
      <c r="E3060" s="100">
        <v>73208</v>
      </c>
      <c r="F3060" s="129">
        <v>1975</v>
      </c>
      <c r="G3060" s="100" t="s">
        <v>269</v>
      </c>
      <c r="H3060" s="15" t="s">
        <v>287</v>
      </c>
      <c r="I3060" s="130">
        <v>10.34</v>
      </c>
      <c r="J3060" s="6">
        <f>1</f>
        <v>1</v>
      </c>
    </row>
    <row r="3061" spans="2:10" ht="23.25" customHeight="1">
      <c r="B3061" s="100" t="str" cm="1">
        <f t="array" ref="B3061">_xlfn.XLOOKUP(tblMix[[#This Row],[Arena Name]]&amp;tblMix[[#This Row],[Arena Location]],tblLookup[Arena Name]&amp;tblLookup[Arena Location],tblLookup[Team Name],NA(),0,1)</f>
        <v>Kansas City Chiefs</v>
      </c>
      <c r="C3061" s="100" t="s">
        <v>424</v>
      </c>
      <c r="D3061" s="100" t="s">
        <v>425</v>
      </c>
      <c r="E3061" s="100">
        <v>76416</v>
      </c>
      <c r="F3061" s="129">
        <v>1972</v>
      </c>
      <c r="G3061" s="100" t="s">
        <v>294</v>
      </c>
      <c r="H3061" s="15" t="s">
        <v>290</v>
      </c>
      <c r="I3061" s="130">
        <v>3.14</v>
      </c>
      <c r="J3061" s="6">
        <f>1</f>
        <v>1</v>
      </c>
    </row>
    <row r="3062" spans="2:10" ht="23.25" customHeight="1">
      <c r="B3062" s="100" t="s">
        <v>442</v>
      </c>
      <c r="C3062" s="100" t="s">
        <v>443</v>
      </c>
      <c r="D3062" s="100" t="s">
        <v>444</v>
      </c>
      <c r="E3062" s="100">
        <v>73208</v>
      </c>
      <c r="F3062" s="129">
        <v>1975</v>
      </c>
      <c r="G3062" s="100" t="s">
        <v>277</v>
      </c>
      <c r="H3062" s="15" t="s">
        <v>281</v>
      </c>
      <c r="I3062" s="130">
        <v>8.14</v>
      </c>
      <c r="J3062" s="6">
        <f>1</f>
        <v>1</v>
      </c>
    </row>
    <row r="3063" spans="2:10" ht="23.25" customHeight="1">
      <c r="B3063" s="100" t="s">
        <v>445</v>
      </c>
      <c r="C3063" s="100" t="str">
        <f>_xlfn.XLOOKUP(tblMix[[#This Row],[Team Name]],tblLookup[Team Name],tblLookup[Arena Name],NA(),0,1)</f>
        <v>MetLife Stadium</v>
      </c>
      <c r="D3063" s="100" t="s">
        <v>447</v>
      </c>
      <c r="E3063" s="100">
        <v>82500</v>
      </c>
      <c r="F3063" s="129">
        <v>2010</v>
      </c>
      <c r="G3063" s="100" t="s">
        <v>294</v>
      </c>
      <c r="H3063" s="15" t="s">
        <v>281</v>
      </c>
      <c r="I3063" s="130">
        <v>3.2</v>
      </c>
      <c r="J3063" s="6">
        <f>1</f>
        <v>1</v>
      </c>
    </row>
    <row r="3064" spans="2:10" ht="23.25" customHeight="1">
      <c r="B3064" s="100" t="s">
        <v>384</v>
      </c>
      <c r="C3064" s="100" t="str">
        <f>_xlfn.XLOOKUP(tblMix[[#This Row],[Team Name]],tblLookup[Team Name],tblLookup[Arena Name],NA(),0,1)</f>
        <v>M&amp;T Bank Stadium</v>
      </c>
      <c r="D3064" s="100" t="str">
        <f>_xlfn.XLOOKUP(tblMix[[#This Row],[Arena Name]],tblLookup[Arena Name],tblLookup[Arena Location],NA(),0,1)</f>
        <v>Baltimore, Maryland</v>
      </c>
      <c r="E3064" s="100">
        <v>71008</v>
      </c>
      <c r="F3064" s="129">
        <v>1998</v>
      </c>
      <c r="G3064" s="100" t="s">
        <v>276</v>
      </c>
      <c r="H3064" s="15" t="s">
        <v>287</v>
      </c>
      <c r="I3064" s="130">
        <v>6.13</v>
      </c>
      <c r="J3064" s="6">
        <f>1</f>
        <v>1</v>
      </c>
    </row>
    <row r="3065" spans="2:10" ht="23.25" customHeight="1">
      <c r="B3065" s="100" t="str" cm="1">
        <f t="array" ref="B3065">_xlfn.XLOOKUP(tblMix[[#This Row],[Arena Name]]&amp;tblMix[[#This Row],[Arena Location]],tblLookup[Arena Name]&amp;tblLookup[Arena Location],tblLookup[Team Name],NA(),0,1)</f>
        <v>Baltimore Ravens</v>
      </c>
      <c r="C3065" s="100" t="str">
        <f>_xlfn.XLOOKUP(tblMix[[#This Row],[Arena Location]],tblLookup[Arena Location],tblLookup[Arena Name],NA(),0,1)</f>
        <v>M&amp;T Bank Stadium</v>
      </c>
      <c r="D3065" s="100" t="s">
        <v>386</v>
      </c>
      <c r="E3065" s="100">
        <v>71008</v>
      </c>
      <c r="F3065" s="129">
        <v>1998</v>
      </c>
      <c r="G3065" s="100" t="s">
        <v>324</v>
      </c>
      <c r="H3065" s="15" t="s">
        <v>283</v>
      </c>
      <c r="I3065" s="130">
        <v>14.14</v>
      </c>
      <c r="J3065" s="6">
        <f>1</f>
        <v>1</v>
      </c>
    </row>
    <row r="3066" spans="2:10" ht="23.25" customHeight="1">
      <c r="B3066" s="100" t="str" cm="1">
        <f t="array" ref="B3066">_xlfn.XLOOKUP(tblMix[[#This Row],[Arena Name]]&amp;tblMix[[#This Row],[Arena Location]],tblLookup[Arena Name]&amp;tblLookup[Arena Location],tblLookup[Team Name],NA(),0,1)</f>
        <v>Carolina Panthers</v>
      </c>
      <c r="C3066" s="100" t="s">
        <v>391</v>
      </c>
      <c r="D3066" s="100" t="s">
        <v>392</v>
      </c>
      <c r="E3066" s="100">
        <v>75523</v>
      </c>
      <c r="F3066" s="129">
        <v>1996</v>
      </c>
      <c r="G3066" s="100" t="s">
        <v>311</v>
      </c>
      <c r="H3066" s="15" t="s">
        <v>281</v>
      </c>
      <c r="I3066" s="130">
        <v>13.65</v>
      </c>
      <c r="J3066" s="6">
        <f>1</f>
        <v>1</v>
      </c>
    </row>
    <row r="3067" spans="2:10" ht="23.25" customHeight="1">
      <c r="B3067" s="100" t="s">
        <v>432</v>
      </c>
      <c r="C3067" s="100" t="s">
        <v>430</v>
      </c>
      <c r="D3067" s="100" t="s">
        <v>431</v>
      </c>
      <c r="E3067" s="100">
        <v>70240</v>
      </c>
      <c r="F3067" s="129">
        <v>2020</v>
      </c>
      <c r="G3067" s="100" t="s">
        <v>274</v>
      </c>
      <c r="H3067" s="15" t="s">
        <v>281</v>
      </c>
      <c r="I3067" s="130">
        <v>7.11</v>
      </c>
      <c r="J3067" s="6">
        <f>1</f>
        <v>1</v>
      </c>
    </row>
    <row r="3068" spans="2:10" ht="23.25" customHeight="1">
      <c r="B3068" s="100" t="s">
        <v>402</v>
      </c>
      <c r="C3068" s="100" t="str">
        <f>_xlfn.XLOOKUP(tblMix[[#This Row],[Team Name]],tblLookup[Team Name],tblLookup[Arena Name],NA(),0,1)</f>
        <v>AT&amp;T Stadium</v>
      </c>
      <c r="D3068" s="100" t="str">
        <f>_xlfn.XLOOKUP(tblMix[[#This Row],[Arena Name]],tblLookup[Arena Name],tblLookup[Arena Location],NA(),0,1)</f>
        <v>Arlington, Texas</v>
      </c>
      <c r="E3068" s="100">
        <v>80000</v>
      </c>
      <c r="F3068" s="129">
        <v>2009</v>
      </c>
      <c r="G3068" s="100" t="s">
        <v>324</v>
      </c>
      <c r="H3068" s="15" t="s">
        <v>283</v>
      </c>
      <c r="I3068" s="130">
        <v>14.14</v>
      </c>
      <c r="J3068" s="6">
        <f>1</f>
        <v>1</v>
      </c>
    </row>
    <row r="3069" spans="2:10" ht="23.25" customHeight="1">
      <c r="B3069" s="100" t="str" cm="1">
        <f t="array" ref="B3069">_xlfn.XLOOKUP(tblMix[[#This Row],[Arena Name]]&amp;tblMix[[#This Row],[Arena Location]],tblLookup[Arena Name]&amp;tblLookup[Arena Location],tblLookup[Team Name],NA(),0,1)</f>
        <v>New York Giants</v>
      </c>
      <c r="C3069" s="100" t="s">
        <v>446</v>
      </c>
      <c r="D3069" s="100" t="s">
        <v>447</v>
      </c>
      <c r="E3069" s="100">
        <v>82500</v>
      </c>
      <c r="F3069" s="129">
        <v>2010</v>
      </c>
      <c r="G3069" s="100" t="s">
        <v>323</v>
      </c>
      <c r="H3069" s="15" t="s">
        <v>281</v>
      </c>
      <c r="I3069" s="130">
        <v>2.19</v>
      </c>
      <c r="J3069" s="6">
        <f>1</f>
        <v>1</v>
      </c>
    </row>
    <row r="3070" spans="2:10" ht="23.25" customHeight="1">
      <c r="B3070" s="100" t="s">
        <v>384</v>
      </c>
      <c r="C3070" s="100" t="s">
        <v>385</v>
      </c>
      <c r="D3070" s="100" t="s">
        <v>386</v>
      </c>
      <c r="E3070" s="100">
        <v>71008</v>
      </c>
      <c r="F3070" s="129">
        <v>1998</v>
      </c>
      <c r="G3070" s="100" t="s">
        <v>361</v>
      </c>
      <c r="H3070" s="15" t="s">
        <v>281</v>
      </c>
      <c r="I3070" s="130">
        <v>3.09</v>
      </c>
      <c r="J3070" s="6">
        <f>1</f>
        <v>1</v>
      </c>
    </row>
    <row r="3071" spans="2:10" ht="23.25" customHeight="1">
      <c r="B3071" s="100" t="s">
        <v>432</v>
      </c>
      <c r="C3071" s="100" t="s">
        <v>430</v>
      </c>
      <c r="D3071" s="100" t="s">
        <v>431</v>
      </c>
      <c r="E3071" s="100">
        <v>70240</v>
      </c>
      <c r="F3071" s="129">
        <v>2020</v>
      </c>
      <c r="G3071" s="100" t="s">
        <v>301</v>
      </c>
      <c r="H3071" s="15" t="s">
        <v>287</v>
      </c>
      <c r="I3071" s="130">
        <v>13.67</v>
      </c>
      <c r="J3071" s="6">
        <f>1</f>
        <v>1</v>
      </c>
    </row>
    <row r="3072" spans="2:10" ht="23.25" customHeight="1">
      <c r="B3072" s="100" t="s">
        <v>384</v>
      </c>
      <c r="C3072" s="100" t="s">
        <v>385</v>
      </c>
      <c r="D3072" s="100" t="str">
        <f>_xlfn.XLOOKUP(tblMix[[#This Row],[Arena Name]],tblLookup[Arena Name],tblLookup[Arena Location],NA(),0,1)</f>
        <v>Baltimore, Maryland</v>
      </c>
      <c r="E3072" s="100">
        <v>71008</v>
      </c>
      <c r="F3072" s="129">
        <v>1998</v>
      </c>
      <c r="G3072" s="100" t="s">
        <v>291</v>
      </c>
      <c r="H3072" s="15" t="s">
        <v>283</v>
      </c>
      <c r="I3072" s="130">
        <v>8.57</v>
      </c>
      <c r="J3072" s="6">
        <f>1</f>
        <v>1</v>
      </c>
    </row>
    <row r="3073" spans="2:10" ht="23.25" customHeight="1">
      <c r="B3073" s="100" t="s">
        <v>433</v>
      </c>
      <c r="C3073" s="100" t="s">
        <v>434</v>
      </c>
      <c r="D3073" s="100" t="s">
        <v>435</v>
      </c>
      <c r="E3073" s="100">
        <v>65326</v>
      </c>
      <c r="F3073" s="129">
        <v>1987</v>
      </c>
      <c r="G3073" s="100" t="s">
        <v>321</v>
      </c>
      <c r="H3073" s="15" t="s">
        <v>290</v>
      </c>
      <c r="I3073" s="130">
        <v>4.2300000000000004</v>
      </c>
      <c r="J3073" s="6">
        <f>1</f>
        <v>1</v>
      </c>
    </row>
    <row r="3074" spans="2:10" ht="23.25" customHeight="1">
      <c r="B3074" s="100" t="s">
        <v>467</v>
      </c>
      <c r="C3074" s="100" t="str">
        <f>_xlfn.XLOOKUP(tblMix[[#This Row],[Team Name]],tblLookup[Team Name],tblLookup[Arena Name],NA(),0,1)</f>
        <v>Commanders Field</v>
      </c>
      <c r="D3074" s="100" t="str">
        <f>_xlfn.XLOOKUP(tblMix[[#This Row],[Arena Name]],tblLookup[Arena Name],tblLookup[Arena Location],NA(),0,1)</f>
        <v>Landover, Maryland</v>
      </c>
      <c r="E3074" s="100">
        <v>82000</v>
      </c>
      <c r="F3074" s="129">
        <v>1997</v>
      </c>
      <c r="G3074" s="100" t="s">
        <v>277</v>
      </c>
      <c r="H3074" s="15" t="s">
        <v>290</v>
      </c>
      <c r="I3074" s="130">
        <v>7.75</v>
      </c>
      <c r="J3074" s="6">
        <f>1</f>
        <v>1</v>
      </c>
    </row>
    <row r="3075" spans="2:10" ht="23.25" customHeight="1">
      <c r="B3075" s="100" t="s">
        <v>420</v>
      </c>
      <c r="C3075" s="100" t="s">
        <v>421</v>
      </c>
      <c r="D3075" s="100" t="str">
        <f>_xlfn.XLOOKUP(tblMix[[#This Row],[Arena Name]],tblLookup[Arena Name],tblLookup[Arena Location],NA(),0,1)</f>
        <v>Jacksonville, Florida</v>
      </c>
      <c r="E3075" s="100">
        <v>69132</v>
      </c>
      <c r="F3075" s="129">
        <v>2008</v>
      </c>
      <c r="G3075" s="100" t="s">
        <v>298</v>
      </c>
      <c r="H3075" s="15" t="s">
        <v>281</v>
      </c>
      <c r="I3075" s="130">
        <v>9.0500000000000007</v>
      </c>
      <c r="J3075" s="6">
        <f>1</f>
        <v>1</v>
      </c>
    </row>
    <row r="3076" spans="2:10" ht="23.25" customHeight="1">
      <c r="B3076" s="100" t="str" cm="1">
        <f t="array" ref="B3076">_xlfn.XLOOKUP(tblMix[[#This Row],[Arena Name]]&amp;tblMix[[#This Row],[Arena Location]],tblLookup[Arena Name]&amp;tblLookup[Arena Location],tblLookup[Team Name],NA(),0,1)</f>
        <v>Washington Commanders</v>
      </c>
      <c r="C3076" s="100" t="str">
        <f>_xlfn.XLOOKUP(tblMix[[#This Row],[Arena Location]],tblLookup[Arena Location],tblLookup[Arena Name],NA(),0,1)</f>
        <v>Commanders Field</v>
      </c>
      <c r="D3076" s="100" t="s">
        <v>469</v>
      </c>
      <c r="E3076" s="100">
        <v>82000</v>
      </c>
      <c r="F3076" s="129">
        <v>1997</v>
      </c>
      <c r="G3076" s="100" t="s">
        <v>313</v>
      </c>
      <c r="H3076" s="15" t="s">
        <v>290</v>
      </c>
      <c r="I3076" s="130">
        <v>13.42</v>
      </c>
      <c r="J3076" s="6">
        <f>1</f>
        <v>1</v>
      </c>
    </row>
    <row r="3077" spans="2:10" ht="23.25" customHeight="1">
      <c r="B3077" s="100" t="s">
        <v>417</v>
      </c>
      <c r="C3077" s="100" t="s">
        <v>418</v>
      </c>
      <c r="D3077" s="100" t="str">
        <f>_xlfn.XLOOKUP(tblMix[[#This Row],[Arena Name]],tblLookup[Arena Name],tblLookup[Arena Location],NA(),0,1)</f>
        <v>Indianapolis, Indiana</v>
      </c>
      <c r="E3077" s="100">
        <v>67000</v>
      </c>
      <c r="F3077" s="129">
        <v>2008</v>
      </c>
      <c r="G3077" s="100" t="s">
        <v>299</v>
      </c>
      <c r="H3077" s="15" t="s">
        <v>281</v>
      </c>
      <c r="I3077" s="130">
        <v>5.31</v>
      </c>
      <c r="J3077" s="6">
        <f>1</f>
        <v>1</v>
      </c>
    </row>
    <row r="3078" spans="2:10" ht="23.25" customHeight="1">
      <c r="B3078" s="100" t="s">
        <v>432</v>
      </c>
      <c r="C3078" s="100" t="str">
        <f>_xlfn.XLOOKUP(tblMix[[#This Row],[Team Name]],tblLookup[Team Name],tblLookup[Arena Name],NA(),0,1)</f>
        <v>SoFi Stadium</v>
      </c>
      <c r="D3078" s="100" t="s">
        <v>431</v>
      </c>
      <c r="E3078" s="100">
        <v>70240</v>
      </c>
      <c r="F3078" s="129">
        <v>2020</v>
      </c>
      <c r="G3078" s="100" t="s">
        <v>322</v>
      </c>
      <c r="H3078" s="15" t="s">
        <v>281</v>
      </c>
      <c r="I3078" s="130">
        <v>4.45</v>
      </c>
      <c r="J3078" s="6">
        <f>1</f>
        <v>1</v>
      </c>
    </row>
    <row r="3079" spans="2:10" ht="23.25" customHeight="1">
      <c r="B3079" s="100" t="s">
        <v>436</v>
      </c>
      <c r="C3079" s="100" t="s">
        <v>437</v>
      </c>
      <c r="D3079" s="100" t="s">
        <v>438</v>
      </c>
      <c r="E3079" s="100">
        <v>66655</v>
      </c>
      <c r="F3079" s="129">
        <v>2016</v>
      </c>
      <c r="G3079" s="100" t="s">
        <v>297</v>
      </c>
      <c r="H3079" s="15" t="s">
        <v>281</v>
      </c>
      <c r="I3079" s="130">
        <v>15.12</v>
      </c>
      <c r="J3079" s="6">
        <f>1</f>
        <v>1</v>
      </c>
    </row>
    <row r="3080" spans="2:10" ht="23.25" customHeight="1">
      <c r="B3080" s="100" t="s">
        <v>442</v>
      </c>
      <c r="C3080" s="100" t="str">
        <f>_xlfn.XLOOKUP(tblMix[[#This Row],[Team Name]],tblLookup[Team Name],tblLookup[Arena Name],NA(),0,1)</f>
        <v>Caesars Superdome</v>
      </c>
      <c r="D3080" s="100" t="str">
        <f>_xlfn.XLOOKUP(tblMix[[#This Row],[Arena Name]],tblLookup[Arena Name],tblLookup[Arena Location],NA(),0,1)</f>
        <v>New Orleans, Louisiana</v>
      </c>
      <c r="E3080" s="100">
        <v>73208</v>
      </c>
      <c r="F3080" s="129">
        <v>1975</v>
      </c>
      <c r="G3080" s="100" t="s">
        <v>275</v>
      </c>
      <c r="H3080" s="15" t="s">
        <v>281</v>
      </c>
      <c r="I3080" s="130">
        <v>15.9</v>
      </c>
      <c r="J3080" s="6">
        <f>1</f>
        <v>1</v>
      </c>
    </row>
    <row r="3081" spans="2:10" ht="23.25" customHeight="1">
      <c r="B3081" s="100" t="s">
        <v>426</v>
      </c>
      <c r="C3081" s="100" t="str">
        <f>_xlfn.XLOOKUP(tblMix[[#This Row],[Team Name]],tblLookup[Team Name],tblLookup[Arena Name],NA(),0,1)</f>
        <v>Allegiant Stadium</v>
      </c>
      <c r="D3081" s="100" t="str">
        <f>_xlfn.XLOOKUP(tblMix[[#This Row],[Arena Name]],tblLookup[Arena Name],tblLookup[Arena Location],NA(),0,1)</f>
        <v>Paradise, Nevada</v>
      </c>
      <c r="E3081" s="100">
        <v>65000</v>
      </c>
      <c r="F3081" s="129">
        <v>2020</v>
      </c>
      <c r="G3081" s="100" t="s">
        <v>312</v>
      </c>
      <c r="H3081" s="15" t="s">
        <v>290</v>
      </c>
      <c r="I3081" s="130">
        <v>15.16</v>
      </c>
      <c r="J3081" s="6">
        <f>1</f>
        <v>1</v>
      </c>
    </row>
    <row r="3082" spans="2:10" ht="23.25" customHeight="1">
      <c r="B3082" s="100" t="s">
        <v>402</v>
      </c>
      <c r="C3082" s="100" t="s">
        <v>403</v>
      </c>
      <c r="D3082" s="100" t="s">
        <v>404</v>
      </c>
      <c r="E3082" s="100">
        <v>80000</v>
      </c>
      <c r="F3082" s="129">
        <v>2009</v>
      </c>
      <c r="G3082" s="100" t="s">
        <v>282</v>
      </c>
      <c r="H3082" s="15" t="s">
        <v>283</v>
      </c>
      <c r="I3082" s="130">
        <v>5.7</v>
      </c>
      <c r="J3082" s="6">
        <f>1</f>
        <v>1</v>
      </c>
    </row>
    <row r="3083" spans="2:10" ht="23.25" customHeight="1">
      <c r="B3083" s="100" t="s">
        <v>458</v>
      </c>
      <c r="C3083" s="100" t="s">
        <v>459</v>
      </c>
      <c r="D3083" s="100" t="s">
        <v>460</v>
      </c>
      <c r="E3083" s="100">
        <v>69000</v>
      </c>
      <c r="F3083" s="129">
        <v>2002</v>
      </c>
      <c r="G3083" s="100" t="s">
        <v>312</v>
      </c>
      <c r="H3083" s="15" t="s">
        <v>287</v>
      </c>
      <c r="I3083" s="130">
        <v>16.22</v>
      </c>
      <c r="J3083" s="6">
        <f>1</f>
        <v>1</v>
      </c>
    </row>
    <row r="3084" spans="2:10" ht="23.25" customHeight="1">
      <c r="B3084" s="100" t="s">
        <v>452</v>
      </c>
      <c r="C3084" s="100" t="s">
        <v>453</v>
      </c>
      <c r="D3084" s="100" t="str">
        <f>_xlfn.XLOOKUP(tblMix[[#This Row],[Arena Name]],tblLookup[Arena Name],tblLookup[Arena Location],NA(),0,1)</f>
        <v>Pittsburgh, Pennsylvania</v>
      </c>
      <c r="E3084" s="100">
        <v>68400</v>
      </c>
      <c r="F3084" s="129">
        <v>2001</v>
      </c>
      <c r="G3084" s="100" t="s">
        <v>311</v>
      </c>
      <c r="H3084" s="15" t="s">
        <v>281</v>
      </c>
      <c r="I3084" s="130">
        <v>13.65</v>
      </c>
      <c r="J3084" s="6">
        <f>1</f>
        <v>1</v>
      </c>
    </row>
    <row r="3085" spans="2:10" ht="23.25" customHeight="1">
      <c r="B3085" s="100" t="str" cm="1">
        <f t="array" ref="B3085">_xlfn.XLOOKUP(tblMix[[#This Row],[Arena Name]]&amp;tblMix[[#This Row],[Arena Location]],tblLookup[Arena Name]&amp;tblLookup[Arena Location],tblLookup[Team Name],NA(),0,1)</f>
        <v>Arizona Cardinals</v>
      </c>
      <c r="C3085" s="100" t="s">
        <v>379</v>
      </c>
      <c r="D3085" s="100" t="s">
        <v>380</v>
      </c>
      <c r="E3085" s="100">
        <v>63400</v>
      </c>
      <c r="F3085" s="129">
        <v>2006</v>
      </c>
      <c r="G3085" s="100" t="s">
        <v>269</v>
      </c>
      <c r="H3085" s="15" t="s">
        <v>283</v>
      </c>
      <c r="I3085" s="130">
        <v>10.34</v>
      </c>
      <c r="J3085" s="6">
        <f>1</f>
        <v>1</v>
      </c>
    </row>
    <row r="3086" spans="2:10" ht="23.25" customHeight="1">
      <c r="B3086" s="100" t="s">
        <v>432</v>
      </c>
      <c r="C3086" s="100" t="s">
        <v>430</v>
      </c>
      <c r="D3086" s="100" t="s">
        <v>431</v>
      </c>
      <c r="E3086" s="100">
        <v>70240</v>
      </c>
      <c r="F3086" s="129">
        <v>2020</v>
      </c>
      <c r="G3086" s="100" t="s">
        <v>270</v>
      </c>
      <c r="H3086" s="15" t="s">
        <v>290</v>
      </c>
      <c r="I3086" s="130">
        <v>8.5</v>
      </c>
      <c r="J3086" s="6">
        <f>1</f>
        <v>1</v>
      </c>
    </row>
    <row r="3087" spans="2:10" ht="23.25" customHeight="1">
      <c r="B3087" s="100" t="s">
        <v>396</v>
      </c>
      <c r="C3087" s="100" t="str">
        <f>_xlfn.XLOOKUP(tblMix[[#This Row],[Team Name]],tblLookup[Team Name],tblLookup[Arena Name],NA(),0,1)</f>
        <v>Paycor Stadium</v>
      </c>
      <c r="D3087" s="100" t="str">
        <f>_xlfn.XLOOKUP(tblMix[[#This Row],[Arena Name]],tblLookup[Arena Name],tblLookup[Arena Location],NA(),0,1)</f>
        <v>Cincinnati, Ohio</v>
      </c>
      <c r="E3087" s="100">
        <v>65515</v>
      </c>
      <c r="F3087" s="129">
        <v>2000</v>
      </c>
      <c r="G3087" s="100" t="s">
        <v>277</v>
      </c>
      <c r="H3087" s="15" t="s">
        <v>281</v>
      </c>
      <c r="I3087" s="130">
        <v>8.14</v>
      </c>
      <c r="J3087" s="6">
        <f>1</f>
        <v>1</v>
      </c>
    </row>
    <row r="3088" spans="2:10" ht="23.25" customHeight="1">
      <c r="B3088" s="100" t="s">
        <v>387</v>
      </c>
      <c r="C3088" s="100" t="s">
        <v>388</v>
      </c>
      <c r="D3088" s="100" t="s">
        <v>389</v>
      </c>
      <c r="E3088" s="100">
        <v>71608</v>
      </c>
      <c r="F3088" s="129">
        <v>1973</v>
      </c>
      <c r="G3088" s="100" t="s">
        <v>286</v>
      </c>
      <c r="H3088" s="15" t="s">
        <v>281</v>
      </c>
      <c r="I3088" s="130">
        <v>7.99</v>
      </c>
      <c r="J3088" s="6">
        <f>1</f>
        <v>1</v>
      </c>
    </row>
    <row r="3089" spans="2:10" ht="23.25" customHeight="1">
      <c r="B3089" s="100" t="s">
        <v>448</v>
      </c>
      <c r="C3089" s="100" t="s">
        <v>446</v>
      </c>
      <c r="D3089" s="100" t="str">
        <f>_xlfn.XLOOKUP(tblMix[[#This Row],[Arena Name]],tblLookup[Arena Name],tblLookup[Arena Location],NA(),0,1)</f>
        <v>East Rutherford, New Jersey</v>
      </c>
      <c r="E3089" s="100">
        <v>82500</v>
      </c>
      <c r="F3089" s="129">
        <v>2010</v>
      </c>
      <c r="G3089" s="100" t="s">
        <v>359</v>
      </c>
      <c r="H3089" s="15" t="s">
        <v>283</v>
      </c>
      <c r="I3089" s="130">
        <v>11.01</v>
      </c>
      <c r="J3089" s="6">
        <f>1</f>
        <v>1</v>
      </c>
    </row>
    <row r="3090" spans="2:10" ht="23.25" customHeight="1">
      <c r="B3090" s="100" t="s">
        <v>384</v>
      </c>
      <c r="C3090" s="100" t="s">
        <v>385</v>
      </c>
      <c r="D3090" s="100" t="s">
        <v>386</v>
      </c>
      <c r="E3090" s="100">
        <v>71008</v>
      </c>
      <c r="F3090" s="129">
        <v>1998</v>
      </c>
      <c r="G3090" s="100" t="s">
        <v>363</v>
      </c>
      <c r="H3090" s="15" t="s">
        <v>283</v>
      </c>
      <c r="I3090" s="130">
        <v>5.05</v>
      </c>
      <c r="J3090" s="6">
        <f>1</f>
        <v>1</v>
      </c>
    </row>
    <row r="3091" spans="2:10" ht="23.25" customHeight="1">
      <c r="B3091" s="100" t="s">
        <v>396</v>
      </c>
      <c r="C3091" s="100" t="str">
        <f>_xlfn.XLOOKUP(tblMix[[#This Row],[Team Name]],tblLookup[Team Name],tblLookup[Arena Name],NA(),0,1)</f>
        <v>Paycor Stadium</v>
      </c>
      <c r="D3091" s="100" t="str">
        <f>_xlfn.XLOOKUP(tblMix[[#This Row],[Arena Name]],tblLookup[Arena Name],tblLookup[Arena Location],NA(),0,1)</f>
        <v>Cincinnati, Ohio</v>
      </c>
      <c r="E3091" s="100">
        <v>65515</v>
      </c>
      <c r="F3091" s="129">
        <v>2000</v>
      </c>
      <c r="G3091" s="100" t="s">
        <v>311</v>
      </c>
      <c r="H3091" s="15" t="s">
        <v>287</v>
      </c>
      <c r="I3091" s="130">
        <v>14.84</v>
      </c>
      <c r="J3091" s="6">
        <f>1</f>
        <v>1</v>
      </c>
    </row>
    <row r="3092" spans="2:10" ht="23.25" customHeight="1">
      <c r="B3092" s="100" t="s">
        <v>449</v>
      </c>
      <c r="C3092" s="100" t="str">
        <f>_xlfn.XLOOKUP(tblMix[[#This Row],[Team Name]],tblLookup[Team Name],tblLookup[Arena Name],NA(),0,1)</f>
        <v>Lincoln Financial Field</v>
      </c>
      <c r="D3092" s="100" t="str">
        <f>_xlfn.XLOOKUP(tblMix[[#This Row],[Arena Name]],tblLookup[Arena Name],tblLookup[Arena Location],NA(),0,1)</f>
        <v>Philadelphia, Pennsylvania</v>
      </c>
      <c r="E3092" s="100">
        <v>69596</v>
      </c>
      <c r="F3092" s="129">
        <v>2003</v>
      </c>
      <c r="G3092" s="100" t="s">
        <v>293</v>
      </c>
      <c r="H3092" s="15" t="s">
        <v>283</v>
      </c>
      <c r="I3092" s="130">
        <v>5.08</v>
      </c>
      <c r="J3092" s="6">
        <f>1</f>
        <v>1</v>
      </c>
    </row>
    <row r="3093" spans="2:10" ht="23.25" customHeight="1">
      <c r="B3093" s="100" t="s">
        <v>390</v>
      </c>
      <c r="C3093" s="100" t="s">
        <v>391</v>
      </c>
      <c r="D3093" s="100" t="s">
        <v>392</v>
      </c>
      <c r="E3093" s="100">
        <v>75523</v>
      </c>
      <c r="F3093" s="129">
        <v>1996</v>
      </c>
      <c r="G3093" s="100" t="s">
        <v>267</v>
      </c>
      <c r="H3093" s="15" t="s">
        <v>283</v>
      </c>
      <c r="I3093" s="130">
        <v>13.64</v>
      </c>
      <c r="J3093" s="6">
        <f>1</f>
        <v>1</v>
      </c>
    </row>
    <row r="3094" spans="2:10" ht="23.25" customHeight="1">
      <c r="B3094" s="100" t="s">
        <v>378</v>
      </c>
      <c r="C3094" s="100" t="s">
        <v>379</v>
      </c>
      <c r="D3094" s="100" t="s">
        <v>380</v>
      </c>
      <c r="E3094" s="100">
        <v>63400</v>
      </c>
      <c r="F3094" s="129">
        <v>2006</v>
      </c>
      <c r="G3094" s="100" t="s">
        <v>298</v>
      </c>
      <c r="H3094" s="15" t="s">
        <v>283</v>
      </c>
      <c r="I3094" s="130">
        <v>9.84</v>
      </c>
      <c r="J3094" s="6">
        <f>1</f>
        <v>1</v>
      </c>
    </row>
    <row r="3095" spans="2:10" ht="23.25" customHeight="1">
      <c r="B3095" s="100" t="s">
        <v>467</v>
      </c>
      <c r="C3095" s="100" t="s">
        <v>468</v>
      </c>
      <c r="D3095" s="100" t="s">
        <v>469</v>
      </c>
      <c r="E3095" s="100">
        <v>82000</v>
      </c>
      <c r="F3095" s="129">
        <v>1997</v>
      </c>
      <c r="G3095" s="100" t="s">
        <v>310</v>
      </c>
      <c r="H3095" s="15" t="s">
        <v>283</v>
      </c>
      <c r="I3095" s="130">
        <v>7.49</v>
      </c>
      <c r="J3095" s="6">
        <f>1</f>
        <v>1</v>
      </c>
    </row>
    <row r="3096" spans="2:10" ht="23.25" customHeight="1">
      <c r="B3096" s="100" t="str" cm="1">
        <f t="array" ref="B3096">_xlfn.XLOOKUP(tblMix[[#This Row],[Arena Name]]&amp;tblMix[[#This Row],[Arena Location]],tblLookup[Arena Name]&amp;tblLookup[Arena Location],tblLookup[Team Name],NA(),0,1)</f>
        <v>Dallas Cowboys</v>
      </c>
      <c r="C3096" s="100" t="s">
        <v>403</v>
      </c>
      <c r="D3096" s="100" t="s">
        <v>404</v>
      </c>
      <c r="E3096" s="100">
        <v>80000</v>
      </c>
      <c r="F3096" s="129">
        <v>2009</v>
      </c>
      <c r="G3096" s="100" t="s">
        <v>268</v>
      </c>
      <c r="H3096" s="15" t="s">
        <v>290</v>
      </c>
      <c r="I3096" s="130">
        <v>6.16</v>
      </c>
      <c r="J3096" s="6">
        <f>1</f>
        <v>1</v>
      </c>
    </row>
    <row r="3097" spans="2:10" ht="23.25" customHeight="1">
      <c r="B3097" s="100" t="s">
        <v>433</v>
      </c>
      <c r="C3097" s="100" t="s">
        <v>434</v>
      </c>
      <c r="D3097" s="100" t="s">
        <v>435</v>
      </c>
      <c r="E3097" s="100">
        <v>65326</v>
      </c>
      <c r="F3097" s="129">
        <v>1987</v>
      </c>
      <c r="G3097" s="100" t="s">
        <v>268</v>
      </c>
      <c r="H3097" s="15" t="s">
        <v>290</v>
      </c>
      <c r="I3097" s="130">
        <v>6.16</v>
      </c>
      <c r="J3097" s="6">
        <f>1</f>
        <v>1</v>
      </c>
    </row>
    <row r="3098" spans="2:10" ht="23.25" customHeight="1">
      <c r="B3098" s="100" t="s">
        <v>464</v>
      </c>
      <c r="C3098" s="100" t="str">
        <f>_xlfn.XLOOKUP(tblMix[[#This Row],[Team Name]],tblLookup[Team Name],tblLookup[Arena Name],NA(),0,1)</f>
        <v>Nissan Stadium</v>
      </c>
      <c r="D3098" s="100" t="str">
        <f>_xlfn.XLOOKUP(tblMix[[#This Row],[Arena Name]],tblLookup[Arena Name],tblLookup[Arena Location],NA(),0,1)</f>
        <v>Nashville, Tennessee</v>
      </c>
      <c r="E3098" s="100">
        <v>69143</v>
      </c>
      <c r="F3098" s="129">
        <v>1999</v>
      </c>
      <c r="G3098" s="100" t="s">
        <v>312</v>
      </c>
      <c r="H3098" s="15" t="s">
        <v>281</v>
      </c>
      <c r="I3098" s="130">
        <v>16.059999999999999</v>
      </c>
      <c r="J3098" s="6">
        <f>1</f>
        <v>1</v>
      </c>
    </row>
    <row r="3099" spans="2:10" ht="23.25" customHeight="1">
      <c r="B3099" s="100" t="s">
        <v>396</v>
      </c>
      <c r="C3099" s="100" t="s">
        <v>397</v>
      </c>
      <c r="D3099" s="100" t="str">
        <f>_xlfn.XLOOKUP(tblMix[[#This Row],[Arena Name]],tblLookup[Arena Name],tblLookup[Arena Location],NA(),0,1)</f>
        <v>Cincinnati, Ohio</v>
      </c>
      <c r="E3099" s="100">
        <v>65515</v>
      </c>
      <c r="F3099" s="129">
        <v>2000</v>
      </c>
      <c r="G3099" s="100" t="s">
        <v>301</v>
      </c>
      <c r="H3099" s="15" t="s">
        <v>281</v>
      </c>
      <c r="I3099" s="130">
        <v>12.44</v>
      </c>
      <c r="J3099" s="6">
        <f>1</f>
        <v>1</v>
      </c>
    </row>
    <row r="3100" spans="2:10" ht="23.25" customHeight="1">
      <c r="B3100" s="100" t="s">
        <v>378</v>
      </c>
      <c r="C3100" s="100" t="s">
        <v>379</v>
      </c>
      <c r="D3100" s="100" t="str">
        <f>_xlfn.XLOOKUP(tblMix[[#This Row],[Arena Name]],tblLookup[Arena Name],tblLookup[Arena Location],NA(),0,1)</f>
        <v>Glendale, Arizona</v>
      </c>
      <c r="E3100" s="100">
        <v>63400</v>
      </c>
      <c r="F3100" s="129">
        <v>2006</v>
      </c>
      <c r="G3100" s="100" t="s">
        <v>296</v>
      </c>
      <c r="H3100" s="15" t="s">
        <v>290</v>
      </c>
      <c r="I3100" s="130">
        <v>10.47</v>
      </c>
      <c r="J3100" s="6">
        <f>1</f>
        <v>1</v>
      </c>
    </row>
    <row r="3101" spans="2:10" ht="23.25" customHeight="1">
      <c r="B3101" s="100" t="s">
        <v>448</v>
      </c>
      <c r="C3101" s="100" t="s">
        <v>446</v>
      </c>
      <c r="D3101" s="100" t="s">
        <v>447</v>
      </c>
      <c r="E3101" s="100">
        <v>82500</v>
      </c>
      <c r="F3101" s="129">
        <v>2010</v>
      </c>
      <c r="G3101" s="100" t="s">
        <v>308</v>
      </c>
      <c r="H3101" s="15" t="s">
        <v>287</v>
      </c>
      <c r="I3101" s="130">
        <v>11.5</v>
      </c>
      <c r="J3101" s="6">
        <f>1</f>
        <v>1</v>
      </c>
    </row>
    <row r="3102" spans="2:10" ht="23.25" customHeight="1">
      <c r="B3102" s="100" t="str" cm="1">
        <f t="array" ref="B3102">_xlfn.XLOOKUP(tblMix[[#This Row],[Arena Name]]&amp;tblMix[[#This Row],[Arena Location]],tblLookup[Arena Name]&amp;tblLookup[Arena Location],tblLookup[Team Name],NA(),0,1)</f>
        <v>Miami Dolphins</v>
      </c>
      <c r="C3102" s="100" t="s">
        <v>434</v>
      </c>
      <c r="D3102" s="100" t="str">
        <f>_xlfn.XLOOKUP(tblMix[[#This Row],[Arena Name]],tblLookup[Arena Name],tblLookup[Arena Location],NA(),0,1)</f>
        <v>Miami Gardens, Florida</v>
      </c>
      <c r="E3102" s="100">
        <v>65326</v>
      </c>
      <c r="F3102" s="129">
        <v>1987</v>
      </c>
      <c r="G3102" s="100" t="s">
        <v>269</v>
      </c>
      <c r="H3102" s="15" t="s">
        <v>283</v>
      </c>
      <c r="I3102" s="130">
        <v>10.34</v>
      </c>
      <c r="J3102" s="6">
        <f>1</f>
        <v>1</v>
      </c>
    </row>
    <row r="3103" spans="2:10" ht="23.25" customHeight="1">
      <c r="B3103" s="100" t="s">
        <v>423</v>
      </c>
      <c r="C3103" s="100" t="s">
        <v>424</v>
      </c>
      <c r="D3103" s="100" t="str">
        <f>_xlfn.XLOOKUP(tblMix[[#This Row],[Arena Name]],tblLookup[Arena Name],tblLookup[Arena Location],NA(),0,1)</f>
        <v>Kansas City, Missouri</v>
      </c>
      <c r="E3103" s="100">
        <v>76416</v>
      </c>
      <c r="F3103" s="129">
        <v>1972</v>
      </c>
      <c r="G3103" s="100" t="s">
        <v>293</v>
      </c>
      <c r="H3103" s="15" t="s">
        <v>283</v>
      </c>
      <c r="I3103" s="130">
        <v>5.08</v>
      </c>
      <c r="J3103" s="6">
        <f>1</f>
        <v>1</v>
      </c>
    </row>
    <row r="3104" spans="2:10" ht="23.25" customHeight="1">
      <c r="B3104" s="100" t="s">
        <v>414</v>
      </c>
      <c r="C3104" s="100" t="s">
        <v>415</v>
      </c>
      <c r="D3104" s="100" t="str">
        <f>_xlfn.XLOOKUP(tblMix[[#This Row],[Arena Name]],tblLookup[Arena Name],tblLookup[Arena Location],NA(),0,1)</f>
        <v>Houston, Texas</v>
      </c>
      <c r="E3104" s="100">
        <v>72220</v>
      </c>
      <c r="F3104" s="129">
        <v>2002</v>
      </c>
      <c r="G3104" s="100" t="s">
        <v>301</v>
      </c>
      <c r="H3104" s="15" t="s">
        <v>283</v>
      </c>
      <c r="I3104" s="130">
        <v>13.67</v>
      </c>
      <c r="J3104" s="6">
        <f>1</f>
        <v>1</v>
      </c>
    </row>
    <row r="3105" spans="2:10" ht="23.25" customHeight="1">
      <c r="B3105" s="100" t="s">
        <v>461</v>
      </c>
      <c r="C3105" s="100" t="s">
        <v>462</v>
      </c>
      <c r="D3105" s="100" t="str">
        <f>_xlfn.XLOOKUP(tblMix[[#This Row],[Arena Name]],tblLookup[Arena Name],tblLookup[Arena Location],NA(),0,1)</f>
        <v>Tampa, Florida</v>
      </c>
      <c r="E3105" s="100">
        <v>65890</v>
      </c>
      <c r="F3105" s="129">
        <v>1998</v>
      </c>
      <c r="G3105" s="100" t="s">
        <v>311</v>
      </c>
      <c r="H3105" s="15" t="s">
        <v>281</v>
      </c>
      <c r="I3105" s="130">
        <v>13.65</v>
      </c>
      <c r="J3105" s="6">
        <f>1</f>
        <v>1</v>
      </c>
    </row>
    <row r="3106" spans="2:10" ht="23.25" customHeight="1">
      <c r="B3106" s="100" t="s">
        <v>426</v>
      </c>
      <c r="C3106" s="100" t="str">
        <f>_xlfn.XLOOKUP(tblMix[[#This Row],[Team Name]],tblLookup[Team Name],tblLookup[Arena Name],NA(),0,1)</f>
        <v>Allegiant Stadium</v>
      </c>
      <c r="D3106" s="100" t="str">
        <f>_xlfn.XLOOKUP(tblMix[[#This Row],[Arena Name]],tblLookup[Arena Name],tblLookup[Arena Location],NA(),0,1)</f>
        <v>Paradise, Nevada</v>
      </c>
      <c r="E3106" s="100">
        <v>65000</v>
      </c>
      <c r="F3106" s="129">
        <v>2020</v>
      </c>
      <c r="G3106" s="100" t="s">
        <v>282</v>
      </c>
      <c r="H3106" s="15" t="s">
        <v>290</v>
      </c>
      <c r="I3106" s="130">
        <v>5.88</v>
      </c>
      <c r="J3106" s="6">
        <f>1</f>
        <v>1</v>
      </c>
    </row>
    <row r="3107" spans="2:10" ht="23.25" customHeight="1">
      <c r="B3107" s="100" t="s">
        <v>442</v>
      </c>
      <c r="C3107" s="100" t="s">
        <v>443</v>
      </c>
      <c r="D3107" s="100" t="str">
        <f>_xlfn.XLOOKUP(tblMix[[#This Row],[Arena Name]],tblLookup[Arena Name],tblLookup[Arena Location],NA(),0,1)</f>
        <v>New Orleans, Louisiana</v>
      </c>
      <c r="E3107" s="100">
        <v>73208</v>
      </c>
      <c r="F3107" s="129">
        <v>1975</v>
      </c>
      <c r="G3107" s="100" t="s">
        <v>365</v>
      </c>
      <c r="H3107" s="15" t="s">
        <v>287</v>
      </c>
      <c r="I3107" s="130">
        <v>7.18</v>
      </c>
      <c r="J3107" s="6">
        <f>1</f>
        <v>1</v>
      </c>
    </row>
    <row r="3108" spans="2:10" ht="23.25" customHeight="1">
      <c r="B3108" s="100" t="s">
        <v>448</v>
      </c>
      <c r="C3108" s="100" t="s">
        <v>446</v>
      </c>
      <c r="D3108" s="100" t="str">
        <f>_xlfn.XLOOKUP(tblMix[[#This Row],[Arena Name]],tblLookup[Arena Name],tblLookup[Arena Location],NA(),0,1)</f>
        <v>East Rutherford, New Jersey</v>
      </c>
      <c r="E3108" s="100">
        <v>82500</v>
      </c>
      <c r="F3108" s="129">
        <v>2010</v>
      </c>
      <c r="G3108" s="100" t="s">
        <v>270</v>
      </c>
      <c r="H3108" s="15" t="s">
        <v>283</v>
      </c>
      <c r="I3108" s="130">
        <v>8.67</v>
      </c>
      <c r="J3108" s="6">
        <f>1</f>
        <v>1</v>
      </c>
    </row>
    <row r="3109" spans="2:10" ht="23.25" customHeight="1">
      <c r="B3109" s="100" t="s">
        <v>420</v>
      </c>
      <c r="C3109" s="100" t="s">
        <v>421</v>
      </c>
      <c r="D3109" s="100" t="s">
        <v>422</v>
      </c>
      <c r="E3109" s="100">
        <v>69132</v>
      </c>
      <c r="F3109" s="129">
        <v>2008</v>
      </c>
      <c r="G3109" s="100" t="s">
        <v>364</v>
      </c>
      <c r="H3109" s="15" t="s">
        <v>287</v>
      </c>
      <c r="I3109" s="130">
        <v>6.86</v>
      </c>
      <c r="J3109" s="6">
        <f>1</f>
        <v>1</v>
      </c>
    </row>
    <row r="3110" spans="2:10" ht="23.25" customHeight="1">
      <c r="B3110" s="100" t="s">
        <v>390</v>
      </c>
      <c r="C3110" s="100" t="s">
        <v>391</v>
      </c>
      <c r="D3110" s="100" t="s">
        <v>392</v>
      </c>
      <c r="E3110" s="100">
        <v>75523</v>
      </c>
      <c r="F3110" s="129">
        <v>1996</v>
      </c>
      <c r="G3110" s="100" t="s">
        <v>292</v>
      </c>
      <c r="H3110" s="15" t="s">
        <v>290</v>
      </c>
      <c r="I3110" s="130">
        <v>9.7899999999999991</v>
      </c>
      <c r="J3110" s="6">
        <f>1</f>
        <v>1</v>
      </c>
    </row>
    <row r="3111" spans="2:10" ht="23.25" customHeight="1">
      <c r="B3111" s="100" t="s">
        <v>448</v>
      </c>
      <c r="C3111" s="100" t="s">
        <v>446</v>
      </c>
      <c r="D3111" s="100" t="s">
        <v>447</v>
      </c>
      <c r="E3111" s="100">
        <v>82500</v>
      </c>
      <c r="F3111" s="129">
        <v>2010</v>
      </c>
      <c r="G3111" s="100" t="s">
        <v>295</v>
      </c>
      <c r="H3111" s="15" t="s">
        <v>283</v>
      </c>
      <c r="I3111" s="130">
        <v>15.3</v>
      </c>
      <c r="J3111" s="6">
        <f>1</f>
        <v>1</v>
      </c>
    </row>
    <row r="3112" spans="2:10" ht="23.25" customHeight="1">
      <c r="B3112" s="100" t="s">
        <v>449</v>
      </c>
      <c r="C3112" s="100" t="s">
        <v>450</v>
      </c>
      <c r="D3112" s="100" t="str">
        <f>_xlfn.XLOOKUP(tblMix[[#This Row],[Arena Name]],tblLookup[Arena Name],tblLookup[Arena Location],NA(),0,1)</f>
        <v>Philadelphia, Pennsylvania</v>
      </c>
      <c r="E3112" s="100">
        <v>69596</v>
      </c>
      <c r="F3112" s="129">
        <v>2003</v>
      </c>
      <c r="G3112" s="100" t="s">
        <v>359</v>
      </c>
      <c r="H3112" s="15" t="s">
        <v>290</v>
      </c>
      <c r="I3112" s="130">
        <v>10.49</v>
      </c>
      <c r="J3112" s="6">
        <f>1</f>
        <v>1</v>
      </c>
    </row>
    <row r="3113" spans="2:10" ht="23.25" customHeight="1">
      <c r="B3113" s="100" t="s">
        <v>393</v>
      </c>
      <c r="C3113" s="100" t="str">
        <f>_xlfn.XLOOKUP(tblMix[[#This Row],[Team Name]],tblLookup[Team Name],tblLookup[Arena Name],NA(),0,1)</f>
        <v>Soldier Field</v>
      </c>
      <c r="D3113" s="100" t="s">
        <v>395</v>
      </c>
      <c r="E3113" s="100">
        <v>61500</v>
      </c>
      <c r="F3113" s="129">
        <v>1924</v>
      </c>
      <c r="G3113" s="100" t="s">
        <v>364</v>
      </c>
      <c r="H3113" s="15" t="s">
        <v>290</v>
      </c>
      <c r="I3113" s="130">
        <v>6.73</v>
      </c>
      <c r="J3113" s="6">
        <f>1</f>
        <v>1</v>
      </c>
    </row>
    <row r="3114" spans="2:10" ht="23.25" customHeight="1">
      <c r="B3114" s="100" t="s">
        <v>417</v>
      </c>
      <c r="C3114" s="100" t="s">
        <v>418</v>
      </c>
      <c r="D3114" s="100" t="str">
        <f>_xlfn.XLOOKUP(tblMix[[#This Row],[Arena Name]],tblLookup[Arena Name],tblLookup[Arena Location],NA(),0,1)</f>
        <v>Indianapolis, Indiana</v>
      </c>
      <c r="E3114" s="100">
        <v>67000</v>
      </c>
      <c r="F3114" s="129">
        <v>2008</v>
      </c>
      <c r="G3114" s="100" t="s">
        <v>271</v>
      </c>
      <c r="H3114" s="15" t="s">
        <v>287</v>
      </c>
      <c r="I3114" s="130">
        <v>9.4700000000000006</v>
      </c>
      <c r="J3114" s="6">
        <f>1</f>
        <v>1</v>
      </c>
    </row>
    <row r="3115" spans="2:10" ht="23.25" customHeight="1">
      <c r="B3115" s="100" t="str" cm="1">
        <f t="array" ref="B3115">_xlfn.XLOOKUP(tblMix[[#This Row],[Arena Name]]&amp;tblMix[[#This Row],[Arena Location]],tblLookup[Arena Name]&amp;tblLookup[Arena Location],tblLookup[Team Name],NA(),0,1)</f>
        <v>Arizona Cardinals</v>
      </c>
      <c r="C3115" s="100" t="s">
        <v>379</v>
      </c>
      <c r="D3115" s="100" t="s">
        <v>380</v>
      </c>
      <c r="E3115" s="100">
        <v>63400</v>
      </c>
      <c r="F3115" s="129">
        <v>2006</v>
      </c>
      <c r="G3115" s="100" t="s">
        <v>276</v>
      </c>
      <c r="H3115" s="15" t="s">
        <v>287</v>
      </c>
      <c r="I3115" s="130">
        <v>6.13</v>
      </c>
      <c r="J3115" s="6">
        <f>1</f>
        <v>1</v>
      </c>
    </row>
    <row r="3116" spans="2:10" ht="23.25" customHeight="1">
      <c r="B3116" s="100" t="s">
        <v>448</v>
      </c>
      <c r="C3116" s="100" t="s">
        <v>446</v>
      </c>
      <c r="D3116" s="100" t="s">
        <v>447</v>
      </c>
      <c r="E3116" s="100">
        <v>82500</v>
      </c>
      <c r="F3116" s="129">
        <v>2010</v>
      </c>
      <c r="G3116" s="100" t="s">
        <v>292</v>
      </c>
      <c r="H3116" s="15" t="s">
        <v>283</v>
      </c>
      <c r="I3116" s="130">
        <v>9.99</v>
      </c>
      <c r="J3116" s="6">
        <f>1</f>
        <v>1</v>
      </c>
    </row>
    <row r="3117" spans="2:10" ht="23.25" customHeight="1">
      <c r="B3117" s="100" t="s">
        <v>417</v>
      </c>
      <c r="C3117" s="100" t="s">
        <v>418</v>
      </c>
      <c r="D3117" s="100" t="s">
        <v>419</v>
      </c>
      <c r="E3117" s="100">
        <v>67000</v>
      </c>
      <c r="F3117" s="129">
        <v>2008</v>
      </c>
      <c r="G3117" s="100" t="s">
        <v>312</v>
      </c>
      <c r="H3117" s="15" t="s">
        <v>287</v>
      </c>
      <c r="I3117" s="130">
        <v>16.22</v>
      </c>
      <c r="J3117" s="6">
        <f>1</f>
        <v>1</v>
      </c>
    </row>
    <row r="3118" spans="2:10" ht="23.25" customHeight="1">
      <c r="B3118" s="100" t="str" cm="1">
        <f t="array" ref="B3118">_xlfn.XLOOKUP(tblMix[[#This Row],[Arena Name]]&amp;tblMix[[#This Row],[Arena Location]],tblLookup[Arena Name]&amp;tblLookup[Arena Location],tblLookup[Team Name],NA(),0,1)</f>
        <v>Tennessee Titans</v>
      </c>
      <c r="C3118" s="100" t="s">
        <v>465</v>
      </c>
      <c r="D3118" s="100" t="str">
        <f>_xlfn.XLOOKUP(tblMix[[#This Row],[Arena Name]],tblLookup[Arena Name],tblLookup[Arena Location],NA(),0,1)</f>
        <v>Nashville, Tennessee</v>
      </c>
      <c r="E3118" s="100">
        <v>69143</v>
      </c>
      <c r="F3118" s="129">
        <v>1999</v>
      </c>
      <c r="G3118" s="100" t="s">
        <v>324</v>
      </c>
      <c r="H3118" s="15" t="s">
        <v>283</v>
      </c>
      <c r="I3118" s="130">
        <v>14.14</v>
      </c>
      <c r="J3118" s="6">
        <f>1</f>
        <v>1</v>
      </c>
    </row>
    <row r="3119" spans="2:10" ht="23.25" customHeight="1">
      <c r="B3119" s="100" t="s">
        <v>381</v>
      </c>
      <c r="C3119" s="100" t="s">
        <v>382</v>
      </c>
      <c r="D3119" s="100" t="s">
        <v>383</v>
      </c>
      <c r="E3119" s="100">
        <v>71000</v>
      </c>
      <c r="F3119" s="129">
        <v>2017</v>
      </c>
      <c r="G3119" s="100" t="s">
        <v>321</v>
      </c>
      <c r="H3119" s="15" t="s">
        <v>287</v>
      </c>
      <c r="I3119" s="130">
        <v>3.98</v>
      </c>
      <c r="J3119" s="6">
        <f>1</f>
        <v>1</v>
      </c>
    </row>
    <row r="3120" spans="2:10" ht="23.25" customHeight="1">
      <c r="B3120" s="100" t="s">
        <v>439</v>
      </c>
      <c r="C3120" s="100" t="s">
        <v>440</v>
      </c>
      <c r="D3120" s="100" t="s">
        <v>441</v>
      </c>
      <c r="E3120" s="100">
        <v>66829</v>
      </c>
      <c r="F3120" s="129">
        <v>2002</v>
      </c>
      <c r="G3120" s="100" t="s">
        <v>362</v>
      </c>
      <c r="H3120" s="15" t="s">
        <v>290</v>
      </c>
      <c r="I3120" s="130">
        <v>6.72</v>
      </c>
      <c r="J3120" s="6">
        <f>1</f>
        <v>1</v>
      </c>
    </row>
    <row r="3121" spans="2:10" ht="23.25" customHeight="1">
      <c r="B3121" s="100" t="s">
        <v>387</v>
      </c>
      <c r="C3121" s="100" t="s">
        <v>388</v>
      </c>
      <c r="D3121" s="100" t="str">
        <f>_xlfn.XLOOKUP(tblMix[[#This Row],[Arena Name]],tblLookup[Arena Name],tblLookup[Arena Location],NA(),0,1)</f>
        <v>Orchard Park, New York</v>
      </c>
      <c r="E3121" s="100">
        <v>71608</v>
      </c>
      <c r="F3121" s="129">
        <v>1973</v>
      </c>
      <c r="G3121" s="100" t="s">
        <v>297</v>
      </c>
      <c r="H3121" s="15" t="s">
        <v>287</v>
      </c>
      <c r="I3121" s="130">
        <v>15.27</v>
      </c>
      <c r="J3121" s="6">
        <f>1</f>
        <v>1</v>
      </c>
    </row>
    <row r="3122" spans="2:10" ht="23.25" customHeight="1">
      <c r="B3122" s="100" t="str" cm="1">
        <f t="array" ref="B3122">_xlfn.XLOOKUP(tblMix[[#This Row],[Arena Name]]&amp;tblMix[[#This Row],[Arena Location]],tblLookup[Arena Name]&amp;tblLookup[Arena Location],tblLookup[Team Name],NA(),0,1)</f>
        <v>Indianapolis Colts</v>
      </c>
      <c r="C3122" s="100" t="str">
        <f>_xlfn.XLOOKUP(tblMix[[#This Row],[Arena Location]],tblLookup[Arena Location],tblLookup[Arena Name],NA(),0,1)</f>
        <v>Lucas Oil Stadium</v>
      </c>
      <c r="D3122" s="100" t="s">
        <v>419</v>
      </c>
      <c r="E3122" s="100">
        <v>67000</v>
      </c>
      <c r="F3122" s="129">
        <v>2008</v>
      </c>
      <c r="G3122" s="100" t="s">
        <v>291</v>
      </c>
      <c r="H3122" s="15" t="s">
        <v>287</v>
      </c>
      <c r="I3122" s="130">
        <v>8.57</v>
      </c>
      <c r="J3122" s="6">
        <f>1</f>
        <v>1</v>
      </c>
    </row>
    <row r="3123" spans="2:10" ht="23.25" customHeight="1">
      <c r="B3123" s="100" t="s">
        <v>467</v>
      </c>
      <c r="C3123" s="100" t="str">
        <f>_xlfn.XLOOKUP(tblMix[[#This Row],[Team Name]],tblLookup[Team Name],tblLookup[Arena Name],NA(),0,1)</f>
        <v>Commanders Field</v>
      </c>
      <c r="D3123" s="100" t="str">
        <f>_xlfn.XLOOKUP(tblMix[[#This Row],[Arena Name]],tblLookup[Arena Name],tblLookup[Arena Location],NA(),0,1)</f>
        <v>Landover, Maryland</v>
      </c>
      <c r="E3123" s="100">
        <v>82000</v>
      </c>
      <c r="F3123" s="129">
        <v>1997</v>
      </c>
      <c r="G3123" s="100" t="s">
        <v>311</v>
      </c>
      <c r="H3123" s="15" t="s">
        <v>281</v>
      </c>
      <c r="I3123" s="130">
        <v>13.65</v>
      </c>
      <c r="J3123" s="6">
        <f>1</f>
        <v>1</v>
      </c>
    </row>
    <row r="3124" spans="2:10" ht="23.25" customHeight="1">
      <c r="B3124" s="100" t="s">
        <v>381</v>
      </c>
      <c r="C3124" s="100" t="s">
        <v>382</v>
      </c>
      <c r="D3124" s="100" t="s">
        <v>383</v>
      </c>
      <c r="E3124" s="100">
        <v>71000</v>
      </c>
      <c r="F3124" s="129">
        <v>2017</v>
      </c>
      <c r="G3124" s="100" t="s">
        <v>364</v>
      </c>
      <c r="H3124" s="15" t="s">
        <v>287</v>
      </c>
      <c r="I3124" s="130">
        <v>6.86</v>
      </c>
      <c r="J3124" s="6">
        <f>1</f>
        <v>1</v>
      </c>
    </row>
    <row r="3125" spans="2:10" ht="23.25" customHeight="1">
      <c r="B3125" s="100" t="str" cm="1">
        <f t="array" ref="B3125">_xlfn.XLOOKUP(tblMix[[#This Row],[Arena Name]]&amp;tblMix[[#This Row],[Arena Location]],tblLookup[Arena Name]&amp;tblLookup[Arena Location],tblLookup[Team Name],NA(),0,1)</f>
        <v>New England Patriots</v>
      </c>
      <c r="C3125" s="100" t="str">
        <f>_xlfn.XLOOKUP(tblMix[[#This Row],[Arena Location]],tblLookup[Arena Location],tblLookup[Arena Name],NA(),0,1)</f>
        <v>Gillette Stadium</v>
      </c>
      <c r="D3125" s="100" t="s">
        <v>441</v>
      </c>
      <c r="E3125" s="100">
        <v>66829</v>
      </c>
      <c r="F3125" s="129">
        <v>2002</v>
      </c>
      <c r="G3125" s="100" t="s">
        <v>277</v>
      </c>
      <c r="H3125" s="15" t="s">
        <v>290</v>
      </c>
      <c r="I3125" s="130">
        <v>7.75</v>
      </c>
      <c r="J3125" s="6">
        <f>1</f>
        <v>1</v>
      </c>
    </row>
    <row r="3126" spans="2:10" ht="23.25" customHeight="1">
      <c r="B3126" s="100" t="s">
        <v>467</v>
      </c>
      <c r="C3126" s="100" t="s">
        <v>468</v>
      </c>
      <c r="D3126" s="100" t="s">
        <v>469</v>
      </c>
      <c r="E3126" s="100">
        <v>82000</v>
      </c>
      <c r="F3126" s="129">
        <v>1997</v>
      </c>
      <c r="G3126" s="100" t="s">
        <v>359</v>
      </c>
      <c r="H3126" s="15" t="s">
        <v>287</v>
      </c>
      <c r="I3126" s="130">
        <v>11.01</v>
      </c>
      <c r="J3126" s="6">
        <f>1</f>
        <v>1</v>
      </c>
    </row>
    <row r="3127" spans="2:10" ht="23.25" customHeight="1">
      <c r="B3127" s="100" t="str" cm="1">
        <f t="array" ref="B3127">_xlfn.XLOOKUP(tblMix[[#This Row],[Arena Name]]&amp;tblMix[[#This Row],[Arena Location]],tblLookup[Arena Name]&amp;tblLookup[Arena Location],tblLookup[Team Name],NA(),0,1)</f>
        <v>Houston Texans</v>
      </c>
      <c r="C3127" s="100" t="str">
        <f>_xlfn.XLOOKUP(tblMix[[#This Row],[Arena Location]],tblLookup[Arena Location],tblLookup[Arena Name],NA(),0,1)</f>
        <v>NRG Stadium</v>
      </c>
      <c r="D3127" s="100" t="s">
        <v>416</v>
      </c>
      <c r="E3127" s="100">
        <v>72220</v>
      </c>
      <c r="F3127" s="129">
        <v>2002</v>
      </c>
      <c r="G3127" s="100" t="s">
        <v>282</v>
      </c>
      <c r="H3127" s="15" t="s">
        <v>283</v>
      </c>
      <c r="I3127" s="130">
        <v>5.7</v>
      </c>
      <c r="J3127" s="6">
        <f>1</f>
        <v>1</v>
      </c>
    </row>
    <row r="3128" spans="2:10" ht="23.25" customHeight="1">
      <c r="B3128" s="100" t="s">
        <v>396</v>
      </c>
      <c r="C3128" s="100" t="str">
        <f>_xlfn.XLOOKUP(tblMix[[#This Row],[Team Name]],tblLookup[Team Name],tblLookup[Arena Name],NA(),0,1)</f>
        <v>Paycor Stadium</v>
      </c>
      <c r="D3128" s="100" t="s">
        <v>398</v>
      </c>
      <c r="E3128" s="100">
        <v>65515</v>
      </c>
      <c r="F3128" s="129">
        <v>2000</v>
      </c>
      <c r="G3128" s="100" t="s">
        <v>275</v>
      </c>
      <c r="H3128" s="15" t="s">
        <v>290</v>
      </c>
      <c r="I3128" s="130">
        <v>13.76</v>
      </c>
      <c r="J3128" s="6">
        <f>1</f>
        <v>1</v>
      </c>
    </row>
    <row r="3129" spans="2:10" ht="23.25" customHeight="1">
      <c r="B3129" s="100" t="s">
        <v>448</v>
      </c>
      <c r="C3129" s="100" t="s">
        <v>446</v>
      </c>
      <c r="D3129" s="100" t="s">
        <v>447</v>
      </c>
      <c r="E3129" s="100">
        <v>82500</v>
      </c>
      <c r="F3129" s="129">
        <v>2010</v>
      </c>
      <c r="G3129" s="100" t="s">
        <v>274</v>
      </c>
      <c r="H3129" s="15" t="s">
        <v>281</v>
      </c>
      <c r="I3129" s="130">
        <v>7.11</v>
      </c>
      <c r="J3129" s="6">
        <f>1</f>
        <v>1</v>
      </c>
    </row>
    <row r="3130" spans="2:10" ht="23.25" customHeight="1">
      <c r="B3130" s="100" t="s">
        <v>448</v>
      </c>
      <c r="C3130" s="100" t="s">
        <v>446</v>
      </c>
      <c r="D3130" s="100" t="s">
        <v>447</v>
      </c>
      <c r="E3130" s="100">
        <v>82500</v>
      </c>
      <c r="F3130" s="129">
        <v>2010</v>
      </c>
      <c r="G3130" s="100" t="s">
        <v>359</v>
      </c>
      <c r="H3130" s="15" t="s">
        <v>283</v>
      </c>
      <c r="I3130" s="130">
        <v>11.01</v>
      </c>
      <c r="J3130" s="6">
        <f>1</f>
        <v>1</v>
      </c>
    </row>
    <row r="3131" spans="2:10" ht="23.25" customHeight="1">
      <c r="B3131" s="100" t="s">
        <v>426</v>
      </c>
      <c r="C3131" s="100" t="s">
        <v>427</v>
      </c>
      <c r="D3131" s="100" t="s">
        <v>428</v>
      </c>
      <c r="E3131" s="100">
        <v>65000</v>
      </c>
      <c r="F3131" s="129">
        <v>2020</v>
      </c>
      <c r="G3131" s="100" t="s">
        <v>322</v>
      </c>
      <c r="H3131" s="15" t="s">
        <v>287</v>
      </c>
      <c r="I3131" s="130">
        <v>4.54</v>
      </c>
      <c r="J3131" s="6">
        <f>1</f>
        <v>1</v>
      </c>
    </row>
    <row r="3132" spans="2:10" ht="23.25" customHeight="1">
      <c r="B3132" s="100" t="s">
        <v>381</v>
      </c>
      <c r="C3132" s="100" t="str">
        <f>_xlfn.XLOOKUP(tblMix[[#This Row],[Team Name]],tblLookup[Team Name],tblLookup[Arena Name],NA(),0,1)</f>
        <v>Mercedes-Benz Stadium</v>
      </c>
      <c r="D3132" s="100" t="s">
        <v>383</v>
      </c>
      <c r="E3132" s="100">
        <v>71000</v>
      </c>
      <c r="F3132" s="129">
        <v>2017</v>
      </c>
      <c r="G3132" s="100" t="s">
        <v>269</v>
      </c>
      <c r="H3132" s="15" t="s">
        <v>290</v>
      </c>
      <c r="I3132" s="130">
        <v>10.77</v>
      </c>
      <c r="J3132" s="6">
        <f>1</f>
        <v>1</v>
      </c>
    </row>
    <row r="3133" spans="2:10" ht="23.25" customHeight="1">
      <c r="B3133" s="100" t="s">
        <v>399</v>
      </c>
      <c r="C3133" s="100" t="s">
        <v>400</v>
      </c>
      <c r="D3133" s="100" t="s">
        <v>401</v>
      </c>
      <c r="E3133" s="100">
        <v>67895</v>
      </c>
      <c r="F3133" s="129">
        <v>1999</v>
      </c>
      <c r="G3133" s="100" t="s">
        <v>300</v>
      </c>
      <c r="H3133" s="15" t="s">
        <v>283</v>
      </c>
      <c r="I3133" s="130">
        <v>8.15</v>
      </c>
      <c r="J3133" s="6">
        <f>1</f>
        <v>1</v>
      </c>
    </row>
    <row r="3134" spans="2:10" ht="23.25" customHeight="1">
      <c r="B3134" s="100" t="s">
        <v>449</v>
      </c>
      <c r="C3134" s="100" t="str">
        <f>_xlfn.XLOOKUP(tblMix[[#This Row],[Team Name]],tblLookup[Team Name],tblLookup[Arena Name],NA(),0,1)</f>
        <v>Lincoln Financial Field</v>
      </c>
      <c r="D3134" s="100" t="str">
        <f>_xlfn.XLOOKUP(tblMix[[#This Row],[Arena Name]],tblLookup[Arena Name],tblLookup[Arena Location],NA(),0,1)</f>
        <v>Philadelphia, Pennsylvania</v>
      </c>
      <c r="E3134" s="100">
        <v>69596</v>
      </c>
      <c r="F3134" s="129">
        <v>2003</v>
      </c>
      <c r="G3134" s="100" t="s">
        <v>358</v>
      </c>
      <c r="H3134" s="15" t="s">
        <v>283</v>
      </c>
      <c r="I3134" s="130">
        <v>14.51</v>
      </c>
      <c r="J3134" s="6">
        <f>1</f>
        <v>1</v>
      </c>
    </row>
    <row r="3135" spans="2:10" ht="23.25" customHeight="1">
      <c r="B3135" s="100" t="s">
        <v>408</v>
      </c>
      <c r="C3135" s="100" t="s">
        <v>409</v>
      </c>
      <c r="D3135" s="100" t="s">
        <v>410</v>
      </c>
      <c r="E3135" s="100">
        <v>65000</v>
      </c>
      <c r="F3135" s="129">
        <v>2002</v>
      </c>
      <c r="G3135" s="100" t="s">
        <v>268</v>
      </c>
      <c r="H3135" s="15" t="s">
        <v>283</v>
      </c>
      <c r="I3135" s="130">
        <v>5.73</v>
      </c>
      <c r="J3135" s="6">
        <f>1</f>
        <v>1</v>
      </c>
    </row>
    <row r="3136" spans="2:10" ht="23.25" customHeight="1">
      <c r="B3136" s="100" t="s">
        <v>417</v>
      </c>
      <c r="C3136" s="100" t="s">
        <v>418</v>
      </c>
      <c r="D3136" s="100" t="str">
        <f>_xlfn.XLOOKUP(tblMix[[#This Row],[Arena Name]],tblLookup[Arena Name],tblLookup[Arena Location],NA(),0,1)</f>
        <v>Indianapolis, Indiana</v>
      </c>
      <c r="E3136" s="100">
        <v>67000</v>
      </c>
      <c r="F3136" s="129">
        <v>2008</v>
      </c>
      <c r="G3136" s="100" t="s">
        <v>277</v>
      </c>
      <c r="H3136" s="15" t="s">
        <v>283</v>
      </c>
      <c r="I3136" s="130">
        <v>8.2200000000000006</v>
      </c>
      <c r="J3136" s="6">
        <f>1</f>
        <v>1</v>
      </c>
    </row>
    <row r="3137" spans="2:10" ht="23.25" customHeight="1">
      <c r="B3137" s="100" t="str" cm="1">
        <f t="array" ref="B3137">_xlfn.XLOOKUP(tblMix[[#This Row],[Arena Name]]&amp;tblMix[[#This Row],[Arena Location]],tblLookup[Arena Name]&amp;tblLookup[Arena Location],tblLookup[Team Name],NA(),0,1)</f>
        <v>Philadelphia Eagles</v>
      </c>
      <c r="C3137" s="100" t="str">
        <f>_xlfn.XLOOKUP(tblMix[[#This Row],[Arena Location]],tblLookup[Arena Location],tblLookup[Arena Name],NA(),0,1)</f>
        <v>Lincoln Financial Field</v>
      </c>
      <c r="D3137" s="100" t="s">
        <v>451</v>
      </c>
      <c r="E3137" s="100">
        <v>69596</v>
      </c>
      <c r="F3137" s="129">
        <v>2003</v>
      </c>
      <c r="G3137" s="100" t="s">
        <v>323</v>
      </c>
      <c r="H3137" s="15" t="s">
        <v>290</v>
      </c>
      <c r="I3137" s="130">
        <v>1.97</v>
      </c>
      <c r="J3137" s="6">
        <f>1</f>
        <v>1</v>
      </c>
    </row>
    <row r="3138" spans="2:10" ht="23.25" customHeight="1">
      <c r="B3138" s="100" t="str" cm="1">
        <f t="array" ref="B3138">_xlfn.XLOOKUP(tblMix[[#This Row],[Arena Name]]&amp;tblMix[[#This Row],[Arena Location]],tblLookup[Arena Name]&amp;tblLookup[Arena Location],tblLookup[Team Name],NA(),0,1)</f>
        <v>Las Vegas Raiders</v>
      </c>
      <c r="C3138" s="100" t="str">
        <f>_xlfn.XLOOKUP(tblMix[[#This Row],[Arena Location]],tblLookup[Arena Location],tblLookup[Arena Name],NA(),0,1)</f>
        <v>Allegiant Stadium</v>
      </c>
      <c r="D3138" s="100" t="s">
        <v>428</v>
      </c>
      <c r="E3138" s="100">
        <v>65000</v>
      </c>
      <c r="F3138" s="129">
        <v>2020</v>
      </c>
      <c r="G3138" s="100" t="s">
        <v>285</v>
      </c>
      <c r="H3138" s="15" t="s">
        <v>281</v>
      </c>
      <c r="I3138" s="130">
        <v>13.35</v>
      </c>
      <c r="J3138" s="6">
        <f>1</f>
        <v>1</v>
      </c>
    </row>
    <row r="3139" spans="2:10" ht="23.25" customHeight="1">
      <c r="B3139" s="100" t="s">
        <v>420</v>
      </c>
      <c r="C3139" s="100" t="s">
        <v>421</v>
      </c>
      <c r="D3139" s="100" t="s">
        <v>422</v>
      </c>
      <c r="E3139" s="100">
        <v>69132</v>
      </c>
      <c r="F3139" s="129">
        <v>2008</v>
      </c>
      <c r="G3139" s="100" t="s">
        <v>276</v>
      </c>
      <c r="H3139" s="15" t="s">
        <v>281</v>
      </c>
      <c r="I3139" s="130">
        <v>5.82</v>
      </c>
      <c r="J3139" s="6">
        <f>1</f>
        <v>1</v>
      </c>
    </row>
    <row r="3140" spans="2:10" ht="23.25" customHeight="1">
      <c r="B3140" s="100" t="s">
        <v>449</v>
      </c>
      <c r="C3140" s="100" t="s">
        <v>450</v>
      </c>
      <c r="D3140" s="100" t="str">
        <f>_xlfn.XLOOKUP(tblMix[[#This Row],[Arena Name]],tblLookup[Arena Name],tblLookup[Arena Location],NA(),0,1)</f>
        <v>Philadelphia, Pennsylvania</v>
      </c>
      <c r="E3140" s="100">
        <v>69596</v>
      </c>
      <c r="F3140" s="129">
        <v>2003</v>
      </c>
      <c r="G3140" s="100" t="s">
        <v>292</v>
      </c>
      <c r="H3140" s="15" t="s">
        <v>281</v>
      </c>
      <c r="I3140" s="130">
        <v>9.19</v>
      </c>
      <c r="J3140" s="6">
        <f>1</f>
        <v>1</v>
      </c>
    </row>
    <row r="3141" spans="2:10" ht="23.25" customHeight="1">
      <c r="B3141" s="100" t="s">
        <v>436</v>
      </c>
      <c r="C3141" s="100" t="s">
        <v>437</v>
      </c>
      <c r="D3141" s="100" t="s">
        <v>438</v>
      </c>
      <c r="E3141" s="100">
        <v>66655</v>
      </c>
      <c r="F3141" s="129">
        <v>2016</v>
      </c>
      <c r="G3141" s="100" t="s">
        <v>273</v>
      </c>
      <c r="H3141" s="15" t="s">
        <v>283</v>
      </c>
      <c r="I3141" s="130">
        <v>6.07</v>
      </c>
      <c r="J3141" s="6">
        <f>1</f>
        <v>1</v>
      </c>
    </row>
    <row r="3142" spans="2:10" ht="23.25" customHeight="1">
      <c r="B3142" s="100" t="str" cm="1">
        <f t="array" ref="B3142">_xlfn.XLOOKUP(tblMix[[#This Row],[Arena Name]]&amp;tblMix[[#This Row],[Arena Location]],tblLookup[Arena Name]&amp;tblLookup[Arena Location],tblLookup[Team Name],NA(),0,1)</f>
        <v>New England Patriots</v>
      </c>
      <c r="C3142" s="100" t="str">
        <f>_xlfn.XLOOKUP(tblMix[[#This Row],[Arena Location]],tblLookup[Arena Location],tblLookup[Arena Name],NA(),0,1)</f>
        <v>Gillette Stadium</v>
      </c>
      <c r="D3142" s="100" t="s">
        <v>441</v>
      </c>
      <c r="E3142" s="100">
        <v>66829</v>
      </c>
      <c r="F3142" s="129">
        <v>2002</v>
      </c>
      <c r="G3142" s="100" t="s">
        <v>364</v>
      </c>
      <c r="H3142" s="15" t="s">
        <v>281</v>
      </c>
      <c r="I3142" s="130">
        <v>7.2</v>
      </c>
      <c r="J3142" s="6">
        <f>1</f>
        <v>1</v>
      </c>
    </row>
    <row r="3143" spans="2:10" ht="23.25" customHeight="1">
      <c r="B3143" s="100" t="s">
        <v>449</v>
      </c>
      <c r="C3143" s="100" t="str">
        <f>_xlfn.XLOOKUP(tblMix[[#This Row],[Team Name]],tblLookup[Team Name],tblLookup[Arena Name],NA(),0,1)</f>
        <v>Lincoln Financial Field</v>
      </c>
      <c r="D3143" s="100" t="str">
        <f>_xlfn.XLOOKUP(tblMix[[#This Row],[Arena Name]],tblLookup[Arena Name],tblLookup[Arena Location],NA(),0,1)</f>
        <v>Philadelphia, Pennsylvania</v>
      </c>
      <c r="E3143" s="100">
        <v>69596</v>
      </c>
      <c r="F3143" s="129">
        <v>2003</v>
      </c>
      <c r="G3143" s="100" t="s">
        <v>358</v>
      </c>
      <c r="H3143" s="15" t="s">
        <v>287</v>
      </c>
      <c r="I3143" s="130">
        <v>14.51</v>
      </c>
      <c r="J3143" s="6">
        <f>1</f>
        <v>1</v>
      </c>
    </row>
    <row r="3144" spans="2:10" ht="23.25" customHeight="1">
      <c r="B3144" s="100" t="s">
        <v>449</v>
      </c>
      <c r="C3144" s="100" t="s">
        <v>450</v>
      </c>
      <c r="D3144" s="100" t="s">
        <v>451</v>
      </c>
      <c r="E3144" s="100">
        <v>69596</v>
      </c>
      <c r="F3144" s="129">
        <v>2003</v>
      </c>
      <c r="G3144" s="100" t="s">
        <v>304</v>
      </c>
      <c r="H3144" s="15" t="s">
        <v>290</v>
      </c>
      <c r="I3144" s="130">
        <v>7.38</v>
      </c>
      <c r="J3144" s="6">
        <f>1</f>
        <v>1</v>
      </c>
    </row>
    <row r="3145" spans="2:10" ht="23.25" customHeight="1">
      <c r="B3145" s="100" t="s">
        <v>445</v>
      </c>
      <c r="C3145" s="100" t="str">
        <f>_xlfn.XLOOKUP(tblMix[[#This Row],[Team Name]],tblLookup[Team Name],tblLookup[Arena Name],NA(),0,1)</f>
        <v>MetLife Stadium</v>
      </c>
      <c r="D3145" s="100" t="s">
        <v>447</v>
      </c>
      <c r="E3145" s="100">
        <v>82500</v>
      </c>
      <c r="F3145" s="129">
        <v>2010</v>
      </c>
      <c r="G3145" s="100" t="s">
        <v>321</v>
      </c>
      <c r="H3145" s="15" t="s">
        <v>287</v>
      </c>
      <c r="I3145" s="130">
        <v>3.98</v>
      </c>
      <c r="J3145" s="6">
        <f>1</f>
        <v>1</v>
      </c>
    </row>
    <row r="3146" spans="2:10" ht="23.25" customHeight="1">
      <c r="B3146" s="100" t="s">
        <v>417</v>
      </c>
      <c r="C3146" s="100" t="s">
        <v>418</v>
      </c>
      <c r="D3146" s="100" t="s">
        <v>419</v>
      </c>
      <c r="E3146" s="100">
        <v>67000</v>
      </c>
      <c r="F3146" s="129">
        <v>2008</v>
      </c>
      <c r="G3146" s="100" t="s">
        <v>365</v>
      </c>
      <c r="H3146" s="15" t="s">
        <v>287</v>
      </c>
      <c r="I3146" s="130">
        <v>7.18</v>
      </c>
      <c r="J3146" s="6">
        <f>1</f>
        <v>1</v>
      </c>
    </row>
    <row r="3147" spans="2:10" ht="23.25" customHeight="1">
      <c r="B3147" s="100" t="s">
        <v>420</v>
      </c>
      <c r="C3147" s="100" t="s">
        <v>421</v>
      </c>
      <c r="D3147" s="100" t="str">
        <f>_xlfn.XLOOKUP(tblMix[[#This Row],[Arena Name]],tblLookup[Arena Name],tblLookup[Arena Location],NA(),0,1)</f>
        <v>Jacksonville, Florida</v>
      </c>
      <c r="E3147" s="100">
        <v>69132</v>
      </c>
      <c r="F3147" s="129">
        <v>2008</v>
      </c>
      <c r="G3147" s="100" t="s">
        <v>293</v>
      </c>
      <c r="H3147" s="15" t="s">
        <v>283</v>
      </c>
      <c r="I3147" s="130">
        <v>5.08</v>
      </c>
      <c r="J3147" s="6">
        <f>1</f>
        <v>1</v>
      </c>
    </row>
    <row r="3148" spans="2:10" ht="23.25" customHeight="1">
      <c r="B3148" s="100" t="s">
        <v>393</v>
      </c>
      <c r="C3148" s="100" t="str">
        <f>_xlfn.XLOOKUP(tblMix[[#This Row],[Team Name]],tblLookup[Team Name],tblLookup[Arena Name],NA(),0,1)</f>
        <v>Soldier Field</v>
      </c>
      <c r="D3148" s="100" t="s">
        <v>395</v>
      </c>
      <c r="E3148" s="100">
        <v>61500</v>
      </c>
      <c r="F3148" s="129">
        <v>1924</v>
      </c>
      <c r="G3148" s="100" t="s">
        <v>289</v>
      </c>
      <c r="H3148" s="15" t="s">
        <v>290</v>
      </c>
      <c r="I3148" s="130">
        <v>7.46</v>
      </c>
      <c r="J3148" s="6">
        <f>1</f>
        <v>1</v>
      </c>
    </row>
    <row r="3149" spans="2:10" ht="23.25" customHeight="1">
      <c r="B3149" s="100" t="s">
        <v>405</v>
      </c>
      <c r="C3149" s="100" t="s">
        <v>406</v>
      </c>
      <c r="D3149" s="100" t="s">
        <v>407</v>
      </c>
      <c r="E3149" s="100">
        <v>76125</v>
      </c>
      <c r="F3149" s="129">
        <v>2001</v>
      </c>
      <c r="G3149" s="100" t="s">
        <v>275</v>
      </c>
      <c r="H3149" s="15" t="s">
        <v>283</v>
      </c>
      <c r="I3149" s="130">
        <v>14.59</v>
      </c>
      <c r="J3149" s="6">
        <f>1</f>
        <v>1</v>
      </c>
    </row>
    <row r="3150" spans="2:10" ht="23.25" customHeight="1">
      <c r="B3150" s="100" t="s">
        <v>405</v>
      </c>
      <c r="C3150" s="100" t="s">
        <v>406</v>
      </c>
      <c r="D3150" s="100" t="s">
        <v>407</v>
      </c>
      <c r="E3150" s="100">
        <v>76125</v>
      </c>
      <c r="F3150" s="129">
        <v>2001</v>
      </c>
      <c r="G3150" s="100" t="s">
        <v>284</v>
      </c>
      <c r="H3150" s="15" t="s">
        <v>283</v>
      </c>
      <c r="I3150" s="130">
        <v>10.71</v>
      </c>
      <c r="J3150" s="6">
        <f>1</f>
        <v>1</v>
      </c>
    </row>
    <row r="3151" spans="2:10" ht="23.25" customHeight="1">
      <c r="B3151" s="100" t="str" cm="1">
        <f t="array" ref="B3151">_xlfn.XLOOKUP(tblMix[[#This Row],[Arena Name]]&amp;tblMix[[#This Row],[Arena Location]],tblLookup[Arena Name]&amp;tblLookup[Arena Location],tblLookup[Team Name],NA(),0,1)</f>
        <v>Carolina Panthers</v>
      </c>
      <c r="C3151" s="100" t="str">
        <f>_xlfn.XLOOKUP(tblMix[[#This Row],[Arena Location]],tblLookup[Arena Location],tblLookup[Arena Name],NA(),0,1)</f>
        <v>Bank of America Stadium</v>
      </c>
      <c r="D3151" s="100" t="s">
        <v>392</v>
      </c>
      <c r="E3151" s="100">
        <v>75523</v>
      </c>
      <c r="F3151" s="129">
        <v>1996</v>
      </c>
      <c r="G3151" s="100" t="s">
        <v>308</v>
      </c>
      <c r="H3151" s="15" t="s">
        <v>290</v>
      </c>
      <c r="I3151" s="130">
        <v>12.37</v>
      </c>
      <c r="J3151" s="6">
        <f>1</f>
        <v>1</v>
      </c>
    </row>
    <row r="3152" spans="2:10" ht="23.25" customHeight="1">
      <c r="B3152" s="100" t="str" cm="1">
        <f t="array" ref="B3152">_xlfn.XLOOKUP(tblMix[[#This Row],[Arena Name]]&amp;tblMix[[#This Row],[Arena Location]],tblLookup[Arena Name]&amp;tblLookup[Arena Location],tblLookup[Team Name],NA(),0,1)</f>
        <v>Kansas City Chiefs</v>
      </c>
      <c r="C3152" s="100" t="str">
        <f>_xlfn.XLOOKUP(tblMix[[#This Row],[Arena Location]],tblLookup[Arena Location],tblLookup[Arena Name],NA(),0,1)</f>
        <v>GEHA Field at Arrowhead Stadium</v>
      </c>
      <c r="D3152" s="100" t="s">
        <v>425</v>
      </c>
      <c r="E3152" s="100">
        <v>76416</v>
      </c>
      <c r="F3152" s="129">
        <v>1972</v>
      </c>
      <c r="G3152" s="100" t="s">
        <v>288</v>
      </c>
      <c r="H3152" s="15" t="s">
        <v>281</v>
      </c>
      <c r="I3152" s="130">
        <v>5.49</v>
      </c>
      <c r="J3152" s="6">
        <f>1</f>
        <v>1</v>
      </c>
    </row>
    <row r="3153" spans="2:10" ht="23.25" customHeight="1">
      <c r="B3153" s="100" t="s">
        <v>455</v>
      </c>
      <c r="C3153" s="100" t="s">
        <v>456</v>
      </c>
      <c r="D3153" s="100" t="s">
        <v>457</v>
      </c>
      <c r="E3153" s="100">
        <v>68500</v>
      </c>
      <c r="F3153" s="129">
        <v>2014</v>
      </c>
      <c r="G3153" s="100" t="s">
        <v>285</v>
      </c>
      <c r="H3153" s="15" t="s">
        <v>283</v>
      </c>
      <c r="I3153" s="130">
        <v>12.71</v>
      </c>
      <c r="J3153" s="6">
        <f>1</f>
        <v>1</v>
      </c>
    </row>
    <row r="3154" spans="2:10" ht="23.25" customHeight="1">
      <c r="B3154" s="100" t="s">
        <v>390</v>
      </c>
      <c r="C3154" s="100" t="s">
        <v>391</v>
      </c>
      <c r="D3154" s="100" t="s">
        <v>392</v>
      </c>
      <c r="E3154" s="100">
        <v>75523</v>
      </c>
      <c r="F3154" s="129">
        <v>1996</v>
      </c>
      <c r="G3154" s="100" t="s">
        <v>309</v>
      </c>
      <c r="H3154" s="15" t="s">
        <v>283</v>
      </c>
      <c r="I3154" s="130">
        <v>1.68</v>
      </c>
      <c r="J3154" s="6">
        <f>1</f>
        <v>1</v>
      </c>
    </row>
    <row r="3155" spans="2:10" ht="23.25" customHeight="1">
      <c r="B3155" s="100" t="s">
        <v>436</v>
      </c>
      <c r="C3155" s="100" t="s">
        <v>437</v>
      </c>
      <c r="D3155" s="100" t="s">
        <v>438</v>
      </c>
      <c r="E3155" s="100">
        <v>66655</v>
      </c>
      <c r="F3155" s="129">
        <v>2016</v>
      </c>
      <c r="G3155" s="100" t="s">
        <v>360</v>
      </c>
      <c r="H3155" s="15" t="s">
        <v>290</v>
      </c>
      <c r="I3155" s="130">
        <v>3.02</v>
      </c>
      <c r="J3155" s="6">
        <f>1</f>
        <v>1</v>
      </c>
    </row>
    <row r="3156" spans="2:10" ht="23.25" customHeight="1">
      <c r="B3156" s="100" t="s">
        <v>448</v>
      </c>
      <c r="C3156" s="100" t="s">
        <v>446</v>
      </c>
      <c r="D3156" s="100" t="s">
        <v>447</v>
      </c>
      <c r="E3156" s="100">
        <v>82500</v>
      </c>
      <c r="F3156" s="129">
        <v>2010</v>
      </c>
      <c r="G3156" s="100" t="s">
        <v>323</v>
      </c>
      <c r="H3156" s="15" t="s">
        <v>287</v>
      </c>
      <c r="I3156" s="130">
        <v>2.11</v>
      </c>
      <c r="J3156" s="6">
        <f>1</f>
        <v>1</v>
      </c>
    </row>
    <row r="3157" spans="2:10" ht="23.25" customHeight="1">
      <c r="B3157" s="100" t="s">
        <v>442</v>
      </c>
      <c r="C3157" s="100" t="s">
        <v>443</v>
      </c>
      <c r="D3157" s="100" t="s">
        <v>444</v>
      </c>
      <c r="E3157" s="100">
        <v>73208</v>
      </c>
      <c r="F3157" s="129">
        <v>1975</v>
      </c>
      <c r="G3157" s="100" t="s">
        <v>292</v>
      </c>
      <c r="H3157" s="15" t="s">
        <v>283</v>
      </c>
      <c r="I3157" s="130">
        <v>9.99</v>
      </c>
      <c r="J3157" s="6">
        <f>1</f>
        <v>1</v>
      </c>
    </row>
    <row r="3158" spans="2:10" ht="23.25" customHeight="1">
      <c r="B3158" s="100" t="s">
        <v>414</v>
      </c>
      <c r="C3158" s="100" t="s">
        <v>415</v>
      </c>
      <c r="D3158" s="100" t="s">
        <v>416</v>
      </c>
      <c r="E3158" s="100">
        <v>72220</v>
      </c>
      <c r="F3158" s="129">
        <v>2002</v>
      </c>
      <c r="G3158" s="100" t="s">
        <v>286</v>
      </c>
      <c r="H3158" s="15" t="s">
        <v>283</v>
      </c>
      <c r="I3158" s="130">
        <v>8.8800000000000008</v>
      </c>
      <c r="J3158" s="6">
        <f>1</f>
        <v>1</v>
      </c>
    </row>
    <row r="3159" spans="2:10" ht="23.25" customHeight="1">
      <c r="B3159" s="100" t="str" cm="1">
        <f t="array" ref="B3159">_xlfn.XLOOKUP(tblMix[[#This Row],[Arena Name]]&amp;tblMix[[#This Row],[Arena Location]],tblLookup[Arena Name]&amp;tblLookup[Arena Location],tblLookup[Team Name],NA(),0,1)</f>
        <v>Miami Dolphins</v>
      </c>
      <c r="C3159" s="100" t="s">
        <v>434</v>
      </c>
      <c r="D3159" s="100" t="s">
        <v>435</v>
      </c>
      <c r="E3159" s="100">
        <v>65326</v>
      </c>
      <c r="F3159" s="129">
        <v>1987</v>
      </c>
      <c r="G3159" s="100" t="s">
        <v>271</v>
      </c>
      <c r="H3159" s="15" t="s">
        <v>283</v>
      </c>
      <c r="I3159" s="130">
        <v>9.4700000000000006</v>
      </c>
      <c r="J3159" s="6">
        <f>1</f>
        <v>1</v>
      </c>
    </row>
    <row r="3160" spans="2:10" ht="23.25" customHeight="1">
      <c r="B3160" s="100" t="s">
        <v>423</v>
      </c>
      <c r="C3160" s="100" t="s">
        <v>424</v>
      </c>
      <c r="D3160" s="100" t="s">
        <v>425</v>
      </c>
      <c r="E3160" s="100">
        <v>76416</v>
      </c>
      <c r="F3160" s="129">
        <v>1972</v>
      </c>
      <c r="G3160" s="100" t="s">
        <v>273</v>
      </c>
      <c r="H3160" s="15" t="s">
        <v>281</v>
      </c>
      <c r="I3160" s="130">
        <v>6.37</v>
      </c>
      <c r="J3160" s="6">
        <f>1</f>
        <v>1</v>
      </c>
    </row>
    <row r="3161" spans="2:10" ht="23.25" customHeight="1">
      <c r="B3161" s="100" t="str" cm="1">
        <f t="array" ref="B3161">_xlfn.XLOOKUP(tblMix[[#This Row],[Arena Name]]&amp;tblMix[[#This Row],[Arena Location]],tblLookup[Arena Name]&amp;tblLookup[Arena Location],tblLookup[Team Name],NA(),0,1)</f>
        <v>Chicago Bears</v>
      </c>
      <c r="C3161" s="100" t="s">
        <v>394</v>
      </c>
      <c r="D3161" s="100" t="s">
        <v>395</v>
      </c>
      <c r="E3161" s="100">
        <v>61500</v>
      </c>
      <c r="F3161" s="129">
        <v>1924</v>
      </c>
      <c r="G3161" s="100" t="s">
        <v>285</v>
      </c>
      <c r="H3161" s="15" t="s">
        <v>281</v>
      </c>
      <c r="I3161" s="130">
        <v>13.35</v>
      </c>
      <c r="J3161" s="6">
        <f>1</f>
        <v>1</v>
      </c>
    </row>
    <row r="3162" spans="2:10" ht="23.25" customHeight="1">
      <c r="B3162" s="100" t="str" cm="1">
        <f t="array" ref="B3162">_xlfn.XLOOKUP(tblMix[[#This Row],[Arena Name]]&amp;tblMix[[#This Row],[Arena Location]],tblLookup[Arena Name]&amp;tblLookup[Arena Location],tblLookup[Team Name],NA(),0,1)</f>
        <v>Pittsburgh Steelers</v>
      </c>
      <c r="C3162" s="100" t="str">
        <f>_xlfn.XLOOKUP(tblMix[[#This Row],[Arena Location]],tblLookup[Arena Location],tblLookup[Arena Name],NA(),0,1)</f>
        <v>Acrisure Stadium</v>
      </c>
      <c r="D3162" s="100" t="s">
        <v>454</v>
      </c>
      <c r="E3162" s="100">
        <v>68400</v>
      </c>
      <c r="F3162" s="129">
        <v>2001</v>
      </c>
      <c r="G3162" s="100" t="s">
        <v>321</v>
      </c>
      <c r="H3162" s="15" t="s">
        <v>281</v>
      </c>
      <c r="I3162" s="130">
        <v>3.9</v>
      </c>
      <c r="J3162" s="6">
        <f>1</f>
        <v>1</v>
      </c>
    </row>
    <row r="3163" spans="2:10" ht="23.25" customHeight="1">
      <c r="B3163" s="100" t="s">
        <v>387</v>
      </c>
      <c r="C3163" s="100" t="str">
        <f>_xlfn.XLOOKUP(tblMix[[#This Row],[Team Name]],tblLookup[Team Name],tblLookup[Arena Name],NA(),0,1)</f>
        <v>Highmark Stadium</v>
      </c>
      <c r="D3163" s="100" t="s">
        <v>389</v>
      </c>
      <c r="E3163" s="100">
        <v>71608</v>
      </c>
      <c r="F3163" s="129">
        <v>1973</v>
      </c>
      <c r="G3163" s="100" t="s">
        <v>364</v>
      </c>
      <c r="H3163" s="15" t="s">
        <v>287</v>
      </c>
      <c r="I3163" s="130">
        <v>6.86</v>
      </c>
      <c r="J3163" s="6">
        <f>1</f>
        <v>1</v>
      </c>
    </row>
    <row r="3164" spans="2:10" ht="23.25" customHeight="1">
      <c r="B3164" s="100" t="s">
        <v>411</v>
      </c>
      <c r="C3164" s="100" t="s">
        <v>412</v>
      </c>
      <c r="D3164" s="100" t="s">
        <v>413</v>
      </c>
      <c r="E3164" s="100">
        <v>81441</v>
      </c>
      <c r="F3164" s="129">
        <v>1957</v>
      </c>
      <c r="G3164" s="100" t="s">
        <v>300</v>
      </c>
      <c r="H3164" s="15" t="s">
        <v>290</v>
      </c>
      <c r="I3164" s="130">
        <v>8.15</v>
      </c>
      <c r="J3164" s="6">
        <f>1</f>
        <v>1</v>
      </c>
    </row>
    <row r="3165" spans="2:10" ht="23.25" customHeight="1">
      <c r="B3165" s="100" t="s">
        <v>458</v>
      </c>
      <c r="C3165" s="100" t="s">
        <v>459</v>
      </c>
      <c r="D3165" s="100" t="s">
        <v>460</v>
      </c>
      <c r="E3165" s="100">
        <v>69000</v>
      </c>
      <c r="F3165" s="129">
        <v>2002</v>
      </c>
      <c r="G3165" s="100" t="s">
        <v>313</v>
      </c>
      <c r="H3165" s="15" t="s">
        <v>283</v>
      </c>
      <c r="I3165" s="130">
        <v>12.48</v>
      </c>
      <c r="J3165" s="6">
        <f>1</f>
        <v>1</v>
      </c>
    </row>
    <row r="3166" spans="2:10" ht="23.25" customHeight="1">
      <c r="B3166" s="100" t="s">
        <v>384</v>
      </c>
      <c r="C3166" s="100" t="str">
        <f>_xlfn.XLOOKUP(tblMix[[#This Row],[Team Name]],tblLookup[Team Name],tblLookup[Arena Name],NA(),0,1)</f>
        <v>M&amp;T Bank Stadium</v>
      </c>
      <c r="D3166" s="100" t="str">
        <f>_xlfn.XLOOKUP(tblMix[[#This Row],[Arena Name]],tblLookup[Arena Name],tblLookup[Arena Location],NA(),0,1)</f>
        <v>Baltimore, Maryland</v>
      </c>
      <c r="E3166" s="100">
        <v>71008</v>
      </c>
      <c r="F3166" s="129">
        <v>1998</v>
      </c>
      <c r="G3166" s="100" t="s">
        <v>271</v>
      </c>
      <c r="H3166" s="15" t="s">
        <v>283</v>
      </c>
      <c r="I3166" s="130">
        <v>9.4700000000000006</v>
      </c>
      <c r="J3166" s="6">
        <f>1</f>
        <v>1</v>
      </c>
    </row>
    <row r="3167" spans="2:10" ht="23.25" customHeight="1">
      <c r="B3167" s="100" t="str" cm="1">
        <f t="array" ref="B3167">_xlfn.XLOOKUP(tblMix[[#This Row],[Arena Name]]&amp;tblMix[[#This Row],[Arena Location]],tblLookup[Arena Name]&amp;tblLookup[Arena Location],tblLookup[Team Name],NA(),0,1)</f>
        <v>Cincinnati Bengals</v>
      </c>
      <c r="C3167" s="100" t="s">
        <v>397</v>
      </c>
      <c r="D3167" s="100" t="s">
        <v>398</v>
      </c>
      <c r="E3167" s="100">
        <v>65515</v>
      </c>
      <c r="F3167" s="129">
        <v>2000</v>
      </c>
      <c r="G3167" s="100" t="s">
        <v>273</v>
      </c>
      <c r="H3167" s="15" t="s">
        <v>281</v>
      </c>
      <c r="I3167" s="130">
        <v>6.37</v>
      </c>
      <c r="J3167" s="6">
        <f>1</f>
        <v>1</v>
      </c>
    </row>
    <row r="3168" spans="2:10" ht="23.25" customHeight="1">
      <c r="B3168" s="100" t="s">
        <v>445</v>
      </c>
      <c r="C3168" s="100" t="str">
        <f>_xlfn.XLOOKUP(tblMix[[#This Row],[Team Name]],tblLookup[Team Name],tblLookup[Arena Name],NA(),0,1)</f>
        <v>MetLife Stadium</v>
      </c>
      <c r="D3168" s="100" t="s">
        <v>447</v>
      </c>
      <c r="E3168" s="100">
        <v>82500</v>
      </c>
      <c r="F3168" s="129">
        <v>2010</v>
      </c>
      <c r="G3168" s="100" t="s">
        <v>324</v>
      </c>
      <c r="H3168" s="15" t="s">
        <v>283</v>
      </c>
      <c r="I3168" s="130">
        <v>14.14</v>
      </c>
      <c r="J3168" s="6">
        <f>1</f>
        <v>1</v>
      </c>
    </row>
    <row r="3169" spans="2:10" ht="23.25" customHeight="1">
      <c r="B3169" s="100" t="str" cm="1">
        <f t="array" ref="B3169">_xlfn.XLOOKUP(tblMix[[#This Row],[Arena Name]]&amp;tblMix[[#This Row],[Arena Location]],tblLookup[Arena Name]&amp;tblLookup[Arena Location],tblLookup[Team Name],NA(),0,1)</f>
        <v>Pittsburgh Steelers</v>
      </c>
      <c r="C3169" s="100" t="s">
        <v>453</v>
      </c>
      <c r="D3169" s="100" t="str">
        <f>_xlfn.XLOOKUP(tblMix[[#This Row],[Arena Name]],tblLookup[Arena Name],tblLookup[Arena Location],NA(),0,1)</f>
        <v>Pittsburgh, Pennsylvania</v>
      </c>
      <c r="E3169" s="100">
        <v>68400</v>
      </c>
      <c r="F3169" s="129">
        <v>2001</v>
      </c>
      <c r="G3169" s="100" t="s">
        <v>267</v>
      </c>
      <c r="H3169" s="15" t="s">
        <v>281</v>
      </c>
      <c r="I3169" s="130">
        <v>13.78</v>
      </c>
      <c r="J3169" s="6">
        <f>1</f>
        <v>1</v>
      </c>
    </row>
    <row r="3170" spans="2:10" ht="23.25" customHeight="1">
      <c r="B3170" s="100" t="s">
        <v>408</v>
      </c>
      <c r="C3170" s="100" t="str">
        <f>_xlfn.XLOOKUP(tblMix[[#This Row],[Team Name]],tblLookup[Team Name],tblLookup[Arena Name],NA(),0,1)</f>
        <v>Ford Field</v>
      </c>
      <c r="D3170" s="100" t="s">
        <v>410</v>
      </c>
      <c r="E3170" s="100">
        <v>65000</v>
      </c>
      <c r="F3170" s="129">
        <v>2002</v>
      </c>
      <c r="G3170" s="100" t="s">
        <v>294</v>
      </c>
      <c r="H3170" s="15" t="s">
        <v>287</v>
      </c>
      <c r="I3170" s="130">
        <v>3.08</v>
      </c>
      <c r="J3170" s="6">
        <f>1</f>
        <v>1</v>
      </c>
    </row>
    <row r="3171" spans="2:10" ht="23.25" customHeight="1">
      <c r="B3171" s="100" t="s">
        <v>426</v>
      </c>
      <c r="C3171" s="100" t="str">
        <f>_xlfn.XLOOKUP(tblMix[[#This Row],[Team Name]],tblLookup[Team Name],tblLookup[Arena Name],NA(),0,1)</f>
        <v>Allegiant Stadium</v>
      </c>
      <c r="D3171" s="100" t="s">
        <v>428</v>
      </c>
      <c r="E3171" s="100">
        <v>65000</v>
      </c>
      <c r="F3171" s="129">
        <v>2020</v>
      </c>
      <c r="G3171" s="100" t="s">
        <v>365</v>
      </c>
      <c r="H3171" s="15" t="s">
        <v>290</v>
      </c>
      <c r="I3171" s="130">
        <v>7.72</v>
      </c>
      <c r="J3171" s="6">
        <f>1</f>
        <v>1</v>
      </c>
    </row>
    <row r="3172" spans="2:10" ht="23.25" customHeight="1">
      <c r="B3172" s="100" t="s">
        <v>439</v>
      </c>
      <c r="C3172" s="100" t="str">
        <f>_xlfn.XLOOKUP(tblMix[[#This Row],[Team Name]],tblLookup[Team Name],tblLookup[Arena Name],NA(),0,1)</f>
        <v>Gillette Stadium</v>
      </c>
      <c r="D3172" s="100" t="s">
        <v>441</v>
      </c>
      <c r="E3172" s="100">
        <v>66829</v>
      </c>
      <c r="F3172" s="129">
        <v>2002</v>
      </c>
      <c r="G3172" s="100" t="s">
        <v>300</v>
      </c>
      <c r="H3172" s="15" t="s">
        <v>281</v>
      </c>
      <c r="I3172" s="130">
        <v>8.64</v>
      </c>
      <c r="J3172" s="6">
        <f>1</f>
        <v>1</v>
      </c>
    </row>
    <row r="3173" spans="2:10" ht="23.25" customHeight="1">
      <c r="B3173" s="100" t="s">
        <v>432</v>
      </c>
      <c r="C3173" s="100" t="s">
        <v>430</v>
      </c>
      <c r="D3173" s="100" t="str">
        <f>_xlfn.XLOOKUP(tblMix[[#This Row],[Arena Name]],tblLookup[Arena Name],tblLookup[Arena Location],NA(),0,1)</f>
        <v>Inglewood, California</v>
      </c>
      <c r="E3173" s="100">
        <v>70240</v>
      </c>
      <c r="F3173" s="129">
        <v>2020</v>
      </c>
      <c r="G3173" s="100" t="s">
        <v>286</v>
      </c>
      <c r="H3173" s="15" t="s">
        <v>281</v>
      </c>
      <c r="I3173" s="130">
        <v>7.99</v>
      </c>
      <c r="J3173" s="6">
        <f>1</f>
        <v>1</v>
      </c>
    </row>
    <row r="3174" spans="2:10" ht="23.25" customHeight="1">
      <c r="B3174" s="100" t="str" cm="1">
        <f t="array" ref="B3174">_xlfn.XLOOKUP(tblMix[[#This Row],[Arena Name]]&amp;tblMix[[#This Row],[Arena Location]],tblLookup[Arena Name]&amp;tblLookup[Arena Location],tblLookup[Team Name],NA(),0,1)</f>
        <v>Atlanta Falcons</v>
      </c>
      <c r="C3174" s="100" t="str">
        <f>_xlfn.XLOOKUP(tblMix[[#This Row],[Arena Location]],tblLookup[Arena Location],tblLookup[Arena Name],NA(),0,1)</f>
        <v>Mercedes-Benz Stadium</v>
      </c>
      <c r="D3174" s="100" t="s">
        <v>383</v>
      </c>
      <c r="E3174" s="100">
        <v>71000</v>
      </c>
      <c r="F3174" s="129">
        <v>2017</v>
      </c>
      <c r="G3174" s="100" t="s">
        <v>304</v>
      </c>
      <c r="H3174" s="15" t="s">
        <v>283</v>
      </c>
      <c r="I3174" s="130">
        <v>7.53</v>
      </c>
      <c r="J3174" s="6">
        <f>1</f>
        <v>1</v>
      </c>
    </row>
    <row r="3175" spans="2:10" ht="23.25" customHeight="1">
      <c r="B3175" s="100" t="s">
        <v>467</v>
      </c>
      <c r="C3175" s="100" t="s">
        <v>468</v>
      </c>
      <c r="D3175" s="100" t="s">
        <v>469</v>
      </c>
      <c r="E3175" s="100">
        <v>82000</v>
      </c>
      <c r="F3175" s="129">
        <v>1997</v>
      </c>
      <c r="G3175" s="100" t="s">
        <v>286</v>
      </c>
      <c r="H3175" s="15" t="s">
        <v>287</v>
      </c>
      <c r="I3175" s="130">
        <v>8.8800000000000008</v>
      </c>
      <c r="J3175" s="6">
        <f>1</f>
        <v>1</v>
      </c>
    </row>
    <row r="3176" spans="2:10" ht="23.25" customHeight="1">
      <c r="B3176" s="100" t="s">
        <v>387</v>
      </c>
      <c r="C3176" s="100" t="s">
        <v>388</v>
      </c>
      <c r="D3176" s="100" t="s">
        <v>389</v>
      </c>
      <c r="E3176" s="100">
        <v>71608</v>
      </c>
      <c r="F3176" s="129">
        <v>1973</v>
      </c>
      <c r="G3176" s="100" t="s">
        <v>285</v>
      </c>
      <c r="H3176" s="15" t="s">
        <v>281</v>
      </c>
      <c r="I3176" s="130">
        <v>13.35</v>
      </c>
      <c r="J3176" s="6">
        <f>1</f>
        <v>1</v>
      </c>
    </row>
    <row r="3177" spans="2:10" ht="23.25" customHeight="1">
      <c r="B3177" s="100" t="s">
        <v>414</v>
      </c>
      <c r="C3177" s="100" t="str">
        <f>_xlfn.XLOOKUP(tblMix[[#This Row],[Team Name]],tblLookup[Team Name],tblLookup[Arena Name],NA(),0,1)</f>
        <v>NRG Stadium</v>
      </c>
      <c r="D3177" s="100" t="s">
        <v>416</v>
      </c>
      <c r="E3177" s="100">
        <v>72220</v>
      </c>
      <c r="F3177" s="129">
        <v>2002</v>
      </c>
      <c r="G3177" s="100" t="s">
        <v>297</v>
      </c>
      <c r="H3177" s="15" t="s">
        <v>287</v>
      </c>
      <c r="I3177" s="130">
        <v>15.27</v>
      </c>
      <c r="J3177" s="6">
        <f>1</f>
        <v>1</v>
      </c>
    </row>
    <row r="3178" spans="2:10" ht="23.25" customHeight="1">
      <c r="B3178" s="100" t="s">
        <v>417</v>
      </c>
      <c r="C3178" s="100" t="s">
        <v>418</v>
      </c>
      <c r="D3178" s="100" t="s">
        <v>419</v>
      </c>
      <c r="E3178" s="100">
        <v>67000</v>
      </c>
      <c r="F3178" s="129">
        <v>2008</v>
      </c>
      <c r="G3178" s="100" t="s">
        <v>364</v>
      </c>
      <c r="H3178" s="15" t="s">
        <v>281</v>
      </c>
      <c r="I3178" s="130">
        <v>7.2</v>
      </c>
      <c r="J3178" s="6">
        <f>1</f>
        <v>1</v>
      </c>
    </row>
    <row r="3179" spans="2:10" ht="23.25" customHeight="1">
      <c r="B3179" s="100" t="s">
        <v>420</v>
      </c>
      <c r="C3179" s="100" t="s">
        <v>421</v>
      </c>
      <c r="D3179" s="100" t="s">
        <v>422</v>
      </c>
      <c r="E3179" s="100">
        <v>69132</v>
      </c>
      <c r="F3179" s="129">
        <v>2008</v>
      </c>
      <c r="G3179" s="100" t="s">
        <v>286</v>
      </c>
      <c r="H3179" s="15" t="s">
        <v>283</v>
      </c>
      <c r="I3179" s="130">
        <v>8.8800000000000008</v>
      </c>
      <c r="J3179" s="6">
        <f>1</f>
        <v>1</v>
      </c>
    </row>
    <row r="3180" spans="2:10" ht="23.25" customHeight="1">
      <c r="B3180" s="100" t="s">
        <v>399</v>
      </c>
      <c r="C3180" s="100" t="s">
        <v>400</v>
      </c>
      <c r="D3180" s="100" t="s">
        <v>401</v>
      </c>
      <c r="E3180" s="100">
        <v>67895</v>
      </c>
      <c r="F3180" s="129">
        <v>1999</v>
      </c>
      <c r="G3180" s="100" t="s">
        <v>310</v>
      </c>
      <c r="H3180" s="15" t="s">
        <v>287</v>
      </c>
      <c r="I3180" s="130">
        <v>7.49</v>
      </c>
      <c r="J3180" s="6">
        <f>1</f>
        <v>1</v>
      </c>
    </row>
    <row r="3181" spans="2:10" ht="23.25" customHeight="1">
      <c r="B3181" s="100" t="s">
        <v>393</v>
      </c>
      <c r="C3181" s="100" t="str">
        <f>_xlfn.XLOOKUP(tblMix[[#This Row],[Team Name]],tblLookup[Team Name],tblLookup[Arena Name],NA(),0,1)</f>
        <v>Soldier Field</v>
      </c>
      <c r="D3181" s="100" t="s">
        <v>395</v>
      </c>
      <c r="E3181" s="100">
        <v>61500</v>
      </c>
      <c r="F3181" s="129">
        <v>1924</v>
      </c>
      <c r="G3181" s="100" t="s">
        <v>322</v>
      </c>
      <c r="H3181" s="15" t="s">
        <v>287</v>
      </c>
      <c r="I3181" s="130">
        <v>4.54</v>
      </c>
      <c r="J3181" s="6">
        <f>1</f>
        <v>1</v>
      </c>
    </row>
    <row r="3182" spans="2:10" ht="23.25" customHeight="1">
      <c r="B3182" s="100" t="s">
        <v>436</v>
      </c>
      <c r="C3182" s="100" t="s">
        <v>437</v>
      </c>
      <c r="D3182" s="100" t="s">
        <v>438</v>
      </c>
      <c r="E3182" s="100">
        <v>66655</v>
      </c>
      <c r="F3182" s="129">
        <v>2016</v>
      </c>
      <c r="G3182" s="100" t="s">
        <v>277</v>
      </c>
      <c r="H3182" s="15" t="s">
        <v>283</v>
      </c>
      <c r="I3182" s="130">
        <v>8.2200000000000006</v>
      </c>
      <c r="J3182" s="6">
        <f>1</f>
        <v>1</v>
      </c>
    </row>
    <row r="3183" spans="2:10" ht="23.25" customHeight="1">
      <c r="B3183" s="100" t="str" cm="1">
        <f t="array" ref="B3183">_xlfn.XLOOKUP(tblMix[[#This Row],[Arena Name]]&amp;tblMix[[#This Row],[Arena Location]],tblLookup[Arena Name]&amp;tblLookup[Arena Location],tblLookup[Team Name],NA(),0,1)</f>
        <v>Pittsburgh Steelers</v>
      </c>
      <c r="C3183" s="100" t="s">
        <v>453</v>
      </c>
      <c r="D3183" s="100" t="s">
        <v>454</v>
      </c>
      <c r="E3183" s="100">
        <v>68400</v>
      </c>
      <c r="F3183" s="129">
        <v>2001</v>
      </c>
      <c r="G3183" s="100" t="s">
        <v>269</v>
      </c>
      <c r="H3183" s="15" t="s">
        <v>283</v>
      </c>
      <c r="I3183" s="130">
        <v>10.34</v>
      </c>
      <c r="J3183" s="6">
        <f>1</f>
        <v>1</v>
      </c>
    </row>
    <row r="3184" spans="2:10" ht="23.25" customHeight="1">
      <c r="B3184" s="100" t="s">
        <v>439</v>
      </c>
      <c r="C3184" s="100" t="s">
        <v>440</v>
      </c>
      <c r="D3184" s="100" t="s">
        <v>441</v>
      </c>
      <c r="E3184" s="100">
        <v>66829</v>
      </c>
      <c r="F3184" s="129">
        <v>2002</v>
      </c>
      <c r="G3184" s="100" t="s">
        <v>308</v>
      </c>
      <c r="H3184" s="15" t="s">
        <v>283</v>
      </c>
      <c r="I3184" s="130">
        <v>11.5</v>
      </c>
      <c r="J3184" s="6">
        <f>1</f>
        <v>1</v>
      </c>
    </row>
    <row r="3185" spans="2:10" ht="23.25" customHeight="1">
      <c r="B3185" s="100" t="s">
        <v>439</v>
      </c>
      <c r="C3185" s="100" t="s">
        <v>440</v>
      </c>
      <c r="D3185" s="100" t="s">
        <v>441</v>
      </c>
      <c r="E3185" s="100">
        <v>66829</v>
      </c>
      <c r="F3185" s="129">
        <v>2002</v>
      </c>
      <c r="G3185" s="100" t="s">
        <v>273</v>
      </c>
      <c r="H3185" s="15" t="s">
        <v>283</v>
      </c>
      <c r="I3185" s="130">
        <v>6.07</v>
      </c>
      <c r="J3185" s="6">
        <f>1</f>
        <v>1</v>
      </c>
    </row>
    <row r="3186" spans="2:10" ht="23.25" customHeight="1">
      <c r="B3186" s="100" t="s">
        <v>411</v>
      </c>
      <c r="C3186" s="100" t="s">
        <v>412</v>
      </c>
      <c r="D3186" s="100" t="s">
        <v>413</v>
      </c>
      <c r="E3186" s="100">
        <v>81441</v>
      </c>
      <c r="F3186" s="129">
        <v>1957</v>
      </c>
      <c r="G3186" s="100" t="s">
        <v>268</v>
      </c>
      <c r="H3186" s="15" t="s">
        <v>281</v>
      </c>
      <c r="I3186" s="130">
        <v>5.39</v>
      </c>
      <c r="J3186" s="6">
        <f>1</f>
        <v>1</v>
      </c>
    </row>
    <row r="3187" spans="2:10" ht="23.25" customHeight="1">
      <c r="B3187" s="100" t="s">
        <v>445</v>
      </c>
      <c r="C3187" s="100" t="s">
        <v>446</v>
      </c>
      <c r="D3187" s="100" t="s">
        <v>447</v>
      </c>
      <c r="E3187" s="100">
        <v>82500</v>
      </c>
      <c r="F3187" s="129">
        <v>2010</v>
      </c>
      <c r="G3187" s="100" t="s">
        <v>271</v>
      </c>
      <c r="H3187" s="15" t="s">
        <v>290</v>
      </c>
      <c r="I3187" s="130">
        <v>10.18</v>
      </c>
      <c r="J3187" s="6">
        <f>1</f>
        <v>1</v>
      </c>
    </row>
    <row r="3188" spans="2:10" ht="23.25" customHeight="1">
      <c r="B3188" s="100" t="s">
        <v>436</v>
      </c>
      <c r="C3188" s="100" t="str">
        <f>_xlfn.XLOOKUP(tblMix[[#This Row],[Team Name]],tblLookup[Team Name],tblLookup[Arena Name],NA(),0,1)</f>
        <v>U.S. Bank Stadium</v>
      </c>
      <c r="D3188" s="100" t="s">
        <v>438</v>
      </c>
      <c r="E3188" s="100">
        <v>66655</v>
      </c>
      <c r="F3188" s="129">
        <v>2016</v>
      </c>
      <c r="G3188" s="100" t="s">
        <v>296</v>
      </c>
      <c r="H3188" s="15" t="s">
        <v>283</v>
      </c>
      <c r="I3188" s="130">
        <v>11.1</v>
      </c>
      <c r="J3188" s="6">
        <f>1</f>
        <v>1</v>
      </c>
    </row>
    <row r="3189" spans="2:10" ht="23.25" customHeight="1">
      <c r="B3189" s="100" t="str" cm="1">
        <f t="array" ref="B3189">_xlfn.XLOOKUP(tblMix[[#This Row],[Arena Name]]&amp;tblMix[[#This Row],[Arena Location]],tblLookup[Arena Name]&amp;tblLookup[Arena Location],tblLookup[Team Name],NA(),0,1)</f>
        <v>New York Giants</v>
      </c>
      <c r="C3189" s="100" t="str">
        <f>_xlfn.XLOOKUP(tblMix[[#This Row],[Arena Location]],tblLookup[Arena Location],tblLookup[Arena Name],NA(),0,1)</f>
        <v>MetLife Stadium</v>
      </c>
      <c r="D3189" s="100" t="s">
        <v>447</v>
      </c>
      <c r="E3189" s="100">
        <v>82500</v>
      </c>
      <c r="F3189" s="129">
        <v>2010</v>
      </c>
      <c r="G3189" s="100" t="s">
        <v>311</v>
      </c>
      <c r="H3189" s="15" t="s">
        <v>281</v>
      </c>
      <c r="I3189" s="130">
        <v>13.65</v>
      </c>
      <c r="J3189" s="6">
        <f>1</f>
        <v>1</v>
      </c>
    </row>
    <row r="3190" spans="2:10" ht="23.25" customHeight="1">
      <c r="B3190" s="100" t="s">
        <v>432</v>
      </c>
      <c r="C3190" s="100" t="s">
        <v>430</v>
      </c>
      <c r="D3190" s="100" t="s">
        <v>431</v>
      </c>
      <c r="E3190" s="100">
        <v>70240</v>
      </c>
      <c r="F3190" s="129">
        <v>2020</v>
      </c>
      <c r="G3190" s="100" t="s">
        <v>273</v>
      </c>
      <c r="H3190" s="15" t="s">
        <v>287</v>
      </c>
      <c r="I3190" s="130">
        <v>6.07</v>
      </c>
      <c r="J3190" s="6">
        <f>1</f>
        <v>1</v>
      </c>
    </row>
    <row r="3191" spans="2:10" ht="23.25" customHeight="1">
      <c r="B3191" s="100" t="s">
        <v>445</v>
      </c>
      <c r="C3191" s="100" t="s">
        <v>446</v>
      </c>
      <c r="D3191" s="100" t="s">
        <v>447</v>
      </c>
      <c r="E3191" s="100">
        <v>82500</v>
      </c>
      <c r="F3191" s="129">
        <v>2010</v>
      </c>
      <c r="G3191" s="100" t="s">
        <v>358</v>
      </c>
      <c r="H3191" s="15" t="s">
        <v>281</v>
      </c>
      <c r="I3191" s="130">
        <v>14.22</v>
      </c>
      <c r="J3191" s="6">
        <f>1</f>
        <v>1</v>
      </c>
    </row>
    <row r="3192" spans="2:10" ht="23.25" customHeight="1">
      <c r="B3192" s="100" t="s">
        <v>387</v>
      </c>
      <c r="C3192" s="100" t="s">
        <v>388</v>
      </c>
      <c r="D3192" s="100" t="str">
        <f>_xlfn.XLOOKUP(tblMix[[#This Row],[Arena Name]],tblLookup[Arena Name],tblLookup[Arena Location],NA(),0,1)</f>
        <v>Orchard Park, New York</v>
      </c>
      <c r="E3192" s="100">
        <v>71608</v>
      </c>
      <c r="F3192" s="129">
        <v>1973</v>
      </c>
      <c r="G3192" s="100" t="s">
        <v>359</v>
      </c>
      <c r="H3192" s="15" t="s">
        <v>290</v>
      </c>
      <c r="I3192" s="130">
        <v>10.49</v>
      </c>
      <c r="J3192" s="6">
        <f>1</f>
        <v>1</v>
      </c>
    </row>
    <row r="3193" spans="2:10" ht="23.25" customHeight="1">
      <c r="B3193" s="100" t="s">
        <v>442</v>
      </c>
      <c r="C3193" s="100" t="s">
        <v>443</v>
      </c>
      <c r="D3193" s="100" t="s">
        <v>444</v>
      </c>
      <c r="E3193" s="100">
        <v>73208</v>
      </c>
      <c r="F3193" s="129">
        <v>1975</v>
      </c>
      <c r="G3193" s="100" t="s">
        <v>282</v>
      </c>
      <c r="H3193" s="15" t="s">
        <v>283</v>
      </c>
      <c r="I3193" s="130">
        <v>5.7</v>
      </c>
      <c r="J3193" s="6">
        <f>1</f>
        <v>1</v>
      </c>
    </row>
    <row r="3194" spans="2:10" ht="23.25" customHeight="1">
      <c r="B3194" s="100" t="s">
        <v>464</v>
      </c>
      <c r="C3194" s="100" t="s">
        <v>465</v>
      </c>
      <c r="D3194" s="100" t="s">
        <v>466</v>
      </c>
      <c r="E3194" s="100">
        <v>69143</v>
      </c>
      <c r="F3194" s="129">
        <v>1999</v>
      </c>
      <c r="G3194" s="100" t="s">
        <v>311</v>
      </c>
      <c r="H3194" s="15" t="s">
        <v>290</v>
      </c>
      <c r="I3194" s="130">
        <v>14.13</v>
      </c>
      <c r="J3194" s="6">
        <f>1</f>
        <v>1</v>
      </c>
    </row>
    <row r="3195" spans="2:10" ht="23.25" customHeight="1">
      <c r="B3195" s="100" t="s">
        <v>384</v>
      </c>
      <c r="C3195" s="100" t="str">
        <f>_xlfn.XLOOKUP(tblMix[[#This Row],[Team Name]],tblLookup[Team Name],tblLookup[Arena Name],NA(),0,1)</f>
        <v>M&amp;T Bank Stadium</v>
      </c>
      <c r="D3195" s="100" t="s">
        <v>386</v>
      </c>
      <c r="E3195" s="100">
        <v>71008</v>
      </c>
      <c r="F3195" s="129">
        <v>1998</v>
      </c>
      <c r="G3195" s="100" t="s">
        <v>275</v>
      </c>
      <c r="H3195" s="15" t="s">
        <v>287</v>
      </c>
      <c r="I3195" s="130">
        <v>14.59</v>
      </c>
      <c r="J3195" s="6">
        <f>1</f>
        <v>1</v>
      </c>
    </row>
    <row r="3196" spans="2:10" ht="23.25" customHeight="1">
      <c r="B3196" s="100" t="s">
        <v>408</v>
      </c>
      <c r="C3196" s="100" t="s">
        <v>409</v>
      </c>
      <c r="D3196" s="100" t="str">
        <f>_xlfn.XLOOKUP(tblMix[[#This Row],[Arena Name]],tblLookup[Arena Name],tblLookup[Arena Location],NA(),0,1)</f>
        <v>Detroit, Michigan</v>
      </c>
      <c r="E3196" s="100">
        <v>65000</v>
      </c>
      <c r="F3196" s="129">
        <v>2002</v>
      </c>
      <c r="G3196" s="100" t="s">
        <v>314</v>
      </c>
      <c r="H3196" s="15" t="s">
        <v>281</v>
      </c>
      <c r="I3196" s="130">
        <v>11.17</v>
      </c>
      <c r="J3196" s="6">
        <f>1</f>
        <v>1</v>
      </c>
    </row>
    <row r="3197" spans="2:10" ht="23.25" customHeight="1">
      <c r="B3197" s="100" t="str" cm="1">
        <f t="array" ref="B3197">_xlfn.XLOOKUP(tblMix[[#This Row],[Arena Name]]&amp;tblMix[[#This Row],[Arena Location]],tblLookup[Arena Name]&amp;tblLookup[Arena Location],tblLookup[Team Name],NA(),0,1)</f>
        <v>Jacksonville Jaguars</v>
      </c>
      <c r="C3197" s="100" t="str">
        <f>_xlfn.XLOOKUP(tblMix[[#This Row],[Arena Location]],tblLookup[Arena Location],tblLookup[Arena Name],NA(),0,1)</f>
        <v>TIAA Bank Field</v>
      </c>
      <c r="D3197" s="100" t="s">
        <v>422</v>
      </c>
      <c r="E3197" s="100">
        <v>69132</v>
      </c>
      <c r="F3197" s="129">
        <v>2008</v>
      </c>
      <c r="G3197" s="100" t="s">
        <v>298</v>
      </c>
      <c r="H3197" s="15" t="s">
        <v>281</v>
      </c>
      <c r="I3197" s="130">
        <v>9.0500000000000007</v>
      </c>
      <c r="J3197" s="6">
        <f>1</f>
        <v>1</v>
      </c>
    </row>
    <row r="3198" spans="2:10" ht="23.25" customHeight="1">
      <c r="B3198" s="100" t="s">
        <v>381</v>
      </c>
      <c r="C3198" s="100" t="str">
        <f>_xlfn.XLOOKUP(tblMix[[#This Row],[Team Name]],tblLookup[Team Name],tblLookup[Arena Name],NA(),0,1)</f>
        <v>Mercedes-Benz Stadium</v>
      </c>
      <c r="D3198" s="100" t="str">
        <f>_xlfn.XLOOKUP(tblMix[[#This Row],[Arena Name]],tblLookup[Arena Name],tblLookup[Arena Location],NA(),0,1)</f>
        <v>Atlanta, Georgia</v>
      </c>
      <c r="E3198" s="100">
        <v>71000</v>
      </c>
      <c r="F3198" s="129">
        <v>2017</v>
      </c>
      <c r="G3198" s="100" t="s">
        <v>364</v>
      </c>
      <c r="H3198" s="15" t="s">
        <v>281</v>
      </c>
      <c r="I3198" s="130">
        <v>7.2</v>
      </c>
      <c r="J3198" s="6">
        <f>1</f>
        <v>1</v>
      </c>
    </row>
    <row r="3199" spans="2:10" ht="23.25" customHeight="1">
      <c r="B3199" s="100" t="s">
        <v>411</v>
      </c>
      <c r="C3199" s="100" t="s">
        <v>412</v>
      </c>
      <c r="D3199" s="100" t="str">
        <f>_xlfn.XLOOKUP(tblMix[[#This Row],[Arena Name]],tblLookup[Arena Name],tblLookup[Arena Location],NA(),0,1)</f>
        <v>Green Bay, Wisconsin</v>
      </c>
      <c r="E3199" s="100">
        <v>81441</v>
      </c>
      <c r="F3199" s="129">
        <v>1957</v>
      </c>
      <c r="G3199" s="100" t="s">
        <v>312</v>
      </c>
      <c r="H3199" s="15" t="s">
        <v>283</v>
      </c>
      <c r="I3199" s="130">
        <v>16.22</v>
      </c>
      <c r="J3199" s="6">
        <f>1</f>
        <v>1</v>
      </c>
    </row>
    <row r="3200" spans="2:10" ht="23.25" customHeight="1">
      <c r="B3200" s="100" t="s">
        <v>467</v>
      </c>
      <c r="C3200" s="100" t="s">
        <v>468</v>
      </c>
      <c r="D3200" s="100" t="s">
        <v>469</v>
      </c>
      <c r="E3200" s="100">
        <v>82000</v>
      </c>
      <c r="F3200" s="129">
        <v>1997</v>
      </c>
      <c r="G3200" s="100" t="s">
        <v>301</v>
      </c>
      <c r="H3200" s="15" t="s">
        <v>281</v>
      </c>
      <c r="I3200" s="130">
        <v>12.44</v>
      </c>
      <c r="J3200" s="6">
        <f>1</f>
        <v>1</v>
      </c>
    </row>
    <row r="3201" spans="2:10" ht="23.25" customHeight="1">
      <c r="B3201" s="100" t="s">
        <v>429</v>
      </c>
      <c r="C3201" s="100" t="s">
        <v>430</v>
      </c>
      <c r="D3201" s="100" t="s">
        <v>431</v>
      </c>
      <c r="E3201" s="100">
        <v>70240</v>
      </c>
      <c r="F3201" s="129">
        <v>2020</v>
      </c>
      <c r="G3201" s="100" t="s">
        <v>288</v>
      </c>
      <c r="H3201" s="15" t="s">
        <v>290</v>
      </c>
      <c r="I3201" s="130">
        <v>5.08</v>
      </c>
      <c r="J3201" s="6">
        <f>1</f>
        <v>1</v>
      </c>
    </row>
    <row r="3202" spans="2:10" ht="23.25" customHeight="1">
      <c r="B3202" s="100" t="s">
        <v>452</v>
      </c>
      <c r="C3202" s="100" t="s">
        <v>453</v>
      </c>
      <c r="D3202" s="100" t="s">
        <v>454</v>
      </c>
      <c r="E3202" s="100">
        <v>68400</v>
      </c>
      <c r="F3202" s="129">
        <v>2001</v>
      </c>
      <c r="G3202" s="100" t="s">
        <v>358</v>
      </c>
      <c r="H3202" s="15" t="s">
        <v>283</v>
      </c>
      <c r="I3202" s="130">
        <v>14.51</v>
      </c>
      <c r="J3202" s="6">
        <f>1</f>
        <v>1</v>
      </c>
    </row>
    <row r="3203" spans="2:10" ht="23.25" customHeight="1">
      <c r="B3203" s="100" t="s">
        <v>420</v>
      </c>
      <c r="C3203" s="100" t="s">
        <v>421</v>
      </c>
      <c r="D3203" s="100" t="str">
        <f>_xlfn.XLOOKUP(tblMix[[#This Row],[Arena Name]],tblLookup[Arena Name],tblLookup[Arena Location],NA(),0,1)</f>
        <v>Jacksonville, Florida</v>
      </c>
      <c r="E3203" s="100">
        <v>69132</v>
      </c>
      <c r="F3203" s="129">
        <v>2008</v>
      </c>
      <c r="G3203" s="100" t="s">
        <v>274</v>
      </c>
      <c r="H3203" s="15" t="s">
        <v>290</v>
      </c>
      <c r="I3203" s="130">
        <v>7.28</v>
      </c>
      <c r="J3203" s="6">
        <f>1</f>
        <v>1</v>
      </c>
    </row>
    <row r="3204" spans="2:10" ht="23.25" customHeight="1">
      <c r="B3204" s="100" t="str" cm="1">
        <f t="array" ref="B3204">_xlfn.XLOOKUP(tblMix[[#This Row],[Arena Name]]&amp;tblMix[[#This Row],[Arena Location]],tblLookup[Arena Name]&amp;tblLookup[Arena Location],tblLookup[Team Name],NA(),0,1)</f>
        <v>New York Giants</v>
      </c>
      <c r="C3204" s="100" t="s">
        <v>446</v>
      </c>
      <c r="D3204" s="100" t="s">
        <v>447</v>
      </c>
      <c r="E3204" s="100">
        <v>82500</v>
      </c>
      <c r="F3204" s="129">
        <v>2010</v>
      </c>
      <c r="G3204" s="100" t="s">
        <v>324</v>
      </c>
      <c r="H3204" s="15" t="s">
        <v>290</v>
      </c>
      <c r="I3204" s="130">
        <v>13.09</v>
      </c>
      <c r="J3204" s="6">
        <f>1</f>
        <v>1</v>
      </c>
    </row>
    <row r="3205" spans="2:10" ht="23.25" customHeight="1">
      <c r="B3205" s="100" t="s">
        <v>449</v>
      </c>
      <c r="C3205" s="100" t="s">
        <v>450</v>
      </c>
      <c r="D3205" s="100" t="str">
        <f>_xlfn.XLOOKUP(tblMix[[#This Row],[Arena Name]],tblLookup[Arena Name],tblLookup[Arena Location],NA(),0,1)</f>
        <v>Philadelphia, Pennsylvania</v>
      </c>
      <c r="E3205" s="100">
        <v>69596</v>
      </c>
      <c r="F3205" s="129">
        <v>2003</v>
      </c>
      <c r="G3205" s="100" t="s">
        <v>272</v>
      </c>
      <c r="H3205" s="15" t="s">
        <v>287</v>
      </c>
      <c r="I3205" s="130">
        <v>15.68</v>
      </c>
      <c r="J3205" s="6">
        <f>1</f>
        <v>1</v>
      </c>
    </row>
    <row r="3206" spans="2:10" ht="23.25" customHeight="1">
      <c r="B3206" s="100" t="s">
        <v>448</v>
      </c>
      <c r="C3206" s="100" t="str">
        <f>_xlfn.XLOOKUP(tblMix[[#This Row],[Team Name]],tblLookup[Team Name],tblLookup[Arena Name],NA(),0,1)</f>
        <v>MetLife Stadium</v>
      </c>
      <c r="D3206" s="100" t="str">
        <f>_xlfn.XLOOKUP(tblMix[[#This Row],[Arena Name]],tblLookup[Arena Name],tblLookup[Arena Location],NA(),0,1)</f>
        <v>East Rutherford, New Jersey</v>
      </c>
      <c r="E3206" s="100">
        <v>82500</v>
      </c>
      <c r="F3206" s="129">
        <v>2010</v>
      </c>
      <c r="G3206" s="100" t="s">
        <v>324</v>
      </c>
      <c r="H3206" s="15" t="s">
        <v>290</v>
      </c>
      <c r="I3206" s="130">
        <v>13.09</v>
      </c>
      <c r="J3206" s="6">
        <f>1</f>
        <v>1</v>
      </c>
    </row>
    <row r="3207" spans="2:10" ht="23.25" customHeight="1">
      <c r="B3207" s="100" t="s">
        <v>381</v>
      </c>
      <c r="C3207" s="100" t="s">
        <v>382</v>
      </c>
      <c r="D3207" s="100" t="str">
        <f>_xlfn.XLOOKUP(tblMix[[#This Row],[Arena Name]],tblLookup[Arena Name],tblLookup[Arena Location],NA(),0,1)</f>
        <v>Atlanta, Georgia</v>
      </c>
      <c r="E3207" s="100">
        <v>71000</v>
      </c>
      <c r="F3207" s="129">
        <v>2017</v>
      </c>
      <c r="G3207" s="100" t="s">
        <v>291</v>
      </c>
      <c r="H3207" s="15" t="s">
        <v>281</v>
      </c>
      <c r="I3207" s="130">
        <v>9.43</v>
      </c>
      <c r="J3207" s="6">
        <f>1</f>
        <v>1</v>
      </c>
    </row>
    <row r="3208" spans="2:10" ht="23.25" customHeight="1">
      <c r="B3208" s="100" t="s">
        <v>455</v>
      </c>
      <c r="C3208" s="100" t="s">
        <v>456</v>
      </c>
      <c r="D3208" s="100" t="s">
        <v>457</v>
      </c>
      <c r="E3208" s="100">
        <v>68500</v>
      </c>
      <c r="F3208" s="129">
        <v>2014</v>
      </c>
      <c r="G3208" s="100" t="s">
        <v>310</v>
      </c>
      <c r="H3208" s="15" t="s">
        <v>290</v>
      </c>
      <c r="I3208" s="130">
        <v>7</v>
      </c>
      <c r="J3208" s="6">
        <f>1</f>
        <v>1</v>
      </c>
    </row>
    <row r="3209" spans="2:10" ht="23.25" customHeight="1">
      <c r="B3209" s="100" t="s">
        <v>449</v>
      </c>
      <c r="C3209" s="100" t="s">
        <v>450</v>
      </c>
      <c r="D3209" s="100" t="s">
        <v>451</v>
      </c>
      <c r="E3209" s="100">
        <v>69596</v>
      </c>
      <c r="F3209" s="129">
        <v>2003</v>
      </c>
      <c r="G3209" s="100" t="s">
        <v>361</v>
      </c>
      <c r="H3209" s="15" t="s">
        <v>290</v>
      </c>
      <c r="I3209" s="130">
        <v>3.25</v>
      </c>
      <c r="J3209" s="6">
        <f>1</f>
        <v>1</v>
      </c>
    </row>
    <row r="3210" spans="2:10" ht="23.25" customHeight="1">
      <c r="B3210" s="100" t="s">
        <v>381</v>
      </c>
      <c r="C3210" s="100" t="s">
        <v>382</v>
      </c>
      <c r="D3210" s="100" t="str">
        <f>_xlfn.XLOOKUP(tblMix[[#This Row],[Arena Name]],tblLookup[Arena Name],tblLookup[Arena Location],NA(),0,1)</f>
        <v>Atlanta, Georgia</v>
      </c>
      <c r="E3210" s="100">
        <v>71000</v>
      </c>
      <c r="F3210" s="129">
        <v>2017</v>
      </c>
      <c r="G3210" s="100" t="s">
        <v>269</v>
      </c>
      <c r="H3210" s="15" t="s">
        <v>290</v>
      </c>
      <c r="I3210" s="130">
        <v>10.77</v>
      </c>
      <c r="J3210" s="6">
        <f>1</f>
        <v>1</v>
      </c>
    </row>
    <row r="3211" spans="2:10" ht="23.25" customHeight="1">
      <c r="B3211" s="100" t="s">
        <v>420</v>
      </c>
      <c r="C3211" s="100" t="s">
        <v>421</v>
      </c>
      <c r="D3211" s="100" t="s">
        <v>422</v>
      </c>
      <c r="E3211" s="100">
        <v>69132</v>
      </c>
      <c r="F3211" s="129">
        <v>2008</v>
      </c>
      <c r="G3211" s="100" t="s">
        <v>268</v>
      </c>
      <c r="H3211" s="15" t="s">
        <v>290</v>
      </c>
      <c r="I3211" s="130">
        <v>6.16</v>
      </c>
      <c r="J3211" s="6">
        <f>1</f>
        <v>1</v>
      </c>
    </row>
    <row r="3212" spans="2:10" ht="23.25" customHeight="1">
      <c r="B3212" s="100" t="s">
        <v>452</v>
      </c>
      <c r="C3212" s="100" t="str">
        <f>_xlfn.XLOOKUP(tblMix[[#This Row],[Team Name]],tblLookup[Team Name],tblLookup[Arena Name],NA(),0,1)</f>
        <v>Acrisure Stadium</v>
      </c>
      <c r="D3212" s="100" t="str">
        <f>_xlfn.XLOOKUP(tblMix[[#This Row],[Arena Name]],tblLookup[Arena Name],tblLookup[Arena Location],NA(),0,1)</f>
        <v>Pittsburgh, Pennsylvania</v>
      </c>
      <c r="E3212" s="100">
        <v>68400</v>
      </c>
      <c r="F3212" s="129">
        <v>2001</v>
      </c>
      <c r="G3212" s="100" t="s">
        <v>312</v>
      </c>
      <c r="H3212" s="15" t="s">
        <v>287</v>
      </c>
      <c r="I3212" s="130">
        <v>16.22</v>
      </c>
      <c r="J3212" s="6">
        <f>1</f>
        <v>1</v>
      </c>
    </row>
    <row r="3213" spans="2:10" ht="23.25" customHeight="1">
      <c r="B3213" s="100" t="s">
        <v>393</v>
      </c>
      <c r="C3213" s="100" t="str">
        <f>_xlfn.XLOOKUP(tblMix[[#This Row],[Team Name]],tblLookup[Team Name],tblLookup[Arena Name],NA(),0,1)</f>
        <v>Soldier Field</v>
      </c>
      <c r="D3213" s="100" t="str">
        <f>_xlfn.XLOOKUP(tblMix[[#This Row],[Arena Name]],tblLookup[Arena Name],tblLookup[Arena Location],NA(),0,1)</f>
        <v>Chicago, Illinois</v>
      </c>
      <c r="E3213" s="100">
        <v>61500</v>
      </c>
      <c r="F3213" s="129">
        <v>1924</v>
      </c>
      <c r="G3213" s="100" t="s">
        <v>362</v>
      </c>
      <c r="H3213" s="15" t="s">
        <v>287</v>
      </c>
      <c r="I3213" s="130">
        <v>7.12</v>
      </c>
      <c r="J3213" s="6">
        <f>1</f>
        <v>1</v>
      </c>
    </row>
    <row r="3214" spans="2:10" ht="23.25" customHeight="1">
      <c r="B3214" s="100" t="s">
        <v>417</v>
      </c>
      <c r="C3214" s="100" t="s">
        <v>418</v>
      </c>
      <c r="D3214" s="100" t="str">
        <f>_xlfn.XLOOKUP(tblMix[[#This Row],[Arena Name]],tblLookup[Arena Name],tblLookup[Arena Location],NA(),0,1)</f>
        <v>Indianapolis, Indiana</v>
      </c>
      <c r="E3214" s="100">
        <v>67000</v>
      </c>
      <c r="F3214" s="129">
        <v>2008</v>
      </c>
      <c r="G3214" s="100" t="s">
        <v>289</v>
      </c>
      <c r="H3214" s="15" t="s">
        <v>290</v>
      </c>
      <c r="I3214" s="130">
        <v>7.46</v>
      </c>
      <c r="J3214" s="6">
        <f>1</f>
        <v>1</v>
      </c>
    </row>
    <row r="3215" spans="2:10" ht="23.25" customHeight="1">
      <c r="B3215" s="100" t="s">
        <v>396</v>
      </c>
      <c r="C3215" s="100" t="s">
        <v>397</v>
      </c>
      <c r="D3215" s="100" t="s">
        <v>398</v>
      </c>
      <c r="E3215" s="100">
        <v>65515</v>
      </c>
      <c r="F3215" s="129">
        <v>2000</v>
      </c>
      <c r="G3215" s="100" t="s">
        <v>314</v>
      </c>
      <c r="H3215" s="15" t="s">
        <v>290</v>
      </c>
      <c r="I3215" s="130">
        <v>11.49</v>
      </c>
      <c r="J3215" s="6">
        <f>1</f>
        <v>1</v>
      </c>
    </row>
    <row r="3216" spans="2:10" ht="23.25" customHeight="1">
      <c r="B3216" s="100" t="str" cm="1">
        <f t="array" ref="B3216">_xlfn.XLOOKUP(tblMix[[#This Row],[Arena Name]]&amp;tblMix[[#This Row],[Arena Location]],tblLookup[Arena Name]&amp;tblLookup[Arena Location],tblLookup[Team Name],NA(),0,1)</f>
        <v>New York Giants</v>
      </c>
      <c r="C3216" s="100" t="s">
        <v>446</v>
      </c>
      <c r="D3216" s="100" t="str">
        <f>_xlfn.XLOOKUP(tblMix[[#This Row],[Arena Name]],tblLookup[Arena Name],tblLookup[Arena Location],NA(),0,1)</f>
        <v>East Rutherford, New Jersey</v>
      </c>
      <c r="E3216" s="100">
        <v>82500</v>
      </c>
      <c r="F3216" s="129">
        <v>2010</v>
      </c>
      <c r="G3216" s="100" t="s">
        <v>298</v>
      </c>
      <c r="H3216" s="15" t="s">
        <v>290</v>
      </c>
      <c r="I3216" s="130">
        <v>10.7</v>
      </c>
      <c r="J3216" s="6">
        <f>1</f>
        <v>1</v>
      </c>
    </row>
    <row r="3217" spans="2:10" ht="23.25" customHeight="1">
      <c r="B3217" s="100" t="str" cm="1">
        <f t="array" ref="B3217">_xlfn.XLOOKUP(tblMix[[#This Row],[Arena Name]]&amp;tblMix[[#This Row],[Arena Location]],tblLookup[Arena Name]&amp;tblLookup[Arena Location],tblLookup[Team Name],NA(),0,1)</f>
        <v>New York Giants</v>
      </c>
      <c r="C3217" s="100" t="str">
        <f>_xlfn.XLOOKUP(tblMix[[#This Row],[Arena Location]],tblLookup[Arena Location],tblLookup[Arena Name],NA(),0,1)</f>
        <v>MetLife Stadium</v>
      </c>
      <c r="D3217" s="100" t="s">
        <v>447</v>
      </c>
      <c r="E3217" s="100">
        <v>82500</v>
      </c>
      <c r="F3217" s="129">
        <v>2010</v>
      </c>
      <c r="G3217" s="100" t="s">
        <v>308</v>
      </c>
      <c r="H3217" s="15" t="s">
        <v>290</v>
      </c>
      <c r="I3217" s="130">
        <v>12.37</v>
      </c>
      <c r="J3217" s="6">
        <f>1</f>
        <v>1</v>
      </c>
    </row>
    <row r="3218" spans="2:10" ht="23.25" customHeight="1">
      <c r="B3218" s="100" t="s">
        <v>408</v>
      </c>
      <c r="C3218" s="100" t="s">
        <v>409</v>
      </c>
      <c r="D3218" s="100" t="s">
        <v>410</v>
      </c>
      <c r="E3218" s="100">
        <v>65000</v>
      </c>
      <c r="F3218" s="129">
        <v>2002</v>
      </c>
      <c r="G3218" s="100" t="s">
        <v>291</v>
      </c>
      <c r="H3218" s="15" t="s">
        <v>283</v>
      </c>
      <c r="I3218" s="130">
        <v>8.57</v>
      </c>
      <c r="J3218" s="6">
        <f>1</f>
        <v>1</v>
      </c>
    </row>
    <row r="3219" spans="2:10" ht="23.25" customHeight="1">
      <c r="B3219" s="100" t="s">
        <v>384</v>
      </c>
      <c r="C3219" s="100" t="s">
        <v>385</v>
      </c>
      <c r="D3219" s="100" t="s">
        <v>386</v>
      </c>
      <c r="E3219" s="100">
        <v>71008</v>
      </c>
      <c r="F3219" s="129">
        <v>1998</v>
      </c>
      <c r="G3219" s="100" t="s">
        <v>364</v>
      </c>
      <c r="H3219" s="15" t="s">
        <v>281</v>
      </c>
      <c r="I3219" s="130">
        <v>7.2</v>
      </c>
      <c r="J3219" s="6">
        <f>1</f>
        <v>1</v>
      </c>
    </row>
    <row r="3220" spans="2:10" ht="23.25" customHeight="1">
      <c r="B3220" s="100" t="s">
        <v>408</v>
      </c>
      <c r="C3220" s="100" t="s">
        <v>409</v>
      </c>
      <c r="D3220" s="100" t="str">
        <f>_xlfn.XLOOKUP(tblMix[[#This Row],[Arena Name]],tblLookup[Arena Name],tblLookup[Arena Location],NA(),0,1)</f>
        <v>Detroit, Michigan</v>
      </c>
      <c r="E3220" s="100">
        <v>65000</v>
      </c>
      <c r="F3220" s="129">
        <v>2002</v>
      </c>
      <c r="G3220" s="100" t="s">
        <v>304</v>
      </c>
      <c r="H3220" s="15" t="s">
        <v>283</v>
      </c>
      <c r="I3220" s="130">
        <v>7.53</v>
      </c>
      <c r="J3220" s="6">
        <f>1</f>
        <v>1</v>
      </c>
    </row>
    <row r="3221" spans="2:10" ht="23.25" customHeight="1">
      <c r="B3221" s="100" t="s">
        <v>464</v>
      </c>
      <c r="C3221" s="100" t="str">
        <f>_xlfn.XLOOKUP(tblMix[[#This Row],[Team Name]],tblLookup[Team Name],tblLookup[Arena Name],NA(),0,1)</f>
        <v>Nissan Stadium</v>
      </c>
      <c r="D3221" s="100" t="s">
        <v>466</v>
      </c>
      <c r="E3221" s="100">
        <v>69143</v>
      </c>
      <c r="F3221" s="129">
        <v>1999</v>
      </c>
      <c r="G3221" s="100" t="s">
        <v>362</v>
      </c>
      <c r="H3221" s="15" t="s">
        <v>287</v>
      </c>
      <c r="I3221" s="130">
        <v>7.12</v>
      </c>
      <c r="J3221" s="6">
        <f>1</f>
        <v>1</v>
      </c>
    </row>
    <row r="3222" spans="2:10" ht="23.25" customHeight="1">
      <c r="B3222" s="100" t="s">
        <v>464</v>
      </c>
      <c r="C3222" s="100" t="s">
        <v>465</v>
      </c>
      <c r="D3222" s="100" t="s">
        <v>466</v>
      </c>
      <c r="E3222" s="100">
        <v>69143</v>
      </c>
      <c r="F3222" s="129">
        <v>1999</v>
      </c>
      <c r="G3222" s="100" t="s">
        <v>273</v>
      </c>
      <c r="H3222" s="15" t="s">
        <v>281</v>
      </c>
      <c r="I3222" s="130">
        <v>6.37</v>
      </c>
      <c r="J3222" s="6">
        <f>1</f>
        <v>1</v>
      </c>
    </row>
    <row r="3223" spans="2:10" ht="23.25" customHeight="1">
      <c r="B3223" s="100" t="s">
        <v>405</v>
      </c>
      <c r="C3223" s="100" t="s">
        <v>406</v>
      </c>
      <c r="D3223" s="100" t="s">
        <v>407</v>
      </c>
      <c r="E3223" s="100">
        <v>76125</v>
      </c>
      <c r="F3223" s="129">
        <v>2001</v>
      </c>
      <c r="G3223" s="100" t="s">
        <v>295</v>
      </c>
      <c r="H3223" s="15" t="s">
        <v>290</v>
      </c>
      <c r="I3223" s="130">
        <v>15.77</v>
      </c>
      <c r="J3223" s="6">
        <f>1</f>
        <v>1</v>
      </c>
    </row>
    <row r="3224" spans="2:10" ht="23.25" customHeight="1">
      <c r="B3224" s="100" t="s">
        <v>417</v>
      </c>
      <c r="C3224" s="100" t="s">
        <v>418</v>
      </c>
      <c r="D3224" s="100" t="str">
        <f>_xlfn.XLOOKUP(tblMix[[#This Row],[Arena Name]],tblLookup[Arena Name],tblLookup[Arena Location],NA(),0,1)</f>
        <v>Indianapolis, Indiana</v>
      </c>
      <c r="E3224" s="100">
        <v>67000</v>
      </c>
      <c r="F3224" s="129">
        <v>2008</v>
      </c>
      <c r="G3224" s="100" t="s">
        <v>282</v>
      </c>
      <c r="H3224" s="15" t="s">
        <v>281</v>
      </c>
      <c r="I3224" s="130">
        <v>5.99</v>
      </c>
      <c r="J3224" s="6">
        <f>1</f>
        <v>1</v>
      </c>
    </row>
    <row r="3225" spans="2:10" ht="23.25" customHeight="1">
      <c r="B3225" s="100" t="s">
        <v>452</v>
      </c>
      <c r="C3225" s="100" t="str">
        <f>_xlfn.XLOOKUP(tblMix[[#This Row],[Team Name]],tblLookup[Team Name],tblLookup[Arena Name],NA(),0,1)</f>
        <v>Acrisure Stadium</v>
      </c>
      <c r="D3225" s="100" t="str">
        <f>_xlfn.XLOOKUP(tblMix[[#This Row],[Arena Name]],tblLookup[Arena Name],tblLookup[Arena Location],NA(),0,1)</f>
        <v>Pittsburgh, Pennsylvania</v>
      </c>
      <c r="E3225" s="100">
        <v>68400</v>
      </c>
      <c r="F3225" s="129">
        <v>2001</v>
      </c>
      <c r="G3225" s="100" t="s">
        <v>304</v>
      </c>
      <c r="H3225" s="15" t="s">
        <v>283</v>
      </c>
      <c r="I3225" s="130">
        <v>7.53</v>
      </c>
      <c r="J3225" s="6">
        <f>1</f>
        <v>1</v>
      </c>
    </row>
    <row r="3226" spans="2:10" ht="23.25" customHeight="1">
      <c r="B3226" s="100" t="str" cm="1">
        <f t="array" ref="B3226">_xlfn.XLOOKUP(tblMix[[#This Row],[Arena Name]]&amp;tblMix[[#This Row],[Arena Location]],tblLookup[Arena Name]&amp;tblLookup[Arena Location],tblLookup[Team Name],NA(),0,1)</f>
        <v>Detroit Lions</v>
      </c>
      <c r="C3226" s="100" t="str">
        <f>_xlfn.XLOOKUP(tblMix[[#This Row],[Arena Location]],tblLookup[Arena Location],tblLookup[Arena Name],NA(),0,1)</f>
        <v>Ford Field</v>
      </c>
      <c r="D3226" s="100" t="s">
        <v>410</v>
      </c>
      <c r="E3226" s="100">
        <v>65000</v>
      </c>
      <c r="F3226" s="129">
        <v>2002</v>
      </c>
      <c r="G3226" s="100" t="s">
        <v>324</v>
      </c>
      <c r="H3226" s="15" t="s">
        <v>283</v>
      </c>
      <c r="I3226" s="130">
        <v>14.14</v>
      </c>
      <c r="J3226" s="6">
        <f>1</f>
        <v>1</v>
      </c>
    </row>
    <row r="3227" spans="2:10" ht="23.25" customHeight="1">
      <c r="B3227" s="100" t="s">
        <v>384</v>
      </c>
      <c r="C3227" s="100" t="s">
        <v>385</v>
      </c>
      <c r="D3227" s="100" t="s">
        <v>386</v>
      </c>
      <c r="E3227" s="100">
        <v>71008</v>
      </c>
      <c r="F3227" s="129">
        <v>1998</v>
      </c>
      <c r="G3227" s="100" t="s">
        <v>309</v>
      </c>
      <c r="H3227" s="15" t="s">
        <v>287</v>
      </c>
      <c r="I3227" s="130">
        <v>1.68</v>
      </c>
      <c r="J3227" s="6">
        <f>1</f>
        <v>1</v>
      </c>
    </row>
    <row r="3228" spans="2:10" ht="23.25" customHeight="1">
      <c r="B3228" s="100" t="s">
        <v>432</v>
      </c>
      <c r="C3228" s="100" t="str">
        <f>_xlfn.XLOOKUP(tblMix[[#This Row],[Team Name]],tblLookup[Team Name],tblLookup[Arena Name],NA(),0,1)</f>
        <v>SoFi Stadium</v>
      </c>
      <c r="D3228" s="100" t="str">
        <f>_xlfn.XLOOKUP(tblMix[[#This Row],[Arena Name]],tblLookup[Arena Name],tblLookup[Arena Location],NA(),0,1)</f>
        <v>Inglewood, California</v>
      </c>
      <c r="E3228" s="100">
        <v>70240</v>
      </c>
      <c r="F3228" s="129">
        <v>2020</v>
      </c>
      <c r="G3228" s="100" t="s">
        <v>267</v>
      </c>
      <c r="H3228" s="15" t="s">
        <v>290</v>
      </c>
      <c r="I3228" s="130">
        <v>12.63</v>
      </c>
      <c r="J3228" s="6">
        <f>1</f>
        <v>1</v>
      </c>
    </row>
    <row r="3229" spans="2:10" ht="23.25" customHeight="1">
      <c r="B3229" s="100" t="s">
        <v>464</v>
      </c>
      <c r="C3229" s="100" t="s">
        <v>465</v>
      </c>
      <c r="D3229" s="100" t="s">
        <v>466</v>
      </c>
      <c r="E3229" s="100">
        <v>69143</v>
      </c>
      <c r="F3229" s="129">
        <v>1999</v>
      </c>
      <c r="G3229" s="100" t="s">
        <v>273</v>
      </c>
      <c r="H3229" s="15" t="s">
        <v>287</v>
      </c>
      <c r="I3229" s="130">
        <v>6.07</v>
      </c>
      <c r="J3229" s="6">
        <f>1</f>
        <v>1</v>
      </c>
    </row>
    <row r="3230" spans="2:10" ht="23.25" customHeight="1">
      <c r="B3230" s="100" t="s">
        <v>399</v>
      </c>
      <c r="C3230" s="100" t="s">
        <v>400</v>
      </c>
      <c r="D3230" s="100" t="s">
        <v>401</v>
      </c>
      <c r="E3230" s="100">
        <v>67895</v>
      </c>
      <c r="F3230" s="129">
        <v>1999</v>
      </c>
      <c r="G3230" s="100" t="s">
        <v>293</v>
      </c>
      <c r="H3230" s="15" t="s">
        <v>287</v>
      </c>
      <c r="I3230" s="130">
        <v>5.08</v>
      </c>
      <c r="J3230" s="6">
        <f>1</f>
        <v>1</v>
      </c>
    </row>
    <row r="3231" spans="2:10" ht="23.25" customHeight="1">
      <c r="B3231" s="100" t="str" cm="1">
        <f t="array" ref="B3231">_xlfn.XLOOKUP(tblMix[[#This Row],[Arena Name]]&amp;tblMix[[#This Row],[Arena Location]],tblLookup[Arena Name]&amp;tblLookup[Arena Location],tblLookup[Team Name],NA(),0,1)</f>
        <v>Chicago Bears</v>
      </c>
      <c r="C3231" s="100" t="str">
        <f>_xlfn.XLOOKUP(tblMix[[#This Row],[Arena Location]],tblLookup[Arena Location],tblLookup[Arena Name],NA(),0,1)</f>
        <v>Soldier Field</v>
      </c>
      <c r="D3231" s="100" t="s">
        <v>395</v>
      </c>
      <c r="E3231" s="100">
        <v>61500</v>
      </c>
      <c r="F3231" s="129">
        <v>1924</v>
      </c>
      <c r="G3231" s="100" t="s">
        <v>308</v>
      </c>
      <c r="H3231" s="15" t="s">
        <v>287</v>
      </c>
      <c r="I3231" s="130">
        <v>11.5</v>
      </c>
      <c r="J3231" s="6">
        <f>1</f>
        <v>1</v>
      </c>
    </row>
    <row r="3232" spans="2:10" ht="23.25" customHeight="1">
      <c r="B3232" s="100" t="s">
        <v>393</v>
      </c>
      <c r="C3232" s="100" t="str">
        <f>_xlfn.XLOOKUP(tblMix[[#This Row],[Team Name]],tblLookup[Team Name],tblLookup[Arena Name],NA(),0,1)</f>
        <v>Soldier Field</v>
      </c>
      <c r="D3232" s="100" t="str">
        <f>_xlfn.XLOOKUP(tblMix[[#This Row],[Arena Name]],tblLookup[Arena Name],tblLookup[Arena Location],NA(),0,1)</f>
        <v>Chicago, Illinois</v>
      </c>
      <c r="E3232" s="100">
        <v>61500</v>
      </c>
      <c r="F3232" s="129">
        <v>1924</v>
      </c>
      <c r="G3232" s="100" t="s">
        <v>297</v>
      </c>
      <c r="H3232" s="15" t="s">
        <v>283</v>
      </c>
      <c r="I3232" s="130">
        <v>15.27</v>
      </c>
      <c r="J3232" s="6">
        <f>1</f>
        <v>1</v>
      </c>
    </row>
    <row r="3233" spans="2:10" ht="23.25" customHeight="1">
      <c r="B3233" s="100" t="s">
        <v>426</v>
      </c>
      <c r="C3233" s="100" t="s">
        <v>427</v>
      </c>
      <c r="D3233" s="100" t="str">
        <f>_xlfn.XLOOKUP(tblMix[[#This Row],[Arena Name]],tblLookup[Arena Name],tblLookup[Arena Location],NA(),0,1)</f>
        <v>Paradise, Nevada</v>
      </c>
      <c r="E3233" s="100">
        <v>65000</v>
      </c>
      <c r="F3233" s="129">
        <v>2020</v>
      </c>
      <c r="G3233" s="100" t="s">
        <v>288</v>
      </c>
      <c r="H3233" s="15" t="s">
        <v>287</v>
      </c>
      <c r="I3233" s="130">
        <v>5.13</v>
      </c>
      <c r="J3233" s="6">
        <f>1</f>
        <v>1</v>
      </c>
    </row>
    <row r="3234" spans="2:10" ht="23.25" customHeight="1">
      <c r="B3234" s="100" t="s">
        <v>408</v>
      </c>
      <c r="C3234" s="100" t="s">
        <v>409</v>
      </c>
      <c r="D3234" s="100" t="s">
        <v>410</v>
      </c>
      <c r="E3234" s="100">
        <v>65000</v>
      </c>
      <c r="F3234" s="129">
        <v>2002</v>
      </c>
      <c r="G3234" s="100" t="s">
        <v>292</v>
      </c>
      <c r="H3234" s="15" t="s">
        <v>283</v>
      </c>
      <c r="I3234" s="130">
        <v>9.99</v>
      </c>
      <c r="J3234" s="6">
        <f>1</f>
        <v>1</v>
      </c>
    </row>
    <row r="3235" spans="2:10" ht="23.25" customHeight="1">
      <c r="B3235" s="100" t="str" cm="1">
        <f t="array" ref="B3235">_xlfn.XLOOKUP(tblMix[[#This Row],[Arena Name]]&amp;tblMix[[#This Row],[Arena Location]],tblLookup[Arena Name]&amp;tblLookup[Arena Location],tblLookup[Team Name],NA(),0,1)</f>
        <v>New York Giants</v>
      </c>
      <c r="C3235" s="100" t="str">
        <f>_xlfn.XLOOKUP(tblMix[[#This Row],[Arena Location]],tblLookup[Arena Location],tblLookup[Arena Name],NA(),0,1)</f>
        <v>MetLife Stadium</v>
      </c>
      <c r="D3235" s="100" t="s">
        <v>447</v>
      </c>
      <c r="E3235" s="100">
        <v>82500</v>
      </c>
      <c r="F3235" s="129">
        <v>2010</v>
      </c>
      <c r="G3235" s="100" t="s">
        <v>322</v>
      </c>
      <c r="H3235" s="15" t="s">
        <v>281</v>
      </c>
      <c r="I3235" s="130">
        <v>4.45</v>
      </c>
      <c r="J3235" s="6">
        <f>1</f>
        <v>1</v>
      </c>
    </row>
    <row r="3236" spans="2:10" ht="23.25" customHeight="1">
      <c r="B3236" s="100" t="s">
        <v>467</v>
      </c>
      <c r="C3236" s="100" t="s">
        <v>468</v>
      </c>
      <c r="D3236" s="100" t="s">
        <v>469</v>
      </c>
      <c r="E3236" s="100">
        <v>82000</v>
      </c>
      <c r="F3236" s="129">
        <v>1997</v>
      </c>
      <c r="G3236" s="100" t="s">
        <v>310</v>
      </c>
      <c r="H3236" s="15" t="s">
        <v>287</v>
      </c>
      <c r="I3236" s="130">
        <v>7.49</v>
      </c>
      <c r="J3236" s="6">
        <f>1</f>
        <v>1</v>
      </c>
    </row>
    <row r="3237" spans="2:10" ht="23.25" customHeight="1">
      <c r="B3237" s="100" t="s">
        <v>381</v>
      </c>
      <c r="C3237" s="100" t="s">
        <v>382</v>
      </c>
      <c r="D3237" s="100" t="s">
        <v>383</v>
      </c>
      <c r="E3237" s="100">
        <v>71000</v>
      </c>
      <c r="F3237" s="129">
        <v>2017</v>
      </c>
      <c r="G3237" s="100" t="s">
        <v>323</v>
      </c>
      <c r="H3237" s="15" t="s">
        <v>290</v>
      </c>
      <c r="I3237" s="130">
        <v>1.97</v>
      </c>
      <c r="J3237" s="6">
        <f>1</f>
        <v>1</v>
      </c>
    </row>
    <row r="3238" spans="2:10" ht="23.25" customHeight="1">
      <c r="B3238" s="100" t="s">
        <v>458</v>
      </c>
      <c r="C3238" s="100" t="str">
        <f>_xlfn.XLOOKUP(tblMix[[#This Row],[Team Name]],tblLookup[Team Name],tblLookup[Arena Name],NA(),0,1)</f>
        <v>Lumen Field</v>
      </c>
      <c r="D3238" s="100" t="str">
        <f>_xlfn.XLOOKUP(tblMix[[#This Row],[Arena Name]],tblLookup[Arena Name],tblLookup[Arena Location],NA(),0,1)</f>
        <v>Seattle, Washington</v>
      </c>
      <c r="E3238" s="100">
        <v>69000</v>
      </c>
      <c r="F3238" s="129">
        <v>2002</v>
      </c>
      <c r="G3238" s="100" t="s">
        <v>312</v>
      </c>
      <c r="H3238" s="15" t="s">
        <v>281</v>
      </c>
      <c r="I3238" s="130">
        <v>16.059999999999999</v>
      </c>
      <c r="J3238" s="6">
        <f>1</f>
        <v>1</v>
      </c>
    </row>
    <row r="3239" spans="2:10" ht="23.25" customHeight="1">
      <c r="B3239" s="100" t="s">
        <v>432</v>
      </c>
      <c r="C3239" s="100" t="s">
        <v>430</v>
      </c>
      <c r="D3239" s="100" t="s">
        <v>431</v>
      </c>
      <c r="E3239" s="100">
        <v>70240</v>
      </c>
      <c r="F3239" s="129">
        <v>2020</v>
      </c>
      <c r="G3239" s="100" t="s">
        <v>363</v>
      </c>
      <c r="H3239" s="15" t="s">
        <v>281</v>
      </c>
      <c r="I3239" s="130">
        <v>5.56</v>
      </c>
      <c r="J3239" s="6">
        <f>1</f>
        <v>1</v>
      </c>
    </row>
    <row r="3240" spans="2:10" ht="23.25" customHeight="1">
      <c r="B3240" s="100" t="str" cm="1">
        <f t="array" ref="B3240">_xlfn.XLOOKUP(tblMix[[#This Row],[Arena Name]]&amp;tblMix[[#This Row],[Arena Location]],tblLookup[Arena Name]&amp;tblLookup[Arena Location],tblLookup[Team Name],NA(),0,1)</f>
        <v>Chicago Bears</v>
      </c>
      <c r="C3240" s="100" t="s">
        <v>394</v>
      </c>
      <c r="D3240" s="100" t="str">
        <f>_xlfn.XLOOKUP(tblMix[[#This Row],[Arena Name]],tblLookup[Arena Name],tblLookup[Arena Location],NA(),0,1)</f>
        <v>Chicago, Illinois</v>
      </c>
      <c r="E3240" s="100">
        <v>61500</v>
      </c>
      <c r="F3240" s="129">
        <v>1924</v>
      </c>
      <c r="G3240" s="100" t="s">
        <v>269</v>
      </c>
      <c r="H3240" s="15" t="s">
        <v>281</v>
      </c>
      <c r="I3240" s="130">
        <v>10.96</v>
      </c>
      <c r="J3240" s="6">
        <f>1</f>
        <v>1</v>
      </c>
    </row>
    <row r="3241" spans="2:10" ht="23.25" customHeight="1">
      <c r="B3241" s="100" t="str" cm="1">
        <f t="array" ref="B3241">_xlfn.XLOOKUP(tblMix[[#This Row],[Arena Name]]&amp;tblMix[[#This Row],[Arena Location]],tblLookup[Arena Name]&amp;tblLookup[Arena Location],tblLookup[Team Name],NA(),0,1)</f>
        <v>Buffalo Bills</v>
      </c>
      <c r="C3241" s="100" t="str">
        <f>_xlfn.XLOOKUP(tblMix[[#This Row],[Arena Location]],tblLookup[Arena Location],tblLookup[Arena Name],NA(),0,1)</f>
        <v>Highmark Stadium</v>
      </c>
      <c r="D3241" s="100" t="s">
        <v>389</v>
      </c>
      <c r="E3241" s="100">
        <v>71608</v>
      </c>
      <c r="F3241" s="129">
        <v>1973</v>
      </c>
      <c r="G3241" s="100" t="s">
        <v>284</v>
      </c>
      <c r="H3241" s="15" t="s">
        <v>283</v>
      </c>
      <c r="I3241" s="130">
        <v>10.71</v>
      </c>
      <c r="J3241" s="6">
        <f>1</f>
        <v>1</v>
      </c>
    </row>
    <row r="3242" spans="2:10" ht="23.25" customHeight="1">
      <c r="B3242" s="100" t="s">
        <v>396</v>
      </c>
      <c r="C3242" s="100" t="s">
        <v>397</v>
      </c>
      <c r="D3242" s="100" t="s">
        <v>398</v>
      </c>
      <c r="E3242" s="100">
        <v>65515</v>
      </c>
      <c r="F3242" s="129">
        <v>2000</v>
      </c>
      <c r="G3242" s="100" t="s">
        <v>301</v>
      </c>
      <c r="H3242" s="15" t="s">
        <v>281</v>
      </c>
      <c r="I3242" s="130">
        <v>12.44</v>
      </c>
      <c r="J3242" s="6">
        <f>1</f>
        <v>1</v>
      </c>
    </row>
    <row r="3243" spans="2:10" ht="23.25" customHeight="1">
      <c r="B3243" s="100" t="s">
        <v>408</v>
      </c>
      <c r="C3243" s="100" t="s">
        <v>409</v>
      </c>
      <c r="D3243" s="100" t="str">
        <f>_xlfn.XLOOKUP(tblMix[[#This Row],[Arena Name]],tblLookup[Arena Name],tblLookup[Arena Location],NA(),0,1)</f>
        <v>Detroit, Michigan</v>
      </c>
      <c r="E3243" s="100">
        <v>65000</v>
      </c>
      <c r="F3243" s="129">
        <v>2002</v>
      </c>
      <c r="G3243" s="100" t="s">
        <v>276</v>
      </c>
      <c r="H3243" s="15" t="s">
        <v>287</v>
      </c>
      <c r="I3243" s="130">
        <v>6.13</v>
      </c>
      <c r="J3243" s="6">
        <f>1</f>
        <v>1</v>
      </c>
    </row>
    <row r="3244" spans="2:10" ht="23.25" customHeight="1">
      <c r="B3244" s="100" t="s">
        <v>439</v>
      </c>
      <c r="C3244" s="100" t="s">
        <v>440</v>
      </c>
      <c r="D3244" s="100" t="s">
        <v>441</v>
      </c>
      <c r="E3244" s="100">
        <v>66829</v>
      </c>
      <c r="F3244" s="129">
        <v>2002</v>
      </c>
      <c r="G3244" s="100" t="s">
        <v>273</v>
      </c>
      <c r="H3244" s="15" t="s">
        <v>290</v>
      </c>
      <c r="I3244" s="130">
        <v>5.62</v>
      </c>
      <c r="J3244" s="6">
        <f>1</f>
        <v>1</v>
      </c>
    </row>
    <row r="3245" spans="2:10" ht="23.25" customHeight="1">
      <c r="B3245" s="100" t="s">
        <v>387</v>
      </c>
      <c r="C3245" s="100" t="str">
        <f>_xlfn.XLOOKUP(tblMix[[#This Row],[Team Name]],tblLookup[Team Name],tblLookup[Arena Name],NA(),0,1)</f>
        <v>Highmark Stadium</v>
      </c>
      <c r="D3245" s="100" t="s">
        <v>389</v>
      </c>
      <c r="E3245" s="100">
        <v>71608</v>
      </c>
      <c r="F3245" s="129">
        <v>1973</v>
      </c>
      <c r="G3245" s="100" t="s">
        <v>358</v>
      </c>
      <c r="H3245" s="15" t="s">
        <v>281</v>
      </c>
      <c r="I3245" s="130">
        <v>14.22</v>
      </c>
      <c r="J3245" s="6">
        <f>1</f>
        <v>1</v>
      </c>
    </row>
    <row r="3246" spans="2:10" ht="23.25" customHeight="1">
      <c r="B3246" s="100" t="s">
        <v>396</v>
      </c>
      <c r="C3246" s="100" t="s">
        <v>397</v>
      </c>
      <c r="D3246" s="100" t="s">
        <v>398</v>
      </c>
      <c r="E3246" s="100">
        <v>65515</v>
      </c>
      <c r="F3246" s="129">
        <v>2000</v>
      </c>
      <c r="G3246" s="100" t="s">
        <v>311</v>
      </c>
      <c r="H3246" s="15" t="s">
        <v>290</v>
      </c>
      <c r="I3246" s="130">
        <v>14.13</v>
      </c>
      <c r="J3246" s="6">
        <f>1</f>
        <v>1</v>
      </c>
    </row>
    <row r="3247" spans="2:10" ht="23.25" customHeight="1">
      <c r="B3247" s="100" t="s">
        <v>448</v>
      </c>
      <c r="C3247" s="100" t="s">
        <v>446</v>
      </c>
      <c r="D3247" s="100" t="s">
        <v>447</v>
      </c>
      <c r="E3247" s="100">
        <v>82500</v>
      </c>
      <c r="F3247" s="129">
        <v>2010</v>
      </c>
      <c r="G3247" s="100" t="s">
        <v>298</v>
      </c>
      <c r="H3247" s="15" t="s">
        <v>287</v>
      </c>
      <c r="I3247" s="130">
        <v>9.84</v>
      </c>
      <c r="J3247" s="6">
        <f>1</f>
        <v>1</v>
      </c>
    </row>
    <row r="3248" spans="2:10" ht="23.25" customHeight="1">
      <c r="B3248" s="100" t="s">
        <v>432</v>
      </c>
      <c r="C3248" s="100" t="s">
        <v>430</v>
      </c>
      <c r="D3248" s="100" t="s">
        <v>431</v>
      </c>
      <c r="E3248" s="100">
        <v>70240</v>
      </c>
      <c r="F3248" s="129">
        <v>2020</v>
      </c>
      <c r="G3248" s="100" t="s">
        <v>323</v>
      </c>
      <c r="H3248" s="15" t="s">
        <v>287</v>
      </c>
      <c r="I3248" s="130">
        <v>2.11</v>
      </c>
      <c r="J3248" s="6">
        <f>1</f>
        <v>1</v>
      </c>
    </row>
    <row r="3249" spans="2:10" ht="23.25" customHeight="1">
      <c r="B3249" s="100" t="s">
        <v>396</v>
      </c>
      <c r="C3249" s="100" t="str">
        <f>_xlfn.XLOOKUP(tblMix[[#This Row],[Team Name]],tblLookup[Team Name],tblLookup[Arena Name],NA(),0,1)</f>
        <v>Paycor Stadium</v>
      </c>
      <c r="D3249" s="100" t="s">
        <v>398</v>
      </c>
      <c r="E3249" s="100">
        <v>65515</v>
      </c>
      <c r="F3249" s="129">
        <v>2000</v>
      </c>
      <c r="G3249" s="100" t="s">
        <v>314</v>
      </c>
      <c r="H3249" s="15" t="s">
        <v>287</v>
      </c>
      <c r="I3249" s="130">
        <v>12.41</v>
      </c>
      <c r="J3249" s="6">
        <f>1</f>
        <v>1</v>
      </c>
    </row>
    <row r="3250" spans="2:10" ht="23.25" customHeight="1">
      <c r="B3250" s="100" t="s">
        <v>411</v>
      </c>
      <c r="C3250" s="100" t="s">
        <v>412</v>
      </c>
      <c r="D3250" s="100" t="str">
        <f>_xlfn.XLOOKUP(tblMix[[#This Row],[Arena Name]],tblLookup[Arena Name],tblLookup[Arena Location],NA(),0,1)</f>
        <v>Green Bay, Wisconsin</v>
      </c>
      <c r="E3250" s="100">
        <v>81441</v>
      </c>
      <c r="F3250" s="129">
        <v>1957</v>
      </c>
      <c r="G3250" s="100" t="s">
        <v>365</v>
      </c>
      <c r="H3250" s="15" t="s">
        <v>287</v>
      </c>
      <c r="I3250" s="130">
        <v>7.18</v>
      </c>
      <c r="J3250" s="6">
        <f>1</f>
        <v>1</v>
      </c>
    </row>
    <row r="3251" spans="2:10" ht="23.25" customHeight="1">
      <c r="B3251" s="100" t="s">
        <v>417</v>
      </c>
      <c r="C3251" s="100" t="s">
        <v>418</v>
      </c>
      <c r="D3251" s="100" t="s">
        <v>419</v>
      </c>
      <c r="E3251" s="100">
        <v>67000</v>
      </c>
      <c r="F3251" s="129">
        <v>2008</v>
      </c>
      <c r="G3251" s="100" t="s">
        <v>286</v>
      </c>
      <c r="H3251" s="15" t="s">
        <v>283</v>
      </c>
      <c r="I3251" s="130">
        <v>8.8800000000000008</v>
      </c>
      <c r="J3251" s="6">
        <f>1</f>
        <v>1</v>
      </c>
    </row>
    <row r="3252" spans="2:10" ht="23.25" customHeight="1">
      <c r="B3252" s="100" t="str" cm="1">
        <f t="array" ref="B3252">_xlfn.XLOOKUP(tblMix[[#This Row],[Arena Name]]&amp;tblMix[[#This Row],[Arena Location]],tblLookup[Arena Name]&amp;tblLookup[Arena Location],tblLookup[Team Name],NA(),0,1)</f>
        <v>Baltimore Ravens</v>
      </c>
      <c r="C3252" s="100" t="s">
        <v>385</v>
      </c>
      <c r="D3252" s="100" t="s">
        <v>386</v>
      </c>
      <c r="E3252" s="100">
        <v>71008</v>
      </c>
      <c r="F3252" s="129">
        <v>1998</v>
      </c>
      <c r="G3252" s="100" t="s">
        <v>303</v>
      </c>
      <c r="H3252" s="15" t="s">
        <v>283</v>
      </c>
      <c r="I3252" s="130">
        <v>13.89</v>
      </c>
      <c r="J3252" s="6">
        <f>1</f>
        <v>1</v>
      </c>
    </row>
    <row r="3253" spans="2:10" ht="23.25" customHeight="1">
      <c r="B3253" s="100" t="s">
        <v>426</v>
      </c>
      <c r="C3253" s="100" t="s">
        <v>427</v>
      </c>
      <c r="D3253" s="100" t="s">
        <v>428</v>
      </c>
      <c r="E3253" s="100">
        <v>65000</v>
      </c>
      <c r="F3253" s="129">
        <v>2020</v>
      </c>
      <c r="G3253" s="100" t="s">
        <v>309</v>
      </c>
      <c r="H3253" s="15" t="s">
        <v>287</v>
      </c>
      <c r="I3253" s="130">
        <v>1.68</v>
      </c>
      <c r="J3253" s="6">
        <f>1</f>
        <v>1</v>
      </c>
    </row>
    <row r="3254" spans="2:10" ht="23.25" customHeight="1">
      <c r="B3254" s="100" t="s">
        <v>458</v>
      </c>
      <c r="C3254" s="100" t="s">
        <v>459</v>
      </c>
      <c r="D3254" s="100" t="s">
        <v>460</v>
      </c>
      <c r="E3254" s="100">
        <v>69000</v>
      </c>
      <c r="F3254" s="129">
        <v>2002</v>
      </c>
      <c r="G3254" s="100" t="s">
        <v>360</v>
      </c>
      <c r="H3254" s="15" t="s">
        <v>281</v>
      </c>
      <c r="I3254" s="130">
        <v>3.39</v>
      </c>
      <c r="J3254" s="6">
        <f>1</f>
        <v>1</v>
      </c>
    </row>
    <row r="3255" spans="2:10" ht="23.25" customHeight="1">
      <c r="B3255" s="100" t="str" cm="1">
        <f t="array" ref="B3255">_xlfn.XLOOKUP(tblMix[[#This Row],[Arena Name]]&amp;tblMix[[#This Row],[Arena Location]],tblLookup[Arena Name]&amp;tblLookup[Arena Location],tblLookup[Team Name],NA(),0,1)</f>
        <v>Seattle Seahawks</v>
      </c>
      <c r="C3255" s="100" t="str">
        <f>_xlfn.XLOOKUP(tblMix[[#This Row],[Arena Location]],tblLookup[Arena Location],tblLookup[Arena Name],NA(),0,1)</f>
        <v>Lumen Field</v>
      </c>
      <c r="D3255" s="100" t="s">
        <v>460</v>
      </c>
      <c r="E3255" s="100">
        <v>69000</v>
      </c>
      <c r="F3255" s="129">
        <v>2002</v>
      </c>
      <c r="G3255" s="100" t="s">
        <v>294</v>
      </c>
      <c r="H3255" s="15" t="s">
        <v>283</v>
      </c>
      <c r="I3255" s="130">
        <v>3.08</v>
      </c>
      <c r="J3255" s="6">
        <f>1</f>
        <v>1</v>
      </c>
    </row>
    <row r="3256" spans="2:10" ht="23.25" customHeight="1">
      <c r="B3256" s="100" t="str" cm="1">
        <f t="array" ref="B3256">_xlfn.XLOOKUP(tblMix[[#This Row],[Arena Name]]&amp;tblMix[[#This Row],[Arena Location]],tblLookup[Arena Name]&amp;tblLookup[Arena Location],tblLookup[Team Name],NA(),0,1)</f>
        <v>Buffalo Bills</v>
      </c>
      <c r="C3256" s="100" t="s">
        <v>388</v>
      </c>
      <c r="D3256" s="100" t="s">
        <v>389</v>
      </c>
      <c r="E3256" s="100">
        <v>71608</v>
      </c>
      <c r="F3256" s="129">
        <v>1973</v>
      </c>
      <c r="G3256" s="100" t="s">
        <v>297</v>
      </c>
      <c r="H3256" s="15" t="s">
        <v>281</v>
      </c>
      <c r="I3256" s="130">
        <v>15.12</v>
      </c>
      <c r="J3256" s="6">
        <f>1</f>
        <v>1</v>
      </c>
    </row>
    <row r="3257" spans="2:10" ht="23.25" customHeight="1">
      <c r="B3257" s="100" t="str" cm="1">
        <f t="array" ref="B3257">_xlfn.XLOOKUP(tblMix[[#This Row],[Arena Name]]&amp;tblMix[[#This Row],[Arena Location]],tblLookup[Arena Name]&amp;tblLookup[Arena Location],tblLookup[Team Name],NA(),0,1)</f>
        <v>Tennessee Titans</v>
      </c>
      <c r="C3257" s="100" t="s">
        <v>465</v>
      </c>
      <c r="D3257" s="100" t="s">
        <v>466</v>
      </c>
      <c r="E3257" s="100">
        <v>69143</v>
      </c>
      <c r="F3257" s="129">
        <v>1999</v>
      </c>
      <c r="G3257" s="100" t="s">
        <v>358</v>
      </c>
      <c r="H3257" s="15" t="s">
        <v>283</v>
      </c>
      <c r="I3257" s="130">
        <v>14.51</v>
      </c>
      <c r="J3257" s="6">
        <f>1</f>
        <v>1</v>
      </c>
    </row>
    <row r="3258" spans="2:10" ht="23.25" customHeight="1">
      <c r="B3258" s="100" t="s">
        <v>458</v>
      </c>
      <c r="C3258" s="100" t="s">
        <v>459</v>
      </c>
      <c r="D3258" s="100" t="s">
        <v>460</v>
      </c>
      <c r="E3258" s="100">
        <v>69000</v>
      </c>
      <c r="F3258" s="129">
        <v>2002</v>
      </c>
      <c r="G3258" s="100" t="s">
        <v>297</v>
      </c>
      <c r="H3258" s="15" t="s">
        <v>287</v>
      </c>
      <c r="I3258" s="130">
        <v>15.27</v>
      </c>
      <c r="J3258" s="6">
        <f>1</f>
        <v>1</v>
      </c>
    </row>
    <row r="3259" spans="2:10" ht="23.25" customHeight="1">
      <c r="B3259" s="100" t="s">
        <v>414</v>
      </c>
      <c r="C3259" s="100" t="s">
        <v>415</v>
      </c>
      <c r="D3259" s="100" t="s">
        <v>416</v>
      </c>
      <c r="E3259" s="100">
        <v>72220</v>
      </c>
      <c r="F3259" s="129">
        <v>2002</v>
      </c>
      <c r="G3259" s="100" t="s">
        <v>321</v>
      </c>
      <c r="H3259" s="15" t="s">
        <v>287</v>
      </c>
      <c r="I3259" s="130">
        <v>3.98</v>
      </c>
      <c r="J3259" s="6">
        <f>1</f>
        <v>1</v>
      </c>
    </row>
    <row r="3260" spans="2:10" ht="23.25" customHeight="1">
      <c r="B3260" s="100" t="s">
        <v>429</v>
      </c>
      <c r="C3260" s="100" t="s">
        <v>430</v>
      </c>
      <c r="D3260" s="100" t="s">
        <v>431</v>
      </c>
      <c r="E3260" s="100">
        <v>70240</v>
      </c>
      <c r="F3260" s="129">
        <v>2020</v>
      </c>
      <c r="G3260" s="100" t="s">
        <v>363</v>
      </c>
      <c r="H3260" s="15" t="s">
        <v>287</v>
      </c>
      <c r="I3260" s="130">
        <v>5.05</v>
      </c>
      <c r="J3260" s="6">
        <f>1</f>
        <v>1</v>
      </c>
    </row>
    <row r="3261" spans="2:10" ht="23.25" customHeight="1">
      <c r="B3261" s="100" t="s">
        <v>433</v>
      </c>
      <c r="C3261" s="100" t="s">
        <v>434</v>
      </c>
      <c r="D3261" s="100" t="s">
        <v>435</v>
      </c>
      <c r="E3261" s="100">
        <v>65326</v>
      </c>
      <c r="F3261" s="129">
        <v>1987</v>
      </c>
      <c r="G3261" s="100" t="s">
        <v>358</v>
      </c>
      <c r="H3261" s="15" t="s">
        <v>281</v>
      </c>
      <c r="I3261" s="130">
        <v>14.22</v>
      </c>
      <c r="J3261" s="6">
        <f>1</f>
        <v>1</v>
      </c>
    </row>
    <row r="3262" spans="2:10" ht="23.25" customHeight="1">
      <c r="B3262" s="100" t="s">
        <v>390</v>
      </c>
      <c r="C3262" s="100" t="s">
        <v>391</v>
      </c>
      <c r="D3262" s="100" t="s">
        <v>392</v>
      </c>
      <c r="E3262" s="100">
        <v>75523</v>
      </c>
      <c r="F3262" s="129">
        <v>1996</v>
      </c>
      <c r="G3262" s="100" t="s">
        <v>284</v>
      </c>
      <c r="H3262" s="15" t="s">
        <v>281</v>
      </c>
      <c r="I3262" s="130">
        <v>10.210000000000001</v>
      </c>
      <c r="J3262" s="6">
        <f>1</f>
        <v>1</v>
      </c>
    </row>
    <row r="3263" spans="2:10" ht="23.25" customHeight="1">
      <c r="B3263" s="100" t="s">
        <v>445</v>
      </c>
      <c r="C3263" s="100" t="str">
        <f>_xlfn.XLOOKUP(tblMix[[#This Row],[Team Name]],tblLookup[Team Name],tblLookup[Arena Name],NA(),0,1)</f>
        <v>MetLife Stadium</v>
      </c>
      <c r="D3263" s="100" t="s">
        <v>447</v>
      </c>
      <c r="E3263" s="100">
        <v>82500</v>
      </c>
      <c r="F3263" s="129">
        <v>2010</v>
      </c>
      <c r="G3263" s="100" t="s">
        <v>292</v>
      </c>
      <c r="H3263" s="15" t="s">
        <v>281</v>
      </c>
      <c r="I3263" s="130">
        <v>9.19</v>
      </c>
      <c r="J3263" s="6">
        <f>1</f>
        <v>1</v>
      </c>
    </row>
    <row r="3264" spans="2:10" ht="23.25" customHeight="1">
      <c r="B3264" s="100" t="s">
        <v>429</v>
      </c>
      <c r="C3264" s="100" t="str">
        <f>_xlfn.XLOOKUP(tblMix[[#This Row],[Team Name]],tblLookup[Team Name],tblLookup[Arena Name],NA(),0,1)</f>
        <v>SoFi Stadium</v>
      </c>
      <c r="D3264" s="100" t="str">
        <f>_xlfn.XLOOKUP(tblMix[[#This Row],[Arena Name]],tblLookup[Arena Name],tblLookup[Arena Location],NA(),0,1)</f>
        <v>Inglewood, California</v>
      </c>
      <c r="E3264" s="100">
        <v>70240</v>
      </c>
      <c r="F3264" s="129">
        <v>2020</v>
      </c>
      <c r="G3264" s="100" t="s">
        <v>268</v>
      </c>
      <c r="H3264" s="15" t="s">
        <v>290</v>
      </c>
      <c r="I3264" s="130">
        <v>6.16</v>
      </c>
      <c r="J3264" s="6">
        <f>1</f>
        <v>1</v>
      </c>
    </row>
    <row r="3265" spans="2:10" ht="23.25" customHeight="1">
      <c r="B3265" s="100" t="s">
        <v>381</v>
      </c>
      <c r="C3265" s="100" t="s">
        <v>382</v>
      </c>
      <c r="D3265" s="100" t="s">
        <v>383</v>
      </c>
      <c r="E3265" s="100">
        <v>71000</v>
      </c>
      <c r="F3265" s="129">
        <v>2017</v>
      </c>
      <c r="G3265" s="100" t="s">
        <v>363</v>
      </c>
      <c r="H3265" s="15" t="s">
        <v>281</v>
      </c>
      <c r="I3265" s="130">
        <v>5.56</v>
      </c>
      <c r="J3265" s="6">
        <f>1</f>
        <v>1</v>
      </c>
    </row>
    <row r="3266" spans="2:10" ht="23.25" customHeight="1">
      <c r="B3266" s="100" t="s">
        <v>461</v>
      </c>
      <c r="C3266" s="100" t="s">
        <v>462</v>
      </c>
      <c r="D3266" s="100" t="s">
        <v>463</v>
      </c>
      <c r="E3266" s="100">
        <v>65890</v>
      </c>
      <c r="F3266" s="129">
        <v>1998</v>
      </c>
      <c r="G3266" s="100" t="s">
        <v>268</v>
      </c>
      <c r="H3266" s="15" t="s">
        <v>283</v>
      </c>
      <c r="I3266" s="130">
        <v>5.73</v>
      </c>
      <c r="J3266" s="6">
        <f>1</f>
        <v>1</v>
      </c>
    </row>
    <row r="3267" spans="2:10" ht="23.25" customHeight="1">
      <c r="B3267" s="100" t="s">
        <v>464</v>
      </c>
      <c r="C3267" s="100" t="s">
        <v>465</v>
      </c>
      <c r="D3267" s="100" t="s">
        <v>466</v>
      </c>
      <c r="E3267" s="100">
        <v>69143</v>
      </c>
      <c r="F3267" s="129">
        <v>1999</v>
      </c>
      <c r="G3267" s="100" t="s">
        <v>271</v>
      </c>
      <c r="H3267" s="15" t="s">
        <v>283</v>
      </c>
      <c r="I3267" s="130">
        <v>9.4700000000000006</v>
      </c>
      <c r="J3267" s="6">
        <f>1</f>
        <v>1</v>
      </c>
    </row>
    <row r="3268" spans="2:10" ht="23.25" customHeight="1">
      <c r="B3268" s="100" t="s">
        <v>449</v>
      </c>
      <c r="C3268" s="100" t="s">
        <v>450</v>
      </c>
      <c r="D3268" s="100" t="s">
        <v>451</v>
      </c>
      <c r="E3268" s="100">
        <v>69596</v>
      </c>
      <c r="F3268" s="129">
        <v>2003</v>
      </c>
      <c r="G3268" s="100" t="s">
        <v>311</v>
      </c>
      <c r="H3268" s="15" t="s">
        <v>290</v>
      </c>
      <c r="I3268" s="130">
        <v>14.13</v>
      </c>
      <c r="J3268" s="6">
        <f>1</f>
        <v>1</v>
      </c>
    </row>
    <row r="3269" spans="2:10" ht="23.25" customHeight="1">
      <c r="B3269" s="100" t="str" cm="1">
        <f t="array" ref="B3269">_xlfn.XLOOKUP(tblMix[[#This Row],[Arena Name]]&amp;tblMix[[#This Row],[Arena Location]],tblLookup[Arena Name]&amp;tblLookup[Arena Location],tblLookup[Team Name],NA(),0,1)</f>
        <v>Tennessee Titans</v>
      </c>
      <c r="C3269" s="100" t="str">
        <f>_xlfn.XLOOKUP(tblMix[[#This Row],[Arena Location]],tblLookup[Arena Location],tblLookup[Arena Name],NA(),0,1)</f>
        <v>Nissan Stadium</v>
      </c>
      <c r="D3269" s="100" t="s">
        <v>466</v>
      </c>
      <c r="E3269" s="100">
        <v>69143</v>
      </c>
      <c r="F3269" s="129">
        <v>1999</v>
      </c>
      <c r="G3269" s="100" t="s">
        <v>322</v>
      </c>
      <c r="H3269" s="15" t="s">
        <v>287</v>
      </c>
      <c r="I3269" s="130">
        <v>4.54</v>
      </c>
      <c r="J3269" s="6">
        <f>1</f>
        <v>1</v>
      </c>
    </row>
    <row r="3270" spans="2:10" ht="23.25" customHeight="1">
      <c r="B3270" s="100" t="s">
        <v>461</v>
      </c>
      <c r="C3270" s="100" t="s">
        <v>462</v>
      </c>
      <c r="D3270" s="100" t="s">
        <v>463</v>
      </c>
      <c r="E3270" s="100">
        <v>65890</v>
      </c>
      <c r="F3270" s="129">
        <v>1998</v>
      </c>
      <c r="G3270" s="100" t="s">
        <v>276</v>
      </c>
      <c r="H3270" s="15" t="s">
        <v>281</v>
      </c>
      <c r="I3270" s="130">
        <v>5.82</v>
      </c>
      <c r="J3270" s="6">
        <f>1</f>
        <v>1</v>
      </c>
    </row>
    <row r="3271" spans="2:10" ht="23.25" customHeight="1">
      <c r="B3271" s="100" t="s">
        <v>390</v>
      </c>
      <c r="C3271" s="100" t="s">
        <v>391</v>
      </c>
      <c r="D3271" s="100" t="s">
        <v>392</v>
      </c>
      <c r="E3271" s="100">
        <v>75523</v>
      </c>
      <c r="F3271" s="129">
        <v>1996</v>
      </c>
      <c r="G3271" s="100" t="s">
        <v>268</v>
      </c>
      <c r="H3271" s="15" t="s">
        <v>283</v>
      </c>
      <c r="I3271" s="130">
        <v>5.73</v>
      </c>
      <c r="J3271" s="6">
        <f>1</f>
        <v>1</v>
      </c>
    </row>
    <row r="3272" spans="2:10" ht="23.25" customHeight="1">
      <c r="B3272" s="100" t="s">
        <v>448</v>
      </c>
      <c r="C3272" s="100" t="s">
        <v>446</v>
      </c>
      <c r="D3272" s="100" t="s">
        <v>447</v>
      </c>
      <c r="E3272" s="100">
        <v>82500</v>
      </c>
      <c r="F3272" s="129">
        <v>2010</v>
      </c>
      <c r="G3272" s="100" t="s">
        <v>311</v>
      </c>
      <c r="H3272" s="15" t="s">
        <v>287</v>
      </c>
      <c r="I3272" s="130">
        <v>14.84</v>
      </c>
      <c r="J3272" s="6">
        <f>1</f>
        <v>1</v>
      </c>
    </row>
    <row r="3273" spans="2:10" ht="23.25" customHeight="1">
      <c r="B3273" s="100" t="s">
        <v>429</v>
      </c>
      <c r="C3273" s="100" t="s">
        <v>430</v>
      </c>
      <c r="D3273" s="100" t="str">
        <f>_xlfn.XLOOKUP(tblMix[[#This Row],[Arena Name]],tblLookup[Arena Name],tblLookup[Arena Location],NA(),0,1)</f>
        <v>Inglewood, California</v>
      </c>
      <c r="E3273" s="100">
        <v>70240</v>
      </c>
      <c r="F3273" s="129">
        <v>2020</v>
      </c>
      <c r="G3273" s="100" t="s">
        <v>268</v>
      </c>
      <c r="H3273" s="15" t="s">
        <v>290</v>
      </c>
      <c r="I3273" s="130">
        <v>6.16</v>
      </c>
      <c r="J3273" s="6">
        <f>1</f>
        <v>1</v>
      </c>
    </row>
    <row r="3274" spans="2:10" ht="23.25" customHeight="1">
      <c r="B3274" s="100" t="s">
        <v>411</v>
      </c>
      <c r="C3274" s="100" t="s">
        <v>412</v>
      </c>
      <c r="D3274" s="100" t="s">
        <v>413</v>
      </c>
      <c r="E3274" s="100">
        <v>81441</v>
      </c>
      <c r="F3274" s="129">
        <v>1957</v>
      </c>
      <c r="G3274" s="100" t="s">
        <v>291</v>
      </c>
      <c r="H3274" s="15" t="s">
        <v>281</v>
      </c>
      <c r="I3274" s="130">
        <v>9.43</v>
      </c>
      <c r="J3274" s="6">
        <f>1</f>
        <v>1</v>
      </c>
    </row>
    <row r="3275" spans="2:10" ht="23.25" customHeight="1">
      <c r="B3275" s="100" t="s">
        <v>432</v>
      </c>
      <c r="C3275" s="100" t="s">
        <v>430</v>
      </c>
      <c r="D3275" s="100" t="s">
        <v>431</v>
      </c>
      <c r="E3275" s="100">
        <v>70240</v>
      </c>
      <c r="F3275" s="129">
        <v>2020</v>
      </c>
      <c r="G3275" s="100" t="s">
        <v>295</v>
      </c>
      <c r="H3275" s="15" t="s">
        <v>290</v>
      </c>
      <c r="I3275" s="130">
        <v>15.77</v>
      </c>
      <c r="J3275" s="6">
        <f>1</f>
        <v>1</v>
      </c>
    </row>
    <row r="3276" spans="2:10" ht="23.25" customHeight="1">
      <c r="B3276" s="100" t="s">
        <v>393</v>
      </c>
      <c r="C3276" s="100" t="str">
        <f>_xlfn.XLOOKUP(tblMix[[#This Row],[Team Name]],tblLookup[Team Name],tblLookup[Arena Name],NA(),0,1)</f>
        <v>Soldier Field</v>
      </c>
      <c r="D3276" s="100" t="s">
        <v>395</v>
      </c>
      <c r="E3276" s="100">
        <v>61500</v>
      </c>
      <c r="F3276" s="129">
        <v>1924</v>
      </c>
      <c r="G3276" s="100" t="s">
        <v>324</v>
      </c>
      <c r="H3276" s="15" t="s">
        <v>283</v>
      </c>
      <c r="I3276" s="130">
        <v>14.14</v>
      </c>
      <c r="J3276" s="6">
        <f>1</f>
        <v>1</v>
      </c>
    </row>
    <row r="3277" spans="2:10" ht="23.25" customHeight="1">
      <c r="B3277" s="100" t="s">
        <v>414</v>
      </c>
      <c r="C3277" s="100" t="s">
        <v>415</v>
      </c>
      <c r="D3277" s="100" t="s">
        <v>416</v>
      </c>
      <c r="E3277" s="100">
        <v>72220</v>
      </c>
      <c r="F3277" s="129">
        <v>2002</v>
      </c>
      <c r="G3277" s="100" t="s">
        <v>365</v>
      </c>
      <c r="H3277" s="15" t="s">
        <v>283</v>
      </c>
      <c r="I3277" s="130">
        <v>7.18</v>
      </c>
      <c r="J3277" s="6">
        <f>1</f>
        <v>1</v>
      </c>
    </row>
    <row r="3278" spans="2:10" ht="23.25" customHeight="1">
      <c r="B3278" s="100" t="s">
        <v>396</v>
      </c>
      <c r="C3278" s="100" t="s">
        <v>397</v>
      </c>
      <c r="D3278" s="100" t="s">
        <v>398</v>
      </c>
      <c r="E3278" s="100">
        <v>65515</v>
      </c>
      <c r="F3278" s="129">
        <v>2000</v>
      </c>
      <c r="G3278" s="100" t="s">
        <v>302</v>
      </c>
      <c r="H3278" s="15" t="s">
        <v>281</v>
      </c>
      <c r="I3278" s="130">
        <v>2.7</v>
      </c>
      <c r="J3278" s="6">
        <f>1</f>
        <v>1</v>
      </c>
    </row>
    <row r="3279" spans="2:10" ht="23.25" customHeight="1">
      <c r="B3279" s="100" t="s">
        <v>426</v>
      </c>
      <c r="C3279" s="100" t="s">
        <v>427</v>
      </c>
      <c r="D3279" s="100" t="s">
        <v>428</v>
      </c>
      <c r="E3279" s="100">
        <v>65000</v>
      </c>
      <c r="F3279" s="129">
        <v>2020</v>
      </c>
      <c r="G3279" s="100" t="s">
        <v>268</v>
      </c>
      <c r="H3279" s="15" t="s">
        <v>281</v>
      </c>
      <c r="I3279" s="130">
        <v>5.39</v>
      </c>
      <c r="J3279" s="6">
        <f>1</f>
        <v>1</v>
      </c>
    </row>
    <row r="3280" spans="2:10" ht="23.25" customHeight="1">
      <c r="B3280" s="100" t="s">
        <v>442</v>
      </c>
      <c r="C3280" s="100" t="s">
        <v>443</v>
      </c>
      <c r="D3280" s="100" t="str">
        <f>_xlfn.XLOOKUP(tblMix[[#This Row],[Arena Name]],tblLookup[Arena Name],tblLookup[Arena Location],NA(),0,1)</f>
        <v>New Orleans, Louisiana</v>
      </c>
      <c r="E3280" s="100">
        <v>73208</v>
      </c>
      <c r="F3280" s="129">
        <v>1975</v>
      </c>
      <c r="G3280" s="100" t="s">
        <v>269</v>
      </c>
      <c r="H3280" s="15" t="s">
        <v>283</v>
      </c>
      <c r="I3280" s="130">
        <v>10.34</v>
      </c>
      <c r="J3280" s="6">
        <f>1</f>
        <v>1</v>
      </c>
    </row>
    <row r="3281" spans="2:10" ht="23.25" customHeight="1">
      <c r="B3281" s="100" t="s">
        <v>384</v>
      </c>
      <c r="C3281" s="100" t="s">
        <v>385</v>
      </c>
      <c r="D3281" s="100" t="s">
        <v>386</v>
      </c>
      <c r="E3281" s="100">
        <v>71008</v>
      </c>
      <c r="F3281" s="129">
        <v>1998</v>
      </c>
      <c r="G3281" s="100" t="s">
        <v>310</v>
      </c>
      <c r="H3281" s="15" t="s">
        <v>283</v>
      </c>
      <c r="I3281" s="130">
        <v>7.49</v>
      </c>
      <c r="J3281" s="6">
        <f>1</f>
        <v>1</v>
      </c>
    </row>
    <row r="3282" spans="2:10" ht="23.25" customHeight="1">
      <c r="B3282" s="100" t="s">
        <v>399</v>
      </c>
      <c r="C3282" s="100" t="s">
        <v>400</v>
      </c>
      <c r="D3282" s="100" t="s">
        <v>401</v>
      </c>
      <c r="E3282" s="100">
        <v>67895</v>
      </c>
      <c r="F3282" s="129">
        <v>1999</v>
      </c>
      <c r="G3282" s="100" t="s">
        <v>282</v>
      </c>
      <c r="H3282" s="15" t="s">
        <v>281</v>
      </c>
      <c r="I3282" s="130">
        <v>5.99</v>
      </c>
      <c r="J3282" s="6">
        <f>1</f>
        <v>1</v>
      </c>
    </row>
    <row r="3283" spans="2:10" ht="23.25" customHeight="1">
      <c r="B3283" s="100" t="s">
        <v>448</v>
      </c>
      <c r="C3283" s="100" t="s">
        <v>446</v>
      </c>
      <c r="D3283" s="100" t="s">
        <v>447</v>
      </c>
      <c r="E3283" s="100">
        <v>82500</v>
      </c>
      <c r="F3283" s="129">
        <v>2010</v>
      </c>
      <c r="G3283" s="100" t="s">
        <v>272</v>
      </c>
      <c r="H3283" s="15" t="s">
        <v>281</v>
      </c>
      <c r="I3283" s="130">
        <v>14.43</v>
      </c>
      <c r="J3283" s="6">
        <f>1</f>
        <v>1</v>
      </c>
    </row>
    <row r="3284" spans="2:10" ht="23.25" customHeight="1">
      <c r="B3284" s="100" t="str" cm="1">
        <f t="array" ref="B3284">_xlfn.XLOOKUP(tblMix[[#This Row],[Arena Name]]&amp;tblMix[[#This Row],[Arena Location]],tblLookup[Arena Name]&amp;tblLookup[Arena Location],tblLookup[Team Name],NA(),0,1)</f>
        <v>Minnesota Vikings</v>
      </c>
      <c r="C3284" s="100" t="str">
        <f>_xlfn.XLOOKUP(tblMix[[#This Row],[Arena Location]],tblLookup[Arena Location],tblLookup[Arena Name],NA(),0,1)</f>
        <v>U.S. Bank Stadium</v>
      </c>
      <c r="D3284" s="100" t="s">
        <v>438</v>
      </c>
      <c r="E3284" s="100">
        <v>66655</v>
      </c>
      <c r="F3284" s="129">
        <v>2016</v>
      </c>
      <c r="G3284" s="100" t="s">
        <v>276</v>
      </c>
      <c r="H3284" s="15" t="s">
        <v>287</v>
      </c>
      <c r="I3284" s="130">
        <v>6.13</v>
      </c>
      <c r="J3284" s="6">
        <f>1</f>
        <v>1</v>
      </c>
    </row>
    <row r="3285" spans="2:10" ht="23.25" customHeight="1">
      <c r="B3285" s="100" t="s">
        <v>381</v>
      </c>
      <c r="C3285" s="100" t="str">
        <f>_xlfn.XLOOKUP(tblMix[[#This Row],[Team Name]],tblLookup[Team Name],tblLookup[Arena Name],NA(),0,1)</f>
        <v>Mercedes-Benz Stadium</v>
      </c>
      <c r="D3285" s="100" t="s">
        <v>383</v>
      </c>
      <c r="E3285" s="100">
        <v>71000</v>
      </c>
      <c r="F3285" s="129">
        <v>2017</v>
      </c>
      <c r="G3285" s="100" t="s">
        <v>282</v>
      </c>
      <c r="H3285" s="15" t="s">
        <v>281</v>
      </c>
      <c r="I3285" s="130">
        <v>5.99</v>
      </c>
      <c r="J3285" s="6">
        <f>1</f>
        <v>1</v>
      </c>
    </row>
    <row r="3286" spans="2:10" ht="23.25" customHeight="1">
      <c r="B3286" s="100" t="s">
        <v>381</v>
      </c>
      <c r="C3286" s="100" t="s">
        <v>382</v>
      </c>
      <c r="D3286" s="100" t="s">
        <v>383</v>
      </c>
      <c r="E3286" s="100">
        <v>71000</v>
      </c>
      <c r="F3286" s="129">
        <v>2017</v>
      </c>
      <c r="G3286" s="100" t="s">
        <v>297</v>
      </c>
      <c r="H3286" s="15" t="s">
        <v>290</v>
      </c>
      <c r="I3286" s="130">
        <v>14.83</v>
      </c>
      <c r="J3286" s="6">
        <f>1</f>
        <v>1</v>
      </c>
    </row>
    <row r="3287" spans="2:10" ht="23.25" customHeight="1">
      <c r="B3287" s="100" t="s">
        <v>448</v>
      </c>
      <c r="C3287" s="100" t="s">
        <v>446</v>
      </c>
      <c r="D3287" s="100" t="str">
        <f>_xlfn.XLOOKUP(tblMix[[#This Row],[Arena Name]],tblLookup[Arena Name],tblLookup[Arena Location],NA(),0,1)</f>
        <v>East Rutherford, New Jersey</v>
      </c>
      <c r="E3287" s="100">
        <v>82500</v>
      </c>
      <c r="F3287" s="129">
        <v>2010</v>
      </c>
      <c r="G3287" s="100" t="s">
        <v>274</v>
      </c>
      <c r="H3287" s="15" t="s">
        <v>287</v>
      </c>
      <c r="I3287" s="130">
        <v>6.84</v>
      </c>
      <c r="J3287" s="6">
        <f>1</f>
        <v>1</v>
      </c>
    </row>
    <row r="3288" spans="2:10" ht="23.25" customHeight="1">
      <c r="B3288" s="100" t="s">
        <v>467</v>
      </c>
      <c r="C3288" s="100" t="s">
        <v>468</v>
      </c>
      <c r="D3288" s="100" t="str">
        <f>_xlfn.XLOOKUP(tblMix[[#This Row],[Arena Name]],tblLookup[Arena Name],tblLookup[Arena Location],NA(),0,1)</f>
        <v>Landover, Maryland</v>
      </c>
      <c r="E3288" s="100">
        <v>82000</v>
      </c>
      <c r="F3288" s="129">
        <v>1997</v>
      </c>
      <c r="G3288" s="100" t="s">
        <v>295</v>
      </c>
      <c r="H3288" s="15" t="s">
        <v>290</v>
      </c>
      <c r="I3288" s="130">
        <v>15.77</v>
      </c>
      <c r="J3288" s="6">
        <f>1</f>
        <v>1</v>
      </c>
    </row>
    <row r="3289" spans="2:10" ht="23.25" customHeight="1">
      <c r="B3289" s="100" t="s">
        <v>439</v>
      </c>
      <c r="C3289" s="100" t="s">
        <v>440</v>
      </c>
      <c r="D3289" s="100" t="s">
        <v>441</v>
      </c>
      <c r="E3289" s="100">
        <v>66829</v>
      </c>
      <c r="F3289" s="129">
        <v>2002</v>
      </c>
      <c r="G3289" s="100" t="s">
        <v>288</v>
      </c>
      <c r="H3289" s="15" t="s">
        <v>281</v>
      </c>
      <c r="I3289" s="130">
        <v>5.49</v>
      </c>
      <c r="J3289" s="6">
        <f>1</f>
        <v>1</v>
      </c>
    </row>
    <row r="3290" spans="2:10" ht="23.25" customHeight="1">
      <c r="B3290" s="100" t="s">
        <v>458</v>
      </c>
      <c r="C3290" s="100" t="s">
        <v>459</v>
      </c>
      <c r="D3290" s="100" t="s">
        <v>460</v>
      </c>
      <c r="E3290" s="100">
        <v>69000</v>
      </c>
      <c r="F3290" s="129">
        <v>2002</v>
      </c>
      <c r="G3290" s="100" t="s">
        <v>293</v>
      </c>
      <c r="H3290" s="15" t="s">
        <v>290</v>
      </c>
      <c r="I3290" s="130">
        <v>5.4</v>
      </c>
      <c r="J3290" s="6">
        <f>1</f>
        <v>1</v>
      </c>
    </row>
    <row r="3291" spans="2:10" ht="23.25" customHeight="1">
      <c r="B3291" s="100" t="s">
        <v>449</v>
      </c>
      <c r="C3291" s="100" t="str">
        <f>_xlfn.XLOOKUP(tblMix[[#This Row],[Team Name]],tblLookup[Team Name],tblLookup[Arena Name],NA(),0,1)</f>
        <v>Lincoln Financial Field</v>
      </c>
      <c r="D3291" s="100" t="str">
        <f>_xlfn.XLOOKUP(tblMix[[#This Row],[Arena Name]],tblLookup[Arena Name],tblLookup[Arena Location],NA(),0,1)</f>
        <v>Philadelphia, Pennsylvania</v>
      </c>
      <c r="E3291" s="100">
        <v>69596</v>
      </c>
      <c r="F3291" s="129">
        <v>2003</v>
      </c>
      <c r="G3291" s="100" t="s">
        <v>301</v>
      </c>
      <c r="H3291" s="15" t="s">
        <v>281</v>
      </c>
      <c r="I3291" s="130">
        <v>12.44</v>
      </c>
      <c r="J3291" s="6">
        <f>1</f>
        <v>1</v>
      </c>
    </row>
    <row r="3292" spans="2:10" ht="23.25" customHeight="1">
      <c r="B3292" s="100" t="s">
        <v>411</v>
      </c>
      <c r="C3292" s="100" t="str">
        <f>_xlfn.XLOOKUP(tblMix[[#This Row],[Team Name]],tblLookup[Team Name],tblLookup[Arena Name],NA(),0,1)</f>
        <v>Lambeau Field</v>
      </c>
      <c r="D3292" s="100" t="s">
        <v>413</v>
      </c>
      <c r="E3292" s="100">
        <v>81441</v>
      </c>
      <c r="F3292" s="129">
        <v>1957</v>
      </c>
      <c r="G3292" s="100" t="s">
        <v>269</v>
      </c>
      <c r="H3292" s="15" t="s">
        <v>283</v>
      </c>
      <c r="I3292" s="130">
        <v>10.34</v>
      </c>
      <c r="J3292" s="6">
        <f>1</f>
        <v>1</v>
      </c>
    </row>
    <row r="3293" spans="2:10" ht="23.25" customHeight="1">
      <c r="B3293" s="100" t="s">
        <v>445</v>
      </c>
      <c r="C3293" s="100" t="s">
        <v>446</v>
      </c>
      <c r="D3293" s="100" t="s">
        <v>447</v>
      </c>
      <c r="E3293" s="100">
        <v>82500</v>
      </c>
      <c r="F3293" s="129">
        <v>2010</v>
      </c>
      <c r="G3293" s="100" t="s">
        <v>269</v>
      </c>
      <c r="H3293" s="15" t="s">
        <v>290</v>
      </c>
      <c r="I3293" s="130">
        <v>10.77</v>
      </c>
      <c r="J3293" s="6">
        <f>1</f>
        <v>1</v>
      </c>
    </row>
    <row r="3294" spans="2:10" ht="23.25" customHeight="1">
      <c r="B3294" s="100" t="s">
        <v>445</v>
      </c>
      <c r="C3294" s="100" t="s">
        <v>446</v>
      </c>
      <c r="D3294" s="100" t="str">
        <f>_xlfn.XLOOKUP(tblMix[[#This Row],[Arena Name]],tblLookup[Arena Name],tblLookup[Arena Location],NA(),0,1)</f>
        <v>East Rutherford, New Jersey</v>
      </c>
      <c r="E3294" s="100">
        <v>82500</v>
      </c>
      <c r="F3294" s="129">
        <v>2010</v>
      </c>
      <c r="G3294" s="100" t="s">
        <v>308</v>
      </c>
      <c r="H3294" s="15" t="s">
        <v>290</v>
      </c>
      <c r="I3294" s="130">
        <v>12.37</v>
      </c>
      <c r="J3294" s="6">
        <f>1</f>
        <v>1</v>
      </c>
    </row>
    <row r="3295" spans="2:10" ht="23.25" customHeight="1">
      <c r="B3295" s="100" t="s">
        <v>393</v>
      </c>
      <c r="C3295" s="100" t="s">
        <v>394</v>
      </c>
      <c r="D3295" s="100" t="s">
        <v>395</v>
      </c>
      <c r="E3295" s="100">
        <v>61500</v>
      </c>
      <c r="F3295" s="129">
        <v>1924</v>
      </c>
      <c r="G3295" s="100" t="s">
        <v>295</v>
      </c>
      <c r="H3295" s="15" t="s">
        <v>290</v>
      </c>
      <c r="I3295" s="130">
        <v>15.77</v>
      </c>
      <c r="J3295" s="6">
        <f>1</f>
        <v>1</v>
      </c>
    </row>
    <row r="3296" spans="2:10" ht="23.25" customHeight="1">
      <c r="B3296" s="100" t="s">
        <v>423</v>
      </c>
      <c r="C3296" s="100" t="s">
        <v>424</v>
      </c>
      <c r="D3296" s="100" t="s">
        <v>425</v>
      </c>
      <c r="E3296" s="100">
        <v>76416</v>
      </c>
      <c r="F3296" s="129">
        <v>1972</v>
      </c>
      <c r="G3296" s="100" t="s">
        <v>289</v>
      </c>
      <c r="H3296" s="15" t="s">
        <v>283</v>
      </c>
      <c r="I3296" s="130">
        <v>7.76</v>
      </c>
      <c r="J3296" s="6">
        <f>1</f>
        <v>1</v>
      </c>
    </row>
    <row r="3297" spans="2:10" ht="23.25" customHeight="1">
      <c r="B3297" s="100" t="s">
        <v>408</v>
      </c>
      <c r="C3297" s="100" t="s">
        <v>409</v>
      </c>
      <c r="D3297" s="100" t="s">
        <v>410</v>
      </c>
      <c r="E3297" s="100">
        <v>65000</v>
      </c>
      <c r="F3297" s="129">
        <v>2002</v>
      </c>
      <c r="G3297" s="100" t="s">
        <v>270</v>
      </c>
      <c r="H3297" s="15" t="s">
        <v>281</v>
      </c>
      <c r="I3297" s="130">
        <v>8.84</v>
      </c>
      <c r="J3297" s="6">
        <f>1</f>
        <v>1</v>
      </c>
    </row>
    <row r="3298" spans="2:10" ht="23.25" customHeight="1">
      <c r="B3298" s="100" t="str" cm="1">
        <f t="array" ref="B3298">_xlfn.XLOOKUP(tblMix[[#This Row],[Arena Name]]&amp;tblMix[[#This Row],[Arena Location]],tblLookup[Arena Name]&amp;tblLookup[Arena Location],tblLookup[Team Name],NA(),0,1)</f>
        <v>Seattle Seahawks</v>
      </c>
      <c r="C3298" s="100" t="s">
        <v>459</v>
      </c>
      <c r="D3298" s="100" t="s">
        <v>460</v>
      </c>
      <c r="E3298" s="100">
        <v>69000</v>
      </c>
      <c r="F3298" s="129">
        <v>2002</v>
      </c>
      <c r="G3298" s="100" t="s">
        <v>271</v>
      </c>
      <c r="H3298" s="15" t="s">
        <v>290</v>
      </c>
      <c r="I3298" s="130">
        <v>10.18</v>
      </c>
      <c r="J3298" s="6">
        <f>1</f>
        <v>1</v>
      </c>
    </row>
    <row r="3299" spans="2:10" ht="23.25" customHeight="1">
      <c r="B3299" s="100" t="str" cm="1">
        <f t="array" ref="B3299">_xlfn.XLOOKUP(tblMix[[#This Row],[Arena Name]]&amp;tblMix[[#This Row],[Arena Location]],tblLookup[Arena Name]&amp;tblLookup[Arena Location],tblLookup[Team Name],NA(),0,1)</f>
        <v>Green Bay Packers</v>
      </c>
      <c r="C3299" s="100" t="s">
        <v>412</v>
      </c>
      <c r="D3299" s="100" t="s">
        <v>413</v>
      </c>
      <c r="E3299" s="100">
        <v>81441</v>
      </c>
      <c r="F3299" s="129">
        <v>1957</v>
      </c>
      <c r="G3299" s="100" t="s">
        <v>274</v>
      </c>
      <c r="H3299" s="15" t="s">
        <v>287</v>
      </c>
      <c r="I3299" s="130">
        <v>6.84</v>
      </c>
      <c r="J3299" s="6">
        <f>1</f>
        <v>1</v>
      </c>
    </row>
    <row r="3300" spans="2:10" ht="23.25" customHeight="1">
      <c r="B3300" s="100" t="str" cm="1">
        <f t="array" ref="B3300">_xlfn.XLOOKUP(tblMix[[#This Row],[Arena Name]]&amp;tblMix[[#This Row],[Arena Location]],tblLookup[Arena Name]&amp;tblLookup[Arena Location],tblLookup[Team Name],NA(),0,1)</f>
        <v>Detroit Lions</v>
      </c>
      <c r="C3300" s="100" t="s">
        <v>409</v>
      </c>
      <c r="D3300" s="100" t="s">
        <v>410</v>
      </c>
      <c r="E3300" s="100">
        <v>65000</v>
      </c>
      <c r="F3300" s="129">
        <v>2002</v>
      </c>
      <c r="G3300" s="100" t="s">
        <v>285</v>
      </c>
      <c r="H3300" s="15" t="s">
        <v>287</v>
      </c>
      <c r="I3300" s="130">
        <v>12.71</v>
      </c>
      <c r="J3300" s="6">
        <f>1</f>
        <v>1</v>
      </c>
    </row>
    <row r="3301" spans="2:10" ht="23.25" customHeight="1">
      <c r="B3301" s="100" t="s">
        <v>405</v>
      </c>
      <c r="C3301" s="100" t="s">
        <v>406</v>
      </c>
      <c r="D3301" s="100" t="s">
        <v>407</v>
      </c>
      <c r="E3301" s="100">
        <v>76125</v>
      </c>
      <c r="F3301" s="129">
        <v>2001</v>
      </c>
      <c r="G3301" s="100" t="s">
        <v>302</v>
      </c>
      <c r="H3301" s="15" t="s">
        <v>281</v>
      </c>
      <c r="I3301" s="130">
        <v>2.7</v>
      </c>
      <c r="J3301" s="6">
        <f>1</f>
        <v>1</v>
      </c>
    </row>
    <row r="3302" spans="2:10" ht="23.25" customHeight="1">
      <c r="B3302" s="100" t="s">
        <v>399</v>
      </c>
      <c r="C3302" s="100" t="s">
        <v>400</v>
      </c>
      <c r="D3302" s="100" t="str">
        <f>_xlfn.XLOOKUP(tblMix[[#This Row],[Arena Name]],tblLookup[Arena Name],tblLookup[Arena Location],NA(),0,1)</f>
        <v>Cleveland, Ohio</v>
      </c>
      <c r="E3302" s="100">
        <v>67895</v>
      </c>
      <c r="F3302" s="129">
        <v>1999</v>
      </c>
      <c r="G3302" s="100" t="s">
        <v>274</v>
      </c>
      <c r="H3302" s="15" t="s">
        <v>281</v>
      </c>
      <c r="I3302" s="130">
        <v>7.11</v>
      </c>
      <c r="J3302" s="6">
        <f>1</f>
        <v>1</v>
      </c>
    </row>
    <row r="3303" spans="2:10" ht="23.25" customHeight="1">
      <c r="B3303" s="100" t="s">
        <v>439</v>
      </c>
      <c r="C3303" s="100" t="str">
        <f>_xlfn.XLOOKUP(tblMix[[#This Row],[Team Name]],tblLookup[Team Name],tblLookup[Arena Name],NA(),0,1)</f>
        <v>Gillette Stadium</v>
      </c>
      <c r="D3303" s="100" t="str">
        <f>_xlfn.XLOOKUP(tblMix[[#This Row],[Arena Name]],tblLookup[Arena Name],tblLookup[Arena Location],NA(),0,1)</f>
        <v>Foxborough, Massachusetts</v>
      </c>
      <c r="E3303" s="100">
        <v>66829</v>
      </c>
      <c r="F3303" s="129">
        <v>2002</v>
      </c>
      <c r="G3303" s="100" t="s">
        <v>297</v>
      </c>
      <c r="H3303" s="15" t="s">
        <v>287</v>
      </c>
      <c r="I3303" s="130">
        <v>15.27</v>
      </c>
      <c r="J3303" s="6">
        <f>1</f>
        <v>1</v>
      </c>
    </row>
    <row r="3304" spans="2:10" ht="23.25" customHeight="1">
      <c r="B3304" s="100" t="str" cm="1">
        <f t="array" ref="B3304">_xlfn.XLOOKUP(tblMix[[#This Row],[Arena Name]]&amp;tblMix[[#This Row],[Arena Location]],tblLookup[Arena Name]&amp;tblLookup[Arena Location],tblLookup[Team Name],NA(),0,1)</f>
        <v>Tampa Bay Buccaneers</v>
      </c>
      <c r="C3304" s="100" t="str">
        <f>_xlfn.XLOOKUP(tblMix[[#This Row],[Arena Location]],tblLookup[Arena Location],tblLookup[Arena Name],NA(),0,1)</f>
        <v>Raymond James Stadium</v>
      </c>
      <c r="D3304" s="100" t="s">
        <v>463</v>
      </c>
      <c r="E3304" s="100">
        <v>65890</v>
      </c>
      <c r="F3304" s="129">
        <v>1998</v>
      </c>
      <c r="G3304" s="100" t="s">
        <v>268</v>
      </c>
      <c r="H3304" s="15" t="s">
        <v>283</v>
      </c>
      <c r="I3304" s="130">
        <v>5.73</v>
      </c>
      <c r="J3304" s="6">
        <f>1</f>
        <v>1</v>
      </c>
    </row>
    <row r="3305" spans="2:10" ht="23.25" customHeight="1">
      <c r="B3305" s="100" t="s">
        <v>429</v>
      </c>
      <c r="C3305" s="100" t="s">
        <v>430</v>
      </c>
      <c r="D3305" s="100" t="s">
        <v>431</v>
      </c>
      <c r="E3305" s="100">
        <v>70240</v>
      </c>
      <c r="F3305" s="129">
        <v>2020</v>
      </c>
      <c r="G3305" s="100" t="s">
        <v>271</v>
      </c>
      <c r="H3305" s="15" t="s">
        <v>287</v>
      </c>
      <c r="I3305" s="130">
        <v>9.4700000000000006</v>
      </c>
      <c r="J3305" s="6">
        <f>1</f>
        <v>1</v>
      </c>
    </row>
    <row r="3306" spans="2:10" ht="23.25" customHeight="1">
      <c r="B3306" s="100" t="s">
        <v>432</v>
      </c>
      <c r="C3306" s="100" t="s">
        <v>430</v>
      </c>
      <c r="D3306" s="100" t="s">
        <v>431</v>
      </c>
      <c r="E3306" s="100">
        <v>70240</v>
      </c>
      <c r="F3306" s="129">
        <v>2020</v>
      </c>
      <c r="G3306" s="100" t="s">
        <v>292</v>
      </c>
      <c r="H3306" s="15" t="s">
        <v>287</v>
      </c>
      <c r="I3306" s="130">
        <v>9.99</v>
      </c>
      <c r="J3306" s="6">
        <f>1</f>
        <v>1</v>
      </c>
    </row>
    <row r="3307" spans="2:10" ht="23.25" customHeight="1">
      <c r="B3307" s="100" t="s">
        <v>426</v>
      </c>
      <c r="C3307" s="100" t="s">
        <v>427</v>
      </c>
      <c r="D3307" s="100" t="s">
        <v>428</v>
      </c>
      <c r="E3307" s="100">
        <v>65000</v>
      </c>
      <c r="F3307" s="129">
        <v>2020</v>
      </c>
      <c r="G3307" s="100" t="s">
        <v>359</v>
      </c>
      <c r="H3307" s="15" t="s">
        <v>287</v>
      </c>
      <c r="I3307" s="130">
        <v>11.01</v>
      </c>
      <c r="J3307" s="6">
        <f>1</f>
        <v>1</v>
      </c>
    </row>
    <row r="3308" spans="2:10" ht="23.25" customHeight="1">
      <c r="B3308" s="100" t="s">
        <v>461</v>
      </c>
      <c r="C3308" s="100" t="s">
        <v>462</v>
      </c>
      <c r="D3308" s="100" t="s">
        <v>463</v>
      </c>
      <c r="E3308" s="100">
        <v>65890</v>
      </c>
      <c r="F3308" s="129">
        <v>1998</v>
      </c>
      <c r="G3308" s="100" t="s">
        <v>362</v>
      </c>
      <c r="H3308" s="15" t="s">
        <v>290</v>
      </c>
      <c r="I3308" s="130">
        <v>6.72</v>
      </c>
      <c r="J3308" s="6">
        <f>1</f>
        <v>1</v>
      </c>
    </row>
    <row r="3309" spans="2:10" ht="23.25" customHeight="1">
      <c r="B3309" s="100" t="s">
        <v>445</v>
      </c>
      <c r="C3309" s="100" t="str">
        <f>_xlfn.XLOOKUP(tblMix[[#This Row],[Team Name]],tblLookup[Team Name],tblLookup[Arena Name],NA(),0,1)</f>
        <v>MetLife Stadium</v>
      </c>
      <c r="D3309" s="100" t="s">
        <v>447</v>
      </c>
      <c r="E3309" s="100">
        <v>82500</v>
      </c>
      <c r="F3309" s="129">
        <v>2010</v>
      </c>
      <c r="G3309" s="100" t="s">
        <v>273</v>
      </c>
      <c r="H3309" s="15" t="s">
        <v>287</v>
      </c>
      <c r="I3309" s="130">
        <v>6.07</v>
      </c>
      <c r="J3309" s="6">
        <f>1</f>
        <v>1</v>
      </c>
    </row>
    <row r="3310" spans="2:10" ht="23.25" customHeight="1">
      <c r="B3310" s="100" t="s">
        <v>411</v>
      </c>
      <c r="C3310" s="100" t="s">
        <v>412</v>
      </c>
      <c r="D3310" s="100" t="s">
        <v>413</v>
      </c>
      <c r="E3310" s="100">
        <v>81441</v>
      </c>
      <c r="F3310" s="129">
        <v>1957</v>
      </c>
      <c r="G3310" s="100" t="s">
        <v>270</v>
      </c>
      <c r="H3310" s="15" t="s">
        <v>283</v>
      </c>
      <c r="I3310" s="130">
        <v>8.67</v>
      </c>
      <c r="J3310" s="6">
        <f>1</f>
        <v>1</v>
      </c>
    </row>
    <row r="3311" spans="2:10" ht="23.25" customHeight="1">
      <c r="B3311" s="100" t="s">
        <v>461</v>
      </c>
      <c r="C3311" s="100" t="s">
        <v>462</v>
      </c>
      <c r="D3311" s="100" t="s">
        <v>463</v>
      </c>
      <c r="E3311" s="100">
        <v>65890</v>
      </c>
      <c r="F3311" s="129">
        <v>1998</v>
      </c>
      <c r="G3311" s="100" t="s">
        <v>297</v>
      </c>
      <c r="H3311" s="15" t="s">
        <v>287</v>
      </c>
      <c r="I3311" s="130">
        <v>15.27</v>
      </c>
      <c r="J3311" s="6">
        <f>1</f>
        <v>1</v>
      </c>
    </row>
    <row r="3312" spans="2:10" ht="23.25" customHeight="1">
      <c r="B3312" s="100" t="s">
        <v>426</v>
      </c>
      <c r="C3312" s="100" t="s">
        <v>427</v>
      </c>
      <c r="D3312" s="100" t="s">
        <v>428</v>
      </c>
      <c r="E3312" s="100">
        <v>65000</v>
      </c>
      <c r="F3312" s="129">
        <v>2020</v>
      </c>
      <c r="G3312" s="100" t="s">
        <v>285</v>
      </c>
      <c r="H3312" s="15" t="s">
        <v>281</v>
      </c>
      <c r="I3312" s="130">
        <v>13.35</v>
      </c>
      <c r="J3312" s="6">
        <f>1</f>
        <v>1</v>
      </c>
    </row>
    <row r="3313" spans="2:10" ht="23.25" customHeight="1">
      <c r="B3313" s="100" t="s">
        <v>439</v>
      </c>
      <c r="C3313" s="100" t="str">
        <f>_xlfn.XLOOKUP(tblMix[[#This Row],[Team Name]],tblLookup[Team Name],tblLookup[Arena Name],NA(),0,1)</f>
        <v>Gillette Stadium</v>
      </c>
      <c r="D3313" s="100" t="str">
        <f>_xlfn.XLOOKUP(tblMix[[#This Row],[Arena Name]],tblLookup[Arena Name],tblLookup[Arena Location],NA(),0,1)</f>
        <v>Foxborough, Massachusetts</v>
      </c>
      <c r="E3313" s="100">
        <v>66829</v>
      </c>
      <c r="F3313" s="129">
        <v>2002</v>
      </c>
      <c r="G3313" s="100" t="s">
        <v>359</v>
      </c>
      <c r="H3313" s="15" t="s">
        <v>287</v>
      </c>
      <c r="I3313" s="130">
        <v>11.01</v>
      </c>
      <c r="J3313" s="6">
        <f>1</f>
        <v>1</v>
      </c>
    </row>
    <row r="3314" spans="2:10" ht="23.25" customHeight="1">
      <c r="B3314" s="100" t="s">
        <v>436</v>
      </c>
      <c r="C3314" s="100" t="s">
        <v>437</v>
      </c>
      <c r="D3314" s="100" t="s">
        <v>438</v>
      </c>
      <c r="E3314" s="100">
        <v>66655</v>
      </c>
      <c r="F3314" s="129">
        <v>2016</v>
      </c>
      <c r="G3314" s="100" t="s">
        <v>299</v>
      </c>
      <c r="H3314" s="15" t="s">
        <v>287</v>
      </c>
      <c r="I3314" s="130">
        <v>5.21</v>
      </c>
      <c r="J3314" s="6">
        <f>1</f>
        <v>1</v>
      </c>
    </row>
    <row r="3315" spans="2:10" ht="23.25" customHeight="1">
      <c r="B3315" s="100" t="s">
        <v>414</v>
      </c>
      <c r="C3315" s="100" t="s">
        <v>415</v>
      </c>
      <c r="D3315" s="100" t="s">
        <v>416</v>
      </c>
      <c r="E3315" s="100">
        <v>72220</v>
      </c>
      <c r="F3315" s="129">
        <v>2002</v>
      </c>
      <c r="G3315" s="100" t="s">
        <v>294</v>
      </c>
      <c r="H3315" s="15" t="s">
        <v>287</v>
      </c>
      <c r="I3315" s="130">
        <v>3.08</v>
      </c>
      <c r="J3315" s="6">
        <f>1</f>
        <v>1</v>
      </c>
    </row>
    <row r="3316" spans="2:10" ht="23.25" customHeight="1">
      <c r="B3316" s="100" t="str" cm="1">
        <f t="array" ref="B3316">_xlfn.XLOOKUP(tblMix[[#This Row],[Arena Name]]&amp;tblMix[[#This Row],[Arena Location]],tblLookup[Arena Name]&amp;tblLookup[Arena Location],tblLookup[Team Name],NA(),0,1)</f>
        <v>Minnesota Vikings</v>
      </c>
      <c r="C3316" s="100" t="str">
        <f>_xlfn.XLOOKUP(tblMix[[#This Row],[Arena Location]],tblLookup[Arena Location],tblLookup[Arena Name],NA(),0,1)</f>
        <v>U.S. Bank Stadium</v>
      </c>
      <c r="D3316" s="100" t="s">
        <v>438</v>
      </c>
      <c r="E3316" s="100">
        <v>66655</v>
      </c>
      <c r="F3316" s="129">
        <v>2016</v>
      </c>
      <c r="G3316" s="100" t="s">
        <v>292</v>
      </c>
      <c r="H3316" s="15" t="s">
        <v>281</v>
      </c>
      <c r="I3316" s="130">
        <v>9.19</v>
      </c>
      <c r="J3316" s="6">
        <f>1</f>
        <v>1</v>
      </c>
    </row>
    <row r="3317" spans="2:10" ht="23.25" customHeight="1">
      <c r="B3317" s="100" t="s">
        <v>378</v>
      </c>
      <c r="C3317" s="100" t="s">
        <v>379</v>
      </c>
      <c r="D3317" s="100" t="s">
        <v>380</v>
      </c>
      <c r="E3317" s="100">
        <v>63400</v>
      </c>
      <c r="F3317" s="129">
        <v>2006</v>
      </c>
      <c r="G3317" s="100" t="s">
        <v>270</v>
      </c>
      <c r="H3317" s="15" t="s">
        <v>290</v>
      </c>
      <c r="I3317" s="130">
        <v>8.5</v>
      </c>
      <c r="J3317" s="6">
        <f>1</f>
        <v>1</v>
      </c>
    </row>
    <row r="3318" spans="2:10" ht="23.25" customHeight="1">
      <c r="B3318" s="100" t="s">
        <v>467</v>
      </c>
      <c r="C3318" s="100" t="s">
        <v>468</v>
      </c>
      <c r="D3318" s="100" t="s">
        <v>469</v>
      </c>
      <c r="E3318" s="100">
        <v>82000</v>
      </c>
      <c r="F3318" s="129">
        <v>1997</v>
      </c>
      <c r="G3318" s="100" t="s">
        <v>284</v>
      </c>
      <c r="H3318" s="15" t="s">
        <v>287</v>
      </c>
      <c r="I3318" s="130">
        <v>10.71</v>
      </c>
      <c r="J3318" s="6">
        <f>1</f>
        <v>1</v>
      </c>
    </row>
    <row r="3319" spans="2:10" ht="23.25" customHeight="1">
      <c r="B3319" s="100" t="s">
        <v>452</v>
      </c>
      <c r="C3319" s="100" t="s">
        <v>453</v>
      </c>
      <c r="D3319" s="100" t="s">
        <v>454</v>
      </c>
      <c r="E3319" s="100">
        <v>68400</v>
      </c>
      <c r="F3319" s="129">
        <v>2001</v>
      </c>
      <c r="G3319" s="100" t="s">
        <v>282</v>
      </c>
      <c r="H3319" s="15" t="s">
        <v>281</v>
      </c>
      <c r="I3319" s="130">
        <v>5.99</v>
      </c>
      <c r="J3319" s="6">
        <f>1</f>
        <v>1</v>
      </c>
    </row>
    <row r="3320" spans="2:10" ht="23.25" customHeight="1">
      <c r="B3320" s="100" t="s">
        <v>384</v>
      </c>
      <c r="C3320" s="100" t="s">
        <v>385</v>
      </c>
      <c r="D3320" s="100" t="str">
        <f>_xlfn.XLOOKUP(tblMix[[#This Row],[Arena Name]],tblLookup[Arena Name],tblLookup[Arena Location],NA(),0,1)</f>
        <v>Baltimore, Maryland</v>
      </c>
      <c r="E3320" s="100">
        <v>71008</v>
      </c>
      <c r="F3320" s="129">
        <v>1998</v>
      </c>
      <c r="G3320" s="100" t="s">
        <v>358</v>
      </c>
      <c r="H3320" s="15" t="s">
        <v>287</v>
      </c>
      <c r="I3320" s="130">
        <v>14.51</v>
      </c>
      <c r="J3320" s="6">
        <f>1</f>
        <v>1</v>
      </c>
    </row>
    <row r="3321" spans="2:10" ht="23.25" customHeight="1">
      <c r="B3321" s="100" t="s">
        <v>420</v>
      </c>
      <c r="C3321" s="100" t="s">
        <v>421</v>
      </c>
      <c r="D3321" s="100" t="s">
        <v>422</v>
      </c>
      <c r="E3321" s="100">
        <v>69132</v>
      </c>
      <c r="F3321" s="129">
        <v>2008</v>
      </c>
      <c r="G3321" s="100" t="s">
        <v>359</v>
      </c>
      <c r="H3321" s="15" t="s">
        <v>290</v>
      </c>
      <c r="I3321" s="130">
        <v>10.49</v>
      </c>
      <c r="J3321" s="6">
        <f>1</f>
        <v>1</v>
      </c>
    </row>
    <row r="3322" spans="2:10" ht="23.25" customHeight="1">
      <c r="B3322" s="100" t="s">
        <v>455</v>
      </c>
      <c r="C3322" s="100" t="s">
        <v>456</v>
      </c>
      <c r="D3322" s="100" t="str">
        <f>_xlfn.XLOOKUP(tblMix[[#This Row],[Arena Name]],tblLookup[Arena Name],tblLookup[Arena Location],NA(),0,1)</f>
        <v>Santa Clara, California</v>
      </c>
      <c r="E3322" s="100">
        <v>68500</v>
      </c>
      <c r="F3322" s="129">
        <v>2014</v>
      </c>
      <c r="G3322" s="100" t="s">
        <v>277</v>
      </c>
      <c r="H3322" s="15" t="s">
        <v>283</v>
      </c>
      <c r="I3322" s="130">
        <v>8.2200000000000006</v>
      </c>
      <c r="J3322" s="6">
        <f>1</f>
        <v>1</v>
      </c>
    </row>
    <row r="3323" spans="2:10" ht="23.25" customHeight="1">
      <c r="B3323" s="100" t="s">
        <v>408</v>
      </c>
      <c r="C3323" s="100" t="s">
        <v>409</v>
      </c>
      <c r="D3323" s="100" t="s">
        <v>410</v>
      </c>
      <c r="E3323" s="100">
        <v>65000</v>
      </c>
      <c r="F3323" s="129">
        <v>2002</v>
      </c>
      <c r="G3323" s="100" t="s">
        <v>272</v>
      </c>
      <c r="H3323" s="15" t="s">
        <v>290</v>
      </c>
      <c r="I3323" s="130">
        <v>15.22</v>
      </c>
      <c r="J3323" s="6">
        <f>1</f>
        <v>1</v>
      </c>
    </row>
    <row r="3324" spans="2:10" ht="23.25" customHeight="1">
      <c r="B3324" s="100" t="s">
        <v>417</v>
      </c>
      <c r="C3324" s="100" t="str">
        <f>_xlfn.XLOOKUP(tblMix[[#This Row],[Team Name]],tblLookup[Team Name],tblLookup[Arena Name],NA(),0,1)</f>
        <v>Lucas Oil Stadium</v>
      </c>
      <c r="D3324" s="100" t="str">
        <f>_xlfn.XLOOKUP(tblMix[[#This Row],[Arena Name]],tblLookup[Arena Name],tblLookup[Arena Location],NA(),0,1)</f>
        <v>Indianapolis, Indiana</v>
      </c>
      <c r="E3324" s="100">
        <v>67000</v>
      </c>
      <c r="F3324" s="129">
        <v>2008</v>
      </c>
      <c r="G3324" s="100" t="s">
        <v>276</v>
      </c>
      <c r="H3324" s="15" t="s">
        <v>287</v>
      </c>
      <c r="I3324" s="130">
        <v>6.13</v>
      </c>
      <c r="J3324" s="6">
        <f>1</f>
        <v>1</v>
      </c>
    </row>
    <row r="3325" spans="2:10" ht="23.25" customHeight="1">
      <c r="B3325" s="100" t="str" cm="1">
        <f t="array" ref="B3325">_xlfn.XLOOKUP(tblMix[[#This Row],[Arena Name]]&amp;tblMix[[#This Row],[Arena Location]],tblLookup[Arena Name]&amp;tblLookup[Arena Location],tblLookup[Team Name],NA(),0,1)</f>
        <v>New England Patriots</v>
      </c>
      <c r="C3325" s="100" t="str">
        <f>_xlfn.XLOOKUP(tblMix[[#This Row],[Arena Location]],tblLookup[Arena Location],tblLookup[Arena Name],NA(),0,1)</f>
        <v>Gillette Stadium</v>
      </c>
      <c r="D3325" s="100" t="s">
        <v>441</v>
      </c>
      <c r="E3325" s="100">
        <v>66829</v>
      </c>
      <c r="F3325" s="129">
        <v>2002</v>
      </c>
      <c r="G3325" s="100" t="s">
        <v>288</v>
      </c>
      <c r="H3325" s="15" t="s">
        <v>281</v>
      </c>
      <c r="I3325" s="130">
        <v>5.49</v>
      </c>
      <c r="J3325" s="6">
        <f>1</f>
        <v>1</v>
      </c>
    </row>
    <row r="3326" spans="2:10" ht="23.25" customHeight="1">
      <c r="B3326" s="100" t="s">
        <v>393</v>
      </c>
      <c r="C3326" s="100" t="str">
        <f>_xlfn.XLOOKUP(tblMix[[#This Row],[Team Name]],tblLookup[Team Name],tblLookup[Arena Name],NA(),0,1)</f>
        <v>Soldier Field</v>
      </c>
      <c r="D3326" s="100" t="str">
        <f>_xlfn.XLOOKUP(tblMix[[#This Row],[Arena Name]],tblLookup[Arena Name],tblLookup[Arena Location],NA(),0,1)</f>
        <v>Chicago, Illinois</v>
      </c>
      <c r="E3326" s="100">
        <v>61500</v>
      </c>
      <c r="F3326" s="129">
        <v>1924</v>
      </c>
      <c r="G3326" s="100" t="s">
        <v>361</v>
      </c>
      <c r="H3326" s="15" t="s">
        <v>283</v>
      </c>
      <c r="I3326" s="130">
        <v>3.15</v>
      </c>
      <c r="J3326" s="6">
        <f>1</f>
        <v>1</v>
      </c>
    </row>
    <row r="3327" spans="2:10" ht="23.25" customHeight="1">
      <c r="B3327" s="100" t="str" cm="1">
        <f t="array" ref="B3327">_xlfn.XLOOKUP(tblMix[[#This Row],[Arena Name]]&amp;tblMix[[#This Row],[Arena Location]],tblLookup[Arena Name]&amp;tblLookup[Arena Location],tblLookup[Team Name],NA(),0,1)</f>
        <v>Los Angeles Rams</v>
      </c>
      <c r="C3327" s="100" t="s">
        <v>430</v>
      </c>
      <c r="D3327" s="100" t="s">
        <v>431</v>
      </c>
      <c r="E3327" s="100">
        <v>70240</v>
      </c>
      <c r="F3327" s="129">
        <v>2020</v>
      </c>
      <c r="G3327" s="100" t="s">
        <v>276</v>
      </c>
      <c r="H3327" s="15" t="s">
        <v>281</v>
      </c>
      <c r="I3327" s="130">
        <v>5.82</v>
      </c>
      <c r="J3327" s="6">
        <f>1</f>
        <v>1</v>
      </c>
    </row>
    <row r="3328" spans="2:10" ht="23.25" customHeight="1">
      <c r="B3328" s="100" t="s">
        <v>417</v>
      </c>
      <c r="C3328" s="100" t="s">
        <v>418</v>
      </c>
      <c r="D3328" s="100" t="s">
        <v>419</v>
      </c>
      <c r="E3328" s="100">
        <v>67000</v>
      </c>
      <c r="F3328" s="129">
        <v>2008</v>
      </c>
      <c r="G3328" s="100" t="s">
        <v>311</v>
      </c>
      <c r="H3328" s="15" t="s">
        <v>287</v>
      </c>
      <c r="I3328" s="130">
        <v>14.84</v>
      </c>
      <c r="J3328" s="6">
        <f>1</f>
        <v>1</v>
      </c>
    </row>
    <row r="3329" spans="2:10" ht="23.25" customHeight="1">
      <c r="B3329" s="100" t="s">
        <v>461</v>
      </c>
      <c r="C3329" s="100" t="s">
        <v>462</v>
      </c>
      <c r="D3329" s="100" t="s">
        <v>463</v>
      </c>
      <c r="E3329" s="100">
        <v>65890</v>
      </c>
      <c r="F3329" s="129">
        <v>1998</v>
      </c>
      <c r="G3329" s="100" t="s">
        <v>275</v>
      </c>
      <c r="H3329" s="15" t="s">
        <v>283</v>
      </c>
      <c r="I3329" s="130">
        <v>14.59</v>
      </c>
      <c r="J3329" s="6">
        <f>1</f>
        <v>1</v>
      </c>
    </row>
    <row r="3330" spans="2:10" ht="23.25" customHeight="1">
      <c r="B3330" s="100" t="s">
        <v>414</v>
      </c>
      <c r="C3330" s="100" t="s">
        <v>415</v>
      </c>
      <c r="D3330" s="100" t="s">
        <v>416</v>
      </c>
      <c r="E3330" s="100">
        <v>72220</v>
      </c>
      <c r="F3330" s="129">
        <v>2002</v>
      </c>
      <c r="G3330" s="100" t="s">
        <v>285</v>
      </c>
      <c r="H3330" s="15" t="s">
        <v>290</v>
      </c>
      <c r="I3330" s="130">
        <v>11.99</v>
      </c>
      <c r="J3330" s="6">
        <f>1</f>
        <v>1</v>
      </c>
    </row>
    <row r="3331" spans="2:10" ht="23.25" customHeight="1">
      <c r="B3331" s="100" t="s">
        <v>458</v>
      </c>
      <c r="C3331" s="100" t="s">
        <v>459</v>
      </c>
      <c r="D3331" s="100" t="s">
        <v>460</v>
      </c>
      <c r="E3331" s="100">
        <v>69000</v>
      </c>
      <c r="F3331" s="129">
        <v>2002</v>
      </c>
      <c r="G3331" s="100" t="s">
        <v>271</v>
      </c>
      <c r="H3331" s="15" t="s">
        <v>281</v>
      </c>
      <c r="I3331" s="130">
        <v>9.56</v>
      </c>
      <c r="J3331" s="6">
        <f>1</f>
        <v>1</v>
      </c>
    </row>
    <row r="3332" spans="2:10" ht="23.25" customHeight="1">
      <c r="B3332" s="100" t="s">
        <v>387</v>
      </c>
      <c r="C3332" s="100" t="str">
        <f>_xlfn.XLOOKUP(tblMix[[#This Row],[Team Name]],tblLookup[Team Name],tblLookup[Arena Name],NA(),0,1)</f>
        <v>Highmark Stadium</v>
      </c>
      <c r="D3332" s="100" t="str">
        <f>_xlfn.XLOOKUP(tblMix[[#This Row],[Arena Name]],tblLookup[Arena Name],tblLookup[Arena Location],NA(),0,1)</f>
        <v>Orchard Park, New York</v>
      </c>
      <c r="E3332" s="100">
        <v>71608</v>
      </c>
      <c r="F3332" s="129">
        <v>1973</v>
      </c>
      <c r="G3332" s="100" t="s">
        <v>274</v>
      </c>
      <c r="H3332" s="15" t="s">
        <v>287</v>
      </c>
      <c r="I3332" s="130">
        <v>6.84</v>
      </c>
      <c r="J3332" s="6">
        <f>1</f>
        <v>1</v>
      </c>
    </row>
    <row r="3333" spans="2:10" ht="23.25" customHeight="1">
      <c r="B3333" s="100" t="s">
        <v>467</v>
      </c>
      <c r="C3333" s="100" t="s">
        <v>468</v>
      </c>
      <c r="D3333" s="100" t="s">
        <v>469</v>
      </c>
      <c r="E3333" s="100">
        <v>82000</v>
      </c>
      <c r="F3333" s="129">
        <v>1997</v>
      </c>
      <c r="G3333" s="100" t="s">
        <v>299</v>
      </c>
      <c r="H3333" s="15" t="s">
        <v>283</v>
      </c>
      <c r="I3333" s="130">
        <v>5.21</v>
      </c>
      <c r="J3333" s="6">
        <f>1</f>
        <v>1</v>
      </c>
    </row>
    <row r="3334" spans="2:10" ht="23.25" customHeight="1">
      <c r="B3334" s="100" t="s">
        <v>442</v>
      </c>
      <c r="C3334" s="100" t="str">
        <f>_xlfn.XLOOKUP(tblMix[[#This Row],[Team Name]],tblLookup[Team Name],tblLookup[Arena Name],NA(),0,1)</f>
        <v>Caesars Superdome</v>
      </c>
      <c r="D3334" s="100" t="str">
        <f>_xlfn.XLOOKUP(tblMix[[#This Row],[Arena Name]],tblLookup[Arena Name],tblLookup[Arena Location],NA(),0,1)</f>
        <v>New Orleans, Louisiana</v>
      </c>
      <c r="E3334" s="100">
        <v>73208</v>
      </c>
      <c r="F3334" s="129">
        <v>1975</v>
      </c>
      <c r="G3334" s="100" t="s">
        <v>299</v>
      </c>
      <c r="H3334" s="15" t="s">
        <v>290</v>
      </c>
      <c r="I3334" s="130">
        <v>4.87</v>
      </c>
      <c r="J3334" s="6">
        <f>1</f>
        <v>1</v>
      </c>
    </row>
    <row r="3335" spans="2:10" ht="23.25" customHeight="1">
      <c r="B3335" s="100" t="s">
        <v>378</v>
      </c>
      <c r="C3335" s="100" t="s">
        <v>379</v>
      </c>
      <c r="D3335" s="100" t="s">
        <v>380</v>
      </c>
      <c r="E3335" s="100">
        <v>63400</v>
      </c>
      <c r="F3335" s="129">
        <v>2006</v>
      </c>
      <c r="G3335" s="100" t="s">
        <v>296</v>
      </c>
      <c r="H3335" s="15" t="s">
        <v>287</v>
      </c>
      <c r="I3335" s="130">
        <v>11.1</v>
      </c>
      <c r="J3335" s="6">
        <f>1</f>
        <v>1</v>
      </c>
    </row>
    <row r="3336" spans="2:10" ht="23.25" customHeight="1">
      <c r="B3336" s="100" t="s">
        <v>439</v>
      </c>
      <c r="C3336" s="100" t="str">
        <f>_xlfn.XLOOKUP(tblMix[[#This Row],[Team Name]],tblLookup[Team Name],tblLookup[Arena Name],NA(),0,1)</f>
        <v>Gillette Stadium</v>
      </c>
      <c r="D3336" s="100" t="str">
        <f>_xlfn.XLOOKUP(tblMix[[#This Row],[Arena Name]],tblLookup[Arena Name],tblLookup[Arena Location],NA(),0,1)</f>
        <v>Foxborough, Massachusetts</v>
      </c>
      <c r="E3336" s="100">
        <v>66829</v>
      </c>
      <c r="F3336" s="129">
        <v>2002</v>
      </c>
      <c r="G3336" s="100" t="s">
        <v>294</v>
      </c>
      <c r="H3336" s="15" t="s">
        <v>283</v>
      </c>
      <c r="I3336" s="130">
        <v>3.08</v>
      </c>
      <c r="J3336" s="6">
        <f>1</f>
        <v>1</v>
      </c>
    </row>
    <row r="3337" spans="2:10" ht="23.25" customHeight="1">
      <c r="B3337" s="100" t="s">
        <v>408</v>
      </c>
      <c r="C3337" s="100" t="s">
        <v>409</v>
      </c>
      <c r="D3337" s="100" t="s">
        <v>410</v>
      </c>
      <c r="E3337" s="100">
        <v>65000</v>
      </c>
      <c r="F3337" s="129">
        <v>2002</v>
      </c>
      <c r="G3337" s="100" t="s">
        <v>309</v>
      </c>
      <c r="H3337" s="15" t="s">
        <v>283</v>
      </c>
      <c r="I3337" s="130">
        <v>1.68</v>
      </c>
      <c r="J3337" s="6">
        <f>1</f>
        <v>1</v>
      </c>
    </row>
    <row r="3338" spans="2:10" ht="23.25" customHeight="1">
      <c r="B3338" s="100" t="s">
        <v>432</v>
      </c>
      <c r="C3338" s="100" t="s">
        <v>430</v>
      </c>
      <c r="D3338" s="100" t="s">
        <v>431</v>
      </c>
      <c r="E3338" s="100">
        <v>70240</v>
      </c>
      <c r="F3338" s="129">
        <v>2020</v>
      </c>
      <c r="G3338" s="100" t="s">
        <v>360</v>
      </c>
      <c r="H3338" s="15" t="s">
        <v>281</v>
      </c>
      <c r="I3338" s="130">
        <v>3.39</v>
      </c>
      <c r="J3338" s="6">
        <f>1</f>
        <v>1</v>
      </c>
    </row>
    <row r="3339" spans="2:10" ht="23.25" customHeight="1">
      <c r="B3339" s="100" t="s">
        <v>464</v>
      </c>
      <c r="C3339" s="100" t="s">
        <v>465</v>
      </c>
      <c r="D3339" s="100" t="s">
        <v>466</v>
      </c>
      <c r="E3339" s="100">
        <v>69143</v>
      </c>
      <c r="F3339" s="129">
        <v>1999</v>
      </c>
      <c r="G3339" s="100" t="s">
        <v>314</v>
      </c>
      <c r="H3339" s="15" t="s">
        <v>290</v>
      </c>
      <c r="I3339" s="130">
        <v>11.49</v>
      </c>
      <c r="J3339" s="6">
        <f>1</f>
        <v>1</v>
      </c>
    </row>
    <row r="3340" spans="2:10" ht="23.25" customHeight="1">
      <c r="B3340" s="100" t="s">
        <v>414</v>
      </c>
      <c r="C3340" s="100" t="str">
        <f>_xlfn.XLOOKUP(tblMix[[#This Row],[Team Name]],tblLookup[Team Name],tblLookup[Arena Name],NA(),0,1)</f>
        <v>NRG Stadium</v>
      </c>
      <c r="D3340" s="100" t="str">
        <f>_xlfn.XLOOKUP(tblMix[[#This Row],[Arena Name]],tblLookup[Arena Name],tblLookup[Arena Location],NA(),0,1)</f>
        <v>Houston, Texas</v>
      </c>
      <c r="E3340" s="100">
        <v>72220</v>
      </c>
      <c r="F3340" s="129">
        <v>2002</v>
      </c>
      <c r="G3340" s="100" t="s">
        <v>297</v>
      </c>
      <c r="H3340" s="15" t="s">
        <v>281</v>
      </c>
      <c r="I3340" s="130">
        <v>15.12</v>
      </c>
      <c r="J3340" s="6">
        <f>1</f>
        <v>1</v>
      </c>
    </row>
    <row r="3341" spans="2:10" ht="23.25" customHeight="1">
      <c r="B3341" s="100" t="str" cm="1">
        <f t="array" ref="B3341">_xlfn.XLOOKUP(tblMix[[#This Row],[Arena Name]]&amp;tblMix[[#This Row],[Arena Location]],tblLookup[Arena Name]&amp;tblLookup[Arena Location],tblLookup[Team Name],NA(),0,1)</f>
        <v>Cincinnati Bengals</v>
      </c>
      <c r="C3341" s="100" t="str">
        <f>_xlfn.XLOOKUP(tblMix[[#This Row],[Arena Location]],tblLookup[Arena Location],tblLookup[Arena Name],NA(),0,1)</f>
        <v>Paycor Stadium</v>
      </c>
      <c r="D3341" s="100" t="s">
        <v>398</v>
      </c>
      <c r="E3341" s="100">
        <v>65515</v>
      </c>
      <c r="F3341" s="129">
        <v>2000</v>
      </c>
      <c r="G3341" s="100" t="s">
        <v>310</v>
      </c>
      <c r="H3341" s="15" t="s">
        <v>290</v>
      </c>
      <c r="I3341" s="130">
        <v>7</v>
      </c>
      <c r="J3341" s="6">
        <f>1</f>
        <v>1</v>
      </c>
    </row>
    <row r="3342" spans="2:10" ht="23.25" customHeight="1">
      <c r="B3342" s="100" t="s">
        <v>399</v>
      </c>
      <c r="C3342" s="100" t="str">
        <f>_xlfn.XLOOKUP(tblMix[[#This Row],[Team Name]],tblLookup[Team Name],tblLookup[Arena Name],NA(),0,1)</f>
        <v>Cleveland Browns Stadium</v>
      </c>
      <c r="D3342" s="100" t="str">
        <f>_xlfn.XLOOKUP(tblMix[[#This Row],[Arena Name]],tblLookup[Arena Name],tblLookup[Arena Location],NA(),0,1)</f>
        <v>Cleveland, Ohio</v>
      </c>
      <c r="E3342" s="100">
        <v>67895</v>
      </c>
      <c r="F3342" s="129">
        <v>1999</v>
      </c>
      <c r="G3342" s="100" t="s">
        <v>364</v>
      </c>
      <c r="H3342" s="15" t="s">
        <v>290</v>
      </c>
      <c r="I3342" s="130">
        <v>6.73</v>
      </c>
      <c r="J3342" s="6">
        <f>1</f>
        <v>1</v>
      </c>
    </row>
    <row r="3343" spans="2:10" ht="23.25" customHeight="1">
      <c r="B3343" s="100" t="str" cm="1">
        <f t="array" ref="B3343">_xlfn.XLOOKUP(tblMix[[#This Row],[Arena Name]]&amp;tblMix[[#This Row],[Arena Location]],tblLookup[Arena Name]&amp;tblLookup[Arena Location],tblLookup[Team Name],NA(),0,1)</f>
        <v>Las Vegas Raiders</v>
      </c>
      <c r="C3343" s="100" t="str">
        <f>_xlfn.XLOOKUP(tblMix[[#This Row],[Arena Location]],tblLookup[Arena Location],tblLookup[Arena Name],NA(),0,1)</f>
        <v>Allegiant Stadium</v>
      </c>
      <c r="D3343" s="100" t="s">
        <v>428</v>
      </c>
      <c r="E3343" s="100">
        <v>65000</v>
      </c>
      <c r="F3343" s="129">
        <v>2020</v>
      </c>
      <c r="G3343" s="100" t="s">
        <v>269</v>
      </c>
      <c r="H3343" s="15" t="s">
        <v>290</v>
      </c>
      <c r="I3343" s="130">
        <v>10.77</v>
      </c>
      <c r="J3343" s="6">
        <f>1</f>
        <v>1</v>
      </c>
    </row>
    <row r="3344" spans="2:10" ht="23.25" customHeight="1">
      <c r="B3344" s="100" t="s">
        <v>458</v>
      </c>
      <c r="C3344" s="100" t="s">
        <v>459</v>
      </c>
      <c r="D3344" s="100" t="s">
        <v>460</v>
      </c>
      <c r="E3344" s="100">
        <v>69000</v>
      </c>
      <c r="F3344" s="129">
        <v>2002</v>
      </c>
      <c r="G3344" s="100" t="s">
        <v>358</v>
      </c>
      <c r="H3344" s="15" t="s">
        <v>281</v>
      </c>
      <c r="I3344" s="130">
        <v>14.22</v>
      </c>
      <c r="J3344" s="6">
        <f>1</f>
        <v>1</v>
      </c>
    </row>
    <row r="3345" spans="2:10" ht="23.25" customHeight="1">
      <c r="B3345" s="100" t="s">
        <v>449</v>
      </c>
      <c r="C3345" s="100" t="s">
        <v>450</v>
      </c>
      <c r="D3345" s="100" t="str">
        <f>_xlfn.XLOOKUP(tblMix[[#This Row],[Arena Name]],tblLookup[Arena Name],tblLookup[Arena Location],NA(),0,1)</f>
        <v>Philadelphia, Pennsylvania</v>
      </c>
      <c r="E3345" s="100">
        <v>69596</v>
      </c>
      <c r="F3345" s="129">
        <v>2003</v>
      </c>
      <c r="G3345" s="100" t="s">
        <v>358</v>
      </c>
      <c r="H3345" s="15" t="s">
        <v>287</v>
      </c>
      <c r="I3345" s="130">
        <v>14.51</v>
      </c>
      <c r="J3345" s="6">
        <f>1</f>
        <v>1</v>
      </c>
    </row>
    <row r="3346" spans="2:10" ht="23.25" customHeight="1">
      <c r="B3346" s="100" t="str" cm="1">
        <f t="array" ref="B3346">_xlfn.XLOOKUP(tblMix[[#This Row],[Arena Name]]&amp;tblMix[[#This Row],[Arena Location]],tblLookup[Arena Name]&amp;tblLookup[Arena Location],tblLookup[Team Name],NA(),0,1)</f>
        <v>Kansas City Chiefs</v>
      </c>
      <c r="C3346" s="100" t="str">
        <f>_xlfn.XLOOKUP(tblMix[[#This Row],[Arena Location]],tblLookup[Arena Location],tblLookup[Arena Name],NA(),0,1)</f>
        <v>GEHA Field at Arrowhead Stadium</v>
      </c>
      <c r="D3346" s="100" t="s">
        <v>425</v>
      </c>
      <c r="E3346" s="100">
        <v>76416</v>
      </c>
      <c r="F3346" s="129">
        <v>1972</v>
      </c>
      <c r="G3346" s="100" t="s">
        <v>358</v>
      </c>
      <c r="H3346" s="15" t="s">
        <v>281</v>
      </c>
      <c r="I3346" s="130">
        <v>14.22</v>
      </c>
      <c r="J3346" s="6">
        <f>1</f>
        <v>1</v>
      </c>
    </row>
    <row r="3347" spans="2:10" ht="23.25" customHeight="1">
      <c r="B3347" s="100" t="str" cm="1">
        <f t="array" ref="B3347">_xlfn.XLOOKUP(tblMix[[#This Row],[Arena Name]]&amp;tblMix[[#This Row],[Arena Location]],tblLookup[Arena Name]&amp;tblLookup[Arena Location],tblLookup[Team Name],NA(),0,1)</f>
        <v>Atlanta Falcons</v>
      </c>
      <c r="C3347" s="100" t="str">
        <f>_xlfn.XLOOKUP(tblMix[[#This Row],[Arena Location]],tblLookup[Arena Location],tblLookup[Arena Name],NA(),0,1)</f>
        <v>Mercedes-Benz Stadium</v>
      </c>
      <c r="D3347" s="100" t="s">
        <v>383</v>
      </c>
      <c r="E3347" s="100">
        <v>71000</v>
      </c>
      <c r="F3347" s="129">
        <v>2017</v>
      </c>
      <c r="G3347" s="100" t="s">
        <v>300</v>
      </c>
      <c r="H3347" s="15" t="s">
        <v>283</v>
      </c>
      <c r="I3347" s="130">
        <v>8.15</v>
      </c>
      <c r="J3347" s="6">
        <f>1</f>
        <v>1</v>
      </c>
    </row>
    <row r="3348" spans="2:10" ht="23.25" customHeight="1">
      <c r="B3348" s="100" t="s">
        <v>378</v>
      </c>
      <c r="C3348" s="100" t="s">
        <v>379</v>
      </c>
      <c r="D3348" s="100" t="s">
        <v>380</v>
      </c>
      <c r="E3348" s="100">
        <v>63400</v>
      </c>
      <c r="F3348" s="129">
        <v>2006</v>
      </c>
      <c r="G3348" s="100" t="s">
        <v>294</v>
      </c>
      <c r="H3348" s="15" t="s">
        <v>281</v>
      </c>
      <c r="I3348" s="130">
        <v>3.2</v>
      </c>
      <c r="J3348" s="6">
        <f>1</f>
        <v>1</v>
      </c>
    </row>
    <row r="3349" spans="2:10" ht="23.25" customHeight="1">
      <c r="B3349" s="100" t="s">
        <v>390</v>
      </c>
      <c r="C3349" s="100" t="s">
        <v>391</v>
      </c>
      <c r="D3349" s="100" t="str">
        <f>_xlfn.XLOOKUP(tblMix[[#This Row],[Arena Name]],tblLookup[Arena Name],tblLookup[Arena Location],NA(),0,1)</f>
        <v>Charlotte, North Carolina</v>
      </c>
      <c r="E3349" s="100">
        <v>75523</v>
      </c>
      <c r="F3349" s="129">
        <v>1996</v>
      </c>
      <c r="G3349" s="100" t="s">
        <v>272</v>
      </c>
      <c r="H3349" s="15" t="s">
        <v>281</v>
      </c>
      <c r="I3349" s="130">
        <v>14.43</v>
      </c>
      <c r="J3349" s="6">
        <f>1</f>
        <v>1</v>
      </c>
    </row>
    <row r="3350" spans="2:10" ht="23.25" customHeight="1">
      <c r="B3350" s="100" t="s">
        <v>420</v>
      </c>
      <c r="C3350" s="100" t="s">
        <v>421</v>
      </c>
      <c r="D3350" s="100" t="s">
        <v>422</v>
      </c>
      <c r="E3350" s="100">
        <v>69132</v>
      </c>
      <c r="F3350" s="129">
        <v>2008</v>
      </c>
      <c r="G3350" s="100" t="s">
        <v>289</v>
      </c>
      <c r="H3350" s="15" t="s">
        <v>281</v>
      </c>
      <c r="I3350" s="130">
        <v>7.92</v>
      </c>
      <c r="J3350" s="6">
        <f>1</f>
        <v>1</v>
      </c>
    </row>
    <row r="3351" spans="2:10" ht="23.25" customHeight="1">
      <c r="B3351" s="100" t="s">
        <v>420</v>
      </c>
      <c r="C3351" s="100" t="s">
        <v>421</v>
      </c>
      <c r="D3351" s="100" t="str">
        <f>_xlfn.XLOOKUP(tblMix[[#This Row],[Arena Name]],tblLookup[Arena Name],tblLookup[Arena Location],NA(),0,1)</f>
        <v>Jacksonville, Florida</v>
      </c>
      <c r="E3351" s="100">
        <v>69132</v>
      </c>
      <c r="F3351" s="129">
        <v>2008</v>
      </c>
      <c r="G3351" s="100" t="s">
        <v>285</v>
      </c>
      <c r="H3351" s="15" t="s">
        <v>287</v>
      </c>
      <c r="I3351" s="130">
        <v>12.71</v>
      </c>
      <c r="J3351" s="6">
        <f>1</f>
        <v>1</v>
      </c>
    </row>
    <row r="3352" spans="2:10" ht="23.25" customHeight="1">
      <c r="B3352" s="100" t="s">
        <v>429</v>
      </c>
      <c r="C3352" s="100" t="s">
        <v>430</v>
      </c>
      <c r="D3352" s="100" t="s">
        <v>431</v>
      </c>
      <c r="E3352" s="100">
        <v>70240</v>
      </c>
      <c r="F3352" s="129">
        <v>2020</v>
      </c>
      <c r="G3352" s="100" t="s">
        <v>297</v>
      </c>
      <c r="H3352" s="15" t="s">
        <v>287</v>
      </c>
      <c r="I3352" s="130">
        <v>15.27</v>
      </c>
      <c r="J3352" s="6">
        <f>1</f>
        <v>1</v>
      </c>
    </row>
    <row r="3353" spans="2:10" ht="23.25" customHeight="1">
      <c r="B3353" s="100" t="s">
        <v>461</v>
      </c>
      <c r="C3353" s="100" t="str">
        <f>_xlfn.XLOOKUP(tblMix[[#This Row],[Team Name]],tblLookup[Team Name],tblLookup[Arena Name],NA(),0,1)</f>
        <v>Raymond James Stadium</v>
      </c>
      <c r="D3353" s="100" t="s">
        <v>463</v>
      </c>
      <c r="E3353" s="100">
        <v>65890</v>
      </c>
      <c r="F3353" s="129">
        <v>1998</v>
      </c>
      <c r="G3353" s="100" t="s">
        <v>364</v>
      </c>
      <c r="H3353" s="15" t="s">
        <v>283</v>
      </c>
      <c r="I3353" s="130">
        <v>6.86</v>
      </c>
      <c r="J3353" s="6">
        <f>1</f>
        <v>1</v>
      </c>
    </row>
    <row r="3354" spans="2:10" ht="23.25" customHeight="1">
      <c r="B3354" s="100" t="s">
        <v>426</v>
      </c>
      <c r="C3354" s="100" t="str">
        <f>_xlfn.XLOOKUP(tblMix[[#This Row],[Team Name]],tblLookup[Team Name],tblLookup[Arena Name],NA(),0,1)</f>
        <v>Allegiant Stadium</v>
      </c>
      <c r="D3354" s="100" t="str">
        <f>_xlfn.XLOOKUP(tblMix[[#This Row],[Arena Name]],tblLookup[Arena Name],tblLookup[Arena Location],NA(),0,1)</f>
        <v>Paradise, Nevada</v>
      </c>
      <c r="E3354" s="100">
        <v>65000</v>
      </c>
      <c r="F3354" s="129">
        <v>2020</v>
      </c>
      <c r="G3354" s="100" t="s">
        <v>314</v>
      </c>
      <c r="H3354" s="15" t="s">
        <v>287</v>
      </c>
      <c r="I3354" s="130">
        <v>12.41</v>
      </c>
      <c r="J3354" s="6">
        <f>1</f>
        <v>1</v>
      </c>
    </row>
    <row r="3355" spans="2:10" ht="23.25" customHeight="1">
      <c r="B3355" s="100" t="s">
        <v>402</v>
      </c>
      <c r="C3355" s="100" t="str">
        <f>_xlfn.XLOOKUP(tblMix[[#This Row],[Team Name]],tblLookup[Team Name],tblLookup[Arena Name],NA(),0,1)</f>
        <v>AT&amp;T Stadium</v>
      </c>
      <c r="D3355" s="100" t="s">
        <v>404</v>
      </c>
      <c r="E3355" s="100">
        <v>80000</v>
      </c>
      <c r="F3355" s="129">
        <v>2009</v>
      </c>
      <c r="G3355" s="100" t="s">
        <v>267</v>
      </c>
      <c r="H3355" s="15" t="s">
        <v>283</v>
      </c>
      <c r="I3355" s="130">
        <v>13.64</v>
      </c>
      <c r="J3355" s="6">
        <f>1</f>
        <v>1</v>
      </c>
    </row>
    <row r="3356" spans="2:10" ht="23.25" customHeight="1">
      <c r="B3356" s="100" t="s">
        <v>420</v>
      </c>
      <c r="C3356" s="100" t="str">
        <f>_xlfn.XLOOKUP(tblMix[[#This Row],[Team Name]],tblLookup[Team Name],tblLookup[Arena Name],NA(),0,1)</f>
        <v>TIAA Bank Field</v>
      </c>
      <c r="D3356" s="100" t="str">
        <f>_xlfn.XLOOKUP(tblMix[[#This Row],[Arena Name]],tblLookup[Arena Name],tblLookup[Arena Location],NA(),0,1)</f>
        <v>Jacksonville, Florida</v>
      </c>
      <c r="E3356" s="100">
        <v>69132</v>
      </c>
      <c r="F3356" s="129">
        <v>2008</v>
      </c>
      <c r="G3356" s="100" t="s">
        <v>285</v>
      </c>
      <c r="H3356" s="15" t="s">
        <v>281</v>
      </c>
      <c r="I3356" s="130">
        <v>13.35</v>
      </c>
      <c r="J3356" s="6">
        <f>1</f>
        <v>1</v>
      </c>
    </row>
    <row r="3357" spans="2:10" ht="23.25" customHeight="1">
      <c r="B3357" s="100" t="s">
        <v>402</v>
      </c>
      <c r="C3357" s="100" t="s">
        <v>403</v>
      </c>
      <c r="D3357" s="100" t="s">
        <v>404</v>
      </c>
      <c r="E3357" s="100">
        <v>80000</v>
      </c>
      <c r="F3357" s="129">
        <v>2009</v>
      </c>
      <c r="G3357" s="100" t="s">
        <v>302</v>
      </c>
      <c r="H3357" s="15" t="s">
        <v>287</v>
      </c>
      <c r="I3357" s="130">
        <v>2.62</v>
      </c>
      <c r="J3357" s="6">
        <f>1</f>
        <v>1</v>
      </c>
    </row>
    <row r="3358" spans="2:10" ht="23.25" customHeight="1">
      <c r="B3358" s="100" t="s">
        <v>449</v>
      </c>
      <c r="C3358" s="100" t="str">
        <f>_xlfn.XLOOKUP(tblMix[[#This Row],[Team Name]],tblLookup[Team Name],tblLookup[Arena Name],NA(),0,1)</f>
        <v>Lincoln Financial Field</v>
      </c>
      <c r="D3358" s="100" t="str">
        <f>_xlfn.XLOOKUP(tblMix[[#This Row],[Arena Name]],tblLookup[Arena Name],tblLookup[Arena Location],NA(),0,1)</f>
        <v>Philadelphia, Pennsylvania</v>
      </c>
      <c r="E3358" s="100">
        <v>69596</v>
      </c>
      <c r="F3358" s="129">
        <v>2003</v>
      </c>
      <c r="G3358" s="100" t="s">
        <v>298</v>
      </c>
      <c r="H3358" s="15" t="s">
        <v>290</v>
      </c>
      <c r="I3358" s="130">
        <v>10.7</v>
      </c>
      <c r="J3358" s="6">
        <f>1</f>
        <v>1</v>
      </c>
    </row>
    <row r="3359" spans="2:10" ht="23.25" customHeight="1">
      <c r="B3359" s="100" t="str" cm="1">
        <f t="array" ref="B3359">_xlfn.XLOOKUP(tblMix[[#This Row],[Arena Name]]&amp;tblMix[[#This Row],[Arena Location]],tblLookup[Arena Name]&amp;tblLookup[Arena Location],tblLookup[Team Name],NA(),0,1)</f>
        <v>Minnesota Vikings</v>
      </c>
      <c r="C3359" s="100" t="str">
        <f>_xlfn.XLOOKUP(tblMix[[#This Row],[Arena Location]],tblLookup[Arena Location],tblLookup[Arena Name],NA(),0,1)</f>
        <v>U.S. Bank Stadium</v>
      </c>
      <c r="D3359" s="100" t="s">
        <v>438</v>
      </c>
      <c r="E3359" s="100">
        <v>66655</v>
      </c>
      <c r="F3359" s="129">
        <v>2016</v>
      </c>
      <c r="G3359" s="100" t="s">
        <v>322</v>
      </c>
      <c r="H3359" s="15" t="s">
        <v>281</v>
      </c>
      <c r="I3359" s="130">
        <v>4.45</v>
      </c>
      <c r="J3359" s="6">
        <f>1</f>
        <v>1</v>
      </c>
    </row>
    <row r="3360" spans="2:10" ht="23.25" customHeight="1">
      <c r="B3360" s="100" t="s">
        <v>458</v>
      </c>
      <c r="C3360" s="100" t="s">
        <v>459</v>
      </c>
      <c r="D3360" s="100" t="str">
        <f>_xlfn.XLOOKUP(tblMix[[#This Row],[Arena Name]],tblLookup[Arena Name],tblLookup[Arena Location],NA(),0,1)</f>
        <v>Seattle, Washington</v>
      </c>
      <c r="E3360" s="100">
        <v>69000</v>
      </c>
      <c r="F3360" s="129">
        <v>2002</v>
      </c>
      <c r="G3360" s="100" t="s">
        <v>321</v>
      </c>
      <c r="H3360" s="15" t="s">
        <v>281</v>
      </c>
      <c r="I3360" s="130">
        <v>3.9</v>
      </c>
      <c r="J3360" s="6">
        <f>1</f>
        <v>1</v>
      </c>
    </row>
    <row r="3361" spans="2:10" ht="23.25" customHeight="1">
      <c r="B3361" s="100" t="s">
        <v>426</v>
      </c>
      <c r="C3361" s="100" t="s">
        <v>427</v>
      </c>
      <c r="D3361" s="100" t="s">
        <v>428</v>
      </c>
      <c r="E3361" s="100">
        <v>65000</v>
      </c>
      <c r="F3361" s="129">
        <v>2020</v>
      </c>
      <c r="G3361" s="100" t="s">
        <v>313</v>
      </c>
      <c r="H3361" s="15" t="s">
        <v>283</v>
      </c>
      <c r="I3361" s="130">
        <v>12.48</v>
      </c>
      <c r="J3361" s="6">
        <f>1</f>
        <v>1</v>
      </c>
    </row>
    <row r="3362" spans="2:10" ht="23.25" customHeight="1">
      <c r="B3362" s="100" t="s">
        <v>411</v>
      </c>
      <c r="C3362" s="100" t="str">
        <f>_xlfn.XLOOKUP(tblMix[[#This Row],[Team Name]],tblLookup[Team Name],tblLookup[Arena Name],NA(),0,1)</f>
        <v>Lambeau Field</v>
      </c>
      <c r="D3362" s="100" t="s">
        <v>413</v>
      </c>
      <c r="E3362" s="100">
        <v>81441</v>
      </c>
      <c r="F3362" s="129">
        <v>1957</v>
      </c>
      <c r="G3362" s="100" t="s">
        <v>291</v>
      </c>
      <c r="H3362" s="15" t="s">
        <v>287</v>
      </c>
      <c r="I3362" s="130">
        <v>8.57</v>
      </c>
      <c r="J3362" s="6">
        <f>1</f>
        <v>1</v>
      </c>
    </row>
    <row r="3363" spans="2:10" ht="23.25" customHeight="1">
      <c r="B3363" s="100" t="s">
        <v>408</v>
      </c>
      <c r="C3363" s="100" t="s">
        <v>409</v>
      </c>
      <c r="D3363" s="100" t="s">
        <v>410</v>
      </c>
      <c r="E3363" s="100">
        <v>65000</v>
      </c>
      <c r="F3363" s="129">
        <v>2002</v>
      </c>
      <c r="G3363" s="100" t="s">
        <v>309</v>
      </c>
      <c r="H3363" s="15" t="s">
        <v>281</v>
      </c>
      <c r="I3363" s="130">
        <v>1.61</v>
      </c>
      <c r="J3363" s="6">
        <f>1</f>
        <v>1</v>
      </c>
    </row>
    <row r="3364" spans="2:10" ht="23.25" customHeight="1">
      <c r="B3364" s="100" t="s">
        <v>420</v>
      </c>
      <c r="C3364" s="100" t="s">
        <v>421</v>
      </c>
      <c r="D3364" s="100" t="s">
        <v>422</v>
      </c>
      <c r="E3364" s="100">
        <v>69132</v>
      </c>
      <c r="F3364" s="129">
        <v>2008</v>
      </c>
      <c r="G3364" s="100" t="s">
        <v>364</v>
      </c>
      <c r="H3364" s="15" t="s">
        <v>283</v>
      </c>
      <c r="I3364" s="130">
        <v>6.86</v>
      </c>
      <c r="J3364" s="6">
        <f>1</f>
        <v>1</v>
      </c>
    </row>
    <row r="3365" spans="2:10" ht="23.25" customHeight="1">
      <c r="B3365" s="100" t="s">
        <v>423</v>
      </c>
      <c r="C3365" s="100" t="s">
        <v>424</v>
      </c>
      <c r="D3365" s="100" t="str">
        <f>_xlfn.XLOOKUP(tblMix[[#This Row],[Arena Name]],tblLookup[Arena Name],tblLookup[Arena Location],NA(),0,1)</f>
        <v>Kansas City, Missouri</v>
      </c>
      <c r="E3365" s="100">
        <v>76416</v>
      </c>
      <c r="F3365" s="129">
        <v>1972</v>
      </c>
      <c r="G3365" s="100" t="s">
        <v>268</v>
      </c>
      <c r="H3365" s="15" t="s">
        <v>287</v>
      </c>
      <c r="I3365" s="130">
        <v>5.73</v>
      </c>
      <c r="J3365" s="6">
        <f>1</f>
        <v>1</v>
      </c>
    </row>
    <row r="3366" spans="2:10" ht="23.25" customHeight="1">
      <c r="B3366" s="100" t="s">
        <v>390</v>
      </c>
      <c r="C3366" s="100" t="str">
        <f>_xlfn.XLOOKUP(tblMix[[#This Row],[Team Name]],tblLookup[Team Name],tblLookup[Arena Name],NA(),0,1)</f>
        <v>Bank of America Stadium</v>
      </c>
      <c r="D3366" s="100" t="s">
        <v>392</v>
      </c>
      <c r="E3366" s="100">
        <v>75523</v>
      </c>
      <c r="F3366" s="129">
        <v>1996</v>
      </c>
      <c r="G3366" s="100" t="s">
        <v>272</v>
      </c>
      <c r="H3366" s="15" t="s">
        <v>287</v>
      </c>
      <c r="I3366" s="130">
        <v>15.68</v>
      </c>
      <c r="J3366" s="6">
        <f>1</f>
        <v>1</v>
      </c>
    </row>
    <row r="3367" spans="2:10" ht="23.25" customHeight="1">
      <c r="B3367" s="100" t="s">
        <v>433</v>
      </c>
      <c r="C3367" s="100" t="s">
        <v>434</v>
      </c>
      <c r="D3367" s="100" t="str">
        <f>_xlfn.XLOOKUP(tblMix[[#This Row],[Arena Name]],tblLookup[Arena Name],tblLookup[Arena Location],NA(),0,1)</f>
        <v>Miami Gardens, Florida</v>
      </c>
      <c r="E3367" s="100">
        <v>65326</v>
      </c>
      <c r="F3367" s="129">
        <v>1987</v>
      </c>
      <c r="G3367" s="100" t="s">
        <v>358</v>
      </c>
      <c r="H3367" s="15" t="s">
        <v>281</v>
      </c>
      <c r="I3367" s="130">
        <v>14.22</v>
      </c>
      <c r="J3367" s="6">
        <f>1</f>
        <v>1</v>
      </c>
    </row>
    <row r="3368" spans="2:10" ht="23.25" customHeight="1">
      <c r="B3368" s="100" t="s">
        <v>402</v>
      </c>
      <c r="C3368" s="100" t="str">
        <f>_xlfn.XLOOKUP(tblMix[[#This Row],[Team Name]],tblLookup[Team Name],tblLookup[Arena Name],NA(),0,1)</f>
        <v>AT&amp;T Stadium</v>
      </c>
      <c r="D3368" s="100" t="s">
        <v>404</v>
      </c>
      <c r="E3368" s="100">
        <v>80000</v>
      </c>
      <c r="F3368" s="129">
        <v>2009</v>
      </c>
      <c r="G3368" s="100" t="s">
        <v>293</v>
      </c>
      <c r="H3368" s="15" t="s">
        <v>290</v>
      </c>
      <c r="I3368" s="130">
        <v>5.4</v>
      </c>
      <c r="J3368" s="6">
        <f>1</f>
        <v>1</v>
      </c>
    </row>
    <row r="3369" spans="2:10" ht="23.25" customHeight="1">
      <c r="B3369" s="100" t="s">
        <v>384</v>
      </c>
      <c r="C3369" s="100" t="str">
        <f>_xlfn.XLOOKUP(tblMix[[#This Row],[Team Name]],tblLookup[Team Name],tblLookup[Arena Name],NA(),0,1)</f>
        <v>M&amp;T Bank Stadium</v>
      </c>
      <c r="D3369" s="100" t="s">
        <v>386</v>
      </c>
      <c r="E3369" s="100">
        <v>71008</v>
      </c>
      <c r="F3369" s="129">
        <v>1998</v>
      </c>
      <c r="G3369" s="100" t="s">
        <v>273</v>
      </c>
      <c r="H3369" s="15" t="s">
        <v>290</v>
      </c>
      <c r="I3369" s="130">
        <v>5.62</v>
      </c>
      <c r="J3369" s="6">
        <f>1</f>
        <v>1</v>
      </c>
    </row>
    <row r="3370" spans="2:10" ht="23.25" customHeight="1">
      <c r="B3370" s="100" t="s">
        <v>455</v>
      </c>
      <c r="C3370" s="100" t="s">
        <v>456</v>
      </c>
      <c r="D3370" s="100" t="s">
        <v>457</v>
      </c>
      <c r="E3370" s="100">
        <v>68500</v>
      </c>
      <c r="F3370" s="129">
        <v>2014</v>
      </c>
      <c r="G3370" s="100" t="s">
        <v>321</v>
      </c>
      <c r="H3370" s="15" t="s">
        <v>290</v>
      </c>
      <c r="I3370" s="130">
        <v>4.2300000000000004</v>
      </c>
      <c r="J3370" s="6">
        <f>1</f>
        <v>1</v>
      </c>
    </row>
    <row r="3371" spans="2:10" ht="23.25" customHeight="1">
      <c r="B3371" s="100" t="s">
        <v>426</v>
      </c>
      <c r="C3371" s="100" t="s">
        <v>427</v>
      </c>
      <c r="D3371" s="100" t="s">
        <v>428</v>
      </c>
      <c r="E3371" s="100">
        <v>65000</v>
      </c>
      <c r="F3371" s="129">
        <v>2020</v>
      </c>
      <c r="G3371" s="100" t="s">
        <v>267</v>
      </c>
      <c r="H3371" s="15" t="s">
        <v>287</v>
      </c>
      <c r="I3371" s="130">
        <v>13.64</v>
      </c>
      <c r="J3371" s="6">
        <f>1</f>
        <v>1</v>
      </c>
    </row>
    <row r="3372" spans="2:10" ht="23.25" customHeight="1">
      <c r="B3372" s="100" t="s">
        <v>387</v>
      </c>
      <c r="C3372" s="100" t="s">
        <v>388</v>
      </c>
      <c r="D3372" s="100" t="s">
        <v>389</v>
      </c>
      <c r="E3372" s="100">
        <v>71608</v>
      </c>
      <c r="F3372" s="129">
        <v>1973</v>
      </c>
      <c r="G3372" s="100" t="s">
        <v>312</v>
      </c>
      <c r="H3372" s="15" t="s">
        <v>290</v>
      </c>
      <c r="I3372" s="130">
        <v>15.16</v>
      </c>
      <c r="J3372" s="6">
        <f>1</f>
        <v>1</v>
      </c>
    </row>
    <row r="3373" spans="2:10" ht="23.25" customHeight="1">
      <c r="B3373" s="100" t="s">
        <v>402</v>
      </c>
      <c r="C3373" s="100" t="s">
        <v>403</v>
      </c>
      <c r="D3373" s="100" t="s">
        <v>404</v>
      </c>
      <c r="E3373" s="100">
        <v>80000</v>
      </c>
      <c r="F3373" s="129">
        <v>2009</v>
      </c>
      <c r="G3373" s="100" t="s">
        <v>300</v>
      </c>
      <c r="H3373" s="15" t="s">
        <v>283</v>
      </c>
      <c r="I3373" s="130">
        <v>8.15</v>
      </c>
      <c r="J3373" s="6">
        <f>1</f>
        <v>1</v>
      </c>
    </row>
    <row r="3374" spans="2:10" ht="23.25" customHeight="1">
      <c r="B3374" s="100" t="s">
        <v>461</v>
      </c>
      <c r="C3374" s="100" t="s">
        <v>462</v>
      </c>
      <c r="D3374" s="100" t="s">
        <v>463</v>
      </c>
      <c r="E3374" s="100">
        <v>65890</v>
      </c>
      <c r="F3374" s="129">
        <v>1998</v>
      </c>
      <c r="G3374" s="100" t="s">
        <v>308</v>
      </c>
      <c r="H3374" s="15" t="s">
        <v>290</v>
      </c>
      <c r="I3374" s="130">
        <v>12.37</v>
      </c>
      <c r="J3374" s="6">
        <f>1</f>
        <v>1</v>
      </c>
    </row>
    <row r="3375" spans="2:10" ht="23.25" customHeight="1">
      <c r="B3375" s="100" t="str" cm="1">
        <f t="array" ref="B3375">_xlfn.XLOOKUP(tblMix[[#This Row],[Arena Name]]&amp;tblMix[[#This Row],[Arena Location]],tblLookup[Arena Name]&amp;tblLookup[Arena Location],tblLookup[Team Name],NA(),0,1)</f>
        <v>Houston Texans</v>
      </c>
      <c r="C3375" s="100" t="str">
        <f>_xlfn.XLOOKUP(tblMix[[#This Row],[Arena Location]],tblLookup[Arena Location],tblLookup[Arena Name],NA(),0,1)</f>
        <v>NRG Stadium</v>
      </c>
      <c r="D3375" s="100" t="s">
        <v>416</v>
      </c>
      <c r="E3375" s="100">
        <v>72220</v>
      </c>
      <c r="F3375" s="129">
        <v>2002</v>
      </c>
      <c r="G3375" s="100" t="s">
        <v>363</v>
      </c>
      <c r="H3375" s="15" t="s">
        <v>287</v>
      </c>
      <c r="I3375" s="130">
        <v>5.05</v>
      </c>
      <c r="J3375" s="6">
        <f>1</f>
        <v>1</v>
      </c>
    </row>
    <row r="3376" spans="2:10" ht="23.25" customHeight="1">
      <c r="B3376" s="100" t="str" cm="1">
        <f t="array" ref="B3376">_xlfn.XLOOKUP(tblMix[[#This Row],[Arena Name]]&amp;tblMix[[#This Row],[Arena Location]],tblLookup[Arena Name]&amp;tblLookup[Arena Location],tblLookup[Team Name],NA(),0,1)</f>
        <v>Cleveland Browns</v>
      </c>
      <c r="C3376" s="100" t="s">
        <v>400</v>
      </c>
      <c r="D3376" s="100" t="s">
        <v>401</v>
      </c>
      <c r="E3376" s="100">
        <v>67895</v>
      </c>
      <c r="F3376" s="129">
        <v>1999</v>
      </c>
      <c r="G3376" s="100" t="s">
        <v>272</v>
      </c>
      <c r="H3376" s="15" t="s">
        <v>283</v>
      </c>
      <c r="I3376" s="130">
        <v>15.68</v>
      </c>
      <c r="J3376" s="6">
        <f>1</f>
        <v>1</v>
      </c>
    </row>
    <row r="3377" spans="2:10" ht="23.25" customHeight="1">
      <c r="B3377" s="100" t="s">
        <v>433</v>
      </c>
      <c r="C3377" s="100" t="s">
        <v>434</v>
      </c>
      <c r="D3377" s="100" t="s">
        <v>435</v>
      </c>
      <c r="E3377" s="100">
        <v>65326</v>
      </c>
      <c r="F3377" s="129">
        <v>1987</v>
      </c>
      <c r="G3377" s="100" t="s">
        <v>310</v>
      </c>
      <c r="H3377" s="15" t="s">
        <v>283</v>
      </c>
      <c r="I3377" s="130">
        <v>7.49</v>
      </c>
      <c r="J3377" s="6">
        <f>1</f>
        <v>1</v>
      </c>
    </row>
    <row r="3378" spans="2:10" ht="23.25" customHeight="1">
      <c r="B3378" s="100" t="s">
        <v>452</v>
      </c>
      <c r="C3378" s="100" t="s">
        <v>453</v>
      </c>
      <c r="D3378" s="100" t="s">
        <v>454</v>
      </c>
      <c r="E3378" s="100">
        <v>68400</v>
      </c>
      <c r="F3378" s="129">
        <v>2001</v>
      </c>
      <c r="G3378" s="100" t="s">
        <v>299</v>
      </c>
      <c r="H3378" s="15" t="s">
        <v>290</v>
      </c>
      <c r="I3378" s="130">
        <v>4.87</v>
      </c>
      <c r="J3378" s="6">
        <f>1</f>
        <v>1</v>
      </c>
    </row>
    <row r="3379" spans="2:10" ht="23.25" customHeight="1">
      <c r="B3379" s="100" t="s">
        <v>449</v>
      </c>
      <c r="C3379" s="100" t="s">
        <v>450</v>
      </c>
      <c r="D3379" s="100" t="s">
        <v>451</v>
      </c>
      <c r="E3379" s="100">
        <v>69596</v>
      </c>
      <c r="F3379" s="129">
        <v>2003</v>
      </c>
      <c r="G3379" s="100" t="s">
        <v>361</v>
      </c>
      <c r="H3379" s="15" t="s">
        <v>283</v>
      </c>
      <c r="I3379" s="130">
        <v>3.15</v>
      </c>
      <c r="J3379" s="6">
        <f>1</f>
        <v>1</v>
      </c>
    </row>
    <row r="3380" spans="2:10" ht="23.25" customHeight="1">
      <c r="B3380" s="100" t="str" cm="1">
        <f t="array" ref="B3380">_xlfn.XLOOKUP(tblMix[[#This Row],[Arena Name]]&amp;tblMix[[#This Row],[Arena Location]],tblLookup[Arena Name]&amp;tblLookup[Arena Location],tblLookup[Team Name],NA(),0,1)</f>
        <v>Washington Commanders</v>
      </c>
      <c r="C3380" s="100" t="s">
        <v>468</v>
      </c>
      <c r="D3380" s="100" t="s">
        <v>469</v>
      </c>
      <c r="E3380" s="100">
        <v>82000</v>
      </c>
      <c r="F3380" s="129">
        <v>1997</v>
      </c>
      <c r="G3380" s="100" t="s">
        <v>301</v>
      </c>
      <c r="H3380" s="15" t="s">
        <v>287</v>
      </c>
      <c r="I3380" s="130">
        <v>13.67</v>
      </c>
      <c r="J3380" s="6">
        <f>1</f>
        <v>1</v>
      </c>
    </row>
    <row r="3381" spans="2:10" ht="23.25" customHeight="1">
      <c r="B3381" s="100" t="s">
        <v>393</v>
      </c>
      <c r="C3381" s="100" t="str">
        <f>_xlfn.XLOOKUP(tblMix[[#This Row],[Team Name]],tblLookup[Team Name],tblLookup[Arena Name],NA(),0,1)</f>
        <v>Soldier Field</v>
      </c>
      <c r="D3381" s="100" t="str">
        <f>_xlfn.XLOOKUP(tblMix[[#This Row],[Arena Name]],tblLookup[Arena Name],tblLookup[Arena Location],NA(),0,1)</f>
        <v>Chicago, Illinois</v>
      </c>
      <c r="E3381" s="100">
        <v>61500</v>
      </c>
      <c r="F3381" s="129">
        <v>1924</v>
      </c>
      <c r="G3381" s="100" t="s">
        <v>294</v>
      </c>
      <c r="H3381" s="15" t="s">
        <v>290</v>
      </c>
      <c r="I3381" s="130">
        <v>3.14</v>
      </c>
      <c r="J3381" s="6">
        <f>1</f>
        <v>1</v>
      </c>
    </row>
    <row r="3382" spans="2:10" ht="23.25" customHeight="1">
      <c r="B3382" s="100" t="s">
        <v>420</v>
      </c>
      <c r="C3382" s="100" t="s">
        <v>421</v>
      </c>
      <c r="D3382" s="100" t="str">
        <f>_xlfn.XLOOKUP(tblMix[[#This Row],[Arena Name]],tblLookup[Arena Name],tblLookup[Arena Location],NA(),0,1)</f>
        <v>Jacksonville, Florida</v>
      </c>
      <c r="E3382" s="100">
        <v>69132</v>
      </c>
      <c r="F3382" s="129">
        <v>2008</v>
      </c>
      <c r="G3382" s="100" t="s">
        <v>312</v>
      </c>
      <c r="H3382" s="15" t="s">
        <v>290</v>
      </c>
      <c r="I3382" s="130">
        <v>15.16</v>
      </c>
      <c r="J3382" s="6">
        <f>1</f>
        <v>1</v>
      </c>
    </row>
    <row r="3383" spans="2:10" ht="23.25" customHeight="1">
      <c r="B3383" s="100" t="str" cm="1">
        <f t="array" ref="B3383">_xlfn.XLOOKUP(tblMix[[#This Row],[Arena Name]]&amp;tblMix[[#This Row],[Arena Location]],tblLookup[Arena Name]&amp;tblLookup[Arena Location],tblLookup[Team Name],NA(),0,1)</f>
        <v>Green Bay Packers</v>
      </c>
      <c r="C3383" s="100" t="s">
        <v>412</v>
      </c>
      <c r="D3383" s="100" t="s">
        <v>413</v>
      </c>
      <c r="E3383" s="100">
        <v>81441</v>
      </c>
      <c r="F3383" s="129">
        <v>1957</v>
      </c>
      <c r="G3383" s="100" t="s">
        <v>309</v>
      </c>
      <c r="H3383" s="15" t="s">
        <v>290</v>
      </c>
      <c r="I3383" s="130">
        <v>1.83</v>
      </c>
      <c r="J3383" s="6">
        <f>1</f>
        <v>1</v>
      </c>
    </row>
    <row r="3384" spans="2:10" ht="23.25" customHeight="1">
      <c r="B3384" s="100" t="str" cm="1">
        <f t="array" ref="B3384">_xlfn.XLOOKUP(tblMix[[#This Row],[Arena Name]]&amp;tblMix[[#This Row],[Arena Location]],tblLookup[Arena Name]&amp;tblLookup[Arena Location],tblLookup[Team Name],NA(),0,1)</f>
        <v>New Orleans Saints</v>
      </c>
      <c r="C3384" s="100" t="str">
        <f>_xlfn.XLOOKUP(tblMix[[#This Row],[Arena Location]],tblLookup[Arena Location],tblLookup[Arena Name],NA(),0,1)</f>
        <v>Caesars Superdome</v>
      </c>
      <c r="D3384" s="100" t="s">
        <v>444</v>
      </c>
      <c r="E3384" s="100">
        <v>73208</v>
      </c>
      <c r="F3384" s="129">
        <v>1975</v>
      </c>
      <c r="G3384" s="100" t="s">
        <v>313</v>
      </c>
      <c r="H3384" s="15" t="s">
        <v>283</v>
      </c>
      <c r="I3384" s="130">
        <v>12.48</v>
      </c>
      <c r="J3384" s="6">
        <f>1</f>
        <v>1</v>
      </c>
    </row>
    <row r="3385" spans="2:10" ht="23.25" customHeight="1">
      <c r="B3385" s="100" t="s">
        <v>461</v>
      </c>
      <c r="C3385" s="100" t="s">
        <v>462</v>
      </c>
      <c r="D3385" s="100" t="s">
        <v>463</v>
      </c>
      <c r="E3385" s="100">
        <v>65890</v>
      </c>
      <c r="F3385" s="129">
        <v>1998</v>
      </c>
      <c r="G3385" s="100" t="s">
        <v>270</v>
      </c>
      <c r="H3385" s="15" t="s">
        <v>283</v>
      </c>
      <c r="I3385" s="130">
        <v>8.67</v>
      </c>
      <c r="J3385" s="6">
        <f>1</f>
        <v>1</v>
      </c>
    </row>
    <row r="3386" spans="2:10" ht="23.25" customHeight="1">
      <c r="B3386" s="100" t="s">
        <v>449</v>
      </c>
      <c r="C3386" s="100" t="s">
        <v>450</v>
      </c>
      <c r="D3386" s="100" t="s">
        <v>451</v>
      </c>
      <c r="E3386" s="100">
        <v>69596</v>
      </c>
      <c r="F3386" s="129">
        <v>2003</v>
      </c>
      <c r="G3386" s="100" t="s">
        <v>282</v>
      </c>
      <c r="H3386" s="15" t="s">
        <v>287</v>
      </c>
      <c r="I3386" s="130">
        <v>5.7</v>
      </c>
      <c r="J3386" s="6">
        <f>1</f>
        <v>1</v>
      </c>
    </row>
    <row r="3387" spans="2:10" ht="23.25" customHeight="1">
      <c r="B3387" s="100" t="s">
        <v>433</v>
      </c>
      <c r="C3387" s="100" t="str">
        <f>_xlfn.XLOOKUP(tblMix[[#This Row],[Team Name]],tblLookup[Team Name],tblLookup[Arena Name],NA(),0,1)</f>
        <v>Hard Rock Stadium</v>
      </c>
      <c r="D3387" s="100" t="str">
        <f>_xlfn.XLOOKUP(tblMix[[#This Row],[Arena Name]],tblLookup[Arena Name],tblLookup[Arena Location],NA(),0,1)</f>
        <v>Miami Gardens, Florida</v>
      </c>
      <c r="E3387" s="100">
        <v>65326</v>
      </c>
      <c r="F3387" s="129">
        <v>1987</v>
      </c>
      <c r="G3387" s="100" t="s">
        <v>359</v>
      </c>
      <c r="H3387" s="15" t="s">
        <v>283</v>
      </c>
      <c r="I3387" s="130">
        <v>11.01</v>
      </c>
      <c r="J3387" s="6">
        <f>1</f>
        <v>1</v>
      </c>
    </row>
    <row r="3388" spans="2:10" ht="23.25" customHeight="1">
      <c r="B3388" s="100" t="s">
        <v>402</v>
      </c>
      <c r="C3388" s="100" t="s">
        <v>403</v>
      </c>
      <c r="D3388" s="100" t="s">
        <v>404</v>
      </c>
      <c r="E3388" s="100">
        <v>80000</v>
      </c>
      <c r="F3388" s="129">
        <v>2009</v>
      </c>
      <c r="G3388" s="100" t="s">
        <v>272</v>
      </c>
      <c r="H3388" s="15" t="s">
        <v>283</v>
      </c>
      <c r="I3388" s="130">
        <v>15.68</v>
      </c>
      <c r="J3388" s="6">
        <f>1</f>
        <v>1</v>
      </c>
    </row>
    <row r="3389" spans="2:10" ht="23.25" customHeight="1">
      <c r="B3389" s="100" t="s">
        <v>439</v>
      </c>
      <c r="C3389" s="100" t="s">
        <v>440</v>
      </c>
      <c r="D3389" s="100" t="str">
        <f>_xlfn.XLOOKUP(tblMix[[#This Row],[Arena Name]],tblLookup[Arena Name],tblLookup[Arena Location],NA(),0,1)</f>
        <v>Foxborough, Massachusetts</v>
      </c>
      <c r="E3389" s="100">
        <v>66829</v>
      </c>
      <c r="F3389" s="129">
        <v>2002</v>
      </c>
      <c r="G3389" s="100" t="s">
        <v>284</v>
      </c>
      <c r="H3389" s="15" t="s">
        <v>283</v>
      </c>
      <c r="I3389" s="130">
        <v>10.71</v>
      </c>
      <c r="J3389" s="6">
        <f>1</f>
        <v>1</v>
      </c>
    </row>
    <row r="3390" spans="2:10" ht="23.25" customHeight="1">
      <c r="B3390" s="100" t="str" cm="1">
        <f t="array" ref="B3390">_xlfn.XLOOKUP(tblMix[[#This Row],[Arena Name]]&amp;tblMix[[#This Row],[Arena Location]],tblLookup[Arena Name]&amp;tblLookup[Arena Location],tblLookup[Team Name],NA(),0,1)</f>
        <v>New York Giants</v>
      </c>
      <c r="C3390" s="100" t="str">
        <f>_xlfn.XLOOKUP(tblMix[[#This Row],[Arena Location]],tblLookup[Arena Location],tblLookup[Arena Name],NA(),0,1)</f>
        <v>MetLife Stadium</v>
      </c>
      <c r="D3390" s="100" t="s">
        <v>447</v>
      </c>
      <c r="E3390" s="100">
        <v>82500</v>
      </c>
      <c r="F3390" s="129">
        <v>2010</v>
      </c>
      <c r="G3390" s="100" t="s">
        <v>285</v>
      </c>
      <c r="H3390" s="15" t="s">
        <v>281</v>
      </c>
      <c r="I3390" s="130">
        <v>13.35</v>
      </c>
      <c r="J3390" s="6">
        <f>1</f>
        <v>1</v>
      </c>
    </row>
    <row r="3391" spans="2:10" ht="23.25" customHeight="1">
      <c r="B3391" s="100" t="str" cm="1">
        <f t="array" ref="B3391">_xlfn.XLOOKUP(tblMix[[#This Row],[Arena Name]]&amp;tblMix[[#This Row],[Arena Location]],tblLookup[Arena Name]&amp;tblLookup[Arena Location],tblLookup[Team Name],NA(),0,1)</f>
        <v>Tampa Bay Buccaneers</v>
      </c>
      <c r="C3391" s="100" t="str">
        <f>_xlfn.XLOOKUP(tblMix[[#This Row],[Arena Location]],tblLookup[Arena Location],tblLookup[Arena Name],NA(),0,1)</f>
        <v>Raymond James Stadium</v>
      </c>
      <c r="D3391" s="100" t="s">
        <v>463</v>
      </c>
      <c r="E3391" s="100">
        <v>65890</v>
      </c>
      <c r="F3391" s="129">
        <v>1998</v>
      </c>
      <c r="G3391" s="100" t="s">
        <v>282</v>
      </c>
      <c r="H3391" s="15" t="s">
        <v>283</v>
      </c>
      <c r="I3391" s="130">
        <v>5.7</v>
      </c>
      <c r="J3391" s="6">
        <f>1</f>
        <v>1</v>
      </c>
    </row>
    <row r="3392" spans="2:10" ht="23.25" customHeight="1">
      <c r="B3392" s="100" t="s">
        <v>445</v>
      </c>
      <c r="C3392" s="100" t="s">
        <v>446</v>
      </c>
      <c r="D3392" s="100" t="str">
        <f>_xlfn.XLOOKUP(tblMix[[#This Row],[Arena Name]],tblLookup[Arena Name],tblLookup[Arena Location],NA(),0,1)</f>
        <v>East Rutherford, New Jersey</v>
      </c>
      <c r="E3392" s="100">
        <v>82500</v>
      </c>
      <c r="F3392" s="129">
        <v>2010</v>
      </c>
      <c r="G3392" s="100" t="s">
        <v>273</v>
      </c>
      <c r="H3392" s="15" t="s">
        <v>281</v>
      </c>
      <c r="I3392" s="130">
        <v>6.37</v>
      </c>
      <c r="J3392" s="6">
        <f>1</f>
        <v>1</v>
      </c>
    </row>
    <row r="3393" spans="2:10" ht="23.25" customHeight="1">
      <c r="B3393" s="100" t="s">
        <v>439</v>
      </c>
      <c r="C3393" s="100" t="str">
        <f>_xlfn.XLOOKUP(tblMix[[#This Row],[Team Name]],tblLookup[Team Name],tblLookup[Arena Name],NA(),0,1)</f>
        <v>Gillette Stadium</v>
      </c>
      <c r="D3393" s="100" t="s">
        <v>441</v>
      </c>
      <c r="E3393" s="100">
        <v>66829</v>
      </c>
      <c r="F3393" s="129">
        <v>2002</v>
      </c>
      <c r="G3393" s="100" t="s">
        <v>294</v>
      </c>
      <c r="H3393" s="15" t="s">
        <v>287</v>
      </c>
      <c r="I3393" s="130">
        <v>3.08</v>
      </c>
      <c r="J3393" s="6">
        <f>1</f>
        <v>1</v>
      </c>
    </row>
    <row r="3394" spans="2:10" ht="23.25" customHeight="1">
      <c r="B3394" s="100" t="s">
        <v>393</v>
      </c>
      <c r="C3394" s="100" t="s">
        <v>394</v>
      </c>
      <c r="D3394" s="100" t="str">
        <f>_xlfn.XLOOKUP(tblMix[[#This Row],[Arena Name]],tblLookup[Arena Name],tblLookup[Arena Location],NA(),0,1)</f>
        <v>Chicago, Illinois</v>
      </c>
      <c r="E3394" s="100">
        <v>61500</v>
      </c>
      <c r="F3394" s="129">
        <v>1924</v>
      </c>
      <c r="G3394" s="100" t="s">
        <v>310</v>
      </c>
      <c r="H3394" s="15" t="s">
        <v>287</v>
      </c>
      <c r="I3394" s="130">
        <v>7.49</v>
      </c>
      <c r="J3394" s="6">
        <f>1</f>
        <v>1</v>
      </c>
    </row>
    <row r="3395" spans="2:10" ht="23.25" customHeight="1">
      <c r="B3395" s="100" t="s">
        <v>402</v>
      </c>
      <c r="C3395" s="100" t="s">
        <v>403</v>
      </c>
      <c r="D3395" s="100" t="str">
        <f>_xlfn.XLOOKUP(tblMix[[#This Row],[Arena Name]],tblLookup[Arena Name],tblLookup[Arena Location],NA(),0,1)</f>
        <v>Arlington, Texas</v>
      </c>
      <c r="E3395" s="100">
        <v>80000</v>
      </c>
      <c r="F3395" s="129">
        <v>2009</v>
      </c>
      <c r="G3395" s="100" t="s">
        <v>314</v>
      </c>
      <c r="H3395" s="15" t="s">
        <v>290</v>
      </c>
      <c r="I3395" s="130">
        <v>11.49</v>
      </c>
      <c r="J3395" s="6">
        <f>1</f>
        <v>1</v>
      </c>
    </row>
    <row r="3396" spans="2:10" ht="23.25" customHeight="1">
      <c r="B3396" s="100" t="s">
        <v>411</v>
      </c>
      <c r="C3396" s="100" t="str">
        <f>_xlfn.XLOOKUP(tblMix[[#This Row],[Team Name]],tblLookup[Team Name],tblLookup[Arena Name],NA(),0,1)</f>
        <v>Lambeau Field</v>
      </c>
      <c r="D3396" s="100" t="str">
        <f>_xlfn.XLOOKUP(tblMix[[#This Row],[Arena Name]],tblLookup[Arena Name],tblLookup[Arena Location],NA(),0,1)</f>
        <v>Green Bay, Wisconsin</v>
      </c>
      <c r="E3396" s="100">
        <v>81441</v>
      </c>
      <c r="F3396" s="129">
        <v>1957</v>
      </c>
      <c r="G3396" s="100" t="s">
        <v>324</v>
      </c>
      <c r="H3396" s="15" t="s">
        <v>290</v>
      </c>
      <c r="I3396" s="130">
        <v>13.09</v>
      </c>
      <c r="J3396" s="6">
        <f>1</f>
        <v>1</v>
      </c>
    </row>
    <row r="3397" spans="2:10" ht="23.25" customHeight="1">
      <c r="B3397" s="100" t="s">
        <v>458</v>
      </c>
      <c r="C3397" s="100" t="s">
        <v>459</v>
      </c>
      <c r="D3397" s="100" t="s">
        <v>460</v>
      </c>
      <c r="E3397" s="100">
        <v>69000</v>
      </c>
      <c r="F3397" s="129">
        <v>2002</v>
      </c>
      <c r="G3397" s="100" t="s">
        <v>314</v>
      </c>
      <c r="H3397" s="15" t="s">
        <v>287</v>
      </c>
      <c r="I3397" s="130">
        <v>12.41</v>
      </c>
      <c r="J3397" s="6">
        <f>1</f>
        <v>1</v>
      </c>
    </row>
    <row r="3398" spans="2:10" ht="23.25" customHeight="1">
      <c r="B3398" s="100" t="s">
        <v>436</v>
      </c>
      <c r="C3398" s="100" t="str">
        <f>_xlfn.XLOOKUP(tblMix[[#This Row],[Team Name]],tblLookup[Team Name],tblLookup[Arena Name],NA(),0,1)</f>
        <v>U.S. Bank Stadium</v>
      </c>
      <c r="D3398" s="100" t="str">
        <f>_xlfn.XLOOKUP(tblMix[[#This Row],[Arena Name]],tblLookup[Arena Name],tblLookup[Arena Location],NA(),0,1)</f>
        <v>Minneapolis, Minnesota</v>
      </c>
      <c r="E3398" s="100">
        <v>66655</v>
      </c>
      <c r="F3398" s="129">
        <v>2016</v>
      </c>
      <c r="G3398" s="100" t="s">
        <v>324</v>
      </c>
      <c r="H3398" s="15" t="s">
        <v>283</v>
      </c>
      <c r="I3398" s="130">
        <v>14.14</v>
      </c>
      <c r="J3398" s="6">
        <f>1</f>
        <v>1</v>
      </c>
    </row>
    <row r="3399" spans="2:10" ht="23.25" customHeight="1">
      <c r="B3399" s="100" t="s">
        <v>393</v>
      </c>
      <c r="C3399" s="100" t="s">
        <v>394</v>
      </c>
      <c r="D3399" s="100" t="str">
        <f>_xlfn.XLOOKUP(tblMix[[#This Row],[Arena Name]],tblLookup[Arena Name],tblLookup[Arena Location],NA(),0,1)</f>
        <v>Chicago, Illinois</v>
      </c>
      <c r="E3399" s="100">
        <v>61500</v>
      </c>
      <c r="F3399" s="129">
        <v>1924</v>
      </c>
      <c r="G3399" s="100" t="s">
        <v>323</v>
      </c>
      <c r="H3399" s="15" t="s">
        <v>281</v>
      </c>
      <c r="I3399" s="130">
        <v>2.19</v>
      </c>
      <c r="J3399" s="6">
        <f>1</f>
        <v>1</v>
      </c>
    </row>
    <row r="3400" spans="2:10" ht="23.25" customHeight="1">
      <c r="B3400" s="100" t="str" cm="1">
        <f t="array" ref="B3400">_xlfn.XLOOKUP(tblMix[[#This Row],[Arena Name]]&amp;tblMix[[#This Row],[Arena Location]],tblLookup[Arena Name]&amp;tblLookup[Arena Location],tblLookup[Team Name],NA(),0,1)</f>
        <v>Buffalo Bills</v>
      </c>
      <c r="C3400" s="100" t="s">
        <v>388</v>
      </c>
      <c r="D3400" s="100" t="str">
        <f>_xlfn.XLOOKUP(tblMix[[#This Row],[Arena Name]],tblLookup[Arena Name],tblLookup[Arena Location],NA(),0,1)</f>
        <v>Orchard Park, New York</v>
      </c>
      <c r="E3400" s="100">
        <v>71608</v>
      </c>
      <c r="F3400" s="129">
        <v>1973</v>
      </c>
      <c r="G3400" s="100" t="s">
        <v>276</v>
      </c>
      <c r="H3400" s="15" t="s">
        <v>287</v>
      </c>
      <c r="I3400" s="130">
        <v>6.13</v>
      </c>
      <c r="J3400" s="6">
        <f>1</f>
        <v>1</v>
      </c>
    </row>
    <row r="3401" spans="2:10" ht="23.25" customHeight="1">
      <c r="B3401" s="100" t="s">
        <v>455</v>
      </c>
      <c r="C3401" s="100" t="s">
        <v>456</v>
      </c>
      <c r="D3401" s="100" t="s">
        <v>457</v>
      </c>
      <c r="E3401" s="100">
        <v>68500</v>
      </c>
      <c r="F3401" s="129">
        <v>2014</v>
      </c>
      <c r="G3401" s="100" t="s">
        <v>310</v>
      </c>
      <c r="H3401" s="15" t="s">
        <v>283</v>
      </c>
      <c r="I3401" s="130">
        <v>7.49</v>
      </c>
      <c r="J3401" s="6">
        <f>1</f>
        <v>1</v>
      </c>
    </row>
    <row r="3402" spans="2:10" ht="23.25" customHeight="1">
      <c r="B3402" s="100" t="s">
        <v>381</v>
      </c>
      <c r="C3402" s="100" t="s">
        <v>382</v>
      </c>
      <c r="D3402" s="100" t="s">
        <v>383</v>
      </c>
      <c r="E3402" s="100">
        <v>71000</v>
      </c>
      <c r="F3402" s="129">
        <v>2017</v>
      </c>
      <c r="G3402" s="100" t="s">
        <v>292</v>
      </c>
      <c r="H3402" s="15" t="s">
        <v>281</v>
      </c>
      <c r="I3402" s="130">
        <v>9.19</v>
      </c>
      <c r="J3402" s="6">
        <f>1</f>
        <v>1</v>
      </c>
    </row>
    <row r="3403" spans="2:10" ht="23.25" customHeight="1">
      <c r="B3403" s="100" t="str" cm="1">
        <f t="array" ref="B3403">_xlfn.XLOOKUP(tblMix[[#This Row],[Arena Name]]&amp;tblMix[[#This Row],[Arena Location]],tblLookup[Arena Name]&amp;tblLookup[Arena Location],tblLookup[Team Name],NA(),0,1)</f>
        <v>Detroit Lions</v>
      </c>
      <c r="C3403" s="100" t="str">
        <f>_xlfn.XLOOKUP(tblMix[[#This Row],[Arena Location]],tblLookup[Arena Location],tblLookup[Arena Name],NA(),0,1)</f>
        <v>Ford Field</v>
      </c>
      <c r="D3403" s="100" t="s">
        <v>410</v>
      </c>
      <c r="E3403" s="100">
        <v>65000</v>
      </c>
      <c r="F3403" s="129">
        <v>2002</v>
      </c>
      <c r="G3403" s="100" t="s">
        <v>358</v>
      </c>
      <c r="H3403" s="15" t="s">
        <v>281</v>
      </c>
      <c r="I3403" s="130">
        <v>14.22</v>
      </c>
      <c r="J3403" s="6">
        <f>1</f>
        <v>1</v>
      </c>
    </row>
    <row r="3404" spans="2:10" ht="23.25" customHeight="1">
      <c r="B3404" s="100" t="s">
        <v>390</v>
      </c>
      <c r="C3404" s="100" t="s">
        <v>391</v>
      </c>
      <c r="D3404" s="100" t="str">
        <f>_xlfn.XLOOKUP(tblMix[[#This Row],[Arena Name]],tblLookup[Arena Name],tblLookup[Arena Location],NA(),0,1)</f>
        <v>Charlotte, North Carolina</v>
      </c>
      <c r="E3404" s="100">
        <v>75523</v>
      </c>
      <c r="F3404" s="129">
        <v>1996</v>
      </c>
      <c r="G3404" s="100" t="s">
        <v>294</v>
      </c>
      <c r="H3404" s="15" t="s">
        <v>290</v>
      </c>
      <c r="I3404" s="130">
        <v>3.14</v>
      </c>
      <c r="J3404" s="6">
        <f>1</f>
        <v>1</v>
      </c>
    </row>
    <row r="3405" spans="2:10" ht="23.25" customHeight="1">
      <c r="B3405" s="100" t="s">
        <v>405</v>
      </c>
      <c r="C3405" s="100" t="s">
        <v>406</v>
      </c>
      <c r="D3405" s="100" t="s">
        <v>407</v>
      </c>
      <c r="E3405" s="100">
        <v>76125</v>
      </c>
      <c r="F3405" s="129">
        <v>2001</v>
      </c>
      <c r="G3405" s="100" t="s">
        <v>321</v>
      </c>
      <c r="H3405" s="15" t="s">
        <v>281</v>
      </c>
      <c r="I3405" s="130">
        <v>3.9</v>
      </c>
      <c r="J3405" s="6">
        <f>1</f>
        <v>1</v>
      </c>
    </row>
    <row r="3406" spans="2:10" ht="23.25" customHeight="1">
      <c r="B3406" s="100" t="str" cm="1">
        <f t="array" ref="B3406">_xlfn.XLOOKUP(tblMix[[#This Row],[Arena Name]]&amp;tblMix[[#This Row],[Arena Location]],tblLookup[Arena Name]&amp;tblLookup[Arena Location],tblLookup[Team Name],NA(),0,1)</f>
        <v>Kansas City Chiefs</v>
      </c>
      <c r="C3406" s="100" t="str">
        <f>_xlfn.XLOOKUP(tblMix[[#This Row],[Arena Location]],tblLookup[Arena Location],tblLookup[Arena Name],NA(),0,1)</f>
        <v>GEHA Field at Arrowhead Stadium</v>
      </c>
      <c r="D3406" s="100" t="s">
        <v>425</v>
      </c>
      <c r="E3406" s="100">
        <v>76416</v>
      </c>
      <c r="F3406" s="129">
        <v>1972</v>
      </c>
      <c r="G3406" s="100" t="s">
        <v>282</v>
      </c>
      <c r="H3406" s="15" t="s">
        <v>290</v>
      </c>
      <c r="I3406" s="130">
        <v>5.88</v>
      </c>
      <c r="J3406" s="6">
        <f>1</f>
        <v>1</v>
      </c>
    </row>
    <row r="3407" spans="2:10" ht="23.25" customHeight="1">
      <c r="B3407" s="100" t="s">
        <v>448</v>
      </c>
      <c r="C3407" s="100" t="s">
        <v>446</v>
      </c>
      <c r="D3407" s="100" t="str">
        <f>_xlfn.XLOOKUP(tblMix[[#This Row],[Arena Name]],tblLookup[Arena Name],tblLookup[Arena Location],NA(),0,1)</f>
        <v>East Rutherford, New Jersey</v>
      </c>
      <c r="E3407" s="100">
        <v>82500</v>
      </c>
      <c r="F3407" s="129">
        <v>2010</v>
      </c>
      <c r="G3407" s="100" t="s">
        <v>277</v>
      </c>
      <c r="H3407" s="15" t="s">
        <v>290</v>
      </c>
      <c r="I3407" s="130">
        <v>7.75</v>
      </c>
      <c r="J3407" s="6">
        <f>1</f>
        <v>1</v>
      </c>
    </row>
    <row r="3408" spans="2:10" ht="23.25" customHeight="1">
      <c r="B3408" s="100" t="s">
        <v>393</v>
      </c>
      <c r="C3408" s="100" t="s">
        <v>394</v>
      </c>
      <c r="D3408" s="100" t="s">
        <v>395</v>
      </c>
      <c r="E3408" s="100">
        <v>61500</v>
      </c>
      <c r="F3408" s="129">
        <v>1924</v>
      </c>
      <c r="G3408" s="100" t="s">
        <v>312</v>
      </c>
      <c r="H3408" s="15" t="s">
        <v>283</v>
      </c>
      <c r="I3408" s="130">
        <v>16.22</v>
      </c>
      <c r="J3408" s="6">
        <f>1</f>
        <v>1</v>
      </c>
    </row>
    <row r="3409" spans="2:10" ht="23.25" customHeight="1">
      <c r="B3409" s="100" t="s">
        <v>432</v>
      </c>
      <c r="C3409" s="100" t="s">
        <v>430</v>
      </c>
      <c r="D3409" s="100" t="s">
        <v>431</v>
      </c>
      <c r="E3409" s="100">
        <v>70240</v>
      </c>
      <c r="F3409" s="129">
        <v>2020</v>
      </c>
      <c r="G3409" s="100" t="s">
        <v>285</v>
      </c>
      <c r="H3409" s="15" t="s">
        <v>283</v>
      </c>
      <c r="I3409" s="130">
        <v>12.71</v>
      </c>
      <c r="J3409" s="6">
        <f>1</f>
        <v>1</v>
      </c>
    </row>
    <row r="3410" spans="2:10" ht="23.25" customHeight="1">
      <c r="B3410" s="100" t="s">
        <v>436</v>
      </c>
      <c r="C3410" s="100" t="s">
        <v>437</v>
      </c>
      <c r="D3410" s="100" t="s">
        <v>438</v>
      </c>
      <c r="E3410" s="100">
        <v>66655</v>
      </c>
      <c r="F3410" s="129">
        <v>2016</v>
      </c>
      <c r="G3410" s="100" t="s">
        <v>365</v>
      </c>
      <c r="H3410" s="15" t="s">
        <v>290</v>
      </c>
      <c r="I3410" s="130">
        <v>7.72</v>
      </c>
      <c r="J3410" s="6">
        <f>1</f>
        <v>1</v>
      </c>
    </row>
    <row r="3411" spans="2:10" ht="23.25" customHeight="1">
      <c r="B3411" s="100" t="s">
        <v>378</v>
      </c>
      <c r="C3411" s="100" t="s">
        <v>379</v>
      </c>
      <c r="D3411" s="100" t="s">
        <v>380</v>
      </c>
      <c r="E3411" s="100">
        <v>63400</v>
      </c>
      <c r="F3411" s="129">
        <v>2006</v>
      </c>
      <c r="G3411" s="100" t="s">
        <v>293</v>
      </c>
      <c r="H3411" s="15" t="s">
        <v>283</v>
      </c>
      <c r="I3411" s="130">
        <v>5.08</v>
      </c>
      <c r="J3411" s="6">
        <f>1</f>
        <v>1</v>
      </c>
    </row>
    <row r="3412" spans="2:10" ht="23.25" customHeight="1">
      <c r="B3412" s="100" t="s">
        <v>420</v>
      </c>
      <c r="C3412" s="100" t="s">
        <v>421</v>
      </c>
      <c r="D3412" s="100" t="s">
        <v>422</v>
      </c>
      <c r="E3412" s="100">
        <v>69132</v>
      </c>
      <c r="F3412" s="129">
        <v>2008</v>
      </c>
      <c r="G3412" s="100" t="s">
        <v>271</v>
      </c>
      <c r="H3412" s="15" t="s">
        <v>283</v>
      </c>
      <c r="I3412" s="130">
        <v>9.4700000000000006</v>
      </c>
      <c r="J3412" s="6">
        <f>1</f>
        <v>1</v>
      </c>
    </row>
    <row r="3413" spans="2:10" ht="23.25" customHeight="1">
      <c r="B3413" s="100" t="s">
        <v>390</v>
      </c>
      <c r="C3413" s="100" t="s">
        <v>391</v>
      </c>
      <c r="D3413" s="100" t="str">
        <f>_xlfn.XLOOKUP(tblMix[[#This Row],[Arena Name]],tblLookup[Arena Name],tblLookup[Arena Location],NA(),0,1)</f>
        <v>Charlotte, North Carolina</v>
      </c>
      <c r="E3413" s="100">
        <v>75523</v>
      </c>
      <c r="F3413" s="129">
        <v>1996</v>
      </c>
      <c r="G3413" s="100" t="s">
        <v>295</v>
      </c>
      <c r="H3413" s="15" t="s">
        <v>281</v>
      </c>
      <c r="I3413" s="130">
        <v>13.92</v>
      </c>
      <c r="J3413" s="6">
        <f>1</f>
        <v>1</v>
      </c>
    </row>
    <row r="3414" spans="2:10" ht="23.25" customHeight="1">
      <c r="B3414" s="100" t="s">
        <v>384</v>
      </c>
      <c r="C3414" s="100" t="s">
        <v>385</v>
      </c>
      <c r="D3414" s="100" t="str">
        <f>_xlfn.XLOOKUP(tblMix[[#This Row],[Arena Name]],tblLookup[Arena Name],tblLookup[Arena Location],NA(),0,1)</f>
        <v>Baltimore, Maryland</v>
      </c>
      <c r="E3414" s="100">
        <v>71008</v>
      </c>
      <c r="F3414" s="129">
        <v>1998</v>
      </c>
      <c r="G3414" s="100" t="s">
        <v>361</v>
      </c>
      <c r="H3414" s="15" t="s">
        <v>287</v>
      </c>
      <c r="I3414" s="130">
        <v>3.15</v>
      </c>
      <c r="J3414" s="6">
        <f>1</f>
        <v>1</v>
      </c>
    </row>
    <row r="3415" spans="2:10" ht="23.25" customHeight="1">
      <c r="B3415" s="100" t="s">
        <v>423</v>
      </c>
      <c r="C3415" s="100" t="str">
        <f>_xlfn.XLOOKUP(tblMix[[#This Row],[Team Name]],tblLookup[Team Name],tblLookup[Arena Name],NA(),0,1)</f>
        <v>GEHA Field at Arrowhead Stadium</v>
      </c>
      <c r="D3415" s="100" t="str">
        <f>_xlfn.XLOOKUP(tblMix[[#This Row],[Arena Name]],tblLookup[Arena Name],tblLookup[Arena Location],NA(),0,1)</f>
        <v>Kansas City, Missouri</v>
      </c>
      <c r="E3415" s="100">
        <v>76416</v>
      </c>
      <c r="F3415" s="129">
        <v>1972</v>
      </c>
      <c r="G3415" s="100" t="s">
        <v>311</v>
      </c>
      <c r="H3415" s="15" t="s">
        <v>287</v>
      </c>
      <c r="I3415" s="130">
        <v>14.84</v>
      </c>
      <c r="J3415" s="6">
        <f>1</f>
        <v>1</v>
      </c>
    </row>
    <row r="3416" spans="2:10" ht="23.25" customHeight="1">
      <c r="B3416" s="100" t="str" cm="1">
        <f t="array" ref="B3416">_xlfn.XLOOKUP(tblMix[[#This Row],[Arena Name]]&amp;tblMix[[#This Row],[Arena Location]],tblLookup[Arena Name]&amp;tblLookup[Arena Location],tblLookup[Team Name],NA(),0,1)</f>
        <v>Las Vegas Raiders</v>
      </c>
      <c r="C3416" s="100" t="s">
        <v>427</v>
      </c>
      <c r="D3416" s="100" t="str">
        <f>_xlfn.XLOOKUP(tblMix[[#This Row],[Arena Name]],tblLookup[Arena Name],tblLookup[Arena Location],NA(),0,1)</f>
        <v>Paradise, Nevada</v>
      </c>
      <c r="E3416" s="100">
        <v>65000</v>
      </c>
      <c r="F3416" s="129">
        <v>2020</v>
      </c>
      <c r="G3416" s="100" t="s">
        <v>284</v>
      </c>
      <c r="H3416" s="15" t="s">
        <v>287</v>
      </c>
      <c r="I3416" s="130">
        <v>10.71</v>
      </c>
      <c r="J3416" s="6">
        <f>1</f>
        <v>1</v>
      </c>
    </row>
    <row r="3417" spans="2:10" ht="23.25" customHeight="1">
      <c r="B3417" s="100" t="str" cm="1">
        <f t="array" ref="B3417">_xlfn.XLOOKUP(tblMix[[#This Row],[Arena Name]]&amp;tblMix[[#This Row],[Arena Location]],tblLookup[Arena Name]&amp;tblLookup[Arena Location],tblLookup[Team Name],NA(),0,1)</f>
        <v>Pittsburgh Steelers</v>
      </c>
      <c r="C3417" s="100" t="s">
        <v>453</v>
      </c>
      <c r="D3417" s="100" t="s">
        <v>454</v>
      </c>
      <c r="E3417" s="100">
        <v>68400</v>
      </c>
      <c r="F3417" s="129">
        <v>2001</v>
      </c>
      <c r="G3417" s="100" t="s">
        <v>276</v>
      </c>
      <c r="H3417" s="15" t="s">
        <v>287</v>
      </c>
      <c r="I3417" s="130">
        <v>6.13</v>
      </c>
      <c r="J3417" s="6">
        <f>1</f>
        <v>1</v>
      </c>
    </row>
    <row r="3418" spans="2:10" ht="23.25" customHeight="1">
      <c r="B3418" s="100" t="s">
        <v>449</v>
      </c>
      <c r="C3418" s="100" t="s">
        <v>450</v>
      </c>
      <c r="D3418" s="100" t="s">
        <v>451</v>
      </c>
      <c r="E3418" s="100">
        <v>69596</v>
      </c>
      <c r="F3418" s="129">
        <v>2003</v>
      </c>
      <c r="G3418" s="100" t="s">
        <v>303</v>
      </c>
      <c r="H3418" s="15" t="s">
        <v>281</v>
      </c>
      <c r="I3418" s="130">
        <v>14.45</v>
      </c>
      <c r="J3418" s="6">
        <f>1</f>
        <v>1</v>
      </c>
    </row>
    <row r="3419" spans="2:10" ht="23.25" customHeight="1">
      <c r="B3419" s="100" t="s">
        <v>396</v>
      </c>
      <c r="C3419" s="100" t="str">
        <f>_xlfn.XLOOKUP(tblMix[[#This Row],[Team Name]],tblLookup[Team Name],tblLookup[Arena Name],NA(),0,1)</f>
        <v>Paycor Stadium</v>
      </c>
      <c r="D3419" s="100" t="str">
        <f>_xlfn.XLOOKUP(tblMix[[#This Row],[Arena Name]],tblLookup[Arena Name],tblLookup[Arena Location],NA(),0,1)</f>
        <v>Cincinnati, Ohio</v>
      </c>
      <c r="E3419" s="100">
        <v>65515</v>
      </c>
      <c r="F3419" s="129">
        <v>2000</v>
      </c>
      <c r="G3419" s="100" t="s">
        <v>303</v>
      </c>
      <c r="H3419" s="15" t="s">
        <v>287</v>
      </c>
      <c r="I3419" s="130">
        <v>13.89</v>
      </c>
      <c r="J3419" s="6">
        <f>1</f>
        <v>1</v>
      </c>
    </row>
    <row r="3420" spans="2:10" ht="23.25" customHeight="1">
      <c r="B3420" s="100" t="s">
        <v>420</v>
      </c>
      <c r="C3420" s="100" t="s">
        <v>421</v>
      </c>
      <c r="D3420" s="100" t="s">
        <v>422</v>
      </c>
      <c r="E3420" s="100">
        <v>69132</v>
      </c>
      <c r="F3420" s="129">
        <v>2008</v>
      </c>
      <c r="G3420" s="100" t="s">
        <v>297</v>
      </c>
      <c r="H3420" s="15" t="s">
        <v>283</v>
      </c>
      <c r="I3420" s="130">
        <v>15.27</v>
      </c>
      <c r="J3420" s="6">
        <f>1</f>
        <v>1</v>
      </c>
    </row>
    <row r="3421" spans="2:10" ht="23.25" customHeight="1">
      <c r="B3421" s="100" t="s">
        <v>464</v>
      </c>
      <c r="C3421" s="100" t="str">
        <f>_xlfn.XLOOKUP(tblMix[[#This Row],[Team Name]],tblLookup[Team Name],tblLookup[Arena Name],NA(),0,1)</f>
        <v>Nissan Stadium</v>
      </c>
      <c r="D3421" s="100" t="str">
        <f>_xlfn.XLOOKUP(tblMix[[#This Row],[Arena Name]],tblLookup[Arena Name],tblLookup[Arena Location],NA(),0,1)</f>
        <v>Nashville, Tennessee</v>
      </c>
      <c r="E3421" s="100">
        <v>69143</v>
      </c>
      <c r="F3421" s="129">
        <v>1999</v>
      </c>
      <c r="G3421" s="100" t="s">
        <v>359</v>
      </c>
      <c r="H3421" s="15" t="s">
        <v>290</v>
      </c>
      <c r="I3421" s="130">
        <v>10.49</v>
      </c>
      <c r="J3421" s="6">
        <f>1</f>
        <v>1</v>
      </c>
    </row>
    <row r="3422" spans="2:10" ht="23.25" customHeight="1">
      <c r="B3422" s="100" t="s">
        <v>405</v>
      </c>
      <c r="C3422" s="100" t="str">
        <f>_xlfn.XLOOKUP(tblMix[[#This Row],[Team Name]],tblLookup[Team Name],tblLookup[Arena Name],NA(),0,1)</f>
        <v>Empower Field at Mile High</v>
      </c>
      <c r="D3422" s="100" t="str">
        <f>_xlfn.XLOOKUP(tblMix[[#This Row],[Arena Name]],tblLookup[Arena Name],tblLookup[Arena Location],NA(),0,1)</f>
        <v>Denver, Colorado</v>
      </c>
      <c r="E3422" s="100">
        <v>76125</v>
      </c>
      <c r="F3422" s="129">
        <v>2001</v>
      </c>
      <c r="G3422" s="100" t="s">
        <v>295</v>
      </c>
      <c r="H3422" s="15" t="s">
        <v>287</v>
      </c>
      <c r="I3422" s="130">
        <v>15.3</v>
      </c>
      <c r="J3422" s="6">
        <f>1</f>
        <v>1</v>
      </c>
    </row>
    <row r="3423" spans="2:10" ht="23.25" customHeight="1">
      <c r="B3423" s="100" t="s">
        <v>442</v>
      </c>
      <c r="C3423" s="100" t="s">
        <v>443</v>
      </c>
      <c r="D3423" s="100" t="s">
        <v>444</v>
      </c>
      <c r="E3423" s="100">
        <v>73208</v>
      </c>
      <c r="F3423" s="129">
        <v>1975</v>
      </c>
      <c r="G3423" s="100" t="s">
        <v>365</v>
      </c>
      <c r="H3423" s="15" t="s">
        <v>283</v>
      </c>
      <c r="I3423" s="130">
        <v>7.18</v>
      </c>
      <c r="J3423" s="6">
        <f>1</f>
        <v>1</v>
      </c>
    </row>
    <row r="3424" spans="2:10" ht="23.25" customHeight="1">
      <c r="B3424" s="100" t="s">
        <v>420</v>
      </c>
      <c r="C3424" s="100" t="str">
        <f>_xlfn.XLOOKUP(tblMix[[#This Row],[Team Name]],tblLookup[Team Name],tblLookup[Arena Name],NA(),0,1)</f>
        <v>TIAA Bank Field</v>
      </c>
      <c r="D3424" s="100" t="s">
        <v>422</v>
      </c>
      <c r="E3424" s="100">
        <v>69132</v>
      </c>
      <c r="F3424" s="129">
        <v>2008</v>
      </c>
      <c r="G3424" s="100" t="s">
        <v>294</v>
      </c>
      <c r="H3424" s="15" t="s">
        <v>281</v>
      </c>
      <c r="I3424" s="130">
        <v>3.2</v>
      </c>
      <c r="J3424" s="6">
        <f>1</f>
        <v>1</v>
      </c>
    </row>
    <row r="3425" spans="2:10" ht="23.25" customHeight="1">
      <c r="B3425" s="100" t="s">
        <v>390</v>
      </c>
      <c r="C3425" s="100" t="s">
        <v>391</v>
      </c>
      <c r="D3425" s="100" t="str">
        <f>_xlfn.XLOOKUP(tblMix[[#This Row],[Arena Name]],tblLookup[Arena Name],tblLookup[Arena Location],NA(),0,1)</f>
        <v>Charlotte, North Carolina</v>
      </c>
      <c r="E3425" s="100">
        <v>75523</v>
      </c>
      <c r="F3425" s="129">
        <v>1996</v>
      </c>
      <c r="G3425" s="100" t="s">
        <v>293</v>
      </c>
      <c r="H3425" s="15" t="s">
        <v>290</v>
      </c>
      <c r="I3425" s="130">
        <v>5.4</v>
      </c>
      <c r="J3425" s="6">
        <f>1</f>
        <v>1</v>
      </c>
    </row>
    <row r="3426" spans="2:10" ht="23.25" customHeight="1">
      <c r="B3426" s="100" t="str" cm="1">
        <f t="array" ref="B3426">_xlfn.XLOOKUP(tblMix[[#This Row],[Arena Name]]&amp;tblMix[[#This Row],[Arena Location]],tblLookup[Arena Name]&amp;tblLookup[Arena Location],tblLookup[Team Name],NA(),0,1)</f>
        <v>Atlanta Falcons</v>
      </c>
      <c r="C3426" s="100" t="s">
        <v>382</v>
      </c>
      <c r="D3426" s="100" t="s">
        <v>383</v>
      </c>
      <c r="E3426" s="100">
        <v>71000</v>
      </c>
      <c r="F3426" s="129">
        <v>2017</v>
      </c>
      <c r="G3426" s="100" t="s">
        <v>323</v>
      </c>
      <c r="H3426" s="15" t="s">
        <v>283</v>
      </c>
      <c r="I3426" s="130">
        <v>2.11</v>
      </c>
      <c r="J3426" s="6">
        <f>1</f>
        <v>1</v>
      </c>
    </row>
    <row r="3427" spans="2:10" ht="23.25" customHeight="1">
      <c r="B3427" s="100" t="s">
        <v>436</v>
      </c>
      <c r="C3427" s="100" t="s">
        <v>437</v>
      </c>
      <c r="D3427" s="100" t="s">
        <v>438</v>
      </c>
      <c r="E3427" s="100">
        <v>66655</v>
      </c>
      <c r="F3427" s="129">
        <v>2016</v>
      </c>
      <c r="G3427" s="100" t="s">
        <v>292</v>
      </c>
      <c r="H3427" s="15" t="s">
        <v>281</v>
      </c>
      <c r="I3427" s="130">
        <v>9.19</v>
      </c>
      <c r="J3427" s="6">
        <f>1</f>
        <v>1</v>
      </c>
    </row>
    <row r="3428" spans="2:10" ht="23.25" customHeight="1">
      <c r="B3428" s="100" t="s">
        <v>442</v>
      </c>
      <c r="C3428" s="100" t="str">
        <f>_xlfn.XLOOKUP(tblMix[[#This Row],[Team Name]],tblLookup[Team Name],tblLookup[Arena Name],NA(),0,1)</f>
        <v>Caesars Superdome</v>
      </c>
      <c r="D3428" s="100" t="s">
        <v>444</v>
      </c>
      <c r="E3428" s="100">
        <v>73208</v>
      </c>
      <c r="F3428" s="129">
        <v>1975</v>
      </c>
      <c r="G3428" s="100" t="s">
        <v>358</v>
      </c>
      <c r="H3428" s="15" t="s">
        <v>287</v>
      </c>
      <c r="I3428" s="130">
        <v>14.51</v>
      </c>
      <c r="J3428" s="6">
        <f>1</f>
        <v>1</v>
      </c>
    </row>
    <row r="3429" spans="2:10" ht="23.25" customHeight="1">
      <c r="B3429" s="100" t="s">
        <v>384</v>
      </c>
      <c r="C3429" s="100" t="s">
        <v>385</v>
      </c>
      <c r="D3429" s="100" t="s">
        <v>386</v>
      </c>
      <c r="E3429" s="100">
        <v>71008</v>
      </c>
      <c r="F3429" s="129">
        <v>1998</v>
      </c>
      <c r="G3429" s="100" t="s">
        <v>292</v>
      </c>
      <c r="H3429" s="15" t="s">
        <v>290</v>
      </c>
      <c r="I3429" s="130">
        <v>9.7899999999999991</v>
      </c>
      <c r="J3429" s="6">
        <f>1</f>
        <v>1</v>
      </c>
    </row>
    <row r="3430" spans="2:10" ht="23.25" customHeight="1">
      <c r="B3430" s="100" t="s">
        <v>420</v>
      </c>
      <c r="C3430" s="100" t="s">
        <v>421</v>
      </c>
      <c r="D3430" s="100" t="s">
        <v>422</v>
      </c>
      <c r="E3430" s="100">
        <v>69132</v>
      </c>
      <c r="F3430" s="129">
        <v>2008</v>
      </c>
      <c r="G3430" s="100" t="s">
        <v>273</v>
      </c>
      <c r="H3430" s="15" t="s">
        <v>283</v>
      </c>
      <c r="I3430" s="130">
        <v>6.07</v>
      </c>
      <c r="J3430" s="6">
        <f>1</f>
        <v>1</v>
      </c>
    </row>
    <row r="3431" spans="2:10" ht="23.25" customHeight="1">
      <c r="B3431" s="100" t="s">
        <v>378</v>
      </c>
      <c r="C3431" s="100" t="s">
        <v>379</v>
      </c>
      <c r="D3431" s="100" t="s">
        <v>380</v>
      </c>
      <c r="E3431" s="100">
        <v>63400</v>
      </c>
      <c r="F3431" s="129">
        <v>2006</v>
      </c>
      <c r="G3431" s="100" t="s">
        <v>301</v>
      </c>
      <c r="H3431" s="15" t="s">
        <v>287</v>
      </c>
      <c r="I3431" s="130">
        <v>13.67</v>
      </c>
      <c r="J3431" s="6">
        <f>1</f>
        <v>1</v>
      </c>
    </row>
    <row r="3432" spans="2:10" ht="23.25" customHeight="1">
      <c r="B3432" s="100" t="s">
        <v>405</v>
      </c>
      <c r="C3432" s="100" t="str">
        <f>_xlfn.XLOOKUP(tblMix[[#This Row],[Team Name]],tblLookup[Team Name],tblLookup[Arena Name],NA(),0,1)</f>
        <v>Empower Field at Mile High</v>
      </c>
      <c r="D3432" s="100" t="str">
        <f>_xlfn.XLOOKUP(tblMix[[#This Row],[Arena Name]],tblLookup[Arena Name],tblLookup[Arena Location],NA(),0,1)</f>
        <v>Denver, Colorado</v>
      </c>
      <c r="E3432" s="100">
        <v>76125</v>
      </c>
      <c r="F3432" s="129">
        <v>2001</v>
      </c>
      <c r="G3432" s="100" t="s">
        <v>267</v>
      </c>
      <c r="H3432" s="15" t="s">
        <v>287</v>
      </c>
      <c r="I3432" s="130">
        <v>13.64</v>
      </c>
      <c r="J3432" s="6">
        <f>1</f>
        <v>1</v>
      </c>
    </row>
    <row r="3433" spans="2:10" ht="23.25" customHeight="1">
      <c r="B3433" s="100" t="str" cm="1">
        <f t="array" ref="B3433">_xlfn.XLOOKUP(tblMix[[#This Row],[Arena Name]]&amp;tblMix[[#This Row],[Arena Location]],tblLookup[Arena Name]&amp;tblLookup[Arena Location],tblLookup[Team Name],NA(),0,1)</f>
        <v>Cincinnati Bengals</v>
      </c>
      <c r="C3433" s="100" t="s">
        <v>397</v>
      </c>
      <c r="D3433" s="100" t="s">
        <v>398</v>
      </c>
      <c r="E3433" s="100">
        <v>65515</v>
      </c>
      <c r="F3433" s="129">
        <v>2000</v>
      </c>
      <c r="G3433" s="100" t="s">
        <v>282</v>
      </c>
      <c r="H3433" s="15" t="s">
        <v>281</v>
      </c>
      <c r="I3433" s="130">
        <v>5.99</v>
      </c>
      <c r="J3433" s="6">
        <f>1</f>
        <v>1</v>
      </c>
    </row>
    <row r="3434" spans="2:10" ht="23.25" customHeight="1">
      <c r="B3434" s="100" t="str" cm="1">
        <f t="array" ref="B3434">_xlfn.XLOOKUP(tblMix[[#This Row],[Arena Name]]&amp;tblMix[[#This Row],[Arena Location]],tblLookup[Arena Name]&amp;tblLookup[Arena Location],tblLookup[Team Name],NA(),0,1)</f>
        <v>Detroit Lions</v>
      </c>
      <c r="C3434" s="100" t="s">
        <v>409</v>
      </c>
      <c r="D3434" s="100" t="str">
        <f>_xlfn.XLOOKUP(tblMix[[#This Row],[Arena Name]],tblLookup[Arena Name],tblLookup[Arena Location],NA(),0,1)</f>
        <v>Detroit, Michigan</v>
      </c>
      <c r="E3434" s="100">
        <v>65000</v>
      </c>
      <c r="F3434" s="129">
        <v>2002</v>
      </c>
      <c r="G3434" s="100" t="s">
        <v>298</v>
      </c>
      <c r="H3434" s="15" t="s">
        <v>281</v>
      </c>
      <c r="I3434" s="130">
        <v>9.0500000000000007</v>
      </c>
      <c r="J3434" s="6">
        <f>1</f>
        <v>1</v>
      </c>
    </row>
    <row r="3435" spans="2:10" ht="23.25" customHeight="1">
      <c r="B3435" s="100" t="s">
        <v>390</v>
      </c>
      <c r="C3435" s="100" t="s">
        <v>391</v>
      </c>
      <c r="D3435" s="100" t="s">
        <v>392</v>
      </c>
      <c r="E3435" s="100">
        <v>75523</v>
      </c>
      <c r="F3435" s="129">
        <v>1996</v>
      </c>
      <c r="G3435" s="100" t="s">
        <v>324</v>
      </c>
      <c r="H3435" s="15" t="s">
        <v>283</v>
      </c>
      <c r="I3435" s="130">
        <v>14.14</v>
      </c>
      <c r="J3435" s="6">
        <f>1</f>
        <v>1</v>
      </c>
    </row>
    <row r="3436" spans="2:10" ht="23.25" customHeight="1">
      <c r="B3436" s="100" t="s">
        <v>411</v>
      </c>
      <c r="C3436" s="100" t="s">
        <v>412</v>
      </c>
      <c r="D3436" s="100" t="str">
        <f>_xlfn.XLOOKUP(tblMix[[#This Row],[Arena Name]],tblLookup[Arena Name],tblLookup[Arena Location],NA(),0,1)</f>
        <v>Green Bay, Wisconsin</v>
      </c>
      <c r="E3436" s="100">
        <v>81441</v>
      </c>
      <c r="F3436" s="129">
        <v>1957</v>
      </c>
      <c r="G3436" s="100" t="s">
        <v>289</v>
      </c>
      <c r="H3436" s="15" t="s">
        <v>281</v>
      </c>
      <c r="I3436" s="130">
        <v>7.92</v>
      </c>
      <c r="J3436" s="6">
        <f>1</f>
        <v>1</v>
      </c>
    </row>
    <row r="3437" spans="2:10" ht="23.25" customHeight="1">
      <c r="B3437" s="100" t="s">
        <v>405</v>
      </c>
      <c r="C3437" s="100" t="str">
        <f>_xlfn.XLOOKUP(tblMix[[#This Row],[Team Name]],tblLookup[Team Name],tblLookup[Arena Name],NA(),0,1)</f>
        <v>Empower Field at Mile High</v>
      </c>
      <c r="D3437" s="100" t="str">
        <f>_xlfn.XLOOKUP(tblMix[[#This Row],[Arena Name]],tblLookup[Arena Name],tblLookup[Arena Location],NA(),0,1)</f>
        <v>Denver, Colorado</v>
      </c>
      <c r="E3437" s="100">
        <v>76125</v>
      </c>
      <c r="F3437" s="129">
        <v>2001</v>
      </c>
      <c r="G3437" s="100" t="s">
        <v>313</v>
      </c>
      <c r="H3437" s="15" t="s">
        <v>290</v>
      </c>
      <c r="I3437" s="130">
        <v>13.42</v>
      </c>
      <c r="J3437" s="6">
        <f>1</f>
        <v>1</v>
      </c>
    </row>
    <row r="3438" spans="2:10" ht="23.25" customHeight="1">
      <c r="B3438" s="100" t="s">
        <v>420</v>
      </c>
      <c r="C3438" s="100" t="s">
        <v>421</v>
      </c>
      <c r="D3438" s="100" t="s">
        <v>422</v>
      </c>
      <c r="E3438" s="100">
        <v>69132</v>
      </c>
      <c r="F3438" s="129">
        <v>2008</v>
      </c>
      <c r="G3438" s="100" t="s">
        <v>324</v>
      </c>
      <c r="H3438" s="15" t="s">
        <v>290</v>
      </c>
      <c r="I3438" s="130">
        <v>13.09</v>
      </c>
      <c r="J3438" s="6">
        <f>1</f>
        <v>1</v>
      </c>
    </row>
    <row r="3439" spans="2:10" ht="23.25" customHeight="1">
      <c r="B3439" s="100" t="s">
        <v>461</v>
      </c>
      <c r="C3439" s="100" t="s">
        <v>462</v>
      </c>
      <c r="D3439" s="100" t="s">
        <v>463</v>
      </c>
      <c r="E3439" s="100">
        <v>65890</v>
      </c>
      <c r="F3439" s="129">
        <v>1998</v>
      </c>
      <c r="G3439" s="100" t="s">
        <v>308</v>
      </c>
      <c r="H3439" s="15" t="s">
        <v>283</v>
      </c>
      <c r="I3439" s="130">
        <v>11.5</v>
      </c>
      <c r="J3439" s="6">
        <f>1</f>
        <v>1</v>
      </c>
    </row>
    <row r="3440" spans="2:10" ht="23.25" customHeight="1">
      <c r="B3440" s="100" t="s">
        <v>402</v>
      </c>
      <c r="C3440" s="100" t="str">
        <f>_xlfn.XLOOKUP(tblMix[[#This Row],[Team Name]],tblLookup[Team Name],tblLookup[Arena Name],NA(),0,1)</f>
        <v>AT&amp;T Stadium</v>
      </c>
      <c r="D3440" s="100" t="str">
        <f>_xlfn.XLOOKUP(tblMix[[#This Row],[Arena Name]],tblLookup[Arena Name],tblLookup[Arena Location],NA(),0,1)</f>
        <v>Arlington, Texas</v>
      </c>
      <c r="E3440" s="100">
        <v>80000</v>
      </c>
      <c r="F3440" s="129">
        <v>2009</v>
      </c>
      <c r="G3440" s="100" t="s">
        <v>270</v>
      </c>
      <c r="H3440" s="15" t="s">
        <v>283</v>
      </c>
      <c r="I3440" s="130">
        <v>8.67</v>
      </c>
      <c r="J3440" s="6">
        <f>1</f>
        <v>1</v>
      </c>
    </row>
    <row r="3441" spans="2:10" ht="23.25" customHeight="1">
      <c r="B3441" s="100" t="s">
        <v>396</v>
      </c>
      <c r="C3441" s="100" t="s">
        <v>397</v>
      </c>
      <c r="D3441" s="100" t="s">
        <v>398</v>
      </c>
      <c r="E3441" s="100">
        <v>65515</v>
      </c>
      <c r="F3441" s="129">
        <v>2000</v>
      </c>
      <c r="G3441" s="100" t="s">
        <v>298</v>
      </c>
      <c r="H3441" s="15" t="s">
        <v>283</v>
      </c>
      <c r="I3441" s="130">
        <v>9.84</v>
      </c>
      <c r="J3441" s="6">
        <f>1</f>
        <v>1</v>
      </c>
    </row>
    <row r="3442" spans="2:10" ht="23.25" customHeight="1">
      <c r="B3442" s="100" t="s">
        <v>399</v>
      </c>
      <c r="C3442" s="100" t="s">
        <v>400</v>
      </c>
      <c r="D3442" s="100" t="s">
        <v>401</v>
      </c>
      <c r="E3442" s="100">
        <v>67895</v>
      </c>
      <c r="F3442" s="129">
        <v>1999</v>
      </c>
      <c r="G3442" s="100" t="s">
        <v>296</v>
      </c>
      <c r="H3442" s="15" t="s">
        <v>290</v>
      </c>
      <c r="I3442" s="130">
        <v>10.47</v>
      </c>
      <c r="J3442" s="6">
        <f>1</f>
        <v>1</v>
      </c>
    </row>
    <row r="3443" spans="2:10" ht="23.25" customHeight="1">
      <c r="B3443" s="100" t="s">
        <v>417</v>
      </c>
      <c r="C3443" s="100" t="s">
        <v>418</v>
      </c>
      <c r="D3443" s="100" t="s">
        <v>419</v>
      </c>
      <c r="E3443" s="100">
        <v>67000</v>
      </c>
      <c r="F3443" s="129">
        <v>2008</v>
      </c>
      <c r="G3443" s="100" t="s">
        <v>309</v>
      </c>
      <c r="H3443" s="15" t="s">
        <v>281</v>
      </c>
      <c r="I3443" s="130">
        <v>1.61</v>
      </c>
      <c r="J3443" s="6">
        <f>1</f>
        <v>1</v>
      </c>
    </row>
    <row r="3444" spans="2:10" ht="23.25" customHeight="1">
      <c r="B3444" s="100" t="str" cm="1">
        <f t="array" ref="B3444">_xlfn.XLOOKUP(tblMix[[#This Row],[Arena Name]]&amp;tblMix[[#This Row],[Arena Location]],tblLookup[Arena Name]&amp;tblLookup[Arena Location],tblLookup[Team Name],NA(),0,1)</f>
        <v>Philadelphia Eagles</v>
      </c>
      <c r="C3444" s="100" t="str">
        <f>_xlfn.XLOOKUP(tblMix[[#This Row],[Arena Location]],tblLookup[Arena Location],tblLookup[Arena Name],NA(),0,1)</f>
        <v>Lincoln Financial Field</v>
      </c>
      <c r="D3444" s="100" t="s">
        <v>451</v>
      </c>
      <c r="E3444" s="100">
        <v>69596</v>
      </c>
      <c r="F3444" s="129">
        <v>2003</v>
      </c>
      <c r="G3444" s="100" t="s">
        <v>284</v>
      </c>
      <c r="H3444" s="15" t="s">
        <v>287</v>
      </c>
      <c r="I3444" s="130">
        <v>10.71</v>
      </c>
      <c r="J3444" s="6">
        <f>1</f>
        <v>1</v>
      </c>
    </row>
    <row r="3445" spans="2:10" ht="23.25" customHeight="1">
      <c r="B3445" s="100" t="s">
        <v>445</v>
      </c>
      <c r="C3445" s="100" t="s">
        <v>446</v>
      </c>
      <c r="D3445" s="100" t="s">
        <v>447</v>
      </c>
      <c r="E3445" s="100">
        <v>82500</v>
      </c>
      <c r="F3445" s="129">
        <v>2010</v>
      </c>
      <c r="G3445" s="100" t="s">
        <v>298</v>
      </c>
      <c r="H3445" s="15" t="s">
        <v>287</v>
      </c>
      <c r="I3445" s="130">
        <v>9.84</v>
      </c>
      <c r="J3445" s="6">
        <f>1</f>
        <v>1</v>
      </c>
    </row>
    <row r="3446" spans="2:10" ht="23.25" customHeight="1">
      <c r="B3446" s="100" t="s">
        <v>393</v>
      </c>
      <c r="C3446" s="100" t="s">
        <v>394</v>
      </c>
      <c r="D3446" s="100" t="str">
        <f>_xlfn.XLOOKUP(tblMix[[#This Row],[Arena Name]],tblLookup[Arena Name],tblLookup[Arena Location],NA(),0,1)</f>
        <v>Chicago, Illinois</v>
      </c>
      <c r="E3446" s="100">
        <v>61500</v>
      </c>
      <c r="F3446" s="129">
        <v>1924</v>
      </c>
      <c r="G3446" s="100" t="s">
        <v>311</v>
      </c>
      <c r="H3446" s="15" t="s">
        <v>283</v>
      </c>
      <c r="I3446" s="130">
        <v>14.84</v>
      </c>
      <c r="J3446" s="6">
        <f>1</f>
        <v>1</v>
      </c>
    </row>
    <row r="3447" spans="2:10" ht="23.25" customHeight="1">
      <c r="B3447" s="100" t="s">
        <v>423</v>
      </c>
      <c r="C3447" s="100" t="s">
        <v>424</v>
      </c>
      <c r="D3447" s="100" t="s">
        <v>425</v>
      </c>
      <c r="E3447" s="100">
        <v>76416</v>
      </c>
      <c r="F3447" s="129">
        <v>1972</v>
      </c>
      <c r="G3447" s="100" t="s">
        <v>270</v>
      </c>
      <c r="H3447" s="15" t="s">
        <v>281</v>
      </c>
      <c r="I3447" s="130">
        <v>8.84</v>
      </c>
      <c r="J3447" s="6">
        <f>1</f>
        <v>1</v>
      </c>
    </row>
    <row r="3448" spans="2:10" ht="23.25" customHeight="1">
      <c r="B3448" s="100" t="s">
        <v>408</v>
      </c>
      <c r="C3448" s="100" t="str">
        <f>_xlfn.XLOOKUP(tblMix[[#This Row],[Team Name]],tblLookup[Team Name],tblLookup[Arena Name],NA(),0,1)</f>
        <v>Ford Field</v>
      </c>
      <c r="D3448" s="100" t="s">
        <v>410</v>
      </c>
      <c r="E3448" s="100">
        <v>65000</v>
      </c>
      <c r="F3448" s="129">
        <v>2002</v>
      </c>
      <c r="G3448" s="100" t="s">
        <v>292</v>
      </c>
      <c r="H3448" s="15" t="s">
        <v>281</v>
      </c>
      <c r="I3448" s="130">
        <v>9.19</v>
      </c>
      <c r="J3448" s="6">
        <f>1</f>
        <v>1</v>
      </c>
    </row>
    <row r="3449" spans="2:10" ht="23.25" customHeight="1">
      <c r="B3449" s="100" t="s">
        <v>384</v>
      </c>
      <c r="C3449" s="100" t="s">
        <v>385</v>
      </c>
      <c r="D3449" s="100" t="s">
        <v>386</v>
      </c>
      <c r="E3449" s="100">
        <v>71008</v>
      </c>
      <c r="F3449" s="129">
        <v>1998</v>
      </c>
      <c r="G3449" s="100" t="s">
        <v>360</v>
      </c>
      <c r="H3449" s="15" t="s">
        <v>290</v>
      </c>
      <c r="I3449" s="130">
        <v>3.02</v>
      </c>
      <c r="J3449" s="6">
        <f>1</f>
        <v>1</v>
      </c>
    </row>
    <row r="3450" spans="2:10" ht="23.25" customHeight="1">
      <c r="B3450" s="100" t="str" cm="1">
        <f t="array" ref="B3450">_xlfn.XLOOKUP(tblMix[[#This Row],[Arena Name]]&amp;tblMix[[#This Row],[Arena Location]],tblLookup[Arena Name]&amp;tblLookup[Arena Location],tblLookup[Team Name],NA(),0,1)</f>
        <v>Chicago Bears</v>
      </c>
      <c r="C3450" s="100" t="str">
        <f>_xlfn.XLOOKUP(tblMix[[#This Row],[Arena Location]],tblLookup[Arena Location],tblLookup[Arena Name],NA(),0,1)</f>
        <v>Soldier Field</v>
      </c>
      <c r="D3450" s="100" t="s">
        <v>395</v>
      </c>
      <c r="E3450" s="100">
        <v>61500</v>
      </c>
      <c r="F3450" s="129">
        <v>1924</v>
      </c>
      <c r="G3450" s="100" t="s">
        <v>293</v>
      </c>
      <c r="H3450" s="15" t="s">
        <v>287</v>
      </c>
      <c r="I3450" s="130">
        <v>5.08</v>
      </c>
      <c r="J3450" s="6">
        <f>1</f>
        <v>1</v>
      </c>
    </row>
    <row r="3451" spans="2:10" ht="23.25" customHeight="1">
      <c r="B3451" s="100" t="s">
        <v>393</v>
      </c>
      <c r="C3451" s="100" t="s">
        <v>394</v>
      </c>
      <c r="D3451" s="100" t="s">
        <v>395</v>
      </c>
      <c r="E3451" s="100">
        <v>61500</v>
      </c>
      <c r="F3451" s="129">
        <v>1924</v>
      </c>
      <c r="G3451" s="100" t="s">
        <v>269</v>
      </c>
      <c r="H3451" s="15" t="s">
        <v>283</v>
      </c>
      <c r="I3451" s="130">
        <v>10.34</v>
      </c>
      <c r="J3451" s="6">
        <f>1</f>
        <v>1</v>
      </c>
    </row>
    <row r="3452" spans="2:10" ht="23.25" customHeight="1">
      <c r="B3452" s="100" t="s">
        <v>439</v>
      </c>
      <c r="C3452" s="100" t="s">
        <v>440</v>
      </c>
      <c r="D3452" s="100" t="str">
        <f>_xlfn.XLOOKUP(tblMix[[#This Row],[Arena Name]],tblLookup[Arena Name],tblLookup[Arena Location],NA(),0,1)</f>
        <v>Foxborough, Massachusetts</v>
      </c>
      <c r="E3452" s="100">
        <v>66829</v>
      </c>
      <c r="F3452" s="129">
        <v>2002</v>
      </c>
      <c r="G3452" s="100" t="s">
        <v>309</v>
      </c>
      <c r="H3452" s="15" t="s">
        <v>283</v>
      </c>
      <c r="I3452" s="130">
        <v>1.68</v>
      </c>
      <c r="J3452" s="6">
        <f>1</f>
        <v>1</v>
      </c>
    </row>
    <row r="3453" spans="2:10" ht="23.25" customHeight="1">
      <c r="B3453" s="100" t="s">
        <v>381</v>
      </c>
      <c r="C3453" s="100" t="s">
        <v>382</v>
      </c>
      <c r="D3453" s="100" t="s">
        <v>383</v>
      </c>
      <c r="E3453" s="100">
        <v>71000</v>
      </c>
      <c r="F3453" s="129">
        <v>2017</v>
      </c>
      <c r="G3453" s="100" t="s">
        <v>359</v>
      </c>
      <c r="H3453" s="15" t="s">
        <v>287</v>
      </c>
      <c r="I3453" s="130">
        <v>11.01</v>
      </c>
      <c r="J3453" s="6">
        <f>1</f>
        <v>1</v>
      </c>
    </row>
    <row r="3454" spans="2:10" ht="23.25" customHeight="1">
      <c r="B3454" s="100" t="str" cm="1">
        <f t="array" ref="B3454">_xlfn.XLOOKUP(tblMix[[#This Row],[Arena Name]]&amp;tblMix[[#This Row],[Arena Location]],tblLookup[Arena Name]&amp;tblLookup[Arena Location],tblLookup[Team Name],NA(),0,1)</f>
        <v>Los Angeles Rams</v>
      </c>
      <c r="C3454" s="100" t="s">
        <v>430</v>
      </c>
      <c r="D3454" s="100" t="s">
        <v>431</v>
      </c>
      <c r="E3454" s="100">
        <v>70240</v>
      </c>
      <c r="F3454" s="129">
        <v>2020</v>
      </c>
      <c r="G3454" s="100" t="s">
        <v>274</v>
      </c>
      <c r="H3454" s="15" t="s">
        <v>283</v>
      </c>
      <c r="I3454" s="130">
        <v>6.84</v>
      </c>
      <c r="J3454" s="6">
        <f>1</f>
        <v>1</v>
      </c>
    </row>
    <row r="3455" spans="2:10" ht="23.25" customHeight="1">
      <c r="B3455" s="100" t="s">
        <v>390</v>
      </c>
      <c r="C3455" s="100" t="s">
        <v>391</v>
      </c>
      <c r="D3455" s="100" t="s">
        <v>392</v>
      </c>
      <c r="E3455" s="100">
        <v>75523</v>
      </c>
      <c r="F3455" s="129">
        <v>1996</v>
      </c>
      <c r="G3455" s="100" t="s">
        <v>308</v>
      </c>
      <c r="H3455" s="15" t="s">
        <v>287</v>
      </c>
      <c r="I3455" s="130">
        <v>11.5</v>
      </c>
      <c r="J3455" s="6">
        <f>1</f>
        <v>1</v>
      </c>
    </row>
    <row r="3456" spans="2:10" ht="23.25" customHeight="1">
      <c r="B3456" s="100" t="str" cm="1">
        <f t="array" ref="B3456">_xlfn.XLOOKUP(tblMix[[#This Row],[Arena Name]]&amp;tblMix[[#This Row],[Arena Location]],tblLookup[Arena Name]&amp;tblLookup[Arena Location],tblLookup[Team Name],NA(),0,1)</f>
        <v>Arizona Cardinals</v>
      </c>
      <c r="C3456" s="100" t="s">
        <v>379</v>
      </c>
      <c r="D3456" s="100" t="s">
        <v>380</v>
      </c>
      <c r="E3456" s="100">
        <v>63400</v>
      </c>
      <c r="F3456" s="129">
        <v>2006</v>
      </c>
      <c r="G3456" s="100" t="s">
        <v>314</v>
      </c>
      <c r="H3456" s="15" t="s">
        <v>290</v>
      </c>
      <c r="I3456" s="130">
        <v>11.49</v>
      </c>
      <c r="J3456" s="6">
        <f>1</f>
        <v>1</v>
      </c>
    </row>
    <row r="3457" spans="2:10" ht="23.25" customHeight="1">
      <c r="B3457" s="100" t="str" cm="1">
        <f t="array" ref="B3457">_xlfn.XLOOKUP(tblMix[[#This Row],[Arena Name]]&amp;tblMix[[#This Row],[Arena Location]],tblLookup[Arena Name]&amp;tblLookup[Arena Location],tblLookup[Team Name],NA(),0,1)</f>
        <v>San Francisco 49ers</v>
      </c>
      <c r="C3457" s="100" t="s">
        <v>456</v>
      </c>
      <c r="D3457" s="100" t="str">
        <f>_xlfn.XLOOKUP(tblMix[[#This Row],[Arena Name]],tblLookup[Arena Name],tblLookup[Arena Location],NA(),0,1)</f>
        <v>Santa Clara, California</v>
      </c>
      <c r="E3457" s="100">
        <v>68500</v>
      </c>
      <c r="F3457" s="129">
        <v>2014</v>
      </c>
      <c r="G3457" s="100" t="s">
        <v>296</v>
      </c>
      <c r="H3457" s="15" t="s">
        <v>287</v>
      </c>
      <c r="I3457" s="130">
        <v>11.1</v>
      </c>
      <c r="J3457" s="6">
        <f>1</f>
        <v>1</v>
      </c>
    </row>
    <row r="3458" spans="2:10" ht="23.25" customHeight="1">
      <c r="B3458" s="100" t="s">
        <v>420</v>
      </c>
      <c r="C3458" s="100" t="s">
        <v>421</v>
      </c>
      <c r="D3458" s="100" t="s">
        <v>422</v>
      </c>
      <c r="E3458" s="100">
        <v>69132</v>
      </c>
      <c r="F3458" s="129">
        <v>2008</v>
      </c>
      <c r="G3458" s="100" t="s">
        <v>299</v>
      </c>
      <c r="H3458" s="15" t="s">
        <v>287</v>
      </c>
      <c r="I3458" s="130">
        <v>5.21</v>
      </c>
      <c r="J3458" s="6">
        <f>1</f>
        <v>1</v>
      </c>
    </row>
    <row r="3459" spans="2:10" ht="23.25" customHeight="1">
      <c r="B3459" s="100" t="s">
        <v>399</v>
      </c>
      <c r="C3459" s="100" t="s">
        <v>400</v>
      </c>
      <c r="D3459" s="100" t="str">
        <f>_xlfn.XLOOKUP(tblMix[[#This Row],[Arena Name]],tblLookup[Arena Name],tblLookup[Arena Location],NA(),0,1)</f>
        <v>Cleveland, Ohio</v>
      </c>
      <c r="E3459" s="100">
        <v>67895</v>
      </c>
      <c r="F3459" s="129">
        <v>1999</v>
      </c>
      <c r="G3459" s="100" t="s">
        <v>284</v>
      </c>
      <c r="H3459" s="15" t="s">
        <v>290</v>
      </c>
      <c r="I3459" s="130">
        <v>10.16</v>
      </c>
      <c r="J3459" s="6">
        <f>1</f>
        <v>1</v>
      </c>
    </row>
    <row r="3460" spans="2:10" ht="23.25" customHeight="1">
      <c r="B3460" s="100" t="s">
        <v>405</v>
      </c>
      <c r="C3460" s="100" t="s">
        <v>406</v>
      </c>
      <c r="D3460" s="100" t="s">
        <v>407</v>
      </c>
      <c r="E3460" s="100">
        <v>76125</v>
      </c>
      <c r="F3460" s="129">
        <v>2001</v>
      </c>
      <c r="G3460" s="100" t="s">
        <v>299</v>
      </c>
      <c r="H3460" s="15" t="s">
        <v>290</v>
      </c>
      <c r="I3460" s="130">
        <v>4.87</v>
      </c>
      <c r="J3460" s="6">
        <f>1</f>
        <v>1</v>
      </c>
    </row>
    <row r="3461" spans="2:10" ht="23.25" customHeight="1">
      <c r="B3461" s="100" t="s">
        <v>399</v>
      </c>
      <c r="C3461" s="100" t="str">
        <f>_xlfn.XLOOKUP(tblMix[[#This Row],[Team Name]],tblLookup[Team Name],tblLookup[Arena Name],NA(),0,1)</f>
        <v>Cleveland Browns Stadium</v>
      </c>
      <c r="D3461" s="100" t="s">
        <v>401</v>
      </c>
      <c r="E3461" s="100">
        <v>67895</v>
      </c>
      <c r="F3461" s="129">
        <v>1999</v>
      </c>
      <c r="G3461" s="100" t="s">
        <v>292</v>
      </c>
      <c r="H3461" s="15" t="s">
        <v>281</v>
      </c>
      <c r="I3461" s="130">
        <v>9.19</v>
      </c>
      <c r="J3461" s="6">
        <f>1</f>
        <v>1</v>
      </c>
    </row>
    <row r="3462" spans="2:10" ht="23.25" customHeight="1">
      <c r="B3462" s="100" t="s">
        <v>436</v>
      </c>
      <c r="C3462" s="100" t="s">
        <v>437</v>
      </c>
      <c r="D3462" s="100" t="s">
        <v>438</v>
      </c>
      <c r="E3462" s="100">
        <v>66655</v>
      </c>
      <c r="F3462" s="129">
        <v>2016</v>
      </c>
      <c r="G3462" s="100" t="s">
        <v>277</v>
      </c>
      <c r="H3462" s="15" t="s">
        <v>283</v>
      </c>
      <c r="I3462" s="130">
        <v>8.2200000000000006</v>
      </c>
      <c r="J3462" s="6">
        <f>1</f>
        <v>1</v>
      </c>
    </row>
    <row r="3463" spans="2:10" ht="23.25" customHeight="1">
      <c r="B3463" s="100" t="str" cm="1">
        <f t="array" ref="B3463">_xlfn.XLOOKUP(tblMix[[#This Row],[Arena Name]]&amp;tblMix[[#This Row],[Arena Location]],tblLookup[Arena Name]&amp;tblLookup[Arena Location],tblLookup[Team Name],NA(),0,1)</f>
        <v>Minnesota Vikings</v>
      </c>
      <c r="C3463" s="100" t="s">
        <v>437</v>
      </c>
      <c r="D3463" s="100" t="s">
        <v>438</v>
      </c>
      <c r="E3463" s="100">
        <v>66655</v>
      </c>
      <c r="F3463" s="129">
        <v>2016</v>
      </c>
      <c r="G3463" s="100" t="s">
        <v>321</v>
      </c>
      <c r="H3463" s="15" t="s">
        <v>281</v>
      </c>
      <c r="I3463" s="130">
        <v>3.9</v>
      </c>
      <c r="J3463" s="6">
        <f>1</f>
        <v>1</v>
      </c>
    </row>
    <row r="3464" spans="2:10" ht="23.25" customHeight="1">
      <c r="B3464" s="100" t="s">
        <v>378</v>
      </c>
      <c r="C3464" s="100" t="str">
        <f>_xlfn.XLOOKUP(tblMix[[#This Row],[Team Name]],tblLookup[Team Name],tblLookup[Arena Name],NA(),0,1)</f>
        <v>State Farm Stadium</v>
      </c>
      <c r="D3464" s="100" t="s">
        <v>380</v>
      </c>
      <c r="E3464" s="100">
        <v>63400</v>
      </c>
      <c r="F3464" s="129">
        <v>2006</v>
      </c>
      <c r="G3464" s="100" t="s">
        <v>364</v>
      </c>
      <c r="H3464" s="15" t="s">
        <v>287</v>
      </c>
      <c r="I3464" s="130">
        <v>6.86</v>
      </c>
      <c r="J3464" s="6">
        <f>1</f>
        <v>1</v>
      </c>
    </row>
    <row r="3465" spans="2:10" ht="23.25" customHeight="1">
      <c r="B3465" s="100" t="str" cm="1">
        <f t="array" ref="B3465">_xlfn.XLOOKUP(tblMix[[#This Row],[Arena Name]]&amp;tblMix[[#This Row],[Arena Location]],tblLookup[Arena Name]&amp;tblLookup[Arena Location],tblLookup[Team Name],NA(),0,1)</f>
        <v>Cleveland Browns</v>
      </c>
      <c r="C3465" s="100" t="s">
        <v>400</v>
      </c>
      <c r="D3465" s="100" t="s">
        <v>401</v>
      </c>
      <c r="E3465" s="100">
        <v>67895</v>
      </c>
      <c r="F3465" s="129">
        <v>1999</v>
      </c>
      <c r="G3465" s="100" t="s">
        <v>274</v>
      </c>
      <c r="H3465" s="15" t="s">
        <v>283</v>
      </c>
      <c r="I3465" s="130">
        <v>6.84</v>
      </c>
      <c r="J3465" s="6">
        <f>1</f>
        <v>1</v>
      </c>
    </row>
    <row r="3466" spans="2:10" ht="23.25" customHeight="1">
      <c r="B3466" s="100" t="s">
        <v>464</v>
      </c>
      <c r="C3466" s="100" t="s">
        <v>465</v>
      </c>
      <c r="D3466" s="100" t="s">
        <v>466</v>
      </c>
      <c r="E3466" s="100">
        <v>69143</v>
      </c>
      <c r="F3466" s="129">
        <v>1999</v>
      </c>
      <c r="G3466" s="100" t="s">
        <v>269</v>
      </c>
      <c r="H3466" s="15" t="s">
        <v>290</v>
      </c>
      <c r="I3466" s="130">
        <v>10.77</v>
      </c>
      <c r="J3466" s="6">
        <f>1</f>
        <v>1</v>
      </c>
    </row>
    <row r="3467" spans="2:10" ht="23.25" customHeight="1">
      <c r="B3467" s="100" t="s">
        <v>445</v>
      </c>
      <c r="C3467" s="100" t="s">
        <v>446</v>
      </c>
      <c r="D3467" s="100" t="s">
        <v>447</v>
      </c>
      <c r="E3467" s="100">
        <v>82500</v>
      </c>
      <c r="F3467" s="129">
        <v>2010</v>
      </c>
      <c r="G3467" s="100" t="s">
        <v>311</v>
      </c>
      <c r="H3467" s="15" t="s">
        <v>287</v>
      </c>
      <c r="I3467" s="130">
        <v>14.84</v>
      </c>
      <c r="J3467" s="6">
        <f>1</f>
        <v>1</v>
      </c>
    </row>
    <row r="3468" spans="2:10" ht="23.25" customHeight="1">
      <c r="B3468" s="100" t="str" cm="1">
        <f t="array" ref="B3468">_xlfn.XLOOKUP(tblMix[[#This Row],[Arena Name]]&amp;tblMix[[#This Row],[Arena Location]],tblLookup[Arena Name]&amp;tblLookup[Arena Location],tblLookup[Team Name],NA(),0,1)</f>
        <v>Pittsburgh Steelers</v>
      </c>
      <c r="C3468" s="100" t="str">
        <f>_xlfn.XLOOKUP(tblMix[[#This Row],[Arena Location]],tblLookup[Arena Location],tblLookup[Arena Name],NA(),0,1)</f>
        <v>Acrisure Stadium</v>
      </c>
      <c r="D3468" s="100" t="s">
        <v>454</v>
      </c>
      <c r="E3468" s="100">
        <v>68400</v>
      </c>
      <c r="F3468" s="129">
        <v>2001</v>
      </c>
      <c r="G3468" s="100" t="s">
        <v>302</v>
      </c>
      <c r="H3468" s="15" t="s">
        <v>281</v>
      </c>
      <c r="I3468" s="130">
        <v>2.7</v>
      </c>
      <c r="J3468" s="6">
        <f>1</f>
        <v>1</v>
      </c>
    </row>
    <row r="3469" spans="2:10" ht="23.25" customHeight="1">
      <c r="B3469" s="100" t="s">
        <v>390</v>
      </c>
      <c r="C3469" s="100" t="s">
        <v>391</v>
      </c>
      <c r="D3469" s="100" t="s">
        <v>392</v>
      </c>
      <c r="E3469" s="100">
        <v>75523</v>
      </c>
      <c r="F3469" s="129">
        <v>1996</v>
      </c>
      <c r="G3469" s="100" t="s">
        <v>360</v>
      </c>
      <c r="H3469" s="15" t="s">
        <v>281</v>
      </c>
      <c r="I3469" s="130">
        <v>3.39</v>
      </c>
      <c r="J3469" s="6">
        <f>1</f>
        <v>1</v>
      </c>
    </row>
    <row r="3470" spans="2:10" ht="23.25" customHeight="1">
      <c r="B3470" s="100" t="s">
        <v>390</v>
      </c>
      <c r="C3470" s="100" t="s">
        <v>391</v>
      </c>
      <c r="D3470" s="100" t="s">
        <v>392</v>
      </c>
      <c r="E3470" s="100">
        <v>75523</v>
      </c>
      <c r="F3470" s="129">
        <v>1996</v>
      </c>
      <c r="G3470" s="100" t="s">
        <v>284</v>
      </c>
      <c r="H3470" s="15" t="s">
        <v>287</v>
      </c>
      <c r="I3470" s="130">
        <v>10.71</v>
      </c>
      <c r="J3470" s="6">
        <f>1</f>
        <v>1</v>
      </c>
    </row>
    <row r="3471" spans="2:10" ht="23.25" customHeight="1">
      <c r="B3471" s="100" t="s">
        <v>449</v>
      </c>
      <c r="C3471" s="100" t="s">
        <v>450</v>
      </c>
      <c r="D3471" s="100" t="str">
        <f>_xlfn.XLOOKUP(tblMix[[#This Row],[Arena Name]],tblLookup[Arena Name],tblLookup[Arena Location],NA(),0,1)</f>
        <v>Philadelphia, Pennsylvania</v>
      </c>
      <c r="E3471" s="100">
        <v>69596</v>
      </c>
      <c r="F3471" s="129">
        <v>2003</v>
      </c>
      <c r="G3471" s="100" t="s">
        <v>313</v>
      </c>
      <c r="H3471" s="15" t="s">
        <v>281</v>
      </c>
      <c r="I3471" s="130">
        <v>11.48</v>
      </c>
      <c r="J3471" s="6">
        <f>1</f>
        <v>1</v>
      </c>
    </row>
    <row r="3472" spans="2:10" ht="23.25" customHeight="1">
      <c r="B3472" s="100" t="s">
        <v>387</v>
      </c>
      <c r="C3472" s="100" t="str">
        <f>_xlfn.XLOOKUP(tblMix[[#This Row],[Team Name]],tblLookup[Team Name],tblLookup[Arena Name],NA(),0,1)</f>
        <v>Highmark Stadium</v>
      </c>
      <c r="D3472" s="100" t="s">
        <v>389</v>
      </c>
      <c r="E3472" s="100">
        <v>71608</v>
      </c>
      <c r="F3472" s="129">
        <v>1973</v>
      </c>
      <c r="G3472" s="100" t="s">
        <v>301</v>
      </c>
      <c r="H3472" s="15" t="s">
        <v>290</v>
      </c>
      <c r="I3472" s="130">
        <v>12.9</v>
      </c>
      <c r="J3472" s="6">
        <f>1</f>
        <v>1</v>
      </c>
    </row>
    <row r="3473" spans="2:10" ht="23.25" customHeight="1">
      <c r="B3473" s="100" t="s">
        <v>452</v>
      </c>
      <c r="C3473" s="100" t="s">
        <v>453</v>
      </c>
      <c r="D3473" s="100" t="str">
        <f>_xlfn.XLOOKUP(tblMix[[#This Row],[Arena Name]],tblLookup[Arena Name],tblLookup[Arena Location],NA(),0,1)</f>
        <v>Pittsburgh, Pennsylvania</v>
      </c>
      <c r="E3473" s="100">
        <v>68400</v>
      </c>
      <c r="F3473" s="129">
        <v>2001</v>
      </c>
      <c r="G3473" s="100" t="s">
        <v>323</v>
      </c>
      <c r="H3473" s="15" t="s">
        <v>287</v>
      </c>
      <c r="I3473" s="130">
        <v>2.11</v>
      </c>
      <c r="J3473" s="6">
        <f>1</f>
        <v>1</v>
      </c>
    </row>
    <row r="3474" spans="2:10" ht="23.25" customHeight="1">
      <c r="B3474" s="100" t="s">
        <v>458</v>
      </c>
      <c r="C3474" s="100" t="str">
        <f>_xlfn.XLOOKUP(tblMix[[#This Row],[Team Name]],tblLookup[Team Name],tblLookup[Arena Name],NA(),0,1)</f>
        <v>Lumen Field</v>
      </c>
      <c r="D3474" s="100" t="str">
        <f>_xlfn.XLOOKUP(tblMix[[#This Row],[Arena Name]],tblLookup[Arena Name],tblLookup[Arena Location],NA(),0,1)</f>
        <v>Seattle, Washington</v>
      </c>
      <c r="E3474" s="100">
        <v>69000</v>
      </c>
      <c r="F3474" s="129">
        <v>2002</v>
      </c>
      <c r="G3474" s="100" t="s">
        <v>288</v>
      </c>
      <c r="H3474" s="15" t="s">
        <v>283</v>
      </c>
      <c r="I3474" s="130">
        <v>5.13</v>
      </c>
      <c r="J3474" s="6">
        <f>1</f>
        <v>1</v>
      </c>
    </row>
    <row r="3475" spans="2:10" ht="23.25" customHeight="1">
      <c r="B3475" s="100" t="s">
        <v>417</v>
      </c>
      <c r="C3475" s="100" t="s">
        <v>418</v>
      </c>
      <c r="D3475" s="100" t="s">
        <v>419</v>
      </c>
      <c r="E3475" s="100">
        <v>67000</v>
      </c>
      <c r="F3475" s="129">
        <v>2008</v>
      </c>
      <c r="G3475" s="100" t="s">
        <v>365</v>
      </c>
      <c r="H3475" s="15" t="s">
        <v>283</v>
      </c>
      <c r="I3475" s="130">
        <v>7.18</v>
      </c>
      <c r="J3475" s="6">
        <f>1</f>
        <v>1</v>
      </c>
    </row>
    <row r="3476" spans="2:10" ht="23.25" customHeight="1">
      <c r="B3476" s="100" t="s">
        <v>417</v>
      </c>
      <c r="C3476" s="100" t="str">
        <f>_xlfn.XLOOKUP(tblMix[[#This Row],[Team Name]],tblLookup[Team Name],tblLookup[Arena Name],NA(),0,1)</f>
        <v>Lucas Oil Stadium</v>
      </c>
      <c r="D3476" s="100" t="s">
        <v>419</v>
      </c>
      <c r="E3476" s="100">
        <v>67000</v>
      </c>
      <c r="F3476" s="129">
        <v>2008</v>
      </c>
      <c r="G3476" s="100" t="s">
        <v>293</v>
      </c>
      <c r="H3476" s="15" t="s">
        <v>281</v>
      </c>
      <c r="I3476" s="130">
        <v>5.38</v>
      </c>
      <c r="J3476" s="6">
        <f>1</f>
        <v>1</v>
      </c>
    </row>
    <row r="3477" spans="2:10" ht="23.25" customHeight="1">
      <c r="B3477" s="100" t="str" cm="1">
        <f t="array" ref="B3477">_xlfn.XLOOKUP(tblMix[[#This Row],[Arena Name]]&amp;tblMix[[#This Row],[Arena Location]],tblLookup[Arena Name]&amp;tblLookup[Arena Location],tblLookup[Team Name],NA(),0,1)</f>
        <v>Atlanta Falcons</v>
      </c>
      <c r="C3477" s="100" t="str">
        <f>_xlfn.XLOOKUP(tblMix[[#This Row],[Arena Location]],tblLookup[Arena Location],tblLookup[Arena Name],NA(),0,1)</f>
        <v>Mercedes-Benz Stadium</v>
      </c>
      <c r="D3477" s="100" t="s">
        <v>383</v>
      </c>
      <c r="E3477" s="100">
        <v>71000</v>
      </c>
      <c r="F3477" s="129">
        <v>2017</v>
      </c>
      <c r="G3477" s="100" t="s">
        <v>313</v>
      </c>
      <c r="H3477" s="15" t="s">
        <v>290</v>
      </c>
      <c r="I3477" s="130">
        <v>13.42</v>
      </c>
      <c r="J3477" s="6">
        <f>1</f>
        <v>1</v>
      </c>
    </row>
    <row r="3478" spans="2:10" ht="23.25" customHeight="1">
      <c r="B3478" s="100" t="s">
        <v>393</v>
      </c>
      <c r="C3478" s="100" t="s">
        <v>394</v>
      </c>
      <c r="D3478" s="100" t="s">
        <v>395</v>
      </c>
      <c r="E3478" s="100">
        <v>61500</v>
      </c>
      <c r="F3478" s="129">
        <v>1924</v>
      </c>
      <c r="G3478" s="100" t="s">
        <v>272</v>
      </c>
      <c r="H3478" s="15" t="s">
        <v>281</v>
      </c>
      <c r="I3478" s="130">
        <v>14.43</v>
      </c>
      <c r="J3478" s="6">
        <f>1</f>
        <v>1</v>
      </c>
    </row>
    <row r="3479" spans="2:10" ht="23.25" customHeight="1">
      <c r="B3479" s="100" t="s">
        <v>452</v>
      </c>
      <c r="C3479" s="100" t="s">
        <v>453</v>
      </c>
      <c r="D3479" s="100" t="s">
        <v>454</v>
      </c>
      <c r="E3479" s="100">
        <v>68400</v>
      </c>
      <c r="F3479" s="129">
        <v>2001</v>
      </c>
      <c r="G3479" s="100" t="s">
        <v>364</v>
      </c>
      <c r="H3479" s="15" t="s">
        <v>281</v>
      </c>
      <c r="I3479" s="130">
        <v>7.2</v>
      </c>
      <c r="J3479" s="6">
        <f>1</f>
        <v>1</v>
      </c>
    </row>
    <row r="3480" spans="2:10" ht="23.25" customHeight="1">
      <c r="B3480" s="100" t="s">
        <v>402</v>
      </c>
      <c r="C3480" s="100" t="s">
        <v>403</v>
      </c>
      <c r="D3480" s="100" t="s">
        <v>404</v>
      </c>
      <c r="E3480" s="100">
        <v>80000</v>
      </c>
      <c r="F3480" s="129">
        <v>2009</v>
      </c>
      <c r="G3480" s="100" t="s">
        <v>310</v>
      </c>
      <c r="H3480" s="15" t="s">
        <v>290</v>
      </c>
      <c r="I3480" s="130">
        <v>7</v>
      </c>
      <c r="J3480" s="6">
        <f>1</f>
        <v>1</v>
      </c>
    </row>
    <row r="3481" spans="2:10" ht="23.25" customHeight="1">
      <c r="B3481" s="100" t="s">
        <v>464</v>
      </c>
      <c r="C3481" s="100" t="s">
        <v>465</v>
      </c>
      <c r="D3481" s="100" t="s">
        <v>466</v>
      </c>
      <c r="E3481" s="100">
        <v>69143</v>
      </c>
      <c r="F3481" s="129">
        <v>1999</v>
      </c>
      <c r="G3481" s="100" t="s">
        <v>297</v>
      </c>
      <c r="H3481" s="15" t="s">
        <v>283</v>
      </c>
      <c r="I3481" s="130">
        <v>15.27</v>
      </c>
      <c r="J3481" s="6">
        <f>1</f>
        <v>1</v>
      </c>
    </row>
    <row r="3482" spans="2:10" ht="23.25" customHeight="1">
      <c r="B3482" s="100" t="str" cm="1">
        <f t="array" ref="B3482">_xlfn.XLOOKUP(tblMix[[#This Row],[Arena Name]]&amp;tblMix[[#This Row],[Arena Location]],tblLookup[Arena Name]&amp;tblLookup[Arena Location],tblLookup[Team Name],NA(),0,1)</f>
        <v>Cleveland Browns</v>
      </c>
      <c r="C3482" s="100" t="str">
        <f>_xlfn.XLOOKUP(tblMix[[#This Row],[Arena Location]],tblLookup[Arena Location],tblLookup[Arena Name],NA(),0,1)</f>
        <v>Cleveland Browns Stadium</v>
      </c>
      <c r="D3482" s="100" t="s">
        <v>401</v>
      </c>
      <c r="E3482" s="100">
        <v>67895</v>
      </c>
      <c r="F3482" s="129">
        <v>1999</v>
      </c>
      <c r="G3482" s="100" t="s">
        <v>364</v>
      </c>
      <c r="H3482" s="15" t="s">
        <v>290</v>
      </c>
      <c r="I3482" s="130">
        <v>6.73</v>
      </c>
      <c r="J3482" s="6">
        <f>1</f>
        <v>1</v>
      </c>
    </row>
    <row r="3483" spans="2:10" ht="23.25" customHeight="1">
      <c r="B3483" s="100" t="s">
        <v>381</v>
      </c>
      <c r="C3483" s="100" t="s">
        <v>382</v>
      </c>
      <c r="D3483" s="100" t="str">
        <f>_xlfn.XLOOKUP(tblMix[[#This Row],[Arena Name]],tblLookup[Arena Name],tblLookup[Arena Location],NA(),0,1)</f>
        <v>Atlanta, Georgia</v>
      </c>
      <c r="E3483" s="100">
        <v>71000</v>
      </c>
      <c r="F3483" s="129">
        <v>2017</v>
      </c>
      <c r="G3483" s="100" t="s">
        <v>273</v>
      </c>
      <c r="H3483" s="15" t="s">
        <v>287</v>
      </c>
      <c r="I3483" s="130">
        <v>6.07</v>
      </c>
      <c r="J3483" s="6">
        <f>1</f>
        <v>1</v>
      </c>
    </row>
    <row r="3484" spans="2:10" ht="23.25" customHeight="1">
      <c r="B3484" s="100" t="s">
        <v>432</v>
      </c>
      <c r="C3484" s="100" t="s">
        <v>430</v>
      </c>
      <c r="D3484" s="100" t="s">
        <v>431</v>
      </c>
      <c r="E3484" s="100">
        <v>70240</v>
      </c>
      <c r="F3484" s="129">
        <v>2020</v>
      </c>
      <c r="G3484" s="100" t="s">
        <v>304</v>
      </c>
      <c r="H3484" s="15" t="s">
        <v>281</v>
      </c>
      <c r="I3484" s="130">
        <v>7.38</v>
      </c>
      <c r="J3484" s="6">
        <f>1</f>
        <v>1</v>
      </c>
    </row>
    <row r="3485" spans="2:10" ht="23.25" customHeight="1">
      <c r="B3485" s="100" t="s">
        <v>455</v>
      </c>
      <c r="C3485" s="100" t="s">
        <v>456</v>
      </c>
      <c r="D3485" s="100" t="s">
        <v>457</v>
      </c>
      <c r="E3485" s="100">
        <v>68500</v>
      </c>
      <c r="F3485" s="129">
        <v>2014</v>
      </c>
      <c r="G3485" s="100" t="s">
        <v>270</v>
      </c>
      <c r="H3485" s="15" t="s">
        <v>287</v>
      </c>
      <c r="I3485" s="130">
        <v>8.67</v>
      </c>
      <c r="J3485" s="6">
        <f>1</f>
        <v>1</v>
      </c>
    </row>
    <row r="3486" spans="2:10" ht="23.25" customHeight="1">
      <c r="B3486" s="100" t="s">
        <v>426</v>
      </c>
      <c r="C3486" s="100" t="s">
        <v>427</v>
      </c>
      <c r="D3486" s="100" t="s">
        <v>428</v>
      </c>
      <c r="E3486" s="100">
        <v>65000</v>
      </c>
      <c r="F3486" s="129">
        <v>2020</v>
      </c>
      <c r="G3486" s="100" t="s">
        <v>288</v>
      </c>
      <c r="H3486" s="15" t="s">
        <v>287</v>
      </c>
      <c r="I3486" s="130">
        <v>5.13</v>
      </c>
      <c r="J3486" s="6">
        <f>1</f>
        <v>1</v>
      </c>
    </row>
    <row r="3487" spans="2:10" ht="23.25" customHeight="1">
      <c r="B3487" s="100" t="str" cm="1">
        <f t="array" ref="B3487">_xlfn.XLOOKUP(tblMix[[#This Row],[Arena Name]]&amp;tblMix[[#This Row],[Arena Location]],tblLookup[Arena Name]&amp;tblLookup[Arena Location],tblLookup[Team Name],NA(),0,1)</f>
        <v>Atlanta Falcons</v>
      </c>
      <c r="C3487" s="100" t="s">
        <v>382</v>
      </c>
      <c r="D3487" s="100" t="s">
        <v>383</v>
      </c>
      <c r="E3487" s="100">
        <v>71000</v>
      </c>
      <c r="F3487" s="129">
        <v>2017</v>
      </c>
      <c r="G3487" s="100" t="s">
        <v>358</v>
      </c>
      <c r="H3487" s="15" t="s">
        <v>287</v>
      </c>
      <c r="I3487" s="130">
        <v>14.51</v>
      </c>
      <c r="J3487" s="6">
        <f>1</f>
        <v>1</v>
      </c>
    </row>
    <row r="3488" spans="2:10" ht="23.25" customHeight="1">
      <c r="B3488" s="100" t="s">
        <v>464</v>
      </c>
      <c r="C3488" s="100" t="s">
        <v>465</v>
      </c>
      <c r="D3488" s="100" t="s">
        <v>466</v>
      </c>
      <c r="E3488" s="100">
        <v>69143</v>
      </c>
      <c r="F3488" s="129">
        <v>1999</v>
      </c>
      <c r="G3488" s="100" t="s">
        <v>363</v>
      </c>
      <c r="H3488" s="15" t="s">
        <v>287</v>
      </c>
      <c r="I3488" s="130">
        <v>5.05</v>
      </c>
      <c r="J3488" s="6">
        <f>1</f>
        <v>1</v>
      </c>
    </row>
    <row r="3489" spans="2:10" ht="23.25" customHeight="1">
      <c r="B3489" s="100" t="s">
        <v>393</v>
      </c>
      <c r="C3489" s="100" t="str">
        <f>_xlfn.XLOOKUP(tblMix[[#This Row],[Team Name]],tblLookup[Team Name],tblLookup[Arena Name],NA(),0,1)</f>
        <v>Soldier Field</v>
      </c>
      <c r="D3489" s="100" t="str">
        <f>_xlfn.XLOOKUP(tblMix[[#This Row],[Arena Name]],tblLookup[Arena Name],tblLookup[Arena Location],NA(),0,1)</f>
        <v>Chicago, Illinois</v>
      </c>
      <c r="E3489" s="100">
        <v>61500</v>
      </c>
      <c r="F3489" s="129">
        <v>1924</v>
      </c>
      <c r="G3489" s="100" t="s">
        <v>269</v>
      </c>
      <c r="H3489" s="15" t="s">
        <v>287</v>
      </c>
      <c r="I3489" s="130">
        <v>10.34</v>
      </c>
      <c r="J3489" s="6">
        <f>1</f>
        <v>1</v>
      </c>
    </row>
    <row r="3490" spans="2:10" ht="23.25" customHeight="1">
      <c r="B3490" s="100" t="s">
        <v>452</v>
      </c>
      <c r="C3490" s="100" t="s">
        <v>453</v>
      </c>
      <c r="D3490" s="100" t="s">
        <v>454</v>
      </c>
      <c r="E3490" s="100">
        <v>68400</v>
      </c>
      <c r="F3490" s="129">
        <v>2001</v>
      </c>
      <c r="G3490" s="100" t="s">
        <v>285</v>
      </c>
      <c r="H3490" s="15" t="s">
        <v>287</v>
      </c>
      <c r="I3490" s="130">
        <v>12.71</v>
      </c>
      <c r="J3490" s="6">
        <f>1</f>
        <v>1</v>
      </c>
    </row>
    <row r="3491" spans="2:10" ht="23.25" customHeight="1">
      <c r="B3491" s="100" t="s">
        <v>448</v>
      </c>
      <c r="C3491" s="100" t="s">
        <v>446</v>
      </c>
      <c r="D3491" s="100" t="s">
        <v>447</v>
      </c>
      <c r="E3491" s="100">
        <v>82500</v>
      </c>
      <c r="F3491" s="129">
        <v>2010</v>
      </c>
      <c r="G3491" s="100" t="s">
        <v>308</v>
      </c>
      <c r="H3491" s="15" t="s">
        <v>281</v>
      </c>
      <c r="I3491" s="130">
        <v>12.31</v>
      </c>
      <c r="J3491" s="6">
        <f>1</f>
        <v>1</v>
      </c>
    </row>
    <row r="3492" spans="2:10" ht="23.25" customHeight="1">
      <c r="B3492" s="100" t="str" cm="1">
        <f t="array" ref="B3492">_xlfn.XLOOKUP(tblMix[[#This Row],[Arena Name]]&amp;tblMix[[#This Row],[Arena Location]],tblLookup[Arena Name]&amp;tblLookup[Arena Location],tblLookup[Team Name],NA(),0,1)</f>
        <v>Los Angeles Rams</v>
      </c>
      <c r="C3492" s="100" t="str">
        <f>_xlfn.XLOOKUP(tblMix[[#This Row],[Arena Location]],tblLookup[Arena Location],tblLookup[Arena Name],NA(),0,1)</f>
        <v>SoFi Stadium</v>
      </c>
      <c r="D3492" s="100" t="s">
        <v>431</v>
      </c>
      <c r="E3492" s="100">
        <v>70240</v>
      </c>
      <c r="F3492" s="129">
        <v>2020</v>
      </c>
      <c r="G3492" s="100" t="s">
        <v>308</v>
      </c>
      <c r="H3492" s="15" t="s">
        <v>287</v>
      </c>
      <c r="I3492" s="130">
        <v>11.5</v>
      </c>
      <c r="J3492" s="6">
        <f>1</f>
        <v>1</v>
      </c>
    </row>
    <row r="3493" spans="2:10" ht="23.25" customHeight="1">
      <c r="B3493" s="100" t="s">
        <v>467</v>
      </c>
      <c r="C3493" s="100" t="s">
        <v>468</v>
      </c>
      <c r="D3493" s="100" t="s">
        <v>469</v>
      </c>
      <c r="E3493" s="100">
        <v>82000</v>
      </c>
      <c r="F3493" s="129">
        <v>1997</v>
      </c>
      <c r="G3493" s="100" t="s">
        <v>293</v>
      </c>
      <c r="H3493" s="15" t="s">
        <v>281</v>
      </c>
      <c r="I3493" s="130">
        <v>5.38</v>
      </c>
      <c r="J3493" s="6">
        <f>1</f>
        <v>1</v>
      </c>
    </row>
    <row r="3494" spans="2:10" ht="23.25" customHeight="1">
      <c r="B3494" s="100" t="s">
        <v>399</v>
      </c>
      <c r="C3494" s="100" t="s">
        <v>400</v>
      </c>
      <c r="D3494" s="100" t="s">
        <v>401</v>
      </c>
      <c r="E3494" s="100">
        <v>67895</v>
      </c>
      <c r="F3494" s="129">
        <v>1999</v>
      </c>
      <c r="G3494" s="100" t="s">
        <v>310</v>
      </c>
      <c r="H3494" s="15" t="s">
        <v>283</v>
      </c>
      <c r="I3494" s="130">
        <v>7.49</v>
      </c>
      <c r="J3494" s="6">
        <f>1</f>
        <v>1</v>
      </c>
    </row>
    <row r="3495" spans="2:10" ht="23.25" customHeight="1">
      <c r="B3495" s="100" t="s">
        <v>402</v>
      </c>
      <c r="C3495" s="100" t="s">
        <v>403</v>
      </c>
      <c r="D3495" s="100" t="s">
        <v>404</v>
      </c>
      <c r="E3495" s="100">
        <v>80000</v>
      </c>
      <c r="F3495" s="129">
        <v>2009</v>
      </c>
      <c r="G3495" s="100" t="s">
        <v>314</v>
      </c>
      <c r="H3495" s="15" t="s">
        <v>287</v>
      </c>
      <c r="I3495" s="130">
        <v>12.41</v>
      </c>
      <c r="J3495" s="6">
        <f>1</f>
        <v>1</v>
      </c>
    </row>
    <row r="3496" spans="2:10" ht="23.25" customHeight="1">
      <c r="B3496" s="100" t="s">
        <v>445</v>
      </c>
      <c r="C3496" s="100" t="s">
        <v>446</v>
      </c>
      <c r="D3496" s="100" t="s">
        <v>447</v>
      </c>
      <c r="E3496" s="100">
        <v>82500</v>
      </c>
      <c r="F3496" s="129">
        <v>2010</v>
      </c>
      <c r="G3496" s="100" t="s">
        <v>324</v>
      </c>
      <c r="H3496" s="15" t="s">
        <v>290</v>
      </c>
      <c r="I3496" s="130">
        <v>13.09</v>
      </c>
      <c r="J3496" s="6">
        <f>1</f>
        <v>1</v>
      </c>
    </row>
    <row r="3497" spans="2:10" ht="23.25" customHeight="1">
      <c r="B3497" s="100" t="s">
        <v>396</v>
      </c>
      <c r="C3497" s="100" t="str">
        <f>_xlfn.XLOOKUP(tblMix[[#This Row],[Team Name]],tblLookup[Team Name],tblLookup[Arena Name],NA(),0,1)</f>
        <v>Paycor Stadium</v>
      </c>
      <c r="D3497" s="100" t="str">
        <f>_xlfn.XLOOKUP(tblMix[[#This Row],[Arena Name]],tblLookup[Arena Name],tblLookup[Arena Location],NA(),0,1)</f>
        <v>Cincinnati, Ohio</v>
      </c>
      <c r="E3497" s="100">
        <v>65515</v>
      </c>
      <c r="F3497" s="129">
        <v>2000</v>
      </c>
      <c r="G3497" s="100" t="s">
        <v>273</v>
      </c>
      <c r="H3497" s="15" t="s">
        <v>283</v>
      </c>
      <c r="I3497" s="130">
        <v>6.07</v>
      </c>
      <c r="J3497" s="6">
        <f>1</f>
        <v>1</v>
      </c>
    </row>
    <row r="3498" spans="2:10" ht="23.25" customHeight="1">
      <c r="B3498" s="100" t="str" cm="1">
        <f t="array" ref="B3498">_xlfn.XLOOKUP(tblMix[[#This Row],[Arena Name]]&amp;tblMix[[#This Row],[Arena Location]],tblLookup[Arena Name]&amp;tblLookup[Arena Location],tblLookup[Team Name],NA(),0,1)</f>
        <v>Houston Texans</v>
      </c>
      <c r="C3498" s="100" t="s">
        <v>415</v>
      </c>
      <c r="D3498" s="100" t="str">
        <f>_xlfn.XLOOKUP(tblMix[[#This Row],[Arena Name]],tblLookup[Arena Name],tblLookup[Arena Location],NA(),0,1)</f>
        <v>Houston, Texas</v>
      </c>
      <c r="E3498" s="100">
        <v>72220</v>
      </c>
      <c r="F3498" s="129">
        <v>2002</v>
      </c>
      <c r="G3498" s="100" t="s">
        <v>363</v>
      </c>
      <c r="H3498" s="15" t="s">
        <v>283</v>
      </c>
      <c r="I3498" s="130">
        <v>5.05</v>
      </c>
      <c r="J3498" s="6">
        <f>1</f>
        <v>1</v>
      </c>
    </row>
    <row r="3499" spans="2:10" ht="23.25" customHeight="1">
      <c r="B3499" s="100" t="str" cm="1">
        <f t="array" ref="B3499">_xlfn.XLOOKUP(tblMix[[#This Row],[Arena Name]]&amp;tblMix[[#This Row],[Arena Location]],tblLookup[Arena Name]&amp;tblLookup[Arena Location],tblLookup[Team Name],NA(),0,1)</f>
        <v>Denver Broncos</v>
      </c>
      <c r="C3499" s="100" t="str">
        <f>_xlfn.XLOOKUP(tblMix[[#This Row],[Arena Location]],tblLookup[Arena Location],tblLookup[Arena Name],NA(),0,1)</f>
        <v>Empower Field at Mile High</v>
      </c>
      <c r="D3499" s="100" t="s">
        <v>407</v>
      </c>
      <c r="E3499" s="100">
        <v>76125</v>
      </c>
      <c r="F3499" s="129">
        <v>2001</v>
      </c>
      <c r="G3499" s="100" t="s">
        <v>268</v>
      </c>
      <c r="H3499" s="15" t="s">
        <v>290</v>
      </c>
      <c r="I3499" s="130">
        <v>6.16</v>
      </c>
      <c r="J3499" s="6">
        <f>1</f>
        <v>1</v>
      </c>
    </row>
    <row r="3500" spans="2:10" ht="23.25" customHeight="1">
      <c r="B3500" s="100" t="str" cm="1">
        <f t="array" ref="B3500">_xlfn.XLOOKUP(tblMix[[#This Row],[Arena Name]]&amp;tblMix[[#This Row],[Arena Location]],tblLookup[Arena Name]&amp;tblLookup[Arena Location],tblLookup[Team Name],NA(),0,1)</f>
        <v>Baltimore Ravens</v>
      </c>
      <c r="C3500" s="100" t="str">
        <f>_xlfn.XLOOKUP(tblMix[[#This Row],[Arena Location]],tblLookup[Arena Location],tblLookup[Arena Name],NA(),0,1)</f>
        <v>M&amp;T Bank Stadium</v>
      </c>
      <c r="D3500" s="100" t="s">
        <v>386</v>
      </c>
      <c r="E3500" s="100">
        <v>71008</v>
      </c>
      <c r="F3500" s="129">
        <v>1998</v>
      </c>
      <c r="G3500" s="100" t="s">
        <v>291</v>
      </c>
      <c r="H3500" s="15" t="s">
        <v>283</v>
      </c>
      <c r="I3500" s="130">
        <v>8.57</v>
      </c>
      <c r="J3500" s="6">
        <f>1</f>
        <v>1</v>
      </c>
    </row>
    <row r="3501" spans="2:10" ht="23.25" customHeight="1">
      <c r="B3501" s="100" t="s">
        <v>414</v>
      </c>
      <c r="C3501" s="100" t="s">
        <v>415</v>
      </c>
      <c r="D3501" s="100" t="s">
        <v>416</v>
      </c>
      <c r="E3501" s="100">
        <v>72220</v>
      </c>
      <c r="F3501" s="129">
        <v>2002</v>
      </c>
      <c r="G3501" s="100" t="s">
        <v>291</v>
      </c>
      <c r="H3501" s="15" t="s">
        <v>290</v>
      </c>
      <c r="I3501" s="130">
        <v>9.1199999999999992</v>
      </c>
      <c r="J3501" s="6">
        <f>1</f>
        <v>1</v>
      </c>
    </row>
    <row r="3502" spans="2:10" ht="23.25" customHeight="1">
      <c r="B3502" s="100" t="s">
        <v>417</v>
      </c>
      <c r="C3502" s="100" t="s">
        <v>418</v>
      </c>
      <c r="D3502" s="100" t="s">
        <v>419</v>
      </c>
      <c r="E3502" s="100">
        <v>67000</v>
      </c>
      <c r="F3502" s="129">
        <v>2008</v>
      </c>
      <c r="G3502" s="100" t="s">
        <v>299</v>
      </c>
      <c r="H3502" s="15" t="s">
        <v>283</v>
      </c>
      <c r="I3502" s="130">
        <v>5.21</v>
      </c>
      <c r="J3502" s="6">
        <f>1</f>
        <v>1</v>
      </c>
    </row>
    <row r="3503" spans="2:10" ht="23.25" customHeight="1">
      <c r="B3503" s="100" t="s">
        <v>455</v>
      </c>
      <c r="C3503" s="100" t="str">
        <f>_xlfn.XLOOKUP(tblMix[[#This Row],[Team Name]],tblLookup[Team Name],tblLookup[Arena Name],NA(),0,1)</f>
        <v>Levi's Stadium</v>
      </c>
      <c r="D3503" s="100" t="str">
        <f>_xlfn.XLOOKUP(tblMix[[#This Row],[Arena Name]],tblLookup[Arena Name],tblLookup[Arena Location],NA(),0,1)</f>
        <v>Santa Clara, California</v>
      </c>
      <c r="E3503" s="100">
        <v>68500</v>
      </c>
      <c r="F3503" s="129">
        <v>2014</v>
      </c>
      <c r="G3503" s="100" t="s">
        <v>294</v>
      </c>
      <c r="H3503" s="15" t="s">
        <v>287</v>
      </c>
      <c r="I3503" s="130">
        <v>3.08</v>
      </c>
      <c r="J3503" s="6">
        <f>1</f>
        <v>1</v>
      </c>
    </row>
    <row r="3504" spans="2:10" ht="23.25" customHeight="1">
      <c r="B3504" s="100" t="s">
        <v>458</v>
      </c>
      <c r="C3504" s="100" t="s">
        <v>459</v>
      </c>
      <c r="D3504" s="100" t="s">
        <v>460</v>
      </c>
      <c r="E3504" s="100">
        <v>69000</v>
      </c>
      <c r="F3504" s="129">
        <v>2002</v>
      </c>
      <c r="G3504" s="100" t="s">
        <v>364</v>
      </c>
      <c r="H3504" s="15" t="s">
        <v>287</v>
      </c>
      <c r="I3504" s="130">
        <v>6.86</v>
      </c>
      <c r="J3504" s="6">
        <f>1</f>
        <v>1</v>
      </c>
    </row>
    <row r="3505" spans="2:10" ht="23.25" customHeight="1">
      <c r="B3505" s="100" t="s">
        <v>402</v>
      </c>
      <c r="C3505" s="100" t="s">
        <v>403</v>
      </c>
      <c r="D3505" s="100" t="str">
        <f>_xlfn.XLOOKUP(tblMix[[#This Row],[Arena Name]],tblLookup[Arena Name],tblLookup[Arena Location],NA(),0,1)</f>
        <v>Arlington, Texas</v>
      </c>
      <c r="E3505" s="100">
        <v>80000</v>
      </c>
      <c r="F3505" s="129">
        <v>2009</v>
      </c>
      <c r="G3505" s="100" t="s">
        <v>295</v>
      </c>
      <c r="H3505" s="15" t="s">
        <v>290</v>
      </c>
      <c r="I3505" s="130">
        <v>15.77</v>
      </c>
      <c r="J3505" s="6">
        <f>1</f>
        <v>1</v>
      </c>
    </row>
    <row r="3506" spans="2:10" ht="23.25" customHeight="1">
      <c r="B3506" s="100" t="str" cm="1">
        <f t="array" ref="B3506">_xlfn.XLOOKUP(tblMix[[#This Row],[Arena Name]]&amp;tblMix[[#This Row],[Arena Location]],tblLookup[Arena Name]&amp;tblLookup[Arena Location],tblLookup[Team Name],NA(),0,1)</f>
        <v>Cleveland Browns</v>
      </c>
      <c r="C3506" s="100" t="s">
        <v>400</v>
      </c>
      <c r="D3506" s="100" t="s">
        <v>401</v>
      </c>
      <c r="E3506" s="100">
        <v>67895</v>
      </c>
      <c r="F3506" s="129">
        <v>1999</v>
      </c>
      <c r="G3506" s="100" t="s">
        <v>291</v>
      </c>
      <c r="H3506" s="15" t="s">
        <v>281</v>
      </c>
      <c r="I3506" s="130">
        <v>9.43</v>
      </c>
      <c r="J3506" s="6">
        <f>1</f>
        <v>1</v>
      </c>
    </row>
    <row r="3507" spans="2:10" ht="23.25" customHeight="1">
      <c r="B3507" s="100" t="str" cm="1">
        <f t="array" ref="B3507">_xlfn.XLOOKUP(tblMix[[#This Row],[Arena Name]]&amp;tblMix[[#This Row],[Arena Location]],tblLookup[Arena Name]&amp;tblLookup[Arena Location],tblLookup[Team Name],NA(),0,1)</f>
        <v>Washington Commanders</v>
      </c>
      <c r="C3507" s="100" t="str">
        <f>_xlfn.XLOOKUP(tblMix[[#This Row],[Arena Location]],tblLookup[Arena Location],tblLookup[Arena Name],NA(),0,1)</f>
        <v>Commanders Field</v>
      </c>
      <c r="D3507" s="100" t="s">
        <v>469</v>
      </c>
      <c r="E3507" s="100">
        <v>82000</v>
      </c>
      <c r="F3507" s="129">
        <v>1997</v>
      </c>
      <c r="G3507" s="100" t="s">
        <v>285</v>
      </c>
      <c r="H3507" s="15" t="s">
        <v>283</v>
      </c>
      <c r="I3507" s="130">
        <v>12.71</v>
      </c>
      <c r="J3507" s="6">
        <f>1</f>
        <v>1</v>
      </c>
    </row>
    <row r="3508" spans="2:10" ht="23.25" customHeight="1">
      <c r="B3508" s="100" t="s">
        <v>448</v>
      </c>
      <c r="C3508" s="100" t="s">
        <v>446</v>
      </c>
      <c r="D3508" s="100" t="s">
        <v>447</v>
      </c>
      <c r="E3508" s="100">
        <v>82500</v>
      </c>
      <c r="F3508" s="129">
        <v>2010</v>
      </c>
      <c r="G3508" s="100" t="s">
        <v>297</v>
      </c>
      <c r="H3508" s="15" t="s">
        <v>287</v>
      </c>
      <c r="I3508" s="130">
        <v>15.27</v>
      </c>
      <c r="J3508" s="6">
        <f>1</f>
        <v>1</v>
      </c>
    </row>
    <row r="3509" spans="2:10" ht="23.25" customHeight="1">
      <c r="B3509" s="100" t="s">
        <v>445</v>
      </c>
      <c r="C3509" s="100" t="s">
        <v>446</v>
      </c>
      <c r="D3509" s="100" t="s">
        <v>447</v>
      </c>
      <c r="E3509" s="100">
        <v>82500</v>
      </c>
      <c r="F3509" s="129">
        <v>2010</v>
      </c>
      <c r="G3509" s="100" t="s">
        <v>312</v>
      </c>
      <c r="H3509" s="15" t="s">
        <v>290</v>
      </c>
      <c r="I3509" s="130">
        <v>15.16</v>
      </c>
      <c r="J3509" s="6">
        <f>1</f>
        <v>1</v>
      </c>
    </row>
    <row r="3510" spans="2:10" ht="23.25" customHeight="1">
      <c r="B3510" s="100" t="s">
        <v>408</v>
      </c>
      <c r="C3510" s="100" t="str">
        <f>_xlfn.XLOOKUP(tblMix[[#This Row],[Team Name]],tblLookup[Team Name],tblLookup[Arena Name],NA(),0,1)</f>
        <v>Ford Field</v>
      </c>
      <c r="D3510" s="100" t="str">
        <f>_xlfn.XLOOKUP(tblMix[[#This Row],[Arena Name]],tblLookup[Arena Name],tblLookup[Arena Location],NA(),0,1)</f>
        <v>Detroit, Michigan</v>
      </c>
      <c r="E3510" s="100">
        <v>65000</v>
      </c>
      <c r="F3510" s="129">
        <v>2002</v>
      </c>
      <c r="G3510" s="100" t="s">
        <v>275</v>
      </c>
      <c r="H3510" s="15" t="s">
        <v>283</v>
      </c>
      <c r="I3510" s="130">
        <v>14.59</v>
      </c>
      <c r="J3510" s="6">
        <f>1</f>
        <v>1</v>
      </c>
    </row>
    <row r="3511" spans="2:10" ht="23.25" customHeight="1">
      <c r="B3511" s="100" t="s">
        <v>381</v>
      </c>
      <c r="C3511" s="100" t="s">
        <v>382</v>
      </c>
      <c r="D3511" s="100" t="str">
        <f>_xlfn.XLOOKUP(tblMix[[#This Row],[Arena Name]],tblLookup[Arena Name],tblLookup[Arena Location],NA(),0,1)</f>
        <v>Atlanta, Georgia</v>
      </c>
      <c r="E3511" s="100">
        <v>71000</v>
      </c>
      <c r="F3511" s="129">
        <v>2017</v>
      </c>
      <c r="G3511" s="100" t="s">
        <v>365</v>
      </c>
      <c r="H3511" s="15" t="s">
        <v>281</v>
      </c>
      <c r="I3511" s="130">
        <v>7.32</v>
      </c>
      <c r="J3511" s="6">
        <f>1</f>
        <v>1</v>
      </c>
    </row>
    <row r="3512" spans="2:10" ht="23.25" customHeight="1">
      <c r="B3512" s="100" t="s">
        <v>442</v>
      </c>
      <c r="C3512" s="100" t="str">
        <f>_xlfn.XLOOKUP(tblMix[[#This Row],[Team Name]],tblLookup[Team Name],tblLookup[Arena Name],NA(),0,1)</f>
        <v>Caesars Superdome</v>
      </c>
      <c r="D3512" s="100" t="str">
        <f>_xlfn.XLOOKUP(tblMix[[#This Row],[Arena Name]],tblLookup[Arena Name],tblLookup[Arena Location],NA(),0,1)</f>
        <v>New Orleans, Louisiana</v>
      </c>
      <c r="E3512" s="100">
        <v>73208</v>
      </c>
      <c r="F3512" s="129">
        <v>1975</v>
      </c>
      <c r="G3512" s="100" t="s">
        <v>310</v>
      </c>
      <c r="H3512" s="15" t="s">
        <v>283</v>
      </c>
      <c r="I3512" s="130">
        <v>7.49</v>
      </c>
      <c r="J3512" s="6">
        <f>1</f>
        <v>1</v>
      </c>
    </row>
    <row r="3513" spans="2:10" ht="23.25" customHeight="1">
      <c r="B3513" s="100" t="str" cm="1">
        <f t="array" ref="B3513">_xlfn.XLOOKUP(tblMix[[#This Row],[Arena Name]]&amp;tblMix[[#This Row],[Arena Location]],tblLookup[Arena Name]&amp;tblLookup[Arena Location],tblLookup[Team Name],NA(),0,1)</f>
        <v>New York Giants</v>
      </c>
      <c r="C3513" s="100" t="str">
        <f>_xlfn.XLOOKUP(tblMix[[#This Row],[Arena Location]],tblLookup[Arena Location],tblLookup[Arena Name],NA(),0,1)</f>
        <v>MetLife Stadium</v>
      </c>
      <c r="D3513" s="100" t="s">
        <v>447</v>
      </c>
      <c r="E3513" s="100">
        <v>82500</v>
      </c>
      <c r="F3513" s="129">
        <v>2010</v>
      </c>
      <c r="G3513" s="100" t="s">
        <v>310</v>
      </c>
      <c r="H3513" s="15" t="s">
        <v>283</v>
      </c>
      <c r="I3513" s="130">
        <v>7.49</v>
      </c>
      <c r="J3513" s="6">
        <f>1</f>
        <v>1</v>
      </c>
    </row>
    <row r="3514" spans="2:10" ht="23.25" customHeight="1">
      <c r="B3514" s="100" t="s">
        <v>458</v>
      </c>
      <c r="C3514" s="100" t="str">
        <f>_xlfn.XLOOKUP(tblMix[[#This Row],[Team Name]],tblLookup[Team Name],tblLookup[Arena Name],NA(),0,1)</f>
        <v>Lumen Field</v>
      </c>
      <c r="D3514" s="100" t="s">
        <v>460</v>
      </c>
      <c r="E3514" s="100">
        <v>69000</v>
      </c>
      <c r="F3514" s="129">
        <v>2002</v>
      </c>
      <c r="G3514" s="100" t="s">
        <v>293</v>
      </c>
      <c r="H3514" s="15" t="s">
        <v>287</v>
      </c>
      <c r="I3514" s="130">
        <v>5.08</v>
      </c>
      <c r="J3514" s="6">
        <f>1</f>
        <v>1</v>
      </c>
    </row>
    <row r="3515" spans="2:10" ht="23.25" customHeight="1">
      <c r="B3515" s="100" t="s">
        <v>408</v>
      </c>
      <c r="C3515" s="100" t="s">
        <v>409</v>
      </c>
      <c r="D3515" s="100" t="s">
        <v>410</v>
      </c>
      <c r="E3515" s="100">
        <v>65000</v>
      </c>
      <c r="F3515" s="129">
        <v>2002</v>
      </c>
      <c r="G3515" s="100" t="s">
        <v>288</v>
      </c>
      <c r="H3515" s="15" t="s">
        <v>281</v>
      </c>
      <c r="I3515" s="130">
        <v>5.49</v>
      </c>
      <c r="J3515" s="6">
        <f>1</f>
        <v>1</v>
      </c>
    </row>
    <row r="3516" spans="2:10" ht="23.25" customHeight="1">
      <c r="B3516" s="100" t="s">
        <v>442</v>
      </c>
      <c r="C3516" s="100" t="s">
        <v>443</v>
      </c>
      <c r="D3516" s="100" t="s">
        <v>444</v>
      </c>
      <c r="E3516" s="100">
        <v>73208</v>
      </c>
      <c r="F3516" s="129">
        <v>1975</v>
      </c>
      <c r="G3516" s="100" t="s">
        <v>358</v>
      </c>
      <c r="H3516" s="15" t="s">
        <v>287</v>
      </c>
      <c r="I3516" s="130">
        <v>14.51</v>
      </c>
      <c r="J3516" s="6">
        <f>1</f>
        <v>1</v>
      </c>
    </row>
    <row r="3517" spans="2:10" ht="23.25" customHeight="1">
      <c r="B3517" s="100" t="s">
        <v>414</v>
      </c>
      <c r="C3517" s="100" t="s">
        <v>415</v>
      </c>
      <c r="D3517" s="100" t="s">
        <v>416</v>
      </c>
      <c r="E3517" s="100">
        <v>72220</v>
      </c>
      <c r="F3517" s="129">
        <v>2002</v>
      </c>
      <c r="G3517" s="100" t="s">
        <v>291</v>
      </c>
      <c r="H3517" s="15" t="s">
        <v>287</v>
      </c>
      <c r="I3517" s="130">
        <v>8.57</v>
      </c>
      <c r="J3517" s="6">
        <f>1</f>
        <v>1</v>
      </c>
    </row>
    <row r="3518" spans="2:10" ht="23.25" customHeight="1">
      <c r="B3518" s="100" t="s">
        <v>378</v>
      </c>
      <c r="C3518" s="100" t="s">
        <v>379</v>
      </c>
      <c r="D3518" s="100" t="s">
        <v>380</v>
      </c>
      <c r="E3518" s="100">
        <v>63400</v>
      </c>
      <c r="F3518" s="129">
        <v>2006</v>
      </c>
      <c r="G3518" s="100" t="s">
        <v>301</v>
      </c>
      <c r="H3518" s="15" t="s">
        <v>287</v>
      </c>
      <c r="I3518" s="130">
        <v>13.67</v>
      </c>
      <c r="J3518" s="6">
        <f>1</f>
        <v>1</v>
      </c>
    </row>
    <row r="3519" spans="2:10" ht="23.25" customHeight="1">
      <c r="B3519" s="100" t="s">
        <v>384</v>
      </c>
      <c r="C3519" s="100" t="s">
        <v>385</v>
      </c>
      <c r="D3519" s="100" t="str">
        <f>_xlfn.XLOOKUP(tblMix[[#This Row],[Arena Name]],tblLookup[Arena Name],tblLookup[Arena Location],NA(),0,1)</f>
        <v>Baltimore, Maryland</v>
      </c>
      <c r="E3519" s="100">
        <v>71008</v>
      </c>
      <c r="F3519" s="129">
        <v>1998</v>
      </c>
      <c r="G3519" s="100" t="s">
        <v>303</v>
      </c>
      <c r="H3519" s="15" t="s">
        <v>281</v>
      </c>
      <c r="I3519" s="130">
        <v>14.45</v>
      </c>
      <c r="J3519" s="6">
        <f>1</f>
        <v>1</v>
      </c>
    </row>
    <row r="3520" spans="2:10" ht="23.25" customHeight="1">
      <c r="B3520" s="100" t="s">
        <v>378</v>
      </c>
      <c r="C3520" s="100" t="s">
        <v>379</v>
      </c>
      <c r="D3520" s="100" t="s">
        <v>380</v>
      </c>
      <c r="E3520" s="100">
        <v>63400</v>
      </c>
      <c r="F3520" s="129">
        <v>2006</v>
      </c>
      <c r="G3520" s="100" t="s">
        <v>296</v>
      </c>
      <c r="H3520" s="15" t="s">
        <v>281</v>
      </c>
      <c r="I3520" s="130">
        <v>12.21</v>
      </c>
      <c r="J3520" s="6">
        <f>1</f>
        <v>1</v>
      </c>
    </row>
    <row r="3521" spans="2:10" ht="23.25" customHeight="1">
      <c r="B3521" s="100" t="s">
        <v>432</v>
      </c>
      <c r="C3521" s="100" t="s">
        <v>430</v>
      </c>
      <c r="D3521" s="100" t="s">
        <v>431</v>
      </c>
      <c r="E3521" s="100">
        <v>70240</v>
      </c>
      <c r="F3521" s="129">
        <v>2020</v>
      </c>
      <c r="G3521" s="100" t="s">
        <v>363</v>
      </c>
      <c r="H3521" s="15" t="s">
        <v>283</v>
      </c>
      <c r="I3521" s="130">
        <v>5.05</v>
      </c>
      <c r="J3521" s="6">
        <f>1</f>
        <v>1</v>
      </c>
    </row>
    <row r="3522" spans="2:10" ht="23.25" customHeight="1">
      <c r="B3522" s="100" t="str" cm="1">
        <f t="array" ref="B3522">_xlfn.XLOOKUP(tblMix[[#This Row],[Arena Name]]&amp;tblMix[[#This Row],[Arena Location]],tblLookup[Arena Name]&amp;tblLookup[Arena Location],tblLookup[Team Name],NA(),0,1)</f>
        <v>New York Giants</v>
      </c>
      <c r="C3522" s="100" t="str">
        <f>_xlfn.XLOOKUP(tblMix[[#This Row],[Arena Location]],tblLookup[Arena Location],tblLookup[Arena Name],NA(),0,1)</f>
        <v>MetLife Stadium</v>
      </c>
      <c r="D3522" s="100" t="s">
        <v>447</v>
      </c>
      <c r="E3522" s="100">
        <v>82500</v>
      </c>
      <c r="F3522" s="129">
        <v>2010</v>
      </c>
      <c r="G3522" s="100" t="s">
        <v>267</v>
      </c>
      <c r="H3522" s="15" t="s">
        <v>283</v>
      </c>
      <c r="I3522" s="130">
        <v>13.64</v>
      </c>
      <c r="J3522" s="6">
        <f>1</f>
        <v>1</v>
      </c>
    </row>
    <row r="3523" spans="2:10" ht="23.25" customHeight="1">
      <c r="B3523" s="100" t="s">
        <v>387</v>
      </c>
      <c r="C3523" s="100" t="s">
        <v>388</v>
      </c>
      <c r="D3523" s="100" t="s">
        <v>389</v>
      </c>
      <c r="E3523" s="100">
        <v>71608</v>
      </c>
      <c r="F3523" s="129">
        <v>1973</v>
      </c>
      <c r="G3523" s="100" t="s">
        <v>302</v>
      </c>
      <c r="H3523" s="15" t="s">
        <v>281</v>
      </c>
      <c r="I3523" s="130">
        <v>2.7</v>
      </c>
      <c r="J3523" s="6">
        <f>1</f>
        <v>1</v>
      </c>
    </row>
    <row r="3524" spans="2:10" ht="23.25" customHeight="1">
      <c r="B3524" s="100" t="s">
        <v>429</v>
      </c>
      <c r="C3524" s="100" t="str">
        <f>_xlfn.XLOOKUP(tblMix[[#This Row],[Team Name]],tblLookup[Team Name],tblLookup[Arena Name],NA(),0,1)</f>
        <v>SoFi Stadium</v>
      </c>
      <c r="D3524" s="100" t="s">
        <v>431</v>
      </c>
      <c r="E3524" s="100">
        <v>70240</v>
      </c>
      <c r="F3524" s="129">
        <v>2020</v>
      </c>
      <c r="G3524" s="100" t="s">
        <v>268</v>
      </c>
      <c r="H3524" s="15" t="s">
        <v>283</v>
      </c>
      <c r="I3524" s="130">
        <v>5.73</v>
      </c>
      <c r="J3524" s="6">
        <f>1</f>
        <v>1</v>
      </c>
    </row>
    <row r="3525" spans="2:10" ht="23.25" customHeight="1">
      <c r="B3525" s="100" t="s">
        <v>433</v>
      </c>
      <c r="C3525" s="100" t="s">
        <v>434</v>
      </c>
      <c r="D3525" s="100" t="s">
        <v>435</v>
      </c>
      <c r="E3525" s="100">
        <v>65326</v>
      </c>
      <c r="F3525" s="129">
        <v>1987</v>
      </c>
      <c r="G3525" s="100" t="s">
        <v>276</v>
      </c>
      <c r="H3525" s="15" t="s">
        <v>287</v>
      </c>
      <c r="I3525" s="130">
        <v>6.13</v>
      </c>
      <c r="J3525" s="6">
        <f>1</f>
        <v>1</v>
      </c>
    </row>
    <row r="3526" spans="2:10" ht="23.25" customHeight="1">
      <c r="B3526" s="100" t="s">
        <v>402</v>
      </c>
      <c r="C3526" s="100" t="s">
        <v>403</v>
      </c>
      <c r="D3526" s="100" t="str">
        <f>_xlfn.XLOOKUP(tblMix[[#This Row],[Arena Name]],tblLookup[Arena Name],tblLookup[Arena Location],NA(),0,1)</f>
        <v>Arlington, Texas</v>
      </c>
      <c r="E3526" s="100">
        <v>80000</v>
      </c>
      <c r="F3526" s="129">
        <v>2009</v>
      </c>
      <c r="G3526" s="100" t="s">
        <v>270</v>
      </c>
      <c r="H3526" s="15" t="s">
        <v>281</v>
      </c>
      <c r="I3526" s="130">
        <v>8.84</v>
      </c>
      <c r="J3526" s="6">
        <f>1</f>
        <v>1</v>
      </c>
    </row>
    <row r="3527" spans="2:10" ht="23.25" customHeight="1">
      <c r="B3527" s="100" t="s">
        <v>448</v>
      </c>
      <c r="C3527" s="100" t="str">
        <f>_xlfn.XLOOKUP(tblMix[[#This Row],[Team Name]],tblLookup[Team Name],tblLookup[Arena Name],NA(),0,1)</f>
        <v>MetLife Stadium</v>
      </c>
      <c r="D3527" s="100" t="str">
        <f>_xlfn.XLOOKUP(tblMix[[#This Row],[Arena Name]],tblLookup[Arena Name],tblLookup[Arena Location],NA(),0,1)</f>
        <v>East Rutherford, New Jersey</v>
      </c>
      <c r="E3527" s="100">
        <v>82500</v>
      </c>
      <c r="F3527" s="129">
        <v>2010</v>
      </c>
      <c r="G3527" s="100" t="s">
        <v>363</v>
      </c>
      <c r="H3527" s="15" t="s">
        <v>281</v>
      </c>
      <c r="I3527" s="130">
        <v>5.56</v>
      </c>
      <c r="J3527" s="6">
        <f>1</f>
        <v>1</v>
      </c>
    </row>
    <row r="3528" spans="2:10" ht="23.25" customHeight="1">
      <c r="B3528" s="100" t="s">
        <v>448</v>
      </c>
      <c r="C3528" s="100" t="s">
        <v>446</v>
      </c>
      <c r="D3528" s="100" t="s">
        <v>447</v>
      </c>
      <c r="E3528" s="100">
        <v>82500</v>
      </c>
      <c r="F3528" s="129">
        <v>2010</v>
      </c>
      <c r="G3528" s="100" t="s">
        <v>364</v>
      </c>
      <c r="H3528" s="15" t="s">
        <v>287</v>
      </c>
      <c r="I3528" s="130">
        <v>6.86</v>
      </c>
      <c r="J3528" s="6">
        <f>1</f>
        <v>1</v>
      </c>
    </row>
    <row r="3529" spans="2:10" ht="23.25" customHeight="1">
      <c r="B3529" s="100" t="str" cm="1">
        <f t="array" ref="B3529">_xlfn.XLOOKUP(tblMix[[#This Row],[Arena Name]]&amp;tblMix[[#This Row],[Arena Location]],tblLookup[Arena Name]&amp;tblLookup[Arena Location],tblLookup[Team Name],NA(),0,1)</f>
        <v>New York Giants</v>
      </c>
      <c r="C3529" s="100" t="s">
        <v>446</v>
      </c>
      <c r="D3529" s="100" t="s">
        <v>447</v>
      </c>
      <c r="E3529" s="100">
        <v>82500</v>
      </c>
      <c r="F3529" s="129">
        <v>2010</v>
      </c>
      <c r="G3529" s="100" t="s">
        <v>295</v>
      </c>
      <c r="H3529" s="15" t="s">
        <v>290</v>
      </c>
      <c r="I3529" s="130">
        <v>15.77</v>
      </c>
      <c r="J3529" s="6">
        <f>1</f>
        <v>1</v>
      </c>
    </row>
    <row r="3530" spans="2:10" ht="23.25" customHeight="1">
      <c r="B3530" s="100" t="s">
        <v>423</v>
      </c>
      <c r="C3530" s="100" t="str">
        <f>_xlfn.XLOOKUP(tblMix[[#This Row],[Team Name]],tblLookup[Team Name],tblLookup[Arena Name],NA(),0,1)</f>
        <v>GEHA Field at Arrowhead Stadium</v>
      </c>
      <c r="D3530" s="100" t="str">
        <f>_xlfn.XLOOKUP(tblMix[[#This Row],[Arena Name]],tblLookup[Arena Name],tblLookup[Arena Location],NA(),0,1)</f>
        <v>Kansas City, Missouri</v>
      </c>
      <c r="E3530" s="100">
        <v>76416</v>
      </c>
      <c r="F3530" s="129">
        <v>1972</v>
      </c>
      <c r="G3530" s="100" t="s">
        <v>314</v>
      </c>
      <c r="H3530" s="15" t="s">
        <v>290</v>
      </c>
      <c r="I3530" s="130">
        <v>11.49</v>
      </c>
      <c r="J3530" s="6">
        <f>1</f>
        <v>1</v>
      </c>
    </row>
    <row r="3531" spans="2:10" ht="23.25" customHeight="1">
      <c r="B3531" s="100" t="s">
        <v>449</v>
      </c>
      <c r="C3531" s="100" t="s">
        <v>450</v>
      </c>
      <c r="D3531" s="100" t="s">
        <v>451</v>
      </c>
      <c r="E3531" s="100">
        <v>69596</v>
      </c>
      <c r="F3531" s="129">
        <v>2003</v>
      </c>
      <c r="G3531" s="100" t="s">
        <v>277</v>
      </c>
      <c r="H3531" s="15" t="s">
        <v>281</v>
      </c>
      <c r="I3531" s="130">
        <v>8.14</v>
      </c>
      <c r="J3531" s="6">
        <f>1</f>
        <v>1</v>
      </c>
    </row>
    <row r="3532" spans="2:10" ht="23.25" customHeight="1">
      <c r="B3532" s="100" t="s">
        <v>439</v>
      </c>
      <c r="C3532" s="100" t="str">
        <f>_xlfn.XLOOKUP(tblMix[[#This Row],[Team Name]],tblLookup[Team Name],tblLookup[Arena Name],NA(),0,1)</f>
        <v>Gillette Stadium</v>
      </c>
      <c r="D3532" s="100" t="str">
        <f>_xlfn.XLOOKUP(tblMix[[#This Row],[Arena Name]],tblLookup[Arena Name],tblLookup[Arena Location],NA(),0,1)</f>
        <v>Foxborough, Massachusetts</v>
      </c>
      <c r="E3532" s="100">
        <v>66829</v>
      </c>
      <c r="F3532" s="129">
        <v>2002</v>
      </c>
      <c r="G3532" s="100" t="s">
        <v>294</v>
      </c>
      <c r="H3532" s="15" t="s">
        <v>290</v>
      </c>
      <c r="I3532" s="130">
        <v>3.14</v>
      </c>
      <c r="J3532" s="6">
        <f>1</f>
        <v>1</v>
      </c>
    </row>
    <row r="3533" spans="2:10" ht="23.25" customHeight="1">
      <c r="B3533" s="100" t="str" cm="1">
        <f t="array" ref="B3533">_xlfn.XLOOKUP(tblMix[[#This Row],[Arena Name]]&amp;tblMix[[#This Row],[Arena Location]],tblLookup[Arena Name]&amp;tblLookup[Arena Location],tblLookup[Team Name],NA(),0,1)</f>
        <v>Philadelphia Eagles</v>
      </c>
      <c r="C3533" s="100" t="str">
        <f>_xlfn.XLOOKUP(tblMix[[#This Row],[Arena Location]],tblLookup[Arena Location],tblLookup[Arena Name],NA(),0,1)</f>
        <v>Lincoln Financial Field</v>
      </c>
      <c r="D3533" s="100" t="s">
        <v>451</v>
      </c>
      <c r="E3533" s="100">
        <v>69596</v>
      </c>
      <c r="F3533" s="129">
        <v>2003</v>
      </c>
      <c r="G3533" s="100" t="s">
        <v>275</v>
      </c>
      <c r="H3533" s="15" t="s">
        <v>283</v>
      </c>
      <c r="I3533" s="130">
        <v>14.59</v>
      </c>
      <c r="J3533" s="6">
        <f>1</f>
        <v>1</v>
      </c>
    </row>
    <row r="3534" spans="2:10" ht="23.25" customHeight="1">
      <c r="B3534" s="100" t="s">
        <v>402</v>
      </c>
      <c r="C3534" s="100" t="s">
        <v>403</v>
      </c>
      <c r="D3534" s="100" t="s">
        <v>404</v>
      </c>
      <c r="E3534" s="100">
        <v>80000</v>
      </c>
      <c r="F3534" s="129">
        <v>2009</v>
      </c>
      <c r="G3534" s="100" t="s">
        <v>311</v>
      </c>
      <c r="H3534" s="15" t="s">
        <v>290</v>
      </c>
      <c r="I3534" s="130">
        <v>14.13</v>
      </c>
      <c r="J3534" s="6">
        <f>1</f>
        <v>1</v>
      </c>
    </row>
    <row r="3535" spans="2:10" ht="23.25" customHeight="1">
      <c r="B3535" s="100" t="s">
        <v>384</v>
      </c>
      <c r="C3535" s="100" t="s">
        <v>385</v>
      </c>
      <c r="D3535" s="100" t="s">
        <v>386</v>
      </c>
      <c r="E3535" s="100">
        <v>71008</v>
      </c>
      <c r="F3535" s="129">
        <v>1998</v>
      </c>
      <c r="G3535" s="100" t="s">
        <v>300</v>
      </c>
      <c r="H3535" s="15" t="s">
        <v>281</v>
      </c>
      <c r="I3535" s="130">
        <v>8.64</v>
      </c>
      <c r="J3535" s="6">
        <f>1</f>
        <v>1</v>
      </c>
    </row>
    <row r="3536" spans="2:10" ht="23.25" customHeight="1">
      <c r="B3536" s="100" t="s">
        <v>467</v>
      </c>
      <c r="C3536" s="100" t="s">
        <v>468</v>
      </c>
      <c r="D3536" s="100" t="str">
        <f>_xlfn.XLOOKUP(tblMix[[#This Row],[Arena Name]],tblLookup[Arena Name],tblLookup[Arena Location],NA(),0,1)</f>
        <v>Landover, Maryland</v>
      </c>
      <c r="E3536" s="100">
        <v>82000</v>
      </c>
      <c r="F3536" s="129">
        <v>1997</v>
      </c>
      <c r="G3536" s="100" t="s">
        <v>295</v>
      </c>
      <c r="H3536" s="15" t="s">
        <v>281</v>
      </c>
      <c r="I3536" s="130">
        <v>13.92</v>
      </c>
      <c r="J3536" s="6">
        <f>1</f>
        <v>1</v>
      </c>
    </row>
    <row r="3537" spans="2:10" ht="23.25" customHeight="1">
      <c r="B3537" s="100" t="s">
        <v>411</v>
      </c>
      <c r="C3537" s="100" t="s">
        <v>412</v>
      </c>
      <c r="D3537" s="100" t="s">
        <v>413</v>
      </c>
      <c r="E3537" s="100">
        <v>81441</v>
      </c>
      <c r="F3537" s="129">
        <v>1957</v>
      </c>
      <c r="G3537" s="100" t="s">
        <v>272</v>
      </c>
      <c r="H3537" s="15" t="s">
        <v>287</v>
      </c>
      <c r="I3537" s="130">
        <v>15.68</v>
      </c>
      <c r="J3537" s="6">
        <f>1</f>
        <v>1</v>
      </c>
    </row>
    <row r="3538" spans="2:10" ht="23.25" customHeight="1">
      <c r="B3538" s="100" t="s">
        <v>436</v>
      </c>
      <c r="C3538" s="100" t="s">
        <v>437</v>
      </c>
      <c r="D3538" s="100" t="str">
        <f>_xlfn.XLOOKUP(tblMix[[#This Row],[Arena Name]],tblLookup[Arena Name],tblLookup[Arena Location],NA(),0,1)</f>
        <v>Minneapolis, Minnesota</v>
      </c>
      <c r="E3538" s="100">
        <v>66655</v>
      </c>
      <c r="F3538" s="129">
        <v>2016</v>
      </c>
      <c r="G3538" s="100" t="s">
        <v>308</v>
      </c>
      <c r="H3538" s="15" t="s">
        <v>290</v>
      </c>
      <c r="I3538" s="130">
        <v>12.37</v>
      </c>
      <c r="J3538" s="6">
        <f>1</f>
        <v>1</v>
      </c>
    </row>
    <row r="3539" spans="2:10" ht="23.25" customHeight="1">
      <c r="B3539" s="100" t="s">
        <v>461</v>
      </c>
      <c r="C3539" s="100" t="str">
        <f>_xlfn.XLOOKUP(tblMix[[#This Row],[Team Name]],tblLookup[Team Name],tblLookup[Arena Name],NA(),0,1)</f>
        <v>Raymond James Stadium</v>
      </c>
      <c r="D3539" s="100" t="s">
        <v>463</v>
      </c>
      <c r="E3539" s="100">
        <v>65890</v>
      </c>
      <c r="F3539" s="129">
        <v>1998</v>
      </c>
      <c r="G3539" s="100" t="s">
        <v>297</v>
      </c>
      <c r="H3539" s="15" t="s">
        <v>287</v>
      </c>
      <c r="I3539" s="130">
        <v>15.27</v>
      </c>
      <c r="J3539" s="6">
        <f>1</f>
        <v>1</v>
      </c>
    </row>
    <row r="3540" spans="2:10" ht="23.25" customHeight="1">
      <c r="B3540" s="100" t="str" cm="1">
        <f t="array" ref="B3540">_xlfn.XLOOKUP(tblMix[[#This Row],[Arena Name]]&amp;tblMix[[#This Row],[Arena Location]],tblLookup[Arena Name]&amp;tblLookup[Arena Location],tblLookup[Team Name],NA(),0,1)</f>
        <v>Washington Commanders</v>
      </c>
      <c r="C3540" s="100" t="s">
        <v>468</v>
      </c>
      <c r="D3540" s="100" t="s">
        <v>469</v>
      </c>
      <c r="E3540" s="100">
        <v>82000</v>
      </c>
      <c r="F3540" s="129">
        <v>1997</v>
      </c>
      <c r="G3540" s="100" t="s">
        <v>358</v>
      </c>
      <c r="H3540" s="15" t="s">
        <v>283</v>
      </c>
      <c r="I3540" s="130">
        <v>14.51</v>
      </c>
      <c r="J3540" s="6">
        <f>1</f>
        <v>1</v>
      </c>
    </row>
    <row r="3541" spans="2:10" ht="23.25" customHeight="1">
      <c r="B3541" s="100" t="s">
        <v>429</v>
      </c>
      <c r="C3541" s="100" t="s">
        <v>430</v>
      </c>
      <c r="D3541" s="100" t="s">
        <v>431</v>
      </c>
      <c r="E3541" s="100">
        <v>70240</v>
      </c>
      <c r="F3541" s="129">
        <v>2020</v>
      </c>
      <c r="G3541" s="100" t="s">
        <v>274</v>
      </c>
      <c r="H3541" s="15" t="s">
        <v>283</v>
      </c>
      <c r="I3541" s="130">
        <v>6.84</v>
      </c>
      <c r="J3541" s="6">
        <f>1</f>
        <v>1</v>
      </c>
    </row>
    <row r="3542" spans="2:10" ht="23.25" customHeight="1">
      <c r="B3542" s="100" t="s">
        <v>423</v>
      </c>
      <c r="C3542" s="100" t="str">
        <f>_xlfn.XLOOKUP(tblMix[[#This Row],[Team Name]],tblLookup[Team Name],tblLookup[Arena Name],NA(),0,1)</f>
        <v>GEHA Field at Arrowhead Stadium</v>
      </c>
      <c r="D3542" s="100" t="s">
        <v>425</v>
      </c>
      <c r="E3542" s="100">
        <v>76416</v>
      </c>
      <c r="F3542" s="129">
        <v>1972</v>
      </c>
      <c r="G3542" s="100" t="s">
        <v>361</v>
      </c>
      <c r="H3542" s="15" t="s">
        <v>281</v>
      </c>
      <c r="I3542" s="130">
        <v>3.09</v>
      </c>
      <c r="J3542" s="6">
        <f>1</f>
        <v>1</v>
      </c>
    </row>
    <row r="3543" spans="2:10" ht="23.25" customHeight="1">
      <c r="B3543" s="100" t="s">
        <v>378</v>
      </c>
      <c r="C3543" s="100" t="s">
        <v>379</v>
      </c>
      <c r="D3543" s="100" t="s">
        <v>380</v>
      </c>
      <c r="E3543" s="100">
        <v>63400</v>
      </c>
      <c r="F3543" s="129">
        <v>2006</v>
      </c>
      <c r="G3543" s="100" t="s">
        <v>313</v>
      </c>
      <c r="H3543" s="15" t="s">
        <v>281</v>
      </c>
      <c r="I3543" s="130">
        <v>11.48</v>
      </c>
      <c r="J3543" s="6">
        <f>1</f>
        <v>1</v>
      </c>
    </row>
    <row r="3544" spans="2:10" ht="23.25" customHeight="1">
      <c r="B3544" s="100" t="s">
        <v>393</v>
      </c>
      <c r="C3544" s="100" t="s">
        <v>394</v>
      </c>
      <c r="D3544" s="100" t="str">
        <f>_xlfn.XLOOKUP(tblMix[[#This Row],[Arena Name]],tblLookup[Arena Name],tblLookup[Arena Location],NA(),0,1)</f>
        <v>Chicago, Illinois</v>
      </c>
      <c r="E3544" s="100">
        <v>61500</v>
      </c>
      <c r="F3544" s="129">
        <v>1924</v>
      </c>
      <c r="G3544" s="100" t="s">
        <v>288</v>
      </c>
      <c r="H3544" s="15" t="s">
        <v>281</v>
      </c>
      <c r="I3544" s="130">
        <v>5.49</v>
      </c>
      <c r="J3544" s="6">
        <f>1</f>
        <v>1</v>
      </c>
    </row>
    <row r="3545" spans="2:10" ht="23.25" customHeight="1">
      <c r="B3545" s="100" t="s">
        <v>464</v>
      </c>
      <c r="C3545" s="100" t="s">
        <v>465</v>
      </c>
      <c r="D3545" s="100" t="s">
        <v>466</v>
      </c>
      <c r="E3545" s="100">
        <v>69143</v>
      </c>
      <c r="F3545" s="129">
        <v>1999</v>
      </c>
      <c r="G3545" s="100" t="s">
        <v>303</v>
      </c>
      <c r="H3545" s="15" t="s">
        <v>283</v>
      </c>
      <c r="I3545" s="130">
        <v>13.89</v>
      </c>
      <c r="J3545" s="6">
        <f>1</f>
        <v>1</v>
      </c>
    </row>
    <row r="3546" spans="2:10" ht="23.25" customHeight="1">
      <c r="B3546" s="100" t="s">
        <v>384</v>
      </c>
      <c r="C3546" s="100" t="s">
        <v>385</v>
      </c>
      <c r="D3546" s="100" t="str">
        <f>_xlfn.XLOOKUP(tblMix[[#This Row],[Arena Name]],tblLookup[Arena Name],tblLookup[Arena Location],NA(),0,1)</f>
        <v>Baltimore, Maryland</v>
      </c>
      <c r="E3546" s="100">
        <v>71008</v>
      </c>
      <c r="F3546" s="129">
        <v>1998</v>
      </c>
      <c r="G3546" s="100" t="s">
        <v>291</v>
      </c>
      <c r="H3546" s="15" t="s">
        <v>287</v>
      </c>
      <c r="I3546" s="130">
        <v>8.57</v>
      </c>
      <c r="J3546" s="6">
        <f>1</f>
        <v>1</v>
      </c>
    </row>
    <row r="3547" spans="2:10" ht="23.25" customHeight="1">
      <c r="B3547" s="100" t="s">
        <v>433</v>
      </c>
      <c r="C3547" s="100" t="str">
        <f>_xlfn.XLOOKUP(tblMix[[#This Row],[Team Name]],tblLookup[Team Name],tblLookup[Arena Name],NA(),0,1)</f>
        <v>Hard Rock Stadium</v>
      </c>
      <c r="D3547" s="100" t="str">
        <f>_xlfn.XLOOKUP(tblMix[[#This Row],[Arena Name]],tblLookup[Arena Name],tblLookup[Arena Location],NA(),0,1)</f>
        <v>Miami Gardens, Florida</v>
      </c>
      <c r="E3547" s="100">
        <v>65326</v>
      </c>
      <c r="F3547" s="129">
        <v>1987</v>
      </c>
      <c r="G3547" s="100" t="s">
        <v>301</v>
      </c>
      <c r="H3547" s="15" t="s">
        <v>281</v>
      </c>
      <c r="I3547" s="130">
        <v>12.44</v>
      </c>
      <c r="J3547" s="6">
        <f>1</f>
        <v>1</v>
      </c>
    </row>
    <row r="3548" spans="2:10" ht="23.25" customHeight="1">
      <c r="B3548" s="100" t="s">
        <v>393</v>
      </c>
      <c r="C3548" s="100" t="s">
        <v>394</v>
      </c>
      <c r="D3548" s="100" t="str">
        <f>_xlfn.XLOOKUP(tblMix[[#This Row],[Arena Name]],tblLookup[Arena Name],tblLookup[Arena Location],NA(),0,1)</f>
        <v>Chicago, Illinois</v>
      </c>
      <c r="E3548" s="100">
        <v>61500</v>
      </c>
      <c r="F3548" s="129">
        <v>1924</v>
      </c>
      <c r="G3548" s="100" t="s">
        <v>303</v>
      </c>
      <c r="H3548" s="15" t="s">
        <v>281</v>
      </c>
      <c r="I3548" s="130">
        <v>14.45</v>
      </c>
      <c r="J3548" s="6">
        <f>1</f>
        <v>1</v>
      </c>
    </row>
    <row r="3549" spans="2:10" ht="23.25" customHeight="1">
      <c r="B3549" s="100" t="s">
        <v>461</v>
      </c>
      <c r="C3549" s="100" t="str">
        <f>_xlfn.XLOOKUP(tblMix[[#This Row],[Team Name]],tblLookup[Team Name],tblLookup[Arena Name],NA(),0,1)</f>
        <v>Raymond James Stadium</v>
      </c>
      <c r="D3549" s="100" t="s">
        <v>463</v>
      </c>
      <c r="E3549" s="100">
        <v>65890</v>
      </c>
      <c r="F3549" s="129">
        <v>1998</v>
      </c>
      <c r="G3549" s="100" t="s">
        <v>273</v>
      </c>
      <c r="H3549" s="15" t="s">
        <v>290</v>
      </c>
      <c r="I3549" s="130">
        <v>5.62</v>
      </c>
      <c r="J3549" s="6">
        <f>1</f>
        <v>1</v>
      </c>
    </row>
    <row r="3550" spans="2:10" ht="23.25" customHeight="1">
      <c r="B3550" s="100" t="s">
        <v>445</v>
      </c>
      <c r="C3550" s="100" t="str">
        <f>_xlfn.XLOOKUP(tblMix[[#This Row],[Team Name]],tblLookup[Team Name],tblLookup[Arena Name],NA(),0,1)</f>
        <v>MetLife Stadium</v>
      </c>
      <c r="D3550" s="100" t="str">
        <f>_xlfn.XLOOKUP(tblMix[[#This Row],[Arena Name]],tblLookup[Arena Name],tblLookup[Arena Location],NA(),0,1)</f>
        <v>East Rutherford, New Jersey</v>
      </c>
      <c r="E3550" s="100">
        <v>82500</v>
      </c>
      <c r="F3550" s="129">
        <v>2010</v>
      </c>
      <c r="G3550" s="100" t="s">
        <v>362</v>
      </c>
      <c r="H3550" s="15" t="s">
        <v>281</v>
      </c>
      <c r="I3550" s="130">
        <v>6.69</v>
      </c>
      <c r="J3550" s="6">
        <f>1</f>
        <v>1</v>
      </c>
    </row>
    <row r="3551" spans="2:10" ht="23.25" customHeight="1">
      <c r="B3551" s="100" t="s">
        <v>390</v>
      </c>
      <c r="C3551" s="100" t="s">
        <v>391</v>
      </c>
      <c r="D3551" s="100" t="s">
        <v>392</v>
      </c>
      <c r="E3551" s="100">
        <v>75523</v>
      </c>
      <c r="F3551" s="129">
        <v>1996</v>
      </c>
      <c r="G3551" s="100" t="s">
        <v>303</v>
      </c>
      <c r="H3551" s="15" t="s">
        <v>290</v>
      </c>
      <c r="I3551" s="130">
        <v>12.74</v>
      </c>
      <c r="J3551" s="6">
        <f>1</f>
        <v>1</v>
      </c>
    </row>
    <row r="3552" spans="2:10" ht="23.25" customHeight="1">
      <c r="B3552" s="100" t="s">
        <v>426</v>
      </c>
      <c r="C3552" s="100" t="s">
        <v>427</v>
      </c>
      <c r="D3552" s="100" t="s">
        <v>428</v>
      </c>
      <c r="E3552" s="100">
        <v>65000</v>
      </c>
      <c r="F3552" s="129">
        <v>2020</v>
      </c>
      <c r="G3552" s="100" t="s">
        <v>302</v>
      </c>
      <c r="H3552" s="15" t="s">
        <v>287</v>
      </c>
      <c r="I3552" s="130">
        <v>2.62</v>
      </c>
      <c r="J3552" s="6">
        <f>1</f>
        <v>1</v>
      </c>
    </row>
    <row r="3553" spans="2:10" ht="23.25" customHeight="1">
      <c r="B3553" s="100" t="str" cm="1">
        <f t="array" ref="B3553">_xlfn.XLOOKUP(tblMix[[#This Row],[Arena Name]]&amp;tblMix[[#This Row],[Arena Location]],tblLookup[Arena Name]&amp;tblLookup[Arena Location],tblLookup[Team Name],NA(),0,1)</f>
        <v>New Orleans Saints</v>
      </c>
      <c r="C3553" s="100" t="str">
        <f>_xlfn.XLOOKUP(tblMix[[#This Row],[Arena Location]],tblLookup[Arena Location],tblLookup[Arena Name],NA(),0,1)</f>
        <v>Caesars Superdome</v>
      </c>
      <c r="D3553" s="100" t="s">
        <v>444</v>
      </c>
      <c r="E3553" s="100">
        <v>73208</v>
      </c>
      <c r="F3553" s="129">
        <v>1975</v>
      </c>
      <c r="G3553" s="100" t="s">
        <v>299</v>
      </c>
      <c r="H3553" s="15" t="s">
        <v>283</v>
      </c>
      <c r="I3553" s="130">
        <v>5.21</v>
      </c>
      <c r="J3553" s="6">
        <f>1</f>
        <v>1</v>
      </c>
    </row>
    <row r="3554" spans="2:10" ht="23.25" customHeight="1">
      <c r="B3554" s="100" t="s">
        <v>426</v>
      </c>
      <c r="C3554" s="100" t="s">
        <v>427</v>
      </c>
      <c r="D3554" s="100" t="s">
        <v>428</v>
      </c>
      <c r="E3554" s="100">
        <v>65000</v>
      </c>
      <c r="F3554" s="129">
        <v>2020</v>
      </c>
      <c r="G3554" s="100" t="s">
        <v>312</v>
      </c>
      <c r="H3554" s="15" t="s">
        <v>287</v>
      </c>
      <c r="I3554" s="130">
        <v>16.22</v>
      </c>
      <c r="J3554" s="6">
        <f>1</f>
        <v>1</v>
      </c>
    </row>
    <row r="3555" spans="2:10" ht="23.25" customHeight="1">
      <c r="B3555" s="100" t="s">
        <v>414</v>
      </c>
      <c r="C3555" s="100" t="str">
        <f>_xlfn.XLOOKUP(tblMix[[#This Row],[Team Name]],tblLookup[Team Name],tblLookup[Arena Name],NA(),0,1)</f>
        <v>NRG Stadium</v>
      </c>
      <c r="D3555" s="100" t="s">
        <v>416</v>
      </c>
      <c r="E3555" s="100">
        <v>72220</v>
      </c>
      <c r="F3555" s="129">
        <v>2002</v>
      </c>
      <c r="G3555" s="100" t="s">
        <v>364</v>
      </c>
      <c r="H3555" s="15" t="s">
        <v>287</v>
      </c>
      <c r="I3555" s="130">
        <v>6.86</v>
      </c>
      <c r="J3555" s="6">
        <f>1</f>
        <v>1</v>
      </c>
    </row>
    <row r="3556" spans="2:10" ht="23.25" customHeight="1">
      <c r="B3556" s="100" t="s">
        <v>420</v>
      </c>
      <c r="C3556" s="100" t="str">
        <f>_xlfn.XLOOKUP(tblMix[[#This Row],[Team Name]],tblLookup[Team Name],tblLookup[Arena Name],NA(),0,1)</f>
        <v>TIAA Bank Field</v>
      </c>
      <c r="D3556" s="100" t="s">
        <v>422</v>
      </c>
      <c r="E3556" s="100">
        <v>69132</v>
      </c>
      <c r="F3556" s="129">
        <v>2008</v>
      </c>
      <c r="G3556" s="100" t="s">
        <v>285</v>
      </c>
      <c r="H3556" s="15" t="s">
        <v>281</v>
      </c>
      <c r="I3556" s="130">
        <v>13.35</v>
      </c>
      <c r="J3556" s="6">
        <f>1</f>
        <v>1</v>
      </c>
    </row>
    <row r="3557" spans="2:10" ht="23.25" customHeight="1">
      <c r="B3557" s="100" t="s">
        <v>411</v>
      </c>
      <c r="C3557" s="100" t="str">
        <f>_xlfn.XLOOKUP(tblMix[[#This Row],[Team Name]],tblLookup[Team Name],tblLookup[Arena Name],NA(),0,1)</f>
        <v>Lambeau Field</v>
      </c>
      <c r="D3557" s="100" t="str">
        <f>_xlfn.XLOOKUP(tblMix[[#This Row],[Arena Name]],tblLookup[Arena Name],tblLookup[Arena Location],NA(),0,1)</f>
        <v>Green Bay, Wisconsin</v>
      </c>
      <c r="E3557" s="100">
        <v>81441</v>
      </c>
      <c r="F3557" s="129">
        <v>1957</v>
      </c>
      <c r="G3557" s="100" t="s">
        <v>364</v>
      </c>
      <c r="H3557" s="15" t="s">
        <v>290</v>
      </c>
      <c r="I3557" s="130">
        <v>6.73</v>
      </c>
      <c r="J3557" s="6">
        <f>1</f>
        <v>1</v>
      </c>
    </row>
    <row r="3558" spans="2:10" ht="23.25" customHeight="1">
      <c r="B3558" s="100" t="s">
        <v>423</v>
      </c>
      <c r="C3558" s="100" t="s">
        <v>424</v>
      </c>
      <c r="D3558" s="100" t="s">
        <v>425</v>
      </c>
      <c r="E3558" s="100">
        <v>76416</v>
      </c>
      <c r="F3558" s="129">
        <v>1972</v>
      </c>
      <c r="G3558" s="100" t="s">
        <v>364</v>
      </c>
      <c r="H3558" s="15" t="s">
        <v>290</v>
      </c>
      <c r="I3558" s="130">
        <v>6.73</v>
      </c>
      <c r="J3558" s="6">
        <f>1</f>
        <v>1</v>
      </c>
    </row>
    <row r="3559" spans="2:10" ht="23.25" customHeight="1">
      <c r="B3559" s="100" t="s">
        <v>445</v>
      </c>
      <c r="C3559" s="100" t="s">
        <v>446</v>
      </c>
      <c r="D3559" s="100" t="s">
        <v>447</v>
      </c>
      <c r="E3559" s="100">
        <v>82500</v>
      </c>
      <c r="F3559" s="129">
        <v>2010</v>
      </c>
      <c r="G3559" s="100" t="s">
        <v>321</v>
      </c>
      <c r="H3559" s="15" t="s">
        <v>287</v>
      </c>
      <c r="I3559" s="130">
        <v>3.98</v>
      </c>
      <c r="J3559" s="6">
        <f>1</f>
        <v>1</v>
      </c>
    </row>
    <row r="3560" spans="2:10" ht="23.25" customHeight="1">
      <c r="B3560" s="100" t="s">
        <v>417</v>
      </c>
      <c r="C3560" s="100" t="s">
        <v>418</v>
      </c>
      <c r="D3560" s="100" t="s">
        <v>419</v>
      </c>
      <c r="E3560" s="100">
        <v>67000</v>
      </c>
      <c r="F3560" s="129">
        <v>2008</v>
      </c>
      <c r="G3560" s="100" t="s">
        <v>360</v>
      </c>
      <c r="H3560" s="15" t="s">
        <v>281</v>
      </c>
      <c r="I3560" s="130">
        <v>3.39</v>
      </c>
      <c r="J3560" s="6">
        <f>1</f>
        <v>1</v>
      </c>
    </row>
    <row r="3561" spans="2:10" ht="23.25" customHeight="1">
      <c r="B3561" s="100" t="s">
        <v>439</v>
      </c>
      <c r="C3561" s="100" t="s">
        <v>440</v>
      </c>
      <c r="D3561" s="100" t="s">
        <v>441</v>
      </c>
      <c r="E3561" s="100">
        <v>66829</v>
      </c>
      <c r="F3561" s="129">
        <v>2002</v>
      </c>
      <c r="G3561" s="100" t="s">
        <v>274</v>
      </c>
      <c r="H3561" s="15" t="s">
        <v>281</v>
      </c>
      <c r="I3561" s="130">
        <v>7.11</v>
      </c>
      <c r="J3561" s="6">
        <f>1</f>
        <v>1</v>
      </c>
    </row>
    <row r="3562" spans="2:10" ht="23.25" customHeight="1">
      <c r="B3562" s="100" t="s">
        <v>411</v>
      </c>
      <c r="C3562" s="100" t="s">
        <v>412</v>
      </c>
      <c r="D3562" s="100" t="s">
        <v>413</v>
      </c>
      <c r="E3562" s="100">
        <v>81441</v>
      </c>
      <c r="F3562" s="129">
        <v>1957</v>
      </c>
      <c r="G3562" s="100" t="s">
        <v>286</v>
      </c>
      <c r="H3562" s="15" t="s">
        <v>287</v>
      </c>
      <c r="I3562" s="130">
        <v>8.8800000000000008</v>
      </c>
      <c r="J3562" s="6">
        <f>1</f>
        <v>1</v>
      </c>
    </row>
    <row r="3563" spans="2:10" ht="23.25" customHeight="1">
      <c r="B3563" s="100" t="s">
        <v>433</v>
      </c>
      <c r="C3563" s="100" t="s">
        <v>434</v>
      </c>
      <c r="D3563" s="100" t="s">
        <v>435</v>
      </c>
      <c r="E3563" s="100">
        <v>65326</v>
      </c>
      <c r="F3563" s="129">
        <v>1987</v>
      </c>
      <c r="G3563" s="100" t="s">
        <v>311</v>
      </c>
      <c r="H3563" s="15" t="s">
        <v>283</v>
      </c>
      <c r="I3563" s="130">
        <v>14.84</v>
      </c>
      <c r="J3563" s="6">
        <f>1</f>
        <v>1</v>
      </c>
    </row>
    <row r="3564" spans="2:10" ht="23.25" customHeight="1">
      <c r="B3564" s="100" t="str" cm="1">
        <f t="array" ref="B3564">_xlfn.XLOOKUP(tblMix[[#This Row],[Arena Name]]&amp;tblMix[[#This Row],[Arena Location]],tblLookup[Arena Name]&amp;tblLookup[Arena Location],tblLookup[Team Name],NA(),0,1)</f>
        <v>San Francisco 49ers</v>
      </c>
      <c r="C3564" s="100" t="str">
        <f>_xlfn.XLOOKUP(tblMix[[#This Row],[Arena Location]],tblLookup[Arena Location],tblLookup[Arena Name],NA(),0,1)</f>
        <v>Levi's Stadium</v>
      </c>
      <c r="D3564" s="100" t="s">
        <v>457</v>
      </c>
      <c r="E3564" s="100">
        <v>68500</v>
      </c>
      <c r="F3564" s="129">
        <v>2014</v>
      </c>
      <c r="G3564" s="100" t="s">
        <v>268</v>
      </c>
      <c r="H3564" s="15" t="s">
        <v>283</v>
      </c>
      <c r="I3564" s="130">
        <v>5.73</v>
      </c>
      <c r="J3564" s="6">
        <f>1</f>
        <v>1</v>
      </c>
    </row>
    <row r="3565" spans="2:10" ht="23.25" customHeight="1">
      <c r="B3565" s="100" t="s">
        <v>402</v>
      </c>
      <c r="C3565" s="100" t="s">
        <v>403</v>
      </c>
      <c r="D3565" s="100" t="s">
        <v>404</v>
      </c>
      <c r="E3565" s="100">
        <v>80000</v>
      </c>
      <c r="F3565" s="129">
        <v>2009</v>
      </c>
      <c r="G3565" s="100" t="s">
        <v>298</v>
      </c>
      <c r="H3565" s="15" t="s">
        <v>290</v>
      </c>
      <c r="I3565" s="130">
        <v>10.7</v>
      </c>
      <c r="J3565" s="6">
        <f>1</f>
        <v>1</v>
      </c>
    </row>
    <row r="3566" spans="2:10" ht="23.25" customHeight="1">
      <c r="B3566" s="100" t="s">
        <v>442</v>
      </c>
      <c r="C3566" s="100" t="s">
        <v>443</v>
      </c>
      <c r="D3566" s="100" t="s">
        <v>444</v>
      </c>
      <c r="E3566" s="100">
        <v>73208</v>
      </c>
      <c r="F3566" s="129">
        <v>1975</v>
      </c>
      <c r="G3566" s="100" t="s">
        <v>284</v>
      </c>
      <c r="H3566" s="15" t="s">
        <v>290</v>
      </c>
      <c r="I3566" s="130">
        <v>10.16</v>
      </c>
      <c r="J3566" s="6">
        <f>1</f>
        <v>1</v>
      </c>
    </row>
    <row r="3567" spans="2:10" ht="23.25" customHeight="1">
      <c r="B3567" s="100" t="str" cm="1">
        <f t="array" ref="B3567">_xlfn.XLOOKUP(tblMix[[#This Row],[Arena Name]]&amp;tblMix[[#This Row],[Arena Location]],tblLookup[Arena Name]&amp;tblLookup[Arena Location],tblLookup[Team Name],NA(),0,1)</f>
        <v>Las Vegas Raiders</v>
      </c>
      <c r="C3567" s="100" t="s">
        <v>427</v>
      </c>
      <c r="D3567" s="100" t="s">
        <v>428</v>
      </c>
      <c r="E3567" s="100">
        <v>65000</v>
      </c>
      <c r="F3567" s="129">
        <v>2020</v>
      </c>
      <c r="G3567" s="100" t="s">
        <v>301</v>
      </c>
      <c r="H3567" s="15" t="s">
        <v>283</v>
      </c>
      <c r="I3567" s="130">
        <v>13.67</v>
      </c>
      <c r="J3567" s="6">
        <f>1</f>
        <v>1</v>
      </c>
    </row>
    <row r="3568" spans="2:10" ht="23.25" customHeight="1">
      <c r="B3568" s="100" t="s">
        <v>411</v>
      </c>
      <c r="C3568" s="100" t="s">
        <v>412</v>
      </c>
      <c r="D3568" s="100" t="s">
        <v>413</v>
      </c>
      <c r="E3568" s="100">
        <v>81441</v>
      </c>
      <c r="F3568" s="129">
        <v>1957</v>
      </c>
      <c r="G3568" s="100" t="s">
        <v>288</v>
      </c>
      <c r="H3568" s="15" t="s">
        <v>283</v>
      </c>
      <c r="I3568" s="130">
        <v>5.13</v>
      </c>
      <c r="J3568" s="6">
        <f>1</f>
        <v>1</v>
      </c>
    </row>
    <row r="3569" spans="2:10" ht="23.25" customHeight="1">
      <c r="B3569" s="100" t="s">
        <v>399</v>
      </c>
      <c r="C3569" s="100" t="s">
        <v>400</v>
      </c>
      <c r="D3569" s="100" t="s">
        <v>401</v>
      </c>
      <c r="E3569" s="100">
        <v>67895</v>
      </c>
      <c r="F3569" s="129">
        <v>1999</v>
      </c>
      <c r="G3569" s="100" t="s">
        <v>288</v>
      </c>
      <c r="H3569" s="15" t="s">
        <v>283</v>
      </c>
      <c r="I3569" s="130">
        <v>5.13</v>
      </c>
      <c r="J3569" s="6">
        <f>1</f>
        <v>1</v>
      </c>
    </row>
    <row r="3570" spans="2:10" ht="23.25" customHeight="1">
      <c r="B3570" s="100" t="str" cm="1">
        <f t="array" ref="B3570">_xlfn.XLOOKUP(tblMix[[#This Row],[Arena Name]]&amp;tblMix[[#This Row],[Arena Location]],tblLookup[Arena Name]&amp;tblLookup[Arena Location],tblLookup[Team Name],NA(),0,1)</f>
        <v>Philadelphia Eagles</v>
      </c>
      <c r="C3570" s="100" t="str">
        <f>_xlfn.XLOOKUP(tblMix[[#This Row],[Arena Location]],tblLookup[Arena Location],tblLookup[Arena Name],NA(),0,1)</f>
        <v>Lincoln Financial Field</v>
      </c>
      <c r="D3570" s="100" t="s">
        <v>451</v>
      </c>
      <c r="E3570" s="100">
        <v>69596</v>
      </c>
      <c r="F3570" s="129">
        <v>2003</v>
      </c>
      <c r="G3570" s="100" t="s">
        <v>303</v>
      </c>
      <c r="H3570" s="15" t="s">
        <v>283</v>
      </c>
      <c r="I3570" s="130">
        <v>13.89</v>
      </c>
      <c r="J3570" s="6">
        <f>1</f>
        <v>1</v>
      </c>
    </row>
    <row r="3571" spans="2:10" ht="23.25" customHeight="1">
      <c r="B3571" s="100" t="s">
        <v>408</v>
      </c>
      <c r="C3571" s="100" t="s">
        <v>409</v>
      </c>
      <c r="D3571" s="100" t="s">
        <v>410</v>
      </c>
      <c r="E3571" s="100">
        <v>65000</v>
      </c>
      <c r="F3571" s="129">
        <v>2002</v>
      </c>
      <c r="G3571" s="100" t="s">
        <v>286</v>
      </c>
      <c r="H3571" s="15" t="s">
        <v>283</v>
      </c>
      <c r="I3571" s="130">
        <v>8.8800000000000008</v>
      </c>
      <c r="J3571" s="6">
        <f>1</f>
        <v>1</v>
      </c>
    </row>
    <row r="3572" spans="2:10" ht="23.25" customHeight="1">
      <c r="B3572" s="100" t="s">
        <v>467</v>
      </c>
      <c r="C3572" s="100" t="s">
        <v>468</v>
      </c>
      <c r="D3572" s="100" t="s">
        <v>469</v>
      </c>
      <c r="E3572" s="100">
        <v>82000</v>
      </c>
      <c r="F3572" s="129">
        <v>1997</v>
      </c>
      <c r="G3572" s="100" t="s">
        <v>292</v>
      </c>
      <c r="H3572" s="15" t="s">
        <v>281</v>
      </c>
      <c r="I3572" s="130">
        <v>9.19</v>
      </c>
      <c r="J3572" s="6">
        <f>1</f>
        <v>1</v>
      </c>
    </row>
    <row r="3573" spans="2:10" ht="23.25" customHeight="1">
      <c r="B3573" s="100" t="s">
        <v>393</v>
      </c>
      <c r="C3573" s="100" t="s">
        <v>394</v>
      </c>
      <c r="D3573" s="100" t="str">
        <f>_xlfn.XLOOKUP(tblMix[[#This Row],[Arena Name]],tblLookup[Arena Name],tblLookup[Arena Location],NA(),0,1)</f>
        <v>Chicago, Illinois</v>
      </c>
      <c r="E3573" s="100">
        <v>61500</v>
      </c>
      <c r="F3573" s="129">
        <v>1924</v>
      </c>
      <c r="G3573" s="100" t="s">
        <v>324</v>
      </c>
      <c r="H3573" s="15" t="s">
        <v>283</v>
      </c>
      <c r="I3573" s="130">
        <v>14.14</v>
      </c>
      <c r="J3573" s="6">
        <f>1</f>
        <v>1</v>
      </c>
    </row>
    <row r="3574" spans="2:10" ht="23.25" customHeight="1">
      <c r="B3574" s="100" t="s">
        <v>461</v>
      </c>
      <c r="C3574" s="100" t="s">
        <v>462</v>
      </c>
      <c r="D3574" s="100" t="str">
        <f>_xlfn.XLOOKUP(tblMix[[#This Row],[Arena Name]],tblLookup[Arena Name],tblLookup[Arena Location],NA(),0,1)</f>
        <v>Tampa, Florida</v>
      </c>
      <c r="E3574" s="100">
        <v>65890</v>
      </c>
      <c r="F3574" s="129">
        <v>1998</v>
      </c>
      <c r="G3574" s="100" t="s">
        <v>311</v>
      </c>
      <c r="H3574" s="15" t="s">
        <v>287</v>
      </c>
      <c r="I3574" s="130">
        <v>14.84</v>
      </c>
      <c r="J3574" s="6">
        <f>1</f>
        <v>1</v>
      </c>
    </row>
    <row r="3575" spans="2:10" ht="23.25" customHeight="1">
      <c r="B3575" s="100" t="s">
        <v>393</v>
      </c>
      <c r="C3575" s="100" t="s">
        <v>394</v>
      </c>
      <c r="D3575" s="100" t="str">
        <f>_xlfn.XLOOKUP(tblMix[[#This Row],[Arena Name]],tblLookup[Arena Name],tblLookup[Arena Location],NA(),0,1)</f>
        <v>Chicago, Illinois</v>
      </c>
      <c r="E3575" s="100">
        <v>61500</v>
      </c>
      <c r="F3575" s="129">
        <v>1924</v>
      </c>
      <c r="G3575" s="100" t="s">
        <v>277</v>
      </c>
      <c r="H3575" s="15" t="s">
        <v>290</v>
      </c>
      <c r="I3575" s="130">
        <v>7.75</v>
      </c>
      <c r="J3575" s="6">
        <f>1</f>
        <v>1</v>
      </c>
    </row>
    <row r="3576" spans="2:10" ht="23.25" customHeight="1">
      <c r="B3576" s="100" t="s">
        <v>442</v>
      </c>
      <c r="C3576" s="100" t="s">
        <v>443</v>
      </c>
      <c r="D3576" s="100" t="s">
        <v>444</v>
      </c>
      <c r="E3576" s="100">
        <v>73208</v>
      </c>
      <c r="F3576" s="129">
        <v>1975</v>
      </c>
      <c r="G3576" s="100" t="s">
        <v>293</v>
      </c>
      <c r="H3576" s="15" t="s">
        <v>283</v>
      </c>
      <c r="I3576" s="130">
        <v>5.08</v>
      </c>
      <c r="J3576" s="6">
        <f>1</f>
        <v>1</v>
      </c>
    </row>
    <row r="3577" spans="2:10" ht="23.25" customHeight="1">
      <c r="B3577" s="100" t="s">
        <v>423</v>
      </c>
      <c r="C3577" s="100" t="s">
        <v>424</v>
      </c>
      <c r="D3577" s="100" t="s">
        <v>425</v>
      </c>
      <c r="E3577" s="100">
        <v>76416</v>
      </c>
      <c r="F3577" s="129">
        <v>1972</v>
      </c>
      <c r="G3577" s="100" t="s">
        <v>294</v>
      </c>
      <c r="H3577" s="15" t="s">
        <v>290</v>
      </c>
      <c r="I3577" s="130">
        <v>3.14</v>
      </c>
      <c r="J3577" s="6">
        <f>1</f>
        <v>1</v>
      </c>
    </row>
    <row r="3578" spans="2:10" ht="23.25" customHeight="1">
      <c r="B3578" s="100" t="s">
        <v>414</v>
      </c>
      <c r="C3578" s="100" t="str">
        <f>_xlfn.XLOOKUP(tblMix[[#This Row],[Team Name]],tblLookup[Team Name],tblLookup[Arena Name],NA(),0,1)</f>
        <v>NRG Stadium</v>
      </c>
      <c r="D3578" s="100" t="str">
        <f>_xlfn.XLOOKUP(tblMix[[#This Row],[Arena Name]],tblLookup[Arena Name],tblLookup[Arena Location],NA(),0,1)</f>
        <v>Houston, Texas</v>
      </c>
      <c r="E3578" s="100">
        <v>72220</v>
      </c>
      <c r="F3578" s="129">
        <v>2002</v>
      </c>
      <c r="G3578" s="100" t="s">
        <v>312</v>
      </c>
      <c r="H3578" s="15" t="s">
        <v>281</v>
      </c>
      <c r="I3578" s="130">
        <v>16.059999999999999</v>
      </c>
      <c r="J3578" s="6">
        <f>1</f>
        <v>1</v>
      </c>
    </row>
    <row r="3579" spans="2:10" ht="23.25" customHeight="1">
      <c r="B3579" s="100" t="s">
        <v>433</v>
      </c>
      <c r="C3579" s="100" t="s">
        <v>434</v>
      </c>
      <c r="D3579" s="100" t="s">
        <v>435</v>
      </c>
      <c r="E3579" s="100">
        <v>65326</v>
      </c>
      <c r="F3579" s="129">
        <v>1987</v>
      </c>
      <c r="G3579" s="100" t="s">
        <v>297</v>
      </c>
      <c r="H3579" s="15" t="s">
        <v>281</v>
      </c>
      <c r="I3579" s="130">
        <v>15.12</v>
      </c>
      <c r="J3579" s="6">
        <f>1</f>
        <v>1</v>
      </c>
    </row>
    <row r="3580" spans="2:10" ht="23.25" customHeight="1">
      <c r="B3580" s="100" t="s">
        <v>411</v>
      </c>
      <c r="C3580" s="100" t="str">
        <f>_xlfn.XLOOKUP(tblMix[[#This Row],[Team Name]],tblLookup[Team Name],tblLookup[Arena Name],NA(),0,1)</f>
        <v>Lambeau Field</v>
      </c>
      <c r="D3580" s="100" t="str">
        <f>_xlfn.XLOOKUP(tblMix[[#This Row],[Arena Name]],tblLookup[Arena Name],tblLookup[Arena Location],NA(),0,1)</f>
        <v>Green Bay, Wisconsin</v>
      </c>
      <c r="E3580" s="100">
        <v>81441</v>
      </c>
      <c r="F3580" s="129">
        <v>1957</v>
      </c>
      <c r="G3580" s="100" t="s">
        <v>314</v>
      </c>
      <c r="H3580" s="15" t="s">
        <v>290</v>
      </c>
      <c r="I3580" s="130">
        <v>11.49</v>
      </c>
      <c r="J3580" s="6">
        <f>1</f>
        <v>1</v>
      </c>
    </row>
    <row r="3581" spans="2:10" ht="23.25" customHeight="1">
      <c r="B3581" s="100" t="s">
        <v>455</v>
      </c>
      <c r="C3581" s="100" t="s">
        <v>456</v>
      </c>
      <c r="D3581" s="100" t="s">
        <v>457</v>
      </c>
      <c r="E3581" s="100">
        <v>68500</v>
      </c>
      <c r="F3581" s="129">
        <v>2014</v>
      </c>
      <c r="G3581" s="100" t="s">
        <v>308</v>
      </c>
      <c r="H3581" s="15" t="s">
        <v>281</v>
      </c>
      <c r="I3581" s="130">
        <v>12.31</v>
      </c>
      <c r="J3581" s="6">
        <f>1</f>
        <v>1</v>
      </c>
    </row>
    <row r="3582" spans="2:10" ht="23.25" customHeight="1">
      <c r="B3582" s="100" t="s">
        <v>429</v>
      </c>
      <c r="C3582" s="100" t="s">
        <v>430</v>
      </c>
      <c r="D3582" s="100" t="s">
        <v>431</v>
      </c>
      <c r="E3582" s="100">
        <v>70240</v>
      </c>
      <c r="F3582" s="129">
        <v>2020</v>
      </c>
      <c r="G3582" s="100" t="s">
        <v>297</v>
      </c>
      <c r="H3582" s="15" t="s">
        <v>283</v>
      </c>
      <c r="I3582" s="130">
        <v>15.27</v>
      </c>
      <c r="J3582" s="6">
        <f>1</f>
        <v>1</v>
      </c>
    </row>
    <row r="3583" spans="2:10" ht="23.25" customHeight="1">
      <c r="B3583" s="100" t="s">
        <v>426</v>
      </c>
      <c r="C3583" s="100" t="s">
        <v>427</v>
      </c>
      <c r="D3583" s="100" t="str">
        <f>_xlfn.XLOOKUP(tblMix[[#This Row],[Arena Name]],tblLookup[Arena Name],tblLookup[Arena Location],NA(),0,1)</f>
        <v>Paradise, Nevada</v>
      </c>
      <c r="E3583" s="100">
        <v>65000</v>
      </c>
      <c r="F3583" s="129">
        <v>2020</v>
      </c>
      <c r="G3583" s="100" t="s">
        <v>311</v>
      </c>
      <c r="H3583" s="15" t="s">
        <v>290</v>
      </c>
      <c r="I3583" s="130">
        <v>14.13</v>
      </c>
      <c r="J3583" s="6">
        <f>1</f>
        <v>1</v>
      </c>
    </row>
    <row r="3584" spans="2:10" ht="23.25" customHeight="1">
      <c r="B3584" s="100" t="s">
        <v>426</v>
      </c>
      <c r="C3584" s="100" t="str">
        <f>_xlfn.XLOOKUP(tblMix[[#This Row],[Team Name]],tblLookup[Team Name],tblLookup[Arena Name],NA(),0,1)</f>
        <v>Allegiant Stadium</v>
      </c>
      <c r="D3584" s="100" t="str">
        <f>_xlfn.XLOOKUP(tblMix[[#This Row],[Arena Name]],tblLookup[Arena Name],tblLookup[Arena Location],NA(),0,1)</f>
        <v>Paradise, Nevada</v>
      </c>
      <c r="E3584" s="100">
        <v>65000</v>
      </c>
      <c r="F3584" s="129">
        <v>2020</v>
      </c>
      <c r="G3584" s="100" t="s">
        <v>324</v>
      </c>
      <c r="H3584" s="15" t="s">
        <v>283</v>
      </c>
      <c r="I3584" s="130">
        <v>14.14</v>
      </c>
      <c r="J3584" s="6">
        <f>1</f>
        <v>1</v>
      </c>
    </row>
    <row r="3585" spans="2:10" ht="23.25" customHeight="1">
      <c r="B3585" s="100" t="str" cm="1">
        <f t="array" ref="B3585">_xlfn.XLOOKUP(tblMix[[#This Row],[Arena Name]]&amp;tblMix[[#This Row],[Arena Location]],tblLookup[Arena Name]&amp;tblLookup[Arena Location],tblLookup[Team Name],NA(),0,1)</f>
        <v>Pittsburgh Steelers</v>
      </c>
      <c r="C3585" s="100" t="str">
        <f>_xlfn.XLOOKUP(tblMix[[#This Row],[Arena Location]],tblLookup[Arena Location],tblLookup[Arena Name],NA(),0,1)</f>
        <v>Acrisure Stadium</v>
      </c>
      <c r="D3585" s="100" t="s">
        <v>454</v>
      </c>
      <c r="E3585" s="100">
        <v>68400</v>
      </c>
      <c r="F3585" s="129">
        <v>2001</v>
      </c>
      <c r="G3585" s="100" t="s">
        <v>301</v>
      </c>
      <c r="H3585" s="15" t="s">
        <v>290</v>
      </c>
      <c r="I3585" s="130">
        <v>12.9</v>
      </c>
      <c r="J3585" s="6">
        <f>1</f>
        <v>1</v>
      </c>
    </row>
    <row r="3586" spans="2:10" ht="23.25" customHeight="1">
      <c r="B3586" s="100" t="s">
        <v>387</v>
      </c>
      <c r="C3586" s="100" t="s">
        <v>388</v>
      </c>
      <c r="D3586" s="100" t="s">
        <v>389</v>
      </c>
      <c r="E3586" s="100">
        <v>71608</v>
      </c>
      <c r="F3586" s="129">
        <v>1973</v>
      </c>
      <c r="G3586" s="100" t="s">
        <v>310</v>
      </c>
      <c r="H3586" s="15" t="s">
        <v>290</v>
      </c>
      <c r="I3586" s="130">
        <v>7</v>
      </c>
      <c r="J3586" s="6">
        <f>1</f>
        <v>1</v>
      </c>
    </row>
    <row r="3587" spans="2:10" ht="23.25" customHeight="1">
      <c r="B3587" s="100" t="str" cm="1">
        <f t="array" ref="B3587">_xlfn.XLOOKUP(tblMix[[#This Row],[Arena Name]]&amp;tblMix[[#This Row],[Arena Location]],tblLookup[Arena Name]&amp;tblLookup[Arena Location],tblLookup[Team Name],NA(),0,1)</f>
        <v>Kansas City Chiefs</v>
      </c>
      <c r="C3587" s="100" t="s">
        <v>424</v>
      </c>
      <c r="D3587" s="100" t="s">
        <v>425</v>
      </c>
      <c r="E3587" s="100">
        <v>76416</v>
      </c>
      <c r="F3587" s="129">
        <v>1972</v>
      </c>
      <c r="G3587" s="100" t="s">
        <v>276</v>
      </c>
      <c r="H3587" s="15" t="s">
        <v>290</v>
      </c>
      <c r="I3587" s="130">
        <v>5.78</v>
      </c>
      <c r="J3587" s="6">
        <f>1</f>
        <v>1</v>
      </c>
    </row>
    <row r="3588" spans="2:10" ht="23.25" customHeight="1">
      <c r="B3588" s="100" t="str" cm="1">
        <f t="array" ref="B3588">_xlfn.XLOOKUP(tblMix[[#This Row],[Arena Name]]&amp;tblMix[[#This Row],[Arena Location]],tblLookup[Arena Name]&amp;tblLookup[Arena Location],tblLookup[Team Name],NA(),0,1)</f>
        <v>Green Bay Packers</v>
      </c>
      <c r="C3588" s="100" t="str">
        <f>_xlfn.XLOOKUP(tblMix[[#This Row],[Arena Location]],tblLookup[Arena Location],tblLookup[Arena Name],NA(),0,1)</f>
        <v>Lambeau Field</v>
      </c>
      <c r="D3588" s="100" t="s">
        <v>413</v>
      </c>
      <c r="E3588" s="100">
        <v>81441</v>
      </c>
      <c r="F3588" s="129">
        <v>1957</v>
      </c>
      <c r="G3588" s="100" t="s">
        <v>300</v>
      </c>
      <c r="H3588" s="15" t="s">
        <v>283</v>
      </c>
      <c r="I3588" s="130">
        <v>8.15</v>
      </c>
      <c r="J3588" s="6">
        <f>1</f>
        <v>1</v>
      </c>
    </row>
    <row r="3589" spans="2:10" ht="23.25" customHeight="1">
      <c r="B3589" s="100" t="s">
        <v>390</v>
      </c>
      <c r="C3589" s="100" t="str">
        <f>_xlfn.XLOOKUP(tblMix[[#This Row],[Team Name]],tblLookup[Team Name],tblLookup[Arena Name],NA(),0,1)</f>
        <v>Bank of America Stadium</v>
      </c>
      <c r="D3589" s="100" t="s">
        <v>392</v>
      </c>
      <c r="E3589" s="100">
        <v>75523</v>
      </c>
      <c r="F3589" s="129">
        <v>1996</v>
      </c>
      <c r="G3589" s="100" t="s">
        <v>299</v>
      </c>
      <c r="H3589" s="15" t="s">
        <v>287</v>
      </c>
      <c r="I3589" s="130">
        <v>5.21</v>
      </c>
      <c r="J3589" s="6">
        <f>1</f>
        <v>1</v>
      </c>
    </row>
    <row r="3590" spans="2:10" ht="23.25" customHeight="1">
      <c r="B3590" s="100" t="s">
        <v>439</v>
      </c>
      <c r="C3590" s="100" t="s">
        <v>440</v>
      </c>
      <c r="D3590" s="100" t="s">
        <v>441</v>
      </c>
      <c r="E3590" s="100">
        <v>66829</v>
      </c>
      <c r="F3590" s="129">
        <v>2002</v>
      </c>
      <c r="G3590" s="100" t="s">
        <v>321</v>
      </c>
      <c r="H3590" s="15" t="s">
        <v>281</v>
      </c>
      <c r="I3590" s="130">
        <v>3.9</v>
      </c>
      <c r="J3590" s="6">
        <f>1</f>
        <v>1</v>
      </c>
    </row>
    <row r="3591" spans="2:10" ht="23.25" customHeight="1">
      <c r="B3591" s="100" t="str" cm="1">
        <f t="array" ref="B3591">_xlfn.XLOOKUP(tblMix[[#This Row],[Arena Name]]&amp;tblMix[[#This Row],[Arena Location]],tblLookup[Arena Name]&amp;tblLookup[Arena Location],tblLookup[Team Name],NA(),0,1)</f>
        <v>Tampa Bay Buccaneers</v>
      </c>
      <c r="C3591" s="100" t="s">
        <v>462</v>
      </c>
      <c r="D3591" s="100" t="str">
        <f>_xlfn.XLOOKUP(tblMix[[#This Row],[Arena Name]],tblLookup[Arena Name],tblLookup[Arena Location],NA(),0,1)</f>
        <v>Tampa, Florida</v>
      </c>
      <c r="E3591" s="100">
        <v>65890</v>
      </c>
      <c r="F3591" s="129">
        <v>1998</v>
      </c>
      <c r="G3591" s="100" t="s">
        <v>358</v>
      </c>
      <c r="H3591" s="15" t="s">
        <v>287</v>
      </c>
      <c r="I3591" s="130">
        <v>14.51</v>
      </c>
      <c r="J3591" s="6">
        <f>1</f>
        <v>1</v>
      </c>
    </row>
    <row r="3592" spans="2:10" ht="23.25" customHeight="1">
      <c r="B3592" s="100" t="s">
        <v>387</v>
      </c>
      <c r="C3592" s="100" t="str">
        <f>_xlfn.XLOOKUP(tblMix[[#This Row],[Team Name]],tblLookup[Team Name],tblLookup[Arena Name],NA(),0,1)</f>
        <v>Highmark Stadium</v>
      </c>
      <c r="D3592" s="100" t="s">
        <v>389</v>
      </c>
      <c r="E3592" s="100">
        <v>71608</v>
      </c>
      <c r="F3592" s="129">
        <v>1973</v>
      </c>
      <c r="G3592" s="100" t="s">
        <v>289</v>
      </c>
      <c r="H3592" s="15" t="s">
        <v>287</v>
      </c>
      <c r="I3592" s="130">
        <v>7.76</v>
      </c>
      <c r="J3592" s="6">
        <f>1</f>
        <v>1</v>
      </c>
    </row>
    <row r="3593" spans="2:10" ht="23.25" customHeight="1">
      <c r="B3593" s="100" t="s">
        <v>393</v>
      </c>
      <c r="C3593" s="100" t="str">
        <f>_xlfn.XLOOKUP(tblMix[[#This Row],[Team Name]],tblLookup[Team Name],tblLookup[Arena Name],NA(),0,1)</f>
        <v>Soldier Field</v>
      </c>
      <c r="D3593" s="100" t="s">
        <v>395</v>
      </c>
      <c r="E3593" s="100">
        <v>61500</v>
      </c>
      <c r="F3593" s="129">
        <v>1924</v>
      </c>
      <c r="G3593" s="100" t="s">
        <v>364</v>
      </c>
      <c r="H3593" s="15" t="s">
        <v>281</v>
      </c>
      <c r="I3593" s="130">
        <v>7.2</v>
      </c>
      <c r="J3593" s="6">
        <f>1</f>
        <v>1</v>
      </c>
    </row>
    <row r="3594" spans="2:10" ht="23.25" customHeight="1">
      <c r="B3594" s="100" t="s">
        <v>445</v>
      </c>
      <c r="C3594" s="100" t="str">
        <f>_xlfn.XLOOKUP(tblMix[[#This Row],[Team Name]],tblLookup[Team Name],tblLookup[Arena Name],NA(),0,1)</f>
        <v>MetLife Stadium</v>
      </c>
      <c r="D3594" s="100" t="s">
        <v>447</v>
      </c>
      <c r="E3594" s="100">
        <v>82500</v>
      </c>
      <c r="F3594" s="129">
        <v>2010</v>
      </c>
      <c r="G3594" s="100" t="s">
        <v>324</v>
      </c>
      <c r="H3594" s="15" t="s">
        <v>290</v>
      </c>
      <c r="I3594" s="130">
        <v>13.09</v>
      </c>
      <c r="J3594" s="6">
        <f>1</f>
        <v>1</v>
      </c>
    </row>
    <row r="3595" spans="2:10" ht="23.25" customHeight="1">
      <c r="B3595" s="100" t="str" cm="1">
        <f t="array" ref="B3595">_xlfn.XLOOKUP(tblMix[[#This Row],[Arena Name]]&amp;tblMix[[#This Row],[Arena Location]],tblLookup[Arena Name]&amp;tblLookup[Arena Location],tblLookup[Team Name],NA(),0,1)</f>
        <v>Las Vegas Raiders</v>
      </c>
      <c r="C3595" s="100" t="str">
        <f>_xlfn.XLOOKUP(tblMix[[#This Row],[Arena Location]],tblLookup[Arena Location],tblLookup[Arena Name],NA(),0,1)</f>
        <v>Allegiant Stadium</v>
      </c>
      <c r="D3595" s="100" t="s">
        <v>428</v>
      </c>
      <c r="E3595" s="100">
        <v>65000</v>
      </c>
      <c r="F3595" s="129">
        <v>2020</v>
      </c>
      <c r="G3595" s="100" t="s">
        <v>293</v>
      </c>
      <c r="H3595" s="15" t="s">
        <v>281</v>
      </c>
      <c r="I3595" s="130">
        <v>5.38</v>
      </c>
      <c r="J3595" s="6">
        <f>1</f>
        <v>1</v>
      </c>
    </row>
    <row r="3596" spans="2:10" ht="23.25" customHeight="1">
      <c r="B3596" s="100" t="s">
        <v>461</v>
      </c>
      <c r="C3596" s="100" t="s">
        <v>462</v>
      </c>
      <c r="D3596" s="100" t="s">
        <v>463</v>
      </c>
      <c r="E3596" s="100">
        <v>65890</v>
      </c>
      <c r="F3596" s="129">
        <v>1998</v>
      </c>
      <c r="G3596" s="100" t="s">
        <v>294</v>
      </c>
      <c r="H3596" s="15" t="s">
        <v>290</v>
      </c>
      <c r="I3596" s="130">
        <v>3.14</v>
      </c>
      <c r="J3596" s="6">
        <f>1</f>
        <v>1</v>
      </c>
    </row>
    <row r="3597" spans="2:10" ht="23.25" customHeight="1">
      <c r="B3597" s="100" t="s">
        <v>433</v>
      </c>
      <c r="C3597" s="100" t="s">
        <v>434</v>
      </c>
      <c r="D3597" s="100" t="str">
        <f>_xlfn.XLOOKUP(tblMix[[#This Row],[Arena Name]],tblLookup[Arena Name],tblLookup[Arena Location],NA(),0,1)</f>
        <v>Miami Gardens, Florida</v>
      </c>
      <c r="E3597" s="100">
        <v>65326</v>
      </c>
      <c r="F3597" s="129">
        <v>1987</v>
      </c>
      <c r="G3597" s="100" t="s">
        <v>302</v>
      </c>
      <c r="H3597" s="15" t="s">
        <v>287</v>
      </c>
      <c r="I3597" s="130">
        <v>2.62</v>
      </c>
      <c r="J3597" s="6">
        <f>1</f>
        <v>1</v>
      </c>
    </row>
    <row r="3598" spans="2:10" ht="23.25" customHeight="1">
      <c r="B3598" s="100" t="s">
        <v>439</v>
      </c>
      <c r="C3598" s="100" t="s">
        <v>440</v>
      </c>
      <c r="D3598" s="100" t="s">
        <v>441</v>
      </c>
      <c r="E3598" s="100">
        <v>66829</v>
      </c>
      <c r="F3598" s="129">
        <v>2002</v>
      </c>
      <c r="G3598" s="100" t="s">
        <v>275</v>
      </c>
      <c r="H3598" s="15" t="s">
        <v>290</v>
      </c>
      <c r="I3598" s="130">
        <v>13.76</v>
      </c>
      <c r="J3598" s="6">
        <f>1</f>
        <v>1</v>
      </c>
    </row>
    <row r="3599" spans="2:10" ht="23.25" customHeight="1">
      <c r="B3599" s="100" t="str" cm="1">
        <f t="array" ref="B3599">_xlfn.XLOOKUP(tblMix[[#This Row],[Arena Name]]&amp;tblMix[[#This Row],[Arena Location]],tblLookup[Arena Name]&amp;tblLookup[Arena Location],tblLookup[Team Name],NA(),0,1)</f>
        <v>Dallas Cowboys</v>
      </c>
      <c r="C3599" s="100" t="str">
        <f>_xlfn.XLOOKUP(tblMix[[#This Row],[Arena Location]],tblLookup[Arena Location],tblLookup[Arena Name],NA(),0,1)</f>
        <v>AT&amp;T Stadium</v>
      </c>
      <c r="D3599" s="100" t="s">
        <v>404</v>
      </c>
      <c r="E3599" s="100">
        <v>80000</v>
      </c>
      <c r="F3599" s="129">
        <v>2009</v>
      </c>
      <c r="G3599" s="100" t="s">
        <v>284</v>
      </c>
      <c r="H3599" s="15" t="s">
        <v>281</v>
      </c>
      <c r="I3599" s="130">
        <v>10.210000000000001</v>
      </c>
      <c r="J3599" s="6">
        <f>1</f>
        <v>1</v>
      </c>
    </row>
    <row r="3600" spans="2:10" ht="23.25" customHeight="1">
      <c r="B3600" s="100" t="str" cm="1">
        <f t="array" ref="B3600">_xlfn.XLOOKUP(tblMix[[#This Row],[Arena Name]]&amp;tblMix[[#This Row],[Arena Location]],tblLookup[Arena Name]&amp;tblLookup[Arena Location],tblLookup[Team Name],NA(),0,1)</f>
        <v>Denver Broncos</v>
      </c>
      <c r="C3600" s="100" t="s">
        <v>406</v>
      </c>
      <c r="D3600" s="100" t="s">
        <v>407</v>
      </c>
      <c r="E3600" s="100">
        <v>76125</v>
      </c>
      <c r="F3600" s="129">
        <v>2001</v>
      </c>
      <c r="G3600" s="100" t="s">
        <v>364</v>
      </c>
      <c r="H3600" s="15" t="s">
        <v>287</v>
      </c>
      <c r="I3600" s="130">
        <v>6.86</v>
      </c>
      <c r="J3600" s="6">
        <f>1</f>
        <v>1</v>
      </c>
    </row>
    <row r="3601" spans="2:10" ht="23.25" customHeight="1">
      <c r="B3601" s="100" t="s">
        <v>448</v>
      </c>
      <c r="C3601" s="100" t="s">
        <v>446</v>
      </c>
      <c r="D3601" s="100" t="s">
        <v>447</v>
      </c>
      <c r="E3601" s="100">
        <v>82500</v>
      </c>
      <c r="F3601" s="129">
        <v>2010</v>
      </c>
      <c r="G3601" s="100" t="s">
        <v>284</v>
      </c>
      <c r="H3601" s="15" t="s">
        <v>281</v>
      </c>
      <c r="I3601" s="130">
        <v>10.210000000000001</v>
      </c>
      <c r="J3601" s="6">
        <f>1</f>
        <v>1</v>
      </c>
    </row>
    <row r="3602" spans="2:10" ht="23.25" customHeight="1">
      <c r="B3602" s="100" t="s">
        <v>439</v>
      </c>
      <c r="C3602" s="100" t="s">
        <v>440</v>
      </c>
      <c r="D3602" s="100" t="s">
        <v>441</v>
      </c>
      <c r="E3602" s="100">
        <v>66829</v>
      </c>
      <c r="F3602" s="129">
        <v>2002</v>
      </c>
      <c r="G3602" s="100" t="s">
        <v>309</v>
      </c>
      <c r="H3602" s="15" t="s">
        <v>281</v>
      </c>
      <c r="I3602" s="130">
        <v>1.61</v>
      </c>
      <c r="J3602" s="6">
        <f>1</f>
        <v>1</v>
      </c>
    </row>
    <row r="3603" spans="2:10" ht="23.25" customHeight="1">
      <c r="B3603" s="100" t="s">
        <v>452</v>
      </c>
      <c r="C3603" s="100" t="s">
        <v>453</v>
      </c>
      <c r="D3603" s="100" t="s">
        <v>454</v>
      </c>
      <c r="E3603" s="100">
        <v>68400</v>
      </c>
      <c r="F3603" s="129">
        <v>2001</v>
      </c>
      <c r="G3603" s="100" t="s">
        <v>292</v>
      </c>
      <c r="H3603" s="15" t="s">
        <v>281</v>
      </c>
      <c r="I3603" s="130">
        <v>9.19</v>
      </c>
      <c r="J3603" s="6">
        <f>1</f>
        <v>1</v>
      </c>
    </row>
    <row r="3604" spans="2:10" ht="23.25" customHeight="1">
      <c r="B3604" s="100" t="s">
        <v>426</v>
      </c>
      <c r="C3604" s="100" t="s">
        <v>427</v>
      </c>
      <c r="D3604" s="100" t="s">
        <v>428</v>
      </c>
      <c r="E3604" s="100">
        <v>65000</v>
      </c>
      <c r="F3604" s="129">
        <v>2020</v>
      </c>
      <c r="G3604" s="100" t="s">
        <v>358</v>
      </c>
      <c r="H3604" s="15" t="s">
        <v>281</v>
      </c>
      <c r="I3604" s="130">
        <v>14.22</v>
      </c>
      <c r="J3604" s="6">
        <f>1</f>
        <v>1</v>
      </c>
    </row>
    <row r="3605" spans="2:10" ht="23.25" customHeight="1">
      <c r="B3605" s="100" t="s">
        <v>378</v>
      </c>
      <c r="C3605" s="100" t="s">
        <v>379</v>
      </c>
      <c r="D3605" s="100" t="s">
        <v>380</v>
      </c>
      <c r="E3605" s="100">
        <v>63400</v>
      </c>
      <c r="F3605" s="129">
        <v>2006</v>
      </c>
      <c r="G3605" s="100" t="s">
        <v>312</v>
      </c>
      <c r="H3605" s="15" t="s">
        <v>290</v>
      </c>
      <c r="I3605" s="130">
        <v>15.16</v>
      </c>
      <c r="J3605" s="6">
        <f>1</f>
        <v>1</v>
      </c>
    </row>
    <row r="3606" spans="2:10" ht="23.25" customHeight="1">
      <c r="B3606" s="100" t="s">
        <v>461</v>
      </c>
      <c r="C3606" s="100" t="s">
        <v>462</v>
      </c>
      <c r="D3606" s="100" t="s">
        <v>463</v>
      </c>
      <c r="E3606" s="100">
        <v>65890</v>
      </c>
      <c r="F3606" s="129">
        <v>1998</v>
      </c>
      <c r="G3606" s="100" t="s">
        <v>285</v>
      </c>
      <c r="H3606" s="15" t="s">
        <v>283</v>
      </c>
      <c r="I3606" s="130">
        <v>12.71</v>
      </c>
      <c r="J3606" s="6">
        <f>1</f>
        <v>1</v>
      </c>
    </row>
    <row r="3607" spans="2:10" ht="23.25" customHeight="1">
      <c r="B3607" s="100" t="s">
        <v>420</v>
      </c>
      <c r="C3607" s="100" t="s">
        <v>421</v>
      </c>
      <c r="D3607" s="100" t="s">
        <v>422</v>
      </c>
      <c r="E3607" s="100">
        <v>69132</v>
      </c>
      <c r="F3607" s="129">
        <v>2008</v>
      </c>
      <c r="G3607" s="100" t="s">
        <v>285</v>
      </c>
      <c r="H3607" s="15" t="s">
        <v>287</v>
      </c>
      <c r="I3607" s="130">
        <v>12.71</v>
      </c>
      <c r="J3607" s="6">
        <f>1</f>
        <v>1</v>
      </c>
    </row>
    <row r="3608" spans="2:10" ht="23.25" customHeight="1">
      <c r="B3608" s="100" t="s">
        <v>423</v>
      </c>
      <c r="C3608" s="100" t="s">
        <v>424</v>
      </c>
      <c r="D3608" s="100" t="s">
        <v>425</v>
      </c>
      <c r="E3608" s="100">
        <v>76416</v>
      </c>
      <c r="F3608" s="129">
        <v>1972</v>
      </c>
      <c r="G3608" s="100" t="s">
        <v>361</v>
      </c>
      <c r="H3608" s="15" t="s">
        <v>290</v>
      </c>
      <c r="I3608" s="130">
        <v>3.25</v>
      </c>
      <c r="J3608" s="6">
        <f>1</f>
        <v>1</v>
      </c>
    </row>
    <row r="3609" spans="2:10" ht="23.25" customHeight="1">
      <c r="B3609" s="100" t="s">
        <v>442</v>
      </c>
      <c r="C3609" s="100" t="s">
        <v>443</v>
      </c>
      <c r="D3609" s="100" t="s">
        <v>444</v>
      </c>
      <c r="E3609" s="100">
        <v>73208</v>
      </c>
      <c r="F3609" s="129">
        <v>1975</v>
      </c>
      <c r="G3609" s="100" t="s">
        <v>365</v>
      </c>
      <c r="H3609" s="15" t="s">
        <v>283</v>
      </c>
      <c r="I3609" s="130">
        <v>7.18</v>
      </c>
      <c r="J3609" s="6">
        <f>1</f>
        <v>1</v>
      </c>
    </row>
    <row r="3610" spans="2:10" ht="23.25" customHeight="1">
      <c r="B3610" s="100" t="s">
        <v>461</v>
      </c>
      <c r="C3610" s="100" t="str">
        <f>_xlfn.XLOOKUP(tblMix[[#This Row],[Team Name]],tblLookup[Team Name],tblLookup[Arena Name],NA(),0,1)</f>
        <v>Raymond James Stadium</v>
      </c>
      <c r="D3610" s="100" t="str">
        <f>_xlfn.XLOOKUP(tblMix[[#This Row],[Arena Name]],tblLookup[Arena Name],tblLookup[Arena Location],NA(),0,1)</f>
        <v>Tampa, Florida</v>
      </c>
      <c r="E3610" s="100">
        <v>65890</v>
      </c>
      <c r="F3610" s="129">
        <v>1998</v>
      </c>
      <c r="G3610" s="100" t="s">
        <v>272</v>
      </c>
      <c r="H3610" s="15" t="s">
        <v>281</v>
      </c>
      <c r="I3610" s="130">
        <v>14.43</v>
      </c>
      <c r="J3610" s="6">
        <f>1</f>
        <v>1</v>
      </c>
    </row>
    <row r="3611" spans="2:10" ht="23.25" customHeight="1">
      <c r="B3611" s="100" t="str" cm="1">
        <f t="array" ref="B3611">_xlfn.XLOOKUP(tblMix[[#This Row],[Arena Name]]&amp;tblMix[[#This Row],[Arena Location]],tblLookup[Arena Name]&amp;tblLookup[Arena Location],tblLookup[Team Name],NA(),0,1)</f>
        <v>New Orleans Saints</v>
      </c>
      <c r="C3611" s="100" t="s">
        <v>443</v>
      </c>
      <c r="D3611" s="100" t="s">
        <v>444</v>
      </c>
      <c r="E3611" s="100">
        <v>73208</v>
      </c>
      <c r="F3611" s="129">
        <v>1975</v>
      </c>
      <c r="G3611" s="100" t="s">
        <v>323</v>
      </c>
      <c r="H3611" s="15" t="s">
        <v>287</v>
      </c>
      <c r="I3611" s="130">
        <v>2.11</v>
      </c>
      <c r="J3611" s="6">
        <f>1</f>
        <v>1</v>
      </c>
    </row>
    <row r="3612" spans="2:10" ht="23.25" customHeight="1">
      <c r="B3612" s="100" t="s">
        <v>429</v>
      </c>
      <c r="C3612" s="100" t="str">
        <f>_xlfn.XLOOKUP(tblMix[[#This Row],[Team Name]],tblLookup[Team Name],tblLookup[Arena Name],NA(),0,1)</f>
        <v>SoFi Stadium</v>
      </c>
      <c r="D3612" s="100" t="s">
        <v>431</v>
      </c>
      <c r="E3612" s="100">
        <v>70240</v>
      </c>
      <c r="F3612" s="129">
        <v>2020</v>
      </c>
      <c r="G3612" s="100" t="s">
        <v>284</v>
      </c>
      <c r="H3612" s="15" t="s">
        <v>290</v>
      </c>
      <c r="I3612" s="130">
        <v>10.16</v>
      </c>
      <c r="J3612" s="6">
        <f>1</f>
        <v>1</v>
      </c>
    </row>
    <row r="3613" spans="2:10" ht="23.25" customHeight="1">
      <c r="B3613" s="100" t="s">
        <v>417</v>
      </c>
      <c r="C3613" s="100" t="str">
        <f>_xlfn.XLOOKUP(tblMix[[#This Row],[Team Name]],tblLookup[Team Name],tblLookup[Arena Name],NA(),0,1)</f>
        <v>Lucas Oil Stadium</v>
      </c>
      <c r="D3613" s="100" t="s">
        <v>419</v>
      </c>
      <c r="E3613" s="100">
        <v>67000</v>
      </c>
      <c r="F3613" s="129">
        <v>2008</v>
      </c>
      <c r="G3613" s="100" t="s">
        <v>364</v>
      </c>
      <c r="H3613" s="15" t="s">
        <v>290</v>
      </c>
      <c r="I3613" s="130">
        <v>6.73</v>
      </c>
      <c r="J3613" s="6">
        <f>1</f>
        <v>1</v>
      </c>
    </row>
    <row r="3614" spans="2:10" ht="23.25" customHeight="1">
      <c r="B3614" s="100" t="s">
        <v>429</v>
      </c>
      <c r="C3614" s="100" t="s">
        <v>430</v>
      </c>
      <c r="D3614" s="100" t="s">
        <v>431</v>
      </c>
      <c r="E3614" s="100">
        <v>70240</v>
      </c>
      <c r="F3614" s="129">
        <v>2020</v>
      </c>
      <c r="G3614" s="100" t="s">
        <v>277</v>
      </c>
      <c r="H3614" s="15" t="s">
        <v>290</v>
      </c>
      <c r="I3614" s="130">
        <v>7.75</v>
      </c>
      <c r="J3614" s="6">
        <f>1</f>
        <v>1</v>
      </c>
    </row>
    <row r="3615" spans="2:10" ht="23.25" customHeight="1">
      <c r="B3615" s="100" t="s">
        <v>390</v>
      </c>
      <c r="C3615" s="100" t="str">
        <f>_xlfn.XLOOKUP(tblMix[[#This Row],[Team Name]],tblLookup[Team Name],tblLookup[Arena Name],NA(),0,1)</f>
        <v>Bank of America Stadium</v>
      </c>
      <c r="D3615" s="100" t="str">
        <f>_xlfn.XLOOKUP(tblMix[[#This Row],[Arena Name]],tblLookup[Arena Name],tblLookup[Arena Location],NA(),0,1)</f>
        <v>Charlotte, North Carolina</v>
      </c>
      <c r="E3615" s="100">
        <v>75523</v>
      </c>
      <c r="F3615" s="129">
        <v>1996</v>
      </c>
      <c r="G3615" s="100" t="s">
        <v>274</v>
      </c>
      <c r="H3615" s="15" t="s">
        <v>281</v>
      </c>
      <c r="I3615" s="130">
        <v>7.11</v>
      </c>
      <c r="J3615" s="6">
        <f>1</f>
        <v>1</v>
      </c>
    </row>
    <row r="3616" spans="2:10" ht="23.25" customHeight="1">
      <c r="B3616" s="100" t="s">
        <v>455</v>
      </c>
      <c r="C3616" s="100" t="s">
        <v>456</v>
      </c>
      <c r="D3616" s="100" t="str">
        <f>_xlfn.XLOOKUP(tblMix[[#This Row],[Arena Name]],tblLookup[Arena Name],tblLookup[Arena Location],NA(),0,1)</f>
        <v>Santa Clara, California</v>
      </c>
      <c r="E3616" s="100">
        <v>68500</v>
      </c>
      <c r="F3616" s="129">
        <v>2014</v>
      </c>
      <c r="G3616" s="100" t="s">
        <v>365</v>
      </c>
      <c r="H3616" s="15" t="s">
        <v>281</v>
      </c>
      <c r="I3616" s="130">
        <v>7.32</v>
      </c>
      <c r="J3616" s="6">
        <f>1</f>
        <v>1</v>
      </c>
    </row>
    <row r="3617" spans="2:10" ht="23.25" customHeight="1">
      <c r="B3617" s="100" t="s">
        <v>405</v>
      </c>
      <c r="C3617" s="100" t="s">
        <v>406</v>
      </c>
      <c r="D3617" s="100" t="s">
        <v>407</v>
      </c>
      <c r="E3617" s="100">
        <v>76125</v>
      </c>
      <c r="F3617" s="129">
        <v>2001</v>
      </c>
      <c r="G3617" s="100" t="s">
        <v>298</v>
      </c>
      <c r="H3617" s="15" t="s">
        <v>290</v>
      </c>
      <c r="I3617" s="130">
        <v>10.7</v>
      </c>
      <c r="J3617" s="6">
        <f>1</f>
        <v>1</v>
      </c>
    </row>
    <row r="3618" spans="2:10" ht="23.25" customHeight="1">
      <c r="B3618" s="100" t="s">
        <v>442</v>
      </c>
      <c r="C3618" s="100" t="str">
        <f>_xlfn.XLOOKUP(tblMix[[#This Row],[Team Name]],tblLookup[Team Name],tblLookup[Arena Name],NA(),0,1)</f>
        <v>Caesars Superdome</v>
      </c>
      <c r="D3618" s="100" t="str">
        <f>_xlfn.XLOOKUP(tblMix[[#This Row],[Arena Name]],tblLookup[Arena Name],tblLookup[Arena Location],NA(),0,1)</f>
        <v>New Orleans, Louisiana</v>
      </c>
      <c r="E3618" s="100">
        <v>73208</v>
      </c>
      <c r="F3618" s="129">
        <v>1975</v>
      </c>
      <c r="G3618" s="100" t="s">
        <v>271</v>
      </c>
      <c r="H3618" s="15" t="s">
        <v>287</v>
      </c>
      <c r="I3618" s="130">
        <v>9.4700000000000006</v>
      </c>
      <c r="J3618" s="6">
        <f>1</f>
        <v>1</v>
      </c>
    </row>
    <row r="3619" spans="2:10" ht="23.25" customHeight="1">
      <c r="B3619" s="100" t="s">
        <v>387</v>
      </c>
      <c r="C3619" s="100" t="s">
        <v>388</v>
      </c>
      <c r="D3619" s="100" t="str">
        <f>_xlfn.XLOOKUP(tblMix[[#This Row],[Arena Name]],tblLookup[Arena Name],tblLookup[Arena Location],NA(),0,1)</f>
        <v>Orchard Park, New York</v>
      </c>
      <c r="E3619" s="100">
        <v>71608</v>
      </c>
      <c r="F3619" s="129">
        <v>1973</v>
      </c>
      <c r="G3619" s="100" t="s">
        <v>363</v>
      </c>
      <c r="H3619" s="15" t="s">
        <v>283</v>
      </c>
      <c r="I3619" s="130">
        <v>5.05</v>
      </c>
      <c r="J3619" s="6">
        <f>1</f>
        <v>1</v>
      </c>
    </row>
    <row r="3620" spans="2:10" ht="23.25" customHeight="1">
      <c r="B3620" s="100" t="s">
        <v>448</v>
      </c>
      <c r="C3620" s="100" t="str">
        <f>_xlfn.XLOOKUP(tblMix[[#This Row],[Team Name]],tblLookup[Team Name],tblLookup[Arena Name],NA(),0,1)</f>
        <v>MetLife Stadium</v>
      </c>
      <c r="D3620" s="100" t="s">
        <v>447</v>
      </c>
      <c r="E3620" s="100">
        <v>82500</v>
      </c>
      <c r="F3620" s="129">
        <v>2010</v>
      </c>
      <c r="G3620" s="100" t="s">
        <v>269</v>
      </c>
      <c r="H3620" s="15" t="s">
        <v>290</v>
      </c>
      <c r="I3620" s="130">
        <v>10.77</v>
      </c>
      <c r="J3620" s="6">
        <f>1</f>
        <v>1</v>
      </c>
    </row>
    <row r="3621" spans="2:10" ht="23.25" customHeight="1">
      <c r="B3621" s="100" t="str" cm="1">
        <f t="array" ref="B3621">_xlfn.XLOOKUP(tblMix[[#This Row],[Arena Name]]&amp;tblMix[[#This Row],[Arena Location]],tblLookup[Arena Name]&amp;tblLookup[Arena Location],tblLookup[Team Name],NA(),0,1)</f>
        <v>Carolina Panthers</v>
      </c>
      <c r="C3621" s="100" t="str">
        <f>_xlfn.XLOOKUP(tblMix[[#This Row],[Arena Location]],tblLookup[Arena Location],tblLookup[Arena Name],NA(),0,1)</f>
        <v>Bank of America Stadium</v>
      </c>
      <c r="D3621" s="100" t="s">
        <v>392</v>
      </c>
      <c r="E3621" s="100">
        <v>75523</v>
      </c>
      <c r="F3621" s="129">
        <v>1996</v>
      </c>
      <c r="G3621" s="100" t="s">
        <v>285</v>
      </c>
      <c r="H3621" s="15" t="s">
        <v>281</v>
      </c>
      <c r="I3621" s="130">
        <v>13.35</v>
      </c>
      <c r="J3621" s="6">
        <f>1</f>
        <v>1</v>
      </c>
    </row>
    <row r="3622" spans="2:10" ht="23.25" customHeight="1">
      <c r="B3622" s="100" t="s">
        <v>417</v>
      </c>
      <c r="C3622" s="100" t="s">
        <v>418</v>
      </c>
      <c r="D3622" s="100" t="s">
        <v>419</v>
      </c>
      <c r="E3622" s="100">
        <v>67000</v>
      </c>
      <c r="F3622" s="129">
        <v>2008</v>
      </c>
      <c r="G3622" s="100" t="s">
        <v>270</v>
      </c>
      <c r="H3622" s="15" t="s">
        <v>283</v>
      </c>
      <c r="I3622" s="130">
        <v>8.67</v>
      </c>
      <c r="J3622" s="6">
        <f>1</f>
        <v>1</v>
      </c>
    </row>
    <row r="3623" spans="2:10" ht="23.25" customHeight="1">
      <c r="B3623" s="100" t="str" cm="1">
        <f t="array" ref="B3623">_xlfn.XLOOKUP(tblMix[[#This Row],[Arena Name]]&amp;tblMix[[#This Row],[Arena Location]],tblLookup[Arena Name]&amp;tblLookup[Arena Location],tblLookup[Team Name],NA(),0,1)</f>
        <v>Detroit Lions</v>
      </c>
      <c r="C3623" s="100" t="str">
        <f>_xlfn.XLOOKUP(tblMix[[#This Row],[Arena Location]],tblLookup[Arena Location],tblLookup[Arena Name],NA(),0,1)</f>
        <v>Ford Field</v>
      </c>
      <c r="D3623" s="100" t="s">
        <v>410</v>
      </c>
      <c r="E3623" s="100">
        <v>65000</v>
      </c>
      <c r="F3623" s="129">
        <v>2002</v>
      </c>
      <c r="G3623" s="100" t="s">
        <v>268</v>
      </c>
      <c r="H3623" s="15" t="s">
        <v>290</v>
      </c>
      <c r="I3623" s="130">
        <v>6.16</v>
      </c>
      <c r="J3623" s="6">
        <f>1</f>
        <v>1</v>
      </c>
    </row>
    <row r="3624" spans="2:10" ht="23.25" customHeight="1">
      <c r="B3624" s="100" t="s">
        <v>411</v>
      </c>
      <c r="C3624" s="100" t="str">
        <f>_xlfn.XLOOKUP(tblMix[[#This Row],[Team Name]],tblLookup[Team Name],tblLookup[Arena Name],NA(),0,1)</f>
        <v>Lambeau Field</v>
      </c>
      <c r="D3624" s="100" t="s">
        <v>413</v>
      </c>
      <c r="E3624" s="100">
        <v>81441</v>
      </c>
      <c r="F3624" s="129">
        <v>1957</v>
      </c>
      <c r="G3624" s="100" t="s">
        <v>294</v>
      </c>
      <c r="H3624" s="15" t="s">
        <v>281</v>
      </c>
      <c r="I3624" s="130">
        <v>3.2</v>
      </c>
      <c r="J3624" s="6">
        <f>1</f>
        <v>1</v>
      </c>
    </row>
    <row r="3625" spans="2:10" ht="23.25" customHeight="1">
      <c r="B3625" s="100" t="s">
        <v>442</v>
      </c>
      <c r="C3625" s="100" t="s">
        <v>443</v>
      </c>
      <c r="D3625" s="100" t="s">
        <v>444</v>
      </c>
      <c r="E3625" s="100">
        <v>73208</v>
      </c>
      <c r="F3625" s="129">
        <v>1975</v>
      </c>
      <c r="G3625" s="100" t="s">
        <v>284</v>
      </c>
      <c r="H3625" s="15" t="s">
        <v>290</v>
      </c>
      <c r="I3625" s="130">
        <v>10.16</v>
      </c>
      <c r="J3625" s="6">
        <f>1</f>
        <v>1</v>
      </c>
    </row>
    <row r="3626" spans="2:10" ht="23.25" customHeight="1">
      <c r="B3626" s="100" t="str" cm="1">
        <f t="array" ref="B3626">_xlfn.XLOOKUP(tblMix[[#This Row],[Arena Name]]&amp;tblMix[[#This Row],[Arena Location]],tblLookup[Arena Name]&amp;tblLookup[Arena Location],tblLookup[Team Name],NA(),0,1)</f>
        <v>Dallas Cowboys</v>
      </c>
      <c r="C3626" s="100" t="str">
        <f>_xlfn.XLOOKUP(tblMix[[#This Row],[Arena Location]],tblLookup[Arena Location],tblLookup[Arena Name],NA(),0,1)</f>
        <v>AT&amp;T Stadium</v>
      </c>
      <c r="D3626" s="100" t="s">
        <v>404</v>
      </c>
      <c r="E3626" s="100">
        <v>80000</v>
      </c>
      <c r="F3626" s="129">
        <v>2009</v>
      </c>
      <c r="G3626" s="100" t="s">
        <v>282</v>
      </c>
      <c r="H3626" s="15" t="s">
        <v>283</v>
      </c>
      <c r="I3626" s="130">
        <v>5.7</v>
      </c>
      <c r="J3626" s="6">
        <f>1</f>
        <v>1</v>
      </c>
    </row>
    <row r="3627" spans="2:10" ht="23.25" customHeight="1">
      <c r="B3627" s="100" t="s">
        <v>455</v>
      </c>
      <c r="C3627" s="100" t="s">
        <v>456</v>
      </c>
      <c r="D3627" s="100" t="s">
        <v>457</v>
      </c>
      <c r="E3627" s="100">
        <v>68500</v>
      </c>
      <c r="F3627" s="129">
        <v>2014</v>
      </c>
      <c r="G3627" s="100" t="s">
        <v>294</v>
      </c>
      <c r="H3627" s="15" t="s">
        <v>287</v>
      </c>
      <c r="I3627" s="130">
        <v>3.08</v>
      </c>
      <c r="J3627" s="6">
        <f>1</f>
        <v>1</v>
      </c>
    </row>
    <row r="3628" spans="2:10" ht="23.25" customHeight="1">
      <c r="B3628" s="100" t="s">
        <v>455</v>
      </c>
      <c r="C3628" s="100" t="s">
        <v>456</v>
      </c>
      <c r="D3628" s="100" t="s">
        <v>457</v>
      </c>
      <c r="E3628" s="100">
        <v>68500</v>
      </c>
      <c r="F3628" s="129">
        <v>2014</v>
      </c>
      <c r="G3628" s="100" t="s">
        <v>273</v>
      </c>
      <c r="H3628" s="15" t="s">
        <v>281</v>
      </c>
      <c r="I3628" s="130">
        <v>6.37</v>
      </c>
      <c r="J3628" s="6">
        <f>1</f>
        <v>1</v>
      </c>
    </row>
    <row r="3629" spans="2:10" ht="23.25" customHeight="1">
      <c r="B3629" s="100" t="s">
        <v>408</v>
      </c>
      <c r="C3629" s="100" t="s">
        <v>409</v>
      </c>
      <c r="D3629" s="100" t="s">
        <v>410</v>
      </c>
      <c r="E3629" s="100">
        <v>65000</v>
      </c>
      <c r="F3629" s="129">
        <v>2002</v>
      </c>
      <c r="G3629" s="100" t="s">
        <v>297</v>
      </c>
      <c r="H3629" s="15" t="s">
        <v>281</v>
      </c>
      <c r="I3629" s="130">
        <v>15.12</v>
      </c>
      <c r="J3629" s="6">
        <f>1</f>
        <v>1</v>
      </c>
    </row>
    <row r="3630" spans="2:10" ht="23.25" customHeight="1">
      <c r="B3630" s="100" t="s">
        <v>467</v>
      </c>
      <c r="C3630" s="100" t="s">
        <v>468</v>
      </c>
      <c r="D3630" s="100" t="str">
        <f>_xlfn.XLOOKUP(tblMix[[#This Row],[Arena Name]],tblLookup[Arena Name],tblLookup[Arena Location],NA(),0,1)</f>
        <v>Landover, Maryland</v>
      </c>
      <c r="E3630" s="100">
        <v>82000</v>
      </c>
      <c r="F3630" s="129">
        <v>1997</v>
      </c>
      <c r="G3630" s="100" t="s">
        <v>274</v>
      </c>
      <c r="H3630" s="15" t="s">
        <v>281</v>
      </c>
      <c r="I3630" s="130">
        <v>7.11</v>
      </c>
      <c r="J3630" s="6">
        <f>1</f>
        <v>1</v>
      </c>
    </row>
    <row r="3631" spans="2:10" ht="23.25" customHeight="1">
      <c r="B3631" s="100" t="s">
        <v>464</v>
      </c>
      <c r="C3631" s="100" t="s">
        <v>465</v>
      </c>
      <c r="D3631" s="100" t="s">
        <v>466</v>
      </c>
      <c r="E3631" s="100">
        <v>69143</v>
      </c>
      <c r="F3631" s="129">
        <v>1999</v>
      </c>
      <c r="G3631" s="100" t="s">
        <v>270</v>
      </c>
      <c r="H3631" s="15" t="s">
        <v>283</v>
      </c>
      <c r="I3631" s="130">
        <v>8.67</v>
      </c>
      <c r="J3631" s="6">
        <f>1</f>
        <v>1</v>
      </c>
    </row>
    <row r="3632" spans="2:10" ht="23.25" customHeight="1">
      <c r="B3632" s="100" t="s">
        <v>436</v>
      </c>
      <c r="C3632" s="100" t="s">
        <v>437</v>
      </c>
      <c r="D3632" s="100" t="s">
        <v>438</v>
      </c>
      <c r="E3632" s="100">
        <v>66655</v>
      </c>
      <c r="F3632" s="129">
        <v>2016</v>
      </c>
      <c r="G3632" s="100" t="s">
        <v>296</v>
      </c>
      <c r="H3632" s="15" t="s">
        <v>287</v>
      </c>
      <c r="I3632" s="130">
        <v>11.1</v>
      </c>
      <c r="J3632" s="6">
        <f>1</f>
        <v>1</v>
      </c>
    </row>
    <row r="3633" spans="2:10" ht="23.25" customHeight="1">
      <c r="B3633" s="100" t="s">
        <v>436</v>
      </c>
      <c r="C3633" s="100" t="s">
        <v>437</v>
      </c>
      <c r="D3633" s="100" t="s">
        <v>438</v>
      </c>
      <c r="E3633" s="100">
        <v>66655</v>
      </c>
      <c r="F3633" s="129">
        <v>2016</v>
      </c>
      <c r="G3633" s="100" t="s">
        <v>323</v>
      </c>
      <c r="H3633" s="15" t="s">
        <v>281</v>
      </c>
      <c r="I3633" s="130">
        <v>2.19</v>
      </c>
      <c r="J3633" s="6">
        <f>1</f>
        <v>1</v>
      </c>
    </row>
    <row r="3634" spans="2:10" ht="23.25" customHeight="1">
      <c r="B3634" s="100" t="s">
        <v>455</v>
      </c>
      <c r="C3634" s="100" t="str">
        <f>_xlfn.XLOOKUP(tblMix[[#This Row],[Team Name]],tblLookup[Team Name],tblLookup[Arena Name],NA(),0,1)</f>
        <v>Levi's Stadium</v>
      </c>
      <c r="D3634" s="100" t="str">
        <f>_xlfn.XLOOKUP(tblMix[[#This Row],[Arena Name]],tblLookup[Arena Name],tblLookup[Arena Location],NA(),0,1)</f>
        <v>Santa Clara, California</v>
      </c>
      <c r="E3634" s="100">
        <v>68500</v>
      </c>
      <c r="F3634" s="129">
        <v>2014</v>
      </c>
      <c r="G3634" s="100" t="s">
        <v>282</v>
      </c>
      <c r="H3634" s="15" t="s">
        <v>290</v>
      </c>
      <c r="I3634" s="130">
        <v>5.88</v>
      </c>
      <c r="J3634" s="6">
        <f>1</f>
        <v>1</v>
      </c>
    </row>
    <row r="3635" spans="2:10" ht="23.25" customHeight="1">
      <c r="B3635" s="100" t="str" cm="1">
        <f t="array" ref="B3635">_xlfn.XLOOKUP(tblMix[[#This Row],[Arena Name]]&amp;tblMix[[#This Row],[Arena Location]],tblLookup[Arena Name]&amp;tblLookup[Arena Location],tblLookup[Team Name],NA(),0,1)</f>
        <v>Pittsburgh Steelers</v>
      </c>
      <c r="C3635" s="100" t="str">
        <f>_xlfn.XLOOKUP(tblMix[[#This Row],[Arena Location]],tblLookup[Arena Location],tblLookup[Arena Name],NA(),0,1)</f>
        <v>Acrisure Stadium</v>
      </c>
      <c r="D3635" s="100" t="s">
        <v>454</v>
      </c>
      <c r="E3635" s="100">
        <v>68400</v>
      </c>
      <c r="F3635" s="129">
        <v>2001</v>
      </c>
      <c r="G3635" s="100" t="s">
        <v>285</v>
      </c>
      <c r="H3635" s="15" t="s">
        <v>287</v>
      </c>
      <c r="I3635" s="130">
        <v>12.71</v>
      </c>
      <c r="J3635" s="6">
        <f>1</f>
        <v>1</v>
      </c>
    </row>
    <row r="3636" spans="2:10" ht="23.25" customHeight="1">
      <c r="B3636" s="100" t="s">
        <v>420</v>
      </c>
      <c r="C3636" s="100" t="str">
        <f>_xlfn.XLOOKUP(tblMix[[#This Row],[Team Name]],tblLookup[Team Name],tblLookup[Arena Name],NA(),0,1)</f>
        <v>TIAA Bank Field</v>
      </c>
      <c r="D3636" s="100" t="s">
        <v>422</v>
      </c>
      <c r="E3636" s="100">
        <v>69132</v>
      </c>
      <c r="F3636" s="129">
        <v>2008</v>
      </c>
      <c r="G3636" s="100" t="s">
        <v>362</v>
      </c>
      <c r="H3636" s="15" t="s">
        <v>281</v>
      </c>
      <c r="I3636" s="130">
        <v>6.69</v>
      </c>
      <c r="J3636" s="6">
        <f>1</f>
        <v>1</v>
      </c>
    </row>
    <row r="3637" spans="2:10" ht="23.25" customHeight="1">
      <c r="B3637" s="100" t="s">
        <v>414</v>
      </c>
      <c r="C3637" s="100" t="s">
        <v>415</v>
      </c>
      <c r="D3637" s="100" t="str">
        <f>_xlfn.XLOOKUP(tblMix[[#This Row],[Arena Name]],tblLookup[Arena Name],tblLookup[Arena Location],NA(),0,1)</f>
        <v>Houston, Texas</v>
      </c>
      <c r="E3637" s="100">
        <v>72220</v>
      </c>
      <c r="F3637" s="129">
        <v>2002</v>
      </c>
      <c r="G3637" s="100" t="s">
        <v>275</v>
      </c>
      <c r="H3637" s="15" t="s">
        <v>281</v>
      </c>
      <c r="I3637" s="130">
        <v>15.9</v>
      </c>
      <c r="J3637" s="6">
        <f>1</f>
        <v>1</v>
      </c>
    </row>
    <row r="3638" spans="2:10" ht="23.25" customHeight="1">
      <c r="B3638" s="100" t="s">
        <v>420</v>
      </c>
      <c r="C3638" s="100" t="s">
        <v>421</v>
      </c>
      <c r="D3638" s="100" t="s">
        <v>422</v>
      </c>
      <c r="E3638" s="100">
        <v>69132</v>
      </c>
      <c r="F3638" s="129">
        <v>2008</v>
      </c>
      <c r="G3638" s="100" t="s">
        <v>277</v>
      </c>
      <c r="H3638" s="15" t="s">
        <v>281</v>
      </c>
      <c r="I3638" s="130">
        <v>8.14</v>
      </c>
      <c r="J3638" s="6">
        <f>1</f>
        <v>1</v>
      </c>
    </row>
    <row r="3639" spans="2:10" ht="23.25" customHeight="1">
      <c r="B3639" s="100" t="str" cm="1">
        <f t="array" ref="B3639">_xlfn.XLOOKUP(tblMix[[#This Row],[Arena Name]]&amp;tblMix[[#This Row],[Arena Location]],tblLookup[Arena Name]&amp;tblLookup[Arena Location],tblLookup[Team Name],NA(),0,1)</f>
        <v>Detroit Lions</v>
      </c>
      <c r="C3639" s="100" t="str">
        <f>_xlfn.XLOOKUP(tblMix[[#This Row],[Arena Location]],tblLookup[Arena Location],tblLookup[Arena Name],NA(),0,1)</f>
        <v>Ford Field</v>
      </c>
      <c r="D3639" s="100" t="s">
        <v>410</v>
      </c>
      <c r="E3639" s="100">
        <v>65000</v>
      </c>
      <c r="F3639" s="129">
        <v>2002</v>
      </c>
      <c r="G3639" s="100" t="s">
        <v>300</v>
      </c>
      <c r="H3639" s="15" t="s">
        <v>287</v>
      </c>
      <c r="I3639" s="130">
        <v>8.15</v>
      </c>
      <c r="J3639" s="6">
        <f>1</f>
        <v>1</v>
      </c>
    </row>
    <row r="3640" spans="2:10" ht="23.25" customHeight="1">
      <c r="B3640" s="100" t="s">
        <v>452</v>
      </c>
      <c r="C3640" s="100" t="s">
        <v>453</v>
      </c>
      <c r="D3640" s="100" t="str">
        <f>_xlfn.XLOOKUP(tblMix[[#This Row],[Arena Name]],tblLookup[Arena Name],tblLookup[Arena Location],NA(),0,1)</f>
        <v>Pittsburgh, Pennsylvania</v>
      </c>
      <c r="E3640" s="100">
        <v>68400</v>
      </c>
      <c r="F3640" s="129">
        <v>2001</v>
      </c>
      <c r="G3640" s="100" t="s">
        <v>294</v>
      </c>
      <c r="H3640" s="15" t="s">
        <v>287</v>
      </c>
      <c r="I3640" s="130">
        <v>3.08</v>
      </c>
      <c r="J3640" s="6">
        <f>1</f>
        <v>1</v>
      </c>
    </row>
    <row r="3641" spans="2:10" ht="23.25" customHeight="1">
      <c r="B3641" s="100" t="s">
        <v>436</v>
      </c>
      <c r="C3641" s="100" t="s">
        <v>437</v>
      </c>
      <c r="D3641" s="100" t="str">
        <f>_xlfn.XLOOKUP(tblMix[[#This Row],[Arena Name]],tblLookup[Arena Name],tblLookup[Arena Location],NA(),0,1)</f>
        <v>Minneapolis, Minnesota</v>
      </c>
      <c r="E3641" s="100">
        <v>66655</v>
      </c>
      <c r="F3641" s="129">
        <v>2016</v>
      </c>
      <c r="G3641" s="100" t="s">
        <v>359</v>
      </c>
      <c r="H3641" s="15" t="s">
        <v>283</v>
      </c>
      <c r="I3641" s="130">
        <v>11.01</v>
      </c>
      <c r="J3641" s="6">
        <f>1</f>
        <v>1</v>
      </c>
    </row>
    <row r="3642" spans="2:10" ht="23.25" customHeight="1">
      <c r="B3642" s="100" t="s">
        <v>414</v>
      </c>
      <c r="C3642" s="100" t="s">
        <v>415</v>
      </c>
      <c r="D3642" s="100" t="s">
        <v>416</v>
      </c>
      <c r="E3642" s="100">
        <v>72220</v>
      </c>
      <c r="F3642" s="129">
        <v>2002</v>
      </c>
      <c r="G3642" s="100" t="s">
        <v>308</v>
      </c>
      <c r="H3642" s="15" t="s">
        <v>283</v>
      </c>
      <c r="I3642" s="130">
        <v>11.5</v>
      </c>
      <c r="J3642" s="6">
        <f>1</f>
        <v>1</v>
      </c>
    </row>
    <row r="3643" spans="2:10" ht="23.25" customHeight="1">
      <c r="B3643" s="100" t="str" cm="1">
        <f t="array" ref="B3643">_xlfn.XLOOKUP(tblMix[[#This Row],[Arena Name]]&amp;tblMix[[#This Row],[Arena Location]],tblLookup[Arena Name]&amp;tblLookup[Arena Location],tblLookup[Team Name],NA(),0,1)</f>
        <v>Miami Dolphins</v>
      </c>
      <c r="C3643" s="100" t="str">
        <f>_xlfn.XLOOKUP(tblMix[[#This Row],[Arena Location]],tblLookup[Arena Location],tblLookup[Arena Name],NA(),0,1)</f>
        <v>Hard Rock Stadium</v>
      </c>
      <c r="D3643" s="100" t="s">
        <v>435</v>
      </c>
      <c r="E3643" s="100">
        <v>65326</v>
      </c>
      <c r="F3643" s="129">
        <v>1987</v>
      </c>
      <c r="G3643" s="100" t="s">
        <v>286</v>
      </c>
      <c r="H3643" s="15" t="s">
        <v>283</v>
      </c>
      <c r="I3643" s="130">
        <v>8.8800000000000008</v>
      </c>
      <c r="J3643" s="6">
        <f>1</f>
        <v>1</v>
      </c>
    </row>
    <row r="3644" spans="2:10" ht="23.25" customHeight="1">
      <c r="B3644" s="100" t="s">
        <v>396</v>
      </c>
      <c r="C3644" s="100" t="s">
        <v>397</v>
      </c>
      <c r="D3644" s="100" t="str">
        <f>_xlfn.XLOOKUP(tblMix[[#This Row],[Arena Name]],tblLookup[Arena Name],tblLookup[Arena Location],NA(),0,1)</f>
        <v>Cincinnati, Ohio</v>
      </c>
      <c r="E3644" s="100">
        <v>65515</v>
      </c>
      <c r="F3644" s="129">
        <v>2000</v>
      </c>
      <c r="G3644" s="100" t="s">
        <v>310</v>
      </c>
      <c r="H3644" s="15" t="s">
        <v>290</v>
      </c>
      <c r="I3644" s="130">
        <v>7</v>
      </c>
      <c r="J3644" s="6">
        <f>1</f>
        <v>1</v>
      </c>
    </row>
    <row r="3645" spans="2:10" ht="23.25" customHeight="1">
      <c r="B3645" s="100" t="s">
        <v>420</v>
      </c>
      <c r="C3645" s="100" t="s">
        <v>421</v>
      </c>
      <c r="D3645" s="100" t="str">
        <f>_xlfn.XLOOKUP(tblMix[[#This Row],[Arena Name]],tblLookup[Arena Name],tblLookup[Arena Location],NA(),0,1)</f>
        <v>Jacksonville, Florida</v>
      </c>
      <c r="E3645" s="100">
        <v>69132</v>
      </c>
      <c r="F3645" s="129">
        <v>2008</v>
      </c>
      <c r="G3645" s="100" t="s">
        <v>358</v>
      </c>
      <c r="H3645" s="15" t="s">
        <v>283</v>
      </c>
      <c r="I3645" s="130">
        <v>14.51</v>
      </c>
      <c r="J3645" s="6">
        <f>1</f>
        <v>1</v>
      </c>
    </row>
    <row r="3646" spans="2:10" ht="23.25" customHeight="1">
      <c r="B3646" s="100" t="s">
        <v>384</v>
      </c>
      <c r="C3646" s="100" t="s">
        <v>385</v>
      </c>
      <c r="D3646" s="100" t="s">
        <v>386</v>
      </c>
      <c r="E3646" s="100">
        <v>71008</v>
      </c>
      <c r="F3646" s="129">
        <v>1998</v>
      </c>
      <c r="G3646" s="100" t="s">
        <v>288</v>
      </c>
      <c r="H3646" s="15" t="s">
        <v>287</v>
      </c>
      <c r="I3646" s="130">
        <v>5.13</v>
      </c>
      <c r="J3646" s="6">
        <f>1</f>
        <v>1</v>
      </c>
    </row>
    <row r="3647" spans="2:10" ht="23.25" customHeight="1">
      <c r="B3647" s="100" t="s">
        <v>381</v>
      </c>
      <c r="C3647" s="100" t="s">
        <v>382</v>
      </c>
      <c r="D3647" s="100" t="s">
        <v>383</v>
      </c>
      <c r="E3647" s="100">
        <v>71000</v>
      </c>
      <c r="F3647" s="129">
        <v>2017</v>
      </c>
      <c r="G3647" s="100" t="s">
        <v>268</v>
      </c>
      <c r="H3647" s="15" t="s">
        <v>283</v>
      </c>
      <c r="I3647" s="130">
        <v>5.73</v>
      </c>
      <c r="J3647" s="6">
        <f>1</f>
        <v>1</v>
      </c>
    </row>
    <row r="3648" spans="2:10" ht="23.25" customHeight="1">
      <c r="B3648" s="100" t="s">
        <v>378</v>
      </c>
      <c r="C3648" s="100" t="s">
        <v>379</v>
      </c>
      <c r="D3648" s="100" t="s">
        <v>380</v>
      </c>
      <c r="E3648" s="100">
        <v>63400</v>
      </c>
      <c r="F3648" s="129">
        <v>2006</v>
      </c>
      <c r="G3648" s="100" t="s">
        <v>273</v>
      </c>
      <c r="H3648" s="15" t="s">
        <v>283</v>
      </c>
      <c r="I3648" s="130">
        <v>6.07</v>
      </c>
      <c r="J3648" s="6">
        <f>1</f>
        <v>1</v>
      </c>
    </row>
    <row r="3649" spans="2:10" ht="23.25" customHeight="1">
      <c r="B3649" s="100" t="s">
        <v>396</v>
      </c>
      <c r="C3649" s="100" t="str">
        <f>_xlfn.XLOOKUP(tblMix[[#This Row],[Team Name]],tblLookup[Team Name],tblLookup[Arena Name],NA(),0,1)</f>
        <v>Paycor Stadium</v>
      </c>
      <c r="D3649" s="100" t="str">
        <f>_xlfn.XLOOKUP(tblMix[[#This Row],[Arena Name]],tblLookup[Arena Name],tblLookup[Arena Location],NA(),0,1)</f>
        <v>Cincinnati, Ohio</v>
      </c>
      <c r="E3649" s="100">
        <v>65515</v>
      </c>
      <c r="F3649" s="129">
        <v>2000</v>
      </c>
      <c r="G3649" s="100" t="s">
        <v>286</v>
      </c>
      <c r="H3649" s="15" t="s">
        <v>287</v>
      </c>
      <c r="I3649" s="130">
        <v>8.8800000000000008</v>
      </c>
      <c r="J3649" s="6">
        <f>1</f>
        <v>1</v>
      </c>
    </row>
    <row r="3650" spans="2:10" ht="23.25" customHeight="1">
      <c r="B3650" s="100" t="s">
        <v>429</v>
      </c>
      <c r="C3650" s="100" t="str">
        <f>_xlfn.XLOOKUP(tblMix[[#This Row],[Team Name]],tblLookup[Team Name],tblLookup[Arena Name],NA(),0,1)</f>
        <v>SoFi Stadium</v>
      </c>
      <c r="D3650" s="100" t="s">
        <v>431</v>
      </c>
      <c r="E3650" s="100">
        <v>70240</v>
      </c>
      <c r="F3650" s="129">
        <v>2020</v>
      </c>
      <c r="G3650" s="100" t="s">
        <v>303</v>
      </c>
      <c r="H3650" s="15" t="s">
        <v>281</v>
      </c>
      <c r="I3650" s="130">
        <v>14.45</v>
      </c>
      <c r="J3650" s="6">
        <f>1</f>
        <v>1</v>
      </c>
    </row>
    <row r="3651" spans="2:10" ht="23.25" customHeight="1">
      <c r="B3651" s="100" t="s">
        <v>458</v>
      </c>
      <c r="C3651" s="100" t="s">
        <v>459</v>
      </c>
      <c r="D3651" s="100" t="s">
        <v>460</v>
      </c>
      <c r="E3651" s="100">
        <v>69000</v>
      </c>
      <c r="F3651" s="129">
        <v>2002</v>
      </c>
      <c r="G3651" s="100" t="s">
        <v>324</v>
      </c>
      <c r="H3651" s="15" t="s">
        <v>281</v>
      </c>
      <c r="I3651" s="130">
        <v>13.29</v>
      </c>
      <c r="J3651" s="6">
        <f>1</f>
        <v>1</v>
      </c>
    </row>
    <row r="3652" spans="2:10" ht="23.25" customHeight="1">
      <c r="B3652" s="100" t="s">
        <v>448</v>
      </c>
      <c r="C3652" s="100" t="str">
        <f>_xlfn.XLOOKUP(tblMix[[#This Row],[Team Name]],tblLookup[Team Name],tblLookup[Arena Name],NA(),0,1)</f>
        <v>MetLife Stadium</v>
      </c>
      <c r="D3652" s="100" t="str">
        <f>_xlfn.XLOOKUP(tblMix[[#This Row],[Arena Name]],tblLookup[Arena Name],tblLookup[Arena Location],NA(),0,1)</f>
        <v>East Rutherford, New Jersey</v>
      </c>
      <c r="E3652" s="100">
        <v>82500</v>
      </c>
      <c r="F3652" s="129">
        <v>2010</v>
      </c>
      <c r="G3652" s="100" t="s">
        <v>268</v>
      </c>
      <c r="H3652" s="15" t="s">
        <v>283</v>
      </c>
      <c r="I3652" s="130">
        <v>5.73</v>
      </c>
      <c r="J3652" s="6">
        <f>1</f>
        <v>1</v>
      </c>
    </row>
    <row r="3653" spans="2:10" ht="23.25" customHeight="1">
      <c r="B3653" s="100" t="s">
        <v>429</v>
      </c>
      <c r="C3653" s="100" t="s">
        <v>430</v>
      </c>
      <c r="D3653" s="100" t="s">
        <v>431</v>
      </c>
      <c r="E3653" s="100">
        <v>70240</v>
      </c>
      <c r="F3653" s="129">
        <v>2020</v>
      </c>
      <c r="G3653" s="100" t="s">
        <v>277</v>
      </c>
      <c r="H3653" s="15" t="s">
        <v>283</v>
      </c>
      <c r="I3653" s="130">
        <v>8.2200000000000006</v>
      </c>
      <c r="J3653" s="6">
        <f>1</f>
        <v>1</v>
      </c>
    </row>
    <row r="3654" spans="2:10" ht="23.25" customHeight="1">
      <c r="B3654" s="100" t="s">
        <v>423</v>
      </c>
      <c r="C3654" s="100" t="str">
        <f>_xlfn.XLOOKUP(tblMix[[#This Row],[Team Name]],tblLookup[Team Name],tblLookup[Arena Name],NA(),0,1)</f>
        <v>GEHA Field at Arrowhead Stadium</v>
      </c>
      <c r="D3654" s="100" t="str">
        <f>_xlfn.XLOOKUP(tblMix[[#This Row],[Arena Name]],tblLookup[Arena Name],tblLookup[Arena Location],NA(),0,1)</f>
        <v>Kansas City, Missouri</v>
      </c>
      <c r="E3654" s="100">
        <v>76416</v>
      </c>
      <c r="F3654" s="129">
        <v>1972</v>
      </c>
      <c r="G3654" s="100" t="s">
        <v>312</v>
      </c>
      <c r="H3654" s="15" t="s">
        <v>283</v>
      </c>
      <c r="I3654" s="130">
        <v>16.22</v>
      </c>
      <c r="J3654" s="6">
        <f>1</f>
        <v>1</v>
      </c>
    </row>
    <row r="3655" spans="2:10" ht="23.25" customHeight="1">
      <c r="B3655" s="100" t="s">
        <v>414</v>
      </c>
      <c r="C3655" s="100" t="str">
        <f>_xlfn.XLOOKUP(tblMix[[#This Row],[Team Name]],tblLookup[Team Name],tblLookup[Arena Name],NA(),0,1)</f>
        <v>NRG Stadium</v>
      </c>
      <c r="D3655" s="100" t="s">
        <v>416</v>
      </c>
      <c r="E3655" s="100">
        <v>72220</v>
      </c>
      <c r="F3655" s="129">
        <v>2002</v>
      </c>
      <c r="G3655" s="100" t="s">
        <v>299</v>
      </c>
      <c r="H3655" s="15" t="s">
        <v>287</v>
      </c>
      <c r="I3655" s="130">
        <v>5.21</v>
      </c>
      <c r="J3655" s="6">
        <f>1</f>
        <v>1</v>
      </c>
    </row>
    <row r="3656" spans="2:10" ht="23.25" customHeight="1">
      <c r="B3656" s="100" t="s">
        <v>423</v>
      </c>
      <c r="C3656" s="100" t="s">
        <v>424</v>
      </c>
      <c r="D3656" s="100" t="str">
        <f>_xlfn.XLOOKUP(tblMix[[#This Row],[Arena Name]],tblLookup[Arena Name],tblLookup[Arena Location],NA(),0,1)</f>
        <v>Kansas City, Missouri</v>
      </c>
      <c r="E3656" s="100">
        <v>76416</v>
      </c>
      <c r="F3656" s="129">
        <v>1972</v>
      </c>
      <c r="G3656" s="100" t="s">
        <v>360</v>
      </c>
      <c r="H3656" s="15" t="s">
        <v>290</v>
      </c>
      <c r="I3656" s="130">
        <v>3.02</v>
      </c>
      <c r="J3656" s="6">
        <f>1</f>
        <v>1</v>
      </c>
    </row>
    <row r="3657" spans="2:10" ht="23.25" customHeight="1">
      <c r="B3657" s="100" t="s">
        <v>455</v>
      </c>
      <c r="C3657" s="100" t="str">
        <f>_xlfn.XLOOKUP(tblMix[[#This Row],[Team Name]],tblLookup[Team Name],tblLookup[Arena Name],NA(),0,1)</f>
        <v>Levi's Stadium</v>
      </c>
      <c r="D3657" s="100" t="s">
        <v>457</v>
      </c>
      <c r="E3657" s="100">
        <v>68500</v>
      </c>
      <c r="F3657" s="129">
        <v>2014</v>
      </c>
      <c r="G3657" s="100" t="s">
        <v>269</v>
      </c>
      <c r="H3657" s="15" t="s">
        <v>290</v>
      </c>
      <c r="I3657" s="130">
        <v>10.77</v>
      </c>
      <c r="J3657" s="6">
        <f>1</f>
        <v>1</v>
      </c>
    </row>
    <row r="3658" spans="2:10" ht="23.25" customHeight="1">
      <c r="B3658" s="100" t="s">
        <v>387</v>
      </c>
      <c r="C3658" s="100" t="s">
        <v>388</v>
      </c>
      <c r="D3658" s="100" t="s">
        <v>389</v>
      </c>
      <c r="E3658" s="100">
        <v>71608</v>
      </c>
      <c r="F3658" s="129">
        <v>1973</v>
      </c>
      <c r="G3658" s="100" t="s">
        <v>321</v>
      </c>
      <c r="H3658" s="15" t="s">
        <v>281</v>
      </c>
      <c r="I3658" s="130">
        <v>3.9</v>
      </c>
      <c r="J3658" s="6">
        <f>1</f>
        <v>1</v>
      </c>
    </row>
    <row r="3659" spans="2:10" ht="23.25" customHeight="1">
      <c r="B3659" s="100" t="str" cm="1">
        <f t="array" ref="B3659">_xlfn.XLOOKUP(tblMix[[#This Row],[Arena Name]]&amp;tblMix[[#This Row],[Arena Location]],tblLookup[Arena Name]&amp;tblLookup[Arena Location],tblLookup[Team Name],NA(),0,1)</f>
        <v>Green Bay Packers</v>
      </c>
      <c r="C3659" s="100" t="str">
        <f>_xlfn.XLOOKUP(tblMix[[#This Row],[Arena Location]],tblLookup[Arena Location],tblLookup[Arena Name],NA(),0,1)</f>
        <v>Lambeau Field</v>
      </c>
      <c r="D3659" s="100" t="s">
        <v>413</v>
      </c>
      <c r="E3659" s="100">
        <v>81441</v>
      </c>
      <c r="F3659" s="129">
        <v>1957</v>
      </c>
      <c r="G3659" s="100" t="s">
        <v>276</v>
      </c>
      <c r="H3659" s="15" t="s">
        <v>283</v>
      </c>
      <c r="I3659" s="130">
        <v>6.13</v>
      </c>
      <c r="J3659" s="6">
        <f>1</f>
        <v>1</v>
      </c>
    </row>
    <row r="3660" spans="2:10" ht="23.25" customHeight="1">
      <c r="B3660" s="100" t="str" cm="1">
        <f t="array" ref="B3660">_xlfn.XLOOKUP(tblMix[[#This Row],[Arena Name]]&amp;tblMix[[#This Row],[Arena Location]],tblLookup[Arena Name]&amp;tblLookup[Arena Location],tblLookup[Team Name],NA(),0,1)</f>
        <v>Pittsburgh Steelers</v>
      </c>
      <c r="C3660" s="100" t="str">
        <f>_xlfn.XLOOKUP(tblMix[[#This Row],[Arena Location]],tblLookup[Arena Location],tblLookup[Arena Name],NA(),0,1)</f>
        <v>Acrisure Stadium</v>
      </c>
      <c r="D3660" s="100" t="s">
        <v>454</v>
      </c>
      <c r="E3660" s="100">
        <v>68400</v>
      </c>
      <c r="F3660" s="129">
        <v>2001</v>
      </c>
      <c r="G3660" s="100" t="s">
        <v>324</v>
      </c>
      <c r="H3660" s="15" t="s">
        <v>281</v>
      </c>
      <c r="I3660" s="130">
        <v>13.29</v>
      </c>
      <c r="J3660" s="6">
        <f>1</f>
        <v>1</v>
      </c>
    </row>
    <row r="3661" spans="2:10" ht="23.25" customHeight="1">
      <c r="B3661" s="100" t="s">
        <v>423</v>
      </c>
      <c r="C3661" s="100" t="s">
        <v>424</v>
      </c>
      <c r="D3661" s="100" t="s">
        <v>425</v>
      </c>
      <c r="E3661" s="100">
        <v>76416</v>
      </c>
      <c r="F3661" s="129">
        <v>1972</v>
      </c>
      <c r="G3661" s="100" t="s">
        <v>301</v>
      </c>
      <c r="H3661" s="15" t="s">
        <v>290</v>
      </c>
      <c r="I3661" s="130">
        <v>12.9</v>
      </c>
      <c r="J3661" s="6">
        <f>1</f>
        <v>1</v>
      </c>
    </row>
    <row r="3662" spans="2:10" ht="23.25" customHeight="1">
      <c r="B3662" s="100" t="s">
        <v>399</v>
      </c>
      <c r="C3662" s="100" t="s">
        <v>400</v>
      </c>
      <c r="D3662" s="100" t="s">
        <v>401</v>
      </c>
      <c r="E3662" s="100">
        <v>67895</v>
      </c>
      <c r="F3662" s="129">
        <v>1999</v>
      </c>
      <c r="G3662" s="100" t="s">
        <v>308</v>
      </c>
      <c r="H3662" s="15" t="s">
        <v>287</v>
      </c>
      <c r="I3662" s="130">
        <v>11.5</v>
      </c>
      <c r="J3662" s="6">
        <f>1</f>
        <v>1</v>
      </c>
    </row>
    <row r="3663" spans="2:10" ht="23.25" customHeight="1">
      <c r="B3663" s="100" t="str" cm="1">
        <f t="array" ref="B3663">_xlfn.XLOOKUP(tblMix[[#This Row],[Arena Name]]&amp;tblMix[[#This Row],[Arena Location]],tblLookup[Arena Name]&amp;tblLookup[Arena Location],tblLookup[Team Name],NA(),0,1)</f>
        <v>New York Giants</v>
      </c>
      <c r="C3663" s="100" t="s">
        <v>446</v>
      </c>
      <c r="D3663" s="100" t="str">
        <f>_xlfn.XLOOKUP(tblMix[[#This Row],[Arena Name]],tblLookup[Arena Name],tblLookup[Arena Location],NA(),0,1)</f>
        <v>East Rutherford, New Jersey</v>
      </c>
      <c r="E3663" s="100">
        <v>82500</v>
      </c>
      <c r="F3663" s="129">
        <v>2010</v>
      </c>
      <c r="G3663" s="100" t="s">
        <v>269</v>
      </c>
      <c r="H3663" s="15" t="s">
        <v>283</v>
      </c>
      <c r="I3663" s="130">
        <v>10.34</v>
      </c>
      <c r="J3663" s="6">
        <f>1</f>
        <v>1</v>
      </c>
    </row>
    <row r="3664" spans="2:10" ht="23.25" customHeight="1">
      <c r="B3664" s="100" t="s">
        <v>426</v>
      </c>
      <c r="C3664" s="100" t="s">
        <v>427</v>
      </c>
      <c r="D3664" s="100" t="s">
        <v>428</v>
      </c>
      <c r="E3664" s="100">
        <v>65000</v>
      </c>
      <c r="F3664" s="129">
        <v>2020</v>
      </c>
      <c r="G3664" s="100" t="s">
        <v>360</v>
      </c>
      <c r="H3664" s="15" t="s">
        <v>283</v>
      </c>
      <c r="I3664" s="130">
        <v>3.11</v>
      </c>
      <c r="J3664" s="6">
        <f>1</f>
        <v>1</v>
      </c>
    </row>
    <row r="3665" spans="2:10" ht="23.25" customHeight="1">
      <c r="B3665" s="100" t="s">
        <v>452</v>
      </c>
      <c r="C3665" s="100" t="s">
        <v>453</v>
      </c>
      <c r="D3665" s="100" t="s">
        <v>454</v>
      </c>
      <c r="E3665" s="100">
        <v>68400</v>
      </c>
      <c r="F3665" s="129">
        <v>2001</v>
      </c>
      <c r="G3665" s="100" t="s">
        <v>297</v>
      </c>
      <c r="H3665" s="15" t="s">
        <v>283</v>
      </c>
      <c r="I3665" s="130">
        <v>15.27</v>
      </c>
      <c r="J3665" s="6">
        <f>1</f>
        <v>1</v>
      </c>
    </row>
    <row r="3666" spans="2:10" ht="23.25" customHeight="1">
      <c r="B3666" s="100" t="s">
        <v>402</v>
      </c>
      <c r="C3666" s="100" t="str">
        <f>_xlfn.XLOOKUP(tblMix[[#This Row],[Team Name]],tblLookup[Team Name],tblLookup[Arena Name],NA(),0,1)</f>
        <v>AT&amp;T Stadium</v>
      </c>
      <c r="D3666" s="100" t="str">
        <f>_xlfn.XLOOKUP(tblMix[[#This Row],[Arena Name]],tblLookup[Arena Name],tblLookup[Arena Location],NA(),0,1)</f>
        <v>Arlington, Texas</v>
      </c>
      <c r="E3666" s="100">
        <v>80000</v>
      </c>
      <c r="F3666" s="129">
        <v>2009</v>
      </c>
      <c r="G3666" s="100" t="s">
        <v>296</v>
      </c>
      <c r="H3666" s="15" t="s">
        <v>287</v>
      </c>
      <c r="I3666" s="130">
        <v>11.1</v>
      </c>
      <c r="J3666" s="6">
        <f>1</f>
        <v>1</v>
      </c>
    </row>
    <row r="3667" spans="2:10" ht="23.25" customHeight="1">
      <c r="B3667" s="100" t="s">
        <v>420</v>
      </c>
      <c r="C3667" s="100" t="s">
        <v>421</v>
      </c>
      <c r="D3667" s="100" t="s">
        <v>422</v>
      </c>
      <c r="E3667" s="100">
        <v>69132</v>
      </c>
      <c r="F3667" s="129">
        <v>2008</v>
      </c>
      <c r="G3667" s="100" t="s">
        <v>358</v>
      </c>
      <c r="H3667" s="15" t="s">
        <v>281</v>
      </c>
      <c r="I3667" s="130">
        <v>14.22</v>
      </c>
      <c r="J3667" s="6">
        <f>1</f>
        <v>1</v>
      </c>
    </row>
    <row r="3668" spans="2:10" ht="23.25" customHeight="1">
      <c r="B3668" s="100" t="str" cm="1">
        <f t="array" ref="B3668">_xlfn.XLOOKUP(tblMix[[#This Row],[Arena Name]]&amp;tblMix[[#This Row],[Arena Location]],tblLookup[Arena Name]&amp;tblLookup[Arena Location],tblLookup[Team Name],NA(),0,1)</f>
        <v>Green Bay Packers</v>
      </c>
      <c r="C3668" s="100" t="str">
        <f>_xlfn.XLOOKUP(tblMix[[#This Row],[Arena Location]],tblLookup[Arena Location],tblLookup[Arena Name],NA(),0,1)</f>
        <v>Lambeau Field</v>
      </c>
      <c r="D3668" s="100" t="s">
        <v>413</v>
      </c>
      <c r="E3668" s="100">
        <v>81441</v>
      </c>
      <c r="F3668" s="129">
        <v>1957</v>
      </c>
      <c r="G3668" s="100" t="s">
        <v>292</v>
      </c>
      <c r="H3668" s="15" t="s">
        <v>287</v>
      </c>
      <c r="I3668" s="130">
        <v>9.99</v>
      </c>
      <c r="J3668" s="6">
        <f>1</f>
        <v>1</v>
      </c>
    </row>
    <row r="3669" spans="2:10" ht="23.25" customHeight="1">
      <c r="B3669" s="100" t="s">
        <v>445</v>
      </c>
      <c r="C3669" s="100" t="s">
        <v>446</v>
      </c>
      <c r="D3669" s="100" t="s">
        <v>447</v>
      </c>
      <c r="E3669" s="100">
        <v>82500</v>
      </c>
      <c r="F3669" s="129">
        <v>2010</v>
      </c>
      <c r="G3669" s="100" t="s">
        <v>304</v>
      </c>
      <c r="H3669" s="15" t="s">
        <v>283</v>
      </c>
      <c r="I3669" s="130">
        <v>7.53</v>
      </c>
      <c r="J3669" s="6">
        <f>1</f>
        <v>1</v>
      </c>
    </row>
    <row r="3670" spans="2:10" ht="23.25" customHeight="1">
      <c r="B3670" s="100" t="s">
        <v>449</v>
      </c>
      <c r="C3670" s="100" t="str">
        <f>_xlfn.XLOOKUP(tblMix[[#This Row],[Team Name]],tblLookup[Team Name],tblLookup[Arena Name],NA(),0,1)</f>
        <v>Lincoln Financial Field</v>
      </c>
      <c r="D3670" s="100" t="s">
        <v>451</v>
      </c>
      <c r="E3670" s="100">
        <v>69596</v>
      </c>
      <c r="F3670" s="129">
        <v>2003</v>
      </c>
      <c r="G3670" s="100" t="s">
        <v>304</v>
      </c>
      <c r="H3670" s="15" t="s">
        <v>283</v>
      </c>
      <c r="I3670" s="130">
        <v>7.53</v>
      </c>
      <c r="J3670" s="6">
        <f>1</f>
        <v>1</v>
      </c>
    </row>
    <row r="3671" spans="2:10" ht="23.25" customHeight="1">
      <c r="B3671" s="100" t="s">
        <v>411</v>
      </c>
      <c r="C3671" s="100" t="str">
        <f>_xlfn.XLOOKUP(tblMix[[#This Row],[Team Name]],tblLookup[Team Name],tblLookup[Arena Name],NA(),0,1)</f>
        <v>Lambeau Field</v>
      </c>
      <c r="D3671" s="100" t="s">
        <v>413</v>
      </c>
      <c r="E3671" s="100">
        <v>81441</v>
      </c>
      <c r="F3671" s="129">
        <v>1957</v>
      </c>
      <c r="G3671" s="100" t="s">
        <v>358</v>
      </c>
      <c r="H3671" s="15" t="s">
        <v>287</v>
      </c>
      <c r="I3671" s="130">
        <v>14.51</v>
      </c>
      <c r="J3671" s="6">
        <f>1</f>
        <v>1</v>
      </c>
    </row>
    <row r="3672" spans="2:10" ht="23.25" customHeight="1">
      <c r="B3672" s="100" t="s">
        <v>411</v>
      </c>
      <c r="C3672" s="100" t="str">
        <f>_xlfn.XLOOKUP(tblMix[[#This Row],[Team Name]],tblLookup[Team Name],tblLookup[Arena Name],NA(),0,1)</f>
        <v>Lambeau Field</v>
      </c>
      <c r="D3672" s="100" t="str">
        <f>_xlfn.XLOOKUP(tblMix[[#This Row],[Arena Name]],tblLookup[Arena Name],tblLookup[Arena Location],NA(),0,1)</f>
        <v>Green Bay, Wisconsin</v>
      </c>
      <c r="E3672" s="100">
        <v>81441</v>
      </c>
      <c r="F3672" s="129">
        <v>1957</v>
      </c>
      <c r="G3672" s="100" t="s">
        <v>292</v>
      </c>
      <c r="H3672" s="15" t="s">
        <v>281</v>
      </c>
      <c r="I3672" s="130">
        <v>9.19</v>
      </c>
      <c r="J3672" s="6">
        <f>1</f>
        <v>1</v>
      </c>
    </row>
    <row r="3673" spans="2:10" ht="23.25" customHeight="1">
      <c r="B3673" s="100" t="s">
        <v>458</v>
      </c>
      <c r="C3673" s="100" t="s">
        <v>459</v>
      </c>
      <c r="D3673" s="100" t="s">
        <v>460</v>
      </c>
      <c r="E3673" s="100">
        <v>69000</v>
      </c>
      <c r="F3673" s="129">
        <v>2002</v>
      </c>
      <c r="G3673" s="100" t="s">
        <v>274</v>
      </c>
      <c r="H3673" s="15" t="s">
        <v>281</v>
      </c>
      <c r="I3673" s="130">
        <v>7.11</v>
      </c>
      <c r="J3673" s="6">
        <f>1</f>
        <v>1</v>
      </c>
    </row>
    <row r="3674" spans="2:10" ht="23.25" customHeight="1">
      <c r="B3674" s="100" t="str" cm="1">
        <f t="array" ref="B3674">_xlfn.XLOOKUP(tblMix[[#This Row],[Arena Name]]&amp;tblMix[[#This Row],[Arena Location]],tblLookup[Arena Name]&amp;tblLookup[Arena Location],tblLookup[Team Name],NA(),0,1)</f>
        <v>Carolina Panthers</v>
      </c>
      <c r="C3674" s="100" t="str">
        <f>_xlfn.XLOOKUP(tblMix[[#This Row],[Arena Location]],tblLookup[Arena Location],tblLookup[Arena Name],NA(),0,1)</f>
        <v>Bank of America Stadium</v>
      </c>
      <c r="D3674" s="100" t="s">
        <v>392</v>
      </c>
      <c r="E3674" s="100">
        <v>75523</v>
      </c>
      <c r="F3674" s="129">
        <v>1996</v>
      </c>
      <c r="G3674" s="100" t="s">
        <v>361</v>
      </c>
      <c r="H3674" s="15" t="s">
        <v>283</v>
      </c>
      <c r="I3674" s="130">
        <v>3.15</v>
      </c>
      <c r="J3674" s="6">
        <f>1</f>
        <v>1</v>
      </c>
    </row>
    <row r="3675" spans="2:10" ht="23.25" customHeight="1">
      <c r="B3675" s="100" t="s">
        <v>455</v>
      </c>
      <c r="C3675" s="100" t="s">
        <v>456</v>
      </c>
      <c r="D3675" s="100" t="str">
        <f>_xlfn.XLOOKUP(tblMix[[#This Row],[Arena Name]],tblLookup[Arena Name],tblLookup[Arena Location],NA(),0,1)</f>
        <v>Santa Clara, California</v>
      </c>
      <c r="E3675" s="100">
        <v>68500</v>
      </c>
      <c r="F3675" s="129">
        <v>2014</v>
      </c>
      <c r="G3675" s="100" t="s">
        <v>267</v>
      </c>
      <c r="H3675" s="15" t="s">
        <v>281</v>
      </c>
      <c r="I3675" s="130">
        <v>13.78</v>
      </c>
      <c r="J3675" s="6">
        <f>1</f>
        <v>1</v>
      </c>
    </row>
    <row r="3676" spans="2:10" ht="23.25" customHeight="1">
      <c r="B3676" s="100" t="s">
        <v>467</v>
      </c>
      <c r="C3676" s="100" t="s">
        <v>468</v>
      </c>
      <c r="D3676" s="100" t="s">
        <v>469</v>
      </c>
      <c r="E3676" s="100">
        <v>82000</v>
      </c>
      <c r="F3676" s="129">
        <v>1997</v>
      </c>
      <c r="G3676" s="100" t="s">
        <v>270</v>
      </c>
      <c r="H3676" s="15" t="s">
        <v>290</v>
      </c>
      <c r="I3676" s="130">
        <v>8.5</v>
      </c>
      <c r="J3676" s="6">
        <f>1</f>
        <v>1</v>
      </c>
    </row>
    <row r="3677" spans="2:10" ht="23.25" customHeight="1">
      <c r="B3677" s="100" t="str" cm="1">
        <f t="array" ref="B3677">_xlfn.XLOOKUP(tblMix[[#This Row],[Arena Name]]&amp;tblMix[[#This Row],[Arena Location]],tblLookup[Arena Name]&amp;tblLookup[Arena Location],tblLookup[Team Name],NA(),0,1)</f>
        <v>Denver Broncos</v>
      </c>
      <c r="C3677" s="100" t="str">
        <f>_xlfn.XLOOKUP(tblMix[[#This Row],[Arena Location]],tblLookup[Arena Location],tblLookup[Arena Name],NA(),0,1)</f>
        <v>Empower Field at Mile High</v>
      </c>
      <c r="D3677" s="100" t="s">
        <v>407</v>
      </c>
      <c r="E3677" s="100">
        <v>76125</v>
      </c>
      <c r="F3677" s="129">
        <v>2001</v>
      </c>
      <c r="G3677" s="100" t="s">
        <v>275</v>
      </c>
      <c r="H3677" s="15" t="s">
        <v>283</v>
      </c>
      <c r="I3677" s="130">
        <v>14.59</v>
      </c>
      <c r="J3677" s="6">
        <f>1</f>
        <v>1</v>
      </c>
    </row>
    <row r="3678" spans="2:10" ht="23.25" customHeight="1">
      <c r="B3678" s="100" t="s">
        <v>433</v>
      </c>
      <c r="C3678" s="100" t="s">
        <v>434</v>
      </c>
      <c r="D3678" s="100" t="s">
        <v>435</v>
      </c>
      <c r="E3678" s="100">
        <v>65326</v>
      </c>
      <c r="F3678" s="129">
        <v>1987</v>
      </c>
      <c r="G3678" s="100" t="s">
        <v>268</v>
      </c>
      <c r="H3678" s="15" t="s">
        <v>283</v>
      </c>
      <c r="I3678" s="130">
        <v>5.73</v>
      </c>
      <c r="J3678" s="6">
        <f>1</f>
        <v>1</v>
      </c>
    </row>
    <row r="3679" spans="2:10" ht="23.25" customHeight="1">
      <c r="B3679" s="100" t="str" cm="1">
        <f t="array" ref="B3679">_xlfn.XLOOKUP(tblMix[[#This Row],[Arena Name]]&amp;tblMix[[#This Row],[Arena Location]],tblLookup[Arena Name]&amp;tblLookup[Arena Location],tblLookup[Team Name],NA(),0,1)</f>
        <v>Carolina Panthers</v>
      </c>
      <c r="C3679" s="100" t="str">
        <f>_xlfn.XLOOKUP(tblMix[[#This Row],[Arena Location]],tblLookup[Arena Location],tblLookup[Arena Name],NA(),0,1)</f>
        <v>Bank of America Stadium</v>
      </c>
      <c r="D3679" s="100" t="s">
        <v>392</v>
      </c>
      <c r="E3679" s="100">
        <v>75523</v>
      </c>
      <c r="F3679" s="129">
        <v>1996</v>
      </c>
      <c r="G3679" s="100" t="s">
        <v>284</v>
      </c>
      <c r="H3679" s="15" t="s">
        <v>281</v>
      </c>
      <c r="I3679" s="130">
        <v>10.210000000000001</v>
      </c>
      <c r="J3679" s="6">
        <f>1</f>
        <v>1</v>
      </c>
    </row>
    <row r="3680" spans="2:10" ht="23.25" customHeight="1">
      <c r="B3680" s="100" t="s">
        <v>420</v>
      </c>
      <c r="C3680" s="100" t="s">
        <v>421</v>
      </c>
      <c r="D3680" s="100" t="s">
        <v>422</v>
      </c>
      <c r="E3680" s="100">
        <v>69132</v>
      </c>
      <c r="F3680" s="129">
        <v>2008</v>
      </c>
      <c r="G3680" s="100" t="s">
        <v>272</v>
      </c>
      <c r="H3680" s="15" t="s">
        <v>283</v>
      </c>
      <c r="I3680" s="130">
        <v>15.68</v>
      </c>
      <c r="J3680" s="6">
        <f>1</f>
        <v>1</v>
      </c>
    </row>
    <row r="3681" spans="2:10" ht="23.25" customHeight="1">
      <c r="B3681" s="100" t="s">
        <v>408</v>
      </c>
      <c r="C3681" s="100" t="s">
        <v>409</v>
      </c>
      <c r="D3681" s="100" t="s">
        <v>410</v>
      </c>
      <c r="E3681" s="100">
        <v>65000</v>
      </c>
      <c r="F3681" s="129">
        <v>2002</v>
      </c>
      <c r="G3681" s="100" t="s">
        <v>268</v>
      </c>
      <c r="H3681" s="15" t="s">
        <v>290</v>
      </c>
      <c r="I3681" s="130">
        <v>6.16</v>
      </c>
      <c r="J3681" s="6">
        <f>1</f>
        <v>1</v>
      </c>
    </row>
    <row r="3682" spans="2:10" ht="23.25" customHeight="1">
      <c r="B3682" s="100" t="s">
        <v>445</v>
      </c>
      <c r="C3682" s="100" t="str">
        <f>_xlfn.XLOOKUP(tblMix[[#This Row],[Team Name]],tblLookup[Team Name],tblLookup[Arena Name],NA(),0,1)</f>
        <v>MetLife Stadium</v>
      </c>
      <c r="D3682" s="100" t="s">
        <v>447</v>
      </c>
      <c r="E3682" s="100">
        <v>82500</v>
      </c>
      <c r="F3682" s="129">
        <v>2010</v>
      </c>
      <c r="G3682" s="100" t="s">
        <v>267</v>
      </c>
      <c r="H3682" s="15" t="s">
        <v>290</v>
      </c>
      <c r="I3682" s="130">
        <v>12.63</v>
      </c>
      <c r="J3682" s="6">
        <f>1</f>
        <v>1</v>
      </c>
    </row>
    <row r="3683" spans="2:10" ht="23.25" customHeight="1">
      <c r="B3683" s="100" t="str" cm="1">
        <f t="array" ref="B3683">_xlfn.XLOOKUP(tblMix[[#This Row],[Arena Name]]&amp;tblMix[[#This Row],[Arena Location]],tblLookup[Arena Name]&amp;tblLookup[Arena Location],tblLookup[Team Name],NA(),0,1)</f>
        <v>New Orleans Saints</v>
      </c>
      <c r="C3683" s="100" t="str">
        <f>_xlfn.XLOOKUP(tblMix[[#This Row],[Arena Location]],tblLookup[Arena Location],tblLookup[Arena Name],NA(),0,1)</f>
        <v>Caesars Superdome</v>
      </c>
      <c r="D3683" s="100" t="s">
        <v>444</v>
      </c>
      <c r="E3683" s="100">
        <v>73208</v>
      </c>
      <c r="F3683" s="129">
        <v>1975</v>
      </c>
      <c r="G3683" s="100" t="s">
        <v>277</v>
      </c>
      <c r="H3683" s="15" t="s">
        <v>283</v>
      </c>
      <c r="I3683" s="130">
        <v>8.2200000000000006</v>
      </c>
      <c r="J3683" s="6">
        <f>1</f>
        <v>1</v>
      </c>
    </row>
    <row r="3684" spans="2:10" ht="23.25" customHeight="1">
      <c r="B3684" s="100" t="s">
        <v>429</v>
      </c>
      <c r="C3684" s="100" t="str">
        <f>_xlfn.XLOOKUP(tblMix[[#This Row],[Team Name]],tblLookup[Team Name],tblLookup[Arena Name],NA(),0,1)</f>
        <v>SoFi Stadium</v>
      </c>
      <c r="D3684" s="100" t="s">
        <v>431</v>
      </c>
      <c r="E3684" s="100">
        <v>70240</v>
      </c>
      <c r="F3684" s="129">
        <v>2020</v>
      </c>
      <c r="G3684" s="100" t="s">
        <v>304</v>
      </c>
      <c r="H3684" s="15" t="s">
        <v>283</v>
      </c>
      <c r="I3684" s="130">
        <v>7.53</v>
      </c>
      <c r="J3684" s="6">
        <f>1</f>
        <v>1</v>
      </c>
    </row>
    <row r="3685" spans="2:10" ht="23.25" customHeight="1">
      <c r="B3685" s="100" t="str" cm="1">
        <f t="array" ref="B3685">_xlfn.XLOOKUP(tblMix[[#This Row],[Arena Name]]&amp;tblMix[[#This Row],[Arena Location]],tblLookup[Arena Name]&amp;tblLookup[Arena Location],tblLookup[Team Name],NA(),0,1)</f>
        <v>Indianapolis Colts</v>
      </c>
      <c r="C3685" s="100" t="s">
        <v>418</v>
      </c>
      <c r="D3685" s="100" t="str">
        <f>_xlfn.XLOOKUP(tblMix[[#This Row],[Arena Name]],tblLookup[Arena Name],tblLookup[Arena Location],NA(),0,1)</f>
        <v>Indianapolis, Indiana</v>
      </c>
      <c r="E3685" s="100">
        <v>67000</v>
      </c>
      <c r="F3685" s="129">
        <v>2008</v>
      </c>
      <c r="G3685" s="100" t="s">
        <v>286</v>
      </c>
      <c r="H3685" s="15" t="s">
        <v>283</v>
      </c>
      <c r="I3685" s="130">
        <v>8.8800000000000008</v>
      </c>
      <c r="J3685" s="6">
        <f>1</f>
        <v>1</v>
      </c>
    </row>
    <row r="3686" spans="2:10" ht="23.25" customHeight="1">
      <c r="B3686" s="100" t="s">
        <v>449</v>
      </c>
      <c r="C3686" s="100" t="s">
        <v>450</v>
      </c>
      <c r="D3686" s="100" t="str">
        <f>_xlfn.XLOOKUP(tblMix[[#This Row],[Arena Name]],tblLookup[Arena Name],tblLookup[Arena Location],NA(),0,1)</f>
        <v>Philadelphia, Pennsylvania</v>
      </c>
      <c r="E3686" s="100">
        <v>69596</v>
      </c>
      <c r="F3686" s="129">
        <v>2003</v>
      </c>
      <c r="G3686" s="100" t="s">
        <v>321</v>
      </c>
      <c r="H3686" s="15" t="s">
        <v>290</v>
      </c>
      <c r="I3686" s="130">
        <v>4.2300000000000004</v>
      </c>
      <c r="J3686" s="6">
        <f>1</f>
        <v>1</v>
      </c>
    </row>
    <row r="3687" spans="2:10" ht="23.25" customHeight="1">
      <c r="B3687" s="100" t="s">
        <v>390</v>
      </c>
      <c r="C3687" s="100" t="s">
        <v>391</v>
      </c>
      <c r="D3687" s="100" t="s">
        <v>392</v>
      </c>
      <c r="E3687" s="100">
        <v>75523</v>
      </c>
      <c r="F3687" s="129">
        <v>1996</v>
      </c>
      <c r="G3687" s="100" t="s">
        <v>276</v>
      </c>
      <c r="H3687" s="15" t="s">
        <v>287</v>
      </c>
      <c r="I3687" s="130">
        <v>6.13</v>
      </c>
      <c r="J3687" s="6">
        <f>1</f>
        <v>1</v>
      </c>
    </row>
    <row r="3688" spans="2:10" ht="23.25" customHeight="1">
      <c r="B3688" s="100" t="s">
        <v>439</v>
      </c>
      <c r="C3688" s="100" t="s">
        <v>440</v>
      </c>
      <c r="D3688" s="100" t="str">
        <f>_xlfn.XLOOKUP(tblMix[[#This Row],[Arena Name]],tblLookup[Arena Name],tblLookup[Arena Location],NA(),0,1)</f>
        <v>Foxborough, Massachusetts</v>
      </c>
      <c r="E3688" s="100">
        <v>66829</v>
      </c>
      <c r="F3688" s="129">
        <v>2002</v>
      </c>
      <c r="G3688" s="100" t="s">
        <v>309</v>
      </c>
      <c r="H3688" s="15" t="s">
        <v>287</v>
      </c>
      <c r="I3688" s="130">
        <v>1.68</v>
      </c>
      <c r="J3688" s="6">
        <f>1</f>
        <v>1</v>
      </c>
    </row>
    <row r="3689" spans="2:10" ht="23.25" customHeight="1">
      <c r="B3689" s="100" t="s">
        <v>423</v>
      </c>
      <c r="C3689" s="100" t="str">
        <f>_xlfn.XLOOKUP(tblMix[[#This Row],[Team Name]],tblLookup[Team Name],tblLookup[Arena Name],NA(),0,1)</f>
        <v>GEHA Field at Arrowhead Stadium</v>
      </c>
      <c r="D3689" s="100" t="str">
        <f>_xlfn.XLOOKUP(tblMix[[#This Row],[Arena Name]],tblLookup[Arena Name],tblLookup[Arena Location],NA(),0,1)</f>
        <v>Kansas City, Missouri</v>
      </c>
      <c r="E3689" s="100">
        <v>76416</v>
      </c>
      <c r="F3689" s="129">
        <v>1972</v>
      </c>
      <c r="G3689" s="100" t="s">
        <v>294</v>
      </c>
      <c r="H3689" s="15" t="s">
        <v>287</v>
      </c>
      <c r="I3689" s="130">
        <v>3.08</v>
      </c>
      <c r="J3689" s="6">
        <f>1</f>
        <v>1</v>
      </c>
    </row>
    <row r="3690" spans="2:10" ht="23.25" customHeight="1">
      <c r="B3690" s="100" t="str" cm="1">
        <f t="array" ref="B3690">_xlfn.XLOOKUP(tblMix[[#This Row],[Arena Name]]&amp;tblMix[[#This Row],[Arena Location]],tblLookup[Arena Name]&amp;tblLookup[Arena Location],tblLookup[Team Name],NA(),0,1)</f>
        <v>Las Vegas Raiders</v>
      </c>
      <c r="C3690" s="100" t="s">
        <v>427</v>
      </c>
      <c r="D3690" s="100" t="s">
        <v>428</v>
      </c>
      <c r="E3690" s="100">
        <v>65000</v>
      </c>
      <c r="F3690" s="129">
        <v>2020</v>
      </c>
      <c r="G3690" s="100" t="s">
        <v>294</v>
      </c>
      <c r="H3690" s="15" t="s">
        <v>287</v>
      </c>
      <c r="I3690" s="130">
        <v>3.08</v>
      </c>
      <c r="J3690" s="6">
        <f>1</f>
        <v>1</v>
      </c>
    </row>
    <row r="3691" spans="2:10" ht="23.25" customHeight="1">
      <c r="B3691" s="100" t="str" cm="1">
        <f t="array" ref="B3691">_xlfn.XLOOKUP(tblMix[[#This Row],[Arena Name]]&amp;tblMix[[#This Row],[Arena Location]],tblLookup[Arena Name]&amp;tblLookup[Arena Location],tblLookup[Team Name],NA(),0,1)</f>
        <v>Minnesota Vikings</v>
      </c>
      <c r="C3691" s="100" t="str">
        <f>_xlfn.XLOOKUP(tblMix[[#This Row],[Arena Location]],tblLookup[Arena Location],tblLookup[Arena Name],NA(),0,1)</f>
        <v>U.S. Bank Stadium</v>
      </c>
      <c r="D3691" s="100" t="s">
        <v>438</v>
      </c>
      <c r="E3691" s="100">
        <v>66655</v>
      </c>
      <c r="F3691" s="129">
        <v>2016</v>
      </c>
      <c r="G3691" s="100" t="s">
        <v>361</v>
      </c>
      <c r="H3691" s="15" t="s">
        <v>281</v>
      </c>
      <c r="I3691" s="130">
        <v>3.09</v>
      </c>
      <c r="J3691" s="6">
        <f>1</f>
        <v>1</v>
      </c>
    </row>
    <row r="3692" spans="2:10" ht="23.25" customHeight="1">
      <c r="B3692" s="100" t="s">
        <v>433</v>
      </c>
      <c r="C3692" s="100" t="str">
        <f>_xlfn.XLOOKUP(tblMix[[#This Row],[Team Name]],tblLookup[Team Name],tblLookup[Arena Name],NA(),0,1)</f>
        <v>Hard Rock Stadium</v>
      </c>
      <c r="D3692" s="100" t="str">
        <f>_xlfn.XLOOKUP(tblMix[[#This Row],[Arena Name]],tblLookup[Arena Name],tblLookup[Arena Location],NA(),0,1)</f>
        <v>Miami Gardens, Florida</v>
      </c>
      <c r="E3692" s="100">
        <v>65326</v>
      </c>
      <c r="F3692" s="129">
        <v>1987</v>
      </c>
      <c r="G3692" s="100" t="s">
        <v>276</v>
      </c>
      <c r="H3692" s="15" t="s">
        <v>290</v>
      </c>
      <c r="I3692" s="130">
        <v>5.78</v>
      </c>
      <c r="J3692" s="6">
        <f>1</f>
        <v>1</v>
      </c>
    </row>
    <row r="3693" spans="2:10" ht="23.25" customHeight="1">
      <c r="B3693" s="100" t="s">
        <v>411</v>
      </c>
      <c r="C3693" s="100" t="str">
        <f>_xlfn.XLOOKUP(tblMix[[#This Row],[Team Name]],tblLookup[Team Name],tblLookup[Arena Name],NA(),0,1)</f>
        <v>Lambeau Field</v>
      </c>
      <c r="D3693" s="100" t="str">
        <f>_xlfn.XLOOKUP(tblMix[[#This Row],[Arena Name]],tblLookup[Arena Name],tblLookup[Arena Location],NA(),0,1)</f>
        <v>Green Bay, Wisconsin</v>
      </c>
      <c r="E3693" s="100">
        <v>81441</v>
      </c>
      <c r="F3693" s="129">
        <v>1957</v>
      </c>
      <c r="G3693" s="100" t="s">
        <v>288</v>
      </c>
      <c r="H3693" s="15" t="s">
        <v>283</v>
      </c>
      <c r="I3693" s="130">
        <v>5.13</v>
      </c>
      <c r="J3693" s="6">
        <f>1</f>
        <v>1</v>
      </c>
    </row>
    <row r="3694" spans="2:10" ht="23.25" customHeight="1">
      <c r="B3694" s="100" t="s">
        <v>429</v>
      </c>
      <c r="C3694" s="100" t="s">
        <v>430</v>
      </c>
      <c r="D3694" s="100" t="str">
        <f>_xlfn.XLOOKUP(tblMix[[#This Row],[Arena Name]],tblLookup[Arena Name],tblLookup[Arena Location],NA(),0,1)</f>
        <v>Inglewood, California</v>
      </c>
      <c r="E3694" s="100">
        <v>70240</v>
      </c>
      <c r="F3694" s="129">
        <v>2020</v>
      </c>
      <c r="G3694" s="100" t="s">
        <v>277</v>
      </c>
      <c r="H3694" s="15" t="s">
        <v>283</v>
      </c>
      <c r="I3694" s="130">
        <v>8.2200000000000006</v>
      </c>
      <c r="J3694" s="6">
        <f>1</f>
        <v>1</v>
      </c>
    </row>
    <row r="3695" spans="2:10" ht="23.25" customHeight="1">
      <c r="B3695" s="100" t="s">
        <v>439</v>
      </c>
      <c r="C3695" s="100" t="str">
        <f>_xlfn.XLOOKUP(tblMix[[#This Row],[Team Name]],tblLookup[Team Name],tblLookup[Arena Name],NA(),0,1)</f>
        <v>Gillette Stadium</v>
      </c>
      <c r="D3695" s="100" t="s">
        <v>441</v>
      </c>
      <c r="E3695" s="100">
        <v>66829</v>
      </c>
      <c r="F3695" s="129">
        <v>2002</v>
      </c>
      <c r="G3695" s="100" t="s">
        <v>282</v>
      </c>
      <c r="H3695" s="15" t="s">
        <v>283</v>
      </c>
      <c r="I3695" s="130">
        <v>5.7</v>
      </c>
      <c r="J3695" s="6">
        <f>1</f>
        <v>1</v>
      </c>
    </row>
    <row r="3696" spans="2:10" ht="23.25" customHeight="1">
      <c r="B3696" s="100" t="s">
        <v>445</v>
      </c>
      <c r="C3696" s="100" t="str">
        <f>_xlfn.XLOOKUP(tblMix[[#This Row],[Team Name]],tblLookup[Team Name],tblLookup[Arena Name],NA(),0,1)</f>
        <v>MetLife Stadium</v>
      </c>
      <c r="D3696" s="100" t="s">
        <v>447</v>
      </c>
      <c r="E3696" s="100">
        <v>82500</v>
      </c>
      <c r="F3696" s="129">
        <v>2010</v>
      </c>
      <c r="G3696" s="100" t="s">
        <v>304</v>
      </c>
      <c r="H3696" s="15" t="s">
        <v>283</v>
      </c>
      <c r="I3696" s="130">
        <v>7.53</v>
      </c>
      <c r="J3696" s="6">
        <f>1</f>
        <v>1</v>
      </c>
    </row>
    <row r="3697" spans="2:10" ht="23.25" customHeight="1">
      <c r="B3697" s="100" t="s">
        <v>393</v>
      </c>
      <c r="C3697" s="100" t="s">
        <v>394</v>
      </c>
      <c r="D3697" s="100" t="s">
        <v>395</v>
      </c>
      <c r="E3697" s="100">
        <v>61500</v>
      </c>
      <c r="F3697" s="129">
        <v>1924</v>
      </c>
      <c r="G3697" s="100" t="s">
        <v>324</v>
      </c>
      <c r="H3697" s="15" t="s">
        <v>290</v>
      </c>
      <c r="I3697" s="130">
        <v>13.09</v>
      </c>
      <c r="J3697" s="6">
        <f>1</f>
        <v>1</v>
      </c>
    </row>
    <row r="3698" spans="2:10" ht="23.25" customHeight="1">
      <c r="B3698" s="100" t="s">
        <v>439</v>
      </c>
      <c r="C3698" s="100" t="s">
        <v>440</v>
      </c>
      <c r="D3698" s="100" t="s">
        <v>441</v>
      </c>
      <c r="E3698" s="100">
        <v>66829</v>
      </c>
      <c r="F3698" s="129">
        <v>2002</v>
      </c>
      <c r="G3698" s="100" t="s">
        <v>365</v>
      </c>
      <c r="H3698" s="15" t="s">
        <v>290</v>
      </c>
      <c r="I3698" s="130">
        <v>7.72</v>
      </c>
      <c r="J3698" s="6">
        <f>1</f>
        <v>1</v>
      </c>
    </row>
    <row r="3699" spans="2:10" ht="23.25" customHeight="1">
      <c r="B3699" s="100" t="str" cm="1">
        <f t="array" ref="B3699">_xlfn.XLOOKUP(tblMix[[#This Row],[Arena Name]]&amp;tblMix[[#This Row],[Arena Location]],tblLookup[Arena Name]&amp;tblLookup[Arena Location],tblLookup[Team Name],NA(),0,1)</f>
        <v>Kansas City Chiefs</v>
      </c>
      <c r="C3699" s="100" t="s">
        <v>424</v>
      </c>
      <c r="D3699" s="100" t="str">
        <f>_xlfn.XLOOKUP(tblMix[[#This Row],[Arena Name]],tblLookup[Arena Name],tblLookup[Arena Location],NA(),0,1)</f>
        <v>Kansas City, Missouri</v>
      </c>
      <c r="E3699" s="100">
        <v>76416</v>
      </c>
      <c r="F3699" s="129">
        <v>1972</v>
      </c>
      <c r="G3699" s="100" t="s">
        <v>289</v>
      </c>
      <c r="H3699" s="15" t="s">
        <v>290</v>
      </c>
      <c r="I3699" s="130">
        <v>7.46</v>
      </c>
      <c r="J3699" s="6">
        <f>1</f>
        <v>1</v>
      </c>
    </row>
    <row r="3700" spans="2:10" ht="23.25" customHeight="1">
      <c r="B3700" s="100" t="s">
        <v>417</v>
      </c>
      <c r="C3700" s="100" t="s">
        <v>418</v>
      </c>
      <c r="D3700" s="100" t="s">
        <v>419</v>
      </c>
      <c r="E3700" s="100">
        <v>67000</v>
      </c>
      <c r="F3700" s="129">
        <v>2008</v>
      </c>
      <c r="G3700" s="100" t="s">
        <v>285</v>
      </c>
      <c r="H3700" s="15" t="s">
        <v>283</v>
      </c>
      <c r="I3700" s="130">
        <v>12.71</v>
      </c>
      <c r="J3700" s="6">
        <f>1</f>
        <v>1</v>
      </c>
    </row>
    <row r="3701" spans="2:10" ht="23.25" customHeight="1">
      <c r="B3701" s="100" t="s">
        <v>432</v>
      </c>
      <c r="C3701" s="100" t="s">
        <v>430</v>
      </c>
      <c r="D3701" s="100" t="s">
        <v>431</v>
      </c>
      <c r="E3701" s="100">
        <v>70240</v>
      </c>
      <c r="F3701" s="129">
        <v>2020</v>
      </c>
      <c r="G3701" s="100" t="s">
        <v>294</v>
      </c>
      <c r="H3701" s="15" t="s">
        <v>283</v>
      </c>
      <c r="I3701" s="130">
        <v>3.08</v>
      </c>
      <c r="J3701" s="6">
        <f>1</f>
        <v>1</v>
      </c>
    </row>
    <row r="3702" spans="2:10" ht="23.25" customHeight="1">
      <c r="B3702" s="100" t="s">
        <v>439</v>
      </c>
      <c r="C3702" s="100" t="s">
        <v>440</v>
      </c>
      <c r="D3702" s="100" t="str">
        <f>_xlfn.XLOOKUP(tblMix[[#This Row],[Arena Name]],tblLookup[Arena Name],tblLookup[Arena Location],NA(),0,1)</f>
        <v>Foxborough, Massachusetts</v>
      </c>
      <c r="E3702" s="100">
        <v>66829</v>
      </c>
      <c r="F3702" s="129">
        <v>2002</v>
      </c>
      <c r="G3702" s="100" t="s">
        <v>292</v>
      </c>
      <c r="H3702" s="15" t="s">
        <v>287</v>
      </c>
      <c r="I3702" s="130">
        <v>9.99</v>
      </c>
      <c r="J3702" s="6">
        <f>1</f>
        <v>1</v>
      </c>
    </row>
    <row r="3703" spans="2:10" ht="23.25" customHeight="1">
      <c r="B3703" s="100" t="s">
        <v>411</v>
      </c>
      <c r="C3703" s="100" t="s">
        <v>412</v>
      </c>
      <c r="D3703" s="100" t="s">
        <v>413</v>
      </c>
      <c r="E3703" s="100">
        <v>81441</v>
      </c>
      <c r="F3703" s="129">
        <v>1957</v>
      </c>
      <c r="G3703" s="100" t="s">
        <v>321</v>
      </c>
      <c r="H3703" s="15" t="s">
        <v>283</v>
      </c>
      <c r="I3703" s="130">
        <v>3.98</v>
      </c>
      <c r="J3703" s="6">
        <f>1</f>
        <v>1</v>
      </c>
    </row>
    <row r="3704" spans="2:10" ht="23.25" customHeight="1">
      <c r="B3704" s="100" t="s">
        <v>408</v>
      </c>
      <c r="C3704" s="100" t="s">
        <v>409</v>
      </c>
      <c r="D3704" s="100" t="s">
        <v>410</v>
      </c>
      <c r="E3704" s="100">
        <v>65000</v>
      </c>
      <c r="F3704" s="129">
        <v>2002</v>
      </c>
      <c r="G3704" s="100" t="s">
        <v>293</v>
      </c>
      <c r="H3704" s="15" t="s">
        <v>287</v>
      </c>
      <c r="I3704" s="130">
        <v>5.08</v>
      </c>
      <c r="J3704" s="6">
        <f>1</f>
        <v>1</v>
      </c>
    </row>
    <row r="3705" spans="2:10" ht="23.25" customHeight="1">
      <c r="B3705" s="100" t="s">
        <v>420</v>
      </c>
      <c r="C3705" s="100" t="str">
        <f>_xlfn.XLOOKUP(tblMix[[#This Row],[Team Name]],tblLookup[Team Name],tblLookup[Arena Name],NA(),0,1)</f>
        <v>TIAA Bank Field</v>
      </c>
      <c r="D3705" s="100" t="str">
        <f>_xlfn.XLOOKUP(tblMix[[#This Row],[Arena Name]],tblLookup[Arena Name],tblLookup[Arena Location],NA(),0,1)</f>
        <v>Jacksonville, Florida</v>
      </c>
      <c r="E3705" s="100">
        <v>69132</v>
      </c>
      <c r="F3705" s="129">
        <v>2008</v>
      </c>
      <c r="G3705" s="100" t="s">
        <v>270</v>
      </c>
      <c r="H3705" s="15" t="s">
        <v>290</v>
      </c>
      <c r="I3705" s="130">
        <v>8.5</v>
      </c>
      <c r="J3705" s="6">
        <f>1</f>
        <v>1</v>
      </c>
    </row>
    <row r="3706" spans="2:10" ht="23.25" customHeight="1">
      <c r="B3706" s="100" t="str" cm="1">
        <f t="array" ref="B3706">_xlfn.XLOOKUP(tblMix[[#This Row],[Arena Name]]&amp;tblMix[[#This Row],[Arena Location]],tblLookup[Arena Name]&amp;tblLookup[Arena Location],tblLookup[Team Name],NA(),0,1)</f>
        <v>Arizona Cardinals</v>
      </c>
      <c r="C3706" s="100" t="str">
        <f>_xlfn.XLOOKUP(tblMix[[#This Row],[Arena Location]],tblLookup[Arena Location],tblLookup[Arena Name],NA(),0,1)</f>
        <v>State Farm Stadium</v>
      </c>
      <c r="D3706" s="100" t="s">
        <v>380</v>
      </c>
      <c r="E3706" s="100">
        <v>63400</v>
      </c>
      <c r="F3706" s="129">
        <v>2006</v>
      </c>
      <c r="G3706" s="100" t="s">
        <v>295</v>
      </c>
      <c r="H3706" s="15" t="s">
        <v>281</v>
      </c>
      <c r="I3706" s="130">
        <v>13.92</v>
      </c>
      <c r="J3706" s="6">
        <f>1</f>
        <v>1</v>
      </c>
    </row>
    <row r="3707" spans="2:10" ht="23.25" customHeight="1">
      <c r="B3707" s="100" t="s">
        <v>420</v>
      </c>
      <c r="C3707" s="100" t="s">
        <v>421</v>
      </c>
      <c r="D3707" s="100" t="str">
        <f>_xlfn.XLOOKUP(tblMix[[#This Row],[Arena Name]],tblLookup[Arena Name],tblLookup[Arena Location],NA(),0,1)</f>
        <v>Jacksonville, Florida</v>
      </c>
      <c r="E3707" s="100">
        <v>69132</v>
      </c>
      <c r="F3707" s="129">
        <v>2008</v>
      </c>
      <c r="G3707" s="100" t="s">
        <v>274</v>
      </c>
      <c r="H3707" s="15" t="s">
        <v>281</v>
      </c>
      <c r="I3707" s="130">
        <v>7.11</v>
      </c>
      <c r="J3707" s="6">
        <f>1</f>
        <v>1</v>
      </c>
    </row>
    <row r="3708" spans="2:10" ht="23.25" customHeight="1">
      <c r="B3708" s="100" t="s">
        <v>429</v>
      </c>
      <c r="C3708" s="100" t="s">
        <v>430</v>
      </c>
      <c r="D3708" s="100" t="s">
        <v>431</v>
      </c>
      <c r="E3708" s="100">
        <v>70240</v>
      </c>
      <c r="F3708" s="129">
        <v>2020</v>
      </c>
      <c r="G3708" s="100" t="s">
        <v>286</v>
      </c>
      <c r="H3708" s="15" t="s">
        <v>287</v>
      </c>
      <c r="I3708" s="130">
        <v>8.8800000000000008</v>
      </c>
      <c r="J3708" s="6">
        <f>1</f>
        <v>1</v>
      </c>
    </row>
    <row r="3709" spans="2:10" ht="23.25" customHeight="1">
      <c r="B3709" s="100" t="s">
        <v>414</v>
      </c>
      <c r="C3709" s="100" t="s">
        <v>415</v>
      </c>
      <c r="D3709" s="100" t="s">
        <v>416</v>
      </c>
      <c r="E3709" s="100">
        <v>72220</v>
      </c>
      <c r="F3709" s="129">
        <v>2002</v>
      </c>
      <c r="G3709" s="100" t="s">
        <v>364</v>
      </c>
      <c r="H3709" s="15" t="s">
        <v>287</v>
      </c>
      <c r="I3709" s="130">
        <v>6.86</v>
      </c>
      <c r="J3709" s="6">
        <f>1</f>
        <v>1</v>
      </c>
    </row>
    <row r="3710" spans="2:10" ht="23.25" customHeight="1">
      <c r="B3710" s="100" t="s">
        <v>455</v>
      </c>
      <c r="C3710" s="100" t="s">
        <v>456</v>
      </c>
      <c r="D3710" s="100" t="s">
        <v>457</v>
      </c>
      <c r="E3710" s="100">
        <v>68500</v>
      </c>
      <c r="F3710" s="129">
        <v>2014</v>
      </c>
      <c r="G3710" s="100" t="s">
        <v>365</v>
      </c>
      <c r="H3710" s="15" t="s">
        <v>290</v>
      </c>
      <c r="I3710" s="130">
        <v>7.72</v>
      </c>
      <c r="J3710" s="6">
        <f>1</f>
        <v>1</v>
      </c>
    </row>
    <row r="3711" spans="2:10" ht="23.25" customHeight="1">
      <c r="B3711" s="100" t="s">
        <v>464</v>
      </c>
      <c r="C3711" s="100" t="s">
        <v>465</v>
      </c>
      <c r="D3711" s="100" t="s">
        <v>466</v>
      </c>
      <c r="E3711" s="100">
        <v>69143</v>
      </c>
      <c r="F3711" s="129">
        <v>1999</v>
      </c>
      <c r="G3711" s="100" t="s">
        <v>308</v>
      </c>
      <c r="H3711" s="15" t="s">
        <v>283</v>
      </c>
      <c r="I3711" s="130">
        <v>11.5</v>
      </c>
      <c r="J3711" s="6">
        <f>1</f>
        <v>1</v>
      </c>
    </row>
    <row r="3712" spans="2:10" ht="23.25" customHeight="1">
      <c r="B3712" s="100" t="s">
        <v>448</v>
      </c>
      <c r="C3712" s="100" t="str">
        <f>_xlfn.XLOOKUP(tblMix[[#This Row],[Team Name]],tblLookup[Team Name],tblLookup[Arena Name],NA(),0,1)</f>
        <v>MetLife Stadium</v>
      </c>
      <c r="D3712" s="100" t="s">
        <v>447</v>
      </c>
      <c r="E3712" s="100">
        <v>82500</v>
      </c>
      <c r="F3712" s="129">
        <v>2010</v>
      </c>
      <c r="G3712" s="100" t="s">
        <v>365</v>
      </c>
      <c r="H3712" s="15" t="s">
        <v>283</v>
      </c>
      <c r="I3712" s="130">
        <v>7.18</v>
      </c>
      <c r="J3712" s="6">
        <f>1</f>
        <v>1</v>
      </c>
    </row>
    <row r="3713" spans="2:10" ht="23.25" customHeight="1">
      <c r="B3713" s="100" t="s">
        <v>445</v>
      </c>
      <c r="C3713" s="100" t="s">
        <v>446</v>
      </c>
      <c r="D3713" s="100" t="s">
        <v>447</v>
      </c>
      <c r="E3713" s="100">
        <v>82500</v>
      </c>
      <c r="F3713" s="129">
        <v>2010</v>
      </c>
      <c r="G3713" s="100" t="s">
        <v>364</v>
      </c>
      <c r="H3713" s="15" t="s">
        <v>281</v>
      </c>
      <c r="I3713" s="130">
        <v>7.2</v>
      </c>
      <c r="J3713" s="6">
        <f>1</f>
        <v>1</v>
      </c>
    </row>
    <row r="3714" spans="2:10" ht="23.25" customHeight="1">
      <c r="B3714" s="100" t="str" cm="1">
        <f t="array" ref="B3714">_xlfn.XLOOKUP(tblMix[[#This Row],[Arena Name]]&amp;tblMix[[#This Row],[Arena Location]],tblLookup[Arena Name]&amp;tblLookup[Arena Location],tblLookup[Team Name],NA(),0,1)</f>
        <v>Cleveland Browns</v>
      </c>
      <c r="C3714" s="100" t="str">
        <f>_xlfn.XLOOKUP(tblMix[[#This Row],[Arena Location]],tblLookup[Arena Location],tblLookup[Arena Name],NA(),0,1)</f>
        <v>Cleveland Browns Stadium</v>
      </c>
      <c r="D3714" s="100" t="s">
        <v>401</v>
      </c>
      <c r="E3714" s="100">
        <v>67895</v>
      </c>
      <c r="F3714" s="129">
        <v>1999</v>
      </c>
      <c r="G3714" s="100" t="s">
        <v>277</v>
      </c>
      <c r="H3714" s="15" t="s">
        <v>290</v>
      </c>
      <c r="I3714" s="130">
        <v>7.75</v>
      </c>
      <c r="J3714" s="6">
        <f>1</f>
        <v>1</v>
      </c>
    </row>
    <row r="3715" spans="2:10" ht="23.25" customHeight="1">
      <c r="B3715" s="100" t="s">
        <v>420</v>
      </c>
      <c r="C3715" s="100" t="s">
        <v>421</v>
      </c>
      <c r="D3715" s="100" t="s">
        <v>422</v>
      </c>
      <c r="E3715" s="100">
        <v>69132</v>
      </c>
      <c r="F3715" s="129">
        <v>2008</v>
      </c>
      <c r="G3715" s="100" t="s">
        <v>296</v>
      </c>
      <c r="H3715" s="15" t="s">
        <v>281</v>
      </c>
      <c r="I3715" s="130">
        <v>12.21</v>
      </c>
      <c r="J3715" s="6">
        <f>1</f>
        <v>1</v>
      </c>
    </row>
    <row r="3716" spans="2:10" ht="23.25" customHeight="1">
      <c r="B3716" s="100" t="str" cm="1">
        <f t="array" ref="B3716">_xlfn.XLOOKUP(tblMix[[#This Row],[Arena Name]]&amp;tblMix[[#This Row],[Arena Location]],tblLookup[Arena Name]&amp;tblLookup[Arena Location],tblLookup[Team Name],NA(),0,1)</f>
        <v>San Francisco 49ers</v>
      </c>
      <c r="C3716" s="100" t="str">
        <f>_xlfn.XLOOKUP(tblMix[[#This Row],[Arena Location]],tblLookup[Arena Location],tblLookup[Arena Name],NA(),0,1)</f>
        <v>Levi's Stadium</v>
      </c>
      <c r="D3716" s="100" t="s">
        <v>457</v>
      </c>
      <c r="E3716" s="100">
        <v>68500</v>
      </c>
      <c r="F3716" s="129">
        <v>2014</v>
      </c>
      <c r="G3716" s="100" t="s">
        <v>323</v>
      </c>
      <c r="H3716" s="15" t="s">
        <v>287</v>
      </c>
      <c r="I3716" s="130">
        <v>2.11</v>
      </c>
      <c r="J3716" s="6">
        <f>1</f>
        <v>1</v>
      </c>
    </row>
    <row r="3717" spans="2:10" ht="23.25" customHeight="1">
      <c r="B3717" s="100" t="s">
        <v>464</v>
      </c>
      <c r="C3717" s="100" t="s">
        <v>465</v>
      </c>
      <c r="D3717" s="100" t="s">
        <v>466</v>
      </c>
      <c r="E3717" s="100">
        <v>69143</v>
      </c>
      <c r="F3717" s="129">
        <v>1999</v>
      </c>
      <c r="G3717" s="100" t="s">
        <v>360</v>
      </c>
      <c r="H3717" s="15" t="s">
        <v>281</v>
      </c>
      <c r="I3717" s="130">
        <v>3.39</v>
      </c>
      <c r="J3717" s="6">
        <f>1</f>
        <v>1</v>
      </c>
    </row>
    <row r="3718" spans="2:10" ht="23.25" customHeight="1">
      <c r="B3718" s="100" t="s">
        <v>449</v>
      </c>
      <c r="C3718" s="100" t="s">
        <v>450</v>
      </c>
      <c r="D3718" s="100" t="s">
        <v>451</v>
      </c>
      <c r="E3718" s="100">
        <v>69596</v>
      </c>
      <c r="F3718" s="129">
        <v>2003</v>
      </c>
      <c r="G3718" s="100" t="s">
        <v>362</v>
      </c>
      <c r="H3718" s="15" t="s">
        <v>287</v>
      </c>
      <c r="I3718" s="130">
        <v>7.12</v>
      </c>
      <c r="J3718" s="6">
        <f>1</f>
        <v>1</v>
      </c>
    </row>
    <row r="3719" spans="2:10" ht="23.25" customHeight="1">
      <c r="B3719" s="100" t="s">
        <v>452</v>
      </c>
      <c r="C3719" s="100" t="str">
        <f>_xlfn.XLOOKUP(tblMix[[#This Row],[Team Name]],tblLookup[Team Name],tblLookup[Arena Name],NA(),0,1)</f>
        <v>Acrisure Stadium</v>
      </c>
      <c r="D3719" s="100" t="s">
        <v>454</v>
      </c>
      <c r="E3719" s="100">
        <v>68400</v>
      </c>
      <c r="F3719" s="129">
        <v>2001</v>
      </c>
      <c r="G3719" s="100" t="s">
        <v>276</v>
      </c>
      <c r="H3719" s="15" t="s">
        <v>283</v>
      </c>
      <c r="I3719" s="130">
        <v>6.13</v>
      </c>
      <c r="J3719" s="6">
        <f>1</f>
        <v>1</v>
      </c>
    </row>
    <row r="3720" spans="2:10" ht="23.25" customHeight="1">
      <c r="B3720" s="100" t="str" cm="1">
        <f t="array" ref="B3720">_xlfn.XLOOKUP(tblMix[[#This Row],[Arena Name]]&amp;tblMix[[#This Row],[Arena Location]],tblLookup[Arena Name]&amp;tblLookup[Arena Location],tblLookup[Team Name],NA(),0,1)</f>
        <v>Carolina Panthers</v>
      </c>
      <c r="C3720" s="100" t="str">
        <f>_xlfn.XLOOKUP(tblMix[[#This Row],[Arena Location]],tblLookup[Arena Location],tblLookup[Arena Name],NA(),0,1)</f>
        <v>Bank of America Stadium</v>
      </c>
      <c r="D3720" s="100" t="s">
        <v>392</v>
      </c>
      <c r="E3720" s="100">
        <v>75523</v>
      </c>
      <c r="F3720" s="129">
        <v>1996</v>
      </c>
      <c r="G3720" s="100" t="s">
        <v>312</v>
      </c>
      <c r="H3720" s="15" t="s">
        <v>283</v>
      </c>
      <c r="I3720" s="130">
        <v>16.22</v>
      </c>
      <c r="J3720" s="6">
        <f>1</f>
        <v>1</v>
      </c>
    </row>
    <row r="3721" spans="2:10" ht="23.25" customHeight="1">
      <c r="B3721" s="100" t="s">
        <v>402</v>
      </c>
      <c r="C3721" s="100" t="s">
        <v>403</v>
      </c>
      <c r="D3721" s="100" t="str">
        <f>_xlfn.XLOOKUP(tblMix[[#This Row],[Arena Name]],tblLookup[Arena Name],tblLookup[Arena Location],NA(),0,1)</f>
        <v>Arlington, Texas</v>
      </c>
      <c r="E3721" s="100">
        <v>80000</v>
      </c>
      <c r="F3721" s="129">
        <v>2009</v>
      </c>
      <c r="G3721" s="100" t="s">
        <v>300</v>
      </c>
      <c r="H3721" s="15" t="s">
        <v>283</v>
      </c>
      <c r="I3721" s="130">
        <v>8.15</v>
      </c>
      <c r="J3721" s="6">
        <f>1</f>
        <v>1</v>
      </c>
    </row>
    <row r="3722" spans="2:10" ht="23.25" customHeight="1">
      <c r="B3722" s="100" t="s">
        <v>411</v>
      </c>
      <c r="C3722" s="100" t="s">
        <v>412</v>
      </c>
      <c r="D3722" s="100" t="s">
        <v>413</v>
      </c>
      <c r="E3722" s="100">
        <v>81441</v>
      </c>
      <c r="F3722" s="129">
        <v>1957</v>
      </c>
      <c r="G3722" s="100" t="s">
        <v>269</v>
      </c>
      <c r="H3722" s="15" t="s">
        <v>290</v>
      </c>
      <c r="I3722" s="130">
        <v>10.77</v>
      </c>
      <c r="J3722" s="6">
        <f>1</f>
        <v>1</v>
      </c>
    </row>
    <row r="3723" spans="2:10" ht="23.25" customHeight="1">
      <c r="B3723" s="100" t="s">
        <v>442</v>
      </c>
      <c r="C3723" s="100" t="s">
        <v>443</v>
      </c>
      <c r="D3723" s="100" t="str">
        <f>_xlfn.XLOOKUP(tblMix[[#This Row],[Arena Name]],tblLookup[Arena Name],tblLookup[Arena Location],NA(),0,1)</f>
        <v>New Orleans, Louisiana</v>
      </c>
      <c r="E3723" s="100">
        <v>73208</v>
      </c>
      <c r="F3723" s="129">
        <v>1975</v>
      </c>
      <c r="G3723" s="100" t="s">
        <v>292</v>
      </c>
      <c r="H3723" s="15" t="s">
        <v>281</v>
      </c>
      <c r="I3723" s="130">
        <v>9.19</v>
      </c>
      <c r="J3723" s="6">
        <f>1</f>
        <v>1</v>
      </c>
    </row>
    <row r="3724" spans="2:10" ht="23.25" customHeight="1">
      <c r="B3724" s="100" t="s">
        <v>432</v>
      </c>
      <c r="C3724" s="100" t="s">
        <v>430</v>
      </c>
      <c r="D3724" s="100" t="s">
        <v>431</v>
      </c>
      <c r="E3724" s="100">
        <v>70240</v>
      </c>
      <c r="F3724" s="129">
        <v>2020</v>
      </c>
      <c r="G3724" s="100" t="s">
        <v>300</v>
      </c>
      <c r="H3724" s="15" t="s">
        <v>281</v>
      </c>
      <c r="I3724" s="130">
        <v>8.64</v>
      </c>
      <c r="J3724" s="6">
        <f>1</f>
        <v>1</v>
      </c>
    </row>
    <row r="3725" spans="2:10" ht="23.25" customHeight="1">
      <c r="B3725" s="100" t="s">
        <v>458</v>
      </c>
      <c r="C3725" s="100" t="str">
        <f>_xlfn.XLOOKUP(tblMix[[#This Row],[Team Name]],tblLookup[Team Name],tblLookup[Arena Name],NA(),0,1)</f>
        <v>Lumen Field</v>
      </c>
      <c r="D3725" s="100" t="s">
        <v>460</v>
      </c>
      <c r="E3725" s="100">
        <v>69000</v>
      </c>
      <c r="F3725" s="129">
        <v>2002</v>
      </c>
      <c r="G3725" s="100" t="s">
        <v>362</v>
      </c>
      <c r="H3725" s="15" t="s">
        <v>287</v>
      </c>
      <c r="I3725" s="130">
        <v>7.12</v>
      </c>
      <c r="J3725" s="6">
        <f>1</f>
        <v>1</v>
      </c>
    </row>
    <row r="3726" spans="2:10" ht="23.25" customHeight="1">
      <c r="B3726" s="100" t="s">
        <v>448</v>
      </c>
      <c r="C3726" s="100" t="str">
        <f>_xlfn.XLOOKUP(tblMix[[#This Row],[Team Name]],tblLookup[Team Name],tblLookup[Arena Name],NA(),0,1)</f>
        <v>MetLife Stadium</v>
      </c>
      <c r="D3726" s="100" t="str">
        <f>_xlfn.XLOOKUP(tblMix[[#This Row],[Arena Name]],tblLookup[Arena Name],tblLookup[Arena Location],NA(),0,1)</f>
        <v>East Rutherford, New Jersey</v>
      </c>
      <c r="E3726" s="100">
        <v>82500</v>
      </c>
      <c r="F3726" s="129">
        <v>2010</v>
      </c>
      <c r="G3726" s="100" t="s">
        <v>300</v>
      </c>
      <c r="H3726" s="15" t="s">
        <v>283</v>
      </c>
      <c r="I3726" s="130">
        <v>8.15</v>
      </c>
      <c r="J3726" s="6">
        <f>1</f>
        <v>1</v>
      </c>
    </row>
    <row r="3727" spans="2:10" ht="23.25" customHeight="1">
      <c r="B3727" s="100" t="s">
        <v>408</v>
      </c>
      <c r="C3727" s="100" t="str">
        <f>_xlfn.XLOOKUP(tblMix[[#This Row],[Team Name]],tblLookup[Team Name],tblLookup[Arena Name],NA(),0,1)</f>
        <v>Ford Field</v>
      </c>
      <c r="D3727" s="100" t="str">
        <f>_xlfn.XLOOKUP(tblMix[[#This Row],[Arena Name]],tblLookup[Arena Name],tblLookup[Arena Location],NA(),0,1)</f>
        <v>Detroit, Michigan</v>
      </c>
      <c r="E3727" s="100">
        <v>65000</v>
      </c>
      <c r="F3727" s="129">
        <v>2002</v>
      </c>
      <c r="G3727" s="100" t="s">
        <v>269</v>
      </c>
      <c r="H3727" s="15" t="s">
        <v>281</v>
      </c>
      <c r="I3727" s="130">
        <v>10.96</v>
      </c>
      <c r="J3727" s="6">
        <f>1</f>
        <v>1</v>
      </c>
    </row>
    <row r="3728" spans="2:10" ht="23.25" customHeight="1">
      <c r="B3728" s="100" t="s">
        <v>432</v>
      </c>
      <c r="C3728" s="100" t="s">
        <v>430</v>
      </c>
      <c r="D3728" s="100" t="s">
        <v>431</v>
      </c>
      <c r="E3728" s="100">
        <v>70240</v>
      </c>
      <c r="F3728" s="129">
        <v>2020</v>
      </c>
      <c r="G3728" s="100" t="s">
        <v>297</v>
      </c>
      <c r="H3728" s="15" t="s">
        <v>281</v>
      </c>
      <c r="I3728" s="130">
        <v>15.12</v>
      </c>
      <c r="J3728" s="6">
        <f>1</f>
        <v>1</v>
      </c>
    </row>
    <row r="3729" spans="2:10" ht="23.25" customHeight="1">
      <c r="B3729" s="100" t="s">
        <v>390</v>
      </c>
      <c r="C3729" s="100" t="s">
        <v>391</v>
      </c>
      <c r="D3729" s="100" t="s">
        <v>392</v>
      </c>
      <c r="E3729" s="100">
        <v>75523</v>
      </c>
      <c r="F3729" s="129">
        <v>1996</v>
      </c>
      <c r="G3729" s="100" t="s">
        <v>273</v>
      </c>
      <c r="H3729" s="15" t="s">
        <v>287</v>
      </c>
      <c r="I3729" s="130">
        <v>6.07</v>
      </c>
      <c r="J3729" s="6">
        <f>1</f>
        <v>1</v>
      </c>
    </row>
    <row r="3730" spans="2:10" ht="23.25" customHeight="1">
      <c r="B3730" s="100" t="str" cm="1">
        <f t="array" ref="B3730">_xlfn.XLOOKUP(tblMix[[#This Row],[Arena Name]]&amp;tblMix[[#This Row],[Arena Location]],tblLookup[Arena Name]&amp;tblLookup[Arena Location],tblLookup[Team Name],NA(),0,1)</f>
        <v>New York Giants</v>
      </c>
      <c r="C3730" s="100" t="str">
        <f>_xlfn.XLOOKUP(tblMix[[#This Row],[Arena Location]],tblLookup[Arena Location],tblLookup[Arena Name],NA(),0,1)</f>
        <v>MetLife Stadium</v>
      </c>
      <c r="D3730" s="100" t="s">
        <v>447</v>
      </c>
      <c r="E3730" s="100">
        <v>82500</v>
      </c>
      <c r="F3730" s="129">
        <v>2010</v>
      </c>
      <c r="G3730" s="100" t="s">
        <v>288</v>
      </c>
      <c r="H3730" s="15" t="s">
        <v>283</v>
      </c>
      <c r="I3730" s="130">
        <v>5.13</v>
      </c>
      <c r="J3730" s="6">
        <f>1</f>
        <v>1</v>
      </c>
    </row>
    <row r="3731" spans="2:10" ht="23.25" customHeight="1">
      <c r="B3731" s="100" t="str" cm="1">
        <f t="array" ref="B3731">_xlfn.XLOOKUP(tblMix[[#This Row],[Arena Name]]&amp;tblMix[[#This Row],[Arena Location]],tblLookup[Arena Name]&amp;tblLookup[Arena Location],tblLookup[Team Name],NA(),0,1)</f>
        <v>Atlanta Falcons</v>
      </c>
      <c r="C3731" s="100" t="s">
        <v>382</v>
      </c>
      <c r="D3731" s="100" t="s">
        <v>383</v>
      </c>
      <c r="E3731" s="100">
        <v>71000</v>
      </c>
      <c r="F3731" s="129">
        <v>2017</v>
      </c>
      <c r="G3731" s="100" t="s">
        <v>270</v>
      </c>
      <c r="H3731" s="15" t="s">
        <v>281</v>
      </c>
      <c r="I3731" s="130">
        <v>8.84</v>
      </c>
      <c r="J3731" s="6">
        <f>1</f>
        <v>1</v>
      </c>
    </row>
    <row r="3732" spans="2:10" ht="23.25" customHeight="1">
      <c r="B3732" s="100" t="s">
        <v>393</v>
      </c>
      <c r="C3732" s="100" t="s">
        <v>394</v>
      </c>
      <c r="D3732" s="100" t="s">
        <v>395</v>
      </c>
      <c r="E3732" s="100">
        <v>61500</v>
      </c>
      <c r="F3732" s="129">
        <v>1924</v>
      </c>
      <c r="G3732" s="100" t="s">
        <v>321</v>
      </c>
      <c r="H3732" s="15" t="s">
        <v>287</v>
      </c>
      <c r="I3732" s="130">
        <v>3.98</v>
      </c>
      <c r="J3732" s="6">
        <f>1</f>
        <v>1</v>
      </c>
    </row>
    <row r="3733" spans="2:10" ht="23.25" customHeight="1">
      <c r="B3733" s="100" t="s">
        <v>423</v>
      </c>
      <c r="C3733" s="100" t="s">
        <v>424</v>
      </c>
      <c r="D3733" s="100" t="s">
        <v>425</v>
      </c>
      <c r="E3733" s="100">
        <v>76416</v>
      </c>
      <c r="F3733" s="129">
        <v>1972</v>
      </c>
      <c r="G3733" s="100" t="s">
        <v>304</v>
      </c>
      <c r="H3733" s="15" t="s">
        <v>290</v>
      </c>
      <c r="I3733" s="130">
        <v>7.38</v>
      </c>
      <c r="J3733" s="6">
        <f>1</f>
        <v>1</v>
      </c>
    </row>
    <row r="3734" spans="2:10" ht="23.25" customHeight="1">
      <c r="B3734" s="100" t="str" cm="1">
        <f t="array" ref="B3734">_xlfn.XLOOKUP(tblMix[[#This Row],[Arena Name]]&amp;tblMix[[#This Row],[Arena Location]],tblLookup[Arena Name]&amp;tblLookup[Arena Location],tblLookup[Team Name],NA(),0,1)</f>
        <v>Denver Broncos</v>
      </c>
      <c r="C3734" s="100" t="s">
        <v>406</v>
      </c>
      <c r="D3734" s="100" t="s">
        <v>407</v>
      </c>
      <c r="E3734" s="100">
        <v>76125</v>
      </c>
      <c r="F3734" s="129">
        <v>2001</v>
      </c>
      <c r="G3734" s="100" t="s">
        <v>364</v>
      </c>
      <c r="H3734" s="15" t="s">
        <v>290</v>
      </c>
      <c r="I3734" s="130">
        <v>6.73</v>
      </c>
      <c r="J3734" s="6">
        <f>1</f>
        <v>1</v>
      </c>
    </row>
    <row r="3735" spans="2:10" ht="23.25" customHeight="1">
      <c r="B3735" s="100" t="str" cm="1">
        <f t="array" ref="B3735">_xlfn.XLOOKUP(tblMix[[#This Row],[Arena Name]]&amp;tblMix[[#This Row],[Arena Location]],tblLookup[Arena Name]&amp;tblLookup[Arena Location],tblLookup[Team Name],NA(),0,1)</f>
        <v>Detroit Lions</v>
      </c>
      <c r="C3735" s="100" t="s">
        <v>409</v>
      </c>
      <c r="D3735" s="100" t="s">
        <v>410</v>
      </c>
      <c r="E3735" s="100">
        <v>65000</v>
      </c>
      <c r="F3735" s="129">
        <v>2002</v>
      </c>
      <c r="G3735" s="100" t="s">
        <v>296</v>
      </c>
      <c r="H3735" s="15" t="s">
        <v>290</v>
      </c>
      <c r="I3735" s="130">
        <v>10.47</v>
      </c>
      <c r="J3735" s="6">
        <f>1</f>
        <v>1</v>
      </c>
    </row>
    <row r="3736" spans="2:10" ht="23.25" customHeight="1">
      <c r="B3736" s="100" t="s">
        <v>449</v>
      </c>
      <c r="C3736" s="100" t="s">
        <v>450</v>
      </c>
      <c r="D3736" s="100" t="s">
        <v>451</v>
      </c>
      <c r="E3736" s="100">
        <v>69596</v>
      </c>
      <c r="F3736" s="129">
        <v>2003</v>
      </c>
      <c r="G3736" s="100" t="s">
        <v>294</v>
      </c>
      <c r="H3736" s="15" t="s">
        <v>287</v>
      </c>
      <c r="I3736" s="130">
        <v>3.08</v>
      </c>
      <c r="J3736" s="6">
        <f>1</f>
        <v>1</v>
      </c>
    </row>
    <row r="3737" spans="2:10" ht="23.25" customHeight="1">
      <c r="B3737" s="100" t="str" cm="1">
        <f t="array" ref="B3737">_xlfn.XLOOKUP(tblMix[[#This Row],[Arena Name]]&amp;tblMix[[#This Row],[Arena Location]],tblLookup[Arena Name]&amp;tblLookup[Arena Location],tblLookup[Team Name],NA(),0,1)</f>
        <v>San Francisco 49ers</v>
      </c>
      <c r="C3737" s="100" t="s">
        <v>456</v>
      </c>
      <c r="D3737" s="100" t="s">
        <v>457</v>
      </c>
      <c r="E3737" s="100">
        <v>68500</v>
      </c>
      <c r="F3737" s="129">
        <v>2014</v>
      </c>
      <c r="G3737" s="100" t="s">
        <v>272</v>
      </c>
      <c r="H3737" s="15" t="s">
        <v>287</v>
      </c>
      <c r="I3737" s="130">
        <v>15.68</v>
      </c>
      <c r="J3737" s="6">
        <f>1</f>
        <v>1</v>
      </c>
    </row>
    <row r="3738" spans="2:10" ht="23.25" customHeight="1">
      <c r="B3738" s="100" t="str" cm="1">
        <f t="array" ref="B3738">_xlfn.XLOOKUP(tblMix[[#This Row],[Arena Name]]&amp;tblMix[[#This Row],[Arena Location]],tblLookup[Arena Name]&amp;tblLookup[Arena Location],tblLookup[Team Name],NA(),0,1)</f>
        <v>Pittsburgh Steelers</v>
      </c>
      <c r="C3738" s="100" t="s">
        <v>453</v>
      </c>
      <c r="D3738" s="100" t="s">
        <v>454</v>
      </c>
      <c r="E3738" s="100">
        <v>68400</v>
      </c>
      <c r="F3738" s="129">
        <v>2001</v>
      </c>
      <c r="G3738" s="100" t="s">
        <v>269</v>
      </c>
      <c r="H3738" s="15" t="s">
        <v>281</v>
      </c>
      <c r="I3738" s="130">
        <v>10.96</v>
      </c>
      <c r="J3738" s="6">
        <f>1</f>
        <v>1</v>
      </c>
    </row>
    <row r="3739" spans="2:10" ht="23.25" customHeight="1">
      <c r="B3739" s="100" t="s">
        <v>402</v>
      </c>
      <c r="C3739" s="100" t="str">
        <f>_xlfn.XLOOKUP(tblMix[[#This Row],[Team Name]],tblLookup[Team Name],tblLookup[Arena Name],NA(),0,1)</f>
        <v>AT&amp;T Stadium</v>
      </c>
      <c r="D3739" s="100" t="s">
        <v>404</v>
      </c>
      <c r="E3739" s="100">
        <v>80000</v>
      </c>
      <c r="F3739" s="129">
        <v>2009</v>
      </c>
      <c r="G3739" s="100" t="s">
        <v>271</v>
      </c>
      <c r="H3739" s="15" t="s">
        <v>283</v>
      </c>
      <c r="I3739" s="130">
        <v>9.4700000000000006</v>
      </c>
      <c r="J3739" s="6">
        <f>1</f>
        <v>1</v>
      </c>
    </row>
    <row r="3740" spans="2:10" ht="23.25" customHeight="1">
      <c r="B3740" s="100" t="s">
        <v>432</v>
      </c>
      <c r="C3740" s="100" t="s">
        <v>430</v>
      </c>
      <c r="D3740" s="100" t="str">
        <f>_xlfn.XLOOKUP(tblMix[[#This Row],[Arena Name]],tblLookup[Arena Name],tblLookup[Arena Location],NA(),0,1)</f>
        <v>Inglewood, California</v>
      </c>
      <c r="E3740" s="100">
        <v>70240</v>
      </c>
      <c r="F3740" s="129">
        <v>2020</v>
      </c>
      <c r="G3740" s="100" t="s">
        <v>270</v>
      </c>
      <c r="H3740" s="15" t="s">
        <v>290</v>
      </c>
      <c r="I3740" s="130">
        <v>8.5</v>
      </c>
      <c r="J3740" s="6">
        <f>1</f>
        <v>1</v>
      </c>
    </row>
    <row r="3741" spans="2:10" ht="23.25" customHeight="1">
      <c r="B3741" s="100" t="s">
        <v>432</v>
      </c>
      <c r="C3741" s="100" t="s">
        <v>430</v>
      </c>
      <c r="D3741" s="100" t="s">
        <v>431</v>
      </c>
      <c r="E3741" s="100">
        <v>70240</v>
      </c>
      <c r="F3741" s="129">
        <v>2020</v>
      </c>
      <c r="G3741" s="100" t="s">
        <v>312</v>
      </c>
      <c r="H3741" s="15" t="s">
        <v>290</v>
      </c>
      <c r="I3741" s="130">
        <v>15.16</v>
      </c>
      <c r="J3741" s="6">
        <f>1</f>
        <v>1</v>
      </c>
    </row>
    <row r="3742" spans="2:10" ht="23.25" customHeight="1">
      <c r="B3742" s="100" t="s">
        <v>405</v>
      </c>
      <c r="C3742" s="100" t="s">
        <v>406</v>
      </c>
      <c r="D3742" s="100" t="s">
        <v>407</v>
      </c>
      <c r="E3742" s="100">
        <v>76125</v>
      </c>
      <c r="F3742" s="129">
        <v>2001</v>
      </c>
      <c r="G3742" s="100" t="s">
        <v>277</v>
      </c>
      <c r="H3742" s="15" t="s">
        <v>290</v>
      </c>
      <c r="I3742" s="130">
        <v>7.75</v>
      </c>
      <c r="J3742" s="6">
        <f>1</f>
        <v>1</v>
      </c>
    </row>
    <row r="3743" spans="2:10" ht="23.25" customHeight="1">
      <c r="B3743" s="100" t="s">
        <v>402</v>
      </c>
      <c r="C3743" s="100" t="s">
        <v>403</v>
      </c>
      <c r="D3743" s="100" t="s">
        <v>404</v>
      </c>
      <c r="E3743" s="100">
        <v>80000</v>
      </c>
      <c r="F3743" s="129">
        <v>2009</v>
      </c>
      <c r="G3743" s="100" t="s">
        <v>364</v>
      </c>
      <c r="H3743" s="15" t="s">
        <v>281</v>
      </c>
      <c r="I3743" s="130">
        <v>7.2</v>
      </c>
      <c r="J3743" s="6">
        <f>1</f>
        <v>1</v>
      </c>
    </row>
    <row r="3744" spans="2:10" ht="23.25" customHeight="1">
      <c r="B3744" s="100" t="s">
        <v>378</v>
      </c>
      <c r="C3744" s="100" t="str">
        <f>_xlfn.XLOOKUP(tblMix[[#This Row],[Team Name]],tblLookup[Team Name],tblLookup[Arena Name],NA(),0,1)</f>
        <v>State Farm Stadium</v>
      </c>
      <c r="D3744" s="100" t="str">
        <f>_xlfn.XLOOKUP(tblMix[[#This Row],[Arena Name]],tblLookup[Arena Name],tblLookup[Arena Location],NA(),0,1)</f>
        <v>Glendale, Arizona</v>
      </c>
      <c r="E3744" s="100">
        <v>63400</v>
      </c>
      <c r="F3744" s="129">
        <v>2006</v>
      </c>
      <c r="G3744" s="100" t="s">
        <v>299</v>
      </c>
      <c r="H3744" s="15" t="s">
        <v>283</v>
      </c>
      <c r="I3744" s="130">
        <v>5.21</v>
      </c>
      <c r="J3744" s="6">
        <f>1</f>
        <v>1</v>
      </c>
    </row>
    <row r="3745" spans="2:10" ht="23.25" customHeight="1">
      <c r="B3745" s="100" t="str" cm="1">
        <f t="array" ref="B3745">_xlfn.XLOOKUP(tblMix[[#This Row],[Arena Name]]&amp;tblMix[[#This Row],[Arena Location]],tblLookup[Arena Name]&amp;tblLookup[Arena Location],tblLookup[Team Name],NA(),0,1)</f>
        <v>Buffalo Bills</v>
      </c>
      <c r="C3745" s="100" t="s">
        <v>388</v>
      </c>
      <c r="D3745" s="100" t="s">
        <v>389</v>
      </c>
      <c r="E3745" s="100">
        <v>71608</v>
      </c>
      <c r="F3745" s="129">
        <v>1973</v>
      </c>
      <c r="G3745" s="100" t="s">
        <v>309</v>
      </c>
      <c r="H3745" s="15" t="s">
        <v>283</v>
      </c>
      <c r="I3745" s="130">
        <v>1.68</v>
      </c>
      <c r="J3745" s="6">
        <f>1</f>
        <v>1</v>
      </c>
    </row>
    <row r="3746" spans="2:10" ht="23.25" customHeight="1">
      <c r="B3746" s="100" t="str" cm="1">
        <f t="array" ref="B3746">_xlfn.XLOOKUP(tblMix[[#This Row],[Arena Name]]&amp;tblMix[[#This Row],[Arena Location]],tblLookup[Arena Name]&amp;tblLookup[Arena Location],tblLookup[Team Name],NA(),0,1)</f>
        <v>Green Bay Packers</v>
      </c>
      <c r="C3746" s="100" t="str">
        <f>_xlfn.XLOOKUP(tblMix[[#This Row],[Arena Location]],tblLookup[Arena Location],tblLookup[Arena Name],NA(),0,1)</f>
        <v>Lambeau Field</v>
      </c>
      <c r="D3746" s="100" t="s">
        <v>413</v>
      </c>
      <c r="E3746" s="100">
        <v>81441</v>
      </c>
      <c r="F3746" s="129">
        <v>1957</v>
      </c>
      <c r="G3746" s="100" t="s">
        <v>276</v>
      </c>
      <c r="H3746" s="15" t="s">
        <v>287</v>
      </c>
      <c r="I3746" s="130">
        <v>6.13</v>
      </c>
      <c r="J3746" s="6">
        <f>1</f>
        <v>1</v>
      </c>
    </row>
    <row r="3747" spans="2:10" ht="23.25" customHeight="1">
      <c r="B3747" s="100" t="s">
        <v>458</v>
      </c>
      <c r="C3747" s="100" t="s">
        <v>459</v>
      </c>
      <c r="D3747" s="100" t="s">
        <v>460</v>
      </c>
      <c r="E3747" s="100">
        <v>69000</v>
      </c>
      <c r="F3747" s="129">
        <v>2002</v>
      </c>
      <c r="G3747" s="100" t="s">
        <v>273</v>
      </c>
      <c r="H3747" s="15" t="s">
        <v>290</v>
      </c>
      <c r="I3747" s="130">
        <v>5.62</v>
      </c>
      <c r="J3747" s="6">
        <f>1</f>
        <v>1</v>
      </c>
    </row>
    <row r="3748" spans="2:10" ht="23.25" customHeight="1">
      <c r="B3748" s="100" t="str" cm="1">
        <f t="array" ref="B3748">_xlfn.XLOOKUP(tblMix[[#This Row],[Arena Name]]&amp;tblMix[[#This Row],[Arena Location]],tblLookup[Arena Name]&amp;tblLookup[Arena Location],tblLookup[Team Name],NA(),0,1)</f>
        <v>Los Angeles Rams</v>
      </c>
      <c r="C3748" s="100" t="s">
        <v>430</v>
      </c>
      <c r="D3748" s="100" t="s">
        <v>431</v>
      </c>
      <c r="E3748" s="100">
        <v>70240</v>
      </c>
      <c r="F3748" s="129">
        <v>2020</v>
      </c>
      <c r="G3748" s="100" t="s">
        <v>268</v>
      </c>
      <c r="H3748" s="15" t="s">
        <v>290</v>
      </c>
      <c r="I3748" s="130">
        <v>6.16</v>
      </c>
      <c r="J3748" s="6">
        <f>1</f>
        <v>1</v>
      </c>
    </row>
    <row r="3749" spans="2:10" ht="23.25" customHeight="1">
      <c r="B3749" s="100" t="str" cm="1">
        <f t="array" ref="B3749">_xlfn.XLOOKUP(tblMix[[#This Row],[Arena Name]]&amp;tblMix[[#This Row],[Arena Location]],tblLookup[Arena Name]&amp;tblLookup[Arena Location],tblLookup[Team Name],NA(),0,1)</f>
        <v>Detroit Lions</v>
      </c>
      <c r="C3749" s="100" t="str">
        <f>_xlfn.XLOOKUP(tblMix[[#This Row],[Arena Location]],tblLookup[Arena Location],tblLookup[Arena Name],NA(),0,1)</f>
        <v>Ford Field</v>
      </c>
      <c r="D3749" s="100" t="s">
        <v>410</v>
      </c>
      <c r="E3749" s="100">
        <v>65000</v>
      </c>
      <c r="F3749" s="129">
        <v>2002</v>
      </c>
      <c r="G3749" s="100" t="s">
        <v>285</v>
      </c>
      <c r="H3749" s="15" t="s">
        <v>290</v>
      </c>
      <c r="I3749" s="130">
        <v>11.99</v>
      </c>
      <c r="J3749" s="6">
        <f>1</f>
        <v>1</v>
      </c>
    </row>
    <row r="3750" spans="2:10" ht="23.25" customHeight="1">
      <c r="B3750" s="100" t="str" cm="1">
        <f t="array" ref="B3750">_xlfn.XLOOKUP(tblMix[[#This Row],[Arena Name]]&amp;tblMix[[#This Row],[Arena Location]],tblLookup[Arena Name]&amp;tblLookup[Arena Location],tblLookup[Team Name],NA(),0,1)</f>
        <v>Green Bay Packers</v>
      </c>
      <c r="C3750" s="100" t="str">
        <f>_xlfn.XLOOKUP(tblMix[[#This Row],[Arena Location]],tblLookup[Arena Location],tblLookup[Arena Name],NA(),0,1)</f>
        <v>Lambeau Field</v>
      </c>
      <c r="D3750" s="100" t="s">
        <v>413</v>
      </c>
      <c r="E3750" s="100">
        <v>81441</v>
      </c>
      <c r="F3750" s="129">
        <v>1957</v>
      </c>
      <c r="G3750" s="100" t="s">
        <v>293</v>
      </c>
      <c r="H3750" s="15" t="s">
        <v>287</v>
      </c>
      <c r="I3750" s="130">
        <v>5.08</v>
      </c>
      <c r="J3750" s="6">
        <f>1</f>
        <v>1</v>
      </c>
    </row>
    <row r="3751" spans="2:10" ht="23.25" customHeight="1">
      <c r="B3751" s="100" t="s">
        <v>467</v>
      </c>
      <c r="C3751" s="100" t="str">
        <f>_xlfn.XLOOKUP(tblMix[[#This Row],[Team Name]],tblLookup[Team Name],tblLookup[Arena Name],NA(),0,1)</f>
        <v>Commanders Field</v>
      </c>
      <c r="D3751" s="100" t="str">
        <f>_xlfn.XLOOKUP(tblMix[[#This Row],[Arena Name]],tblLookup[Arena Name],tblLookup[Arena Location],NA(),0,1)</f>
        <v>Landover, Maryland</v>
      </c>
      <c r="E3751" s="100">
        <v>82000</v>
      </c>
      <c r="F3751" s="129">
        <v>1997</v>
      </c>
      <c r="G3751" s="100" t="s">
        <v>321</v>
      </c>
      <c r="H3751" s="15" t="s">
        <v>287</v>
      </c>
      <c r="I3751" s="130">
        <v>3.98</v>
      </c>
      <c r="J3751" s="6">
        <f>1</f>
        <v>1</v>
      </c>
    </row>
    <row r="3752" spans="2:10" ht="23.25" customHeight="1">
      <c r="B3752" s="100" t="s">
        <v>423</v>
      </c>
      <c r="C3752" s="100" t="s">
        <v>424</v>
      </c>
      <c r="D3752" s="100" t="s">
        <v>425</v>
      </c>
      <c r="E3752" s="100">
        <v>76416</v>
      </c>
      <c r="F3752" s="129">
        <v>1972</v>
      </c>
      <c r="G3752" s="100" t="s">
        <v>314</v>
      </c>
      <c r="H3752" s="15" t="s">
        <v>287</v>
      </c>
      <c r="I3752" s="130">
        <v>12.41</v>
      </c>
      <c r="J3752" s="6">
        <f>1</f>
        <v>1</v>
      </c>
    </row>
    <row r="3753" spans="2:10" ht="23.25" customHeight="1">
      <c r="B3753" s="100" t="str" cm="1">
        <f t="array" ref="B3753">_xlfn.XLOOKUP(tblMix[[#This Row],[Arena Name]]&amp;tblMix[[#This Row],[Arena Location]],tblLookup[Arena Name]&amp;tblLookup[Arena Location],tblLookup[Team Name],NA(),0,1)</f>
        <v>Seattle Seahawks</v>
      </c>
      <c r="C3753" s="100" t="str">
        <f>_xlfn.XLOOKUP(tblMix[[#This Row],[Arena Location]],tblLookup[Arena Location],tblLookup[Arena Name],NA(),0,1)</f>
        <v>Lumen Field</v>
      </c>
      <c r="D3753" s="100" t="s">
        <v>460</v>
      </c>
      <c r="E3753" s="100">
        <v>69000</v>
      </c>
      <c r="F3753" s="129">
        <v>2002</v>
      </c>
      <c r="G3753" s="100" t="s">
        <v>321</v>
      </c>
      <c r="H3753" s="15" t="s">
        <v>283</v>
      </c>
      <c r="I3753" s="130">
        <v>3.98</v>
      </c>
      <c r="J3753" s="6">
        <f>1</f>
        <v>1</v>
      </c>
    </row>
    <row r="3754" spans="2:10" ht="23.25" customHeight="1">
      <c r="B3754" s="100" t="s">
        <v>442</v>
      </c>
      <c r="C3754" s="100" t="s">
        <v>443</v>
      </c>
      <c r="D3754" s="100" t="str">
        <f>_xlfn.XLOOKUP(tblMix[[#This Row],[Arena Name]],tblLookup[Arena Name],tblLookup[Arena Location],NA(),0,1)</f>
        <v>New Orleans, Louisiana</v>
      </c>
      <c r="E3754" s="100">
        <v>73208</v>
      </c>
      <c r="F3754" s="129">
        <v>1975</v>
      </c>
      <c r="G3754" s="100" t="s">
        <v>364</v>
      </c>
      <c r="H3754" s="15" t="s">
        <v>287</v>
      </c>
      <c r="I3754" s="130">
        <v>6.86</v>
      </c>
      <c r="J3754" s="6">
        <f>1</f>
        <v>1</v>
      </c>
    </row>
    <row r="3755" spans="2:10" ht="23.25" customHeight="1">
      <c r="B3755" s="100" t="s">
        <v>452</v>
      </c>
      <c r="C3755" s="100" t="str">
        <f>_xlfn.XLOOKUP(tblMix[[#This Row],[Team Name]],tblLookup[Team Name],tblLookup[Arena Name],NA(),0,1)</f>
        <v>Acrisure Stadium</v>
      </c>
      <c r="D3755" s="100" t="str">
        <f>_xlfn.XLOOKUP(tblMix[[#This Row],[Arena Name]],tblLookup[Arena Name],tblLookup[Arena Location],NA(),0,1)</f>
        <v>Pittsburgh, Pennsylvania</v>
      </c>
      <c r="E3755" s="100">
        <v>68400</v>
      </c>
      <c r="F3755" s="129">
        <v>2001</v>
      </c>
      <c r="G3755" s="100" t="s">
        <v>291</v>
      </c>
      <c r="H3755" s="15" t="s">
        <v>283</v>
      </c>
      <c r="I3755" s="130">
        <v>8.57</v>
      </c>
      <c r="J3755" s="6">
        <f>1</f>
        <v>1</v>
      </c>
    </row>
    <row r="3756" spans="2:10" ht="23.25" customHeight="1">
      <c r="B3756" s="100" t="s">
        <v>390</v>
      </c>
      <c r="C3756" s="100" t="s">
        <v>391</v>
      </c>
      <c r="D3756" s="100" t="s">
        <v>392</v>
      </c>
      <c r="E3756" s="100">
        <v>75523</v>
      </c>
      <c r="F3756" s="129">
        <v>1996</v>
      </c>
      <c r="G3756" s="100" t="s">
        <v>282</v>
      </c>
      <c r="H3756" s="15" t="s">
        <v>283</v>
      </c>
      <c r="I3756" s="130">
        <v>5.7</v>
      </c>
      <c r="J3756" s="6">
        <f>1</f>
        <v>1</v>
      </c>
    </row>
    <row r="3757" spans="2:10" ht="23.25" customHeight="1">
      <c r="B3757" s="100" t="s">
        <v>448</v>
      </c>
      <c r="C3757" s="100" t="s">
        <v>446</v>
      </c>
      <c r="D3757" s="100" t="s">
        <v>447</v>
      </c>
      <c r="E3757" s="100">
        <v>82500</v>
      </c>
      <c r="F3757" s="129">
        <v>2010</v>
      </c>
      <c r="G3757" s="100" t="s">
        <v>269</v>
      </c>
      <c r="H3757" s="15" t="s">
        <v>290</v>
      </c>
      <c r="I3757" s="130">
        <v>10.77</v>
      </c>
      <c r="J3757" s="6">
        <f>1</f>
        <v>1</v>
      </c>
    </row>
    <row r="3758" spans="2:10" ht="23.25" customHeight="1">
      <c r="B3758" s="100" t="s">
        <v>464</v>
      </c>
      <c r="C3758" s="100" t="str">
        <f>_xlfn.XLOOKUP(tblMix[[#This Row],[Team Name]],tblLookup[Team Name],tblLookup[Arena Name],NA(),0,1)</f>
        <v>Nissan Stadium</v>
      </c>
      <c r="D3758" s="100" t="str">
        <f>_xlfn.XLOOKUP(tblMix[[#This Row],[Arena Name]],tblLookup[Arena Name],tblLookup[Arena Location],NA(),0,1)</f>
        <v>Nashville, Tennessee</v>
      </c>
      <c r="E3758" s="100">
        <v>69143</v>
      </c>
      <c r="F3758" s="129">
        <v>1999</v>
      </c>
      <c r="G3758" s="100" t="s">
        <v>296</v>
      </c>
      <c r="H3758" s="15" t="s">
        <v>287</v>
      </c>
      <c r="I3758" s="130">
        <v>11.1</v>
      </c>
      <c r="J3758" s="6">
        <f>1</f>
        <v>1</v>
      </c>
    </row>
    <row r="3759" spans="2:10" ht="23.25" customHeight="1">
      <c r="B3759" s="100" t="s">
        <v>408</v>
      </c>
      <c r="C3759" s="100" t="s">
        <v>409</v>
      </c>
      <c r="D3759" s="100" t="s">
        <v>410</v>
      </c>
      <c r="E3759" s="100">
        <v>65000</v>
      </c>
      <c r="F3759" s="129">
        <v>2002</v>
      </c>
      <c r="G3759" s="100" t="s">
        <v>365</v>
      </c>
      <c r="H3759" s="15" t="s">
        <v>290</v>
      </c>
      <c r="I3759" s="130">
        <v>7.72</v>
      </c>
      <c r="J3759" s="6">
        <f>1</f>
        <v>1</v>
      </c>
    </row>
    <row r="3760" spans="2:10" ht="23.25" customHeight="1">
      <c r="B3760" s="100" t="s">
        <v>458</v>
      </c>
      <c r="C3760" s="100" t="s">
        <v>459</v>
      </c>
      <c r="D3760" s="100" t="str">
        <f>_xlfn.XLOOKUP(tblMix[[#This Row],[Arena Name]],tblLookup[Arena Name],tblLookup[Arena Location],NA(),0,1)</f>
        <v>Seattle, Washington</v>
      </c>
      <c r="E3760" s="100">
        <v>69000</v>
      </c>
      <c r="F3760" s="129">
        <v>2002</v>
      </c>
      <c r="G3760" s="100" t="s">
        <v>292</v>
      </c>
      <c r="H3760" s="15" t="s">
        <v>287</v>
      </c>
      <c r="I3760" s="130">
        <v>9.99</v>
      </c>
      <c r="J3760" s="6">
        <f>1</f>
        <v>1</v>
      </c>
    </row>
    <row r="3761" spans="2:10" ht="23.25" customHeight="1">
      <c r="B3761" s="100" t="s">
        <v>381</v>
      </c>
      <c r="C3761" s="100" t="str">
        <f>_xlfn.XLOOKUP(tblMix[[#This Row],[Team Name]],tblLookup[Team Name],tblLookup[Arena Name],NA(),0,1)</f>
        <v>Mercedes-Benz Stadium</v>
      </c>
      <c r="D3761" s="100" t="s">
        <v>383</v>
      </c>
      <c r="E3761" s="100">
        <v>71000</v>
      </c>
      <c r="F3761" s="129">
        <v>2017</v>
      </c>
      <c r="G3761" s="100" t="s">
        <v>285</v>
      </c>
      <c r="H3761" s="15" t="s">
        <v>281</v>
      </c>
      <c r="I3761" s="130">
        <v>13.35</v>
      </c>
      <c r="J3761" s="6">
        <f>1</f>
        <v>1</v>
      </c>
    </row>
    <row r="3762" spans="2:10" ht="23.25" customHeight="1">
      <c r="B3762" s="100" t="str" cm="1">
        <f t="array" ref="B3762">_xlfn.XLOOKUP(tblMix[[#This Row],[Arena Name]]&amp;tblMix[[#This Row],[Arena Location]],tblLookup[Arena Name]&amp;tblLookup[Arena Location],tblLookup[Team Name],NA(),0,1)</f>
        <v>Buffalo Bills</v>
      </c>
      <c r="C3762" s="100" t="s">
        <v>388</v>
      </c>
      <c r="D3762" s="100" t="s">
        <v>389</v>
      </c>
      <c r="E3762" s="100">
        <v>71608</v>
      </c>
      <c r="F3762" s="129">
        <v>1973</v>
      </c>
      <c r="G3762" s="100" t="s">
        <v>359</v>
      </c>
      <c r="H3762" s="15" t="s">
        <v>283</v>
      </c>
      <c r="I3762" s="130">
        <v>11.01</v>
      </c>
      <c r="J3762" s="6">
        <f>1</f>
        <v>1</v>
      </c>
    </row>
    <row r="3763" spans="2:10" ht="23.25" customHeight="1">
      <c r="B3763" s="100" t="s">
        <v>405</v>
      </c>
      <c r="C3763" s="100" t="str">
        <f>_xlfn.XLOOKUP(tblMix[[#This Row],[Team Name]],tblLookup[Team Name],tblLookup[Arena Name],NA(),0,1)</f>
        <v>Empower Field at Mile High</v>
      </c>
      <c r="D3763" s="100" t="str">
        <f>_xlfn.XLOOKUP(tblMix[[#This Row],[Arena Name]],tblLookup[Arena Name],tblLookup[Arena Location],NA(),0,1)</f>
        <v>Denver, Colorado</v>
      </c>
      <c r="E3763" s="100">
        <v>76125</v>
      </c>
      <c r="F3763" s="129">
        <v>2001</v>
      </c>
      <c r="G3763" s="100" t="s">
        <v>301</v>
      </c>
      <c r="H3763" s="15" t="s">
        <v>281</v>
      </c>
      <c r="I3763" s="130">
        <v>12.44</v>
      </c>
      <c r="J3763" s="6">
        <f>1</f>
        <v>1</v>
      </c>
    </row>
    <row r="3764" spans="2:10" ht="23.25" customHeight="1">
      <c r="B3764" s="100" t="s">
        <v>378</v>
      </c>
      <c r="C3764" s="100" t="s">
        <v>379</v>
      </c>
      <c r="D3764" s="100" t="s">
        <v>380</v>
      </c>
      <c r="E3764" s="100">
        <v>63400</v>
      </c>
      <c r="F3764" s="129">
        <v>2006</v>
      </c>
      <c r="G3764" s="100" t="s">
        <v>291</v>
      </c>
      <c r="H3764" s="15" t="s">
        <v>283</v>
      </c>
      <c r="I3764" s="130">
        <v>8.57</v>
      </c>
      <c r="J3764" s="6">
        <f>1</f>
        <v>1</v>
      </c>
    </row>
    <row r="3765" spans="2:10" ht="23.25" customHeight="1">
      <c r="B3765" s="100" t="s">
        <v>449</v>
      </c>
      <c r="C3765" s="100" t="s">
        <v>450</v>
      </c>
      <c r="D3765" s="100" t="s">
        <v>451</v>
      </c>
      <c r="E3765" s="100">
        <v>69596</v>
      </c>
      <c r="F3765" s="129">
        <v>2003</v>
      </c>
      <c r="G3765" s="100" t="s">
        <v>274</v>
      </c>
      <c r="H3765" s="15" t="s">
        <v>290</v>
      </c>
      <c r="I3765" s="130">
        <v>7.28</v>
      </c>
      <c r="J3765" s="6">
        <f>1</f>
        <v>1</v>
      </c>
    </row>
    <row r="3766" spans="2:10" ht="23.25" customHeight="1">
      <c r="B3766" s="100" t="s">
        <v>402</v>
      </c>
      <c r="C3766" s="100" t="s">
        <v>403</v>
      </c>
      <c r="D3766" s="100" t="s">
        <v>404</v>
      </c>
      <c r="E3766" s="100">
        <v>80000</v>
      </c>
      <c r="F3766" s="129">
        <v>2009</v>
      </c>
      <c r="G3766" s="100" t="s">
        <v>289</v>
      </c>
      <c r="H3766" s="15" t="s">
        <v>283</v>
      </c>
      <c r="I3766" s="130">
        <v>7.76</v>
      </c>
      <c r="J3766" s="6">
        <f>1</f>
        <v>1</v>
      </c>
    </row>
    <row r="3767" spans="2:10" ht="23.25" customHeight="1">
      <c r="B3767" s="100" t="s">
        <v>464</v>
      </c>
      <c r="C3767" s="100" t="s">
        <v>465</v>
      </c>
      <c r="D3767" s="100" t="s">
        <v>466</v>
      </c>
      <c r="E3767" s="100">
        <v>69143</v>
      </c>
      <c r="F3767" s="129">
        <v>1999</v>
      </c>
      <c r="G3767" s="100" t="s">
        <v>364</v>
      </c>
      <c r="H3767" s="15" t="s">
        <v>281</v>
      </c>
      <c r="I3767" s="130">
        <v>7.2</v>
      </c>
      <c r="J3767" s="6">
        <f>1</f>
        <v>1</v>
      </c>
    </row>
    <row r="3768" spans="2:10" ht="23.25" customHeight="1">
      <c r="B3768" s="100" t="str" cm="1">
        <f t="array" ref="B3768">_xlfn.XLOOKUP(tblMix[[#This Row],[Arena Name]]&amp;tblMix[[#This Row],[Arena Location]],tblLookup[Arena Name]&amp;tblLookup[Arena Location],tblLookup[Team Name],NA(),0,1)</f>
        <v>Indianapolis Colts</v>
      </c>
      <c r="C3768" s="100" t="str">
        <f>_xlfn.XLOOKUP(tblMix[[#This Row],[Arena Location]],tblLookup[Arena Location],tblLookup[Arena Name],NA(),0,1)</f>
        <v>Lucas Oil Stadium</v>
      </c>
      <c r="D3768" s="100" t="s">
        <v>419</v>
      </c>
      <c r="E3768" s="100">
        <v>67000</v>
      </c>
      <c r="F3768" s="129">
        <v>2008</v>
      </c>
      <c r="G3768" s="100" t="s">
        <v>309</v>
      </c>
      <c r="H3768" s="15" t="s">
        <v>287</v>
      </c>
      <c r="I3768" s="130">
        <v>1.68</v>
      </c>
      <c r="J3768" s="6">
        <f>1</f>
        <v>1</v>
      </c>
    </row>
    <row r="3769" spans="2:10" ht="23.25" customHeight="1">
      <c r="B3769" s="100" t="s">
        <v>420</v>
      </c>
      <c r="C3769" s="100" t="s">
        <v>421</v>
      </c>
      <c r="D3769" s="100" t="s">
        <v>422</v>
      </c>
      <c r="E3769" s="100">
        <v>69132</v>
      </c>
      <c r="F3769" s="129">
        <v>2008</v>
      </c>
      <c r="G3769" s="100" t="s">
        <v>270</v>
      </c>
      <c r="H3769" s="15" t="s">
        <v>281</v>
      </c>
      <c r="I3769" s="130">
        <v>8.84</v>
      </c>
      <c r="J3769" s="6">
        <f>1</f>
        <v>1</v>
      </c>
    </row>
    <row r="3770" spans="2:10" ht="23.25" customHeight="1">
      <c r="B3770" s="100" t="s">
        <v>436</v>
      </c>
      <c r="C3770" s="100" t="s">
        <v>437</v>
      </c>
      <c r="D3770" s="100" t="str">
        <f>_xlfn.XLOOKUP(tblMix[[#This Row],[Arena Name]],tblLookup[Arena Name],tblLookup[Arena Location],NA(),0,1)</f>
        <v>Minneapolis, Minnesota</v>
      </c>
      <c r="E3770" s="100">
        <v>66655</v>
      </c>
      <c r="F3770" s="129">
        <v>2016</v>
      </c>
      <c r="G3770" s="100" t="s">
        <v>303</v>
      </c>
      <c r="H3770" s="15" t="s">
        <v>290</v>
      </c>
      <c r="I3770" s="130">
        <v>12.74</v>
      </c>
      <c r="J3770" s="6">
        <f>1</f>
        <v>1</v>
      </c>
    </row>
    <row r="3771" spans="2:10" ht="23.25" customHeight="1">
      <c r="B3771" s="100" t="str" cm="1">
        <f t="array" ref="B3771">_xlfn.XLOOKUP(tblMix[[#This Row],[Arena Name]]&amp;tblMix[[#This Row],[Arena Location]],tblLookup[Arena Name]&amp;tblLookup[Arena Location],tblLookup[Team Name],NA(),0,1)</f>
        <v>New Orleans Saints</v>
      </c>
      <c r="C3771" s="100" t="str">
        <f>_xlfn.XLOOKUP(tblMix[[#This Row],[Arena Location]],tblLookup[Arena Location],tblLookup[Arena Name],NA(),0,1)</f>
        <v>Caesars Superdome</v>
      </c>
      <c r="D3771" s="100" t="s">
        <v>444</v>
      </c>
      <c r="E3771" s="100">
        <v>73208</v>
      </c>
      <c r="F3771" s="129">
        <v>1975</v>
      </c>
      <c r="G3771" s="100" t="s">
        <v>303</v>
      </c>
      <c r="H3771" s="15" t="s">
        <v>290</v>
      </c>
      <c r="I3771" s="130">
        <v>12.74</v>
      </c>
      <c r="J3771" s="6">
        <f>1</f>
        <v>1</v>
      </c>
    </row>
    <row r="3772" spans="2:10" ht="23.25" customHeight="1">
      <c r="B3772" s="100" t="s">
        <v>464</v>
      </c>
      <c r="C3772" s="100" t="s">
        <v>465</v>
      </c>
      <c r="D3772" s="100" t="s">
        <v>466</v>
      </c>
      <c r="E3772" s="100">
        <v>69143</v>
      </c>
      <c r="F3772" s="129">
        <v>1999</v>
      </c>
      <c r="G3772" s="100" t="s">
        <v>294</v>
      </c>
      <c r="H3772" s="15" t="s">
        <v>283</v>
      </c>
      <c r="I3772" s="130">
        <v>3.08</v>
      </c>
      <c r="J3772" s="6">
        <f>1</f>
        <v>1</v>
      </c>
    </row>
    <row r="3773" spans="2:10" ht="23.25" customHeight="1">
      <c r="B3773" s="100" t="s">
        <v>445</v>
      </c>
      <c r="C3773" s="100" t="str">
        <f>_xlfn.XLOOKUP(tblMix[[#This Row],[Team Name]],tblLookup[Team Name],tblLookup[Arena Name],NA(),0,1)</f>
        <v>MetLife Stadium</v>
      </c>
      <c r="D3773" s="100" t="s">
        <v>447</v>
      </c>
      <c r="E3773" s="100">
        <v>82500</v>
      </c>
      <c r="F3773" s="129">
        <v>2010</v>
      </c>
      <c r="G3773" s="100" t="s">
        <v>301</v>
      </c>
      <c r="H3773" s="15" t="s">
        <v>290</v>
      </c>
      <c r="I3773" s="130">
        <v>12.9</v>
      </c>
      <c r="J3773" s="6">
        <f>1</f>
        <v>1</v>
      </c>
    </row>
    <row r="3774" spans="2:10" ht="23.25" customHeight="1">
      <c r="B3774" s="100" t="str" cm="1">
        <f t="array" ref="B3774">_xlfn.XLOOKUP(tblMix[[#This Row],[Arena Name]]&amp;tblMix[[#This Row],[Arena Location]],tblLookup[Arena Name]&amp;tblLookup[Arena Location],tblLookup[Team Name],NA(),0,1)</f>
        <v>Cincinnati Bengals</v>
      </c>
      <c r="C3774" s="100" t="str">
        <f>_xlfn.XLOOKUP(tblMix[[#This Row],[Arena Location]],tblLookup[Arena Location],tblLookup[Arena Name],NA(),0,1)</f>
        <v>Paycor Stadium</v>
      </c>
      <c r="D3774" s="100" t="s">
        <v>398</v>
      </c>
      <c r="E3774" s="100">
        <v>65515</v>
      </c>
      <c r="F3774" s="129">
        <v>2000</v>
      </c>
      <c r="G3774" s="100" t="s">
        <v>292</v>
      </c>
      <c r="H3774" s="15" t="s">
        <v>283</v>
      </c>
      <c r="I3774" s="130">
        <v>9.99</v>
      </c>
      <c r="J3774" s="6">
        <f>1</f>
        <v>1</v>
      </c>
    </row>
    <row r="3775" spans="2:10" ht="23.25" customHeight="1">
      <c r="B3775" s="100" t="s">
        <v>452</v>
      </c>
      <c r="C3775" s="100" t="s">
        <v>453</v>
      </c>
      <c r="D3775" s="100" t="str">
        <f>_xlfn.XLOOKUP(tblMix[[#This Row],[Arena Name]],tblLookup[Arena Name],tblLookup[Arena Location],NA(),0,1)</f>
        <v>Pittsburgh, Pennsylvania</v>
      </c>
      <c r="E3775" s="100">
        <v>68400</v>
      </c>
      <c r="F3775" s="129">
        <v>2001</v>
      </c>
      <c r="G3775" s="100" t="s">
        <v>321</v>
      </c>
      <c r="H3775" s="15" t="s">
        <v>281</v>
      </c>
      <c r="I3775" s="130">
        <v>3.9</v>
      </c>
      <c r="J3775" s="6">
        <f>1</f>
        <v>1</v>
      </c>
    </row>
    <row r="3776" spans="2:10" ht="23.25" customHeight="1">
      <c r="B3776" s="100" t="s">
        <v>405</v>
      </c>
      <c r="C3776" s="100" t="s">
        <v>406</v>
      </c>
      <c r="D3776" s="100" t="s">
        <v>407</v>
      </c>
      <c r="E3776" s="100">
        <v>76125</v>
      </c>
      <c r="F3776" s="129">
        <v>2001</v>
      </c>
      <c r="G3776" s="100" t="s">
        <v>311</v>
      </c>
      <c r="H3776" s="15" t="s">
        <v>281</v>
      </c>
      <c r="I3776" s="130">
        <v>13.65</v>
      </c>
      <c r="J3776" s="6">
        <f>1</f>
        <v>1</v>
      </c>
    </row>
    <row r="3777" spans="2:10" ht="23.25" customHeight="1">
      <c r="B3777" s="100" t="str" cm="1">
        <f t="array" ref="B3777">_xlfn.XLOOKUP(tblMix[[#This Row],[Arena Name]]&amp;tblMix[[#This Row],[Arena Location]],tblLookup[Arena Name]&amp;tblLookup[Arena Location],tblLookup[Team Name],NA(),0,1)</f>
        <v>Philadelphia Eagles</v>
      </c>
      <c r="C3777" s="100" t="s">
        <v>450</v>
      </c>
      <c r="D3777" s="100" t="s">
        <v>451</v>
      </c>
      <c r="E3777" s="100">
        <v>69596</v>
      </c>
      <c r="F3777" s="129">
        <v>2003</v>
      </c>
      <c r="G3777" s="100" t="s">
        <v>295</v>
      </c>
      <c r="H3777" s="15" t="s">
        <v>290</v>
      </c>
      <c r="I3777" s="130">
        <v>15.77</v>
      </c>
      <c r="J3777" s="6">
        <f>1</f>
        <v>1</v>
      </c>
    </row>
    <row r="3778" spans="2:10" ht="23.25" customHeight="1">
      <c r="B3778" s="100" t="s">
        <v>439</v>
      </c>
      <c r="C3778" s="100" t="s">
        <v>440</v>
      </c>
      <c r="D3778" s="100" t="s">
        <v>441</v>
      </c>
      <c r="E3778" s="100">
        <v>66829</v>
      </c>
      <c r="F3778" s="129">
        <v>2002</v>
      </c>
      <c r="G3778" s="100" t="s">
        <v>321</v>
      </c>
      <c r="H3778" s="15" t="s">
        <v>290</v>
      </c>
      <c r="I3778" s="130">
        <v>4.2300000000000004</v>
      </c>
      <c r="J3778" s="6">
        <f>1</f>
        <v>1</v>
      </c>
    </row>
    <row r="3779" spans="2:10" ht="23.25" customHeight="1">
      <c r="B3779" s="100" t="s">
        <v>411</v>
      </c>
      <c r="C3779" s="100" t="s">
        <v>412</v>
      </c>
      <c r="D3779" s="100" t="str">
        <f>_xlfn.XLOOKUP(tblMix[[#This Row],[Arena Name]],tblLookup[Arena Name],tblLookup[Arena Location],NA(),0,1)</f>
        <v>Green Bay, Wisconsin</v>
      </c>
      <c r="E3779" s="100">
        <v>81441</v>
      </c>
      <c r="F3779" s="129">
        <v>1957</v>
      </c>
      <c r="G3779" s="100" t="s">
        <v>312</v>
      </c>
      <c r="H3779" s="15" t="s">
        <v>290</v>
      </c>
      <c r="I3779" s="130">
        <v>15.16</v>
      </c>
      <c r="J3779" s="6">
        <f>1</f>
        <v>1</v>
      </c>
    </row>
    <row r="3780" spans="2:10" ht="23.25" customHeight="1">
      <c r="B3780" s="100" t="s">
        <v>414</v>
      </c>
      <c r="C3780" s="100" t="s">
        <v>415</v>
      </c>
      <c r="D3780" s="100" t="s">
        <v>416</v>
      </c>
      <c r="E3780" s="100">
        <v>72220</v>
      </c>
      <c r="F3780" s="129">
        <v>2002</v>
      </c>
      <c r="G3780" s="100" t="s">
        <v>273</v>
      </c>
      <c r="H3780" s="15" t="s">
        <v>281</v>
      </c>
      <c r="I3780" s="130">
        <v>6.37</v>
      </c>
      <c r="J3780" s="6">
        <f>1</f>
        <v>1</v>
      </c>
    </row>
    <row r="3781" spans="2:10" ht="23.25" customHeight="1">
      <c r="B3781" s="100" t="str" cm="1">
        <f t="array" ref="B3781">_xlfn.XLOOKUP(tblMix[[#This Row],[Arena Name]]&amp;tblMix[[#This Row],[Arena Location]],tblLookup[Arena Name]&amp;tblLookup[Arena Location],tblLookup[Team Name],NA(),0,1)</f>
        <v>Los Angeles Rams</v>
      </c>
      <c r="C3781" s="100" t="str">
        <f>_xlfn.XLOOKUP(tblMix[[#This Row],[Arena Location]],tblLookup[Arena Location],tblLookup[Arena Name],NA(),0,1)</f>
        <v>SoFi Stadium</v>
      </c>
      <c r="D3781" s="100" t="s">
        <v>431</v>
      </c>
      <c r="E3781" s="100">
        <v>70240</v>
      </c>
      <c r="F3781" s="129">
        <v>2020</v>
      </c>
      <c r="G3781" s="100" t="s">
        <v>311</v>
      </c>
      <c r="H3781" s="15" t="s">
        <v>290</v>
      </c>
      <c r="I3781" s="130">
        <v>14.13</v>
      </c>
      <c r="J3781" s="6">
        <f>1</f>
        <v>1</v>
      </c>
    </row>
    <row r="3782" spans="2:10" ht="23.25" customHeight="1">
      <c r="B3782" s="100" t="s">
        <v>458</v>
      </c>
      <c r="C3782" s="100" t="s">
        <v>459</v>
      </c>
      <c r="D3782" s="100" t="s">
        <v>460</v>
      </c>
      <c r="E3782" s="100">
        <v>69000</v>
      </c>
      <c r="F3782" s="129">
        <v>2002</v>
      </c>
      <c r="G3782" s="100" t="s">
        <v>308</v>
      </c>
      <c r="H3782" s="15" t="s">
        <v>281</v>
      </c>
      <c r="I3782" s="130">
        <v>12.31</v>
      </c>
      <c r="J3782" s="6">
        <f>1</f>
        <v>1</v>
      </c>
    </row>
    <row r="3783" spans="2:10" ht="23.25" customHeight="1">
      <c r="B3783" s="100" t="str" cm="1">
        <f t="array" ref="B3783">_xlfn.XLOOKUP(tblMix[[#This Row],[Arena Name]]&amp;tblMix[[#This Row],[Arena Location]],tblLookup[Arena Name]&amp;tblLookup[Arena Location],tblLookup[Team Name],NA(),0,1)</f>
        <v>Minnesota Vikings</v>
      </c>
      <c r="C3783" s="100" t="str">
        <f>_xlfn.XLOOKUP(tblMix[[#This Row],[Arena Location]],tblLookup[Arena Location],tblLookup[Arena Name],NA(),0,1)</f>
        <v>U.S. Bank Stadium</v>
      </c>
      <c r="D3783" s="100" t="s">
        <v>438</v>
      </c>
      <c r="E3783" s="100">
        <v>66655</v>
      </c>
      <c r="F3783" s="129">
        <v>2016</v>
      </c>
      <c r="G3783" s="100" t="s">
        <v>311</v>
      </c>
      <c r="H3783" s="15" t="s">
        <v>283</v>
      </c>
      <c r="I3783" s="130">
        <v>14.84</v>
      </c>
      <c r="J3783" s="6">
        <f>1</f>
        <v>1</v>
      </c>
    </row>
    <row r="3784" spans="2:10" ht="23.25" customHeight="1">
      <c r="B3784" s="100" t="str" cm="1">
        <f t="array" ref="B3784">_xlfn.XLOOKUP(tblMix[[#This Row],[Arena Name]]&amp;tblMix[[#This Row],[Arena Location]],tblLookup[Arena Name]&amp;tblLookup[Arena Location],tblLookup[Team Name],NA(),0,1)</f>
        <v>Las Vegas Raiders</v>
      </c>
      <c r="C3784" s="100" t="str">
        <f>_xlfn.XLOOKUP(tblMix[[#This Row],[Arena Location]],tblLookup[Arena Location],tblLookup[Arena Name],NA(),0,1)</f>
        <v>Allegiant Stadium</v>
      </c>
      <c r="D3784" s="100" t="s">
        <v>428</v>
      </c>
      <c r="E3784" s="100">
        <v>65000</v>
      </c>
      <c r="F3784" s="129">
        <v>2020</v>
      </c>
      <c r="G3784" s="100" t="s">
        <v>286</v>
      </c>
      <c r="H3784" s="15" t="s">
        <v>287</v>
      </c>
      <c r="I3784" s="130">
        <v>8.8800000000000008</v>
      </c>
      <c r="J3784" s="6">
        <f>1</f>
        <v>1</v>
      </c>
    </row>
    <row r="3785" spans="2:10" ht="23.25" customHeight="1">
      <c r="B3785" s="100" t="s">
        <v>467</v>
      </c>
      <c r="C3785" s="100" t="s">
        <v>468</v>
      </c>
      <c r="D3785" s="100" t="s">
        <v>469</v>
      </c>
      <c r="E3785" s="100">
        <v>82000</v>
      </c>
      <c r="F3785" s="129">
        <v>1997</v>
      </c>
      <c r="G3785" s="100" t="s">
        <v>268</v>
      </c>
      <c r="H3785" s="15" t="s">
        <v>290</v>
      </c>
      <c r="I3785" s="130">
        <v>6.16</v>
      </c>
      <c r="J3785" s="6">
        <f>1</f>
        <v>1</v>
      </c>
    </row>
    <row r="3786" spans="2:10" ht="23.25" customHeight="1">
      <c r="B3786" s="100" t="str" cm="1">
        <f t="array" ref="B3786">_xlfn.XLOOKUP(tblMix[[#This Row],[Arena Name]]&amp;tblMix[[#This Row],[Arena Location]],tblLookup[Arena Name]&amp;tblLookup[Arena Location],tblLookup[Team Name],NA(),0,1)</f>
        <v>Denver Broncos</v>
      </c>
      <c r="C3786" s="100" t="str">
        <f>_xlfn.XLOOKUP(tblMix[[#This Row],[Arena Location]],tblLookup[Arena Location],tblLookup[Arena Name],NA(),0,1)</f>
        <v>Empower Field at Mile High</v>
      </c>
      <c r="D3786" s="100" t="s">
        <v>407</v>
      </c>
      <c r="E3786" s="100">
        <v>76125</v>
      </c>
      <c r="F3786" s="129">
        <v>2001</v>
      </c>
      <c r="G3786" s="100" t="s">
        <v>277</v>
      </c>
      <c r="H3786" s="15" t="s">
        <v>287</v>
      </c>
      <c r="I3786" s="130">
        <v>8.2200000000000006</v>
      </c>
      <c r="J3786" s="6">
        <f>1</f>
        <v>1</v>
      </c>
    </row>
    <row r="3787" spans="2:10" ht="23.25" customHeight="1">
      <c r="B3787" s="100" t="str" cm="1">
        <f t="array" ref="B3787">_xlfn.XLOOKUP(tblMix[[#This Row],[Arena Name]]&amp;tblMix[[#This Row],[Arena Location]],tblLookup[Arena Name]&amp;tblLookup[Arena Location],tblLookup[Team Name],NA(),0,1)</f>
        <v>Minnesota Vikings</v>
      </c>
      <c r="C3787" s="100" t="s">
        <v>437</v>
      </c>
      <c r="D3787" s="100" t="s">
        <v>438</v>
      </c>
      <c r="E3787" s="100">
        <v>66655</v>
      </c>
      <c r="F3787" s="129">
        <v>2016</v>
      </c>
      <c r="G3787" s="100" t="s">
        <v>273</v>
      </c>
      <c r="H3787" s="15" t="s">
        <v>287</v>
      </c>
      <c r="I3787" s="130">
        <v>6.07</v>
      </c>
      <c r="J3787" s="6">
        <f>1</f>
        <v>1</v>
      </c>
    </row>
    <row r="3788" spans="2:10" ht="23.25" customHeight="1">
      <c r="B3788" s="100" t="str" cm="1">
        <f t="array" ref="B3788">_xlfn.XLOOKUP(tblMix[[#This Row],[Arena Name]]&amp;tblMix[[#This Row],[Arena Location]],tblLookup[Arena Name]&amp;tblLookup[Arena Location],tblLookup[Team Name],NA(),0,1)</f>
        <v>Tennessee Titans</v>
      </c>
      <c r="C3788" s="100" t="str">
        <f>_xlfn.XLOOKUP(tblMix[[#This Row],[Arena Location]],tblLookup[Arena Location],tblLookup[Arena Name],NA(),0,1)</f>
        <v>Nissan Stadium</v>
      </c>
      <c r="D3788" s="100" t="s">
        <v>466</v>
      </c>
      <c r="E3788" s="100">
        <v>69143</v>
      </c>
      <c r="F3788" s="129">
        <v>1999</v>
      </c>
      <c r="G3788" s="100" t="s">
        <v>308</v>
      </c>
      <c r="H3788" s="15" t="s">
        <v>283</v>
      </c>
      <c r="I3788" s="130">
        <v>11.5</v>
      </c>
      <c r="J3788" s="6">
        <f>1</f>
        <v>1</v>
      </c>
    </row>
    <row r="3789" spans="2:10" ht="23.25" customHeight="1">
      <c r="B3789" s="100" t="s">
        <v>442</v>
      </c>
      <c r="C3789" s="100" t="str">
        <f>_xlfn.XLOOKUP(tblMix[[#This Row],[Team Name]],tblLookup[Team Name],tblLookup[Arena Name],NA(),0,1)</f>
        <v>Caesars Superdome</v>
      </c>
      <c r="D3789" s="100" t="s">
        <v>444</v>
      </c>
      <c r="E3789" s="100">
        <v>73208</v>
      </c>
      <c r="F3789" s="129">
        <v>1975</v>
      </c>
      <c r="G3789" s="100" t="s">
        <v>361</v>
      </c>
      <c r="H3789" s="15" t="s">
        <v>287</v>
      </c>
      <c r="I3789" s="130">
        <v>3.15</v>
      </c>
      <c r="J3789" s="6">
        <f>1</f>
        <v>1</v>
      </c>
    </row>
    <row r="3790" spans="2:10" ht="23.25" customHeight="1">
      <c r="B3790" s="100" t="s">
        <v>449</v>
      </c>
      <c r="C3790" s="100" t="s">
        <v>450</v>
      </c>
      <c r="D3790" s="100" t="s">
        <v>451</v>
      </c>
      <c r="E3790" s="100">
        <v>69596</v>
      </c>
      <c r="F3790" s="129">
        <v>2003</v>
      </c>
      <c r="G3790" s="100" t="s">
        <v>308</v>
      </c>
      <c r="H3790" s="15" t="s">
        <v>283</v>
      </c>
      <c r="I3790" s="130">
        <v>11.5</v>
      </c>
      <c r="J3790" s="6">
        <f>1</f>
        <v>1</v>
      </c>
    </row>
    <row r="3791" spans="2:10" ht="23.25" customHeight="1">
      <c r="B3791" s="100" t="s">
        <v>467</v>
      </c>
      <c r="C3791" s="100" t="s">
        <v>468</v>
      </c>
      <c r="D3791" s="100" t="s">
        <v>469</v>
      </c>
      <c r="E3791" s="100">
        <v>82000</v>
      </c>
      <c r="F3791" s="129">
        <v>1997</v>
      </c>
      <c r="G3791" s="100" t="s">
        <v>291</v>
      </c>
      <c r="H3791" s="15" t="s">
        <v>281</v>
      </c>
      <c r="I3791" s="130">
        <v>9.43</v>
      </c>
      <c r="J3791" s="6">
        <f>1</f>
        <v>1</v>
      </c>
    </row>
    <row r="3792" spans="2:10" ht="23.25" customHeight="1">
      <c r="B3792" s="100" t="s">
        <v>429</v>
      </c>
      <c r="C3792" s="100" t="s">
        <v>430</v>
      </c>
      <c r="D3792" s="100" t="s">
        <v>431</v>
      </c>
      <c r="E3792" s="100">
        <v>70240</v>
      </c>
      <c r="F3792" s="129">
        <v>2020</v>
      </c>
      <c r="G3792" s="100" t="s">
        <v>321</v>
      </c>
      <c r="H3792" s="15" t="s">
        <v>283</v>
      </c>
      <c r="I3792" s="130">
        <v>3.98</v>
      </c>
      <c r="J3792" s="6">
        <f>1</f>
        <v>1</v>
      </c>
    </row>
    <row r="3793" spans="2:10" ht="23.25" customHeight="1">
      <c r="B3793" s="100" t="str" cm="1">
        <f t="array" ref="B3793">_xlfn.XLOOKUP(tblMix[[#This Row],[Arena Name]]&amp;tblMix[[#This Row],[Arena Location]],tblLookup[Arena Name]&amp;tblLookup[Arena Location],tblLookup[Team Name],NA(),0,1)</f>
        <v>Tennessee Titans</v>
      </c>
      <c r="C3793" s="100" t="s">
        <v>465</v>
      </c>
      <c r="D3793" s="100" t="str">
        <f>_xlfn.XLOOKUP(tblMix[[#This Row],[Arena Name]],tblLookup[Arena Name],tblLookup[Arena Location],NA(),0,1)</f>
        <v>Nashville, Tennessee</v>
      </c>
      <c r="E3793" s="100">
        <v>69143</v>
      </c>
      <c r="F3793" s="129">
        <v>1999</v>
      </c>
      <c r="G3793" s="100" t="s">
        <v>294</v>
      </c>
      <c r="H3793" s="15" t="s">
        <v>287</v>
      </c>
      <c r="I3793" s="130">
        <v>3.08</v>
      </c>
      <c r="J3793" s="6">
        <f>1</f>
        <v>1</v>
      </c>
    </row>
    <row r="3794" spans="2:10" ht="23.25" customHeight="1">
      <c r="B3794" s="100" t="s">
        <v>414</v>
      </c>
      <c r="C3794" s="100" t="s">
        <v>415</v>
      </c>
      <c r="D3794" s="100" t="str">
        <f>_xlfn.XLOOKUP(tblMix[[#This Row],[Arena Name]],tblLookup[Arena Name],tblLookup[Arena Location],NA(),0,1)</f>
        <v>Houston, Texas</v>
      </c>
      <c r="E3794" s="100">
        <v>72220</v>
      </c>
      <c r="F3794" s="129">
        <v>2002</v>
      </c>
      <c r="G3794" s="100" t="s">
        <v>308</v>
      </c>
      <c r="H3794" s="15" t="s">
        <v>287</v>
      </c>
      <c r="I3794" s="130">
        <v>11.5</v>
      </c>
      <c r="J3794" s="6">
        <f>1</f>
        <v>1</v>
      </c>
    </row>
    <row r="3795" spans="2:10" ht="23.25" customHeight="1">
      <c r="B3795" s="100" t="s">
        <v>390</v>
      </c>
      <c r="C3795" s="100" t="s">
        <v>391</v>
      </c>
      <c r="D3795" s="100" t="s">
        <v>392</v>
      </c>
      <c r="E3795" s="100">
        <v>75523</v>
      </c>
      <c r="F3795" s="129">
        <v>1996</v>
      </c>
      <c r="G3795" s="100" t="s">
        <v>310</v>
      </c>
      <c r="H3795" s="15" t="s">
        <v>281</v>
      </c>
      <c r="I3795" s="130">
        <v>6.82</v>
      </c>
      <c r="J3795" s="6">
        <f>1</f>
        <v>1</v>
      </c>
    </row>
    <row r="3796" spans="2:10" ht="23.25" customHeight="1">
      <c r="B3796" s="100" t="s">
        <v>458</v>
      </c>
      <c r="C3796" s="100" t="str">
        <f>_xlfn.XLOOKUP(tblMix[[#This Row],[Team Name]],tblLookup[Team Name],tblLookup[Arena Name],NA(),0,1)</f>
        <v>Lumen Field</v>
      </c>
      <c r="D3796" s="100" t="str">
        <f>_xlfn.XLOOKUP(tblMix[[#This Row],[Arena Name]],tblLookup[Arena Name],tblLookup[Arena Location],NA(),0,1)</f>
        <v>Seattle, Washington</v>
      </c>
      <c r="E3796" s="100">
        <v>69000</v>
      </c>
      <c r="F3796" s="129">
        <v>2002</v>
      </c>
      <c r="G3796" s="100" t="s">
        <v>310</v>
      </c>
      <c r="H3796" s="15" t="s">
        <v>287</v>
      </c>
      <c r="I3796" s="130">
        <v>7.49</v>
      </c>
      <c r="J3796" s="6">
        <f>1</f>
        <v>1</v>
      </c>
    </row>
    <row r="3797" spans="2:10" ht="23.25" customHeight="1">
      <c r="B3797" s="100" t="s">
        <v>433</v>
      </c>
      <c r="C3797" s="100" t="s">
        <v>434</v>
      </c>
      <c r="D3797" s="100" t="s">
        <v>435</v>
      </c>
      <c r="E3797" s="100">
        <v>65326</v>
      </c>
      <c r="F3797" s="129">
        <v>1987</v>
      </c>
      <c r="G3797" s="100" t="s">
        <v>311</v>
      </c>
      <c r="H3797" s="15" t="s">
        <v>290</v>
      </c>
      <c r="I3797" s="130">
        <v>14.13</v>
      </c>
      <c r="J3797" s="6">
        <f>1</f>
        <v>1</v>
      </c>
    </row>
    <row r="3798" spans="2:10" ht="23.25" customHeight="1">
      <c r="B3798" s="100" t="s">
        <v>396</v>
      </c>
      <c r="C3798" s="100" t="s">
        <v>397</v>
      </c>
      <c r="D3798" s="100" t="s">
        <v>398</v>
      </c>
      <c r="E3798" s="100">
        <v>65515</v>
      </c>
      <c r="F3798" s="129">
        <v>2000</v>
      </c>
      <c r="G3798" s="100" t="s">
        <v>276</v>
      </c>
      <c r="H3798" s="15" t="s">
        <v>281</v>
      </c>
      <c r="I3798" s="130">
        <v>5.82</v>
      </c>
      <c r="J3798" s="6">
        <f>1</f>
        <v>1</v>
      </c>
    </row>
    <row r="3799" spans="2:10" ht="23.25" customHeight="1">
      <c r="B3799" s="100" t="s">
        <v>411</v>
      </c>
      <c r="C3799" s="100" t="s">
        <v>412</v>
      </c>
      <c r="D3799" s="100" t="str">
        <f>_xlfn.XLOOKUP(tblMix[[#This Row],[Arena Name]],tblLookup[Arena Name],tblLookup[Arena Location],NA(),0,1)</f>
        <v>Green Bay, Wisconsin</v>
      </c>
      <c r="E3799" s="100">
        <v>81441</v>
      </c>
      <c r="F3799" s="129">
        <v>1957</v>
      </c>
      <c r="G3799" s="100" t="s">
        <v>311</v>
      </c>
      <c r="H3799" s="15" t="s">
        <v>290</v>
      </c>
      <c r="I3799" s="130">
        <v>14.13</v>
      </c>
      <c r="J3799" s="6">
        <f>1</f>
        <v>1</v>
      </c>
    </row>
    <row r="3800" spans="2:10" ht="23.25" customHeight="1">
      <c r="B3800" s="100" t="s">
        <v>449</v>
      </c>
      <c r="C3800" s="100" t="str">
        <f>_xlfn.XLOOKUP(tblMix[[#This Row],[Team Name]],tblLookup[Team Name],tblLookup[Arena Name],NA(),0,1)</f>
        <v>Lincoln Financial Field</v>
      </c>
      <c r="D3800" s="100" t="str">
        <f>_xlfn.XLOOKUP(tblMix[[#This Row],[Arena Name]],tblLookup[Arena Name],tblLookup[Arena Location],NA(),0,1)</f>
        <v>Philadelphia, Pennsylvania</v>
      </c>
      <c r="E3800" s="100">
        <v>69596</v>
      </c>
      <c r="F3800" s="129">
        <v>2003</v>
      </c>
      <c r="G3800" s="100" t="s">
        <v>302</v>
      </c>
      <c r="H3800" s="15" t="s">
        <v>287</v>
      </c>
      <c r="I3800" s="130">
        <v>2.62</v>
      </c>
      <c r="J3800" s="6">
        <f>1</f>
        <v>1</v>
      </c>
    </row>
    <row r="3801" spans="2:10" ht="23.25" customHeight="1">
      <c r="B3801" s="100" t="s">
        <v>449</v>
      </c>
      <c r="C3801" s="100" t="s">
        <v>450</v>
      </c>
      <c r="D3801" s="100" t="str">
        <f>_xlfn.XLOOKUP(tblMix[[#This Row],[Arena Name]],tblLookup[Arena Name],tblLookup[Arena Location],NA(),0,1)</f>
        <v>Philadelphia, Pennsylvania</v>
      </c>
      <c r="E3801" s="100">
        <v>69596</v>
      </c>
      <c r="F3801" s="129">
        <v>2003</v>
      </c>
      <c r="G3801" s="100" t="s">
        <v>302</v>
      </c>
      <c r="H3801" s="15" t="s">
        <v>283</v>
      </c>
      <c r="I3801" s="130">
        <v>2.62</v>
      </c>
      <c r="J3801" s="6">
        <f>1</f>
        <v>1</v>
      </c>
    </row>
    <row r="3802" spans="2:10" ht="23.25" customHeight="1">
      <c r="B3802" s="100" t="s">
        <v>445</v>
      </c>
      <c r="C3802" s="100" t="s">
        <v>446</v>
      </c>
      <c r="D3802" s="100" t="s">
        <v>447</v>
      </c>
      <c r="E3802" s="100">
        <v>82500</v>
      </c>
      <c r="F3802" s="129">
        <v>2010</v>
      </c>
      <c r="G3802" s="100" t="s">
        <v>291</v>
      </c>
      <c r="H3802" s="15" t="s">
        <v>281</v>
      </c>
      <c r="I3802" s="130">
        <v>9.43</v>
      </c>
      <c r="J3802" s="6">
        <f>1</f>
        <v>1</v>
      </c>
    </row>
    <row r="3803" spans="2:10" ht="23.25" customHeight="1">
      <c r="B3803" s="100" t="s">
        <v>467</v>
      </c>
      <c r="C3803" s="100" t="s">
        <v>468</v>
      </c>
      <c r="D3803" s="100" t="s">
        <v>469</v>
      </c>
      <c r="E3803" s="100">
        <v>82000</v>
      </c>
      <c r="F3803" s="129">
        <v>1997</v>
      </c>
      <c r="G3803" s="100" t="s">
        <v>274</v>
      </c>
      <c r="H3803" s="15" t="s">
        <v>290</v>
      </c>
      <c r="I3803" s="130">
        <v>7.28</v>
      </c>
      <c r="J3803" s="6">
        <f>1</f>
        <v>1</v>
      </c>
    </row>
    <row r="3804" spans="2:10" ht="23.25" customHeight="1">
      <c r="B3804" s="100" t="s">
        <v>426</v>
      </c>
      <c r="C3804" s="100" t="s">
        <v>427</v>
      </c>
      <c r="D3804" s="100" t="s">
        <v>428</v>
      </c>
      <c r="E3804" s="100">
        <v>65000</v>
      </c>
      <c r="F3804" s="129">
        <v>2020</v>
      </c>
      <c r="G3804" s="100" t="s">
        <v>358</v>
      </c>
      <c r="H3804" s="15" t="s">
        <v>281</v>
      </c>
      <c r="I3804" s="130">
        <v>14.22</v>
      </c>
      <c r="J3804" s="6">
        <f>1</f>
        <v>1</v>
      </c>
    </row>
    <row r="3805" spans="2:10" ht="23.25" customHeight="1">
      <c r="B3805" s="100" t="s">
        <v>417</v>
      </c>
      <c r="C3805" s="100" t="s">
        <v>418</v>
      </c>
      <c r="D3805" s="100" t="s">
        <v>419</v>
      </c>
      <c r="E3805" s="100">
        <v>67000</v>
      </c>
      <c r="F3805" s="129">
        <v>2008</v>
      </c>
      <c r="G3805" s="100" t="s">
        <v>296</v>
      </c>
      <c r="H3805" s="15" t="s">
        <v>287</v>
      </c>
      <c r="I3805" s="130">
        <v>11.1</v>
      </c>
      <c r="J3805" s="6">
        <f>1</f>
        <v>1</v>
      </c>
    </row>
    <row r="3806" spans="2:10" ht="23.25" customHeight="1">
      <c r="B3806" s="100" t="s">
        <v>464</v>
      </c>
      <c r="C3806" s="100" t="s">
        <v>465</v>
      </c>
      <c r="D3806" s="100" t="s">
        <v>466</v>
      </c>
      <c r="E3806" s="100">
        <v>69143</v>
      </c>
      <c r="F3806" s="129">
        <v>1999</v>
      </c>
      <c r="G3806" s="100" t="s">
        <v>300</v>
      </c>
      <c r="H3806" s="15" t="s">
        <v>283</v>
      </c>
      <c r="I3806" s="130">
        <v>8.15</v>
      </c>
      <c r="J3806" s="6">
        <f>1</f>
        <v>1</v>
      </c>
    </row>
    <row r="3807" spans="2:10" ht="23.25" customHeight="1">
      <c r="B3807" s="100" t="str" cm="1">
        <f t="array" ref="B3807">_xlfn.XLOOKUP(tblMix[[#This Row],[Arena Name]]&amp;tblMix[[#This Row],[Arena Location]],tblLookup[Arena Name]&amp;tblLookup[Arena Location],tblLookup[Team Name],NA(),0,1)</f>
        <v>Cincinnati Bengals</v>
      </c>
      <c r="C3807" s="100" t="str">
        <f>_xlfn.XLOOKUP(tblMix[[#This Row],[Arena Location]],tblLookup[Arena Location],tblLookup[Arena Name],NA(),0,1)</f>
        <v>Paycor Stadium</v>
      </c>
      <c r="D3807" s="100" t="s">
        <v>398</v>
      </c>
      <c r="E3807" s="100">
        <v>65515</v>
      </c>
      <c r="F3807" s="129">
        <v>2000</v>
      </c>
      <c r="G3807" s="100" t="s">
        <v>302</v>
      </c>
      <c r="H3807" s="15" t="s">
        <v>287</v>
      </c>
      <c r="I3807" s="130">
        <v>2.62</v>
      </c>
      <c r="J3807" s="6">
        <f>1</f>
        <v>1</v>
      </c>
    </row>
    <row r="3808" spans="2:10" ht="23.25" customHeight="1">
      <c r="B3808" s="100" t="s">
        <v>384</v>
      </c>
      <c r="C3808" s="100" t="str">
        <f>_xlfn.XLOOKUP(tblMix[[#This Row],[Team Name]],tblLookup[Team Name],tblLookup[Arena Name],NA(),0,1)</f>
        <v>M&amp;T Bank Stadium</v>
      </c>
      <c r="D3808" s="100" t="str">
        <f>_xlfn.XLOOKUP(tblMix[[#This Row],[Arena Name]],tblLookup[Arena Name],tblLookup[Arena Location],NA(),0,1)</f>
        <v>Baltimore, Maryland</v>
      </c>
      <c r="E3808" s="100">
        <v>71008</v>
      </c>
      <c r="F3808" s="129">
        <v>1998</v>
      </c>
      <c r="G3808" s="100" t="s">
        <v>324</v>
      </c>
      <c r="H3808" s="15" t="s">
        <v>283</v>
      </c>
      <c r="I3808" s="130">
        <v>14.14</v>
      </c>
      <c r="J3808" s="6">
        <f>1</f>
        <v>1</v>
      </c>
    </row>
    <row r="3809" spans="2:10" ht="23.25" customHeight="1">
      <c r="B3809" s="100" t="str" cm="1">
        <f t="array" ref="B3809">_xlfn.XLOOKUP(tblMix[[#This Row],[Arena Name]]&amp;tblMix[[#This Row],[Arena Location]],tblLookup[Arena Name]&amp;tblLookup[Arena Location],tblLookup[Team Name],NA(),0,1)</f>
        <v>New Orleans Saints</v>
      </c>
      <c r="C3809" s="100" t="str">
        <f>_xlfn.XLOOKUP(tblMix[[#This Row],[Arena Location]],tblLookup[Arena Location],tblLookup[Arena Name],NA(),0,1)</f>
        <v>Caesars Superdome</v>
      </c>
      <c r="D3809" s="100" t="s">
        <v>444</v>
      </c>
      <c r="E3809" s="100">
        <v>73208</v>
      </c>
      <c r="F3809" s="129">
        <v>1975</v>
      </c>
      <c r="G3809" s="100" t="s">
        <v>312</v>
      </c>
      <c r="H3809" s="15" t="s">
        <v>287</v>
      </c>
      <c r="I3809" s="130">
        <v>16.22</v>
      </c>
      <c r="J3809" s="6">
        <f>1</f>
        <v>1</v>
      </c>
    </row>
    <row r="3810" spans="2:10" ht="23.25" customHeight="1">
      <c r="B3810" s="100" t="str" cm="1">
        <f t="array" ref="B3810">_xlfn.XLOOKUP(tblMix[[#This Row],[Arena Name]]&amp;tblMix[[#This Row],[Arena Location]],tblLookup[Arena Name]&amp;tblLookup[Arena Location],tblLookup[Team Name],NA(),0,1)</f>
        <v>Indianapolis Colts</v>
      </c>
      <c r="C3810" s="100" t="str">
        <f>_xlfn.XLOOKUP(tblMix[[#This Row],[Arena Location]],tblLookup[Arena Location],tblLookup[Arena Name],NA(),0,1)</f>
        <v>Lucas Oil Stadium</v>
      </c>
      <c r="D3810" s="100" t="s">
        <v>419</v>
      </c>
      <c r="E3810" s="100">
        <v>67000</v>
      </c>
      <c r="F3810" s="129">
        <v>2008</v>
      </c>
      <c r="G3810" s="100" t="s">
        <v>270</v>
      </c>
      <c r="H3810" s="15" t="s">
        <v>290</v>
      </c>
      <c r="I3810" s="130">
        <v>8.5</v>
      </c>
      <c r="J3810" s="6">
        <f>1</f>
        <v>1</v>
      </c>
    </row>
    <row r="3811" spans="2:10" ht="23.25" customHeight="1">
      <c r="B3811" s="100" t="s">
        <v>439</v>
      </c>
      <c r="C3811" s="100" t="str">
        <f>_xlfn.XLOOKUP(tblMix[[#This Row],[Team Name]],tblLookup[Team Name],tblLookup[Arena Name],NA(),0,1)</f>
        <v>Gillette Stadium</v>
      </c>
      <c r="D3811" s="100" t="s">
        <v>441</v>
      </c>
      <c r="E3811" s="100">
        <v>66829</v>
      </c>
      <c r="F3811" s="129">
        <v>2002</v>
      </c>
      <c r="G3811" s="100" t="s">
        <v>270</v>
      </c>
      <c r="H3811" s="15" t="s">
        <v>283</v>
      </c>
      <c r="I3811" s="130">
        <v>8.67</v>
      </c>
      <c r="J3811" s="6">
        <f>1</f>
        <v>1</v>
      </c>
    </row>
    <row r="3812" spans="2:10" ht="23.25" customHeight="1">
      <c r="B3812" s="100" t="str" cm="1">
        <f t="array" ref="B3812">_xlfn.XLOOKUP(tblMix[[#This Row],[Arena Name]]&amp;tblMix[[#This Row],[Arena Location]],tblLookup[Arena Name]&amp;tblLookup[Arena Location],tblLookup[Team Name],NA(),0,1)</f>
        <v>Indianapolis Colts</v>
      </c>
      <c r="C3812" s="100" t="s">
        <v>418</v>
      </c>
      <c r="D3812" s="100" t="s">
        <v>419</v>
      </c>
      <c r="E3812" s="100">
        <v>67000</v>
      </c>
      <c r="F3812" s="129">
        <v>2008</v>
      </c>
      <c r="G3812" s="100" t="s">
        <v>313</v>
      </c>
      <c r="H3812" s="15" t="s">
        <v>283</v>
      </c>
      <c r="I3812" s="130">
        <v>12.48</v>
      </c>
      <c r="J3812" s="6">
        <f>1</f>
        <v>1</v>
      </c>
    </row>
    <row r="3813" spans="2:10" ht="23.25" customHeight="1">
      <c r="B3813" s="100" t="s">
        <v>448</v>
      </c>
      <c r="C3813" s="100" t="str">
        <f>_xlfn.XLOOKUP(tblMix[[#This Row],[Team Name]],tblLookup[Team Name],tblLookup[Arena Name],NA(),0,1)</f>
        <v>MetLife Stadium</v>
      </c>
      <c r="D3813" s="100" t="s">
        <v>447</v>
      </c>
      <c r="E3813" s="100">
        <v>82500</v>
      </c>
      <c r="F3813" s="129">
        <v>2010</v>
      </c>
      <c r="G3813" s="100" t="s">
        <v>322</v>
      </c>
      <c r="H3813" s="15" t="s">
        <v>281</v>
      </c>
      <c r="I3813" s="130">
        <v>4.45</v>
      </c>
      <c r="J3813" s="6">
        <f>1</f>
        <v>1</v>
      </c>
    </row>
    <row r="3814" spans="2:10" ht="23.25" customHeight="1">
      <c r="B3814" s="100" t="s">
        <v>381</v>
      </c>
      <c r="C3814" s="100" t="str">
        <f>_xlfn.XLOOKUP(tblMix[[#This Row],[Team Name]],tblLookup[Team Name],tblLookup[Arena Name],NA(),0,1)</f>
        <v>Mercedes-Benz Stadium</v>
      </c>
      <c r="D3814" s="100" t="s">
        <v>383</v>
      </c>
      <c r="E3814" s="100">
        <v>71000</v>
      </c>
      <c r="F3814" s="129">
        <v>2017</v>
      </c>
      <c r="G3814" s="100" t="s">
        <v>359</v>
      </c>
      <c r="H3814" s="15" t="s">
        <v>283</v>
      </c>
      <c r="I3814" s="130">
        <v>11.01</v>
      </c>
      <c r="J3814" s="6">
        <f>1</f>
        <v>1</v>
      </c>
    </row>
    <row r="3815" spans="2:10" ht="23.25" customHeight="1">
      <c r="B3815" s="100" t="s">
        <v>452</v>
      </c>
      <c r="C3815" s="100" t="str">
        <f>_xlfn.XLOOKUP(tblMix[[#This Row],[Team Name]],tblLookup[Team Name],tblLookup[Arena Name],NA(),0,1)</f>
        <v>Acrisure Stadium</v>
      </c>
      <c r="D3815" s="100" t="s">
        <v>454</v>
      </c>
      <c r="E3815" s="100">
        <v>68400</v>
      </c>
      <c r="F3815" s="129">
        <v>2001</v>
      </c>
      <c r="G3815" s="100" t="s">
        <v>274</v>
      </c>
      <c r="H3815" s="15" t="s">
        <v>287</v>
      </c>
      <c r="I3815" s="130">
        <v>6.84</v>
      </c>
      <c r="J3815" s="6">
        <f>1</f>
        <v>1</v>
      </c>
    </row>
    <row r="3816" spans="2:10" ht="23.25" customHeight="1">
      <c r="B3816" s="100" t="str" cm="1">
        <f t="array" ref="B3816">_xlfn.XLOOKUP(tblMix[[#This Row],[Arena Name]]&amp;tblMix[[#This Row],[Arena Location]],tblLookup[Arena Name]&amp;tblLookup[Arena Location],tblLookup[Team Name],NA(),0,1)</f>
        <v>Las Vegas Raiders</v>
      </c>
      <c r="C3816" s="100" t="str">
        <f>_xlfn.XLOOKUP(tblMix[[#This Row],[Arena Location]],tblLookup[Arena Location],tblLookup[Arena Name],NA(),0,1)</f>
        <v>Allegiant Stadium</v>
      </c>
      <c r="D3816" s="100" t="s">
        <v>428</v>
      </c>
      <c r="E3816" s="100">
        <v>65000</v>
      </c>
      <c r="F3816" s="129">
        <v>2020</v>
      </c>
      <c r="G3816" s="100" t="s">
        <v>322</v>
      </c>
      <c r="H3816" s="15" t="s">
        <v>287</v>
      </c>
      <c r="I3816" s="130">
        <v>4.54</v>
      </c>
      <c r="J3816" s="6">
        <f>1</f>
        <v>1</v>
      </c>
    </row>
    <row r="3817" spans="2:10" ht="23.25" customHeight="1">
      <c r="B3817" s="100" t="s">
        <v>445</v>
      </c>
      <c r="C3817" s="100" t="s">
        <v>446</v>
      </c>
      <c r="D3817" s="100" t="str">
        <f>_xlfn.XLOOKUP(tblMix[[#This Row],[Arena Name]],tblLookup[Arena Name],tblLookup[Arena Location],NA(),0,1)</f>
        <v>East Rutherford, New Jersey</v>
      </c>
      <c r="E3817" s="100">
        <v>82500</v>
      </c>
      <c r="F3817" s="129">
        <v>2010</v>
      </c>
      <c r="G3817" s="100" t="s">
        <v>302</v>
      </c>
      <c r="H3817" s="15" t="s">
        <v>287</v>
      </c>
      <c r="I3817" s="130">
        <v>2.62</v>
      </c>
      <c r="J3817" s="6">
        <f>1</f>
        <v>1</v>
      </c>
    </row>
    <row r="3818" spans="2:10" ht="23.25" customHeight="1">
      <c r="B3818" s="100" t="s">
        <v>426</v>
      </c>
      <c r="C3818" s="100" t="s">
        <v>427</v>
      </c>
      <c r="D3818" s="100" t="s">
        <v>428</v>
      </c>
      <c r="E3818" s="100">
        <v>65000</v>
      </c>
      <c r="F3818" s="129">
        <v>2020</v>
      </c>
      <c r="G3818" s="100" t="s">
        <v>304</v>
      </c>
      <c r="H3818" s="15" t="s">
        <v>287</v>
      </c>
      <c r="I3818" s="130">
        <v>7.53</v>
      </c>
      <c r="J3818" s="6">
        <f>1</f>
        <v>1</v>
      </c>
    </row>
    <row r="3819" spans="2:10" ht="23.25" customHeight="1">
      <c r="B3819" s="100" t="s">
        <v>436</v>
      </c>
      <c r="C3819" s="100" t="str">
        <f>_xlfn.XLOOKUP(tblMix[[#This Row],[Team Name]],tblLookup[Team Name],tblLookup[Arena Name],NA(),0,1)</f>
        <v>U.S. Bank Stadium</v>
      </c>
      <c r="D3819" s="100" t="s">
        <v>438</v>
      </c>
      <c r="E3819" s="100">
        <v>66655</v>
      </c>
      <c r="F3819" s="129">
        <v>2016</v>
      </c>
      <c r="G3819" s="100" t="s">
        <v>358</v>
      </c>
      <c r="H3819" s="15" t="s">
        <v>290</v>
      </c>
      <c r="I3819" s="130">
        <v>13.59</v>
      </c>
      <c r="J3819" s="6">
        <f>1</f>
        <v>1</v>
      </c>
    </row>
    <row r="3820" spans="2:10" ht="23.25" customHeight="1">
      <c r="B3820" s="100" t="s">
        <v>387</v>
      </c>
      <c r="C3820" s="100" t="s">
        <v>388</v>
      </c>
      <c r="D3820" s="100" t="s">
        <v>389</v>
      </c>
      <c r="E3820" s="100">
        <v>71608</v>
      </c>
      <c r="F3820" s="129">
        <v>1973</v>
      </c>
      <c r="G3820" s="100" t="s">
        <v>273</v>
      </c>
      <c r="H3820" s="15" t="s">
        <v>290</v>
      </c>
      <c r="I3820" s="130">
        <v>5.62</v>
      </c>
      <c r="J3820" s="6">
        <f>1</f>
        <v>1</v>
      </c>
    </row>
    <row r="3821" spans="2:10" ht="23.25" customHeight="1">
      <c r="B3821" s="100" t="s">
        <v>461</v>
      </c>
      <c r="C3821" s="100" t="str">
        <f>_xlfn.XLOOKUP(tblMix[[#This Row],[Team Name]],tblLookup[Team Name],tblLookup[Arena Name],NA(),0,1)</f>
        <v>Raymond James Stadium</v>
      </c>
      <c r="D3821" s="100" t="s">
        <v>463</v>
      </c>
      <c r="E3821" s="100">
        <v>65890</v>
      </c>
      <c r="F3821" s="129">
        <v>1998</v>
      </c>
      <c r="G3821" s="100" t="s">
        <v>358</v>
      </c>
      <c r="H3821" s="15" t="s">
        <v>283</v>
      </c>
      <c r="I3821" s="130">
        <v>14.51</v>
      </c>
      <c r="J3821" s="6">
        <f>1</f>
        <v>1</v>
      </c>
    </row>
    <row r="3822" spans="2:10" ht="23.25" customHeight="1">
      <c r="B3822" s="100" t="s">
        <v>396</v>
      </c>
      <c r="C3822" s="100" t="s">
        <v>397</v>
      </c>
      <c r="D3822" s="100" t="s">
        <v>398</v>
      </c>
      <c r="E3822" s="100">
        <v>65515</v>
      </c>
      <c r="F3822" s="129">
        <v>2000</v>
      </c>
      <c r="G3822" s="100" t="s">
        <v>300</v>
      </c>
      <c r="H3822" s="15" t="s">
        <v>281</v>
      </c>
      <c r="I3822" s="130">
        <v>8.64</v>
      </c>
      <c r="J3822" s="6">
        <f>1</f>
        <v>1</v>
      </c>
    </row>
    <row r="3823" spans="2:10" ht="23.25" customHeight="1">
      <c r="B3823" s="100" t="s">
        <v>426</v>
      </c>
      <c r="C3823" s="100" t="s">
        <v>427</v>
      </c>
      <c r="D3823" s="100" t="s">
        <v>428</v>
      </c>
      <c r="E3823" s="100">
        <v>65000</v>
      </c>
      <c r="F3823" s="129">
        <v>2020</v>
      </c>
      <c r="G3823" s="100" t="s">
        <v>312</v>
      </c>
      <c r="H3823" s="15" t="s">
        <v>287</v>
      </c>
      <c r="I3823" s="130">
        <v>16.22</v>
      </c>
      <c r="J3823" s="6">
        <f>1</f>
        <v>1</v>
      </c>
    </row>
    <row r="3824" spans="2:10" ht="23.25" customHeight="1">
      <c r="B3824" s="100" t="s">
        <v>414</v>
      </c>
      <c r="C3824" s="100" t="s">
        <v>415</v>
      </c>
      <c r="D3824" s="100" t="s">
        <v>416</v>
      </c>
      <c r="E3824" s="100">
        <v>72220</v>
      </c>
      <c r="F3824" s="129">
        <v>2002</v>
      </c>
      <c r="G3824" s="100" t="s">
        <v>274</v>
      </c>
      <c r="H3824" s="15" t="s">
        <v>290</v>
      </c>
      <c r="I3824" s="130">
        <v>7.28</v>
      </c>
      <c r="J3824" s="6">
        <f>1</f>
        <v>1</v>
      </c>
    </row>
    <row r="3825" spans="2:10" ht="23.25" customHeight="1">
      <c r="B3825" s="100" t="s">
        <v>378</v>
      </c>
      <c r="C3825" s="100" t="s">
        <v>379</v>
      </c>
      <c r="D3825" s="100" t="s">
        <v>380</v>
      </c>
      <c r="E3825" s="100">
        <v>63400</v>
      </c>
      <c r="F3825" s="129">
        <v>2006</v>
      </c>
      <c r="G3825" s="100" t="s">
        <v>289</v>
      </c>
      <c r="H3825" s="15" t="s">
        <v>287</v>
      </c>
      <c r="I3825" s="130">
        <v>7.76</v>
      </c>
      <c r="J3825" s="6">
        <f>1</f>
        <v>1</v>
      </c>
    </row>
    <row r="3826" spans="2:10" ht="23.25" customHeight="1">
      <c r="B3826" s="100" t="s">
        <v>448</v>
      </c>
      <c r="C3826" s="100" t="str">
        <f>_xlfn.XLOOKUP(tblMix[[#This Row],[Team Name]],tblLookup[Team Name],tblLookup[Arena Name],NA(),0,1)</f>
        <v>MetLife Stadium</v>
      </c>
      <c r="D3826" s="100" t="s">
        <v>447</v>
      </c>
      <c r="E3826" s="100">
        <v>82500</v>
      </c>
      <c r="F3826" s="129">
        <v>2010</v>
      </c>
      <c r="G3826" s="100" t="s">
        <v>321</v>
      </c>
      <c r="H3826" s="15" t="s">
        <v>290</v>
      </c>
      <c r="I3826" s="130">
        <v>4.2300000000000004</v>
      </c>
      <c r="J3826" s="6">
        <f>1</f>
        <v>1</v>
      </c>
    </row>
    <row r="3827" spans="2:10" ht="23.25" customHeight="1">
      <c r="B3827" s="100" t="str" cm="1">
        <f t="array" ref="B3827">_xlfn.XLOOKUP(tblMix[[#This Row],[Arena Name]]&amp;tblMix[[#This Row],[Arena Location]],tblLookup[Arena Name]&amp;tblLookup[Arena Location],tblLookup[Team Name],NA(),0,1)</f>
        <v>Buffalo Bills</v>
      </c>
      <c r="C3827" s="100" t="s">
        <v>388</v>
      </c>
      <c r="D3827" s="100" t="s">
        <v>389</v>
      </c>
      <c r="E3827" s="100">
        <v>71608</v>
      </c>
      <c r="F3827" s="129">
        <v>1973</v>
      </c>
      <c r="G3827" s="100" t="s">
        <v>285</v>
      </c>
      <c r="H3827" s="15" t="s">
        <v>287</v>
      </c>
      <c r="I3827" s="130">
        <v>12.71</v>
      </c>
      <c r="J3827" s="6">
        <f>1</f>
        <v>1</v>
      </c>
    </row>
    <row r="3828" spans="2:10" ht="23.25" customHeight="1">
      <c r="B3828" s="100" t="s">
        <v>384</v>
      </c>
      <c r="C3828" s="100" t="str">
        <f>_xlfn.XLOOKUP(tblMix[[#This Row],[Team Name]],tblLookup[Team Name],tblLookup[Arena Name],NA(),0,1)</f>
        <v>M&amp;T Bank Stadium</v>
      </c>
      <c r="D3828" s="100" t="s">
        <v>386</v>
      </c>
      <c r="E3828" s="100">
        <v>71008</v>
      </c>
      <c r="F3828" s="129">
        <v>1998</v>
      </c>
      <c r="G3828" s="100" t="s">
        <v>273</v>
      </c>
      <c r="H3828" s="15" t="s">
        <v>283</v>
      </c>
      <c r="I3828" s="130">
        <v>6.07</v>
      </c>
      <c r="J3828" s="6">
        <f>1</f>
        <v>1</v>
      </c>
    </row>
    <row r="3829" spans="2:10" ht="23.25" customHeight="1">
      <c r="B3829" s="100" t="s">
        <v>426</v>
      </c>
      <c r="C3829" s="100" t="s">
        <v>427</v>
      </c>
      <c r="D3829" s="100" t="s">
        <v>428</v>
      </c>
      <c r="E3829" s="100">
        <v>65000</v>
      </c>
      <c r="F3829" s="129">
        <v>2020</v>
      </c>
      <c r="G3829" s="100" t="s">
        <v>296</v>
      </c>
      <c r="H3829" s="15" t="s">
        <v>283</v>
      </c>
      <c r="I3829" s="130">
        <v>11.1</v>
      </c>
      <c r="J3829" s="6">
        <f>1</f>
        <v>1</v>
      </c>
    </row>
    <row r="3830" spans="2:10" ht="23.25" customHeight="1">
      <c r="B3830" s="100" t="s">
        <v>426</v>
      </c>
      <c r="C3830" s="100" t="s">
        <v>427</v>
      </c>
      <c r="D3830" s="100" t="s">
        <v>428</v>
      </c>
      <c r="E3830" s="100">
        <v>65000</v>
      </c>
      <c r="F3830" s="129">
        <v>2020</v>
      </c>
      <c r="G3830" s="100" t="s">
        <v>293</v>
      </c>
      <c r="H3830" s="15" t="s">
        <v>283</v>
      </c>
      <c r="I3830" s="130">
        <v>5.08</v>
      </c>
      <c r="J3830" s="6">
        <f>1</f>
        <v>1</v>
      </c>
    </row>
    <row r="3831" spans="2:10" ht="23.25" customHeight="1">
      <c r="B3831" s="100" t="s">
        <v>402</v>
      </c>
      <c r="C3831" s="100" t="s">
        <v>403</v>
      </c>
      <c r="D3831" s="100" t="s">
        <v>404</v>
      </c>
      <c r="E3831" s="100">
        <v>80000</v>
      </c>
      <c r="F3831" s="129">
        <v>2009</v>
      </c>
      <c r="G3831" s="100" t="s">
        <v>309</v>
      </c>
      <c r="H3831" s="15" t="s">
        <v>290</v>
      </c>
      <c r="I3831" s="130">
        <v>1.83</v>
      </c>
      <c r="J3831" s="6">
        <f>1</f>
        <v>1</v>
      </c>
    </row>
    <row r="3832" spans="2:10" ht="23.25" customHeight="1">
      <c r="B3832" s="100" t="s">
        <v>439</v>
      </c>
      <c r="C3832" s="100" t="s">
        <v>440</v>
      </c>
      <c r="D3832" s="100" t="s">
        <v>441</v>
      </c>
      <c r="E3832" s="100">
        <v>66829</v>
      </c>
      <c r="F3832" s="129">
        <v>2002</v>
      </c>
      <c r="G3832" s="100" t="s">
        <v>292</v>
      </c>
      <c r="H3832" s="15" t="s">
        <v>281</v>
      </c>
      <c r="I3832" s="130">
        <v>9.19</v>
      </c>
      <c r="J3832" s="6">
        <f>1</f>
        <v>1</v>
      </c>
    </row>
    <row r="3833" spans="2:10" ht="23.25" customHeight="1">
      <c r="B3833" s="100" t="s">
        <v>399</v>
      </c>
      <c r="C3833" s="100" t="str">
        <f>_xlfn.XLOOKUP(tblMix[[#This Row],[Team Name]],tblLookup[Team Name],tblLookup[Arena Name],NA(),0,1)</f>
        <v>Cleveland Browns Stadium</v>
      </c>
      <c r="D3833" s="100" t="s">
        <v>401</v>
      </c>
      <c r="E3833" s="100">
        <v>67895</v>
      </c>
      <c r="F3833" s="129">
        <v>1999</v>
      </c>
      <c r="G3833" s="100" t="s">
        <v>271</v>
      </c>
      <c r="H3833" s="15" t="s">
        <v>290</v>
      </c>
      <c r="I3833" s="130">
        <v>10.18</v>
      </c>
      <c r="J3833" s="6">
        <f>1</f>
        <v>1</v>
      </c>
    </row>
    <row r="3834" spans="2:10" ht="23.25" customHeight="1">
      <c r="B3834" s="100" t="s">
        <v>445</v>
      </c>
      <c r="C3834" s="100" t="s">
        <v>446</v>
      </c>
      <c r="D3834" s="100" t="str">
        <f>_xlfn.XLOOKUP(tblMix[[#This Row],[Arena Name]],tblLookup[Arena Name],tblLookup[Arena Location],NA(),0,1)</f>
        <v>East Rutherford, New Jersey</v>
      </c>
      <c r="E3834" s="100">
        <v>82500</v>
      </c>
      <c r="F3834" s="129">
        <v>2010</v>
      </c>
      <c r="G3834" s="100" t="s">
        <v>289</v>
      </c>
      <c r="H3834" s="15" t="s">
        <v>287</v>
      </c>
      <c r="I3834" s="130">
        <v>7.76</v>
      </c>
      <c r="J3834" s="6">
        <f>1</f>
        <v>1</v>
      </c>
    </row>
    <row r="3835" spans="2:10" ht="23.25" customHeight="1">
      <c r="B3835" s="100" t="str" cm="1">
        <f t="array" ref="B3835">_xlfn.XLOOKUP(tblMix[[#This Row],[Arena Name]]&amp;tblMix[[#This Row],[Arena Location]],tblLookup[Arena Name]&amp;tblLookup[Arena Location],tblLookup[Team Name],NA(),0,1)</f>
        <v>Green Bay Packers</v>
      </c>
      <c r="C3835" s="100" t="str">
        <f>_xlfn.XLOOKUP(tblMix[[#This Row],[Arena Location]],tblLookup[Arena Location],tblLookup[Arena Name],NA(),0,1)</f>
        <v>Lambeau Field</v>
      </c>
      <c r="D3835" s="100" t="s">
        <v>413</v>
      </c>
      <c r="E3835" s="100">
        <v>81441</v>
      </c>
      <c r="F3835" s="129">
        <v>1957</v>
      </c>
      <c r="G3835" s="100" t="s">
        <v>364</v>
      </c>
      <c r="H3835" s="15" t="s">
        <v>283</v>
      </c>
      <c r="I3835" s="130">
        <v>6.86</v>
      </c>
      <c r="J3835" s="6">
        <f>1</f>
        <v>1</v>
      </c>
    </row>
    <row r="3836" spans="2:10" ht="23.25" customHeight="1">
      <c r="B3836" s="100" t="s">
        <v>402</v>
      </c>
      <c r="C3836" s="100" t="str">
        <f>_xlfn.XLOOKUP(tblMix[[#This Row],[Team Name]],tblLookup[Team Name],tblLookup[Arena Name],NA(),0,1)</f>
        <v>AT&amp;T Stadium</v>
      </c>
      <c r="D3836" s="100" t="s">
        <v>404</v>
      </c>
      <c r="E3836" s="100">
        <v>80000</v>
      </c>
      <c r="F3836" s="129">
        <v>2009</v>
      </c>
      <c r="G3836" s="100" t="s">
        <v>364</v>
      </c>
      <c r="H3836" s="15" t="s">
        <v>281</v>
      </c>
      <c r="I3836" s="130">
        <v>7.2</v>
      </c>
      <c r="J3836" s="6">
        <f>1</f>
        <v>1</v>
      </c>
    </row>
    <row r="3837" spans="2:10" ht="23.25" customHeight="1">
      <c r="B3837" s="100" t="s">
        <v>461</v>
      </c>
      <c r="C3837" s="100" t="s">
        <v>462</v>
      </c>
      <c r="D3837" s="100" t="s">
        <v>463</v>
      </c>
      <c r="E3837" s="100">
        <v>65890</v>
      </c>
      <c r="F3837" s="129">
        <v>1998</v>
      </c>
      <c r="G3837" s="100" t="s">
        <v>275</v>
      </c>
      <c r="H3837" s="15" t="s">
        <v>281</v>
      </c>
      <c r="I3837" s="130">
        <v>15.9</v>
      </c>
      <c r="J3837" s="6">
        <f>1</f>
        <v>1</v>
      </c>
    </row>
    <row r="3838" spans="2:10" ht="23.25" customHeight="1">
      <c r="B3838" s="100" t="s">
        <v>455</v>
      </c>
      <c r="C3838" s="100" t="str">
        <f>_xlfn.XLOOKUP(tblMix[[#This Row],[Team Name]],tblLookup[Team Name],tblLookup[Arena Name],NA(),0,1)</f>
        <v>Levi's Stadium</v>
      </c>
      <c r="D3838" s="100" t="str">
        <f>_xlfn.XLOOKUP(tblMix[[#This Row],[Arena Name]],tblLookup[Arena Name],tblLookup[Arena Location],NA(),0,1)</f>
        <v>Santa Clara, California</v>
      </c>
      <c r="E3838" s="100">
        <v>68500</v>
      </c>
      <c r="F3838" s="129">
        <v>2014</v>
      </c>
      <c r="G3838" s="100" t="s">
        <v>270</v>
      </c>
      <c r="H3838" s="15" t="s">
        <v>290</v>
      </c>
      <c r="I3838" s="130">
        <v>8.5</v>
      </c>
      <c r="J3838" s="6">
        <f>1</f>
        <v>1</v>
      </c>
    </row>
    <row r="3839" spans="2:10" ht="23.25" customHeight="1">
      <c r="B3839" s="100" t="s">
        <v>448</v>
      </c>
      <c r="C3839" s="100" t="s">
        <v>446</v>
      </c>
      <c r="D3839" s="100" t="s">
        <v>447</v>
      </c>
      <c r="E3839" s="100">
        <v>82500</v>
      </c>
      <c r="F3839" s="129">
        <v>2010</v>
      </c>
      <c r="G3839" s="100" t="s">
        <v>364</v>
      </c>
      <c r="H3839" s="15" t="s">
        <v>283</v>
      </c>
      <c r="I3839" s="130">
        <v>6.86</v>
      </c>
      <c r="J3839" s="6">
        <f>1</f>
        <v>1</v>
      </c>
    </row>
    <row r="3840" spans="2:10" ht="23.25" customHeight="1">
      <c r="B3840" s="100" t="s">
        <v>433</v>
      </c>
      <c r="C3840" s="100" t="str">
        <f>_xlfn.XLOOKUP(tblMix[[#This Row],[Team Name]],tblLookup[Team Name],tblLookup[Arena Name],NA(),0,1)</f>
        <v>Hard Rock Stadium</v>
      </c>
      <c r="D3840" s="100" t="s">
        <v>435</v>
      </c>
      <c r="E3840" s="100">
        <v>65326</v>
      </c>
      <c r="F3840" s="129">
        <v>1987</v>
      </c>
      <c r="G3840" s="100" t="s">
        <v>276</v>
      </c>
      <c r="H3840" s="15" t="s">
        <v>281</v>
      </c>
      <c r="I3840" s="130">
        <v>5.82</v>
      </c>
      <c r="J3840" s="6">
        <f>1</f>
        <v>1</v>
      </c>
    </row>
    <row r="3841" spans="2:10" ht="23.25" customHeight="1">
      <c r="B3841" s="100" t="s">
        <v>458</v>
      </c>
      <c r="C3841" s="100" t="s">
        <v>459</v>
      </c>
      <c r="D3841" s="100" t="s">
        <v>460</v>
      </c>
      <c r="E3841" s="100">
        <v>69000</v>
      </c>
      <c r="F3841" s="129">
        <v>2002</v>
      </c>
      <c r="G3841" s="100" t="s">
        <v>275</v>
      </c>
      <c r="H3841" s="15" t="s">
        <v>281</v>
      </c>
      <c r="I3841" s="130">
        <v>15.9</v>
      </c>
      <c r="J3841" s="6">
        <f>1</f>
        <v>1</v>
      </c>
    </row>
    <row r="3842" spans="2:10" ht="23.25" customHeight="1">
      <c r="B3842" s="100" t="s">
        <v>423</v>
      </c>
      <c r="C3842" s="100" t="str">
        <f>_xlfn.XLOOKUP(tblMix[[#This Row],[Team Name]],tblLookup[Team Name],tblLookup[Arena Name],NA(),0,1)</f>
        <v>GEHA Field at Arrowhead Stadium</v>
      </c>
      <c r="D3842" s="100" t="s">
        <v>425</v>
      </c>
      <c r="E3842" s="100">
        <v>76416</v>
      </c>
      <c r="F3842" s="129">
        <v>1972</v>
      </c>
      <c r="G3842" s="100" t="s">
        <v>271</v>
      </c>
      <c r="H3842" s="15" t="s">
        <v>287</v>
      </c>
      <c r="I3842" s="130">
        <v>9.4700000000000006</v>
      </c>
      <c r="J3842" s="6">
        <f>1</f>
        <v>1</v>
      </c>
    </row>
    <row r="3843" spans="2:10" ht="23.25" customHeight="1">
      <c r="B3843" s="100" t="s">
        <v>455</v>
      </c>
      <c r="C3843" s="100" t="s">
        <v>456</v>
      </c>
      <c r="D3843" s="100" t="str">
        <f>_xlfn.XLOOKUP(tblMix[[#This Row],[Arena Name]],tblLookup[Arena Name],tblLookup[Arena Location],NA(),0,1)</f>
        <v>Santa Clara, California</v>
      </c>
      <c r="E3843" s="100">
        <v>68500</v>
      </c>
      <c r="F3843" s="129">
        <v>2014</v>
      </c>
      <c r="G3843" s="100" t="s">
        <v>321</v>
      </c>
      <c r="H3843" s="15" t="s">
        <v>283</v>
      </c>
      <c r="I3843" s="130">
        <v>3.98</v>
      </c>
      <c r="J3843" s="6">
        <f>1</f>
        <v>1</v>
      </c>
    </row>
    <row r="3844" spans="2:10" ht="23.25" customHeight="1">
      <c r="B3844" s="100" t="s">
        <v>423</v>
      </c>
      <c r="C3844" s="100" t="s">
        <v>424</v>
      </c>
      <c r="D3844" s="100" t="s">
        <v>425</v>
      </c>
      <c r="E3844" s="100">
        <v>76416</v>
      </c>
      <c r="F3844" s="129">
        <v>1972</v>
      </c>
      <c r="G3844" s="100" t="s">
        <v>298</v>
      </c>
      <c r="H3844" s="15" t="s">
        <v>281</v>
      </c>
      <c r="I3844" s="130">
        <v>9.0500000000000007</v>
      </c>
      <c r="J3844" s="6">
        <f>1</f>
        <v>1</v>
      </c>
    </row>
    <row r="3845" spans="2:10" ht="23.25" customHeight="1">
      <c r="B3845" s="100" t="s">
        <v>417</v>
      </c>
      <c r="C3845" s="100" t="str">
        <f>_xlfn.XLOOKUP(tblMix[[#This Row],[Team Name]],tblLookup[Team Name],tblLookup[Arena Name],NA(),0,1)</f>
        <v>Lucas Oil Stadium</v>
      </c>
      <c r="D3845" s="100" t="s">
        <v>419</v>
      </c>
      <c r="E3845" s="100">
        <v>67000</v>
      </c>
      <c r="F3845" s="129">
        <v>2008</v>
      </c>
      <c r="G3845" s="100" t="s">
        <v>304</v>
      </c>
      <c r="H3845" s="15" t="s">
        <v>290</v>
      </c>
      <c r="I3845" s="130">
        <v>7.38</v>
      </c>
      <c r="J3845" s="6">
        <f>1</f>
        <v>1</v>
      </c>
    </row>
    <row r="3846" spans="2:10" ht="23.25" customHeight="1">
      <c r="B3846" s="100" t="str" cm="1">
        <f t="array" ref="B3846">_xlfn.XLOOKUP(tblMix[[#This Row],[Arena Name]]&amp;tblMix[[#This Row],[Arena Location]],tblLookup[Arena Name]&amp;tblLookup[Arena Location],tblLookup[Team Name],NA(),0,1)</f>
        <v>Carolina Panthers</v>
      </c>
      <c r="C3846" s="100" t="str">
        <f>_xlfn.XLOOKUP(tblMix[[#This Row],[Arena Location]],tblLookup[Arena Location],tblLookup[Arena Name],NA(),0,1)</f>
        <v>Bank of America Stadium</v>
      </c>
      <c r="D3846" s="100" t="s">
        <v>392</v>
      </c>
      <c r="E3846" s="100">
        <v>75523</v>
      </c>
      <c r="F3846" s="129">
        <v>1996</v>
      </c>
      <c r="G3846" s="100" t="s">
        <v>285</v>
      </c>
      <c r="H3846" s="15" t="s">
        <v>283</v>
      </c>
      <c r="I3846" s="130">
        <v>12.71</v>
      </c>
      <c r="J3846" s="6">
        <f>1</f>
        <v>1</v>
      </c>
    </row>
    <row r="3847" spans="2:10" ht="23.25" customHeight="1">
      <c r="B3847" s="100" t="s">
        <v>429</v>
      </c>
      <c r="C3847" s="100" t="str">
        <f>_xlfn.XLOOKUP(tblMix[[#This Row],[Team Name]],tblLookup[Team Name],tblLookup[Arena Name],NA(),0,1)</f>
        <v>SoFi Stadium</v>
      </c>
      <c r="D3847" s="100" t="s">
        <v>431</v>
      </c>
      <c r="E3847" s="100">
        <v>70240</v>
      </c>
      <c r="F3847" s="129">
        <v>2020</v>
      </c>
      <c r="G3847" s="100" t="s">
        <v>323</v>
      </c>
      <c r="H3847" s="15" t="s">
        <v>287</v>
      </c>
      <c r="I3847" s="130">
        <v>2.11</v>
      </c>
      <c r="J3847" s="6">
        <f>1</f>
        <v>1</v>
      </c>
    </row>
    <row r="3848" spans="2:10" ht="23.25" customHeight="1">
      <c r="B3848" s="100" t="s">
        <v>408</v>
      </c>
      <c r="C3848" s="100" t="s">
        <v>409</v>
      </c>
      <c r="D3848" s="100" t="s">
        <v>410</v>
      </c>
      <c r="E3848" s="100">
        <v>65000</v>
      </c>
      <c r="F3848" s="129">
        <v>2002</v>
      </c>
      <c r="G3848" s="100" t="s">
        <v>292</v>
      </c>
      <c r="H3848" s="15" t="s">
        <v>287</v>
      </c>
      <c r="I3848" s="130">
        <v>9.99</v>
      </c>
      <c r="J3848" s="6">
        <f>1</f>
        <v>1</v>
      </c>
    </row>
    <row r="3849" spans="2:10" ht="23.25" customHeight="1">
      <c r="B3849" s="100" t="str" cm="1">
        <f t="array" ref="B3849">_xlfn.XLOOKUP(tblMix[[#This Row],[Arena Name]]&amp;tblMix[[#This Row],[Arena Location]],tblLookup[Arena Name]&amp;tblLookup[Arena Location],tblLookup[Team Name],NA(),0,1)</f>
        <v>Pittsburgh Steelers</v>
      </c>
      <c r="C3849" s="100" t="s">
        <v>453</v>
      </c>
      <c r="D3849" s="100" t="str">
        <f>_xlfn.XLOOKUP(tblMix[[#This Row],[Arena Name]],tblLookup[Arena Name],tblLookup[Arena Location],NA(),0,1)</f>
        <v>Pittsburgh, Pennsylvania</v>
      </c>
      <c r="E3849" s="100">
        <v>68400</v>
      </c>
      <c r="F3849" s="129">
        <v>2001</v>
      </c>
      <c r="G3849" s="100" t="s">
        <v>314</v>
      </c>
      <c r="H3849" s="15" t="s">
        <v>287</v>
      </c>
      <c r="I3849" s="130">
        <v>12.41</v>
      </c>
      <c r="J3849" s="6">
        <f>1</f>
        <v>1</v>
      </c>
    </row>
    <row r="3850" spans="2:10" ht="23.25" customHeight="1">
      <c r="B3850" s="100" t="s">
        <v>411</v>
      </c>
      <c r="C3850" s="100" t="s">
        <v>412</v>
      </c>
      <c r="D3850" s="100" t="s">
        <v>413</v>
      </c>
      <c r="E3850" s="100">
        <v>81441</v>
      </c>
      <c r="F3850" s="129">
        <v>1957</v>
      </c>
      <c r="G3850" s="100" t="s">
        <v>293</v>
      </c>
      <c r="H3850" s="15" t="s">
        <v>287</v>
      </c>
      <c r="I3850" s="130">
        <v>5.08</v>
      </c>
      <c r="J3850" s="6">
        <f>1</f>
        <v>1</v>
      </c>
    </row>
    <row r="3851" spans="2:10" ht="23.25" customHeight="1">
      <c r="B3851" s="100" t="s">
        <v>432</v>
      </c>
      <c r="C3851" s="100" t="str">
        <f>_xlfn.XLOOKUP(tblMix[[#This Row],[Team Name]],tblLookup[Team Name],tblLookup[Arena Name],NA(),0,1)</f>
        <v>SoFi Stadium</v>
      </c>
      <c r="D3851" s="100" t="str">
        <f>_xlfn.XLOOKUP(tblMix[[#This Row],[Arena Name]],tblLookup[Arena Name],tblLookup[Arena Location],NA(),0,1)</f>
        <v>Inglewood, California</v>
      </c>
      <c r="E3851" s="100">
        <v>70240</v>
      </c>
      <c r="F3851" s="129">
        <v>2020</v>
      </c>
      <c r="G3851" s="100" t="s">
        <v>365</v>
      </c>
      <c r="H3851" s="15" t="s">
        <v>281</v>
      </c>
      <c r="I3851" s="130">
        <v>7.32</v>
      </c>
      <c r="J3851" s="6">
        <f>1</f>
        <v>1</v>
      </c>
    </row>
    <row r="3852" spans="2:10" ht="23.25" customHeight="1">
      <c r="B3852" s="100" t="s">
        <v>461</v>
      </c>
      <c r="C3852" s="100" t="s">
        <v>462</v>
      </c>
      <c r="D3852" s="100" t="str">
        <f>_xlfn.XLOOKUP(tblMix[[#This Row],[Arena Name]],tblLookup[Arena Name],tblLookup[Arena Location],NA(),0,1)</f>
        <v>Tampa, Florida</v>
      </c>
      <c r="E3852" s="100">
        <v>65890</v>
      </c>
      <c r="F3852" s="129">
        <v>1998</v>
      </c>
      <c r="G3852" s="100" t="s">
        <v>300</v>
      </c>
      <c r="H3852" s="15" t="s">
        <v>287</v>
      </c>
      <c r="I3852" s="130">
        <v>8.15</v>
      </c>
      <c r="J3852" s="6">
        <f>1</f>
        <v>1</v>
      </c>
    </row>
    <row r="3853" spans="2:10" ht="23.25" customHeight="1">
      <c r="B3853" s="100" t="str" cm="1">
        <f t="array" ref="B3853">_xlfn.XLOOKUP(tblMix[[#This Row],[Arena Name]]&amp;tblMix[[#This Row],[Arena Location]],tblLookup[Arena Name]&amp;tblLookup[Arena Location],tblLookup[Team Name],NA(),0,1)</f>
        <v>Dallas Cowboys</v>
      </c>
      <c r="C3853" s="100" t="str">
        <f>_xlfn.XLOOKUP(tblMix[[#This Row],[Arena Location]],tblLookup[Arena Location],tblLookup[Arena Name],NA(),0,1)</f>
        <v>AT&amp;T Stadium</v>
      </c>
      <c r="D3853" s="100" t="s">
        <v>404</v>
      </c>
      <c r="E3853" s="100">
        <v>80000</v>
      </c>
      <c r="F3853" s="129">
        <v>2009</v>
      </c>
      <c r="G3853" s="100" t="s">
        <v>299</v>
      </c>
      <c r="H3853" s="15" t="s">
        <v>287</v>
      </c>
      <c r="I3853" s="130">
        <v>5.21</v>
      </c>
      <c r="J3853" s="6">
        <f>1</f>
        <v>1</v>
      </c>
    </row>
    <row r="3854" spans="2:10" ht="23.25" customHeight="1">
      <c r="B3854" s="100" t="str" cm="1">
        <f t="array" ref="B3854">_xlfn.XLOOKUP(tblMix[[#This Row],[Arena Name]]&amp;tblMix[[#This Row],[Arena Location]],tblLookup[Arena Name]&amp;tblLookup[Arena Location],tblLookup[Team Name],NA(),0,1)</f>
        <v>Indianapolis Colts</v>
      </c>
      <c r="C3854" s="100" t="str">
        <f>_xlfn.XLOOKUP(tblMix[[#This Row],[Arena Location]],tblLookup[Arena Location],tblLookup[Arena Name],NA(),0,1)</f>
        <v>Lucas Oil Stadium</v>
      </c>
      <c r="D3854" s="100" t="s">
        <v>419</v>
      </c>
      <c r="E3854" s="100">
        <v>67000</v>
      </c>
      <c r="F3854" s="129">
        <v>2008</v>
      </c>
      <c r="G3854" s="100" t="s">
        <v>362</v>
      </c>
      <c r="H3854" s="15" t="s">
        <v>281</v>
      </c>
      <c r="I3854" s="130">
        <v>6.69</v>
      </c>
      <c r="J3854" s="6">
        <f>1</f>
        <v>1</v>
      </c>
    </row>
    <row r="3855" spans="2:10" ht="23.25" customHeight="1">
      <c r="B3855" s="100" t="s">
        <v>445</v>
      </c>
      <c r="C3855" s="100" t="s">
        <v>446</v>
      </c>
      <c r="D3855" s="100" t="str">
        <f>_xlfn.XLOOKUP(tblMix[[#This Row],[Arena Name]],tblLookup[Arena Name],tblLookup[Arena Location],NA(),0,1)</f>
        <v>East Rutherford, New Jersey</v>
      </c>
      <c r="E3855" s="100">
        <v>82500</v>
      </c>
      <c r="F3855" s="129">
        <v>2010</v>
      </c>
      <c r="G3855" s="100" t="s">
        <v>365</v>
      </c>
      <c r="H3855" s="15" t="s">
        <v>281</v>
      </c>
      <c r="I3855" s="130">
        <v>7.32</v>
      </c>
      <c r="J3855" s="6">
        <f>1</f>
        <v>1</v>
      </c>
    </row>
    <row r="3856" spans="2:10" ht="23.25" customHeight="1">
      <c r="B3856" s="100" t="s">
        <v>433</v>
      </c>
      <c r="C3856" s="100" t="str">
        <f>_xlfn.XLOOKUP(tblMix[[#This Row],[Team Name]],tblLookup[Team Name],tblLookup[Arena Name],NA(),0,1)</f>
        <v>Hard Rock Stadium</v>
      </c>
      <c r="D3856" s="100" t="str">
        <f>_xlfn.XLOOKUP(tblMix[[#This Row],[Arena Name]],tblLookup[Arena Name],tblLookup[Arena Location],NA(),0,1)</f>
        <v>Miami Gardens, Florida</v>
      </c>
      <c r="E3856" s="100">
        <v>65326</v>
      </c>
      <c r="F3856" s="129">
        <v>1987</v>
      </c>
      <c r="G3856" s="100" t="s">
        <v>358</v>
      </c>
      <c r="H3856" s="15" t="s">
        <v>283</v>
      </c>
      <c r="I3856" s="130">
        <v>14.51</v>
      </c>
      <c r="J3856" s="6">
        <f>1</f>
        <v>1</v>
      </c>
    </row>
    <row r="3857" spans="2:10" ht="23.25" customHeight="1">
      <c r="B3857" s="100" t="s">
        <v>384</v>
      </c>
      <c r="C3857" s="100" t="s">
        <v>385</v>
      </c>
      <c r="D3857" s="100" t="str">
        <f>_xlfn.XLOOKUP(tblMix[[#This Row],[Arena Name]],tblLookup[Arena Name],tblLookup[Arena Location],NA(),0,1)</f>
        <v>Baltimore, Maryland</v>
      </c>
      <c r="E3857" s="100">
        <v>71008</v>
      </c>
      <c r="F3857" s="129">
        <v>1998</v>
      </c>
      <c r="G3857" s="100" t="s">
        <v>309</v>
      </c>
      <c r="H3857" s="15" t="s">
        <v>290</v>
      </c>
      <c r="I3857" s="130">
        <v>1.83</v>
      </c>
      <c r="J3857" s="6">
        <f>1</f>
        <v>1</v>
      </c>
    </row>
    <row r="3858" spans="2:10" ht="23.25" customHeight="1">
      <c r="B3858" s="100" t="str" cm="1">
        <f t="array" ref="B3858">_xlfn.XLOOKUP(tblMix[[#This Row],[Arena Name]]&amp;tblMix[[#This Row],[Arena Location]],tblLookup[Arena Name]&amp;tblLookup[Arena Location],tblLookup[Team Name],NA(),0,1)</f>
        <v>Miami Dolphins</v>
      </c>
      <c r="C3858" s="100" t="s">
        <v>434</v>
      </c>
      <c r="D3858" s="100" t="s">
        <v>435</v>
      </c>
      <c r="E3858" s="100">
        <v>65326</v>
      </c>
      <c r="F3858" s="129">
        <v>1987</v>
      </c>
      <c r="G3858" s="100" t="s">
        <v>308</v>
      </c>
      <c r="H3858" s="15" t="s">
        <v>290</v>
      </c>
      <c r="I3858" s="130">
        <v>12.37</v>
      </c>
      <c r="J3858" s="6">
        <f>1</f>
        <v>1</v>
      </c>
    </row>
    <row r="3859" spans="2:10" ht="23.25" customHeight="1">
      <c r="B3859" s="100" t="s">
        <v>396</v>
      </c>
      <c r="C3859" s="100" t="s">
        <v>397</v>
      </c>
      <c r="D3859" s="100" t="s">
        <v>398</v>
      </c>
      <c r="E3859" s="100">
        <v>65515</v>
      </c>
      <c r="F3859" s="129">
        <v>2000</v>
      </c>
      <c r="G3859" s="100" t="s">
        <v>285</v>
      </c>
      <c r="H3859" s="15" t="s">
        <v>287</v>
      </c>
      <c r="I3859" s="130">
        <v>12.71</v>
      </c>
      <c r="J3859" s="6">
        <f>1</f>
        <v>1</v>
      </c>
    </row>
    <row r="3860" spans="2:10" ht="23.25" customHeight="1">
      <c r="B3860" s="100" t="s">
        <v>399</v>
      </c>
      <c r="C3860" s="100" t="s">
        <v>400</v>
      </c>
      <c r="D3860" s="100" t="str">
        <f>_xlfn.XLOOKUP(tblMix[[#This Row],[Arena Name]],tblLookup[Arena Name],tblLookup[Arena Location],NA(),0,1)</f>
        <v>Cleveland, Ohio</v>
      </c>
      <c r="E3860" s="100">
        <v>67895</v>
      </c>
      <c r="F3860" s="129">
        <v>1999</v>
      </c>
      <c r="G3860" s="100" t="s">
        <v>308</v>
      </c>
      <c r="H3860" s="15" t="s">
        <v>287</v>
      </c>
      <c r="I3860" s="130">
        <v>11.5</v>
      </c>
      <c r="J3860" s="6">
        <f>1</f>
        <v>1</v>
      </c>
    </row>
    <row r="3861" spans="2:10" ht="23.25" customHeight="1">
      <c r="B3861" s="100" t="s">
        <v>449</v>
      </c>
      <c r="C3861" s="100" t="s">
        <v>450</v>
      </c>
      <c r="D3861" s="100" t="str">
        <f>_xlfn.XLOOKUP(tblMix[[#This Row],[Arena Name]],tblLookup[Arena Name],tblLookup[Arena Location],NA(),0,1)</f>
        <v>Philadelphia, Pennsylvania</v>
      </c>
      <c r="E3861" s="100">
        <v>69596</v>
      </c>
      <c r="F3861" s="129">
        <v>2003</v>
      </c>
      <c r="G3861" s="100" t="s">
        <v>292</v>
      </c>
      <c r="H3861" s="15" t="s">
        <v>281</v>
      </c>
      <c r="I3861" s="130">
        <v>9.19</v>
      </c>
      <c r="J3861" s="6">
        <f>1</f>
        <v>1</v>
      </c>
    </row>
    <row r="3862" spans="2:10" ht="23.25" customHeight="1">
      <c r="B3862" s="100" t="str" cm="1">
        <f t="array" ref="B3862">_xlfn.XLOOKUP(tblMix[[#This Row],[Arena Name]]&amp;tblMix[[#This Row],[Arena Location]],tblLookup[Arena Name]&amp;tblLookup[Arena Location],tblLookup[Team Name],NA(),0,1)</f>
        <v>Cincinnati Bengals</v>
      </c>
      <c r="C3862" s="100" t="s">
        <v>397</v>
      </c>
      <c r="D3862" s="100" t="str">
        <f>_xlfn.XLOOKUP(tblMix[[#This Row],[Arena Name]],tblLookup[Arena Name],tblLookup[Arena Location],NA(),0,1)</f>
        <v>Cincinnati, Ohio</v>
      </c>
      <c r="E3862" s="100">
        <v>65515</v>
      </c>
      <c r="F3862" s="129">
        <v>2000</v>
      </c>
      <c r="G3862" s="100" t="s">
        <v>309</v>
      </c>
      <c r="H3862" s="15" t="s">
        <v>281</v>
      </c>
      <c r="I3862" s="130">
        <v>1.61</v>
      </c>
      <c r="J3862" s="6">
        <f>1</f>
        <v>1</v>
      </c>
    </row>
    <row r="3863" spans="2:10" ht="23.25" customHeight="1">
      <c r="B3863" s="100" t="s">
        <v>442</v>
      </c>
      <c r="C3863" s="100" t="s">
        <v>443</v>
      </c>
      <c r="D3863" s="100" t="s">
        <v>444</v>
      </c>
      <c r="E3863" s="100">
        <v>73208</v>
      </c>
      <c r="F3863" s="129">
        <v>1975</v>
      </c>
      <c r="G3863" s="100" t="s">
        <v>365</v>
      </c>
      <c r="H3863" s="15" t="s">
        <v>281</v>
      </c>
      <c r="I3863" s="130">
        <v>7.32</v>
      </c>
      <c r="J3863" s="6">
        <f>1</f>
        <v>1</v>
      </c>
    </row>
    <row r="3864" spans="2:10" ht="23.25" customHeight="1">
      <c r="B3864" s="100" t="s">
        <v>455</v>
      </c>
      <c r="C3864" s="100" t="s">
        <v>456</v>
      </c>
      <c r="D3864" s="100" t="s">
        <v>457</v>
      </c>
      <c r="E3864" s="100">
        <v>68500</v>
      </c>
      <c r="F3864" s="129">
        <v>2014</v>
      </c>
      <c r="G3864" s="100" t="s">
        <v>309</v>
      </c>
      <c r="H3864" s="15" t="s">
        <v>287</v>
      </c>
      <c r="I3864" s="130">
        <v>1.68</v>
      </c>
      <c r="J3864" s="6">
        <f>1</f>
        <v>1</v>
      </c>
    </row>
    <row r="3865" spans="2:10" ht="23.25" customHeight="1">
      <c r="B3865" s="100" t="s">
        <v>464</v>
      </c>
      <c r="C3865" s="100" t="str">
        <f>_xlfn.XLOOKUP(tblMix[[#This Row],[Team Name]],tblLookup[Team Name],tblLookup[Arena Name],NA(),0,1)</f>
        <v>Nissan Stadium</v>
      </c>
      <c r="D3865" s="100" t="str">
        <f>_xlfn.XLOOKUP(tblMix[[#This Row],[Arena Name]],tblLookup[Arena Name],tblLookup[Arena Location],NA(),0,1)</f>
        <v>Nashville, Tennessee</v>
      </c>
      <c r="E3865" s="100">
        <v>69143</v>
      </c>
      <c r="F3865" s="129">
        <v>1999</v>
      </c>
      <c r="G3865" s="100" t="s">
        <v>296</v>
      </c>
      <c r="H3865" s="15" t="s">
        <v>281</v>
      </c>
      <c r="I3865" s="130">
        <v>12.21</v>
      </c>
      <c r="J3865" s="6">
        <f>1</f>
        <v>1</v>
      </c>
    </row>
    <row r="3866" spans="2:10" ht="23.25" customHeight="1">
      <c r="B3866" s="100" t="s">
        <v>449</v>
      </c>
      <c r="C3866" s="100" t="str">
        <f>_xlfn.XLOOKUP(tblMix[[#This Row],[Team Name]],tblLookup[Team Name],tblLookup[Arena Name],NA(),0,1)</f>
        <v>Lincoln Financial Field</v>
      </c>
      <c r="D3866" s="100" t="s">
        <v>451</v>
      </c>
      <c r="E3866" s="100">
        <v>69596</v>
      </c>
      <c r="F3866" s="129">
        <v>2003</v>
      </c>
      <c r="G3866" s="100" t="s">
        <v>291</v>
      </c>
      <c r="H3866" s="15" t="s">
        <v>290</v>
      </c>
      <c r="I3866" s="130">
        <v>9.1199999999999992</v>
      </c>
      <c r="J3866" s="6">
        <f>1</f>
        <v>1</v>
      </c>
    </row>
    <row r="3867" spans="2:10" ht="23.25" customHeight="1">
      <c r="B3867" s="100" t="s">
        <v>445</v>
      </c>
      <c r="C3867" s="100" t="s">
        <v>446</v>
      </c>
      <c r="D3867" s="100" t="s">
        <v>447</v>
      </c>
      <c r="E3867" s="100">
        <v>82500</v>
      </c>
      <c r="F3867" s="129">
        <v>2010</v>
      </c>
      <c r="G3867" s="100" t="s">
        <v>282</v>
      </c>
      <c r="H3867" s="15" t="s">
        <v>283</v>
      </c>
      <c r="I3867" s="130">
        <v>5.7</v>
      </c>
      <c r="J3867" s="6">
        <f>1</f>
        <v>1</v>
      </c>
    </row>
    <row r="3868" spans="2:10" ht="23.25" customHeight="1">
      <c r="B3868" s="100" t="s">
        <v>390</v>
      </c>
      <c r="C3868" s="100" t="s">
        <v>391</v>
      </c>
      <c r="D3868" s="100" t="s">
        <v>392</v>
      </c>
      <c r="E3868" s="100">
        <v>75523</v>
      </c>
      <c r="F3868" s="129">
        <v>1996</v>
      </c>
      <c r="G3868" s="100" t="s">
        <v>291</v>
      </c>
      <c r="H3868" s="15" t="s">
        <v>287</v>
      </c>
      <c r="I3868" s="130">
        <v>8.57</v>
      </c>
      <c r="J3868" s="6">
        <f>1</f>
        <v>1</v>
      </c>
    </row>
    <row r="3869" spans="2:10" ht="23.25" customHeight="1">
      <c r="B3869" s="100" t="s">
        <v>458</v>
      </c>
      <c r="C3869" s="100" t="s">
        <v>459</v>
      </c>
      <c r="D3869" s="100" t="str">
        <f>_xlfn.XLOOKUP(tblMix[[#This Row],[Arena Name]],tblLookup[Arena Name],tblLookup[Arena Location],NA(),0,1)</f>
        <v>Seattle, Washington</v>
      </c>
      <c r="E3869" s="100">
        <v>69000</v>
      </c>
      <c r="F3869" s="129">
        <v>2002</v>
      </c>
      <c r="G3869" s="100" t="s">
        <v>363</v>
      </c>
      <c r="H3869" s="15" t="s">
        <v>281</v>
      </c>
      <c r="I3869" s="130">
        <v>5.56</v>
      </c>
      <c r="J3869" s="6">
        <f>1</f>
        <v>1</v>
      </c>
    </row>
    <row r="3870" spans="2:10" ht="23.25" customHeight="1">
      <c r="B3870" s="100" t="s">
        <v>436</v>
      </c>
      <c r="C3870" s="100" t="s">
        <v>437</v>
      </c>
      <c r="D3870" s="100" t="s">
        <v>438</v>
      </c>
      <c r="E3870" s="100">
        <v>66655</v>
      </c>
      <c r="F3870" s="129">
        <v>2016</v>
      </c>
      <c r="G3870" s="100" t="s">
        <v>295</v>
      </c>
      <c r="H3870" s="15" t="s">
        <v>281</v>
      </c>
      <c r="I3870" s="130">
        <v>13.92</v>
      </c>
      <c r="J3870" s="6">
        <f>1</f>
        <v>1</v>
      </c>
    </row>
    <row r="3871" spans="2:10" ht="23.25" customHeight="1">
      <c r="B3871" s="100" t="s">
        <v>448</v>
      </c>
      <c r="C3871" s="100" t="str">
        <f>_xlfn.XLOOKUP(tblMix[[#This Row],[Team Name]],tblLookup[Team Name],tblLookup[Arena Name],NA(),0,1)</f>
        <v>MetLife Stadium</v>
      </c>
      <c r="D3871" s="100" t="str">
        <f>_xlfn.XLOOKUP(tblMix[[#This Row],[Arena Name]],tblLookup[Arena Name],tblLookup[Arena Location],NA(),0,1)</f>
        <v>East Rutherford, New Jersey</v>
      </c>
      <c r="E3871" s="100">
        <v>82500</v>
      </c>
      <c r="F3871" s="129">
        <v>2010</v>
      </c>
      <c r="G3871" s="100" t="s">
        <v>288</v>
      </c>
      <c r="H3871" s="15" t="s">
        <v>287</v>
      </c>
      <c r="I3871" s="130">
        <v>5.13</v>
      </c>
      <c r="J3871" s="6">
        <f>1</f>
        <v>1</v>
      </c>
    </row>
    <row r="3872" spans="2:10" ht="23.25" customHeight="1">
      <c r="B3872" s="100" t="s">
        <v>461</v>
      </c>
      <c r="C3872" s="100" t="str">
        <f>_xlfn.XLOOKUP(tblMix[[#This Row],[Team Name]],tblLookup[Team Name],tblLookup[Arena Name],NA(),0,1)</f>
        <v>Raymond James Stadium</v>
      </c>
      <c r="D3872" s="100" t="str">
        <f>_xlfn.XLOOKUP(tblMix[[#This Row],[Arena Name]],tblLookup[Arena Name],tblLookup[Arena Location],NA(),0,1)</f>
        <v>Tampa, Florida</v>
      </c>
      <c r="E3872" s="100">
        <v>65890</v>
      </c>
      <c r="F3872" s="129">
        <v>1998</v>
      </c>
      <c r="G3872" s="100" t="s">
        <v>274</v>
      </c>
      <c r="H3872" s="15" t="s">
        <v>287</v>
      </c>
      <c r="I3872" s="130">
        <v>6.84</v>
      </c>
      <c r="J3872" s="6">
        <f>1</f>
        <v>1</v>
      </c>
    </row>
    <row r="3873" spans="2:10" ht="23.25" customHeight="1">
      <c r="B3873" s="100" t="s">
        <v>452</v>
      </c>
      <c r="C3873" s="100" t="s">
        <v>453</v>
      </c>
      <c r="D3873" s="100" t="s">
        <v>454</v>
      </c>
      <c r="E3873" s="100">
        <v>68400</v>
      </c>
      <c r="F3873" s="129">
        <v>2001</v>
      </c>
      <c r="G3873" s="100" t="s">
        <v>301</v>
      </c>
      <c r="H3873" s="15" t="s">
        <v>281</v>
      </c>
      <c r="I3873" s="130">
        <v>12.44</v>
      </c>
      <c r="J3873" s="6">
        <f>1</f>
        <v>1</v>
      </c>
    </row>
    <row r="3874" spans="2:10" ht="23.25" customHeight="1">
      <c r="B3874" s="100" t="s">
        <v>467</v>
      </c>
      <c r="C3874" s="100" t="s">
        <v>468</v>
      </c>
      <c r="D3874" s="100" t="s">
        <v>469</v>
      </c>
      <c r="E3874" s="100">
        <v>82000</v>
      </c>
      <c r="F3874" s="129">
        <v>1997</v>
      </c>
      <c r="G3874" s="100" t="s">
        <v>314</v>
      </c>
      <c r="H3874" s="15" t="s">
        <v>290</v>
      </c>
      <c r="I3874" s="130">
        <v>11.49</v>
      </c>
      <c r="J3874" s="6">
        <f>1</f>
        <v>1</v>
      </c>
    </row>
    <row r="3875" spans="2:10" ht="23.25" customHeight="1">
      <c r="B3875" s="100" t="s">
        <v>384</v>
      </c>
      <c r="C3875" s="100" t="s">
        <v>385</v>
      </c>
      <c r="D3875" s="100" t="s">
        <v>386</v>
      </c>
      <c r="E3875" s="100">
        <v>71008</v>
      </c>
      <c r="F3875" s="129">
        <v>1998</v>
      </c>
      <c r="G3875" s="100" t="s">
        <v>303</v>
      </c>
      <c r="H3875" s="15" t="s">
        <v>287</v>
      </c>
      <c r="I3875" s="130">
        <v>13.89</v>
      </c>
      <c r="J3875" s="6">
        <f>1</f>
        <v>1</v>
      </c>
    </row>
    <row r="3876" spans="2:10" ht="23.25" customHeight="1">
      <c r="B3876" s="100" t="str" cm="1">
        <f t="array" ref="B3876">_xlfn.XLOOKUP(tblMix[[#This Row],[Arena Name]]&amp;tblMix[[#This Row],[Arena Location]],tblLookup[Arena Name]&amp;tblLookup[Arena Location],tblLookup[Team Name],NA(),0,1)</f>
        <v>Houston Texans</v>
      </c>
      <c r="C3876" s="100" t="s">
        <v>415</v>
      </c>
      <c r="D3876" s="100" t="s">
        <v>416</v>
      </c>
      <c r="E3876" s="100">
        <v>72220</v>
      </c>
      <c r="F3876" s="129">
        <v>2002</v>
      </c>
      <c r="G3876" s="100" t="s">
        <v>302</v>
      </c>
      <c r="H3876" s="15" t="s">
        <v>281</v>
      </c>
      <c r="I3876" s="130">
        <v>2.7</v>
      </c>
      <c r="J3876" s="6">
        <f>1</f>
        <v>1</v>
      </c>
    </row>
    <row r="3877" spans="2:10" ht="23.25" customHeight="1">
      <c r="B3877" s="100" t="s">
        <v>393</v>
      </c>
      <c r="C3877" s="100" t="s">
        <v>394</v>
      </c>
      <c r="D3877" s="100" t="str">
        <f>_xlfn.XLOOKUP(tblMix[[#This Row],[Arena Name]],tblLookup[Arena Name],tblLookup[Arena Location],NA(),0,1)</f>
        <v>Chicago, Illinois</v>
      </c>
      <c r="E3877" s="100">
        <v>61500</v>
      </c>
      <c r="F3877" s="129">
        <v>1924</v>
      </c>
      <c r="G3877" s="100" t="s">
        <v>321</v>
      </c>
      <c r="H3877" s="15" t="s">
        <v>290</v>
      </c>
      <c r="I3877" s="130">
        <v>4.2300000000000004</v>
      </c>
      <c r="J3877" s="6">
        <f>1</f>
        <v>1</v>
      </c>
    </row>
    <row r="3878" spans="2:10" ht="23.25" customHeight="1">
      <c r="B3878" s="100" t="str" cm="1">
        <f t="array" ref="B3878">_xlfn.XLOOKUP(tblMix[[#This Row],[Arena Name]]&amp;tblMix[[#This Row],[Arena Location]],tblLookup[Arena Name]&amp;tblLookup[Arena Location],tblLookup[Team Name],NA(),0,1)</f>
        <v>Indianapolis Colts</v>
      </c>
      <c r="C3878" s="100" t="str">
        <f>_xlfn.XLOOKUP(tblMix[[#This Row],[Arena Location]],tblLookup[Arena Location],tblLookup[Arena Name],NA(),0,1)</f>
        <v>Lucas Oil Stadium</v>
      </c>
      <c r="D3878" s="100" t="s">
        <v>419</v>
      </c>
      <c r="E3878" s="100">
        <v>67000</v>
      </c>
      <c r="F3878" s="129">
        <v>2008</v>
      </c>
      <c r="G3878" s="100" t="s">
        <v>308</v>
      </c>
      <c r="H3878" s="15" t="s">
        <v>281</v>
      </c>
      <c r="I3878" s="130">
        <v>12.31</v>
      </c>
      <c r="J3878" s="6">
        <f>1</f>
        <v>1</v>
      </c>
    </row>
    <row r="3879" spans="2:10" ht="23.25" customHeight="1">
      <c r="B3879" s="100" t="s">
        <v>455</v>
      </c>
      <c r="C3879" s="100" t="str">
        <f>_xlfn.XLOOKUP(tblMix[[#This Row],[Team Name]],tblLookup[Team Name],tblLookup[Arena Name],NA(),0,1)</f>
        <v>Levi's Stadium</v>
      </c>
      <c r="D3879" s="100" t="str">
        <f>_xlfn.XLOOKUP(tblMix[[#This Row],[Arena Name]],tblLookup[Arena Name],tblLookup[Arena Location],NA(),0,1)</f>
        <v>Santa Clara, California</v>
      </c>
      <c r="E3879" s="100">
        <v>68500</v>
      </c>
      <c r="F3879" s="129">
        <v>2014</v>
      </c>
      <c r="G3879" s="100" t="s">
        <v>289</v>
      </c>
      <c r="H3879" s="15" t="s">
        <v>287</v>
      </c>
      <c r="I3879" s="130">
        <v>7.76</v>
      </c>
      <c r="J3879" s="6">
        <f>1</f>
        <v>1</v>
      </c>
    </row>
    <row r="3880" spans="2:10" ht="23.25" customHeight="1">
      <c r="B3880" s="100" t="s">
        <v>396</v>
      </c>
      <c r="C3880" s="100" t="s">
        <v>397</v>
      </c>
      <c r="D3880" s="100" t="s">
        <v>398</v>
      </c>
      <c r="E3880" s="100">
        <v>65515</v>
      </c>
      <c r="F3880" s="129">
        <v>2000</v>
      </c>
      <c r="G3880" s="100" t="s">
        <v>277</v>
      </c>
      <c r="H3880" s="15" t="s">
        <v>287</v>
      </c>
      <c r="I3880" s="130">
        <v>8.2200000000000006</v>
      </c>
      <c r="J3880" s="6">
        <f>1</f>
        <v>1</v>
      </c>
    </row>
    <row r="3881" spans="2:10" ht="23.25" customHeight="1">
      <c r="B3881" s="100" t="s">
        <v>467</v>
      </c>
      <c r="C3881" s="100" t="str">
        <f>_xlfn.XLOOKUP(tblMix[[#This Row],[Team Name]],tblLookup[Team Name],tblLookup[Arena Name],NA(),0,1)</f>
        <v>Commanders Field</v>
      </c>
      <c r="D3881" s="100" t="s">
        <v>469</v>
      </c>
      <c r="E3881" s="100">
        <v>82000</v>
      </c>
      <c r="F3881" s="129">
        <v>1997</v>
      </c>
      <c r="G3881" s="100" t="s">
        <v>324</v>
      </c>
      <c r="H3881" s="15" t="s">
        <v>283</v>
      </c>
      <c r="I3881" s="130">
        <v>14.14</v>
      </c>
      <c r="J3881" s="6">
        <f>1</f>
        <v>1</v>
      </c>
    </row>
    <row r="3882" spans="2:10" ht="23.25" customHeight="1">
      <c r="B3882" s="100" t="s">
        <v>439</v>
      </c>
      <c r="C3882" s="100" t="str">
        <f>_xlfn.XLOOKUP(tblMix[[#This Row],[Team Name]],tblLookup[Team Name],tblLookup[Arena Name],NA(),0,1)</f>
        <v>Gillette Stadium</v>
      </c>
      <c r="D3882" s="100" t="s">
        <v>441</v>
      </c>
      <c r="E3882" s="100">
        <v>66829</v>
      </c>
      <c r="F3882" s="129">
        <v>2002</v>
      </c>
      <c r="G3882" s="100" t="s">
        <v>314</v>
      </c>
      <c r="H3882" s="15" t="s">
        <v>287</v>
      </c>
      <c r="I3882" s="130">
        <v>12.41</v>
      </c>
      <c r="J3882" s="6">
        <f>1</f>
        <v>1</v>
      </c>
    </row>
    <row r="3883" spans="2:10" ht="23.25" customHeight="1">
      <c r="B3883" s="100" t="s">
        <v>411</v>
      </c>
      <c r="C3883" s="100" t="str">
        <f>_xlfn.XLOOKUP(tblMix[[#This Row],[Team Name]],tblLookup[Team Name],tblLookup[Arena Name],NA(),0,1)</f>
        <v>Lambeau Field</v>
      </c>
      <c r="D3883" s="100" t="str">
        <f>_xlfn.XLOOKUP(tblMix[[#This Row],[Arena Name]],tblLookup[Arena Name],tblLookup[Arena Location],NA(),0,1)</f>
        <v>Green Bay, Wisconsin</v>
      </c>
      <c r="E3883" s="100">
        <v>81441</v>
      </c>
      <c r="F3883" s="129">
        <v>1957</v>
      </c>
      <c r="G3883" s="100" t="s">
        <v>365</v>
      </c>
      <c r="H3883" s="15" t="s">
        <v>287</v>
      </c>
      <c r="I3883" s="130">
        <v>7.18</v>
      </c>
      <c r="J3883" s="6">
        <f>1</f>
        <v>1</v>
      </c>
    </row>
    <row r="3884" spans="2:10" ht="23.25" customHeight="1">
      <c r="B3884" s="100" t="s">
        <v>414</v>
      </c>
      <c r="C3884" s="100" t="s">
        <v>415</v>
      </c>
      <c r="D3884" s="100" t="str">
        <f>_xlfn.XLOOKUP(tblMix[[#This Row],[Arena Name]],tblLookup[Arena Name],tblLookup[Arena Location],NA(),0,1)</f>
        <v>Houston, Texas</v>
      </c>
      <c r="E3884" s="100">
        <v>72220</v>
      </c>
      <c r="F3884" s="129">
        <v>2002</v>
      </c>
      <c r="G3884" s="100" t="s">
        <v>275</v>
      </c>
      <c r="H3884" s="15" t="s">
        <v>290</v>
      </c>
      <c r="I3884" s="130">
        <v>13.76</v>
      </c>
      <c r="J3884" s="6">
        <f>1</f>
        <v>1</v>
      </c>
    </row>
    <row r="3885" spans="2:10" ht="23.25" customHeight="1">
      <c r="B3885" s="100" t="s">
        <v>420</v>
      </c>
      <c r="C3885" s="100" t="s">
        <v>421</v>
      </c>
      <c r="D3885" s="100" t="str">
        <f>_xlfn.XLOOKUP(tblMix[[#This Row],[Arena Name]],tblLookup[Arena Name],tblLookup[Arena Location],NA(),0,1)</f>
        <v>Jacksonville, Florida</v>
      </c>
      <c r="E3885" s="100">
        <v>69132</v>
      </c>
      <c r="F3885" s="129">
        <v>2008</v>
      </c>
      <c r="G3885" s="100" t="s">
        <v>311</v>
      </c>
      <c r="H3885" s="15" t="s">
        <v>283</v>
      </c>
      <c r="I3885" s="130">
        <v>14.84</v>
      </c>
      <c r="J3885" s="6">
        <f>1</f>
        <v>1</v>
      </c>
    </row>
    <row r="3886" spans="2:10" ht="23.25" customHeight="1">
      <c r="B3886" s="100" t="s">
        <v>445</v>
      </c>
      <c r="C3886" s="100" t="s">
        <v>446</v>
      </c>
      <c r="D3886" s="100" t="s">
        <v>447</v>
      </c>
      <c r="E3886" s="100">
        <v>82500</v>
      </c>
      <c r="F3886" s="129">
        <v>2010</v>
      </c>
      <c r="G3886" s="100" t="s">
        <v>288</v>
      </c>
      <c r="H3886" s="15" t="s">
        <v>281</v>
      </c>
      <c r="I3886" s="130">
        <v>5.49</v>
      </c>
      <c r="J3886" s="6">
        <f>1</f>
        <v>1</v>
      </c>
    </row>
    <row r="3887" spans="2:10" ht="23.25" customHeight="1">
      <c r="B3887" s="100" t="s">
        <v>458</v>
      </c>
      <c r="C3887" s="100" t="s">
        <v>459</v>
      </c>
      <c r="D3887" s="100" t="s">
        <v>460</v>
      </c>
      <c r="E3887" s="100">
        <v>69000</v>
      </c>
      <c r="F3887" s="129">
        <v>2002</v>
      </c>
      <c r="G3887" s="100" t="s">
        <v>300</v>
      </c>
      <c r="H3887" s="15" t="s">
        <v>281</v>
      </c>
      <c r="I3887" s="130">
        <v>8.64</v>
      </c>
      <c r="J3887" s="6">
        <f>1</f>
        <v>1</v>
      </c>
    </row>
    <row r="3888" spans="2:10" ht="23.25" customHeight="1">
      <c r="B3888" s="100" t="s">
        <v>402</v>
      </c>
      <c r="C3888" s="100" t="str">
        <f>_xlfn.XLOOKUP(tblMix[[#This Row],[Team Name]],tblLookup[Team Name],tblLookup[Arena Name],NA(),0,1)</f>
        <v>AT&amp;T Stadium</v>
      </c>
      <c r="D3888" s="100" t="str">
        <f>_xlfn.XLOOKUP(tblMix[[#This Row],[Arena Name]],tblLookup[Arena Name],tblLookup[Arena Location],NA(),0,1)</f>
        <v>Arlington, Texas</v>
      </c>
      <c r="E3888" s="100">
        <v>80000</v>
      </c>
      <c r="F3888" s="129">
        <v>2009</v>
      </c>
      <c r="G3888" s="100" t="s">
        <v>323</v>
      </c>
      <c r="H3888" s="15" t="s">
        <v>290</v>
      </c>
      <c r="I3888" s="130">
        <v>1.97</v>
      </c>
      <c r="J3888" s="6">
        <f>1</f>
        <v>1</v>
      </c>
    </row>
    <row r="3889" spans="2:10" ht="23.25" customHeight="1">
      <c r="B3889" s="100" t="str" cm="1">
        <f t="array" ref="B3889">_xlfn.XLOOKUP(tblMix[[#This Row],[Arena Name]]&amp;tblMix[[#This Row],[Arena Location]],tblLookup[Arena Name]&amp;tblLookup[Arena Location],tblLookup[Team Name],NA(),0,1)</f>
        <v>Tampa Bay Buccaneers</v>
      </c>
      <c r="C3889" s="100" t="s">
        <v>462</v>
      </c>
      <c r="D3889" s="100" t="s">
        <v>463</v>
      </c>
      <c r="E3889" s="100">
        <v>65890</v>
      </c>
      <c r="F3889" s="129">
        <v>1998</v>
      </c>
      <c r="G3889" s="100" t="s">
        <v>362</v>
      </c>
      <c r="H3889" s="15" t="s">
        <v>283</v>
      </c>
      <c r="I3889" s="130">
        <v>7.12</v>
      </c>
      <c r="J3889" s="6">
        <f>1</f>
        <v>1</v>
      </c>
    </row>
    <row r="3890" spans="2:10" ht="23.25" customHeight="1">
      <c r="B3890" s="100" t="s">
        <v>405</v>
      </c>
      <c r="C3890" s="100" t="str">
        <f>_xlfn.XLOOKUP(tblMix[[#This Row],[Team Name]],tblLookup[Team Name],tblLookup[Arena Name],NA(),0,1)</f>
        <v>Empower Field at Mile High</v>
      </c>
      <c r="D3890" s="100" t="s">
        <v>407</v>
      </c>
      <c r="E3890" s="100">
        <v>76125</v>
      </c>
      <c r="F3890" s="129">
        <v>2001</v>
      </c>
      <c r="G3890" s="100" t="s">
        <v>311</v>
      </c>
      <c r="H3890" s="15" t="s">
        <v>287</v>
      </c>
      <c r="I3890" s="130">
        <v>14.84</v>
      </c>
      <c r="J3890" s="6">
        <f>1</f>
        <v>1</v>
      </c>
    </row>
    <row r="3891" spans="2:10" ht="23.25" customHeight="1">
      <c r="B3891" s="100" t="s">
        <v>442</v>
      </c>
      <c r="C3891" s="100" t="s">
        <v>443</v>
      </c>
      <c r="D3891" s="100" t="s">
        <v>444</v>
      </c>
      <c r="E3891" s="100">
        <v>73208</v>
      </c>
      <c r="F3891" s="129">
        <v>1975</v>
      </c>
      <c r="G3891" s="100" t="s">
        <v>310</v>
      </c>
      <c r="H3891" s="15" t="s">
        <v>281</v>
      </c>
      <c r="I3891" s="130">
        <v>6.82</v>
      </c>
      <c r="J3891" s="6">
        <f>1</f>
        <v>1</v>
      </c>
    </row>
    <row r="3892" spans="2:10" ht="23.25" customHeight="1">
      <c r="B3892" s="100" t="s">
        <v>467</v>
      </c>
      <c r="C3892" s="100" t="s">
        <v>468</v>
      </c>
      <c r="D3892" s="100" t="s">
        <v>469</v>
      </c>
      <c r="E3892" s="100">
        <v>82000</v>
      </c>
      <c r="F3892" s="129">
        <v>1997</v>
      </c>
      <c r="G3892" s="100" t="s">
        <v>269</v>
      </c>
      <c r="H3892" s="15" t="s">
        <v>281</v>
      </c>
      <c r="I3892" s="130">
        <v>10.96</v>
      </c>
      <c r="J3892" s="6">
        <f>1</f>
        <v>1</v>
      </c>
    </row>
    <row r="3893" spans="2:10" ht="23.25" customHeight="1">
      <c r="B3893" s="100" t="s">
        <v>393</v>
      </c>
      <c r="C3893" s="100" t="s">
        <v>394</v>
      </c>
      <c r="D3893" s="100" t="str">
        <f>_xlfn.XLOOKUP(tblMix[[#This Row],[Arena Name]],tblLookup[Arena Name],tblLookup[Arena Location],NA(),0,1)</f>
        <v>Chicago, Illinois</v>
      </c>
      <c r="E3893" s="100">
        <v>61500</v>
      </c>
      <c r="F3893" s="129">
        <v>1924</v>
      </c>
      <c r="G3893" s="100" t="s">
        <v>275</v>
      </c>
      <c r="H3893" s="15" t="s">
        <v>290</v>
      </c>
      <c r="I3893" s="130">
        <v>13.76</v>
      </c>
      <c r="J3893" s="6">
        <f>1</f>
        <v>1</v>
      </c>
    </row>
    <row r="3894" spans="2:10" ht="23.25" customHeight="1">
      <c r="B3894" s="100" t="s">
        <v>467</v>
      </c>
      <c r="C3894" s="100" t="s">
        <v>468</v>
      </c>
      <c r="D3894" s="100" t="str">
        <f>_xlfn.XLOOKUP(tblMix[[#This Row],[Arena Name]],tblLookup[Arena Name],tblLookup[Arena Location],NA(),0,1)</f>
        <v>Landover, Maryland</v>
      </c>
      <c r="E3894" s="100">
        <v>82000</v>
      </c>
      <c r="F3894" s="129">
        <v>1997</v>
      </c>
      <c r="G3894" s="100" t="s">
        <v>308</v>
      </c>
      <c r="H3894" s="15" t="s">
        <v>290</v>
      </c>
      <c r="I3894" s="130">
        <v>12.37</v>
      </c>
      <c r="J3894" s="6">
        <f>1</f>
        <v>1</v>
      </c>
    </row>
    <row r="3895" spans="2:10" ht="23.25" customHeight="1">
      <c r="B3895" s="100" t="s">
        <v>405</v>
      </c>
      <c r="C3895" s="100" t="s">
        <v>406</v>
      </c>
      <c r="D3895" s="100" t="s">
        <v>407</v>
      </c>
      <c r="E3895" s="100">
        <v>76125</v>
      </c>
      <c r="F3895" s="129">
        <v>2001</v>
      </c>
      <c r="G3895" s="100" t="s">
        <v>361</v>
      </c>
      <c r="H3895" s="15" t="s">
        <v>287</v>
      </c>
      <c r="I3895" s="130">
        <v>3.15</v>
      </c>
      <c r="J3895" s="6">
        <f>1</f>
        <v>1</v>
      </c>
    </row>
    <row r="3896" spans="2:10" ht="23.25" customHeight="1">
      <c r="B3896" s="100" t="s">
        <v>396</v>
      </c>
      <c r="C3896" s="100" t="s">
        <v>397</v>
      </c>
      <c r="D3896" s="100" t="s">
        <v>398</v>
      </c>
      <c r="E3896" s="100">
        <v>65515</v>
      </c>
      <c r="F3896" s="129">
        <v>2000</v>
      </c>
      <c r="G3896" s="100" t="s">
        <v>296</v>
      </c>
      <c r="H3896" s="15" t="s">
        <v>287</v>
      </c>
      <c r="I3896" s="130">
        <v>11.1</v>
      </c>
      <c r="J3896" s="6">
        <f>1</f>
        <v>1</v>
      </c>
    </row>
    <row r="3897" spans="2:10" ht="23.25" customHeight="1">
      <c r="B3897" s="100" t="s">
        <v>387</v>
      </c>
      <c r="C3897" s="100" t="str">
        <f>_xlfn.XLOOKUP(tblMix[[#This Row],[Team Name]],tblLookup[Team Name],tblLookup[Arena Name],NA(),0,1)</f>
        <v>Highmark Stadium</v>
      </c>
      <c r="D3897" s="100" t="s">
        <v>389</v>
      </c>
      <c r="E3897" s="100">
        <v>71608</v>
      </c>
      <c r="F3897" s="129">
        <v>1973</v>
      </c>
      <c r="G3897" s="100" t="s">
        <v>364</v>
      </c>
      <c r="H3897" s="15" t="s">
        <v>283</v>
      </c>
      <c r="I3897" s="130">
        <v>6.86</v>
      </c>
      <c r="J3897" s="6">
        <f>1</f>
        <v>1</v>
      </c>
    </row>
    <row r="3898" spans="2:10" ht="23.25" customHeight="1">
      <c r="B3898" s="100" t="s">
        <v>467</v>
      </c>
      <c r="C3898" s="100" t="s">
        <v>468</v>
      </c>
      <c r="D3898" s="100" t="s">
        <v>469</v>
      </c>
      <c r="E3898" s="100">
        <v>82000</v>
      </c>
      <c r="F3898" s="129">
        <v>1997</v>
      </c>
      <c r="G3898" s="100" t="s">
        <v>288</v>
      </c>
      <c r="H3898" s="15" t="s">
        <v>281</v>
      </c>
      <c r="I3898" s="130">
        <v>5.49</v>
      </c>
      <c r="J3898" s="6">
        <f>1</f>
        <v>1</v>
      </c>
    </row>
    <row r="3899" spans="2:10" ht="23.25" customHeight="1">
      <c r="B3899" s="100" t="str" cm="1">
        <f t="array" ref="B3899">_xlfn.XLOOKUP(tblMix[[#This Row],[Arena Name]]&amp;tblMix[[#This Row],[Arena Location]],tblLookup[Arena Name]&amp;tblLookup[Arena Location],tblLookup[Team Name],NA(),0,1)</f>
        <v>Kansas City Chiefs</v>
      </c>
      <c r="C3899" s="100" t="str">
        <f>_xlfn.XLOOKUP(tblMix[[#This Row],[Arena Location]],tblLookup[Arena Location],tblLookup[Arena Name],NA(),0,1)</f>
        <v>GEHA Field at Arrowhead Stadium</v>
      </c>
      <c r="D3899" s="100" t="s">
        <v>425</v>
      </c>
      <c r="E3899" s="100">
        <v>76416</v>
      </c>
      <c r="F3899" s="129">
        <v>1972</v>
      </c>
      <c r="G3899" s="100" t="s">
        <v>284</v>
      </c>
      <c r="H3899" s="15" t="s">
        <v>281</v>
      </c>
      <c r="I3899" s="130">
        <v>10.210000000000001</v>
      </c>
      <c r="J3899" s="6">
        <f>1</f>
        <v>1</v>
      </c>
    </row>
    <row r="3900" spans="2:10" ht="23.25" customHeight="1">
      <c r="B3900" s="100" t="s">
        <v>439</v>
      </c>
      <c r="C3900" s="100" t="s">
        <v>440</v>
      </c>
      <c r="D3900" s="100" t="s">
        <v>441</v>
      </c>
      <c r="E3900" s="100">
        <v>66829</v>
      </c>
      <c r="F3900" s="129">
        <v>2002</v>
      </c>
      <c r="G3900" s="100" t="s">
        <v>273</v>
      </c>
      <c r="H3900" s="15" t="s">
        <v>281</v>
      </c>
      <c r="I3900" s="130">
        <v>6.37</v>
      </c>
      <c r="J3900" s="6">
        <f>1</f>
        <v>1</v>
      </c>
    </row>
    <row r="3901" spans="2:10" ht="23.25" customHeight="1">
      <c r="B3901" s="100" t="s">
        <v>381</v>
      </c>
      <c r="C3901" s="100" t="str">
        <f>_xlfn.XLOOKUP(tblMix[[#This Row],[Team Name]],tblLookup[Team Name],tblLookup[Arena Name],NA(),0,1)</f>
        <v>Mercedes-Benz Stadium</v>
      </c>
      <c r="D3901" s="100" t="str">
        <f>_xlfn.XLOOKUP(tblMix[[#This Row],[Arena Name]],tblLookup[Arena Name],tblLookup[Arena Location],NA(),0,1)</f>
        <v>Atlanta, Georgia</v>
      </c>
      <c r="E3901" s="100">
        <v>71000</v>
      </c>
      <c r="F3901" s="129">
        <v>2017</v>
      </c>
      <c r="G3901" s="100" t="s">
        <v>268</v>
      </c>
      <c r="H3901" s="15" t="s">
        <v>283</v>
      </c>
      <c r="I3901" s="130">
        <v>5.73</v>
      </c>
      <c r="J3901" s="6">
        <f>1</f>
        <v>1</v>
      </c>
    </row>
    <row r="3902" spans="2:10" ht="23.25" customHeight="1">
      <c r="B3902" s="100" t="s">
        <v>442</v>
      </c>
      <c r="C3902" s="100" t="s">
        <v>443</v>
      </c>
      <c r="D3902" s="100" t="s">
        <v>444</v>
      </c>
      <c r="E3902" s="100">
        <v>73208</v>
      </c>
      <c r="F3902" s="129">
        <v>1975</v>
      </c>
      <c r="G3902" s="100" t="s">
        <v>275</v>
      </c>
      <c r="H3902" s="15" t="s">
        <v>283</v>
      </c>
      <c r="I3902" s="130">
        <v>14.59</v>
      </c>
      <c r="J3902" s="6">
        <f>1</f>
        <v>1</v>
      </c>
    </row>
    <row r="3903" spans="2:10" ht="23.25" customHeight="1">
      <c r="B3903" s="100" t="s">
        <v>461</v>
      </c>
      <c r="C3903" s="100" t="s">
        <v>462</v>
      </c>
      <c r="D3903" s="100" t="s">
        <v>463</v>
      </c>
      <c r="E3903" s="100">
        <v>65890</v>
      </c>
      <c r="F3903" s="129">
        <v>1998</v>
      </c>
      <c r="G3903" s="100" t="s">
        <v>284</v>
      </c>
      <c r="H3903" s="15" t="s">
        <v>281</v>
      </c>
      <c r="I3903" s="130">
        <v>10.210000000000001</v>
      </c>
      <c r="J3903" s="6">
        <f>1</f>
        <v>1</v>
      </c>
    </row>
    <row r="3904" spans="2:10" ht="23.25" customHeight="1">
      <c r="B3904" s="100" t="s">
        <v>429</v>
      </c>
      <c r="C3904" s="100" t="s">
        <v>430</v>
      </c>
      <c r="D3904" s="100" t="str">
        <f>_xlfn.XLOOKUP(tblMix[[#This Row],[Arena Name]],tblLookup[Arena Name],tblLookup[Arena Location],NA(),0,1)</f>
        <v>Inglewood, California</v>
      </c>
      <c r="E3904" s="100">
        <v>70240</v>
      </c>
      <c r="F3904" s="129">
        <v>2020</v>
      </c>
      <c r="G3904" s="100" t="s">
        <v>308</v>
      </c>
      <c r="H3904" s="15" t="s">
        <v>287</v>
      </c>
      <c r="I3904" s="130">
        <v>11.5</v>
      </c>
      <c r="J3904" s="6">
        <f>1</f>
        <v>1</v>
      </c>
    </row>
    <row r="3905" spans="2:10" ht="23.25" customHeight="1">
      <c r="B3905" s="100" t="s">
        <v>423</v>
      </c>
      <c r="C3905" s="100" t="s">
        <v>424</v>
      </c>
      <c r="D3905" s="100" t="s">
        <v>425</v>
      </c>
      <c r="E3905" s="100">
        <v>76416</v>
      </c>
      <c r="F3905" s="129">
        <v>1972</v>
      </c>
      <c r="G3905" s="100" t="s">
        <v>321</v>
      </c>
      <c r="H3905" s="15" t="s">
        <v>283</v>
      </c>
      <c r="I3905" s="130">
        <v>3.98</v>
      </c>
      <c r="J3905" s="6">
        <f>1</f>
        <v>1</v>
      </c>
    </row>
    <row r="3906" spans="2:10" ht="23.25" customHeight="1">
      <c r="B3906" s="100" t="s">
        <v>429</v>
      </c>
      <c r="C3906" s="100" t="str">
        <f>_xlfn.XLOOKUP(tblMix[[#This Row],[Team Name]],tblLookup[Team Name],tblLookup[Arena Name],NA(),0,1)</f>
        <v>SoFi Stadium</v>
      </c>
      <c r="D3906" s="100" t="s">
        <v>431</v>
      </c>
      <c r="E3906" s="100">
        <v>70240</v>
      </c>
      <c r="F3906" s="129">
        <v>2020</v>
      </c>
      <c r="G3906" s="100" t="s">
        <v>364</v>
      </c>
      <c r="H3906" s="15" t="s">
        <v>281</v>
      </c>
      <c r="I3906" s="130">
        <v>7.2</v>
      </c>
      <c r="J3906" s="6">
        <f>1</f>
        <v>1</v>
      </c>
    </row>
    <row r="3907" spans="2:10" ht="23.25" customHeight="1">
      <c r="B3907" s="100" t="s">
        <v>378</v>
      </c>
      <c r="C3907" s="100" t="s">
        <v>379</v>
      </c>
      <c r="D3907" s="100" t="s">
        <v>380</v>
      </c>
      <c r="E3907" s="100">
        <v>63400</v>
      </c>
      <c r="F3907" s="129">
        <v>2006</v>
      </c>
      <c r="G3907" s="100" t="s">
        <v>301</v>
      </c>
      <c r="H3907" s="15" t="s">
        <v>281</v>
      </c>
      <c r="I3907" s="130">
        <v>12.44</v>
      </c>
      <c r="J3907" s="6">
        <f>1</f>
        <v>1</v>
      </c>
    </row>
    <row r="3908" spans="2:10" ht="23.25" customHeight="1">
      <c r="B3908" s="100" t="s">
        <v>414</v>
      </c>
      <c r="C3908" s="100" t="str">
        <f>_xlfn.XLOOKUP(tblMix[[#This Row],[Team Name]],tblLookup[Team Name],tblLookup[Arena Name],NA(),0,1)</f>
        <v>NRG Stadium</v>
      </c>
      <c r="D3908" s="100" t="str">
        <f>_xlfn.XLOOKUP(tblMix[[#This Row],[Arena Name]],tblLookup[Arena Name],tblLookup[Arena Location],NA(),0,1)</f>
        <v>Houston, Texas</v>
      </c>
      <c r="E3908" s="100">
        <v>72220</v>
      </c>
      <c r="F3908" s="129">
        <v>2002</v>
      </c>
      <c r="G3908" s="100" t="s">
        <v>267</v>
      </c>
      <c r="H3908" s="15" t="s">
        <v>287</v>
      </c>
      <c r="I3908" s="130">
        <v>13.64</v>
      </c>
      <c r="J3908" s="6">
        <f>1</f>
        <v>1</v>
      </c>
    </row>
    <row r="3909" spans="2:10" ht="23.25" customHeight="1">
      <c r="B3909" s="100" t="s">
        <v>420</v>
      </c>
      <c r="C3909" s="100" t="s">
        <v>421</v>
      </c>
      <c r="D3909" s="100" t="s">
        <v>422</v>
      </c>
      <c r="E3909" s="100">
        <v>69132</v>
      </c>
      <c r="F3909" s="129">
        <v>2008</v>
      </c>
      <c r="G3909" s="100" t="s">
        <v>301</v>
      </c>
      <c r="H3909" s="15" t="s">
        <v>287</v>
      </c>
      <c r="I3909" s="130">
        <v>13.67</v>
      </c>
      <c r="J3909" s="6">
        <f>1</f>
        <v>1</v>
      </c>
    </row>
    <row r="3910" spans="2:10" ht="23.25" customHeight="1">
      <c r="B3910" s="100" t="s">
        <v>396</v>
      </c>
      <c r="C3910" s="100" t="s">
        <v>397</v>
      </c>
      <c r="D3910" s="100" t="s">
        <v>398</v>
      </c>
      <c r="E3910" s="100">
        <v>65515</v>
      </c>
      <c r="F3910" s="129">
        <v>2000</v>
      </c>
      <c r="G3910" s="100" t="s">
        <v>276</v>
      </c>
      <c r="H3910" s="15" t="s">
        <v>283</v>
      </c>
      <c r="I3910" s="130">
        <v>6.13</v>
      </c>
      <c r="J3910" s="6">
        <f>1</f>
        <v>1</v>
      </c>
    </row>
    <row r="3911" spans="2:10" ht="23.25" customHeight="1">
      <c r="B3911" s="100" t="s">
        <v>420</v>
      </c>
      <c r="C3911" s="100" t="s">
        <v>421</v>
      </c>
      <c r="D3911" s="100" t="str">
        <f>_xlfn.XLOOKUP(tblMix[[#This Row],[Arena Name]],tblLookup[Arena Name],tblLookup[Arena Location],NA(),0,1)</f>
        <v>Jacksonville, Florida</v>
      </c>
      <c r="E3911" s="100">
        <v>69132</v>
      </c>
      <c r="F3911" s="129">
        <v>2008</v>
      </c>
      <c r="G3911" s="100" t="s">
        <v>289</v>
      </c>
      <c r="H3911" s="15" t="s">
        <v>290</v>
      </c>
      <c r="I3911" s="130">
        <v>7.46</v>
      </c>
      <c r="J3911" s="6">
        <f>1</f>
        <v>1</v>
      </c>
    </row>
    <row r="3912" spans="2:10" ht="23.25" customHeight="1">
      <c r="B3912" s="100" t="str" cm="1">
        <f t="array" ref="B3912">_xlfn.XLOOKUP(tblMix[[#This Row],[Arena Name]]&amp;tblMix[[#This Row],[Arena Location]],tblLookup[Arena Name]&amp;tblLookup[Arena Location],tblLookup[Team Name],NA(),0,1)</f>
        <v>Baltimore Ravens</v>
      </c>
      <c r="C3912" s="100" t="str">
        <f>_xlfn.XLOOKUP(tblMix[[#This Row],[Arena Location]],tblLookup[Arena Location],tblLookup[Arena Name],NA(),0,1)</f>
        <v>M&amp;T Bank Stadium</v>
      </c>
      <c r="D3912" s="100" t="s">
        <v>386</v>
      </c>
      <c r="E3912" s="100">
        <v>71008</v>
      </c>
      <c r="F3912" s="129">
        <v>1998</v>
      </c>
      <c r="G3912" s="100" t="s">
        <v>302</v>
      </c>
      <c r="H3912" s="15" t="s">
        <v>281</v>
      </c>
      <c r="I3912" s="130">
        <v>2.7</v>
      </c>
      <c r="J3912" s="6">
        <f>1</f>
        <v>1</v>
      </c>
    </row>
    <row r="3913" spans="2:10" ht="23.25" customHeight="1">
      <c r="B3913" s="100" t="s">
        <v>399</v>
      </c>
      <c r="C3913" s="100" t="s">
        <v>400</v>
      </c>
      <c r="D3913" s="100" t="s">
        <v>401</v>
      </c>
      <c r="E3913" s="100">
        <v>67895</v>
      </c>
      <c r="F3913" s="129">
        <v>1999</v>
      </c>
      <c r="G3913" s="100" t="s">
        <v>271</v>
      </c>
      <c r="H3913" s="15" t="s">
        <v>287</v>
      </c>
      <c r="I3913" s="130">
        <v>9.4700000000000006</v>
      </c>
      <c r="J3913" s="6">
        <f>1</f>
        <v>1</v>
      </c>
    </row>
    <row r="3914" spans="2:10" ht="23.25" customHeight="1">
      <c r="B3914" s="100" t="s">
        <v>423</v>
      </c>
      <c r="C3914" s="100" t="s">
        <v>424</v>
      </c>
      <c r="D3914" s="100" t="s">
        <v>425</v>
      </c>
      <c r="E3914" s="100">
        <v>76416</v>
      </c>
      <c r="F3914" s="129">
        <v>1972</v>
      </c>
      <c r="G3914" s="100" t="s">
        <v>270</v>
      </c>
      <c r="H3914" s="15" t="s">
        <v>290</v>
      </c>
      <c r="I3914" s="130">
        <v>8.5</v>
      </c>
      <c r="J3914" s="6">
        <f>1</f>
        <v>1</v>
      </c>
    </row>
    <row r="3915" spans="2:10" ht="23.25" customHeight="1">
      <c r="B3915" s="100" t="s">
        <v>448</v>
      </c>
      <c r="C3915" s="100" t="str">
        <f>_xlfn.XLOOKUP(tblMix[[#This Row],[Team Name]],tblLookup[Team Name],tblLookup[Arena Name],NA(),0,1)</f>
        <v>MetLife Stadium</v>
      </c>
      <c r="D3915" s="100" t="s">
        <v>447</v>
      </c>
      <c r="E3915" s="100">
        <v>82500</v>
      </c>
      <c r="F3915" s="129">
        <v>2010</v>
      </c>
      <c r="G3915" s="100" t="s">
        <v>308</v>
      </c>
      <c r="H3915" s="15" t="s">
        <v>287</v>
      </c>
      <c r="I3915" s="130">
        <v>11.5</v>
      </c>
      <c r="J3915" s="6">
        <f>1</f>
        <v>1</v>
      </c>
    </row>
    <row r="3916" spans="2:10" ht="23.25" customHeight="1">
      <c r="B3916" s="100" t="s">
        <v>399</v>
      </c>
      <c r="C3916" s="100" t="str">
        <f>_xlfn.XLOOKUP(tblMix[[#This Row],[Team Name]],tblLookup[Team Name],tblLookup[Arena Name],NA(),0,1)</f>
        <v>Cleveland Browns Stadium</v>
      </c>
      <c r="D3916" s="100" t="str">
        <f>_xlfn.XLOOKUP(tblMix[[#This Row],[Arena Name]],tblLookup[Arena Name],tblLookup[Arena Location],NA(),0,1)</f>
        <v>Cleveland, Ohio</v>
      </c>
      <c r="E3916" s="100">
        <v>67895</v>
      </c>
      <c r="F3916" s="129">
        <v>1999</v>
      </c>
      <c r="G3916" s="100" t="s">
        <v>291</v>
      </c>
      <c r="H3916" s="15" t="s">
        <v>281</v>
      </c>
      <c r="I3916" s="130">
        <v>9.43</v>
      </c>
      <c r="J3916" s="6">
        <f>1</f>
        <v>1</v>
      </c>
    </row>
    <row r="3917" spans="2:10" ht="23.25" customHeight="1">
      <c r="B3917" s="100" t="s">
        <v>458</v>
      </c>
      <c r="C3917" s="100" t="s">
        <v>459</v>
      </c>
      <c r="D3917" s="100" t="s">
        <v>460</v>
      </c>
      <c r="E3917" s="100">
        <v>69000</v>
      </c>
      <c r="F3917" s="129">
        <v>2002</v>
      </c>
      <c r="G3917" s="100" t="s">
        <v>312</v>
      </c>
      <c r="H3917" s="15" t="s">
        <v>283</v>
      </c>
      <c r="I3917" s="130">
        <v>16.22</v>
      </c>
      <c r="J3917" s="6">
        <f>1</f>
        <v>1</v>
      </c>
    </row>
    <row r="3918" spans="2:10" ht="23.25" customHeight="1">
      <c r="B3918" s="100" t="s">
        <v>429</v>
      </c>
      <c r="C3918" s="100" t="s">
        <v>430</v>
      </c>
      <c r="D3918" s="100" t="s">
        <v>431</v>
      </c>
      <c r="E3918" s="100">
        <v>70240</v>
      </c>
      <c r="F3918" s="129">
        <v>2020</v>
      </c>
      <c r="G3918" s="100" t="s">
        <v>310</v>
      </c>
      <c r="H3918" s="15" t="s">
        <v>290</v>
      </c>
      <c r="I3918" s="130">
        <v>7</v>
      </c>
      <c r="J3918" s="6">
        <f>1</f>
        <v>1</v>
      </c>
    </row>
    <row r="3919" spans="2:10" ht="23.25" customHeight="1">
      <c r="B3919" s="100" t="str" cm="1">
        <f t="array" ref="B3919">_xlfn.XLOOKUP(tblMix[[#This Row],[Arena Name]]&amp;tblMix[[#This Row],[Arena Location]],tblLookup[Arena Name]&amp;tblLookup[Arena Location],tblLookup[Team Name],NA(),0,1)</f>
        <v>Miami Dolphins</v>
      </c>
      <c r="C3919" s="100" t="str">
        <f>_xlfn.XLOOKUP(tblMix[[#This Row],[Arena Location]],tblLookup[Arena Location],tblLookup[Arena Name],NA(),0,1)</f>
        <v>Hard Rock Stadium</v>
      </c>
      <c r="D3919" s="100" t="s">
        <v>435</v>
      </c>
      <c r="E3919" s="100">
        <v>65326</v>
      </c>
      <c r="F3919" s="129">
        <v>1987</v>
      </c>
      <c r="G3919" s="100" t="s">
        <v>276</v>
      </c>
      <c r="H3919" s="15" t="s">
        <v>281</v>
      </c>
      <c r="I3919" s="130">
        <v>5.82</v>
      </c>
      <c r="J3919" s="6">
        <f>1</f>
        <v>1</v>
      </c>
    </row>
    <row r="3920" spans="2:10" ht="23.25" customHeight="1">
      <c r="B3920" s="100" t="s">
        <v>423</v>
      </c>
      <c r="C3920" s="100" t="s">
        <v>424</v>
      </c>
      <c r="D3920" s="100" t="s">
        <v>425</v>
      </c>
      <c r="E3920" s="100">
        <v>76416</v>
      </c>
      <c r="F3920" s="129">
        <v>1972</v>
      </c>
      <c r="G3920" s="100" t="s">
        <v>269</v>
      </c>
      <c r="H3920" s="15" t="s">
        <v>290</v>
      </c>
      <c r="I3920" s="130">
        <v>10.77</v>
      </c>
      <c r="J3920" s="6">
        <f>1</f>
        <v>1</v>
      </c>
    </row>
    <row r="3921" spans="2:10" ht="23.25" customHeight="1">
      <c r="B3921" s="100" t="s">
        <v>399</v>
      </c>
      <c r="C3921" s="100" t="s">
        <v>400</v>
      </c>
      <c r="D3921" s="100" t="s">
        <v>401</v>
      </c>
      <c r="E3921" s="100">
        <v>67895</v>
      </c>
      <c r="F3921" s="129">
        <v>1999</v>
      </c>
      <c r="G3921" s="100" t="s">
        <v>363</v>
      </c>
      <c r="H3921" s="15" t="s">
        <v>287</v>
      </c>
      <c r="I3921" s="130">
        <v>5.05</v>
      </c>
      <c r="J3921" s="6">
        <f>1</f>
        <v>1</v>
      </c>
    </row>
    <row r="3922" spans="2:10" ht="23.25" customHeight="1">
      <c r="B3922" s="100" t="s">
        <v>448</v>
      </c>
      <c r="C3922" s="100" t="s">
        <v>446</v>
      </c>
      <c r="D3922" s="100" t="str">
        <f>_xlfn.XLOOKUP(tblMix[[#This Row],[Arena Name]],tblLookup[Arena Name],tblLookup[Arena Location],NA(),0,1)</f>
        <v>East Rutherford, New Jersey</v>
      </c>
      <c r="E3922" s="100">
        <v>82500</v>
      </c>
      <c r="F3922" s="129">
        <v>2010</v>
      </c>
      <c r="G3922" s="100" t="s">
        <v>269</v>
      </c>
      <c r="H3922" s="15" t="s">
        <v>281</v>
      </c>
      <c r="I3922" s="130">
        <v>10.96</v>
      </c>
      <c r="J3922" s="6">
        <f>1</f>
        <v>1</v>
      </c>
    </row>
    <row r="3923" spans="2:10" ht="23.25" customHeight="1">
      <c r="B3923" s="100" t="s">
        <v>426</v>
      </c>
      <c r="C3923" s="100" t="str">
        <f>_xlfn.XLOOKUP(tblMix[[#This Row],[Team Name]],tblLookup[Team Name],tblLookup[Arena Name],NA(),0,1)</f>
        <v>Allegiant Stadium</v>
      </c>
      <c r="D3923" s="100" t="str">
        <f>_xlfn.XLOOKUP(tblMix[[#This Row],[Arena Name]],tblLookup[Arena Name],tblLookup[Arena Location],NA(),0,1)</f>
        <v>Paradise, Nevada</v>
      </c>
      <c r="E3923" s="100">
        <v>65000</v>
      </c>
      <c r="F3923" s="129">
        <v>2020</v>
      </c>
      <c r="G3923" s="100" t="s">
        <v>284</v>
      </c>
      <c r="H3923" s="15" t="s">
        <v>287</v>
      </c>
      <c r="I3923" s="130">
        <v>10.71</v>
      </c>
      <c r="J3923" s="6">
        <f>1</f>
        <v>1</v>
      </c>
    </row>
    <row r="3924" spans="2:10" ht="23.25" customHeight="1">
      <c r="B3924" s="100" t="s">
        <v>396</v>
      </c>
      <c r="C3924" s="100" t="s">
        <v>397</v>
      </c>
      <c r="D3924" s="100" t="s">
        <v>398</v>
      </c>
      <c r="E3924" s="100">
        <v>65515</v>
      </c>
      <c r="F3924" s="129">
        <v>2000</v>
      </c>
      <c r="G3924" s="100" t="s">
        <v>304</v>
      </c>
      <c r="H3924" s="15" t="s">
        <v>283</v>
      </c>
      <c r="I3924" s="130">
        <v>7.53</v>
      </c>
      <c r="J3924" s="6">
        <f>1</f>
        <v>1</v>
      </c>
    </row>
    <row r="3925" spans="2:10" ht="23.25" customHeight="1">
      <c r="B3925" s="100" t="s">
        <v>423</v>
      </c>
      <c r="C3925" s="100" t="s">
        <v>424</v>
      </c>
      <c r="D3925" s="100" t="s">
        <v>425</v>
      </c>
      <c r="E3925" s="100">
        <v>76416</v>
      </c>
      <c r="F3925" s="129">
        <v>1972</v>
      </c>
      <c r="G3925" s="100" t="s">
        <v>273</v>
      </c>
      <c r="H3925" s="15" t="s">
        <v>281</v>
      </c>
      <c r="I3925" s="130">
        <v>6.37</v>
      </c>
      <c r="J3925" s="6">
        <f>1</f>
        <v>1</v>
      </c>
    </row>
    <row r="3926" spans="2:10" ht="23.25" customHeight="1">
      <c r="B3926" s="100" t="s">
        <v>449</v>
      </c>
      <c r="C3926" s="100" t="s">
        <v>450</v>
      </c>
      <c r="D3926" s="100" t="str">
        <f>_xlfn.XLOOKUP(tblMix[[#This Row],[Arena Name]],tblLookup[Arena Name],tblLookup[Arena Location],NA(),0,1)</f>
        <v>Philadelphia, Pennsylvania</v>
      </c>
      <c r="E3926" s="100">
        <v>69596</v>
      </c>
      <c r="F3926" s="129">
        <v>2003</v>
      </c>
      <c r="G3926" s="100" t="s">
        <v>298</v>
      </c>
      <c r="H3926" s="15" t="s">
        <v>290</v>
      </c>
      <c r="I3926" s="130">
        <v>10.7</v>
      </c>
      <c r="J3926" s="6">
        <f>1</f>
        <v>1</v>
      </c>
    </row>
    <row r="3927" spans="2:10" ht="23.25" customHeight="1">
      <c r="B3927" s="100" t="s">
        <v>464</v>
      </c>
      <c r="C3927" s="100" t="str">
        <f>_xlfn.XLOOKUP(tblMix[[#This Row],[Team Name]],tblLookup[Team Name],tblLookup[Arena Name],NA(),0,1)</f>
        <v>Nissan Stadium</v>
      </c>
      <c r="D3927" s="100" t="str">
        <f>_xlfn.XLOOKUP(tblMix[[#This Row],[Arena Name]],tblLookup[Arena Name],tblLookup[Arena Location],NA(),0,1)</f>
        <v>Nashville, Tennessee</v>
      </c>
      <c r="E3927" s="100">
        <v>69143</v>
      </c>
      <c r="F3927" s="129">
        <v>1999</v>
      </c>
      <c r="G3927" s="100" t="s">
        <v>312</v>
      </c>
      <c r="H3927" s="15" t="s">
        <v>287</v>
      </c>
      <c r="I3927" s="130">
        <v>16.22</v>
      </c>
      <c r="J3927" s="6">
        <f>1</f>
        <v>1</v>
      </c>
    </row>
    <row r="3928" spans="2:10" ht="23.25" customHeight="1">
      <c r="B3928" s="100" t="s">
        <v>467</v>
      </c>
      <c r="C3928" s="100" t="s">
        <v>468</v>
      </c>
      <c r="D3928" s="100" t="str">
        <f>_xlfn.XLOOKUP(tblMix[[#This Row],[Arena Name]],tblLookup[Arena Name],tblLookup[Arena Location],NA(),0,1)</f>
        <v>Landover, Maryland</v>
      </c>
      <c r="E3928" s="100">
        <v>82000</v>
      </c>
      <c r="F3928" s="129">
        <v>1997</v>
      </c>
      <c r="G3928" s="100" t="s">
        <v>362</v>
      </c>
      <c r="H3928" s="15" t="s">
        <v>281</v>
      </c>
      <c r="I3928" s="130">
        <v>6.69</v>
      </c>
      <c r="J3928" s="6">
        <f>1</f>
        <v>1</v>
      </c>
    </row>
    <row r="3929" spans="2:10" ht="23.25" customHeight="1">
      <c r="B3929" s="100" t="s">
        <v>396</v>
      </c>
      <c r="C3929" s="100" t="s">
        <v>397</v>
      </c>
      <c r="D3929" s="100" t="str">
        <f>_xlfn.XLOOKUP(tblMix[[#This Row],[Arena Name]],tblLookup[Arena Name],tblLookup[Arena Location],NA(),0,1)</f>
        <v>Cincinnati, Ohio</v>
      </c>
      <c r="E3929" s="100">
        <v>65515</v>
      </c>
      <c r="F3929" s="129">
        <v>2000</v>
      </c>
      <c r="G3929" s="100" t="s">
        <v>275</v>
      </c>
      <c r="H3929" s="15" t="s">
        <v>281</v>
      </c>
      <c r="I3929" s="130">
        <v>15.9</v>
      </c>
      <c r="J3929" s="6">
        <f>1</f>
        <v>1</v>
      </c>
    </row>
    <row r="3930" spans="2:10" ht="23.25" customHeight="1">
      <c r="B3930" s="100" t="s">
        <v>378</v>
      </c>
      <c r="C3930" s="100" t="s">
        <v>379</v>
      </c>
      <c r="D3930" s="100" t="str">
        <f>_xlfn.XLOOKUP(tblMix[[#This Row],[Arena Name]],tblLookup[Arena Name],tblLookup[Arena Location],NA(),0,1)</f>
        <v>Glendale, Arizona</v>
      </c>
      <c r="E3930" s="100">
        <v>63400</v>
      </c>
      <c r="F3930" s="129">
        <v>2006</v>
      </c>
      <c r="G3930" s="100" t="s">
        <v>309</v>
      </c>
      <c r="H3930" s="15" t="s">
        <v>281</v>
      </c>
      <c r="I3930" s="130">
        <v>1.61</v>
      </c>
      <c r="J3930" s="6">
        <f>1</f>
        <v>1</v>
      </c>
    </row>
    <row r="3931" spans="2:10" ht="23.25" customHeight="1">
      <c r="B3931" s="100" t="s">
        <v>442</v>
      </c>
      <c r="C3931" s="100" t="s">
        <v>443</v>
      </c>
      <c r="D3931" s="100" t="s">
        <v>444</v>
      </c>
      <c r="E3931" s="100">
        <v>73208</v>
      </c>
      <c r="F3931" s="129">
        <v>1975</v>
      </c>
      <c r="G3931" s="100" t="s">
        <v>285</v>
      </c>
      <c r="H3931" s="15" t="s">
        <v>281</v>
      </c>
      <c r="I3931" s="130">
        <v>13.35</v>
      </c>
      <c r="J3931" s="6">
        <f>1</f>
        <v>1</v>
      </c>
    </row>
    <row r="3932" spans="2:10" ht="23.25" customHeight="1">
      <c r="B3932" s="100" t="s">
        <v>408</v>
      </c>
      <c r="C3932" s="100" t="s">
        <v>409</v>
      </c>
      <c r="D3932" s="100" t="s">
        <v>410</v>
      </c>
      <c r="E3932" s="100">
        <v>65000</v>
      </c>
      <c r="F3932" s="129">
        <v>2002</v>
      </c>
      <c r="G3932" s="100" t="s">
        <v>359</v>
      </c>
      <c r="H3932" s="15" t="s">
        <v>281</v>
      </c>
      <c r="I3932" s="130">
        <v>12.11</v>
      </c>
      <c r="J3932" s="6">
        <f>1</f>
        <v>1</v>
      </c>
    </row>
    <row r="3933" spans="2:10" ht="23.25" customHeight="1">
      <c r="B3933" s="100" t="s">
        <v>396</v>
      </c>
      <c r="C3933" s="100" t="s">
        <v>397</v>
      </c>
      <c r="D3933" s="100" t="s">
        <v>398</v>
      </c>
      <c r="E3933" s="100">
        <v>65515</v>
      </c>
      <c r="F3933" s="129">
        <v>2000</v>
      </c>
      <c r="G3933" s="100" t="s">
        <v>301</v>
      </c>
      <c r="H3933" s="15" t="s">
        <v>290</v>
      </c>
      <c r="I3933" s="130">
        <v>12.9</v>
      </c>
      <c r="J3933" s="6">
        <f>1</f>
        <v>1</v>
      </c>
    </row>
    <row r="3934" spans="2:10" ht="23.25" customHeight="1">
      <c r="B3934" s="100" t="s">
        <v>448</v>
      </c>
      <c r="C3934" s="100" t="s">
        <v>446</v>
      </c>
      <c r="D3934" s="100" t="s">
        <v>447</v>
      </c>
      <c r="E3934" s="100">
        <v>82500</v>
      </c>
      <c r="F3934" s="129">
        <v>2010</v>
      </c>
      <c r="G3934" s="100" t="s">
        <v>321</v>
      </c>
      <c r="H3934" s="15" t="s">
        <v>281</v>
      </c>
      <c r="I3934" s="130">
        <v>3.9</v>
      </c>
      <c r="J3934" s="6">
        <f>1</f>
        <v>1</v>
      </c>
    </row>
    <row r="3935" spans="2:10" ht="23.25" customHeight="1">
      <c r="B3935" s="100" t="s">
        <v>442</v>
      </c>
      <c r="C3935" s="100" t="s">
        <v>443</v>
      </c>
      <c r="D3935" s="100" t="s">
        <v>444</v>
      </c>
      <c r="E3935" s="100">
        <v>73208</v>
      </c>
      <c r="F3935" s="129">
        <v>1975</v>
      </c>
      <c r="G3935" s="100" t="s">
        <v>311</v>
      </c>
      <c r="H3935" s="15" t="s">
        <v>290</v>
      </c>
      <c r="I3935" s="130">
        <v>14.13</v>
      </c>
      <c r="J3935" s="6">
        <f>1</f>
        <v>1</v>
      </c>
    </row>
    <row r="3936" spans="2:10" ht="23.25" customHeight="1">
      <c r="B3936" s="100" t="s">
        <v>442</v>
      </c>
      <c r="C3936" s="100" t="str">
        <f>_xlfn.XLOOKUP(tblMix[[#This Row],[Team Name]],tblLookup[Team Name],tblLookup[Arena Name],NA(),0,1)</f>
        <v>Caesars Superdome</v>
      </c>
      <c r="D3936" s="100" t="str">
        <f>_xlfn.XLOOKUP(tblMix[[#This Row],[Arena Name]],tblLookup[Arena Name],tblLookup[Arena Location],NA(),0,1)</f>
        <v>New Orleans, Louisiana</v>
      </c>
      <c r="E3936" s="100">
        <v>73208</v>
      </c>
      <c r="F3936" s="129">
        <v>1975</v>
      </c>
      <c r="G3936" s="100" t="s">
        <v>311</v>
      </c>
      <c r="H3936" s="15" t="s">
        <v>287</v>
      </c>
      <c r="I3936" s="130">
        <v>14.84</v>
      </c>
      <c r="J3936" s="6">
        <f>1</f>
        <v>1</v>
      </c>
    </row>
    <row r="3937" spans="2:10" ht="23.25" customHeight="1">
      <c r="B3937" s="100" t="s">
        <v>429</v>
      </c>
      <c r="C3937" s="100" t="str">
        <f>_xlfn.XLOOKUP(tblMix[[#This Row],[Team Name]],tblLookup[Team Name],tblLookup[Arena Name],NA(),0,1)</f>
        <v>SoFi Stadium</v>
      </c>
      <c r="D3937" s="100" t="str">
        <f>_xlfn.XLOOKUP(tblMix[[#This Row],[Arena Name]],tblLookup[Arena Name],tblLookup[Arena Location],NA(),0,1)</f>
        <v>Inglewood, California</v>
      </c>
      <c r="E3937" s="100">
        <v>70240</v>
      </c>
      <c r="F3937" s="129">
        <v>2020</v>
      </c>
      <c r="G3937" s="100" t="s">
        <v>302</v>
      </c>
      <c r="H3937" s="15" t="s">
        <v>287</v>
      </c>
      <c r="I3937" s="130">
        <v>2.62</v>
      </c>
      <c r="J3937" s="6">
        <f>1</f>
        <v>1</v>
      </c>
    </row>
    <row r="3938" spans="2:10" ht="23.25" customHeight="1">
      <c r="B3938" s="100" t="str" cm="1">
        <f t="array" ref="B3938">_xlfn.XLOOKUP(tblMix[[#This Row],[Arena Name]]&amp;tblMix[[#This Row],[Arena Location]],tblLookup[Arena Name]&amp;tblLookup[Arena Location],tblLookup[Team Name],NA(),0,1)</f>
        <v>Seattle Seahawks</v>
      </c>
      <c r="C3938" s="100" t="s">
        <v>459</v>
      </c>
      <c r="D3938" s="100" t="str">
        <f>_xlfn.XLOOKUP(tblMix[[#This Row],[Arena Name]],tblLookup[Arena Name],tblLookup[Arena Location],NA(),0,1)</f>
        <v>Seattle, Washington</v>
      </c>
      <c r="E3938" s="100">
        <v>69000</v>
      </c>
      <c r="F3938" s="129">
        <v>2002</v>
      </c>
      <c r="G3938" s="100" t="s">
        <v>269</v>
      </c>
      <c r="H3938" s="15" t="s">
        <v>290</v>
      </c>
      <c r="I3938" s="130">
        <v>10.77</v>
      </c>
      <c r="J3938" s="6">
        <f>1</f>
        <v>1</v>
      </c>
    </row>
    <row r="3939" spans="2:10" ht="23.25" customHeight="1">
      <c r="B3939" s="100" t="s">
        <v>387</v>
      </c>
      <c r="C3939" s="100" t="s">
        <v>388</v>
      </c>
      <c r="D3939" s="100" t="s">
        <v>389</v>
      </c>
      <c r="E3939" s="100">
        <v>71608</v>
      </c>
      <c r="F3939" s="129">
        <v>1973</v>
      </c>
      <c r="G3939" s="100" t="s">
        <v>361</v>
      </c>
      <c r="H3939" s="15" t="s">
        <v>283</v>
      </c>
      <c r="I3939" s="130">
        <v>3.15</v>
      </c>
      <c r="J3939" s="6">
        <f>1</f>
        <v>1</v>
      </c>
    </row>
    <row r="3940" spans="2:10" ht="23.25" customHeight="1">
      <c r="B3940" s="100" t="s">
        <v>396</v>
      </c>
      <c r="C3940" s="100" t="s">
        <v>397</v>
      </c>
      <c r="D3940" s="100" t="s">
        <v>398</v>
      </c>
      <c r="E3940" s="100">
        <v>65515</v>
      </c>
      <c r="F3940" s="129">
        <v>2000</v>
      </c>
      <c r="G3940" s="100" t="s">
        <v>267</v>
      </c>
      <c r="H3940" s="15" t="s">
        <v>287</v>
      </c>
      <c r="I3940" s="130">
        <v>13.64</v>
      </c>
      <c r="J3940" s="6">
        <f>1</f>
        <v>1</v>
      </c>
    </row>
    <row r="3941" spans="2:10" ht="23.25" customHeight="1">
      <c r="B3941" s="100" t="s">
        <v>384</v>
      </c>
      <c r="C3941" s="100" t="s">
        <v>385</v>
      </c>
      <c r="D3941" s="100" t="s">
        <v>386</v>
      </c>
      <c r="E3941" s="100">
        <v>71008</v>
      </c>
      <c r="F3941" s="129">
        <v>1998</v>
      </c>
      <c r="G3941" s="100" t="s">
        <v>292</v>
      </c>
      <c r="H3941" s="15" t="s">
        <v>290</v>
      </c>
      <c r="I3941" s="130">
        <v>9.7899999999999991</v>
      </c>
      <c r="J3941" s="6">
        <f>1</f>
        <v>1</v>
      </c>
    </row>
    <row r="3942" spans="2:10" ht="23.25" customHeight="1">
      <c r="B3942" s="100" t="s">
        <v>384</v>
      </c>
      <c r="C3942" s="100" t="s">
        <v>385</v>
      </c>
      <c r="D3942" s="100" t="s">
        <v>386</v>
      </c>
      <c r="E3942" s="100">
        <v>71008</v>
      </c>
      <c r="F3942" s="129">
        <v>1998</v>
      </c>
      <c r="G3942" s="100" t="s">
        <v>302</v>
      </c>
      <c r="H3942" s="15" t="s">
        <v>283</v>
      </c>
      <c r="I3942" s="130">
        <v>2.62</v>
      </c>
      <c r="J3942" s="6">
        <f>1</f>
        <v>1</v>
      </c>
    </row>
    <row r="3943" spans="2:10" ht="23.25" customHeight="1">
      <c r="B3943" s="100" t="s">
        <v>426</v>
      </c>
      <c r="C3943" s="100" t="s">
        <v>427</v>
      </c>
      <c r="D3943" s="100" t="s">
        <v>428</v>
      </c>
      <c r="E3943" s="100">
        <v>65000</v>
      </c>
      <c r="F3943" s="129">
        <v>2020</v>
      </c>
      <c r="G3943" s="100" t="s">
        <v>323</v>
      </c>
      <c r="H3943" s="15" t="s">
        <v>283</v>
      </c>
      <c r="I3943" s="130">
        <v>2.11</v>
      </c>
      <c r="J3943" s="6">
        <f>1</f>
        <v>1</v>
      </c>
    </row>
    <row r="3944" spans="2:10" ht="23.25" customHeight="1">
      <c r="B3944" s="100" t="s">
        <v>439</v>
      </c>
      <c r="C3944" s="100" t="s">
        <v>440</v>
      </c>
      <c r="D3944" s="100" t="str">
        <f>_xlfn.XLOOKUP(tblMix[[#This Row],[Arena Name]],tblLookup[Arena Name],tblLookup[Arena Location],NA(),0,1)</f>
        <v>Foxborough, Massachusetts</v>
      </c>
      <c r="E3944" s="100">
        <v>66829</v>
      </c>
      <c r="F3944" s="129">
        <v>2002</v>
      </c>
      <c r="G3944" s="100" t="s">
        <v>296</v>
      </c>
      <c r="H3944" s="15" t="s">
        <v>287</v>
      </c>
      <c r="I3944" s="130">
        <v>11.1</v>
      </c>
      <c r="J3944" s="6">
        <f>1</f>
        <v>1</v>
      </c>
    </row>
    <row r="3945" spans="2:10" ht="23.25" customHeight="1">
      <c r="B3945" s="100" t="s">
        <v>432</v>
      </c>
      <c r="C3945" s="100" t="s">
        <v>430</v>
      </c>
      <c r="D3945" s="100" t="s">
        <v>431</v>
      </c>
      <c r="E3945" s="100">
        <v>70240</v>
      </c>
      <c r="F3945" s="129">
        <v>2020</v>
      </c>
      <c r="G3945" s="100" t="s">
        <v>295</v>
      </c>
      <c r="H3945" s="15" t="s">
        <v>287</v>
      </c>
      <c r="I3945" s="130">
        <v>15.3</v>
      </c>
      <c r="J3945" s="6">
        <f>1</f>
        <v>1</v>
      </c>
    </row>
    <row r="3946" spans="2:10" ht="23.25" customHeight="1">
      <c r="B3946" s="100" t="str" cm="1">
        <f t="array" ref="B3946">_xlfn.XLOOKUP(tblMix[[#This Row],[Arena Name]]&amp;tblMix[[#This Row],[Arena Location]],tblLookup[Arena Name]&amp;tblLookup[Arena Location],tblLookup[Team Name],NA(),0,1)</f>
        <v>Cleveland Browns</v>
      </c>
      <c r="C3946" s="100" t="s">
        <v>400</v>
      </c>
      <c r="D3946" s="100" t="s">
        <v>401</v>
      </c>
      <c r="E3946" s="100">
        <v>67895</v>
      </c>
      <c r="F3946" s="129">
        <v>1999</v>
      </c>
      <c r="G3946" s="100" t="s">
        <v>277</v>
      </c>
      <c r="H3946" s="15" t="s">
        <v>287</v>
      </c>
      <c r="I3946" s="130">
        <v>8.2200000000000006</v>
      </c>
      <c r="J3946" s="6">
        <f>1</f>
        <v>1</v>
      </c>
    </row>
    <row r="3947" spans="2:10" ht="23.25" customHeight="1">
      <c r="B3947" s="100" t="str" cm="1">
        <f t="array" ref="B3947">_xlfn.XLOOKUP(tblMix[[#This Row],[Arena Name]]&amp;tblMix[[#This Row],[Arena Location]],tblLookup[Arena Name]&amp;tblLookup[Arena Location],tblLookup[Team Name],NA(),0,1)</f>
        <v>Los Angeles Rams</v>
      </c>
      <c r="C3947" s="100" t="str">
        <f>_xlfn.XLOOKUP(tblMix[[#This Row],[Arena Location]],tblLookup[Arena Location],tblLookup[Arena Name],NA(),0,1)</f>
        <v>SoFi Stadium</v>
      </c>
      <c r="D3947" s="100" t="s">
        <v>431</v>
      </c>
      <c r="E3947" s="100">
        <v>70240</v>
      </c>
      <c r="F3947" s="129">
        <v>2020</v>
      </c>
      <c r="G3947" s="100" t="s">
        <v>297</v>
      </c>
      <c r="H3947" s="15" t="s">
        <v>281</v>
      </c>
      <c r="I3947" s="130">
        <v>15.12</v>
      </c>
      <c r="J3947" s="6">
        <f>1</f>
        <v>1</v>
      </c>
    </row>
    <row r="3948" spans="2:10" ht="23.25" customHeight="1">
      <c r="B3948" s="100" t="s">
        <v>396</v>
      </c>
      <c r="C3948" s="100" t="s">
        <v>397</v>
      </c>
      <c r="D3948" s="100" t="s">
        <v>398</v>
      </c>
      <c r="E3948" s="100">
        <v>65515</v>
      </c>
      <c r="F3948" s="129">
        <v>2000</v>
      </c>
      <c r="G3948" s="100" t="s">
        <v>364</v>
      </c>
      <c r="H3948" s="15" t="s">
        <v>283</v>
      </c>
      <c r="I3948" s="130">
        <v>6.86</v>
      </c>
      <c r="J3948" s="6">
        <f>1</f>
        <v>1</v>
      </c>
    </row>
    <row r="3949" spans="2:10" ht="23.25" customHeight="1">
      <c r="B3949" s="100" t="s">
        <v>384</v>
      </c>
      <c r="C3949" s="100" t="s">
        <v>385</v>
      </c>
      <c r="D3949" s="100" t="str">
        <f>_xlfn.XLOOKUP(tblMix[[#This Row],[Arena Name]],tblLookup[Arena Name],tblLookup[Arena Location],NA(),0,1)</f>
        <v>Baltimore, Maryland</v>
      </c>
      <c r="E3949" s="100">
        <v>71008</v>
      </c>
      <c r="F3949" s="129">
        <v>1998</v>
      </c>
      <c r="G3949" s="100" t="s">
        <v>324</v>
      </c>
      <c r="H3949" s="15" t="s">
        <v>283</v>
      </c>
      <c r="I3949" s="130">
        <v>14.14</v>
      </c>
      <c r="J3949" s="6">
        <f>1</f>
        <v>1</v>
      </c>
    </row>
    <row r="3950" spans="2:10" ht="23.25" customHeight="1">
      <c r="B3950" s="100" t="s">
        <v>381</v>
      </c>
      <c r="C3950" s="100" t="s">
        <v>382</v>
      </c>
      <c r="D3950" s="100" t="s">
        <v>383</v>
      </c>
      <c r="E3950" s="100">
        <v>71000</v>
      </c>
      <c r="F3950" s="129">
        <v>2017</v>
      </c>
      <c r="G3950" s="100" t="s">
        <v>323</v>
      </c>
      <c r="H3950" s="15" t="s">
        <v>290</v>
      </c>
      <c r="I3950" s="130">
        <v>1.97</v>
      </c>
      <c r="J3950" s="6">
        <f>1</f>
        <v>1</v>
      </c>
    </row>
    <row r="3951" spans="2:10" ht="23.25" customHeight="1">
      <c r="B3951" s="100" t="s">
        <v>417</v>
      </c>
      <c r="C3951" s="100" t="str">
        <f>_xlfn.XLOOKUP(tblMix[[#This Row],[Team Name]],tblLookup[Team Name],tblLookup[Arena Name],NA(),0,1)</f>
        <v>Lucas Oil Stadium</v>
      </c>
      <c r="D3951" s="100" t="s">
        <v>419</v>
      </c>
      <c r="E3951" s="100">
        <v>67000</v>
      </c>
      <c r="F3951" s="129">
        <v>2008</v>
      </c>
      <c r="G3951" s="100" t="s">
        <v>293</v>
      </c>
      <c r="H3951" s="15" t="s">
        <v>283</v>
      </c>
      <c r="I3951" s="130">
        <v>5.08</v>
      </c>
      <c r="J3951" s="6">
        <f>1</f>
        <v>1</v>
      </c>
    </row>
    <row r="3952" spans="2:10" ht="23.25" customHeight="1">
      <c r="B3952" s="100" t="s">
        <v>393</v>
      </c>
      <c r="C3952" s="100" t="s">
        <v>394</v>
      </c>
      <c r="D3952" s="100" t="str">
        <f>_xlfn.XLOOKUP(tblMix[[#This Row],[Arena Name]],tblLookup[Arena Name],tblLookup[Arena Location],NA(),0,1)</f>
        <v>Chicago, Illinois</v>
      </c>
      <c r="E3952" s="100">
        <v>61500</v>
      </c>
      <c r="F3952" s="129">
        <v>1924</v>
      </c>
      <c r="G3952" s="100" t="s">
        <v>284</v>
      </c>
      <c r="H3952" s="15" t="s">
        <v>281</v>
      </c>
      <c r="I3952" s="130">
        <v>10.210000000000001</v>
      </c>
      <c r="J3952" s="6">
        <f>1</f>
        <v>1</v>
      </c>
    </row>
    <row r="3953" spans="2:10" ht="23.25" customHeight="1">
      <c r="B3953" s="100" t="s">
        <v>390</v>
      </c>
      <c r="C3953" s="100" t="s">
        <v>391</v>
      </c>
      <c r="D3953" s="100" t="s">
        <v>392</v>
      </c>
      <c r="E3953" s="100">
        <v>75523</v>
      </c>
      <c r="F3953" s="129">
        <v>1996</v>
      </c>
      <c r="G3953" s="100" t="s">
        <v>270</v>
      </c>
      <c r="H3953" s="15" t="s">
        <v>283</v>
      </c>
      <c r="I3953" s="130">
        <v>8.67</v>
      </c>
      <c r="J3953" s="6">
        <f>1</f>
        <v>1</v>
      </c>
    </row>
    <row r="3954" spans="2:10" ht="23.25" customHeight="1">
      <c r="B3954" s="100" t="str" cm="1">
        <f t="array" ref="B3954">_xlfn.XLOOKUP(tblMix[[#This Row],[Arena Name]]&amp;tblMix[[#This Row],[Arena Location]],tblLookup[Arena Name]&amp;tblLookup[Arena Location],tblLookup[Team Name],NA(),0,1)</f>
        <v>Jacksonville Jaguars</v>
      </c>
      <c r="C3954" s="100" t="str">
        <f>_xlfn.XLOOKUP(tblMix[[#This Row],[Arena Location]],tblLookup[Arena Location],tblLookup[Arena Name],NA(),0,1)</f>
        <v>TIAA Bank Field</v>
      </c>
      <c r="D3954" s="100" t="s">
        <v>422</v>
      </c>
      <c r="E3954" s="100">
        <v>69132</v>
      </c>
      <c r="F3954" s="129">
        <v>2008</v>
      </c>
      <c r="G3954" s="100" t="s">
        <v>284</v>
      </c>
      <c r="H3954" s="15" t="s">
        <v>287</v>
      </c>
      <c r="I3954" s="130">
        <v>10.71</v>
      </c>
      <c r="J3954" s="6">
        <f>1</f>
        <v>1</v>
      </c>
    </row>
    <row r="3955" spans="2:10" ht="23.25" customHeight="1">
      <c r="B3955" s="100" t="s">
        <v>381</v>
      </c>
      <c r="C3955" s="100" t="str">
        <f>_xlfn.XLOOKUP(tblMix[[#This Row],[Team Name]],tblLookup[Team Name],tblLookup[Arena Name],NA(),0,1)</f>
        <v>Mercedes-Benz Stadium</v>
      </c>
      <c r="D3955" s="100" t="s">
        <v>383</v>
      </c>
      <c r="E3955" s="100">
        <v>71000</v>
      </c>
      <c r="F3955" s="129">
        <v>2017</v>
      </c>
      <c r="G3955" s="100" t="s">
        <v>322</v>
      </c>
      <c r="H3955" s="15" t="s">
        <v>287</v>
      </c>
      <c r="I3955" s="130">
        <v>4.54</v>
      </c>
      <c r="J3955" s="6">
        <f>1</f>
        <v>1</v>
      </c>
    </row>
    <row r="3956" spans="2:10" ht="23.25" customHeight="1">
      <c r="B3956" s="100" t="s">
        <v>390</v>
      </c>
      <c r="C3956" s="100" t="s">
        <v>391</v>
      </c>
      <c r="D3956" s="100" t="s">
        <v>392</v>
      </c>
      <c r="E3956" s="100">
        <v>75523</v>
      </c>
      <c r="F3956" s="129">
        <v>1996</v>
      </c>
      <c r="G3956" s="100" t="s">
        <v>362</v>
      </c>
      <c r="H3956" s="15" t="s">
        <v>283</v>
      </c>
      <c r="I3956" s="130">
        <v>7.12</v>
      </c>
      <c r="J3956" s="6">
        <f>1</f>
        <v>1</v>
      </c>
    </row>
    <row r="3957" spans="2:10" ht="23.25" customHeight="1">
      <c r="B3957" s="100" t="str" cm="1">
        <f t="array" ref="B3957">_xlfn.XLOOKUP(tblMix[[#This Row],[Arena Name]]&amp;tblMix[[#This Row],[Arena Location]],tblLookup[Arena Name]&amp;tblLookup[Arena Location],tblLookup[Team Name],NA(),0,1)</f>
        <v>Los Angeles Rams</v>
      </c>
      <c r="C3957" s="100" t="str">
        <f>_xlfn.XLOOKUP(tblMix[[#This Row],[Arena Location]],tblLookup[Arena Location],tblLookup[Arena Name],NA(),0,1)</f>
        <v>SoFi Stadium</v>
      </c>
      <c r="D3957" s="100" t="s">
        <v>431</v>
      </c>
      <c r="E3957" s="100">
        <v>70240</v>
      </c>
      <c r="F3957" s="129">
        <v>2020</v>
      </c>
      <c r="G3957" s="100" t="s">
        <v>293</v>
      </c>
      <c r="H3957" s="15" t="s">
        <v>283</v>
      </c>
      <c r="I3957" s="130">
        <v>5.08</v>
      </c>
      <c r="J3957" s="6">
        <f>1</f>
        <v>1</v>
      </c>
    </row>
    <row r="3958" spans="2:10" ht="23.25" customHeight="1">
      <c r="B3958" s="100" t="str" cm="1">
        <f t="array" ref="B3958">_xlfn.XLOOKUP(tblMix[[#This Row],[Arena Name]]&amp;tblMix[[#This Row],[Arena Location]],tblLookup[Arena Name]&amp;tblLookup[Arena Location],tblLookup[Team Name],NA(),0,1)</f>
        <v>Detroit Lions</v>
      </c>
      <c r="C3958" s="100" t="s">
        <v>409</v>
      </c>
      <c r="D3958" s="100" t="str">
        <f>_xlfn.XLOOKUP(tblMix[[#This Row],[Arena Name]],tblLookup[Arena Name],tblLookup[Arena Location],NA(),0,1)</f>
        <v>Detroit, Michigan</v>
      </c>
      <c r="E3958" s="100">
        <v>65000</v>
      </c>
      <c r="F3958" s="129">
        <v>2002</v>
      </c>
      <c r="G3958" s="100" t="s">
        <v>271</v>
      </c>
      <c r="H3958" s="15" t="s">
        <v>287</v>
      </c>
      <c r="I3958" s="130">
        <v>9.4700000000000006</v>
      </c>
      <c r="J3958" s="6">
        <f>1</f>
        <v>1</v>
      </c>
    </row>
    <row r="3959" spans="2:10" ht="23.25" customHeight="1">
      <c r="B3959" s="100" t="s">
        <v>426</v>
      </c>
      <c r="C3959" s="100" t="s">
        <v>427</v>
      </c>
      <c r="D3959" s="100" t="str">
        <f>_xlfn.XLOOKUP(tblMix[[#This Row],[Arena Name]],tblLookup[Arena Name],tblLookup[Arena Location],NA(),0,1)</f>
        <v>Paradise, Nevada</v>
      </c>
      <c r="E3959" s="100">
        <v>65000</v>
      </c>
      <c r="F3959" s="129">
        <v>2020</v>
      </c>
      <c r="G3959" s="100" t="s">
        <v>296</v>
      </c>
      <c r="H3959" s="15" t="s">
        <v>290</v>
      </c>
      <c r="I3959" s="130">
        <v>10.47</v>
      </c>
      <c r="J3959" s="6">
        <f>1</f>
        <v>1</v>
      </c>
    </row>
    <row r="3960" spans="2:10" ht="23.25" customHeight="1">
      <c r="B3960" s="100" t="s">
        <v>378</v>
      </c>
      <c r="C3960" s="100" t="s">
        <v>379</v>
      </c>
      <c r="D3960" s="100" t="s">
        <v>380</v>
      </c>
      <c r="E3960" s="100">
        <v>63400</v>
      </c>
      <c r="F3960" s="129">
        <v>2006</v>
      </c>
      <c r="G3960" s="100" t="s">
        <v>300</v>
      </c>
      <c r="H3960" s="15" t="s">
        <v>281</v>
      </c>
      <c r="I3960" s="130">
        <v>8.64</v>
      </c>
      <c r="J3960" s="6">
        <f>1</f>
        <v>1</v>
      </c>
    </row>
    <row r="3961" spans="2:10" ht="23.25" customHeight="1">
      <c r="B3961" s="100" t="s">
        <v>393</v>
      </c>
      <c r="C3961" s="100" t="s">
        <v>394</v>
      </c>
      <c r="D3961" s="100" t="s">
        <v>395</v>
      </c>
      <c r="E3961" s="100">
        <v>61500</v>
      </c>
      <c r="F3961" s="129">
        <v>1924</v>
      </c>
      <c r="G3961" s="100" t="s">
        <v>361</v>
      </c>
      <c r="H3961" s="15" t="s">
        <v>290</v>
      </c>
      <c r="I3961" s="130">
        <v>3.25</v>
      </c>
      <c r="J3961" s="6">
        <f>1</f>
        <v>1</v>
      </c>
    </row>
    <row r="3962" spans="2:10" ht="23.25" customHeight="1">
      <c r="B3962" s="100" t="s">
        <v>423</v>
      </c>
      <c r="C3962" s="100" t="s">
        <v>424</v>
      </c>
      <c r="D3962" s="100" t="s">
        <v>425</v>
      </c>
      <c r="E3962" s="100">
        <v>76416</v>
      </c>
      <c r="F3962" s="129">
        <v>1972</v>
      </c>
      <c r="G3962" s="100" t="s">
        <v>300</v>
      </c>
      <c r="H3962" s="15" t="s">
        <v>290</v>
      </c>
      <c r="I3962" s="130">
        <v>8.15</v>
      </c>
      <c r="J3962" s="6">
        <f>1</f>
        <v>1</v>
      </c>
    </row>
    <row r="3963" spans="2:10" ht="23.25" customHeight="1">
      <c r="B3963" s="100" t="s">
        <v>455</v>
      </c>
      <c r="C3963" s="100" t="s">
        <v>456</v>
      </c>
      <c r="D3963" s="100" t="s">
        <v>457</v>
      </c>
      <c r="E3963" s="100">
        <v>68500</v>
      </c>
      <c r="F3963" s="129">
        <v>2014</v>
      </c>
      <c r="G3963" s="100" t="s">
        <v>268</v>
      </c>
      <c r="H3963" s="15" t="s">
        <v>287</v>
      </c>
      <c r="I3963" s="130">
        <v>5.73</v>
      </c>
      <c r="J3963" s="6">
        <f>1</f>
        <v>1</v>
      </c>
    </row>
    <row r="3964" spans="2:10" ht="23.25" customHeight="1">
      <c r="B3964" s="100" t="s">
        <v>420</v>
      </c>
      <c r="C3964" s="100" t="s">
        <v>421</v>
      </c>
      <c r="D3964" s="100" t="str">
        <f>_xlfn.XLOOKUP(tblMix[[#This Row],[Arena Name]],tblLookup[Arena Name],tblLookup[Arena Location],NA(),0,1)</f>
        <v>Jacksonville, Florida</v>
      </c>
      <c r="E3964" s="100">
        <v>69132</v>
      </c>
      <c r="F3964" s="129">
        <v>2008</v>
      </c>
      <c r="G3964" s="100" t="s">
        <v>275</v>
      </c>
      <c r="H3964" s="15" t="s">
        <v>283</v>
      </c>
      <c r="I3964" s="130">
        <v>14.59</v>
      </c>
      <c r="J3964" s="6">
        <f>1</f>
        <v>1</v>
      </c>
    </row>
    <row r="3965" spans="2:10" ht="23.25" customHeight="1">
      <c r="B3965" s="100" t="s">
        <v>442</v>
      </c>
      <c r="C3965" s="100" t="str">
        <f>_xlfn.XLOOKUP(tblMix[[#This Row],[Team Name]],tblLookup[Team Name],tblLookup[Arena Name],NA(),0,1)</f>
        <v>Caesars Superdome</v>
      </c>
      <c r="D3965" s="100" t="s">
        <v>444</v>
      </c>
      <c r="E3965" s="100">
        <v>73208</v>
      </c>
      <c r="F3965" s="129">
        <v>1975</v>
      </c>
      <c r="G3965" s="100" t="s">
        <v>314</v>
      </c>
      <c r="H3965" s="15" t="s">
        <v>283</v>
      </c>
      <c r="I3965" s="130">
        <v>12.41</v>
      </c>
      <c r="J3965" s="6">
        <f>1</f>
        <v>1</v>
      </c>
    </row>
    <row r="3966" spans="2:10" ht="23.25" customHeight="1">
      <c r="B3966" s="100" t="str" cm="1">
        <f t="array" ref="B3966">_xlfn.XLOOKUP(tblMix[[#This Row],[Arena Name]]&amp;tblMix[[#This Row],[Arena Location]],tblLookup[Arena Name]&amp;tblLookup[Arena Location],tblLookup[Team Name],NA(),0,1)</f>
        <v>Carolina Panthers</v>
      </c>
      <c r="C3966" s="100" t="str">
        <f>_xlfn.XLOOKUP(tblMix[[#This Row],[Arena Location]],tblLookup[Arena Location],tblLookup[Arena Name],NA(),0,1)</f>
        <v>Bank of America Stadium</v>
      </c>
      <c r="D3966" s="100" t="s">
        <v>392</v>
      </c>
      <c r="E3966" s="100">
        <v>75523</v>
      </c>
      <c r="F3966" s="129">
        <v>1996</v>
      </c>
      <c r="G3966" s="100" t="s">
        <v>324</v>
      </c>
      <c r="H3966" s="15" t="s">
        <v>290</v>
      </c>
      <c r="I3966" s="130">
        <v>13.09</v>
      </c>
      <c r="J3966" s="6">
        <f>1</f>
        <v>1</v>
      </c>
    </row>
    <row r="3967" spans="2:10" ht="23.25" customHeight="1">
      <c r="B3967" s="100" t="s">
        <v>423</v>
      </c>
      <c r="C3967" s="100" t="s">
        <v>424</v>
      </c>
      <c r="D3967" s="100" t="str">
        <f>_xlfn.XLOOKUP(tblMix[[#This Row],[Arena Name]],tblLookup[Arena Name],tblLookup[Arena Location],NA(),0,1)</f>
        <v>Kansas City, Missouri</v>
      </c>
      <c r="E3967" s="100">
        <v>76416</v>
      </c>
      <c r="F3967" s="129">
        <v>1972</v>
      </c>
      <c r="G3967" s="100" t="s">
        <v>308</v>
      </c>
      <c r="H3967" s="15" t="s">
        <v>287</v>
      </c>
      <c r="I3967" s="130">
        <v>11.5</v>
      </c>
      <c r="J3967" s="6">
        <f>1</f>
        <v>1</v>
      </c>
    </row>
    <row r="3968" spans="2:10" ht="23.25" customHeight="1">
      <c r="B3968" s="100" t="s">
        <v>414</v>
      </c>
      <c r="C3968" s="100" t="s">
        <v>415</v>
      </c>
      <c r="D3968" s="100" t="str">
        <f>_xlfn.XLOOKUP(tblMix[[#This Row],[Arena Name]],tblLookup[Arena Name],tblLookup[Arena Location],NA(),0,1)</f>
        <v>Houston, Texas</v>
      </c>
      <c r="E3968" s="100">
        <v>72220</v>
      </c>
      <c r="F3968" s="129">
        <v>2002</v>
      </c>
      <c r="G3968" s="100" t="s">
        <v>270</v>
      </c>
      <c r="H3968" s="15" t="s">
        <v>283</v>
      </c>
      <c r="I3968" s="130">
        <v>8.67</v>
      </c>
      <c r="J3968" s="6">
        <f>1</f>
        <v>1</v>
      </c>
    </row>
    <row r="3969" spans="2:10" ht="23.25" customHeight="1">
      <c r="B3969" s="100" t="s">
        <v>445</v>
      </c>
      <c r="C3969" s="100" t="s">
        <v>446</v>
      </c>
      <c r="D3969" s="100" t="str">
        <f>_xlfn.XLOOKUP(tblMix[[#This Row],[Arena Name]],tblLookup[Arena Name],tblLookup[Arena Location],NA(),0,1)</f>
        <v>East Rutherford, New Jersey</v>
      </c>
      <c r="E3969" s="100">
        <v>82500</v>
      </c>
      <c r="F3969" s="129">
        <v>2010</v>
      </c>
      <c r="G3969" s="100" t="s">
        <v>282</v>
      </c>
      <c r="H3969" s="15" t="s">
        <v>290</v>
      </c>
      <c r="I3969" s="130">
        <v>5.88</v>
      </c>
      <c r="J3969" s="6">
        <f>1</f>
        <v>1</v>
      </c>
    </row>
    <row r="3970" spans="2:10" ht="23.25" customHeight="1">
      <c r="B3970" s="100" t="s">
        <v>393</v>
      </c>
      <c r="C3970" s="100" t="s">
        <v>394</v>
      </c>
      <c r="D3970" s="100" t="s">
        <v>395</v>
      </c>
      <c r="E3970" s="100">
        <v>61500</v>
      </c>
      <c r="F3970" s="129">
        <v>1924</v>
      </c>
      <c r="G3970" s="100" t="s">
        <v>302</v>
      </c>
      <c r="H3970" s="15" t="s">
        <v>287</v>
      </c>
      <c r="I3970" s="130">
        <v>2.62</v>
      </c>
      <c r="J3970" s="6">
        <f>1</f>
        <v>1</v>
      </c>
    </row>
    <row r="3971" spans="2:10" ht="23.25" customHeight="1">
      <c r="B3971" s="100" t="s">
        <v>420</v>
      </c>
      <c r="C3971" s="100" t="str">
        <f>_xlfn.XLOOKUP(tblMix[[#This Row],[Team Name]],tblLookup[Team Name],tblLookup[Arena Name],NA(),0,1)</f>
        <v>TIAA Bank Field</v>
      </c>
      <c r="D3971" s="100" t="str">
        <f>_xlfn.XLOOKUP(tblMix[[#This Row],[Arena Name]],tblLookup[Arena Name],tblLookup[Arena Location],NA(),0,1)</f>
        <v>Jacksonville, Florida</v>
      </c>
      <c r="E3971" s="100">
        <v>69132</v>
      </c>
      <c r="F3971" s="129">
        <v>2008</v>
      </c>
      <c r="G3971" s="100" t="s">
        <v>299</v>
      </c>
      <c r="H3971" s="15" t="s">
        <v>287</v>
      </c>
      <c r="I3971" s="130">
        <v>5.21</v>
      </c>
      <c r="J3971" s="6">
        <f>1</f>
        <v>1</v>
      </c>
    </row>
    <row r="3972" spans="2:10" ht="23.25" customHeight="1">
      <c r="B3972" s="100" t="s">
        <v>455</v>
      </c>
      <c r="C3972" s="100" t="s">
        <v>456</v>
      </c>
      <c r="D3972" s="100" t="s">
        <v>457</v>
      </c>
      <c r="E3972" s="100">
        <v>68500</v>
      </c>
      <c r="F3972" s="129">
        <v>2014</v>
      </c>
      <c r="G3972" s="100" t="s">
        <v>359</v>
      </c>
      <c r="H3972" s="15" t="s">
        <v>290</v>
      </c>
      <c r="I3972" s="130">
        <v>10.49</v>
      </c>
      <c r="J3972" s="6">
        <f>1</f>
        <v>1</v>
      </c>
    </row>
    <row r="3973" spans="2:10" ht="23.25" customHeight="1">
      <c r="B3973" s="100" t="s">
        <v>405</v>
      </c>
      <c r="C3973" s="100" t="s">
        <v>406</v>
      </c>
      <c r="D3973" s="100" t="s">
        <v>407</v>
      </c>
      <c r="E3973" s="100">
        <v>76125</v>
      </c>
      <c r="F3973" s="129">
        <v>2001</v>
      </c>
      <c r="G3973" s="100" t="s">
        <v>275</v>
      </c>
      <c r="H3973" s="15" t="s">
        <v>287</v>
      </c>
      <c r="I3973" s="130">
        <v>14.59</v>
      </c>
      <c r="J3973" s="6">
        <f>1</f>
        <v>1</v>
      </c>
    </row>
    <row r="3974" spans="2:10" ht="23.25" customHeight="1">
      <c r="B3974" s="100" t="s">
        <v>387</v>
      </c>
      <c r="C3974" s="100" t="s">
        <v>388</v>
      </c>
      <c r="D3974" s="100" t="s">
        <v>389</v>
      </c>
      <c r="E3974" s="100">
        <v>71608</v>
      </c>
      <c r="F3974" s="129">
        <v>1973</v>
      </c>
      <c r="G3974" s="100" t="s">
        <v>295</v>
      </c>
      <c r="H3974" s="15" t="s">
        <v>281</v>
      </c>
      <c r="I3974" s="130">
        <v>13.92</v>
      </c>
      <c r="J3974" s="6">
        <f>1</f>
        <v>1</v>
      </c>
    </row>
    <row r="3975" spans="2:10" ht="23.25" customHeight="1">
      <c r="B3975" s="100" t="s">
        <v>414</v>
      </c>
      <c r="C3975" s="100" t="s">
        <v>415</v>
      </c>
      <c r="D3975" s="100" t="s">
        <v>416</v>
      </c>
      <c r="E3975" s="100">
        <v>72220</v>
      </c>
      <c r="F3975" s="129">
        <v>2002</v>
      </c>
      <c r="G3975" s="100" t="s">
        <v>323</v>
      </c>
      <c r="H3975" s="15" t="s">
        <v>287</v>
      </c>
      <c r="I3975" s="130">
        <v>2.11</v>
      </c>
      <c r="J3975" s="6">
        <f>1</f>
        <v>1</v>
      </c>
    </row>
    <row r="3976" spans="2:10" ht="23.25" customHeight="1">
      <c r="B3976" s="100" t="str" cm="1">
        <f t="array" ref="B3976">_xlfn.XLOOKUP(tblMix[[#This Row],[Arena Name]]&amp;tblMix[[#This Row],[Arena Location]],tblLookup[Arena Name]&amp;tblLookup[Arena Location],tblLookup[Team Name],NA(),0,1)</f>
        <v>Tennessee Titans</v>
      </c>
      <c r="C3976" s="100" t="s">
        <v>465</v>
      </c>
      <c r="D3976" s="100" t="str">
        <f>_xlfn.XLOOKUP(tblMix[[#This Row],[Arena Name]],tblLookup[Arena Name],tblLookup[Arena Location],NA(),0,1)</f>
        <v>Nashville, Tennessee</v>
      </c>
      <c r="E3976" s="100">
        <v>69143</v>
      </c>
      <c r="F3976" s="129">
        <v>1999</v>
      </c>
      <c r="G3976" s="100" t="s">
        <v>295</v>
      </c>
      <c r="H3976" s="15" t="s">
        <v>283</v>
      </c>
      <c r="I3976" s="130">
        <v>15.3</v>
      </c>
      <c r="J3976" s="6">
        <f>1</f>
        <v>1</v>
      </c>
    </row>
    <row r="3977" spans="2:10" ht="23.25" customHeight="1">
      <c r="B3977" s="100" t="s">
        <v>452</v>
      </c>
      <c r="C3977" s="100" t="s">
        <v>453</v>
      </c>
      <c r="D3977" s="100" t="s">
        <v>454</v>
      </c>
      <c r="E3977" s="100">
        <v>68400</v>
      </c>
      <c r="F3977" s="129">
        <v>2001</v>
      </c>
      <c r="G3977" s="100" t="s">
        <v>363</v>
      </c>
      <c r="H3977" s="15" t="s">
        <v>287</v>
      </c>
      <c r="I3977" s="130">
        <v>5.05</v>
      </c>
      <c r="J3977" s="6">
        <f>1</f>
        <v>1</v>
      </c>
    </row>
    <row r="3978" spans="2:10" ht="23.25" customHeight="1">
      <c r="B3978" s="100" t="s">
        <v>467</v>
      </c>
      <c r="C3978" s="100" t="s">
        <v>468</v>
      </c>
      <c r="D3978" s="100" t="s">
        <v>469</v>
      </c>
      <c r="E3978" s="100">
        <v>82000</v>
      </c>
      <c r="F3978" s="129">
        <v>1997</v>
      </c>
      <c r="G3978" s="100" t="s">
        <v>296</v>
      </c>
      <c r="H3978" s="15" t="s">
        <v>287</v>
      </c>
      <c r="I3978" s="130">
        <v>11.1</v>
      </c>
      <c r="J3978" s="6">
        <f>1</f>
        <v>1</v>
      </c>
    </row>
    <row r="3979" spans="2:10" ht="23.25" customHeight="1">
      <c r="B3979" s="100" t="s">
        <v>461</v>
      </c>
      <c r="C3979" s="100" t="s">
        <v>462</v>
      </c>
      <c r="D3979" s="100" t="str">
        <f>_xlfn.XLOOKUP(tblMix[[#This Row],[Arena Name]],tblLookup[Arena Name],tblLookup[Arena Location],NA(),0,1)</f>
        <v>Tampa, Florida</v>
      </c>
      <c r="E3979" s="100">
        <v>65890</v>
      </c>
      <c r="F3979" s="129">
        <v>1998</v>
      </c>
      <c r="G3979" s="100" t="s">
        <v>321</v>
      </c>
      <c r="H3979" s="15" t="s">
        <v>281</v>
      </c>
      <c r="I3979" s="130">
        <v>3.9</v>
      </c>
      <c r="J3979" s="6">
        <f>1</f>
        <v>1</v>
      </c>
    </row>
    <row r="3980" spans="2:10" ht="23.25" customHeight="1">
      <c r="B3980" s="100" t="str" cm="1">
        <f t="array" ref="B3980">_xlfn.XLOOKUP(tblMix[[#This Row],[Arena Name]]&amp;tblMix[[#This Row],[Arena Location]],tblLookup[Arena Name]&amp;tblLookup[Arena Location],tblLookup[Team Name],NA(),0,1)</f>
        <v>Miami Dolphins</v>
      </c>
      <c r="C3980" s="100" t="s">
        <v>434</v>
      </c>
      <c r="D3980" s="100" t="str">
        <f>_xlfn.XLOOKUP(tblMix[[#This Row],[Arena Name]],tblLookup[Arena Name],tblLookup[Arena Location],NA(),0,1)</f>
        <v>Miami Gardens, Florida</v>
      </c>
      <c r="E3980" s="100">
        <v>65326</v>
      </c>
      <c r="F3980" s="129">
        <v>1987</v>
      </c>
      <c r="G3980" s="100" t="s">
        <v>324</v>
      </c>
      <c r="H3980" s="15" t="s">
        <v>283</v>
      </c>
      <c r="I3980" s="130">
        <v>14.14</v>
      </c>
      <c r="J3980" s="6">
        <f>1</f>
        <v>1</v>
      </c>
    </row>
    <row r="3981" spans="2:10" ht="23.25" customHeight="1">
      <c r="B3981" s="100" t="s">
        <v>384</v>
      </c>
      <c r="C3981" s="100" t="str">
        <f>_xlfn.XLOOKUP(tblMix[[#This Row],[Team Name]],tblLookup[Team Name],tblLookup[Arena Name],NA(),0,1)</f>
        <v>M&amp;T Bank Stadium</v>
      </c>
      <c r="D3981" s="100" t="str">
        <f>_xlfn.XLOOKUP(tblMix[[#This Row],[Arena Name]],tblLookup[Arena Name],tblLookup[Arena Location],NA(),0,1)</f>
        <v>Baltimore, Maryland</v>
      </c>
      <c r="E3981" s="100">
        <v>71008</v>
      </c>
      <c r="F3981" s="129">
        <v>1998</v>
      </c>
      <c r="G3981" s="100" t="s">
        <v>309</v>
      </c>
      <c r="H3981" s="15" t="s">
        <v>290</v>
      </c>
      <c r="I3981" s="130">
        <v>1.83</v>
      </c>
      <c r="J3981" s="6">
        <f>1</f>
        <v>1</v>
      </c>
    </row>
    <row r="3982" spans="2:10" ht="23.25" customHeight="1">
      <c r="B3982" s="100" t="s">
        <v>461</v>
      </c>
      <c r="C3982" s="100" t="s">
        <v>462</v>
      </c>
      <c r="D3982" s="100" t="str">
        <f>_xlfn.XLOOKUP(tblMix[[#This Row],[Arena Name]],tblLookup[Arena Name],tblLookup[Arena Location],NA(),0,1)</f>
        <v>Tampa, Florida</v>
      </c>
      <c r="E3982" s="100">
        <v>65890</v>
      </c>
      <c r="F3982" s="129">
        <v>1998</v>
      </c>
      <c r="G3982" s="100" t="s">
        <v>308</v>
      </c>
      <c r="H3982" s="15" t="s">
        <v>283</v>
      </c>
      <c r="I3982" s="130">
        <v>11.5</v>
      </c>
      <c r="J3982" s="6">
        <f>1</f>
        <v>1</v>
      </c>
    </row>
    <row r="3983" spans="2:10" ht="23.25" customHeight="1">
      <c r="B3983" s="100" t="s">
        <v>449</v>
      </c>
      <c r="C3983" s="100" t="str">
        <f>_xlfn.XLOOKUP(tblMix[[#This Row],[Team Name]],tblLookup[Team Name],tblLookup[Arena Name],NA(),0,1)</f>
        <v>Lincoln Financial Field</v>
      </c>
      <c r="D3983" s="100" t="str">
        <f>_xlfn.XLOOKUP(tblMix[[#This Row],[Arena Name]],tblLookup[Arena Name],tblLookup[Arena Location],NA(),0,1)</f>
        <v>Philadelphia, Pennsylvania</v>
      </c>
      <c r="E3983" s="100">
        <v>69596</v>
      </c>
      <c r="F3983" s="129">
        <v>2003</v>
      </c>
      <c r="G3983" s="100" t="s">
        <v>288</v>
      </c>
      <c r="H3983" s="15" t="s">
        <v>287</v>
      </c>
      <c r="I3983" s="130">
        <v>5.13</v>
      </c>
      <c r="J3983" s="6">
        <f>1</f>
        <v>1</v>
      </c>
    </row>
    <row r="3984" spans="2:10" ht="23.25" customHeight="1">
      <c r="B3984" s="100" t="s">
        <v>449</v>
      </c>
      <c r="C3984" s="100" t="s">
        <v>450</v>
      </c>
      <c r="D3984" s="100" t="str">
        <f>_xlfn.XLOOKUP(tblMix[[#This Row],[Arena Name]],tblLookup[Arena Name],tblLookup[Arena Location],NA(),0,1)</f>
        <v>Philadelphia, Pennsylvania</v>
      </c>
      <c r="E3984" s="100">
        <v>69596</v>
      </c>
      <c r="F3984" s="129">
        <v>2003</v>
      </c>
      <c r="G3984" s="100" t="s">
        <v>314</v>
      </c>
      <c r="H3984" s="15" t="s">
        <v>287</v>
      </c>
      <c r="I3984" s="130">
        <v>12.41</v>
      </c>
      <c r="J3984" s="6">
        <f>1</f>
        <v>1</v>
      </c>
    </row>
    <row r="3985" spans="2:10" ht="23.25" customHeight="1">
      <c r="B3985" s="100" t="s">
        <v>405</v>
      </c>
      <c r="C3985" s="100" t="str">
        <f>_xlfn.XLOOKUP(tblMix[[#This Row],[Team Name]],tblLookup[Team Name],tblLookup[Arena Name],NA(),0,1)</f>
        <v>Empower Field at Mile High</v>
      </c>
      <c r="D3985" s="100" t="s">
        <v>407</v>
      </c>
      <c r="E3985" s="100">
        <v>76125</v>
      </c>
      <c r="F3985" s="129">
        <v>2001</v>
      </c>
      <c r="G3985" s="100" t="s">
        <v>303</v>
      </c>
      <c r="H3985" s="15" t="s">
        <v>281</v>
      </c>
      <c r="I3985" s="130">
        <v>14.45</v>
      </c>
      <c r="J3985" s="6">
        <f>1</f>
        <v>1</v>
      </c>
    </row>
    <row r="3986" spans="2:10" ht="23.25" customHeight="1">
      <c r="B3986" s="100" t="str" cm="1">
        <f t="array" ref="B3986">_xlfn.XLOOKUP(tblMix[[#This Row],[Arena Name]]&amp;tblMix[[#This Row],[Arena Location]],tblLookup[Arena Name]&amp;tblLookup[Arena Location],tblLookup[Team Name],NA(),0,1)</f>
        <v>Philadelphia Eagles</v>
      </c>
      <c r="C3986" s="100" t="s">
        <v>450</v>
      </c>
      <c r="D3986" s="100" t="s">
        <v>451</v>
      </c>
      <c r="E3986" s="100">
        <v>69596</v>
      </c>
      <c r="F3986" s="129">
        <v>2003</v>
      </c>
      <c r="G3986" s="100" t="s">
        <v>288</v>
      </c>
      <c r="H3986" s="15" t="s">
        <v>283</v>
      </c>
      <c r="I3986" s="130">
        <v>5.13</v>
      </c>
      <c r="J3986" s="6">
        <f>1</f>
        <v>1</v>
      </c>
    </row>
    <row r="3987" spans="2:10" ht="23.25" customHeight="1">
      <c r="B3987" s="100" t="s">
        <v>448</v>
      </c>
      <c r="C3987" s="100" t="s">
        <v>446</v>
      </c>
      <c r="D3987" s="100" t="s">
        <v>447</v>
      </c>
      <c r="E3987" s="100">
        <v>82500</v>
      </c>
      <c r="F3987" s="129">
        <v>2010</v>
      </c>
      <c r="G3987" s="100" t="s">
        <v>282</v>
      </c>
      <c r="H3987" s="15" t="s">
        <v>283</v>
      </c>
      <c r="I3987" s="130">
        <v>5.7</v>
      </c>
      <c r="J3987" s="6">
        <f>1</f>
        <v>1</v>
      </c>
    </row>
    <row r="3988" spans="2:10" ht="23.25" customHeight="1">
      <c r="B3988" s="100" t="s">
        <v>464</v>
      </c>
      <c r="C3988" s="100" t="s">
        <v>465</v>
      </c>
      <c r="D3988" s="100" t="s">
        <v>466</v>
      </c>
      <c r="E3988" s="100">
        <v>69143</v>
      </c>
      <c r="F3988" s="129">
        <v>1999</v>
      </c>
      <c r="G3988" s="100" t="s">
        <v>309</v>
      </c>
      <c r="H3988" s="15" t="s">
        <v>283</v>
      </c>
      <c r="I3988" s="130">
        <v>1.68</v>
      </c>
      <c r="J3988" s="6">
        <f>1</f>
        <v>1</v>
      </c>
    </row>
    <row r="3989" spans="2:10" ht="23.25" customHeight="1">
      <c r="B3989" s="100" t="str" cm="1">
        <f t="array" ref="B3989">_xlfn.XLOOKUP(tblMix[[#This Row],[Arena Name]]&amp;tblMix[[#This Row],[Arena Location]],tblLookup[Arena Name]&amp;tblLookup[Arena Location],tblLookup[Team Name],NA(),0,1)</f>
        <v>Minnesota Vikings</v>
      </c>
      <c r="C3989" s="100" t="str">
        <f>_xlfn.XLOOKUP(tblMix[[#This Row],[Arena Location]],tblLookup[Arena Location],tblLookup[Arena Name],NA(),0,1)</f>
        <v>U.S. Bank Stadium</v>
      </c>
      <c r="D3989" s="100" t="s">
        <v>438</v>
      </c>
      <c r="E3989" s="100">
        <v>66655</v>
      </c>
      <c r="F3989" s="129">
        <v>2016</v>
      </c>
      <c r="G3989" s="100" t="s">
        <v>298</v>
      </c>
      <c r="H3989" s="15" t="s">
        <v>283</v>
      </c>
      <c r="I3989" s="130">
        <v>9.84</v>
      </c>
      <c r="J3989" s="6">
        <f>1</f>
        <v>1</v>
      </c>
    </row>
    <row r="3990" spans="2:10" ht="23.25" customHeight="1">
      <c r="B3990" s="100" t="s">
        <v>449</v>
      </c>
      <c r="C3990" s="100" t="s">
        <v>450</v>
      </c>
      <c r="D3990" s="100" t="s">
        <v>451</v>
      </c>
      <c r="E3990" s="100">
        <v>69596</v>
      </c>
      <c r="F3990" s="129">
        <v>2003</v>
      </c>
      <c r="G3990" s="100" t="s">
        <v>301</v>
      </c>
      <c r="H3990" s="15" t="s">
        <v>281</v>
      </c>
      <c r="I3990" s="130">
        <v>12.44</v>
      </c>
      <c r="J3990" s="6">
        <f>1</f>
        <v>1</v>
      </c>
    </row>
    <row r="3991" spans="2:10" ht="23.25" customHeight="1">
      <c r="B3991" s="100" t="s">
        <v>455</v>
      </c>
      <c r="C3991" s="100" t="s">
        <v>456</v>
      </c>
      <c r="D3991" s="100" t="str">
        <f>_xlfn.XLOOKUP(tblMix[[#This Row],[Arena Name]],tblLookup[Arena Name],tblLookup[Arena Location],NA(),0,1)</f>
        <v>Santa Clara, California</v>
      </c>
      <c r="E3991" s="100">
        <v>68500</v>
      </c>
      <c r="F3991" s="129">
        <v>2014</v>
      </c>
      <c r="G3991" s="100" t="s">
        <v>299</v>
      </c>
      <c r="H3991" s="15" t="s">
        <v>290</v>
      </c>
      <c r="I3991" s="130">
        <v>4.87</v>
      </c>
      <c r="J3991" s="6">
        <f>1</f>
        <v>1</v>
      </c>
    </row>
    <row r="3992" spans="2:10" ht="23.25" customHeight="1">
      <c r="B3992" s="100" t="s">
        <v>393</v>
      </c>
      <c r="C3992" s="100" t="str">
        <f>_xlfn.XLOOKUP(tblMix[[#This Row],[Team Name]],tblLookup[Team Name],tblLookup[Arena Name],NA(),0,1)</f>
        <v>Soldier Field</v>
      </c>
      <c r="D3992" s="100" t="s">
        <v>395</v>
      </c>
      <c r="E3992" s="100">
        <v>61500</v>
      </c>
      <c r="F3992" s="129">
        <v>1924</v>
      </c>
      <c r="G3992" s="100" t="s">
        <v>276</v>
      </c>
      <c r="H3992" s="15" t="s">
        <v>281</v>
      </c>
      <c r="I3992" s="130">
        <v>5.82</v>
      </c>
      <c r="J3992" s="6">
        <f>1</f>
        <v>1</v>
      </c>
    </row>
    <row r="3993" spans="2:10" ht="23.25" customHeight="1">
      <c r="B3993" s="100" t="s">
        <v>390</v>
      </c>
      <c r="C3993" s="100" t="str">
        <f>_xlfn.XLOOKUP(tblMix[[#This Row],[Team Name]],tblLookup[Team Name],tblLookup[Arena Name],NA(),0,1)</f>
        <v>Bank of America Stadium</v>
      </c>
      <c r="D3993" s="100" t="s">
        <v>392</v>
      </c>
      <c r="E3993" s="100">
        <v>75523</v>
      </c>
      <c r="F3993" s="129">
        <v>1996</v>
      </c>
      <c r="G3993" s="100" t="s">
        <v>313</v>
      </c>
      <c r="H3993" s="15" t="s">
        <v>290</v>
      </c>
      <c r="I3993" s="130">
        <v>13.42</v>
      </c>
      <c r="J3993" s="6">
        <f>1</f>
        <v>1</v>
      </c>
    </row>
    <row r="3994" spans="2:10" ht="23.25" customHeight="1">
      <c r="B3994" s="100" t="s">
        <v>467</v>
      </c>
      <c r="C3994" s="100" t="s">
        <v>468</v>
      </c>
      <c r="D3994" s="100" t="s">
        <v>469</v>
      </c>
      <c r="E3994" s="100">
        <v>82000</v>
      </c>
      <c r="F3994" s="129">
        <v>1997</v>
      </c>
      <c r="G3994" s="100" t="s">
        <v>364</v>
      </c>
      <c r="H3994" s="15" t="s">
        <v>281</v>
      </c>
      <c r="I3994" s="130">
        <v>7.2</v>
      </c>
      <c r="J3994" s="6">
        <f>1</f>
        <v>1</v>
      </c>
    </row>
    <row r="3995" spans="2:10" ht="23.25" customHeight="1">
      <c r="B3995" s="100" t="s">
        <v>429</v>
      </c>
      <c r="C3995" s="100" t="s">
        <v>430</v>
      </c>
      <c r="D3995" s="100" t="s">
        <v>431</v>
      </c>
      <c r="E3995" s="100">
        <v>70240</v>
      </c>
      <c r="F3995" s="129">
        <v>2020</v>
      </c>
      <c r="G3995" s="100" t="s">
        <v>311</v>
      </c>
      <c r="H3995" s="15" t="s">
        <v>281</v>
      </c>
      <c r="I3995" s="130">
        <v>13.65</v>
      </c>
      <c r="J3995" s="6">
        <f>1</f>
        <v>1</v>
      </c>
    </row>
    <row r="3996" spans="2:10" ht="23.25" customHeight="1">
      <c r="B3996" s="100" t="s">
        <v>433</v>
      </c>
      <c r="C3996" s="100" t="s">
        <v>434</v>
      </c>
      <c r="D3996" s="100" t="s">
        <v>435</v>
      </c>
      <c r="E3996" s="100">
        <v>65326</v>
      </c>
      <c r="F3996" s="129">
        <v>1987</v>
      </c>
      <c r="G3996" s="100" t="s">
        <v>360</v>
      </c>
      <c r="H3996" s="15" t="s">
        <v>290</v>
      </c>
      <c r="I3996" s="130">
        <v>3.02</v>
      </c>
      <c r="J3996" s="6">
        <f>1</f>
        <v>1</v>
      </c>
    </row>
    <row r="3997" spans="2:10" ht="23.25" customHeight="1">
      <c r="B3997" s="100" t="str" cm="1">
        <f t="array" ref="B3997">_xlfn.XLOOKUP(tblMix[[#This Row],[Arena Name]]&amp;tblMix[[#This Row],[Arena Location]],tblLookup[Arena Name]&amp;tblLookup[Arena Location],tblLookup[Team Name],NA(),0,1)</f>
        <v>Tennessee Titans</v>
      </c>
      <c r="C3997" s="100" t="str">
        <f>_xlfn.XLOOKUP(tblMix[[#This Row],[Arena Location]],tblLookup[Arena Location],tblLookup[Arena Name],NA(),0,1)</f>
        <v>Nissan Stadium</v>
      </c>
      <c r="D3997" s="100" t="s">
        <v>466</v>
      </c>
      <c r="E3997" s="100">
        <v>69143</v>
      </c>
      <c r="F3997" s="129">
        <v>1999</v>
      </c>
      <c r="G3997" s="100" t="s">
        <v>363</v>
      </c>
      <c r="H3997" s="15" t="s">
        <v>283</v>
      </c>
      <c r="I3997" s="130">
        <v>5.05</v>
      </c>
      <c r="J3997" s="6">
        <f>1</f>
        <v>1</v>
      </c>
    </row>
    <row r="3998" spans="2:10" ht="23.25" customHeight="1">
      <c r="B3998" s="100" t="s">
        <v>439</v>
      </c>
      <c r="C3998" s="100" t="str">
        <f>_xlfn.XLOOKUP(tblMix[[#This Row],[Team Name]],tblLookup[Team Name],tblLookup[Arena Name],NA(),0,1)</f>
        <v>Gillette Stadium</v>
      </c>
      <c r="D3998" s="100" t="s">
        <v>441</v>
      </c>
      <c r="E3998" s="100">
        <v>66829</v>
      </c>
      <c r="F3998" s="129">
        <v>2002</v>
      </c>
      <c r="G3998" s="100" t="s">
        <v>308</v>
      </c>
      <c r="H3998" s="15" t="s">
        <v>281</v>
      </c>
      <c r="I3998" s="130">
        <v>12.31</v>
      </c>
      <c r="J3998" s="6">
        <f>1</f>
        <v>1</v>
      </c>
    </row>
    <row r="3999" spans="2:10" ht="23.25" customHeight="1">
      <c r="B3999" s="100" t="s">
        <v>423</v>
      </c>
      <c r="C3999" s="100" t="str">
        <f>_xlfn.XLOOKUP(tblMix[[#This Row],[Team Name]],tblLookup[Team Name],tblLookup[Arena Name],NA(),0,1)</f>
        <v>GEHA Field at Arrowhead Stadium</v>
      </c>
      <c r="D3999" s="100" t="s">
        <v>425</v>
      </c>
      <c r="E3999" s="100">
        <v>76416</v>
      </c>
      <c r="F3999" s="129">
        <v>1972</v>
      </c>
      <c r="G3999" s="100" t="s">
        <v>275</v>
      </c>
      <c r="H3999" s="15" t="s">
        <v>281</v>
      </c>
      <c r="I3999" s="130">
        <v>15.9</v>
      </c>
      <c r="J3999" s="6">
        <f>1</f>
        <v>1</v>
      </c>
    </row>
    <row r="4000" spans="2:10" ht="23.25" customHeight="1">
      <c r="B4000" s="100" t="s">
        <v>439</v>
      </c>
      <c r="C4000" s="100" t="str">
        <f>_xlfn.XLOOKUP(tblMix[[#This Row],[Team Name]],tblLookup[Team Name],tblLookup[Arena Name],NA(),0,1)</f>
        <v>Gillette Stadium</v>
      </c>
      <c r="D4000" s="100" t="str">
        <f>_xlfn.XLOOKUP(tblMix[[#This Row],[Arena Name]],tblLookup[Arena Name],tblLookup[Arena Location],NA(),0,1)</f>
        <v>Foxborough, Massachusetts</v>
      </c>
      <c r="E4000" s="100">
        <v>66829</v>
      </c>
      <c r="F4000" s="129">
        <v>2002</v>
      </c>
      <c r="G4000" s="100" t="s">
        <v>364</v>
      </c>
      <c r="H4000" s="15" t="s">
        <v>287</v>
      </c>
      <c r="I4000" s="130">
        <v>6.86</v>
      </c>
      <c r="J4000" s="6">
        <f>1</f>
        <v>1</v>
      </c>
    </row>
    <row r="4001" spans="2:10" ht="23.25" customHeight="1">
      <c r="B4001" s="100" t="s">
        <v>432</v>
      </c>
      <c r="C4001" s="100" t="str">
        <f>_xlfn.XLOOKUP(tblMix[[#This Row],[Team Name]],tblLookup[Team Name],tblLookup[Arena Name],NA(),0,1)</f>
        <v>SoFi Stadium</v>
      </c>
      <c r="D4001" s="100" t="s">
        <v>431</v>
      </c>
      <c r="E4001" s="100">
        <v>70240</v>
      </c>
      <c r="F4001" s="129">
        <v>2020</v>
      </c>
      <c r="G4001" s="100" t="s">
        <v>285</v>
      </c>
      <c r="H4001" s="15" t="s">
        <v>281</v>
      </c>
      <c r="I4001" s="130">
        <v>13.35</v>
      </c>
      <c r="J4001" s="6">
        <f>1</f>
        <v>1</v>
      </c>
    </row>
    <row r="4002" spans="2:10" ht="23.25" customHeight="1">
      <c r="B4002" s="100" t="str" cm="1">
        <f t="array" ref="B4002">_xlfn.XLOOKUP(tblMix[[#This Row],[Arena Name]]&amp;tblMix[[#This Row],[Arena Location]],tblLookup[Arena Name]&amp;tblLookup[Arena Location],tblLookup[Team Name],NA(),0,1)</f>
        <v>Tennessee Titans</v>
      </c>
      <c r="C4002" s="100" t="s">
        <v>465</v>
      </c>
      <c r="D4002" s="100" t="s">
        <v>466</v>
      </c>
      <c r="E4002" s="100">
        <v>69143</v>
      </c>
      <c r="F4002" s="129">
        <v>1999</v>
      </c>
      <c r="G4002" s="100" t="s">
        <v>282</v>
      </c>
      <c r="H4002" s="15" t="s">
        <v>283</v>
      </c>
      <c r="I4002" s="130">
        <v>5.7</v>
      </c>
      <c r="J4002" s="6">
        <f>1</f>
        <v>1</v>
      </c>
    </row>
    <row r="4003" spans="2:10" ht="23.25" customHeight="1">
      <c r="B4003" s="100" t="str" cm="1">
        <f t="array" ref="B4003">_xlfn.XLOOKUP(tblMix[[#This Row],[Arena Name]]&amp;tblMix[[#This Row],[Arena Location]],tblLookup[Arena Name]&amp;tblLookup[Arena Location],tblLookup[Team Name],NA(),0,1)</f>
        <v>Buffalo Bills</v>
      </c>
      <c r="C4003" s="100" t="str">
        <f>_xlfn.XLOOKUP(tblMix[[#This Row],[Arena Location]],tblLookup[Arena Location],tblLookup[Arena Name],NA(),0,1)</f>
        <v>Highmark Stadium</v>
      </c>
      <c r="D4003" s="100" t="s">
        <v>389</v>
      </c>
      <c r="E4003" s="100">
        <v>71608</v>
      </c>
      <c r="F4003" s="129">
        <v>1973</v>
      </c>
      <c r="G4003" s="100" t="s">
        <v>268</v>
      </c>
      <c r="H4003" s="15" t="s">
        <v>283</v>
      </c>
      <c r="I4003" s="130">
        <v>5.73</v>
      </c>
      <c r="J4003" s="6">
        <f>1</f>
        <v>1</v>
      </c>
    </row>
    <row r="4004" spans="2:10" ht="23.25" customHeight="1">
      <c r="B4004" s="100" t="s">
        <v>461</v>
      </c>
      <c r="C4004" s="100" t="s">
        <v>462</v>
      </c>
      <c r="D4004" s="100" t="s">
        <v>463</v>
      </c>
      <c r="E4004" s="100">
        <v>65890</v>
      </c>
      <c r="F4004" s="129">
        <v>1998</v>
      </c>
      <c r="G4004" s="100" t="s">
        <v>312</v>
      </c>
      <c r="H4004" s="15" t="s">
        <v>290</v>
      </c>
      <c r="I4004" s="130">
        <v>15.16</v>
      </c>
      <c r="J4004" s="6">
        <f>1</f>
        <v>1</v>
      </c>
    </row>
    <row r="4005" spans="2:10" ht="23.25" customHeight="1">
      <c r="B4005" s="100" t="s">
        <v>464</v>
      </c>
      <c r="C4005" s="100" t="str">
        <f>_xlfn.XLOOKUP(tblMix[[#This Row],[Team Name]],tblLookup[Team Name],tblLookup[Arena Name],NA(),0,1)</f>
        <v>Nissan Stadium</v>
      </c>
      <c r="D4005" s="100" t="str">
        <f>_xlfn.XLOOKUP(tblMix[[#This Row],[Arena Name]],tblLookup[Arena Name],tblLookup[Arena Location],NA(),0,1)</f>
        <v>Nashville, Tennessee</v>
      </c>
      <c r="E4005" s="100">
        <v>69143</v>
      </c>
      <c r="F4005" s="129">
        <v>1999</v>
      </c>
      <c r="G4005" s="100" t="s">
        <v>301</v>
      </c>
      <c r="H4005" s="15" t="s">
        <v>283</v>
      </c>
      <c r="I4005" s="130">
        <v>13.67</v>
      </c>
      <c r="J4005" s="6">
        <f>1</f>
        <v>1</v>
      </c>
    </row>
    <row r="4006" spans="2:10" ht="23.25" customHeight="1">
      <c r="B4006" s="100" t="s">
        <v>467</v>
      </c>
      <c r="C4006" s="100" t="str">
        <f>_xlfn.XLOOKUP(tblMix[[#This Row],[Team Name]],tblLookup[Team Name],tblLookup[Arena Name],NA(),0,1)</f>
        <v>Commanders Field</v>
      </c>
      <c r="D4006" s="100" t="str">
        <f>_xlfn.XLOOKUP(tblMix[[#This Row],[Arena Name]],tblLookup[Arena Name],tblLookup[Arena Location],NA(),0,1)</f>
        <v>Landover, Maryland</v>
      </c>
      <c r="E4006" s="100">
        <v>82000</v>
      </c>
      <c r="F4006" s="129">
        <v>1997</v>
      </c>
      <c r="G4006" s="100" t="s">
        <v>360</v>
      </c>
      <c r="H4006" s="15" t="s">
        <v>290</v>
      </c>
      <c r="I4006" s="130">
        <v>3.02</v>
      </c>
      <c r="J4006" s="6">
        <f>1</f>
        <v>1</v>
      </c>
    </row>
    <row r="4007" spans="2:10" ht="23.25" customHeight="1">
      <c r="B4007" s="100" t="s">
        <v>378</v>
      </c>
      <c r="C4007" s="100" t="str">
        <f>_xlfn.XLOOKUP(tblMix[[#This Row],[Team Name]],tblLookup[Team Name],tblLookup[Arena Name],NA(),0,1)</f>
        <v>State Farm Stadium</v>
      </c>
      <c r="D4007" s="100" t="s">
        <v>380</v>
      </c>
      <c r="E4007" s="100">
        <v>63400</v>
      </c>
      <c r="F4007" s="129">
        <v>2006</v>
      </c>
      <c r="G4007" s="100" t="s">
        <v>276</v>
      </c>
      <c r="H4007" s="15" t="s">
        <v>283</v>
      </c>
      <c r="I4007" s="130">
        <v>6.13</v>
      </c>
      <c r="J4007" s="6">
        <f>1</f>
        <v>1</v>
      </c>
    </row>
    <row r="4008" spans="2:10" ht="23.25" customHeight="1">
      <c r="B4008" s="100" t="str" cm="1">
        <f t="array" ref="B4008">_xlfn.XLOOKUP(tblMix[[#This Row],[Arena Name]]&amp;tblMix[[#This Row],[Arena Location]],tblLookup[Arena Name]&amp;tblLookup[Arena Location],tblLookup[Team Name],NA(),0,1)</f>
        <v>Miami Dolphins</v>
      </c>
      <c r="C4008" s="100" t="str">
        <f>_xlfn.XLOOKUP(tblMix[[#This Row],[Arena Location]],tblLookup[Arena Location],tblLookup[Arena Name],NA(),0,1)</f>
        <v>Hard Rock Stadium</v>
      </c>
      <c r="D4008" s="100" t="s">
        <v>435</v>
      </c>
      <c r="E4008" s="100">
        <v>65326</v>
      </c>
      <c r="F4008" s="129">
        <v>1987</v>
      </c>
      <c r="G4008" s="100" t="s">
        <v>297</v>
      </c>
      <c r="H4008" s="15" t="s">
        <v>281</v>
      </c>
      <c r="I4008" s="130">
        <v>15.12</v>
      </c>
      <c r="J4008" s="6">
        <f>1</f>
        <v>1</v>
      </c>
    </row>
    <row r="4009" spans="2:10" ht="23.25" customHeight="1">
      <c r="B4009" s="100" t="s">
        <v>448</v>
      </c>
      <c r="C4009" s="100" t="s">
        <v>446</v>
      </c>
      <c r="D4009" s="100" t="s">
        <v>447</v>
      </c>
      <c r="E4009" s="100">
        <v>82500</v>
      </c>
      <c r="F4009" s="129">
        <v>2010</v>
      </c>
      <c r="G4009" s="100" t="s">
        <v>267</v>
      </c>
      <c r="H4009" s="15" t="s">
        <v>281</v>
      </c>
      <c r="I4009" s="130">
        <v>13.78</v>
      </c>
      <c r="J4009" s="6">
        <f>1</f>
        <v>1</v>
      </c>
    </row>
    <row r="4010" spans="2:10" ht="23.25" customHeight="1">
      <c r="B4010" s="100" t="str" cm="1">
        <f t="array" ref="B4010">_xlfn.XLOOKUP(tblMix[[#This Row],[Arena Name]]&amp;tblMix[[#This Row],[Arena Location]],tblLookup[Arena Name]&amp;tblLookup[Arena Location],tblLookup[Team Name],NA(),0,1)</f>
        <v>Detroit Lions</v>
      </c>
      <c r="C4010" s="100" t="s">
        <v>409</v>
      </c>
      <c r="D4010" s="100" t="str">
        <f>_xlfn.XLOOKUP(tblMix[[#This Row],[Arena Name]],tblLookup[Arena Name],tblLookup[Arena Location],NA(),0,1)</f>
        <v>Detroit, Michigan</v>
      </c>
      <c r="E4010" s="100">
        <v>65000</v>
      </c>
      <c r="F4010" s="129">
        <v>2002</v>
      </c>
      <c r="G4010" s="100" t="s">
        <v>276</v>
      </c>
      <c r="H4010" s="15" t="s">
        <v>290</v>
      </c>
      <c r="I4010" s="130">
        <v>5.78</v>
      </c>
      <c r="J4010" s="6">
        <f>1</f>
        <v>1</v>
      </c>
    </row>
    <row r="4011" spans="2:10" ht="23.25" customHeight="1">
      <c r="B4011" s="100" t="s">
        <v>464</v>
      </c>
      <c r="C4011" s="100" t="s">
        <v>465</v>
      </c>
      <c r="D4011" s="100" t="s">
        <v>466</v>
      </c>
      <c r="E4011" s="100">
        <v>69143</v>
      </c>
      <c r="F4011" s="129">
        <v>1999</v>
      </c>
      <c r="G4011" s="100" t="s">
        <v>314</v>
      </c>
      <c r="H4011" s="15" t="s">
        <v>281</v>
      </c>
      <c r="I4011" s="130">
        <v>11.17</v>
      </c>
      <c r="J4011" s="6">
        <f>1</f>
        <v>1</v>
      </c>
    </row>
    <row r="4012" spans="2:10" ht="23.25" customHeight="1">
      <c r="B4012" s="100" t="s">
        <v>399</v>
      </c>
      <c r="C4012" s="100" t="s">
        <v>400</v>
      </c>
      <c r="D4012" s="100" t="s">
        <v>401</v>
      </c>
      <c r="E4012" s="100">
        <v>67895</v>
      </c>
      <c r="F4012" s="129">
        <v>1999</v>
      </c>
      <c r="G4012" s="100" t="s">
        <v>269</v>
      </c>
      <c r="H4012" s="15" t="s">
        <v>287</v>
      </c>
      <c r="I4012" s="130">
        <v>10.34</v>
      </c>
      <c r="J4012" s="6">
        <f>1</f>
        <v>1</v>
      </c>
    </row>
    <row r="4013" spans="2:10" ht="23.25" customHeight="1">
      <c r="B4013" s="100" t="s">
        <v>408</v>
      </c>
      <c r="C4013" s="100" t="s">
        <v>409</v>
      </c>
      <c r="D4013" s="100" t="s">
        <v>410</v>
      </c>
      <c r="E4013" s="100">
        <v>65000</v>
      </c>
      <c r="F4013" s="129">
        <v>2002</v>
      </c>
      <c r="G4013" s="100" t="s">
        <v>274</v>
      </c>
      <c r="H4013" s="15" t="s">
        <v>281</v>
      </c>
      <c r="I4013" s="130">
        <v>7.11</v>
      </c>
      <c r="J4013" s="6">
        <f>1</f>
        <v>1</v>
      </c>
    </row>
    <row r="4014" spans="2:10" ht="23.25" customHeight="1">
      <c r="B4014" s="100" t="str" cm="1">
        <f t="array" ref="B4014">_xlfn.XLOOKUP(tblMix[[#This Row],[Arena Name]]&amp;tblMix[[#This Row],[Arena Location]],tblLookup[Arena Name]&amp;tblLookup[Arena Location],tblLookup[Team Name],NA(),0,1)</f>
        <v>Houston Texans</v>
      </c>
      <c r="C4014" s="100" t="s">
        <v>415</v>
      </c>
      <c r="D4014" s="100" t="s">
        <v>416</v>
      </c>
      <c r="E4014" s="100">
        <v>72220</v>
      </c>
      <c r="F4014" s="129">
        <v>2002</v>
      </c>
      <c r="G4014" s="100" t="s">
        <v>297</v>
      </c>
      <c r="H4014" s="15" t="s">
        <v>290</v>
      </c>
      <c r="I4014" s="130">
        <v>14.83</v>
      </c>
      <c r="J4014" s="6">
        <f>1</f>
        <v>1</v>
      </c>
    </row>
    <row r="4015" spans="2:10" ht="23.25" customHeight="1">
      <c r="B4015" s="100" t="str" cm="1">
        <f t="array" ref="B4015">_xlfn.XLOOKUP(tblMix[[#This Row],[Arena Name]]&amp;tblMix[[#This Row],[Arena Location]],tblLookup[Arena Name]&amp;tblLookup[Arena Location],tblLookup[Team Name],NA(),0,1)</f>
        <v>Dallas Cowboys</v>
      </c>
      <c r="C4015" s="100" t="str">
        <f>_xlfn.XLOOKUP(tblMix[[#This Row],[Arena Location]],tblLookup[Arena Location],tblLookup[Arena Name],NA(),0,1)</f>
        <v>AT&amp;T Stadium</v>
      </c>
      <c r="D4015" s="100" t="s">
        <v>404</v>
      </c>
      <c r="E4015" s="100">
        <v>80000</v>
      </c>
      <c r="F4015" s="129">
        <v>2009</v>
      </c>
      <c r="G4015" s="100" t="s">
        <v>301</v>
      </c>
      <c r="H4015" s="15" t="s">
        <v>283</v>
      </c>
      <c r="I4015" s="130">
        <v>13.67</v>
      </c>
      <c r="J4015" s="6">
        <f>1</f>
        <v>1</v>
      </c>
    </row>
    <row r="4016" spans="2:10" ht="23.25" customHeight="1">
      <c r="B4016" s="100" t="s">
        <v>393</v>
      </c>
      <c r="C4016" s="100" t="s">
        <v>394</v>
      </c>
      <c r="D4016" s="100" t="s">
        <v>395</v>
      </c>
      <c r="E4016" s="100">
        <v>61500</v>
      </c>
      <c r="F4016" s="129">
        <v>1924</v>
      </c>
      <c r="G4016" s="100" t="s">
        <v>323</v>
      </c>
      <c r="H4016" s="15" t="s">
        <v>287</v>
      </c>
      <c r="I4016" s="130">
        <v>2.11</v>
      </c>
      <c r="J4016" s="6">
        <f>1</f>
        <v>1</v>
      </c>
    </row>
    <row r="4017" spans="2:10" ht="23.25" customHeight="1">
      <c r="B4017" s="100" t="s">
        <v>399</v>
      </c>
      <c r="C4017" s="100" t="s">
        <v>400</v>
      </c>
      <c r="D4017" s="100" t="s">
        <v>401</v>
      </c>
      <c r="E4017" s="100">
        <v>67895</v>
      </c>
      <c r="F4017" s="129">
        <v>1999</v>
      </c>
      <c r="G4017" s="100" t="s">
        <v>359</v>
      </c>
      <c r="H4017" s="15" t="s">
        <v>287</v>
      </c>
      <c r="I4017" s="130">
        <v>11.01</v>
      </c>
      <c r="J4017" s="6">
        <f>1</f>
        <v>1</v>
      </c>
    </row>
    <row r="4018" spans="2:10" ht="23.25" customHeight="1">
      <c r="B4018" s="100" t="s">
        <v>405</v>
      </c>
      <c r="C4018" s="100" t="s">
        <v>406</v>
      </c>
      <c r="D4018" s="100" t="s">
        <v>407</v>
      </c>
      <c r="E4018" s="100">
        <v>76125</v>
      </c>
      <c r="F4018" s="129">
        <v>2001</v>
      </c>
      <c r="G4018" s="100" t="s">
        <v>271</v>
      </c>
      <c r="H4018" s="15" t="s">
        <v>290</v>
      </c>
      <c r="I4018" s="130">
        <v>10.18</v>
      </c>
      <c r="J4018" s="6">
        <f>1</f>
        <v>1</v>
      </c>
    </row>
    <row r="4019" spans="2:10" ht="23.25" customHeight="1">
      <c r="B4019" s="100" t="str" cm="1">
        <f t="array" ref="B4019">_xlfn.XLOOKUP(tblMix[[#This Row],[Arena Name]]&amp;tblMix[[#This Row],[Arena Location]],tblLookup[Arena Name]&amp;tblLookup[Arena Location],tblLookup[Team Name],NA(),0,1)</f>
        <v>Tennessee Titans</v>
      </c>
      <c r="C4019" s="100" t="s">
        <v>465</v>
      </c>
      <c r="D4019" s="100" t="s">
        <v>466</v>
      </c>
      <c r="E4019" s="100">
        <v>69143</v>
      </c>
      <c r="F4019" s="129">
        <v>1999</v>
      </c>
      <c r="G4019" s="100" t="s">
        <v>284</v>
      </c>
      <c r="H4019" s="15" t="s">
        <v>283</v>
      </c>
      <c r="I4019" s="130">
        <v>10.71</v>
      </c>
      <c r="J4019" s="6">
        <f>1</f>
        <v>1</v>
      </c>
    </row>
    <row r="4020" spans="2:10" ht="23.25" customHeight="1">
      <c r="B4020" s="100" t="s">
        <v>381</v>
      </c>
      <c r="C4020" s="100" t="s">
        <v>382</v>
      </c>
      <c r="D4020" s="100" t="s">
        <v>383</v>
      </c>
      <c r="E4020" s="100">
        <v>71000</v>
      </c>
      <c r="F4020" s="129">
        <v>2017</v>
      </c>
      <c r="G4020" s="100" t="s">
        <v>314</v>
      </c>
      <c r="H4020" s="15" t="s">
        <v>287</v>
      </c>
      <c r="I4020" s="130">
        <v>12.41</v>
      </c>
      <c r="J4020" s="6">
        <f>1</f>
        <v>1</v>
      </c>
    </row>
    <row r="4021" spans="2:10" ht="23.25" customHeight="1">
      <c r="B4021" s="100" t="s">
        <v>396</v>
      </c>
      <c r="C4021" s="100" t="s">
        <v>397</v>
      </c>
      <c r="D4021" s="100" t="str">
        <f>_xlfn.XLOOKUP(tblMix[[#This Row],[Arena Name]],tblLookup[Arena Name],tblLookup[Arena Location],NA(),0,1)</f>
        <v>Cincinnati, Ohio</v>
      </c>
      <c r="E4021" s="100">
        <v>65515</v>
      </c>
      <c r="F4021" s="129">
        <v>2000</v>
      </c>
      <c r="G4021" s="100" t="s">
        <v>289</v>
      </c>
      <c r="H4021" s="15" t="s">
        <v>287</v>
      </c>
      <c r="I4021" s="130">
        <v>7.76</v>
      </c>
      <c r="J4021" s="6">
        <f>1</f>
        <v>1</v>
      </c>
    </row>
    <row r="4022" spans="2:10" ht="23.25" customHeight="1">
      <c r="B4022" s="100" t="s">
        <v>402</v>
      </c>
      <c r="C4022" s="100" t="s">
        <v>403</v>
      </c>
      <c r="D4022" s="100" t="s">
        <v>404</v>
      </c>
      <c r="E4022" s="100">
        <v>80000</v>
      </c>
      <c r="F4022" s="129">
        <v>2009</v>
      </c>
      <c r="G4022" s="100" t="s">
        <v>276</v>
      </c>
      <c r="H4022" s="15" t="s">
        <v>283</v>
      </c>
      <c r="I4022" s="130">
        <v>6.13</v>
      </c>
      <c r="J4022" s="6">
        <f>1</f>
        <v>1</v>
      </c>
    </row>
    <row r="4023" spans="2:10" ht="23.25" customHeight="1">
      <c r="B4023" s="100" t="s">
        <v>442</v>
      </c>
      <c r="C4023" s="100" t="s">
        <v>443</v>
      </c>
      <c r="D4023" s="100" t="s">
        <v>444</v>
      </c>
      <c r="E4023" s="100">
        <v>73208</v>
      </c>
      <c r="F4023" s="129">
        <v>1975</v>
      </c>
      <c r="G4023" s="100" t="s">
        <v>271</v>
      </c>
      <c r="H4023" s="15" t="s">
        <v>287</v>
      </c>
      <c r="I4023" s="130">
        <v>9.4700000000000006</v>
      </c>
      <c r="J4023" s="6">
        <f>1</f>
        <v>1</v>
      </c>
    </row>
    <row r="4024" spans="2:10" ht="23.25" customHeight="1">
      <c r="B4024" s="100" t="s">
        <v>448</v>
      </c>
      <c r="C4024" s="100" t="str">
        <f>_xlfn.XLOOKUP(tblMix[[#This Row],[Team Name]],tblLookup[Team Name],tblLookup[Arena Name],NA(),0,1)</f>
        <v>MetLife Stadium</v>
      </c>
      <c r="D4024" s="100" t="s">
        <v>447</v>
      </c>
      <c r="E4024" s="100">
        <v>82500</v>
      </c>
      <c r="F4024" s="129">
        <v>2010</v>
      </c>
      <c r="G4024" s="100" t="s">
        <v>362</v>
      </c>
      <c r="H4024" s="15" t="s">
        <v>283</v>
      </c>
      <c r="I4024" s="130">
        <v>7.12</v>
      </c>
      <c r="J4024" s="6">
        <f>1</f>
        <v>1</v>
      </c>
    </row>
    <row r="4025" spans="2:10" ht="23.25" customHeight="1">
      <c r="B4025" s="100" t="s">
        <v>402</v>
      </c>
      <c r="C4025" s="100" t="str">
        <f>_xlfn.XLOOKUP(tblMix[[#This Row],[Team Name]],tblLookup[Team Name],tblLookup[Arena Name],NA(),0,1)</f>
        <v>AT&amp;T Stadium</v>
      </c>
      <c r="D4025" s="100" t="str">
        <f>_xlfn.XLOOKUP(tblMix[[#This Row],[Arena Name]],tblLookup[Arena Name],tblLookup[Arena Location],NA(),0,1)</f>
        <v>Arlington, Texas</v>
      </c>
      <c r="E4025" s="100">
        <v>80000</v>
      </c>
      <c r="F4025" s="129">
        <v>2009</v>
      </c>
      <c r="G4025" s="100" t="s">
        <v>270</v>
      </c>
      <c r="H4025" s="15" t="s">
        <v>287</v>
      </c>
      <c r="I4025" s="130">
        <v>8.67</v>
      </c>
      <c r="J4025" s="6">
        <f>1</f>
        <v>1</v>
      </c>
    </row>
    <row r="4026" spans="2:10" ht="23.25" customHeight="1">
      <c r="B4026" s="100" t="s">
        <v>432</v>
      </c>
      <c r="C4026" s="100" t="str">
        <f>_xlfn.XLOOKUP(tblMix[[#This Row],[Team Name]],tblLookup[Team Name],tblLookup[Arena Name],NA(),0,1)</f>
        <v>SoFi Stadium</v>
      </c>
      <c r="D4026" s="100" t="s">
        <v>431</v>
      </c>
      <c r="E4026" s="100">
        <v>70240</v>
      </c>
      <c r="F4026" s="129">
        <v>2020</v>
      </c>
      <c r="G4026" s="100" t="s">
        <v>273</v>
      </c>
      <c r="H4026" s="15" t="s">
        <v>283</v>
      </c>
      <c r="I4026" s="130">
        <v>6.07</v>
      </c>
      <c r="J4026" s="6">
        <f>1</f>
        <v>1</v>
      </c>
    </row>
    <row r="4027" spans="2:10" ht="23.25" customHeight="1">
      <c r="B4027" s="100" t="s">
        <v>445</v>
      </c>
      <c r="C4027" s="100" t="s">
        <v>446</v>
      </c>
      <c r="D4027" s="100" t="s">
        <v>447</v>
      </c>
      <c r="E4027" s="100">
        <v>82500</v>
      </c>
      <c r="F4027" s="129">
        <v>2010</v>
      </c>
      <c r="G4027" s="100" t="s">
        <v>359</v>
      </c>
      <c r="H4027" s="15" t="s">
        <v>287</v>
      </c>
      <c r="I4027" s="130">
        <v>11.01</v>
      </c>
      <c r="J4027" s="6">
        <f>1</f>
        <v>1</v>
      </c>
    </row>
    <row r="4028" spans="2:10" ht="23.25" customHeight="1">
      <c r="B4028" s="100" t="s">
        <v>387</v>
      </c>
      <c r="C4028" s="100" t="s">
        <v>388</v>
      </c>
      <c r="D4028" s="100" t="str">
        <f>_xlfn.XLOOKUP(tblMix[[#This Row],[Arena Name]],tblLookup[Arena Name],tblLookup[Arena Location],NA(),0,1)</f>
        <v>Orchard Park, New York</v>
      </c>
      <c r="E4028" s="100">
        <v>71608</v>
      </c>
      <c r="F4028" s="129">
        <v>1973</v>
      </c>
      <c r="G4028" s="100" t="s">
        <v>308</v>
      </c>
      <c r="H4028" s="15" t="s">
        <v>290</v>
      </c>
      <c r="I4028" s="130">
        <v>12.37</v>
      </c>
      <c r="J4028" s="6">
        <f>1</f>
        <v>1</v>
      </c>
    </row>
    <row r="4029" spans="2:10" ht="23.25" customHeight="1">
      <c r="B4029" s="100" t="s">
        <v>399</v>
      </c>
      <c r="C4029" s="100" t="s">
        <v>400</v>
      </c>
      <c r="D4029" s="100" t="s">
        <v>401</v>
      </c>
      <c r="E4029" s="100">
        <v>67895</v>
      </c>
      <c r="F4029" s="129">
        <v>1999</v>
      </c>
      <c r="G4029" s="100" t="s">
        <v>358</v>
      </c>
      <c r="H4029" s="15" t="s">
        <v>281</v>
      </c>
      <c r="I4029" s="130">
        <v>14.22</v>
      </c>
      <c r="J4029" s="6">
        <f>1</f>
        <v>1</v>
      </c>
    </row>
    <row r="4030" spans="2:10" ht="23.25" customHeight="1">
      <c r="B4030" s="100" t="s">
        <v>445</v>
      </c>
      <c r="C4030" s="100" t="s">
        <v>446</v>
      </c>
      <c r="D4030" s="100" t="s">
        <v>447</v>
      </c>
      <c r="E4030" s="100">
        <v>82500</v>
      </c>
      <c r="F4030" s="129">
        <v>2010</v>
      </c>
      <c r="G4030" s="100" t="s">
        <v>313</v>
      </c>
      <c r="H4030" s="15" t="s">
        <v>290</v>
      </c>
      <c r="I4030" s="130">
        <v>13.42</v>
      </c>
      <c r="J4030" s="6">
        <f>1</f>
        <v>1</v>
      </c>
    </row>
    <row r="4031" spans="2:10" ht="23.25" customHeight="1">
      <c r="B4031" s="100" t="str" cm="1">
        <f t="array" ref="B4031">_xlfn.XLOOKUP(tblMix[[#This Row],[Arena Name]]&amp;tblMix[[#This Row],[Arena Location]],tblLookup[Arena Name]&amp;tblLookup[Arena Location],tblLookup[Team Name],NA(),0,1)</f>
        <v>Arizona Cardinals</v>
      </c>
      <c r="C4031" s="100" t="s">
        <v>379</v>
      </c>
      <c r="D4031" s="100" t="str">
        <f>_xlfn.XLOOKUP(tblMix[[#This Row],[Arena Name]],tblLookup[Arena Name],tblLookup[Arena Location],NA(),0,1)</f>
        <v>Glendale, Arizona</v>
      </c>
      <c r="E4031" s="100">
        <v>63400</v>
      </c>
      <c r="F4031" s="129">
        <v>2006</v>
      </c>
      <c r="G4031" s="100" t="s">
        <v>292</v>
      </c>
      <c r="H4031" s="15" t="s">
        <v>287</v>
      </c>
      <c r="I4031" s="130">
        <v>9.99</v>
      </c>
      <c r="J4031" s="6">
        <f>1</f>
        <v>1</v>
      </c>
    </row>
    <row r="4032" spans="2:10" ht="23.25" customHeight="1">
      <c r="B4032" s="100" t="s">
        <v>411</v>
      </c>
      <c r="C4032" s="100" t="str">
        <f>_xlfn.XLOOKUP(tblMix[[#This Row],[Team Name]],tblLookup[Team Name],tblLookup[Arena Name],NA(),0,1)</f>
        <v>Lambeau Field</v>
      </c>
      <c r="D4032" s="100" t="str">
        <f>_xlfn.XLOOKUP(tblMix[[#This Row],[Arena Name]],tblLookup[Arena Name],tblLookup[Arena Location],NA(),0,1)</f>
        <v>Green Bay, Wisconsin</v>
      </c>
      <c r="E4032" s="100">
        <v>81441</v>
      </c>
      <c r="F4032" s="129">
        <v>1957</v>
      </c>
      <c r="G4032" s="100" t="s">
        <v>304</v>
      </c>
      <c r="H4032" s="15" t="s">
        <v>283</v>
      </c>
      <c r="I4032" s="130">
        <v>7.53</v>
      </c>
      <c r="J4032" s="6">
        <f>1</f>
        <v>1</v>
      </c>
    </row>
    <row r="4033" spans="2:10" ht="23.25" customHeight="1">
      <c r="B4033" s="100" t="s">
        <v>461</v>
      </c>
      <c r="C4033" s="100" t="s">
        <v>462</v>
      </c>
      <c r="D4033" s="100" t="s">
        <v>463</v>
      </c>
      <c r="E4033" s="100">
        <v>65890</v>
      </c>
      <c r="F4033" s="129">
        <v>1998</v>
      </c>
      <c r="G4033" s="100" t="s">
        <v>288</v>
      </c>
      <c r="H4033" s="15" t="s">
        <v>290</v>
      </c>
      <c r="I4033" s="130">
        <v>5.08</v>
      </c>
      <c r="J4033" s="6">
        <f>1</f>
        <v>1</v>
      </c>
    </row>
    <row r="4034" spans="2:10" ht="23.25" customHeight="1">
      <c r="B4034" s="100" t="str" cm="1">
        <f t="array" ref="B4034">_xlfn.XLOOKUP(tblMix[[#This Row],[Arena Name]]&amp;tblMix[[#This Row],[Arena Location]],tblLookup[Arena Name]&amp;tblLookup[Arena Location],tblLookup[Team Name],NA(),0,1)</f>
        <v>Atlanta Falcons</v>
      </c>
      <c r="C4034" s="100" t="str">
        <f>_xlfn.XLOOKUP(tblMix[[#This Row],[Arena Location]],tblLookup[Arena Location],tblLookup[Arena Name],NA(),0,1)</f>
        <v>Mercedes-Benz Stadium</v>
      </c>
      <c r="D4034" s="100" t="s">
        <v>383</v>
      </c>
      <c r="E4034" s="100">
        <v>71000</v>
      </c>
      <c r="F4034" s="129">
        <v>2017</v>
      </c>
      <c r="G4034" s="100" t="s">
        <v>313</v>
      </c>
      <c r="H4034" s="15" t="s">
        <v>281</v>
      </c>
      <c r="I4034" s="130">
        <v>11.48</v>
      </c>
      <c r="J4034" s="6">
        <f>1</f>
        <v>1</v>
      </c>
    </row>
    <row r="4035" spans="2:10" ht="23.25" customHeight="1">
      <c r="B4035" s="100" t="s">
        <v>436</v>
      </c>
      <c r="C4035" s="100" t="str">
        <f>_xlfn.XLOOKUP(tblMix[[#This Row],[Team Name]],tblLookup[Team Name],tblLookup[Arena Name],NA(),0,1)</f>
        <v>U.S. Bank Stadium</v>
      </c>
      <c r="D4035" s="100" t="str">
        <f>_xlfn.XLOOKUP(tblMix[[#This Row],[Arena Name]],tblLookup[Arena Name],tblLookup[Arena Location],NA(),0,1)</f>
        <v>Minneapolis, Minnesota</v>
      </c>
      <c r="E4035" s="100">
        <v>66655</v>
      </c>
      <c r="F4035" s="129">
        <v>2016</v>
      </c>
      <c r="G4035" s="100" t="s">
        <v>271</v>
      </c>
      <c r="H4035" s="15" t="s">
        <v>290</v>
      </c>
      <c r="I4035" s="130">
        <v>10.18</v>
      </c>
      <c r="J4035" s="6">
        <f>1</f>
        <v>1</v>
      </c>
    </row>
    <row r="4036" spans="2:10" ht="23.25" customHeight="1">
      <c r="B4036" s="100" t="s">
        <v>396</v>
      </c>
      <c r="C4036" s="100" t="s">
        <v>397</v>
      </c>
      <c r="D4036" s="100" t="str">
        <f>_xlfn.XLOOKUP(tblMix[[#This Row],[Arena Name]],tblLookup[Arena Name],tblLookup[Arena Location],NA(),0,1)</f>
        <v>Cincinnati, Ohio</v>
      </c>
      <c r="E4036" s="100">
        <v>65515</v>
      </c>
      <c r="F4036" s="129">
        <v>2000</v>
      </c>
      <c r="G4036" s="100" t="s">
        <v>288</v>
      </c>
      <c r="H4036" s="15" t="s">
        <v>287</v>
      </c>
      <c r="I4036" s="130">
        <v>5.13</v>
      </c>
      <c r="J4036" s="6">
        <f>1</f>
        <v>1</v>
      </c>
    </row>
    <row r="4037" spans="2:10" ht="23.25" customHeight="1">
      <c r="B4037" s="100" t="s">
        <v>402</v>
      </c>
      <c r="C4037" s="100" t="s">
        <v>403</v>
      </c>
      <c r="D4037" s="100" t="s">
        <v>404</v>
      </c>
      <c r="E4037" s="100">
        <v>80000</v>
      </c>
      <c r="F4037" s="129">
        <v>2009</v>
      </c>
      <c r="G4037" s="100" t="s">
        <v>311</v>
      </c>
      <c r="H4037" s="15" t="s">
        <v>281</v>
      </c>
      <c r="I4037" s="130">
        <v>13.65</v>
      </c>
      <c r="J4037" s="6">
        <f>1</f>
        <v>1</v>
      </c>
    </row>
    <row r="4038" spans="2:10" ht="23.25" customHeight="1">
      <c r="B4038" s="100" t="s">
        <v>426</v>
      </c>
      <c r="C4038" s="100" t="s">
        <v>427</v>
      </c>
      <c r="D4038" s="100" t="str">
        <f>_xlfn.XLOOKUP(tblMix[[#This Row],[Arena Name]],tblLookup[Arena Name],tblLookup[Arena Location],NA(),0,1)</f>
        <v>Paradise, Nevada</v>
      </c>
      <c r="E4038" s="100">
        <v>65000</v>
      </c>
      <c r="F4038" s="129">
        <v>2020</v>
      </c>
      <c r="G4038" s="100" t="s">
        <v>310</v>
      </c>
      <c r="H4038" s="15" t="s">
        <v>283</v>
      </c>
      <c r="I4038" s="130">
        <v>7.49</v>
      </c>
      <c r="J4038" s="6">
        <f>1</f>
        <v>1</v>
      </c>
    </row>
    <row r="4039" spans="2:10" ht="23.25" customHeight="1">
      <c r="B4039" s="100" t="s">
        <v>449</v>
      </c>
      <c r="C4039" s="100" t="s">
        <v>450</v>
      </c>
      <c r="D4039" s="100" t="s">
        <v>451</v>
      </c>
      <c r="E4039" s="100">
        <v>69596</v>
      </c>
      <c r="F4039" s="129">
        <v>2003</v>
      </c>
      <c r="G4039" s="100" t="s">
        <v>313</v>
      </c>
      <c r="H4039" s="15" t="s">
        <v>287</v>
      </c>
      <c r="I4039" s="130">
        <v>12.48</v>
      </c>
      <c r="J4039" s="6">
        <f>1</f>
        <v>1</v>
      </c>
    </row>
    <row r="4040" spans="2:10" ht="23.25" customHeight="1">
      <c r="B4040" s="100" t="s">
        <v>433</v>
      </c>
      <c r="C4040" s="100" t="s">
        <v>434</v>
      </c>
      <c r="D4040" s="100" t="s">
        <v>435</v>
      </c>
      <c r="E4040" s="100">
        <v>65326</v>
      </c>
      <c r="F4040" s="129">
        <v>1987</v>
      </c>
      <c r="G4040" s="100" t="s">
        <v>309</v>
      </c>
      <c r="H4040" s="15" t="s">
        <v>283</v>
      </c>
      <c r="I4040" s="130">
        <v>1.68</v>
      </c>
      <c r="J4040" s="6">
        <f>1</f>
        <v>1</v>
      </c>
    </row>
    <row r="4041" spans="2:10" ht="23.25" customHeight="1">
      <c r="B4041" s="100" t="s">
        <v>411</v>
      </c>
      <c r="C4041" s="100" t="str">
        <f>_xlfn.XLOOKUP(tblMix[[#This Row],[Team Name]],tblLookup[Team Name],tblLookup[Arena Name],NA(),0,1)</f>
        <v>Lambeau Field</v>
      </c>
      <c r="D4041" s="100" t="str">
        <f>_xlfn.XLOOKUP(tblMix[[#This Row],[Arena Name]],tblLookup[Arena Name],tblLookup[Arena Location],NA(),0,1)</f>
        <v>Green Bay, Wisconsin</v>
      </c>
      <c r="E4041" s="100">
        <v>81441</v>
      </c>
      <c r="F4041" s="129">
        <v>1957</v>
      </c>
      <c r="G4041" s="100" t="s">
        <v>314</v>
      </c>
      <c r="H4041" s="15" t="s">
        <v>290</v>
      </c>
      <c r="I4041" s="130">
        <v>11.49</v>
      </c>
      <c r="J4041" s="6">
        <f>1</f>
        <v>1</v>
      </c>
    </row>
    <row r="4042" spans="2:10" ht="23.25" customHeight="1">
      <c r="B4042" s="100" t="s">
        <v>408</v>
      </c>
      <c r="C4042" s="100" t="s">
        <v>409</v>
      </c>
      <c r="D4042" s="100" t="str">
        <f>_xlfn.XLOOKUP(tblMix[[#This Row],[Arena Name]],tblLookup[Arena Name],tblLookup[Arena Location],NA(),0,1)</f>
        <v>Detroit, Michigan</v>
      </c>
      <c r="E4042" s="100">
        <v>65000</v>
      </c>
      <c r="F4042" s="129">
        <v>2002</v>
      </c>
      <c r="G4042" s="100" t="s">
        <v>308</v>
      </c>
      <c r="H4042" s="15" t="s">
        <v>281</v>
      </c>
      <c r="I4042" s="130">
        <v>12.31</v>
      </c>
      <c r="J4042" s="6">
        <f>1</f>
        <v>1</v>
      </c>
    </row>
    <row r="4043" spans="2:10" ht="23.25" customHeight="1">
      <c r="B4043" s="100" t="s">
        <v>405</v>
      </c>
      <c r="C4043" s="100" t="s">
        <v>406</v>
      </c>
      <c r="D4043" s="100" t="s">
        <v>407</v>
      </c>
      <c r="E4043" s="100">
        <v>76125</v>
      </c>
      <c r="F4043" s="129">
        <v>2001</v>
      </c>
      <c r="G4043" s="100" t="s">
        <v>321</v>
      </c>
      <c r="H4043" s="15" t="s">
        <v>281</v>
      </c>
      <c r="I4043" s="130">
        <v>3.9</v>
      </c>
      <c r="J4043" s="6">
        <f>1</f>
        <v>1</v>
      </c>
    </row>
    <row r="4044" spans="2:10" ht="23.25" customHeight="1">
      <c r="B4044" s="100" t="s">
        <v>387</v>
      </c>
      <c r="C4044" s="100" t="s">
        <v>388</v>
      </c>
      <c r="D4044" s="100" t="s">
        <v>389</v>
      </c>
      <c r="E4044" s="100">
        <v>71608</v>
      </c>
      <c r="F4044" s="129">
        <v>1973</v>
      </c>
      <c r="G4044" s="100" t="s">
        <v>311</v>
      </c>
      <c r="H4044" s="15" t="s">
        <v>283</v>
      </c>
      <c r="I4044" s="130">
        <v>14.84</v>
      </c>
      <c r="J4044" s="6">
        <f>1</f>
        <v>1</v>
      </c>
    </row>
    <row r="4045" spans="2:10" ht="23.25" customHeight="1">
      <c r="B4045" s="100" t="s">
        <v>426</v>
      </c>
      <c r="C4045" s="100" t="s">
        <v>427</v>
      </c>
      <c r="D4045" s="100" t="s">
        <v>428</v>
      </c>
      <c r="E4045" s="100">
        <v>65000</v>
      </c>
      <c r="F4045" s="129">
        <v>2020</v>
      </c>
      <c r="G4045" s="100" t="s">
        <v>322</v>
      </c>
      <c r="H4045" s="15" t="s">
        <v>283</v>
      </c>
      <c r="I4045" s="130">
        <v>4.54</v>
      </c>
      <c r="J4045" s="6">
        <f>1</f>
        <v>1</v>
      </c>
    </row>
    <row r="4046" spans="2:10" ht="23.25" customHeight="1">
      <c r="B4046" s="100" t="s">
        <v>420</v>
      </c>
      <c r="C4046" s="100" t="s">
        <v>421</v>
      </c>
      <c r="D4046" s="100" t="str">
        <f>_xlfn.XLOOKUP(tblMix[[#This Row],[Arena Name]],tblLookup[Arena Name],tblLookup[Arena Location],NA(),0,1)</f>
        <v>Jacksonville, Florida</v>
      </c>
      <c r="E4046" s="100">
        <v>69132</v>
      </c>
      <c r="F4046" s="129">
        <v>2008</v>
      </c>
      <c r="G4046" s="100" t="s">
        <v>294</v>
      </c>
      <c r="H4046" s="15" t="s">
        <v>290</v>
      </c>
      <c r="I4046" s="130">
        <v>3.14</v>
      </c>
      <c r="J4046" s="6">
        <f>1</f>
        <v>1</v>
      </c>
    </row>
    <row r="4047" spans="2:10" ht="23.25" customHeight="1">
      <c r="B4047" s="100" t="s">
        <v>405</v>
      </c>
      <c r="C4047" s="100" t="str">
        <f>_xlfn.XLOOKUP(tblMix[[#This Row],[Team Name]],tblLookup[Team Name],tblLookup[Arena Name],NA(),0,1)</f>
        <v>Empower Field at Mile High</v>
      </c>
      <c r="D4047" s="100" t="s">
        <v>407</v>
      </c>
      <c r="E4047" s="100">
        <v>76125</v>
      </c>
      <c r="F4047" s="129">
        <v>2001</v>
      </c>
      <c r="G4047" s="100" t="s">
        <v>277</v>
      </c>
      <c r="H4047" s="15" t="s">
        <v>287</v>
      </c>
      <c r="I4047" s="130">
        <v>8.2200000000000006</v>
      </c>
      <c r="J4047" s="6">
        <f>1</f>
        <v>1</v>
      </c>
    </row>
    <row r="4048" spans="2:10" ht="23.25" customHeight="1">
      <c r="B4048" s="100" t="s">
        <v>464</v>
      </c>
      <c r="C4048" s="100" t="str">
        <f>_xlfn.XLOOKUP(tblMix[[#This Row],[Team Name]],tblLookup[Team Name],tblLookup[Arena Name],NA(),0,1)</f>
        <v>Nissan Stadium</v>
      </c>
      <c r="D4048" s="100" t="s">
        <v>466</v>
      </c>
      <c r="E4048" s="100">
        <v>69143</v>
      </c>
      <c r="F4048" s="129">
        <v>1999</v>
      </c>
      <c r="G4048" s="100" t="s">
        <v>314</v>
      </c>
      <c r="H4048" s="15" t="s">
        <v>283</v>
      </c>
      <c r="I4048" s="130">
        <v>12.41</v>
      </c>
      <c r="J4048" s="6">
        <f>1</f>
        <v>1</v>
      </c>
    </row>
    <row r="4049" spans="2:10" ht="23.25" customHeight="1">
      <c r="B4049" s="100" t="str" cm="1">
        <f t="array" ref="B4049">_xlfn.XLOOKUP(tblMix[[#This Row],[Arena Name]]&amp;tblMix[[#This Row],[Arena Location]],tblLookup[Arena Name]&amp;tblLookup[Arena Location],tblLookup[Team Name],NA(),0,1)</f>
        <v>Atlanta Falcons</v>
      </c>
      <c r="C4049" s="100" t="str">
        <f>_xlfn.XLOOKUP(tblMix[[#This Row],[Arena Location]],tblLookup[Arena Location],tblLookup[Arena Name],NA(),0,1)</f>
        <v>Mercedes-Benz Stadium</v>
      </c>
      <c r="D4049" s="100" t="s">
        <v>383</v>
      </c>
      <c r="E4049" s="100">
        <v>71000</v>
      </c>
      <c r="F4049" s="129">
        <v>2017</v>
      </c>
      <c r="G4049" s="100" t="s">
        <v>282</v>
      </c>
      <c r="H4049" s="15" t="s">
        <v>290</v>
      </c>
      <c r="I4049" s="130">
        <v>5.88</v>
      </c>
      <c r="J4049" s="6">
        <f>1</f>
        <v>1</v>
      </c>
    </row>
    <row r="4050" spans="2:10" ht="23.25" customHeight="1">
      <c r="B4050" s="100" t="s">
        <v>384</v>
      </c>
      <c r="C4050" s="100" t="s">
        <v>385</v>
      </c>
      <c r="D4050" s="100" t="s">
        <v>386</v>
      </c>
      <c r="E4050" s="100">
        <v>71008</v>
      </c>
      <c r="F4050" s="129">
        <v>1998</v>
      </c>
      <c r="G4050" s="100" t="s">
        <v>297</v>
      </c>
      <c r="H4050" s="15" t="s">
        <v>283</v>
      </c>
      <c r="I4050" s="130">
        <v>15.27</v>
      </c>
      <c r="J4050" s="6">
        <f>1</f>
        <v>1</v>
      </c>
    </row>
    <row r="4051" spans="2:10" ht="23.25" customHeight="1">
      <c r="B4051" s="100" t="s">
        <v>408</v>
      </c>
      <c r="C4051" s="100" t="s">
        <v>409</v>
      </c>
      <c r="D4051" s="100" t="s">
        <v>410</v>
      </c>
      <c r="E4051" s="100">
        <v>65000</v>
      </c>
      <c r="F4051" s="129">
        <v>2002</v>
      </c>
      <c r="G4051" s="100" t="s">
        <v>284</v>
      </c>
      <c r="H4051" s="15" t="s">
        <v>290</v>
      </c>
      <c r="I4051" s="130">
        <v>10.16</v>
      </c>
      <c r="J4051" s="6">
        <f>1</f>
        <v>1</v>
      </c>
    </row>
    <row r="4052" spans="2:10" ht="23.25" customHeight="1">
      <c r="B4052" s="100" t="s">
        <v>452</v>
      </c>
      <c r="C4052" s="100" t="s">
        <v>453</v>
      </c>
      <c r="D4052" s="100" t="s">
        <v>454</v>
      </c>
      <c r="E4052" s="100">
        <v>68400</v>
      </c>
      <c r="F4052" s="129">
        <v>2001</v>
      </c>
      <c r="G4052" s="100" t="s">
        <v>267</v>
      </c>
      <c r="H4052" s="15" t="s">
        <v>281</v>
      </c>
      <c r="I4052" s="130">
        <v>13.78</v>
      </c>
      <c r="J4052" s="6">
        <f>1</f>
        <v>1</v>
      </c>
    </row>
    <row r="4053" spans="2:10" ht="23.25" customHeight="1">
      <c r="B4053" s="100" t="str" cm="1">
        <f t="array" ref="B4053">_xlfn.XLOOKUP(tblMix[[#This Row],[Arena Name]]&amp;tblMix[[#This Row],[Arena Location]],tblLookup[Arena Name]&amp;tblLookup[Arena Location],tblLookup[Team Name],NA(),0,1)</f>
        <v>Dallas Cowboys</v>
      </c>
      <c r="C4053" s="100" t="s">
        <v>403</v>
      </c>
      <c r="D4053" s="100" t="str">
        <f>_xlfn.XLOOKUP(tblMix[[#This Row],[Arena Name]],tblLookup[Arena Name],tblLookup[Arena Location],NA(),0,1)</f>
        <v>Arlington, Texas</v>
      </c>
      <c r="E4053" s="100">
        <v>80000</v>
      </c>
      <c r="F4053" s="129">
        <v>2009</v>
      </c>
      <c r="G4053" s="100" t="s">
        <v>359</v>
      </c>
      <c r="H4053" s="15" t="s">
        <v>283</v>
      </c>
      <c r="I4053" s="130">
        <v>11.01</v>
      </c>
      <c r="J4053" s="6">
        <f>1</f>
        <v>1</v>
      </c>
    </row>
    <row r="4054" spans="2:10" ht="23.25" customHeight="1">
      <c r="B4054" s="100" t="s">
        <v>393</v>
      </c>
      <c r="C4054" s="100" t="str">
        <f>_xlfn.XLOOKUP(tblMix[[#This Row],[Team Name]],tblLookup[Team Name],tblLookup[Arena Name],NA(),0,1)</f>
        <v>Soldier Field</v>
      </c>
      <c r="D4054" s="100" t="str">
        <f>_xlfn.XLOOKUP(tblMix[[#This Row],[Arena Name]],tblLookup[Arena Name],tblLookup[Arena Location],NA(),0,1)</f>
        <v>Chicago, Illinois</v>
      </c>
      <c r="E4054" s="100">
        <v>61500</v>
      </c>
      <c r="F4054" s="129">
        <v>1924</v>
      </c>
      <c r="G4054" s="100" t="s">
        <v>322</v>
      </c>
      <c r="H4054" s="15" t="s">
        <v>283</v>
      </c>
      <c r="I4054" s="130">
        <v>4.54</v>
      </c>
      <c r="J4054" s="6">
        <f>1</f>
        <v>1</v>
      </c>
    </row>
    <row r="4055" spans="2:10" ht="23.25" customHeight="1">
      <c r="B4055" s="100" t="s">
        <v>378</v>
      </c>
      <c r="C4055" s="100" t="s">
        <v>379</v>
      </c>
      <c r="D4055" s="100" t="str">
        <f>_xlfn.XLOOKUP(tblMix[[#This Row],[Arena Name]],tblLookup[Arena Name],tblLookup[Arena Location],NA(),0,1)</f>
        <v>Glendale, Arizona</v>
      </c>
      <c r="E4055" s="100">
        <v>63400</v>
      </c>
      <c r="F4055" s="129">
        <v>2006</v>
      </c>
      <c r="G4055" s="100" t="s">
        <v>289</v>
      </c>
      <c r="H4055" s="15" t="s">
        <v>281</v>
      </c>
      <c r="I4055" s="130">
        <v>7.92</v>
      </c>
      <c r="J4055" s="6">
        <f>1</f>
        <v>1</v>
      </c>
    </row>
    <row r="4056" spans="2:10" ht="23.25" customHeight="1">
      <c r="B4056" s="100" t="str" cm="1">
        <f t="array" ref="B4056">_xlfn.XLOOKUP(tblMix[[#This Row],[Arena Name]]&amp;tblMix[[#This Row],[Arena Location]],tblLookup[Arena Name]&amp;tblLookup[Arena Location],tblLookup[Team Name],NA(),0,1)</f>
        <v>Minnesota Vikings</v>
      </c>
      <c r="C4056" s="100" t="str">
        <f>_xlfn.XLOOKUP(tblMix[[#This Row],[Arena Location]],tblLookup[Arena Location],tblLookup[Arena Name],NA(),0,1)</f>
        <v>U.S. Bank Stadium</v>
      </c>
      <c r="D4056" s="100" t="s">
        <v>438</v>
      </c>
      <c r="E4056" s="100">
        <v>66655</v>
      </c>
      <c r="F4056" s="129">
        <v>2016</v>
      </c>
      <c r="G4056" s="100" t="s">
        <v>321</v>
      </c>
      <c r="H4056" s="15" t="s">
        <v>290</v>
      </c>
      <c r="I4056" s="130">
        <v>4.2300000000000004</v>
      </c>
      <c r="J4056" s="6">
        <f>1</f>
        <v>1</v>
      </c>
    </row>
    <row r="4057" spans="2:10" ht="23.25" customHeight="1">
      <c r="B4057" s="100" t="s">
        <v>442</v>
      </c>
      <c r="C4057" s="100" t="s">
        <v>443</v>
      </c>
      <c r="D4057" s="100" t="str">
        <f>_xlfn.XLOOKUP(tblMix[[#This Row],[Arena Name]],tblLookup[Arena Name],tblLookup[Arena Location],NA(),0,1)</f>
        <v>New Orleans, Louisiana</v>
      </c>
      <c r="E4057" s="100">
        <v>73208</v>
      </c>
      <c r="F4057" s="129">
        <v>1975</v>
      </c>
      <c r="G4057" s="100" t="s">
        <v>272</v>
      </c>
      <c r="H4057" s="15" t="s">
        <v>287</v>
      </c>
      <c r="I4057" s="130">
        <v>15.68</v>
      </c>
      <c r="J4057" s="6">
        <f>1</f>
        <v>1</v>
      </c>
    </row>
    <row r="4058" spans="2:10" ht="23.25" customHeight="1">
      <c r="B4058" s="100" t="s">
        <v>461</v>
      </c>
      <c r="C4058" s="100" t="s">
        <v>462</v>
      </c>
      <c r="D4058" s="100" t="s">
        <v>463</v>
      </c>
      <c r="E4058" s="100">
        <v>65890</v>
      </c>
      <c r="F4058" s="129">
        <v>1998</v>
      </c>
      <c r="G4058" s="100" t="s">
        <v>308</v>
      </c>
      <c r="H4058" s="15" t="s">
        <v>287</v>
      </c>
      <c r="I4058" s="130">
        <v>11.5</v>
      </c>
      <c r="J4058" s="6">
        <f>1</f>
        <v>1</v>
      </c>
    </row>
    <row r="4059" spans="2:10" ht="23.25" customHeight="1">
      <c r="B4059" s="100" t="s">
        <v>381</v>
      </c>
      <c r="C4059" s="100" t="str">
        <f>_xlfn.XLOOKUP(tblMix[[#This Row],[Team Name]],tblLookup[Team Name],tblLookup[Arena Name],NA(),0,1)</f>
        <v>Mercedes-Benz Stadium</v>
      </c>
      <c r="D4059" s="100" t="s">
        <v>383</v>
      </c>
      <c r="E4059" s="100">
        <v>71000</v>
      </c>
      <c r="F4059" s="129">
        <v>2017</v>
      </c>
      <c r="G4059" s="100" t="s">
        <v>313</v>
      </c>
      <c r="H4059" s="15" t="s">
        <v>287</v>
      </c>
      <c r="I4059" s="130">
        <v>12.48</v>
      </c>
      <c r="J4059" s="6">
        <f>1</f>
        <v>1</v>
      </c>
    </row>
    <row r="4060" spans="2:10" ht="23.25" customHeight="1">
      <c r="B4060" s="100" t="s">
        <v>445</v>
      </c>
      <c r="C4060" s="100" t="s">
        <v>446</v>
      </c>
      <c r="D4060" s="100" t="str">
        <f>_xlfn.XLOOKUP(tblMix[[#This Row],[Arena Name]],tblLookup[Arena Name],tblLookup[Arena Location],NA(),0,1)</f>
        <v>East Rutherford, New Jersey</v>
      </c>
      <c r="E4060" s="100">
        <v>82500</v>
      </c>
      <c r="F4060" s="129">
        <v>2010</v>
      </c>
      <c r="G4060" s="100" t="s">
        <v>273</v>
      </c>
      <c r="H4060" s="15" t="s">
        <v>287</v>
      </c>
      <c r="I4060" s="130">
        <v>6.07</v>
      </c>
      <c r="J4060" s="6">
        <f>1</f>
        <v>1</v>
      </c>
    </row>
    <row r="4061" spans="2:10" ht="23.25" customHeight="1">
      <c r="B4061" s="100" t="s">
        <v>384</v>
      </c>
      <c r="C4061" s="100" t="str">
        <f>_xlfn.XLOOKUP(tblMix[[#This Row],[Team Name]],tblLookup[Team Name],tblLookup[Arena Name],NA(),0,1)</f>
        <v>M&amp;T Bank Stadium</v>
      </c>
      <c r="D4061" s="100" t="str">
        <f>_xlfn.XLOOKUP(tblMix[[#This Row],[Arena Name]],tblLookup[Arena Name],tblLookup[Arena Location],NA(),0,1)</f>
        <v>Baltimore, Maryland</v>
      </c>
      <c r="E4061" s="100">
        <v>71008</v>
      </c>
      <c r="F4061" s="129">
        <v>1998</v>
      </c>
      <c r="G4061" s="100" t="s">
        <v>269</v>
      </c>
      <c r="H4061" s="15" t="s">
        <v>283</v>
      </c>
      <c r="I4061" s="130">
        <v>10.34</v>
      </c>
      <c r="J4061" s="6">
        <f>1</f>
        <v>1</v>
      </c>
    </row>
    <row r="4062" spans="2:10" ht="23.25" customHeight="1">
      <c r="B4062" s="100" t="s">
        <v>429</v>
      </c>
      <c r="C4062" s="100" t="s">
        <v>430</v>
      </c>
      <c r="D4062" s="100" t="s">
        <v>431</v>
      </c>
      <c r="E4062" s="100">
        <v>70240</v>
      </c>
      <c r="F4062" s="129">
        <v>2020</v>
      </c>
      <c r="G4062" s="100" t="s">
        <v>275</v>
      </c>
      <c r="H4062" s="15" t="s">
        <v>283</v>
      </c>
      <c r="I4062" s="130">
        <v>14.59</v>
      </c>
      <c r="J4062" s="6">
        <f>1</f>
        <v>1</v>
      </c>
    </row>
    <row r="4063" spans="2:10" ht="23.25" customHeight="1">
      <c r="B4063" s="100" t="str" cm="1">
        <f t="array" ref="B4063">_xlfn.XLOOKUP(tblMix[[#This Row],[Arena Name]]&amp;tblMix[[#This Row],[Arena Location]],tblLookup[Arena Name]&amp;tblLookup[Arena Location],tblLookup[Team Name],NA(),0,1)</f>
        <v>Chicago Bears</v>
      </c>
      <c r="C4063" s="100" t="str">
        <f>_xlfn.XLOOKUP(tblMix[[#This Row],[Arena Location]],tblLookup[Arena Location],tblLookup[Arena Name],NA(),0,1)</f>
        <v>Soldier Field</v>
      </c>
      <c r="D4063" s="100" t="s">
        <v>395</v>
      </c>
      <c r="E4063" s="100">
        <v>61500</v>
      </c>
      <c r="F4063" s="129">
        <v>1924</v>
      </c>
      <c r="G4063" s="100" t="s">
        <v>310</v>
      </c>
      <c r="H4063" s="15" t="s">
        <v>283</v>
      </c>
      <c r="I4063" s="130">
        <v>7.49</v>
      </c>
      <c r="J4063" s="6">
        <f>1</f>
        <v>1</v>
      </c>
    </row>
    <row r="4064" spans="2:10" ht="23.25" customHeight="1">
      <c r="B4064" s="100" t="s">
        <v>393</v>
      </c>
      <c r="C4064" s="100" t="s">
        <v>394</v>
      </c>
      <c r="D4064" s="100" t="s">
        <v>395</v>
      </c>
      <c r="E4064" s="100">
        <v>61500</v>
      </c>
      <c r="F4064" s="129">
        <v>1924</v>
      </c>
      <c r="G4064" s="100" t="s">
        <v>275</v>
      </c>
      <c r="H4064" s="15" t="s">
        <v>281</v>
      </c>
      <c r="I4064" s="130">
        <v>15.9</v>
      </c>
      <c r="J4064" s="6">
        <f>1</f>
        <v>1</v>
      </c>
    </row>
    <row r="4065" spans="2:10" ht="23.25" customHeight="1">
      <c r="B4065" s="100" t="str" cm="1">
        <f t="array" ref="B4065">_xlfn.XLOOKUP(tblMix[[#This Row],[Arena Name]]&amp;tblMix[[#This Row],[Arena Location]],tblLookup[Arena Name]&amp;tblLookup[Arena Location],tblLookup[Team Name],NA(),0,1)</f>
        <v>Los Angeles Rams</v>
      </c>
      <c r="C4065" s="100" t="str">
        <f>_xlfn.XLOOKUP(tblMix[[#This Row],[Arena Location]],tblLookup[Arena Location],tblLookup[Arena Name],NA(),0,1)</f>
        <v>SoFi Stadium</v>
      </c>
      <c r="D4065" s="100" t="s">
        <v>431</v>
      </c>
      <c r="E4065" s="100">
        <v>70240</v>
      </c>
      <c r="F4065" s="129">
        <v>2020</v>
      </c>
      <c r="G4065" s="100" t="s">
        <v>321</v>
      </c>
      <c r="H4065" s="15" t="s">
        <v>281</v>
      </c>
      <c r="I4065" s="130">
        <v>3.9</v>
      </c>
      <c r="J4065" s="6">
        <f>1</f>
        <v>1</v>
      </c>
    </row>
    <row r="4066" spans="2:10" ht="23.25" customHeight="1">
      <c r="B4066" s="100" t="s">
        <v>455</v>
      </c>
      <c r="C4066" s="100" t="s">
        <v>456</v>
      </c>
      <c r="D4066" s="100" t="str">
        <f>_xlfn.XLOOKUP(tblMix[[#This Row],[Arena Name]],tblLookup[Arena Name],tblLookup[Arena Location],NA(),0,1)</f>
        <v>Santa Clara, California</v>
      </c>
      <c r="E4066" s="100">
        <v>68500</v>
      </c>
      <c r="F4066" s="129">
        <v>2014</v>
      </c>
      <c r="G4066" s="100" t="s">
        <v>296</v>
      </c>
      <c r="H4066" s="15" t="s">
        <v>287</v>
      </c>
      <c r="I4066" s="130">
        <v>11.1</v>
      </c>
      <c r="J4066" s="6">
        <f>1</f>
        <v>1</v>
      </c>
    </row>
    <row r="4067" spans="2:10" ht="23.25" customHeight="1">
      <c r="B4067" s="100" t="s">
        <v>436</v>
      </c>
      <c r="C4067" s="100" t="s">
        <v>437</v>
      </c>
      <c r="D4067" s="100" t="s">
        <v>438</v>
      </c>
      <c r="E4067" s="100">
        <v>66655</v>
      </c>
      <c r="F4067" s="129">
        <v>2016</v>
      </c>
      <c r="G4067" s="100" t="s">
        <v>277</v>
      </c>
      <c r="H4067" s="15" t="s">
        <v>287</v>
      </c>
      <c r="I4067" s="130">
        <v>8.2200000000000006</v>
      </c>
      <c r="J4067" s="6">
        <f>1</f>
        <v>1</v>
      </c>
    </row>
    <row r="4068" spans="2:10" ht="23.25" customHeight="1">
      <c r="B4068" s="100" t="s">
        <v>442</v>
      </c>
      <c r="C4068" s="100" t="s">
        <v>443</v>
      </c>
      <c r="D4068" s="100" t="str">
        <f>_xlfn.XLOOKUP(tblMix[[#This Row],[Arena Name]],tblLookup[Arena Name],tblLookup[Arena Location],NA(),0,1)</f>
        <v>New Orleans, Louisiana</v>
      </c>
      <c r="E4068" s="100">
        <v>73208</v>
      </c>
      <c r="F4068" s="129">
        <v>1975</v>
      </c>
      <c r="G4068" s="100" t="s">
        <v>302</v>
      </c>
      <c r="H4068" s="15" t="s">
        <v>287</v>
      </c>
      <c r="I4068" s="130">
        <v>2.62</v>
      </c>
      <c r="J4068" s="6">
        <f>1</f>
        <v>1</v>
      </c>
    </row>
    <row r="4069" spans="2:10" ht="23.25" customHeight="1">
      <c r="B4069" s="100" t="str" cm="1">
        <f t="array" ref="B4069">_xlfn.XLOOKUP(tblMix[[#This Row],[Arena Name]]&amp;tblMix[[#This Row],[Arena Location]],tblLookup[Arena Name]&amp;tblLookup[Arena Location],tblLookup[Team Name],NA(),0,1)</f>
        <v>Los Angeles Rams</v>
      </c>
      <c r="C4069" s="100" t="str">
        <f>_xlfn.XLOOKUP(tblMix[[#This Row],[Arena Location]],tblLookup[Arena Location],tblLookup[Arena Name],NA(),0,1)</f>
        <v>SoFi Stadium</v>
      </c>
      <c r="D4069" s="100" t="s">
        <v>431</v>
      </c>
      <c r="E4069" s="100">
        <v>70240</v>
      </c>
      <c r="F4069" s="129">
        <v>2020</v>
      </c>
      <c r="G4069" s="100" t="s">
        <v>304</v>
      </c>
      <c r="H4069" s="15" t="s">
        <v>290</v>
      </c>
      <c r="I4069" s="130">
        <v>7.38</v>
      </c>
      <c r="J4069" s="6">
        <f>1</f>
        <v>1</v>
      </c>
    </row>
    <row r="4070" spans="2:10" ht="23.25" customHeight="1">
      <c r="B4070" s="100" t="s">
        <v>436</v>
      </c>
      <c r="C4070" s="100" t="s">
        <v>437</v>
      </c>
      <c r="D4070" s="100" t="s">
        <v>438</v>
      </c>
      <c r="E4070" s="100">
        <v>66655</v>
      </c>
      <c r="F4070" s="129">
        <v>2016</v>
      </c>
      <c r="G4070" s="100" t="s">
        <v>274</v>
      </c>
      <c r="H4070" s="15" t="s">
        <v>283</v>
      </c>
      <c r="I4070" s="130">
        <v>6.84</v>
      </c>
      <c r="J4070" s="6">
        <f>1</f>
        <v>1</v>
      </c>
    </row>
    <row r="4071" spans="2:10" ht="23.25" customHeight="1">
      <c r="B4071" s="100" t="s">
        <v>420</v>
      </c>
      <c r="C4071" s="100" t="str">
        <f>_xlfn.XLOOKUP(tblMix[[#This Row],[Team Name]],tblLookup[Team Name],tblLookup[Arena Name],NA(),0,1)</f>
        <v>TIAA Bank Field</v>
      </c>
      <c r="D4071" s="100" t="str">
        <f>_xlfn.XLOOKUP(tblMix[[#This Row],[Arena Name]],tblLookup[Arena Name],tblLookup[Arena Location],NA(),0,1)</f>
        <v>Jacksonville, Florida</v>
      </c>
      <c r="E4071" s="100">
        <v>69132</v>
      </c>
      <c r="F4071" s="129">
        <v>2008</v>
      </c>
      <c r="G4071" s="100" t="s">
        <v>324</v>
      </c>
      <c r="H4071" s="15" t="s">
        <v>290</v>
      </c>
      <c r="I4071" s="130">
        <v>13.09</v>
      </c>
      <c r="J4071" s="6">
        <f>1</f>
        <v>1</v>
      </c>
    </row>
    <row r="4072" spans="2:10" ht="23.25" customHeight="1">
      <c r="B4072" s="100" t="s">
        <v>420</v>
      </c>
      <c r="C4072" s="100" t="str">
        <f>_xlfn.XLOOKUP(tblMix[[#This Row],[Team Name]],tblLookup[Team Name],tblLookup[Arena Name],NA(),0,1)</f>
        <v>TIAA Bank Field</v>
      </c>
      <c r="D4072" s="100" t="s">
        <v>422</v>
      </c>
      <c r="E4072" s="100">
        <v>69132</v>
      </c>
      <c r="F4072" s="129">
        <v>2008</v>
      </c>
      <c r="G4072" s="100" t="s">
        <v>314</v>
      </c>
      <c r="H4072" s="15" t="s">
        <v>281</v>
      </c>
      <c r="I4072" s="130">
        <v>11.17</v>
      </c>
      <c r="J4072" s="6">
        <f>1</f>
        <v>1</v>
      </c>
    </row>
    <row r="4073" spans="2:10" ht="23.25" customHeight="1">
      <c r="B4073" s="100" t="s">
        <v>426</v>
      </c>
      <c r="C4073" s="100" t="s">
        <v>427</v>
      </c>
      <c r="D4073" s="100" t="s">
        <v>428</v>
      </c>
      <c r="E4073" s="100">
        <v>65000</v>
      </c>
      <c r="F4073" s="129">
        <v>2020</v>
      </c>
      <c r="G4073" s="100" t="s">
        <v>274</v>
      </c>
      <c r="H4073" s="15" t="s">
        <v>281</v>
      </c>
      <c r="I4073" s="130">
        <v>7.11</v>
      </c>
      <c r="J4073" s="6">
        <f>1</f>
        <v>1</v>
      </c>
    </row>
    <row r="4074" spans="2:10" ht="23.25" customHeight="1">
      <c r="B4074" s="100" t="str" cm="1">
        <f t="array" ref="B4074">_xlfn.XLOOKUP(tblMix[[#This Row],[Arena Name]]&amp;tblMix[[#This Row],[Arena Location]],tblLookup[Arena Name]&amp;tblLookup[Arena Location],tblLookup[Team Name],NA(),0,1)</f>
        <v>Chicago Bears</v>
      </c>
      <c r="C4074" s="100" t="s">
        <v>394</v>
      </c>
      <c r="D4074" s="100" t="str">
        <f>_xlfn.XLOOKUP(tblMix[[#This Row],[Arena Name]],tblLookup[Arena Name],tblLookup[Arena Location],NA(),0,1)</f>
        <v>Chicago, Illinois</v>
      </c>
      <c r="E4074" s="100">
        <v>61500</v>
      </c>
      <c r="F4074" s="129">
        <v>1924</v>
      </c>
      <c r="G4074" s="100" t="s">
        <v>304</v>
      </c>
      <c r="H4074" s="15" t="s">
        <v>281</v>
      </c>
      <c r="I4074" s="130">
        <v>7.38</v>
      </c>
      <c r="J4074" s="6">
        <f>1</f>
        <v>1</v>
      </c>
    </row>
    <row r="4075" spans="2:10" ht="23.25" customHeight="1">
      <c r="B4075" s="100" t="str" cm="1">
        <f t="array" ref="B4075">_xlfn.XLOOKUP(tblMix[[#This Row],[Arena Name]]&amp;tblMix[[#This Row],[Arena Location]],tblLookup[Arena Name]&amp;tblLookup[Arena Location],tblLookup[Team Name],NA(),0,1)</f>
        <v>New York Giants</v>
      </c>
      <c r="C4075" s="100" t="str">
        <f>_xlfn.XLOOKUP(tblMix[[#This Row],[Arena Location]],tblLookup[Arena Location],tblLookup[Arena Name],NA(),0,1)</f>
        <v>MetLife Stadium</v>
      </c>
      <c r="D4075" s="100" t="s">
        <v>447</v>
      </c>
      <c r="E4075" s="100">
        <v>82500</v>
      </c>
      <c r="F4075" s="129">
        <v>2010</v>
      </c>
      <c r="G4075" s="100" t="s">
        <v>304</v>
      </c>
      <c r="H4075" s="15" t="s">
        <v>283</v>
      </c>
      <c r="I4075" s="130">
        <v>7.53</v>
      </c>
      <c r="J4075" s="6">
        <f>1</f>
        <v>1</v>
      </c>
    </row>
    <row r="4076" spans="2:10" ht="23.25" customHeight="1">
      <c r="B4076" s="100" t="s">
        <v>436</v>
      </c>
      <c r="C4076" s="100" t="s">
        <v>437</v>
      </c>
      <c r="D4076" s="100" t="s">
        <v>438</v>
      </c>
      <c r="E4076" s="100">
        <v>66655</v>
      </c>
      <c r="F4076" s="129">
        <v>2016</v>
      </c>
      <c r="G4076" s="100" t="s">
        <v>314</v>
      </c>
      <c r="H4076" s="15" t="s">
        <v>290</v>
      </c>
      <c r="I4076" s="130">
        <v>11.49</v>
      </c>
      <c r="J4076" s="6">
        <f>1</f>
        <v>1</v>
      </c>
    </row>
    <row r="4077" spans="2:10" ht="23.25" customHeight="1">
      <c r="B4077" s="100" t="s">
        <v>432</v>
      </c>
      <c r="C4077" s="100" t="s">
        <v>430</v>
      </c>
      <c r="D4077" s="100" t="str">
        <f>_xlfn.XLOOKUP(tblMix[[#This Row],[Arena Name]],tblLookup[Arena Name],tblLookup[Arena Location],NA(),0,1)</f>
        <v>Inglewood, California</v>
      </c>
      <c r="E4077" s="100">
        <v>70240</v>
      </c>
      <c r="F4077" s="129">
        <v>2020</v>
      </c>
      <c r="G4077" s="100" t="s">
        <v>292</v>
      </c>
      <c r="H4077" s="15" t="s">
        <v>281</v>
      </c>
      <c r="I4077" s="130">
        <v>9.19</v>
      </c>
      <c r="J4077" s="6">
        <f>1</f>
        <v>1</v>
      </c>
    </row>
    <row r="4078" spans="2:10" ht="23.25" customHeight="1">
      <c r="B4078" s="100" t="s">
        <v>408</v>
      </c>
      <c r="C4078" s="100" t="s">
        <v>409</v>
      </c>
      <c r="D4078" s="100" t="s">
        <v>410</v>
      </c>
      <c r="E4078" s="100">
        <v>65000</v>
      </c>
      <c r="F4078" s="129">
        <v>2002</v>
      </c>
      <c r="G4078" s="100" t="s">
        <v>298</v>
      </c>
      <c r="H4078" s="15" t="s">
        <v>283</v>
      </c>
      <c r="I4078" s="130">
        <v>9.84</v>
      </c>
      <c r="J4078" s="6">
        <f>1</f>
        <v>1</v>
      </c>
    </row>
    <row r="4079" spans="2:10" ht="23.25" customHeight="1">
      <c r="B4079" s="100" t="s">
        <v>464</v>
      </c>
      <c r="C4079" s="100" t="s">
        <v>465</v>
      </c>
      <c r="D4079" s="100" t="s">
        <v>466</v>
      </c>
      <c r="E4079" s="100">
        <v>69143</v>
      </c>
      <c r="F4079" s="129">
        <v>1999</v>
      </c>
      <c r="G4079" s="100" t="s">
        <v>289</v>
      </c>
      <c r="H4079" s="15" t="s">
        <v>281</v>
      </c>
      <c r="I4079" s="130">
        <v>7.92</v>
      </c>
      <c r="J4079" s="6">
        <f>1</f>
        <v>1</v>
      </c>
    </row>
    <row r="4080" spans="2:10" ht="23.25" customHeight="1">
      <c r="B4080" s="100" t="s">
        <v>429</v>
      </c>
      <c r="C4080" s="100" t="s">
        <v>430</v>
      </c>
      <c r="D4080" s="100" t="s">
        <v>431</v>
      </c>
      <c r="E4080" s="100">
        <v>70240</v>
      </c>
      <c r="F4080" s="129">
        <v>2020</v>
      </c>
      <c r="G4080" s="100" t="s">
        <v>273</v>
      </c>
      <c r="H4080" s="15" t="s">
        <v>283</v>
      </c>
      <c r="I4080" s="130">
        <v>6.07</v>
      </c>
      <c r="J4080" s="6">
        <f>1</f>
        <v>1</v>
      </c>
    </row>
    <row r="4081" spans="2:10" ht="23.25" customHeight="1">
      <c r="B4081" s="100" t="str" cm="1">
        <f t="array" ref="B4081">_xlfn.XLOOKUP(tblMix[[#This Row],[Arena Name]]&amp;tblMix[[#This Row],[Arena Location]],tblLookup[Arena Name]&amp;tblLookup[Arena Location],tblLookup[Team Name],NA(),0,1)</f>
        <v>Baltimore Ravens</v>
      </c>
      <c r="C4081" s="100" t="str">
        <f>_xlfn.XLOOKUP(tblMix[[#This Row],[Arena Location]],tblLookup[Arena Location],tblLookup[Arena Name],NA(),0,1)</f>
        <v>M&amp;T Bank Stadium</v>
      </c>
      <c r="D4081" s="100" t="s">
        <v>386</v>
      </c>
      <c r="E4081" s="100">
        <v>71008</v>
      </c>
      <c r="F4081" s="129">
        <v>1998</v>
      </c>
      <c r="G4081" s="100" t="s">
        <v>270</v>
      </c>
      <c r="H4081" s="15" t="s">
        <v>283</v>
      </c>
      <c r="I4081" s="130">
        <v>8.67</v>
      </c>
      <c r="J4081" s="6">
        <f>1</f>
        <v>1</v>
      </c>
    </row>
    <row r="4082" spans="2:10" ht="23.25" customHeight="1">
      <c r="B4082" s="100" t="s">
        <v>452</v>
      </c>
      <c r="C4082" s="100" t="s">
        <v>453</v>
      </c>
      <c r="D4082" s="100" t="str">
        <f>_xlfn.XLOOKUP(tblMix[[#This Row],[Arena Name]],tblLookup[Arena Name],tblLookup[Arena Location],NA(),0,1)</f>
        <v>Pittsburgh, Pennsylvania</v>
      </c>
      <c r="E4082" s="100">
        <v>68400</v>
      </c>
      <c r="F4082" s="129">
        <v>2001</v>
      </c>
      <c r="G4082" s="100" t="s">
        <v>282</v>
      </c>
      <c r="H4082" s="15" t="s">
        <v>287</v>
      </c>
      <c r="I4082" s="130">
        <v>5.7</v>
      </c>
      <c r="J4082" s="6">
        <f>1</f>
        <v>1</v>
      </c>
    </row>
    <row r="4083" spans="2:10" ht="23.25" customHeight="1">
      <c r="B4083" s="100" t="s">
        <v>426</v>
      </c>
      <c r="C4083" s="100" t="s">
        <v>427</v>
      </c>
      <c r="D4083" s="100" t="s">
        <v>428</v>
      </c>
      <c r="E4083" s="100">
        <v>65000</v>
      </c>
      <c r="F4083" s="129">
        <v>2020</v>
      </c>
      <c r="G4083" s="100" t="s">
        <v>267</v>
      </c>
      <c r="H4083" s="15" t="s">
        <v>290</v>
      </c>
      <c r="I4083" s="130">
        <v>12.63</v>
      </c>
      <c r="J4083" s="6">
        <f>1</f>
        <v>1</v>
      </c>
    </row>
    <row r="4084" spans="2:10" ht="23.25" customHeight="1">
      <c r="B4084" s="100" t="str" cm="1">
        <f t="array" ref="B4084">_xlfn.XLOOKUP(tblMix[[#This Row],[Arena Name]]&amp;tblMix[[#This Row],[Arena Location]],tblLookup[Arena Name]&amp;tblLookup[Arena Location],tblLookup[Team Name],NA(),0,1)</f>
        <v>New York Giants</v>
      </c>
      <c r="C4084" s="100" t="str">
        <f>_xlfn.XLOOKUP(tblMix[[#This Row],[Arena Location]],tblLookup[Arena Location],tblLookup[Arena Name],NA(),0,1)</f>
        <v>MetLife Stadium</v>
      </c>
      <c r="D4084" s="100" t="s">
        <v>447</v>
      </c>
      <c r="E4084" s="100">
        <v>82500</v>
      </c>
      <c r="F4084" s="129">
        <v>2010</v>
      </c>
      <c r="G4084" s="100" t="s">
        <v>361</v>
      </c>
      <c r="H4084" s="15" t="s">
        <v>281</v>
      </c>
      <c r="I4084" s="130">
        <v>3.09</v>
      </c>
      <c r="J4084" s="6">
        <f>1</f>
        <v>1</v>
      </c>
    </row>
    <row r="4085" spans="2:10" ht="23.25" customHeight="1">
      <c r="B4085" s="100" t="s">
        <v>429</v>
      </c>
      <c r="C4085" s="100" t="s">
        <v>430</v>
      </c>
      <c r="D4085" s="100" t="s">
        <v>431</v>
      </c>
      <c r="E4085" s="100">
        <v>70240</v>
      </c>
      <c r="F4085" s="129">
        <v>2020</v>
      </c>
      <c r="G4085" s="100" t="s">
        <v>284</v>
      </c>
      <c r="H4085" s="15" t="s">
        <v>290</v>
      </c>
      <c r="I4085" s="130">
        <v>10.16</v>
      </c>
      <c r="J4085" s="6">
        <f>1</f>
        <v>1</v>
      </c>
    </row>
    <row r="4086" spans="2:10" ht="23.25" customHeight="1">
      <c r="B4086" s="100" t="s">
        <v>417</v>
      </c>
      <c r="C4086" s="100" t="str">
        <f>_xlfn.XLOOKUP(tblMix[[#This Row],[Team Name]],tblLookup[Team Name],tblLookup[Arena Name],NA(),0,1)</f>
        <v>Lucas Oil Stadium</v>
      </c>
      <c r="D4086" s="100" t="s">
        <v>419</v>
      </c>
      <c r="E4086" s="100">
        <v>67000</v>
      </c>
      <c r="F4086" s="129">
        <v>2008</v>
      </c>
      <c r="G4086" s="100" t="s">
        <v>360</v>
      </c>
      <c r="H4086" s="15" t="s">
        <v>290</v>
      </c>
      <c r="I4086" s="130">
        <v>3.02</v>
      </c>
      <c r="J4086" s="6">
        <f>1</f>
        <v>1</v>
      </c>
    </row>
    <row r="4087" spans="2:10" ht="23.25" customHeight="1">
      <c r="B4087" s="100" t="s">
        <v>396</v>
      </c>
      <c r="C4087" s="100" t="str">
        <f>_xlfn.XLOOKUP(tblMix[[#This Row],[Team Name]],tblLookup[Team Name],tblLookup[Arena Name],NA(),0,1)</f>
        <v>Paycor Stadium</v>
      </c>
      <c r="D4087" s="100" t="str">
        <f>_xlfn.XLOOKUP(tblMix[[#This Row],[Arena Name]],tblLookup[Arena Name],tblLookup[Arena Location],NA(),0,1)</f>
        <v>Cincinnati, Ohio</v>
      </c>
      <c r="E4087" s="100">
        <v>65515</v>
      </c>
      <c r="F4087" s="129">
        <v>2000</v>
      </c>
      <c r="G4087" s="100" t="s">
        <v>291</v>
      </c>
      <c r="H4087" s="15" t="s">
        <v>287</v>
      </c>
      <c r="I4087" s="130">
        <v>8.57</v>
      </c>
      <c r="J4087" s="6">
        <f>1</f>
        <v>1</v>
      </c>
    </row>
    <row r="4088" spans="2:10" ht="23.25" customHeight="1">
      <c r="B4088" s="100" t="s">
        <v>384</v>
      </c>
      <c r="C4088" s="100" t="s">
        <v>385</v>
      </c>
      <c r="D4088" s="100" t="s">
        <v>386</v>
      </c>
      <c r="E4088" s="100">
        <v>71008</v>
      </c>
      <c r="F4088" s="129">
        <v>1998</v>
      </c>
      <c r="G4088" s="100" t="s">
        <v>299</v>
      </c>
      <c r="H4088" s="15" t="s">
        <v>281</v>
      </c>
      <c r="I4088" s="130">
        <v>5.31</v>
      </c>
      <c r="J4088" s="6">
        <f>1</f>
        <v>1</v>
      </c>
    </row>
    <row r="4089" spans="2:10" ht="23.25" customHeight="1">
      <c r="B4089" s="100" t="s">
        <v>399</v>
      </c>
      <c r="C4089" s="100" t="str">
        <f>_xlfn.XLOOKUP(tblMix[[#This Row],[Team Name]],tblLookup[Team Name],tblLookup[Arena Name],NA(),0,1)</f>
        <v>Cleveland Browns Stadium</v>
      </c>
      <c r="D4089" s="100" t="s">
        <v>401</v>
      </c>
      <c r="E4089" s="100">
        <v>67895</v>
      </c>
      <c r="F4089" s="129">
        <v>1999</v>
      </c>
      <c r="G4089" s="100" t="s">
        <v>323</v>
      </c>
      <c r="H4089" s="15" t="s">
        <v>290</v>
      </c>
      <c r="I4089" s="130">
        <v>1.97</v>
      </c>
      <c r="J4089" s="6">
        <f>1</f>
        <v>1</v>
      </c>
    </row>
    <row r="4090" spans="2:10" ht="23.25" customHeight="1">
      <c r="B4090" s="100" t="s">
        <v>432</v>
      </c>
      <c r="C4090" s="100" t="s">
        <v>430</v>
      </c>
      <c r="D4090" s="100" t="s">
        <v>431</v>
      </c>
      <c r="E4090" s="100">
        <v>70240</v>
      </c>
      <c r="F4090" s="129">
        <v>2020</v>
      </c>
      <c r="G4090" s="100" t="s">
        <v>272</v>
      </c>
      <c r="H4090" s="15" t="s">
        <v>283</v>
      </c>
      <c r="I4090" s="130">
        <v>15.68</v>
      </c>
      <c r="J4090" s="6">
        <f>1</f>
        <v>1</v>
      </c>
    </row>
    <row r="4091" spans="2:10" ht="23.25" customHeight="1">
      <c r="B4091" s="100" t="str" cm="1">
        <f t="array" ref="B4091">_xlfn.XLOOKUP(tblMix[[#This Row],[Arena Name]]&amp;tblMix[[#This Row],[Arena Location]],tblLookup[Arena Name]&amp;tblLookup[Arena Location],tblLookup[Team Name],NA(),0,1)</f>
        <v>Tennessee Titans</v>
      </c>
      <c r="C4091" s="100" t="s">
        <v>465</v>
      </c>
      <c r="D4091" s="100" t="s">
        <v>466</v>
      </c>
      <c r="E4091" s="100">
        <v>69143</v>
      </c>
      <c r="F4091" s="129">
        <v>1999</v>
      </c>
      <c r="G4091" s="100" t="s">
        <v>323</v>
      </c>
      <c r="H4091" s="15" t="s">
        <v>290</v>
      </c>
      <c r="I4091" s="130">
        <v>1.97</v>
      </c>
      <c r="J4091" s="6">
        <f>1</f>
        <v>1</v>
      </c>
    </row>
    <row r="4092" spans="2:10" ht="23.25" customHeight="1">
      <c r="B4092" s="100" t="str" cm="1">
        <f t="array" ref="B4092">_xlfn.XLOOKUP(tblMix[[#This Row],[Arena Name]]&amp;tblMix[[#This Row],[Arena Location]],tblLookup[Arena Name]&amp;tblLookup[Arena Location],tblLookup[Team Name],NA(),0,1)</f>
        <v>New Orleans Saints</v>
      </c>
      <c r="C4092" s="100" t="s">
        <v>443</v>
      </c>
      <c r="D4092" s="100" t="s">
        <v>444</v>
      </c>
      <c r="E4092" s="100">
        <v>73208</v>
      </c>
      <c r="F4092" s="129">
        <v>1975</v>
      </c>
      <c r="G4092" s="100" t="s">
        <v>310</v>
      </c>
      <c r="H4092" s="15" t="s">
        <v>287</v>
      </c>
      <c r="I4092" s="130">
        <v>7.49</v>
      </c>
      <c r="J4092" s="6">
        <f>1</f>
        <v>1</v>
      </c>
    </row>
    <row r="4093" spans="2:10" ht="23.25" customHeight="1">
      <c r="B4093" s="100" t="s">
        <v>442</v>
      </c>
      <c r="C4093" s="100" t="s">
        <v>443</v>
      </c>
      <c r="D4093" s="100" t="str">
        <f>_xlfn.XLOOKUP(tblMix[[#This Row],[Arena Name]],tblLookup[Arena Name],tblLookup[Arena Location],NA(),0,1)</f>
        <v>New Orleans, Louisiana</v>
      </c>
      <c r="E4093" s="100">
        <v>73208</v>
      </c>
      <c r="F4093" s="129">
        <v>1975</v>
      </c>
      <c r="G4093" s="100" t="s">
        <v>363</v>
      </c>
      <c r="H4093" s="15" t="s">
        <v>287</v>
      </c>
      <c r="I4093" s="130">
        <v>5.05</v>
      </c>
      <c r="J4093" s="6">
        <f>1</f>
        <v>1</v>
      </c>
    </row>
    <row r="4094" spans="2:10" ht="23.25" customHeight="1">
      <c r="B4094" s="100" t="s">
        <v>399</v>
      </c>
      <c r="C4094" s="100" t="s">
        <v>400</v>
      </c>
      <c r="D4094" s="100" t="str">
        <f>_xlfn.XLOOKUP(tblMix[[#This Row],[Arena Name]],tblLookup[Arena Name],tblLookup[Arena Location],NA(),0,1)</f>
        <v>Cleveland, Ohio</v>
      </c>
      <c r="E4094" s="100">
        <v>67895</v>
      </c>
      <c r="F4094" s="129">
        <v>1999</v>
      </c>
      <c r="G4094" s="100" t="s">
        <v>303</v>
      </c>
      <c r="H4094" s="15" t="s">
        <v>287</v>
      </c>
      <c r="I4094" s="130">
        <v>13.89</v>
      </c>
      <c r="J4094" s="6">
        <f>1</f>
        <v>1</v>
      </c>
    </row>
    <row r="4095" spans="2:10" ht="23.25" customHeight="1">
      <c r="B4095" s="100" t="str" cm="1">
        <f t="array" ref="B4095">_xlfn.XLOOKUP(tblMix[[#This Row],[Arena Name]]&amp;tblMix[[#This Row],[Arena Location]],tblLookup[Arena Name]&amp;tblLookup[Arena Location],tblLookup[Team Name],NA(),0,1)</f>
        <v>Arizona Cardinals</v>
      </c>
      <c r="C4095" s="100" t="s">
        <v>379</v>
      </c>
      <c r="D4095" s="100" t="s">
        <v>380</v>
      </c>
      <c r="E4095" s="100">
        <v>63400</v>
      </c>
      <c r="F4095" s="129">
        <v>2006</v>
      </c>
      <c r="G4095" s="100" t="s">
        <v>310</v>
      </c>
      <c r="H4095" s="15" t="s">
        <v>283</v>
      </c>
      <c r="I4095" s="130">
        <v>7.49</v>
      </c>
      <c r="J4095" s="6">
        <f>1</f>
        <v>1</v>
      </c>
    </row>
    <row r="4096" spans="2:10" ht="23.25" customHeight="1">
      <c r="B4096" s="100" t="str" cm="1">
        <f t="array" ref="B4096">_xlfn.XLOOKUP(tblMix[[#This Row],[Arena Name]]&amp;tblMix[[#This Row],[Arena Location]],tblLookup[Arena Name]&amp;tblLookup[Arena Location],tblLookup[Team Name],NA(),0,1)</f>
        <v>Los Angeles Rams</v>
      </c>
      <c r="C4096" s="100" t="s">
        <v>430</v>
      </c>
      <c r="D4096" s="100" t="s">
        <v>431</v>
      </c>
      <c r="E4096" s="100">
        <v>70240</v>
      </c>
      <c r="F4096" s="129">
        <v>2020</v>
      </c>
      <c r="G4096" s="100" t="s">
        <v>310</v>
      </c>
      <c r="H4096" s="15" t="s">
        <v>290</v>
      </c>
      <c r="I4096" s="130">
        <v>7</v>
      </c>
      <c r="J4096" s="6">
        <f>1</f>
        <v>1</v>
      </c>
    </row>
    <row r="4097" spans="2:10" ht="23.25" customHeight="1">
      <c r="B4097" s="100" t="s">
        <v>429</v>
      </c>
      <c r="C4097" s="100" t="str">
        <f>_xlfn.XLOOKUP(tblMix[[#This Row],[Team Name]],tblLookup[Team Name],tblLookup[Arena Name],NA(),0,1)</f>
        <v>SoFi Stadium</v>
      </c>
      <c r="D4097" s="100" t="str">
        <f>_xlfn.XLOOKUP(tblMix[[#This Row],[Arena Name]],tblLookup[Arena Name],tblLookup[Arena Location],NA(),0,1)</f>
        <v>Inglewood, California</v>
      </c>
      <c r="E4097" s="100">
        <v>70240</v>
      </c>
      <c r="F4097" s="129">
        <v>2020</v>
      </c>
      <c r="G4097" s="100" t="s">
        <v>322</v>
      </c>
      <c r="H4097" s="15" t="s">
        <v>281</v>
      </c>
      <c r="I4097" s="130">
        <v>4.45</v>
      </c>
      <c r="J4097" s="6">
        <f>1</f>
        <v>1</v>
      </c>
    </row>
    <row r="4098" spans="2:10" ht="23.25" customHeight="1">
      <c r="B4098" s="100" t="s">
        <v>432</v>
      </c>
      <c r="C4098" s="100" t="s">
        <v>430</v>
      </c>
      <c r="D4098" s="100" t="s">
        <v>431</v>
      </c>
      <c r="E4098" s="100">
        <v>70240</v>
      </c>
      <c r="F4098" s="129">
        <v>2020</v>
      </c>
      <c r="G4098" s="100" t="s">
        <v>275</v>
      </c>
      <c r="H4098" s="15" t="s">
        <v>287</v>
      </c>
      <c r="I4098" s="130">
        <v>14.59</v>
      </c>
      <c r="J4098" s="6">
        <f>1</f>
        <v>1</v>
      </c>
    </row>
    <row r="4099" spans="2:10" ht="23.25" customHeight="1">
      <c r="B4099" s="100" t="s">
        <v>417</v>
      </c>
      <c r="C4099" s="100" t="s">
        <v>418</v>
      </c>
      <c r="D4099" s="100" t="str">
        <f>_xlfn.XLOOKUP(tblMix[[#This Row],[Arena Name]],tblLookup[Arena Name],tblLookup[Arena Location],NA(),0,1)</f>
        <v>Indianapolis, Indiana</v>
      </c>
      <c r="E4099" s="100">
        <v>67000</v>
      </c>
      <c r="F4099" s="129">
        <v>2008</v>
      </c>
      <c r="G4099" s="100" t="s">
        <v>282</v>
      </c>
      <c r="H4099" s="15" t="s">
        <v>290</v>
      </c>
      <c r="I4099" s="130">
        <v>5.88</v>
      </c>
      <c r="J4099" s="6">
        <f>1</f>
        <v>1</v>
      </c>
    </row>
    <row r="4100" spans="2:10" ht="23.25" customHeight="1">
      <c r="B4100" s="100" t="s">
        <v>452</v>
      </c>
      <c r="C4100" s="100" t="s">
        <v>453</v>
      </c>
      <c r="D4100" s="100" t="s">
        <v>454</v>
      </c>
      <c r="E4100" s="100">
        <v>68400</v>
      </c>
      <c r="F4100" s="129">
        <v>2001</v>
      </c>
      <c r="G4100" s="100" t="s">
        <v>274</v>
      </c>
      <c r="H4100" s="15" t="s">
        <v>283</v>
      </c>
      <c r="I4100" s="130">
        <v>6.84</v>
      </c>
      <c r="J4100" s="6">
        <f>1</f>
        <v>1</v>
      </c>
    </row>
    <row r="4101" spans="2:10" ht="23.25" customHeight="1">
      <c r="B4101" s="100" t="s">
        <v>378</v>
      </c>
      <c r="C4101" s="100" t="str">
        <f>_xlfn.XLOOKUP(tblMix[[#This Row],[Team Name]],tblLookup[Team Name],tblLookup[Arena Name],NA(),0,1)</f>
        <v>State Farm Stadium</v>
      </c>
      <c r="D4101" s="100" t="s">
        <v>380</v>
      </c>
      <c r="E4101" s="100">
        <v>63400</v>
      </c>
      <c r="F4101" s="129">
        <v>2006</v>
      </c>
      <c r="G4101" s="100" t="s">
        <v>324</v>
      </c>
      <c r="H4101" s="15" t="s">
        <v>290</v>
      </c>
      <c r="I4101" s="130">
        <v>13.09</v>
      </c>
      <c r="J4101" s="6">
        <f>1</f>
        <v>1</v>
      </c>
    </row>
    <row r="4102" spans="2:10" ht="23.25" customHeight="1">
      <c r="B4102" s="100" t="s">
        <v>405</v>
      </c>
      <c r="C4102" s="100" t="str">
        <f>_xlfn.XLOOKUP(tblMix[[#This Row],[Team Name]],tblLookup[Team Name],tblLookup[Arena Name],NA(),0,1)</f>
        <v>Empower Field at Mile High</v>
      </c>
      <c r="D4102" s="100" t="str">
        <f>_xlfn.XLOOKUP(tblMix[[#This Row],[Arena Name]],tblLookup[Arena Name],tblLookup[Arena Location],NA(),0,1)</f>
        <v>Denver, Colorado</v>
      </c>
      <c r="E4102" s="100">
        <v>76125</v>
      </c>
      <c r="F4102" s="129">
        <v>2001</v>
      </c>
      <c r="G4102" s="100" t="s">
        <v>298</v>
      </c>
      <c r="H4102" s="15" t="s">
        <v>281</v>
      </c>
      <c r="I4102" s="130">
        <v>9.0500000000000007</v>
      </c>
      <c r="J4102" s="6">
        <f>1</f>
        <v>1</v>
      </c>
    </row>
    <row r="4103" spans="2:10" ht="23.25" customHeight="1">
      <c r="B4103" s="100" t="s">
        <v>411</v>
      </c>
      <c r="C4103" s="100" t="str">
        <f>_xlfn.XLOOKUP(tblMix[[#This Row],[Team Name]],tblLookup[Team Name],tblLookup[Arena Name],NA(),0,1)</f>
        <v>Lambeau Field</v>
      </c>
      <c r="D4103" s="100" t="str">
        <f>_xlfn.XLOOKUP(tblMix[[#This Row],[Arena Name]],tblLookup[Arena Name],tblLookup[Arena Location],NA(),0,1)</f>
        <v>Green Bay, Wisconsin</v>
      </c>
      <c r="E4103" s="100">
        <v>81441</v>
      </c>
      <c r="F4103" s="129">
        <v>1957</v>
      </c>
      <c r="G4103" s="100" t="s">
        <v>274</v>
      </c>
      <c r="H4103" s="15" t="s">
        <v>290</v>
      </c>
      <c r="I4103" s="130">
        <v>7.28</v>
      </c>
      <c r="J4103" s="6">
        <f>1</f>
        <v>1</v>
      </c>
    </row>
    <row r="4104" spans="2:10" ht="23.25" customHeight="1">
      <c r="B4104" s="100" t="s">
        <v>432</v>
      </c>
      <c r="C4104" s="100" t="s">
        <v>430</v>
      </c>
      <c r="D4104" s="100" t="s">
        <v>431</v>
      </c>
      <c r="E4104" s="100">
        <v>70240</v>
      </c>
      <c r="F4104" s="129">
        <v>2020</v>
      </c>
      <c r="G4104" s="100" t="s">
        <v>324</v>
      </c>
      <c r="H4104" s="15" t="s">
        <v>283</v>
      </c>
      <c r="I4104" s="130">
        <v>14.14</v>
      </c>
      <c r="J4104" s="6">
        <f>1</f>
        <v>1</v>
      </c>
    </row>
    <row r="4105" spans="2:10" ht="23.25" customHeight="1">
      <c r="B4105" s="100" t="s">
        <v>378</v>
      </c>
      <c r="C4105" s="100" t="s">
        <v>379</v>
      </c>
      <c r="D4105" s="100" t="s">
        <v>380</v>
      </c>
      <c r="E4105" s="100">
        <v>63400</v>
      </c>
      <c r="F4105" s="129">
        <v>2006</v>
      </c>
      <c r="G4105" s="100" t="s">
        <v>294</v>
      </c>
      <c r="H4105" s="15" t="s">
        <v>290</v>
      </c>
      <c r="I4105" s="130">
        <v>3.14</v>
      </c>
      <c r="J4105" s="6">
        <f>1</f>
        <v>1</v>
      </c>
    </row>
    <row r="4106" spans="2:10" ht="23.25" customHeight="1">
      <c r="B4106" s="100" t="s">
        <v>467</v>
      </c>
      <c r="C4106" s="100" t="str">
        <f>_xlfn.XLOOKUP(tblMix[[#This Row],[Team Name]],tblLookup[Team Name],tblLookup[Arena Name],NA(),0,1)</f>
        <v>Commanders Field</v>
      </c>
      <c r="D4106" s="100" t="str">
        <f>_xlfn.XLOOKUP(tblMix[[#This Row],[Arena Name]],tblLookup[Arena Name],tblLookup[Arena Location],NA(),0,1)</f>
        <v>Landover, Maryland</v>
      </c>
      <c r="E4106" s="100">
        <v>82000</v>
      </c>
      <c r="F4106" s="129">
        <v>1997</v>
      </c>
      <c r="G4106" s="100" t="s">
        <v>362</v>
      </c>
      <c r="H4106" s="15" t="s">
        <v>281</v>
      </c>
      <c r="I4106" s="130">
        <v>6.69</v>
      </c>
      <c r="J4106" s="6">
        <f>1</f>
        <v>1</v>
      </c>
    </row>
    <row r="4107" spans="2:10" ht="23.25" customHeight="1">
      <c r="B4107" s="100" t="s">
        <v>393</v>
      </c>
      <c r="C4107" s="100" t="str">
        <f>_xlfn.XLOOKUP(tblMix[[#This Row],[Team Name]],tblLookup[Team Name],tblLookup[Arena Name],NA(),0,1)</f>
        <v>Soldier Field</v>
      </c>
      <c r="D4107" s="100" t="str">
        <f>_xlfn.XLOOKUP(tblMix[[#This Row],[Arena Name]],tblLookup[Arena Name],tblLookup[Arena Location],NA(),0,1)</f>
        <v>Chicago, Illinois</v>
      </c>
      <c r="E4107" s="100">
        <v>61500</v>
      </c>
      <c r="F4107" s="129">
        <v>1924</v>
      </c>
      <c r="G4107" s="100" t="s">
        <v>269</v>
      </c>
      <c r="H4107" s="15" t="s">
        <v>283</v>
      </c>
      <c r="I4107" s="130">
        <v>10.34</v>
      </c>
      <c r="J4107" s="6">
        <f>1</f>
        <v>1</v>
      </c>
    </row>
    <row r="4108" spans="2:10" ht="23.25" customHeight="1">
      <c r="B4108" s="100" t="s">
        <v>467</v>
      </c>
      <c r="C4108" s="100" t="str">
        <f>_xlfn.XLOOKUP(tblMix[[#This Row],[Team Name]],tblLookup[Team Name],tblLookup[Arena Name],NA(),0,1)</f>
        <v>Commanders Field</v>
      </c>
      <c r="D4108" s="100" t="str">
        <f>_xlfn.XLOOKUP(tblMix[[#This Row],[Arena Name]],tblLookup[Arena Name],tblLookup[Arena Location],NA(),0,1)</f>
        <v>Landover, Maryland</v>
      </c>
      <c r="E4108" s="100">
        <v>82000</v>
      </c>
      <c r="F4108" s="129">
        <v>1997</v>
      </c>
      <c r="G4108" s="100" t="s">
        <v>297</v>
      </c>
      <c r="H4108" s="15" t="s">
        <v>281</v>
      </c>
      <c r="I4108" s="130">
        <v>15.12</v>
      </c>
      <c r="J4108" s="6">
        <f>1</f>
        <v>1</v>
      </c>
    </row>
    <row r="4109" spans="2:10" ht="23.25" customHeight="1">
      <c r="B4109" s="100" t="s">
        <v>448</v>
      </c>
      <c r="C4109" s="100" t="str">
        <f>_xlfn.XLOOKUP(tblMix[[#This Row],[Team Name]],tblLookup[Team Name],tblLookup[Arena Name],NA(),0,1)</f>
        <v>MetLife Stadium</v>
      </c>
      <c r="D4109" s="100" t="s">
        <v>447</v>
      </c>
      <c r="E4109" s="100">
        <v>82500</v>
      </c>
      <c r="F4109" s="129">
        <v>2010</v>
      </c>
      <c r="G4109" s="100" t="s">
        <v>360</v>
      </c>
      <c r="H4109" s="15" t="s">
        <v>290</v>
      </c>
      <c r="I4109" s="130">
        <v>3.02</v>
      </c>
      <c r="J4109" s="6">
        <f>1</f>
        <v>1</v>
      </c>
    </row>
    <row r="4110" spans="2:10" ht="23.25" customHeight="1">
      <c r="B4110" s="100" t="s">
        <v>378</v>
      </c>
      <c r="C4110" s="100" t="s">
        <v>379</v>
      </c>
      <c r="D4110" s="100" t="s">
        <v>380</v>
      </c>
      <c r="E4110" s="100">
        <v>63400</v>
      </c>
      <c r="F4110" s="129">
        <v>2006</v>
      </c>
      <c r="G4110" s="100" t="s">
        <v>291</v>
      </c>
      <c r="H4110" s="15" t="s">
        <v>290</v>
      </c>
      <c r="I4110" s="130">
        <v>9.1199999999999992</v>
      </c>
      <c r="J4110" s="6">
        <f>1</f>
        <v>1</v>
      </c>
    </row>
    <row r="4111" spans="2:10" ht="23.25" customHeight="1">
      <c r="B4111" s="100" t="s">
        <v>448</v>
      </c>
      <c r="C4111" s="100" t="str">
        <f>_xlfn.XLOOKUP(tblMix[[#This Row],[Team Name]],tblLookup[Team Name],tblLookup[Arena Name],NA(),0,1)</f>
        <v>MetLife Stadium</v>
      </c>
      <c r="D4111" s="100" t="s">
        <v>447</v>
      </c>
      <c r="E4111" s="100">
        <v>82500</v>
      </c>
      <c r="F4111" s="129">
        <v>2010</v>
      </c>
      <c r="G4111" s="100" t="s">
        <v>312</v>
      </c>
      <c r="H4111" s="15" t="s">
        <v>290</v>
      </c>
      <c r="I4111" s="130">
        <v>15.16</v>
      </c>
      <c r="J4111" s="6">
        <f>1</f>
        <v>1</v>
      </c>
    </row>
    <row r="4112" spans="2:10" ht="23.25" customHeight="1">
      <c r="B4112" s="100" t="s">
        <v>464</v>
      </c>
      <c r="C4112" s="100" t="s">
        <v>465</v>
      </c>
      <c r="D4112" s="100" t="str">
        <f>_xlfn.XLOOKUP(tblMix[[#This Row],[Arena Name]],tblLookup[Arena Name],tblLookup[Arena Location],NA(),0,1)</f>
        <v>Nashville, Tennessee</v>
      </c>
      <c r="E4112" s="100">
        <v>69143</v>
      </c>
      <c r="F4112" s="129">
        <v>1999</v>
      </c>
      <c r="G4112" s="100" t="s">
        <v>300</v>
      </c>
      <c r="H4112" s="15" t="s">
        <v>287</v>
      </c>
      <c r="I4112" s="130">
        <v>8.15</v>
      </c>
      <c r="J4112" s="6">
        <f>1</f>
        <v>1</v>
      </c>
    </row>
    <row r="4113" spans="2:10" ht="23.25" customHeight="1">
      <c r="B4113" s="100" t="s">
        <v>405</v>
      </c>
      <c r="C4113" s="100" t="str">
        <f>_xlfn.XLOOKUP(tblMix[[#This Row],[Team Name]],tblLookup[Team Name],tblLookup[Arena Name],NA(),0,1)</f>
        <v>Empower Field at Mile High</v>
      </c>
      <c r="D4113" s="100" t="str">
        <f>_xlfn.XLOOKUP(tblMix[[#This Row],[Arena Name]],tblLookup[Arena Name],tblLookup[Arena Location],NA(),0,1)</f>
        <v>Denver, Colorado</v>
      </c>
      <c r="E4113" s="100">
        <v>76125</v>
      </c>
      <c r="F4113" s="129">
        <v>2001</v>
      </c>
      <c r="G4113" s="100" t="s">
        <v>361</v>
      </c>
      <c r="H4113" s="15" t="s">
        <v>290</v>
      </c>
      <c r="I4113" s="130">
        <v>3.25</v>
      </c>
      <c r="J4113" s="6">
        <f>1</f>
        <v>1</v>
      </c>
    </row>
    <row r="4114" spans="2:10" ht="23.25" customHeight="1">
      <c r="B4114" s="100" t="str" cm="1">
        <f t="array" ref="B4114">_xlfn.XLOOKUP(tblMix[[#This Row],[Arena Name]]&amp;tblMix[[#This Row],[Arena Location]],tblLookup[Arena Name]&amp;tblLookup[Arena Location],tblLookup[Team Name],NA(),0,1)</f>
        <v>Chicago Bears</v>
      </c>
      <c r="C4114" s="100" t="s">
        <v>394</v>
      </c>
      <c r="D4114" s="100" t="s">
        <v>395</v>
      </c>
      <c r="E4114" s="100">
        <v>61500</v>
      </c>
      <c r="F4114" s="129">
        <v>1924</v>
      </c>
      <c r="G4114" s="100" t="s">
        <v>309</v>
      </c>
      <c r="H4114" s="15" t="s">
        <v>281</v>
      </c>
      <c r="I4114" s="130">
        <v>1.61</v>
      </c>
      <c r="J4114" s="6">
        <f>1</f>
        <v>1</v>
      </c>
    </row>
    <row r="4115" spans="2:10" ht="23.25" customHeight="1">
      <c r="B4115" s="100" t="s">
        <v>423</v>
      </c>
      <c r="C4115" s="100" t="s">
        <v>424</v>
      </c>
      <c r="D4115" s="100" t="s">
        <v>425</v>
      </c>
      <c r="E4115" s="100">
        <v>76416</v>
      </c>
      <c r="F4115" s="129">
        <v>1972</v>
      </c>
      <c r="G4115" s="100" t="s">
        <v>363</v>
      </c>
      <c r="H4115" s="15" t="s">
        <v>283</v>
      </c>
      <c r="I4115" s="130">
        <v>5.05</v>
      </c>
      <c r="J4115" s="6">
        <f>1</f>
        <v>1</v>
      </c>
    </row>
    <row r="4116" spans="2:10" ht="23.25" customHeight="1">
      <c r="B4116" s="100" t="s">
        <v>396</v>
      </c>
      <c r="C4116" s="100" t="s">
        <v>397</v>
      </c>
      <c r="D4116" s="100" t="s">
        <v>398</v>
      </c>
      <c r="E4116" s="100">
        <v>65515</v>
      </c>
      <c r="F4116" s="129">
        <v>2000</v>
      </c>
      <c r="G4116" s="100" t="s">
        <v>294</v>
      </c>
      <c r="H4116" s="15" t="s">
        <v>287</v>
      </c>
      <c r="I4116" s="130">
        <v>3.08</v>
      </c>
      <c r="J4116" s="6">
        <f>1</f>
        <v>1</v>
      </c>
    </row>
    <row r="4117" spans="2:10" ht="23.25" customHeight="1">
      <c r="B4117" s="100" t="s">
        <v>405</v>
      </c>
      <c r="C4117" s="100" t="str">
        <f>_xlfn.XLOOKUP(tblMix[[#This Row],[Team Name]],tblLookup[Team Name],tblLookup[Arena Name],NA(),0,1)</f>
        <v>Empower Field at Mile High</v>
      </c>
      <c r="D4117" s="100" t="str">
        <f>_xlfn.XLOOKUP(tblMix[[#This Row],[Arena Name]],tblLookup[Arena Name],tblLookup[Arena Location],NA(),0,1)</f>
        <v>Denver, Colorado</v>
      </c>
      <c r="E4117" s="100">
        <v>76125</v>
      </c>
      <c r="F4117" s="129">
        <v>2001</v>
      </c>
      <c r="G4117" s="100" t="s">
        <v>298</v>
      </c>
      <c r="H4117" s="15" t="s">
        <v>287</v>
      </c>
      <c r="I4117" s="130">
        <v>9.84</v>
      </c>
      <c r="J4117" s="6">
        <f>1</f>
        <v>1</v>
      </c>
    </row>
    <row r="4118" spans="2:10" ht="23.25" customHeight="1">
      <c r="B4118" s="100" t="s">
        <v>399</v>
      </c>
      <c r="C4118" s="100" t="s">
        <v>400</v>
      </c>
      <c r="D4118" s="100" t="s">
        <v>401</v>
      </c>
      <c r="E4118" s="100">
        <v>67895</v>
      </c>
      <c r="F4118" s="129">
        <v>1999</v>
      </c>
      <c r="G4118" s="100" t="s">
        <v>323</v>
      </c>
      <c r="H4118" s="15" t="s">
        <v>287</v>
      </c>
      <c r="I4118" s="130">
        <v>2.11</v>
      </c>
      <c r="J4118" s="6">
        <f>1</f>
        <v>1</v>
      </c>
    </row>
    <row r="4119" spans="2:10" ht="23.25" customHeight="1">
      <c r="B4119" s="100" t="s">
        <v>387</v>
      </c>
      <c r="C4119" s="100" t="s">
        <v>388</v>
      </c>
      <c r="D4119" s="100" t="str">
        <f>_xlfn.XLOOKUP(tblMix[[#This Row],[Arena Name]],tblLookup[Arena Name],tblLookup[Arena Location],NA(),0,1)</f>
        <v>Orchard Park, New York</v>
      </c>
      <c r="E4119" s="100">
        <v>71608</v>
      </c>
      <c r="F4119" s="129">
        <v>1973</v>
      </c>
      <c r="G4119" s="100" t="s">
        <v>300</v>
      </c>
      <c r="H4119" s="15" t="s">
        <v>281</v>
      </c>
      <c r="I4119" s="130">
        <v>8.64</v>
      </c>
      <c r="J4119" s="6">
        <f>1</f>
        <v>1</v>
      </c>
    </row>
    <row r="4120" spans="2:10" ht="23.25" customHeight="1">
      <c r="B4120" s="100" t="s">
        <v>384</v>
      </c>
      <c r="C4120" s="100" t="s">
        <v>385</v>
      </c>
      <c r="D4120" s="100" t="s">
        <v>386</v>
      </c>
      <c r="E4120" s="100">
        <v>71008</v>
      </c>
      <c r="F4120" s="129">
        <v>1998</v>
      </c>
      <c r="G4120" s="100" t="s">
        <v>358</v>
      </c>
      <c r="H4120" s="15" t="s">
        <v>290</v>
      </c>
      <c r="I4120" s="130">
        <v>13.59</v>
      </c>
      <c r="J4120" s="6">
        <f>1</f>
        <v>1</v>
      </c>
    </row>
    <row r="4121" spans="2:10" ht="23.25" customHeight="1">
      <c r="B4121" s="100" t="str" cm="1">
        <f t="array" ref="B4121">_xlfn.XLOOKUP(tblMix[[#This Row],[Arena Name]]&amp;tblMix[[#This Row],[Arena Location]],tblLookup[Arena Name]&amp;tblLookup[Arena Location],tblLookup[Team Name],NA(),0,1)</f>
        <v>Atlanta Falcons</v>
      </c>
      <c r="C4121" s="100" t="str">
        <f>_xlfn.XLOOKUP(tblMix[[#This Row],[Arena Location]],tblLookup[Arena Location],tblLookup[Arena Name],NA(),0,1)</f>
        <v>Mercedes-Benz Stadium</v>
      </c>
      <c r="D4121" s="100" t="s">
        <v>383</v>
      </c>
      <c r="E4121" s="100">
        <v>71000</v>
      </c>
      <c r="F4121" s="129">
        <v>2017</v>
      </c>
      <c r="G4121" s="100" t="s">
        <v>297</v>
      </c>
      <c r="H4121" s="15" t="s">
        <v>287</v>
      </c>
      <c r="I4121" s="130">
        <v>15.27</v>
      </c>
      <c r="J4121" s="6">
        <f>1</f>
        <v>1</v>
      </c>
    </row>
    <row r="4122" spans="2:10" ht="23.25" customHeight="1">
      <c r="B4122" s="100" t="s">
        <v>445</v>
      </c>
      <c r="C4122" s="100" t="str">
        <f>_xlfn.XLOOKUP(tblMix[[#This Row],[Team Name]],tblLookup[Team Name],tblLookup[Arena Name],NA(),0,1)</f>
        <v>MetLife Stadium</v>
      </c>
      <c r="D4122" s="100" t="str">
        <f>_xlfn.XLOOKUP(tblMix[[#This Row],[Arena Name]],tblLookup[Arena Name],tblLookup[Arena Location],NA(),0,1)</f>
        <v>East Rutherford, New Jersey</v>
      </c>
      <c r="E4122" s="100">
        <v>82500</v>
      </c>
      <c r="F4122" s="129">
        <v>2010</v>
      </c>
      <c r="G4122" s="100" t="s">
        <v>321</v>
      </c>
      <c r="H4122" s="15" t="s">
        <v>281</v>
      </c>
      <c r="I4122" s="130">
        <v>3.9</v>
      </c>
      <c r="J4122" s="6">
        <f>1</f>
        <v>1</v>
      </c>
    </row>
    <row r="4123" spans="2:10" ht="23.25" customHeight="1">
      <c r="B4123" s="100" t="s">
        <v>458</v>
      </c>
      <c r="C4123" s="100" t="str">
        <f>_xlfn.XLOOKUP(tblMix[[#This Row],[Team Name]],tblLookup[Team Name],tblLookup[Arena Name],NA(),0,1)</f>
        <v>Lumen Field</v>
      </c>
      <c r="D4123" s="100" t="str">
        <f>_xlfn.XLOOKUP(tblMix[[#This Row],[Arena Name]],tblLookup[Arena Name],tblLookup[Arena Location],NA(),0,1)</f>
        <v>Seattle, Washington</v>
      </c>
      <c r="E4123" s="100">
        <v>69000</v>
      </c>
      <c r="F4123" s="129">
        <v>2002</v>
      </c>
      <c r="G4123" s="100" t="s">
        <v>311</v>
      </c>
      <c r="H4123" s="15" t="s">
        <v>290</v>
      </c>
      <c r="I4123" s="130">
        <v>14.13</v>
      </c>
      <c r="J4123" s="6">
        <f>1</f>
        <v>1</v>
      </c>
    </row>
    <row r="4124" spans="2:10" ht="23.25" customHeight="1">
      <c r="B4124" s="100" t="s">
        <v>429</v>
      </c>
      <c r="C4124" s="100" t="s">
        <v>430</v>
      </c>
      <c r="D4124" s="100" t="s">
        <v>431</v>
      </c>
      <c r="E4124" s="100">
        <v>70240</v>
      </c>
      <c r="F4124" s="129">
        <v>2020</v>
      </c>
      <c r="G4124" s="100" t="s">
        <v>270</v>
      </c>
      <c r="H4124" s="15" t="s">
        <v>283</v>
      </c>
      <c r="I4124" s="130">
        <v>8.67</v>
      </c>
      <c r="J4124" s="6">
        <f>1</f>
        <v>1</v>
      </c>
    </row>
    <row r="4125" spans="2:10" ht="23.25" customHeight="1">
      <c r="B4125" s="100" t="s">
        <v>378</v>
      </c>
      <c r="C4125" s="100" t="s">
        <v>379</v>
      </c>
      <c r="D4125" s="100" t="s">
        <v>380</v>
      </c>
      <c r="E4125" s="100">
        <v>63400</v>
      </c>
      <c r="F4125" s="129">
        <v>2006</v>
      </c>
      <c r="G4125" s="100" t="s">
        <v>277</v>
      </c>
      <c r="H4125" s="15" t="s">
        <v>287</v>
      </c>
      <c r="I4125" s="130">
        <v>8.2200000000000006</v>
      </c>
      <c r="J4125" s="6">
        <f>1</f>
        <v>1</v>
      </c>
    </row>
    <row r="4126" spans="2:10" ht="23.25" customHeight="1">
      <c r="B4126" s="100" t="s">
        <v>393</v>
      </c>
      <c r="C4126" s="100" t="str">
        <f>_xlfn.XLOOKUP(tblMix[[#This Row],[Team Name]],tblLookup[Team Name],tblLookup[Arena Name],NA(),0,1)</f>
        <v>Soldier Field</v>
      </c>
      <c r="D4126" s="100" t="str">
        <f>_xlfn.XLOOKUP(tblMix[[#This Row],[Arena Name]],tblLookup[Arena Name],tblLookup[Arena Location],NA(),0,1)</f>
        <v>Chicago, Illinois</v>
      </c>
      <c r="E4126" s="100">
        <v>61500</v>
      </c>
      <c r="F4126" s="129">
        <v>1924</v>
      </c>
      <c r="G4126" s="100" t="s">
        <v>288</v>
      </c>
      <c r="H4126" s="15" t="s">
        <v>290</v>
      </c>
      <c r="I4126" s="130">
        <v>5.08</v>
      </c>
      <c r="J4126" s="6">
        <f>1</f>
        <v>1</v>
      </c>
    </row>
    <row r="4127" spans="2:10" ht="23.25" customHeight="1">
      <c r="B4127" s="100" t="str" cm="1">
        <f t="array" ref="B4127">_xlfn.XLOOKUP(tblMix[[#This Row],[Arena Name]]&amp;tblMix[[#This Row],[Arena Location]],tblLookup[Arena Name]&amp;tblLookup[Arena Location],tblLookup[Team Name],NA(),0,1)</f>
        <v>Tampa Bay Buccaneers</v>
      </c>
      <c r="C4127" s="100" t="str">
        <f>_xlfn.XLOOKUP(tblMix[[#This Row],[Arena Location]],tblLookup[Arena Location],tblLookup[Arena Name],NA(),0,1)</f>
        <v>Raymond James Stadium</v>
      </c>
      <c r="D4127" s="100" t="s">
        <v>463</v>
      </c>
      <c r="E4127" s="100">
        <v>65890</v>
      </c>
      <c r="F4127" s="129">
        <v>1998</v>
      </c>
      <c r="G4127" s="100" t="s">
        <v>309</v>
      </c>
      <c r="H4127" s="15" t="s">
        <v>290</v>
      </c>
      <c r="I4127" s="130">
        <v>1.83</v>
      </c>
      <c r="J4127" s="6">
        <f>1</f>
        <v>1</v>
      </c>
    </row>
    <row r="4128" spans="2:10" ht="23.25" customHeight="1">
      <c r="B4128" s="100" t="str" cm="1">
        <f t="array" ref="B4128">_xlfn.XLOOKUP(tblMix[[#This Row],[Arena Name]]&amp;tblMix[[#This Row],[Arena Location]],tblLookup[Arena Name]&amp;tblLookup[Arena Location],tblLookup[Team Name],NA(),0,1)</f>
        <v>Cleveland Browns</v>
      </c>
      <c r="C4128" s="100" t="str">
        <f>_xlfn.XLOOKUP(tblMix[[#This Row],[Arena Location]],tblLookup[Arena Location],tblLookup[Arena Name],NA(),0,1)</f>
        <v>Cleveland Browns Stadium</v>
      </c>
      <c r="D4128" s="100" t="s">
        <v>401</v>
      </c>
      <c r="E4128" s="100">
        <v>67895</v>
      </c>
      <c r="F4128" s="129">
        <v>1999</v>
      </c>
      <c r="G4128" s="100" t="s">
        <v>273</v>
      </c>
      <c r="H4128" s="15" t="s">
        <v>287</v>
      </c>
      <c r="I4128" s="130">
        <v>6.07</v>
      </c>
      <c r="J4128" s="6">
        <f>1</f>
        <v>1</v>
      </c>
    </row>
    <row r="4129" spans="2:10" ht="23.25" customHeight="1">
      <c r="B4129" s="100" t="s">
        <v>381</v>
      </c>
      <c r="C4129" s="100" t="s">
        <v>382</v>
      </c>
      <c r="D4129" s="100" t="str">
        <f>_xlfn.XLOOKUP(tblMix[[#This Row],[Arena Name]],tblLookup[Arena Name],tblLookup[Arena Location],NA(),0,1)</f>
        <v>Atlanta, Georgia</v>
      </c>
      <c r="E4129" s="100">
        <v>71000</v>
      </c>
      <c r="F4129" s="129">
        <v>2017</v>
      </c>
      <c r="G4129" s="100" t="s">
        <v>363</v>
      </c>
      <c r="H4129" s="15" t="s">
        <v>283</v>
      </c>
      <c r="I4129" s="130">
        <v>5.05</v>
      </c>
      <c r="J4129" s="6">
        <f>1</f>
        <v>1</v>
      </c>
    </row>
    <row r="4130" spans="2:10" ht="23.25" customHeight="1">
      <c r="B4130" s="100" t="s">
        <v>417</v>
      </c>
      <c r="C4130" s="100" t="s">
        <v>418</v>
      </c>
      <c r="D4130" s="100" t="s">
        <v>419</v>
      </c>
      <c r="E4130" s="100">
        <v>67000</v>
      </c>
      <c r="F4130" s="129">
        <v>2008</v>
      </c>
      <c r="G4130" s="100" t="s">
        <v>271</v>
      </c>
      <c r="H4130" s="15" t="s">
        <v>287</v>
      </c>
      <c r="I4130" s="130">
        <v>9.4700000000000006</v>
      </c>
      <c r="J4130" s="6">
        <f>1</f>
        <v>1</v>
      </c>
    </row>
    <row r="4131" spans="2:10" ht="23.25" customHeight="1">
      <c r="B4131" s="100" t="s">
        <v>405</v>
      </c>
      <c r="C4131" s="100" t="s">
        <v>406</v>
      </c>
      <c r="D4131" s="100" t="s">
        <v>407</v>
      </c>
      <c r="E4131" s="100">
        <v>76125</v>
      </c>
      <c r="F4131" s="129">
        <v>2001</v>
      </c>
      <c r="G4131" s="100" t="s">
        <v>273</v>
      </c>
      <c r="H4131" s="15" t="s">
        <v>287</v>
      </c>
      <c r="I4131" s="130">
        <v>6.07</v>
      </c>
      <c r="J4131" s="6">
        <f>1</f>
        <v>1</v>
      </c>
    </row>
    <row r="4132" spans="2:10" ht="23.25" customHeight="1">
      <c r="B4132" s="100" t="str" cm="1">
        <f t="array" ref="B4132">_xlfn.XLOOKUP(tblMix[[#This Row],[Arena Name]]&amp;tblMix[[#This Row],[Arena Location]],tblLookup[Arena Name]&amp;tblLookup[Arena Location],tblLookup[Team Name],NA(),0,1)</f>
        <v>Seattle Seahawks</v>
      </c>
      <c r="C4132" s="100" t="s">
        <v>459</v>
      </c>
      <c r="D4132" s="100" t="s">
        <v>460</v>
      </c>
      <c r="E4132" s="100">
        <v>69000</v>
      </c>
      <c r="F4132" s="129">
        <v>2002</v>
      </c>
      <c r="G4132" s="100" t="s">
        <v>364</v>
      </c>
      <c r="H4132" s="15" t="s">
        <v>290</v>
      </c>
      <c r="I4132" s="130">
        <v>6.73</v>
      </c>
      <c r="J4132" s="6">
        <f>1</f>
        <v>1</v>
      </c>
    </row>
    <row r="4133" spans="2:10" ht="23.25" customHeight="1">
      <c r="B4133" s="100" t="s">
        <v>442</v>
      </c>
      <c r="C4133" s="100" t="s">
        <v>443</v>
      </c>
      <c r="D4133" s="100" t="str">
        <f>_xlfn.XLOOKUP(tblMix[[#This Row],[Arena Name]],tblLookup[Arena Name],tblLookup[Arena Location],NA(),0,1)</f>
        <v>New Orleans, Louisiana</v>
      </c>
      <c r="E4133" s="100">
        <v>73208</v>
      </c>
      <c r="F4133" s="129">
        <v>1975</v>
      </c>
      <c r="G4133" s="100" t="s">
        <v>272</v>
      </c>
      <c r="H4133" s="15" t="s">
        <v>290</v>
      </c>
      <c r="I4133" s="130">
        <v>15.22</v>
      </c>
      <c r="J4133" s="6">
        <f>1</f>
        <v>1</v>
      </c>
    </row>
    <row r="4134" spans="2:10" ht="23.25" customHeight="1">
      <c r="B4134" s="100" t="s">
        <v>458</v>
      </c>
      <c r="C4134" s="100" t="s">
        <v>459</v>
      </c>
      <c r="D4134" s="100" t="str">
        <f>_xlfn.XLOOKUP(tblMix[[#This Row],[Arena Name]],tblLookup[Arena Name],tblLookup[Arena Location],NA(),0,1)</f>
        <v>Seattle, Washington</v>
      </c>
      <c r="E4134" s="100">
        <v>69000</v>
      </c>
      <c r="F4134" s="129">
        <v>2002</v>
      </c>
      <c r="G4134" s="100" t="s">
        <v>304</v>
      </c>
      <c r="H4134" s="15" t="s">
        <v>281</v>
      </c>
      <c r="I4134" s="130">
        <v>7.38</v>
      </c>
      <c r="J4134" s="6">
        <f>1</f>
        <v>1</v>
      </c>
    </row>
    <row r="4135" spans="2:10" ht="23.25" customHeight="1">
      <c r="B4135" s="100" t="s">
        <v>436</v>
      </c>
      <c r="C4135" s="100" t="str">
        <f>_xlfn.XLOOKUP(tblMix[[#This Row],[Team Name]],tblLookup[Team Name],tblLookup[Arena Name],NA(),0,1)</f>
        <v>U.S. Bank Stadium</v>
      </c>
      <c r="D4135" s="100" t="s">
        <v>438</v>
      </c>
      <c r="E4135" s="100">
        <v>66655</v>
      </c>
      <c r="F4135" s="129">
        <v>2016</v>
      </c>
      <c r="G4135" s="100" t="s">
        <v>311</v>
      </c>
      <c r="H4135" s="15" t="s">
        <v>281</v>
      </c>
      <c r="I4135" s="130">
        <v>13.65</v>
      </c>
      <c r="J4135" s="6">
        <f>1</f>
        <v>1</v>
      </c>
    </row>
    <row r="4136" spans="2:10" ht="23.25" customHeight="1">
      <c r="B4136" s="100" t="s">
        <v>381</v>
      </c>
      <c r="C4136" s="100" t="s">
        <v>382</v>
      </c>
      <c r="D4136" s="100" t="s">
        <v>383</v>
      </c>
      <c r="E4136" s="100">
        <v>71000</v>
      </c>
      <c r="F4136" s="129">
        <v>2017</v>
      </c>
      <c r="G4136" s="100" t="s">
        <v>321</v>
      </c>
      <c r="H4136" s="15" t="s">
        <v>287</v>
      </c>
      <c r="I4136" s="130">
        <v>3.98</v>
      </c>
      <c r="J4136" s="6">
        <f>1</f>
        <v>1</v>
      </c>
    </row>
    <row r="4137" spans="2:10" ht="23.25" customHeight="1">
      <c r="B4137" s="100" t="s">
        <v>448</v>
      </c>
      <c r="C4137" s="100" t="str">
        <f>_xlfn.XLOOKUP(tblMix[[#This Row],[Team Name]],tblLookup[Team Name],tblLookup[Arena Name],NA(),0,1)</f>
        <v>MetLife Stadium</v>
      </c>
      <c r="D4137" s="100" t="str">
        <f>_xlfn.XLOOKUP(tblMix[[#This Row],[Arena Name]],tblLookup[Arena Name],tblLookup[Arena Location],NA(),0,1)</f>
        <v>East Rutherford, New Jersey</v>
      </c>
      <c r="E4137" s="100">
        <v>82500</v>
      </c>
      <c r="F4137" s="129">
        <v>2010</v>
      </c>
      <c r="G4137" s="100" t="s">
        <v>291</v>
      </c>
      <c r="H4137" s="15" t="s">
        <v>283</v>
      </c>
      <c r="I4137" s="130">
        <v>8.57</v>
      </c>
      <c r="J4137" s="6">
        <f>1</f>
        <v>1</v>
      </c>
    </row>
    <row r="4138" spans="2:10" ht="23.25" customHeight="1">
      <c r="B4138" s="100" t="s">
        <v>426</v>
      </c>
      <c r="C4138" s="100" t="s">
        <v>427</v>
      </c>
      <c r="D4138" s="100" t="s">
        <v>428</v>
      </c>
      <c r="E4138" s="100">
        <v>65000</v>
      </c>
      <c r="F4138" s="129">
        <v>2020</v>
      </c>
      <c r="G4138" s="100" t="s">
        <v>361</v>
      </c>
      <c r="H4138" s="15" t="s">
        <v>283</v>
      </c>
      <c r="I4138" s="130">
        <v>3.15</v>
      </c>
      <c r="J4138" s="6">
        <f>1</f>
        <v>1</v>
      </c>
    </row>
    <row r="4139" spans="2:10" ht="23.25" customHeight="1">
      <c r="B4139" s="100" t="s">
        <v>426</v>
      </c>
      <c r="C4139" s="100" t="s">
        <v>427</v>
      </c>
      <c r="D4139" s="100" t="s">
        <v>428</v>
      </c>
      <c r="E4139" s="100">
        <v>65000</v>
      </c>
      <c r="F4139" s="129">
        <v>2020</v>
      </c>
      <c r="G4139" s="100" t="s">
        <v>269</v>
      </c>
      <c r="H4139" s="15" t="s">
        <v>281</v>
      </c>
      <c r="I4139" s="130">
        <v>10.96</v>
      </c>
      <c r="J4139" s="6">
        <f>1</f>
        <v>1</v>
      </c>
    </row>
    <row r="4140" spans="2:10" ht="23.25" customHeight="1">
      <c r="B4140" s="100" t="str" cm="1">
        <f t="array" ref="B4140">_xlfn.XLOOKUP(tblMix[[#This Row],[Arena Name]]&amp;tblMix[[#This Row],[Arena Location]],tblLookup[Arena Name]&amp;tblLookup[Arena Location],tblLookup[Team Name],NA(),0,1)</f>
        <v>Washington Commanders</v>
      </c>
      <c r="C4140" s="100" t="s">
        <v>468</v>
      </c>
      <c r="D4140" s="100" t="str">
        <f>_xlfn.XLOOKUP(tblMix[[#This Row],[Arena Name]],tblLookup[Arena Name],tblLookup[Arena Location],NA(),0,1)</f>
        <v>Landover, Maryland</v>
      </c>
      <c r="E4140" s="100">
        <v>82000</v>
      </c>
      <c r="F4140" s="129">
        <v>1997</v>
      </c>
      <c r="G4140" s="100" t="s">
        <v>323</v>
      </c>
      <c r="H4140" s="15" t="s">
        <v>281</v>
      </c>
      <c r="I4140" s="130">
        <v>2.19</v>
      </c>
      <c r="J4140" s="6">
        <f>1</f>
        <v>1</v>
      </c>
    </row>
    <row r="4141" spans="2:10" ht="23.25" customHeight="1">
      <c r="B4141" s="100" t="s">
        <v>408</v>
      </c>
      <c r="C4141" s="100" t="s">
        <v>409</v>
      </c>
      <c r="D4141" s="100" t="s">
        <v>410</v>
      </c>
      <c r="E4141" s="100">
        <v>65000</v>
      </c>
      <c r="F4141" s="129">
        <v>2002</v>
      </c>
      <c r="G4141" s="100" t="s">
        <v>277</v>
      </c>
      <c r="H4141" s="15" t="s">
        <v>290</v>
      </c>
      <c r="I4141" s="130">
        <v>7.75</v>
      </c>
      <c r="J4141" s="6">
        <f>1</f>
        <v>1</v>
      </c>
    </row>
    <row r="4142" spans="2:10" ht="23.25" customHeight="1">
      <c r="B4142" s="100" t="str" cm="1">
        <f t="array" ref="B4142">_xlfn.XLOOKUP(tblMix[[#This Row],[Arena Name]]&amp;tblMix[[#This Row],[Arena Location]],tblLookup[Arena Name]&amp;tblLookup[Arena Location],tblLookup[Team Name],NA(),0,1)</f>
        <v>Green Bay Packers</v>
      </c>
      <c r="C4142" s="100" t="str">
        <f>_xlfn.XLOOKUP(tblMix[[#This Row],[Arena Location]],tblLookup[Arena Location],tblLookup[Arena Name],NA(),0,1)</f>
        <v>Lambeau Field</v>
      </c>
      <c r="D4142" s="100" t="s">
        <v>413</v>
      </c>
      <c r="E4142" s="100">
        <v>81441</v>
      </c>
      <c r="F4142" s="129">
        <v>1957</v>
      </c>
      <c r="G4142" s="100" t="s">
        <v>288</v>
      </c>
      <c r="H4142" s="15" t="s">
        <v>283</v>
      </c>
      <c r="I4142" s="130">
        <v>5.13</v>
      </c>
      <c r="J4142" s="6">
        <f>1</f>
        <v>1</v>
      </c>
    </row>
    <row r="4143" spans="2:10" ht="23.25" customHeight="1">
      <c r="B4143" s="100" t="s">
        <v>442</v>
      </c>
      <c r="C4143" s="100" t="s">
        <v>443</v>
      </c>
      <c r="D4143" s="100" t="s">
        <v>444</v>
      </c>
      <c r="E4143" s="100">
        <v>73208</v>
      </c>
      <c r="F4143" s="129">
        <v>1975</v>
      </c>
      <c r="G4143" s="100" t="s">
        <v>358</v>
      </c>
      <c r="H4143" s="15" t="s">
        <v>287</v>
      </c>
      <c r="I4143" s="130">
        <v>14.51</v>
      </c>
      <c r="J4143" s="6">
        <f>1</f>
        <v>1</v>
      </c>
    </row>
    <row r="4144" spans="2:10" ht="23.25" customHeight="1">
      <c r="B4144" s="100" t="s">
        <v>442</v>
      </c>
      <c r="C4144" s="100" t="s">
        <v>443</v>
      </c>
      <c r="D4144" s="100" t="s">
        <v>444</v>
      </c>
      <c r="E4144" s="100">
        <v>73208</v>
      </c>
      <c r="F4144" s="129">
        <v>1975</v>
      </c>
      <c r="G4144" s="100" t="s">
        <v>277</v>
      </c>
      <c r="H4144" s="15" t="s">
        <v>281</v>
      </c>
      <c r="I4144" s="130">
        <v>8.14</v>
      </c>
      <c r="J4144" s="6">
        <f>1</f>
        <v>1</v>
      </c>
    </row>
    <row r="4145" spans="2:10" ht="23.25" customHeight="1">
      <c r="B4145" s="100" t="s">
        <v>432</v>
      </c>
      <c r="C4145" s="100" t="s">
        <v>430</v>
      </c>
      <c r="D4145" s="100" t="s">
        <v>431</v>
      </c>
      <c r="E4145" s="100">
        <v>70240</v>
      </c>
      <c r="F4145" s="129">
        <v>2020</v>
      </c>
      <c r="G4145" s="100" t="s">
        <v>311</v>
      </c>
      <c r="H4145" s="15" t="s">
        <v>290</v>
      </c>
      <c r="I4145" s="130">
        <v>14.13</v>
      </c>
      <c r="J4145" s="6">
        <f>1</f>
        <v>1</v>
      </c>
    </row>
    <row r="4146" spans="2:10" ht="23.25" customHeight="1">
      <c r="B4146" s="100" t="s">
        <v>420</v>
      </c>
      <c r="C4146" s="100" t="s">
        <v>421</v>
      </c>
      <c r="D4146" s="100" t="s">
        <v>422</v>
      </c>
      <c r="E4146" s="100">
        <v>69132</v>
      </c>
      <c r="F4146" s="129">
        <v>2008</v>
      </c>
      <c r="G4146" s="100" t="s">
        <v>321</v>
      </c>
      <c r="H4146" s="15" t="s">
        <v>283</v>
      </c>
      <c r="I4146" s="130">
        <v>3.98</v>
      </c>
      <c r="J4146" s="6">
        <f>1</f>
        <v>1</v>
      </c>
    </row>
    <row r="4147" spans="2:10" ht="23.25" customHeight="1">
      <c r="B4147" s="100" t="s">
        <v>399</v>
      </c>
      <c r="C4147" s="100" t="s">
        <v>400</v>
      </c>
      <c r="D4147" s="100" t="s">
        <v>401</v>
      </c>
      <c r="E4147" s="100">
        <v>67895</v>
      </c>
      <c r="F4147" s="129">
        <v>1999</v>
      </c>
      <c r="G4147" s="100" t="s">
        <v>277</v>
      </c>
      <c r="H4147" s="15" t="s">
        <v>283</v>
      </c>
      <c r="I4147" s="130">
        <v>8.2200000000000006</v>
      </c>
      <c r="J4147" s="6">
        <f>1</f>
        <v>1</v>
      </c>
    </row>
    <row r="4148" spans="2:10" ht="23.25" customHeight="1">
      <c r="B4148" s="100" t="s">
        <v>426</v>
      </c>
      <c r="C4148" s="100" t="s">
        <v>427</v>
      </c>
      <c r="D4148" s="100" t="s">
        <v>428</v>
      </c>
      <c r="E4148" s="100">
        <v>65000</v>
      </c>
      <c r="F4148" s="129">
        <v>2020</v>
      </c>
      <c r="G4148" s="100" t="s">
        <v>291</v>
      </c>
      <c r="H4148" s="15" t="s">
        <v>283</v>
      </c>
      <c r="I4148" s="130">
        <v>8.57</v>
      </c>
      <c r="J4148" s="6">
        <f>1</f>
        <v>1</v>
      </c>
    </row>
    <row r="4149" spans="2:10" ht="23.25" customHeight="1">
      <c r="B4149" s="100" t="str" cm="1">
        <f t="array" ref="B4149">_xlfn.XLOOKUP(tblMix[[#This Row],[Arena Name]]&amp;tblMix[[#This Row],[Arena Location]],tblLookup[Arena Name]&amp;tblLookup[Arena Location],tblLookup[Team Name],NA(),0,1)</f>
        <v>Carolina Panthers</v>
      </c>
      <c r="C4149" s="100" t="str">
        <f>_xlfn.XLOOKUP(tblMix[[#This Row],[Arena Location]],tblLookup[Arena Location],tblLookup[Arena Name],NA(),0,1)</f>
        <v>Bank of America Stadium</v>
      </c>
      <c r="D4149" s="100" t="s">
        <v>392</v>
      </c>
      <c r="E4149" s="100">
        <v>75523</v>
      </c>
      <c r="F4149" s="129">
        <v>1996</v>
      </c>
      <c r="G4149" s="100" t="s">
        <v>296</v>
      </c>
      <c r="H4149" s="15" t="s">
        <v>287</v>
      </c>
      <c r="I4149" s="130">
        <v>11.1</v>
      </c>
      <c r="J4149" s="6">
        <f>1</f>
        <v>1</v>
      </c>
    </row>
    <row r="4150" spans="2:10" ht="23.25" customHeight="1">
      <c r="B4150" s="100" t="s">
        <v>429</v>
      </c>
      <c r="C4150" s="100" t="s">
        <v>430</v>
      </c>
      <c r="D4150" s="100" t="s">
        <v>431</v>
      </c>
      <c r="E4150" s="100">
        <v>70240</v>
      </c>
      <c r="F4150" s="129">
        <v>2020</v>
      </c>
      <c r="G4150" s="100" t="s">
        <v>289</v>
      </c>
      <c r="H4150" s="15" t="s">
        <v>287</v>
      </c>
      <c r="I4150" s="130">
        <v>7.76</v>
      </c>
      <c r="J4150" s="6">
        <f>1</f>
        <v>1</v>
      </c>
    </row>
    <row r="4151" spans="2:10" ht="23.25" customHeight="1">
      <c r="B4151" s="100" t="s">
        <v>378</v>
      </c>
      <c r="C4151" s="100" t="s">
        <v>379</v>
      </c>
      <c r="D4151" s="100" t="str">
        <f>_xlfn.XLOOKUP(tblMix[[#This Row],[Arena Name]],tblLookup[Arena Name],tblLookup[Arena Location],NA(),0,1)</f>
        <v>Glendale, Arizona</v>
      </c>
      <c r="E4151" s="100">
        <v>63400</v>
      </c>
      <c r="F4151" s="129">
        <v>2006</v>
      </c>
      <c r="G4151" s="100" t="s">
        <v>310</v>
      </c>
      <c r="H4151" s="15" t="s">
        <v>290</v>
      </c>
      <c r="I4151" s="130">
        <v>7</v>
      </c>
      <c r="J4151" s="6">
        <f>1</f>
        <v>1</v>
      </c>
    </row>
    <row r="4152" spans="2:10" ht="23.25" customHeight="1">
      <c r="B4152" s="100" t="str" cm="1">
        <f t="array" ref="B4152">_xlfn.XLOOKUP(tblMix[[#This Row],[Arena Name]]&amp;tblMix[[#This Row],[Arena Location]],tblLookup[Arena Name]&amp;tblLookup[Arena Location],tblLookup[Team Name],NA(),0,1)</f>
        <v>Seattle Seahawks</v>
      </c>
      <c r="C4152" s="100" t="str">
        <f>_xlfn.XLOOKUP(tblMix[[#This Row],[Arena Location]],tblLookup[Arena Location],tblLookup[Arena Name],NA(),0,1)</f>
        <v>Lumen Field</v>
      </c>
      <c r="D4152" s="100" t="s">
        <v>460</v>
      </c>
      <c r="E4152" s="100">
        <v>69000</v>
      </c>
      <c r="F4152" s="129">
        <v>2002</v>
      </c>
      <c r="G4152" s="100" t="s">
        <v>293</v>
      </c>
      <c r="H4152" s="15" t="s">
        <v>283</v>
      </c>
      <c r="I4152" s="130">
        <v>5.08</v>
      </c>
      <c r="J4152" s="6">
        <f>1</f>
        <v>1</v>
      </c>
    </row>
    <row r="4153" spans="2:10" ht="23.25" customHeight="1">
      <c r="B4153" s="100" t="s">
        <v>405</v>
      </c>
      <c r="C4153" s="100" t="str">
        <f>_xlfn.XLOOKUP(tblMix[[#This Row],[Team Name]],tblLookup[Team Name],tblLookup[Arena Name],NA(),0,1)</f>
        <v>Empower Field at Mile High</v>
      </c>
      <c r="D4153" s="100" t="str">
        <f>_xlfn.XLOOKUP(tblMix[[#This Row],[Arena Name]],tblLookup[Arena Name],tblLookup[Arena Location],NA(),0,1)</f>
        <v>Denver, Colorado</v>
      </c>
      <c r="E4153" s="100">
        <v>76125</v>
      </c>
      <c r="F4153" s="129">
        <v>2001</v>
      </c>
      <c r="G4153" s="100" t="s">
        <v>282</v>
      </c>
      <c r="H4153" s="15" t="s">
        <v>281</v>
      </c>
      <c r="I4153" s="130">
        <v>5.99</v>
      </c>
      <c r="J4153" s="6">
        <f>1</f>
        <v>1</v>
      </c>
    </row>
    <row r="4154" spans="2:10" ht="23.25" customHeight="1">
      <c r="B4154" s="100" t="s">
        <v>417</v>
      </c>
      <c r="C4154" s="100" t="s">
        <v>418</v>
      </c>
      <c r="D4154" s="100" t="s">
        <v>419</v>
      </c>
      <c r="E4154" s="100">
        <v>67000</v>
      </c>
      <c r="F4154" s="129">
        <v>2008</v>
      </c>
      <c r="G4154" s="100" t="s">
        <v>359</v>
      </c>
      <c r="H4154" s="15" t="s">
        <v>287</v>
      </c>
      <c r="I4154" s="130">
        <v>11.01</v>
      </c>
      <c r="J4154" s="6">
        <f>1</f>
        <v>1</v>
      </c>
    </row>
    <row r="4155" spans="2:10" ht="23.25" customHeight="1">
      <c r="B4155" s="100" t="s">
        <v>402</v>
      </c>
      <c r="C4155" s="100" t="str">
        <f>_xlfn.XLOOKUP(tblMix[[#This Row],[Team Name]],tblLookup[Team Name],tblLookup[Arena Name],NA(),0,1)</f>
        <v>AT&amp;T Stadium</v>
      </c>
      <c r="D4155" s="100" t="str">
        <f>_xlfn.XLOOKUP(tblMix[[#This Row],[Arena Name]],tblLookup[Arena Name],tblLookup[Arena Location],NA(),0,1)</f>
        <v>Arlington, Texas</v>
      </c>
      <c r="E4155" s="100">
        <v>80000</v>
      </c>
      <c r="F4155" s="129">
        <v>2009</v>
      </c>
      <c r="G4155" s="100" t="s">
        <v>363</v>
      </c>
      <c r="H4155" s="15" t="s">
        <v>283</v>
      </c>
      <c r="I4155" s="130">
        <v>5.05</v>
      </c>
      <c r="J4155" s="6">
        <f>1</f>
        <v>1</v>
      </c>
    </row>
    <row r="4156" spans="2:10" ht="23.25" customHeight="1">
      <c r="B4156" s="100" t="s">
        <v>423</v>
      </c>
      <c r="C4156" s="100" t="str">
        <f>_xlfn.XLOOKUP(tblMix[[#This Row],[Team Name]],tblLookup[Team Name],tblLookup[Arena Name],NA(),0,1)</f>
        <v>GEHA Field at Arrowhead Stadium</v>
      </c>
      <c r="D4156" s="100" t="str">
        <f>_xlfn.XLOOKUP(tblMix[[#This Row],[Arena Name]],tblLookup[Arena Name],tblLookup[Arena Location],NA(),0,1)</f>
        <v>Kansas City, Missouri</v>
      </c>
      <c r="E4156" s="100">
        <v>76416</v>
      </c>
      <c r="F4156" s="129">
        <v>1972</v>
      </c>
      <c r="G4156" s="100" t="s">
        <v>285</v>
      </c>
      <c r="H4156" s="15" t="s">
        <v>287</v>
      </c>
      <c r="I4156" s="130">
        <v>12.71</v>
      </c>
      <c r="J4156" s="6">
        <f>1</f>
        <v>1</v>
      </c>
    </row>
    <row r="4157" spans="2:10" ht="23.25" customHeight="1">
      <c r="B4157" s="100" t="s">
        <v>405</v>
      </c>
      <c r="C4157" s="100" t="s">
        <v>406</v>
      </c>
      <c r="D4157" s="100" t="str">
        <f>_xlfn.XLOOKUP(tblMix[[#This Row],[Arena Name]],tblLookup[Arena Name],tblLookup[Arena Location],NA(),0,1)</f>
        <v>Denver, Colorado</v>
      </c>
      <c r="E4157" s="100">
        <v>76125</v>
      </c>
      <c r="F4157" s="129">
        <v>2001</v>
      </c>
      <c r="G4157" s="100" t="s">
        <v>288</v>
      </c>
      <c r="H4157" s="15" t="s">
        <v>287</v>
      </c>
      <c r="I4157" s="130">
        <v>5.13</v>
      </c>
      <c r="J4157" s="6">
        <f>1</f>
        <v>1</v>
      </c>
    </row>
    <row r="4158" spans="2:10" ht="23.25" customHeight="1">
      <c r="B4158" s="100" t="s">
        <v>449</v>
      </c>
      <c r="C4158" s="100" t="s">
        <v>450</v>
      </c>
      <c r="D4158" s="100" t="s">
        <v>451</v>
      </c>
      <c r="E4158" s="100">
        <v>69596</v>
      </c>
      <c r="F4158" s="129">
        <v>2003</v>
      </c>
      <c r="G4158" s="100" t="s">
        <v>289</v>
      </c>
      <c r="H4158" s="15" t="s">
        <v>287</v>
      </c>
      <c r="I4158" s="130">
        <v>7.76</v>
      </c>
      <c r="J4158" s="6">
        <f>1</f>
        <v>1</v>
      </c>
    </row>
    <row r="4159" spans="2:10" ht="23.25" customHeight="1">
      <c r="B4159" s="100" t="s">
        <v>396</v>
      </c>
      <c r="C4159" s="100" t="s">
        <v>397</v>
      </c>
      <c r="D4159" s="100" t="s">
        <v>398</v>
      </c>
      <c r="E4159" s="100">
        <v>65515</v>
      </c>
      <c r="F4159" s="129">
        <v>2000</v>
      </c>
      <c r="G4159" s="100" t="s">
        <v>302</v>
      </c>
      <c r="H4159" s="15" t="s">
        <v>287</v>
      </c>
      <c r="I4159" s="130">
        <v>2.62</v>
      </c>
      <c r="J4159" s="6">
        <f>1</f>
        <v>1</v>
      </c>
    </row>
    <row r="4160" spans="2:10" ht="23.25" customHeight="1">
      <c r="B4160" s="100" t="s">
        <v>402</v>
      </c>
      <c r="C4160" s="100" t="s">
        <v>403</v>
      </c>
      <c r="D4160" s="100" t="s">
        <v>404</v>
      </c>
      <c r="E4160" s="100">
        <v>80000</v>
      </c>
      <c r="F4160" s="129">
        <v>2009</v>
      </c>
      <c r="G4160" s="100" t="s">
        <v>292</v>
      </c>
      <c r="H4160" s="15" t="s">
        <v>281</v>
      </c>
      <c r="I4160" s="130">
        <v>9.19</v>
      </c>
      <c r="J4160" s="6">
        <f>1</f>
        <v>1</v>
      </c>
    </row>
    <row r="4161" spans="2:10" ht="23.25" customHeight="1">
      <c r="B4161" s="100" t="s">
        <v>467</v>
      </c>
      <c r="C4161" s="100" t="s">
        <v>468</v>
      </c>
      <c r="D4161" s="100" t="str">
        <f>_xlfn.XLOOKUP(tblMix[[#This Row],[Arena Name]],tblLookup[Arena Name],tblLookup[Arena Location],NA(),0,1)</f>
        <v>Landover, Maryland</v>
      </c>
      <c r="E4161" s="100">
        <v>82000</v>
      </c>
      <c r="F4161" s="129">
        <v>1997</v>
      </c>
      <c r="G4161" s="100" t="s">
        <v>269</v>
      </c>
      <c r="H4161" s="15" t="s">
        <v>290</v>
      </c>
      <c r="I4161" s="130">
        <v>10.77</v>
      </c>
      <c r="J4161" s="6">
        <f>1</f>
        <v>1</v>
      </c>
    </row>
    <row r="4162" spans="2:10" ht="23.25" customHeight="1">
      <c r="B4162" s="100" t="s">
        <v>429</v>
      </c>
      <c r="C4162" s="100" t="s">
        <v>430</v>
      </c>
      <c r="D4162" s="100" t="s">
        <v>431</v>
      </c>
      <c r="E4162" s="100">
        <v>70240</v>
      </c>
      <c r="F4162" s="129">
        <v>2020</v>
      </c>
      <c r="G4162" s="100" t="s">
        <v>363</v>
      </c>
      <c r="H4162" s="15" t="s">
        <v>287</v>
      </c>
      <c r="I4162" s="130">
        <v>5.05</v>
      </c>
      <c r="J4162" s="6">
        <f>1</f>
        <v>1</v>
      </c>
    </row>
    <row r="4163" spans="2:10" ht="23.25" customHeight="1">
      <c r="B4163" s="100" t="s">
        <v>445</v>
      </c>
      <c r="C4163" s="100" t="str">
        <f>_xlfn.XLOOKUP(tblMix[[#This Row],[Team Name]],tblLookup[Team Name],tblLookup[Arena Name],NA(),0,1)</f>
        <v>MetLife Stadium</v>
      </c>
      <c r="D4163" s="100" t="s">
        <v>447</v>
      </c>
      <c r="E4163" s="100">
        <v>82500</v>
      </c>
      <c r="F4163" s="129">
        <v>2010</v>
      </c>
      <c r="G4163" s="100" t="s">
        <v>294</v>
      </c>
      <c r="H4163" s="15" t="s">
        <v>290</v>
      </c>
      <c r="I4163" s="130">
        <v>3.14</v>
      </c>
      <c r="J4163" s="6">
        <f>1</f>
        <v>1</v>
      </c>
    </row>
    <row r="4164" spans="2:10" ht="23.25" customHeight="1">
      <c r="B4164" s="100" t="s">
        <v>381</v>
      </c>
      <c r="C4164" s="100" t="s">
        <v>382</v>
      </c>
      <c r="D4164" s="100" t="s">
        <v>383</v>
      </c>
      <c r="E4164" s="100">
        <v>71000</v>
      </c>
      <c r="F4164" s="129">
        <v>2017</v>
      </c>
      <c r="G4164" s="100" t="s">
        <v>296</v>
      </c>
      <c r="H4164" s="15" t="s">
        <v>287</v>
      </c>
      <c r="I4164" s="130">
        <v>11.1</v>
      </c>
      <c r="J4164" s="6">
        <f>1</f>
        <v>1</v>
      </c>
    </row>
    <row r="4165" spans="2:10" ht="23.25" customHeight="1">
      <c r="B4165" s="100" t="s">
        <v>405</v>
      </c>
      <c r="C4165" s="100" t="s">
        <v>406</v>
      </c>
      <c r="D4165" s="100" t="s">
        <v>407</v>
      </c>
      <c r="E4165" s="100">
        <v>76125</v>
      </c>
      <c r="F4165" s="129">
        <v>2001</v>
      </c>
      <c r="G4165" s="100" t="s">
        <v>311</v>
      </c>
      <c r="H4165" s="15" t="s">
        <v>290</v>
      </c>
      <c r="I4165" s="130">
        <v>14.13</v>
      </c>
      <c r="J4165" s="6">
        <f>1</f>
        <v>1</v>
      </c>
    </row>
    <row r="4166" spans="2:10" ht="23.25" customHeight="1">
      <c r="B4166" s="100" t="s">
        <v>448</v>
      </c>
      <c r="C4166" s="100" t="s">
        <v>446</v>
      </c>
      <c r="D4166" s="100" t="str">
        <f>_xlfn.XLOOKUP(tblMix[[#This Row],[Arena Name]],tblLookup[Arena Name],tblLookup[Arena Location],NA(),0,1)</f>
        <v>East Rutherford, New Jersey</v>
      </c>
      <c r="E4166" s="100">
        <v>82500</v>
      </c>
      <c r="F4166" s="129">
        <v>2010</v>
      </c>
      <c r="G4166" s="100" t="s">
        <v>358</v>
      </c>
      <c r="H4166" s="15" t="s">
        <v>283</v>
      </c>
      <c r="I4166" s="130">
        <v>14.51</v>
      </c>
      <c r="J4166" s="6">
        <f>1</f>
        <v>1</v>
      </c>
    </row>
    <row r="4167" spans="2:10" ht="23.25" customHeight="1">
      <c r="B4167" s="100" t="s">
        <v>405</v>
      </c>
      <c r="C4167" s="100" t="s">
        <v>406</v>
      </c>
      <c r="D4167" s="100" t="str">
        <f>_xlfn.XLOOKUP(tblMix[[#This Row],[Arena Name]],tblLookup[Arena Name],tblLookup[Arena Location],NA(),0,1)</f>
        <v>Denver, Colorado</v>
      </c>
      <c r="E4167" s="100">
        <v>76125</v>
      </c>
      <c r="F4167" s="129">
        <v>2001</v>
      </c>
      <c r="G4167" s="100" t="s">
        <v>308</v>
      </c>
      <c r="H4167" s="15" t="s">
        <v>281</v>
      </c>
      <c r="I4167" s="130">
        <v>12.31</v>
      </c>
      <c r="J4167" s="6">
        <f>1</f>
        <v>1</v>
      </c>
    </row>
    <row r="4168" spans="2:10" ht="23.25" customHeight="1">
      <c r="B4168" s="100" t="s">
        <v>423</v>
      </c>
      <c r="C4168" s="100" t="s">
        <v>424</v>
      </c>
      <c r="D4168" s="100" t="str">
        <f>_xlfn.XLOOKUP(tblMix[[#This Row],[Arena Name]],tblLookup[Arena Name],tblLookup[Arena Location],NA(),0,1)</f>
        <v>Kansas City, Missouri</v>
      </c>
      <c r="E4168" s="100">
        <v>76416</v>
      </c>
      <c r="F4168" s="129">
        <v>1972</v>
      </c>
      <c r="G4168" s="100" t="s">
        <v>289</v>
      </c>
      <c r="H4168" s="15" t="s">
        <v>290</v>
      </c>
      <c r="I4168" s="130">
        <v>7.46</v>
      </c>
      <c r="J4168" s="6">
        <f>1</f>
        <v>1</v>
      </c>
    </row>
    <row r="4169" spans="2:10" ht="23.25" customHeight="1">
      <c r="B4169" s="100" t="s">
        <v>433</v>
      </c>
      <c r="C4169" s="100" t="s">
        <v>434</v>
      </c>
      <c r="D4169" s="100" t="str">
        <f>_xlfn.XLOOKUP(tblMix[[#This Row],[Arena Name]],tblLookup[Arena Name],tblLookup[Arena Location],NA(),0,1)</f>
        <v>Miami Gardens, Florida</v>
      </c>
      <c r="E4169" s="100">
        <v>65326</v>
      </c>
      <c r="F4169" s="129">
        <v>1987</v>
      </c>
      <c r="G4169" s="100" t="s">
        <v>364</v>
      </c>
      <c r="H4169" s="15" t="s">
        <v>281</v>
      </c>
      <c r="I4169" s="130">
        <v>7.2</v>
      </c>
      <c r="J4169" s="6">
        <f>1</f>
        <v>1</v>
      </c>
    </row>
    <row r="4170" spans="2:10" ht="23.25" customHeight="1">
      <c r="B4170" s="100" t="s">
        <v>429</v>
      </c>
      <c r="C4170" s="100" t="s">
        <v>430</v>
      </c>
      <c r="D4170" s="100" t="s">
        <v>431</v>
      </c>
      <c r="E4170" s="100">
        <v>70240</v>
      </c>
      <c r="F4170" s="129">
        <v>2020</v>
      </c>
      <c r="G4170" s="100" t="s">
        <v>295</v>
      </c>
      <c r="H4170" s="15" t="s">
        <v>290</v>
      </c>
      <c r="I4170" s="130">
        <v>15.77</v>
      </c>
      <c r="J4170" s="6">
        <f>1</f>
        <v>1</v>
      </c>
    </row>
    <row r="4171" spans="2:10" ht="23.25" customHeight="1">
      <c r="B4171" s="100" t="s">
        <v>399</v>
      </c>
      <c r="C4171" s="100" t="s">
        <v>400</v>
      </c>
      <c r="D4171" s="100" t="s">
        <v>401</v>
      </c>
      <c r="E4171" s="100">
        <v>67895</v>
      </c>
      <c r="F4171" s="129">
        <v>1999</v>
      </c>
      <c r="G4171" s="100" t="s">
        <v>276</v>
      </c>
      <c r="H4171" s="15" t="s">
        <v>283</v>
      </c>
      <c r="I4171" s="130">
        <v>6.13</v>
      </c>
      <c r="J4171" s="6">
        <f>1</f>
        <v>1</v>
      </c>
    </row>
    <row r="4172" spans="2:10" ht="23.25" customHeight="1">
      <c r="B4172" s="100" t="s">
        <v>439</v>
      </c>
      <c r="C4172" s="100" t="s">
        <v>440</v>
      </c>
      <c r="D4172" s="100" t="s">
        <v>441</v>
      </c>
      <c r="E4172" s="100">
        <v>66829</v>
      </c>
      <c r="F4172" s="129">
        <v>2002</v>
      </c>
      <c r="G4172" s="100" t="s">
        <v>303</v>
      </c>
      <c r="H4172" s="15" t="s">
        <v>287</v>
      </c>
      <c r="I4172" s="130">
        <v>13.89</v>
      </c>
      <c r="J4172" s="6">
        <f>1</f>
        <v>1</v>
      </c>
    </row>
    <row r="4173" spans="2:10" ht="23.25" customHeight="1">
      <c r="B4173" s="100" t="str" cm="1">
        <f t="array" ref="B4173">_xlfn.XLOOKUP(tblMix[[#This Row],[Arena Name]]&amp;tblMix[[#This Row],[Arena Location]],tblLookup[Arena Name]&amp;tblLookup[Arena Location],tblLookup[Team Name],NA(),0,1)</f>
        <v>Kansas City Chiefs</v>
      </c>
      <c r="C4173" s="100" t="s">
        <v>424</v>
      </c>
      <c r="D4173" s="100" t="s">
        <v>425</v>
      </c>
      <c r="E4173" s="100">
        <v>76416</v>
      </c>
      <c r="F4173" s="129">
        <v>1972</v>
      </c>
      <c r="G4173" s="100" t="s">
        <v>300</v>
      </c>
      <c r="H4173" s="15" t="s">
        <v>290</v>
      </c>
      <c r="I4173" s="130">
        <v>8.15</v>
      </c>
      <c r="J4173" s="6">
        <f>1</f>
        <v>1</v>
      </c>
    </row>
    <row r="4174" spans="2:10" ht="23.25" customHeight="1">
      <c r="B4174" s="100" t="s">
        <v>436</v>
      </c>
      <c r="C4174" s="100" t="s">
        <v>437</v>
      </c>
      <c r="D4174" s="100" t="s">
        <v>438</v>
      </c>
      <c r="E4174" s="100">
        <v>66655</v>
      </c>
      <c r="F4174" s="129">
        <v>2016</v>
      </c>
      <c r="G4174" s="100" t="s">
        <v>365</v>
      </c>
      <c r="H4174" s="15" t="s">
        <v>290</v>
      </c>
      <c r="I4174" s="130">
        <v>7.72</v>
      </c>
      <c r="J4174" s="6">
        <f>1</f>
        <v>1</v>
      </c>
    </row>
    <row r="4175" spans="2:10" ht="23.25" customHeight="1">
      <c r="B4175" s="100" t="str" cm="1">
        <f t="array" ref="B4175">_xlfn.XLOOKUP(tblMix[[#This Row],[Arena Name]]&amp;tblMix[[#This Row],[Arena Location]],tblLookup[Arena Name]&amp;tblLookup[Arena Location],tblLookup[Team Name],NA(),0,1)</f>
        <v>Jacksonville Jaguars</v>
      </c>
      <c r="C4175" s="100" t="s">
        <v>421</v>
      </c>
      <c r="D4175" s="100" t="s">
        <v>422</v>
      </c>
      <c r="E4175" s="100">
        <v>69132</v>
      </c>
      <c r="F4175" s="129">
        <v>2008</v>
      </c>
      <c r="G4175" s="100" t="s">
        <v>301</v>
      </c>
      <c r="H4175" s="15" t="s">
        <v>287</v>
      </c>
      <c r="I4175" s="130">
        <v>13.67</v>
      </c>
      <c r="J4175" s="6">
        <f>1</f>
        <v>1</v>
      </c>
    </row>
    <row r="4176" spans="2:10" ht="23.25" customHeight="1">
      <c r="B4176" s="100" t="str" cm="1">
        <f t="array" ref="B4176">_xlfn.XLOOKUP(tblMix[[#This Row],[Arena Name]]&amp;tblMix[[#This Row],[Arena Location]],tblLookup[Arena Name]&amp;tblLookup[Arena Location],tblLookup[Team Name],NA(),0,1)</f>
        <v>Carolina Panthers</v>
      </c>
      <c r="C4176" s="100" t="s">
        <v>391</v>
      </c>
      <c r="D4176" s="100" t="s">
        <v>392</v>
      </c>
      <c r="E4176" s="100">
        <v>75523</v>
      </c>
      <c r="F4176" s="129">
        <v>1996</v>
      </c>
      <c r="G4176" s="100" t="s">
        <v>276</v>
      </c>
      <c r="H4176" s="15" t="s">
        <v>290</v>
      </c>
      <c r="I4176" s="130">
        <v>5.78</v>
      </c>
      <c r="J4176" s="6">
        <f>1</f>
        <v>1</v>
      </c>
    </row>
    <row r="4177" spans="2:10" ht="23.25" customHeight="1">
      <c r="B4177" s="100" t="s">
        <v>411</v>
      </c>
      <c r="C4177" s="100" t="s">
        <v>412</v>
      </c>
      <c r="D4177" s="100" t="s">
        <v>413</v>
      </c>
      <c r="E4177" s="100">
        <v>81441</v>
      </c>
      <c r="F4177" s="129">
        <v>1957</v>
      </c>
      <c r="G4177" s="100" t="s">
        <v>308</v>
      </c>
      <c r="H4177" s="15" t="s">
        <v>287</v>
      </c>
      <c r="I4177" s="130">
        <v>11.5</v>
      </c>
      <c r="J4177" s="6">
        <f>1</f>
        <v>1</v>
      </c>
    </row>
    <row r="4178" spans="2:10" ht="23.25" customHeight="1">
      <c r="B4178" s="100" t="str" cm="1">
        <f t="array" ref="B4178">_xlfn.XLOOKUP(tblMix[[#This Row],[Arena Name]]&amp;tblMix[[#This Row],[Arena Location]],tblLookup[Arena Name]&amp;tblLookup[Arena Location],tblLookup[Team Name],NA(),0,1)</f>
        <v>Pittsburgh Steelers</v>
      </c>
      <c r="C4178" s="100" t="str">
        <f>_xlfn.XLOOKUP(tblMix[[#This Row],[Arena Location]],tblLookup[Arena Location],tblLookup[Arena Name],NA(),0,1)</f>
        <v>Acrisure Stadium</v>
      </c>
      <c r="D4178" s="100" t="s">
        <v>454</v>
      </c>
      <c r="E4178" s="100">
        <v>68400</v>
      </c>
      <c r="F4178" s="129">
        <v>2001</v>
      </c>
      <c r="G4178" s="100" t="s">
        <v>275</v>
      </c>
      <c r="H4178" s="15" t="s">
        <v>283</v>
      </c>
      <c r="I4178" s="130">
        <v>14.59</v>
      </c>
      <c r="J4178" s="6">
        <f>1</f>
        <v>1</v>
      </c>
    </row>
    <row r="4179" spans="2:10" ht="23.25" customHeight="1">
      <c r="B4179" s="100" t="str" cm="1">
        <f t="array" ref="B4179">_xlfn.XLOOKUP(tblMix[[#This Row],[Arena Name]]&amp;tblMix[[#This Row],[Arena Location]],tblLookup[Arena Name]&amp;tblLookup[Arena Location],tblLookup[Team Name],NA(),0,1)</f>
        <v>Arizona Cardinals</v>
      </c>
      <c r="C4179" s="100" t="str">
        <f>_xlfn.XLOOKUP(tblMix[[#This Row],[Arena Location]],tblLookup[Arena Location],tblLookup[Arena Name],NA(),0,1)</f>
        <v>State Farm Stadium</v>
      </c>
      <c r="D4179" s="100" t="s">
        <v>380</v>
      </c>
      <c r="E4179" s="100">
        <v>63400</v>
      </c>
      <c r="F4179" s="129">
        <v>2006</v>
      </c>
      <c r="G4179" s="100" t="s">
        <v>304</v>
      </c>
      <c r="H4179" s="15" t="s">
        <v>287</v>
      </c>
      <c r="I4179" s="130">
        <v>7.53</v>
      </c>
      <c r="J4179" s="6">
        <f>1</f>
        <v>1</v>
      </c>
    </row>
    <row r="4180" spans="2:10" ht="23.25" customHeight="1">
      <c r="B4180" s="100" t="s">
        <v>452</v>
      </c>
      <c r="C4180" s="100" t="str">
        <f>_xlfn.XLOOKUP(tblMix[[#This Row],[Team Name]],tblLookup[Team Name],tblLookup[Arena Name],NA(),0,1)</f>
        <v>Acrisure Stadium</v>
      </c>
      <c r="D4180" s="100" t="str">
        <f>_xlfn.XLOOKUP(tblMix[[#This Row],[Arena Name]],tblLookup[Arena Name],tblLookup[Arena Location],NA(),0,1)</f>
        <v>Pittsburgh, Pennsylvania</v>
      </c>
      <c r="E4180" s="100">
        <v>68400</v>
      </c>
      <c r="F4180" s="129">
        <v>2001</v>
      </c>
      <c r="G4180" s="100" t="s">
        <v>289</v>
      </c>
      <c r="H4180" s="15" t="s">
        <v>290</v>
      </c>
      <c r="I4180" s="130">
        <v>7.46</v>
      </c>
      <c r="J4180" s="6">
        <f>1</f>
        <v>1</v>
      </c>
    </row>
    <row r="4181" spans="2:10" ht="23.25" customHeight="1">
      <c r="B4181" s="100" t="s">
        <v>420</v>
      </c>
      <c r="C4181" s="100" t="s">
        <v>421</v>
      </c>
      <c r="D4181" s="100" t="str">
        <f>_xlfn.XLOOKUP(tblMix[[#This Row],[Arena Name]],tblLookup[Arena Name],tblLookup[Arena Location],NA(),0,1)</f>
        <v>Jacksonville, Florida</v>
      </c>
      <c r="E4181" s="100">
        <v>69132</v>
      </c>
      <c r="F4181" s="129">
        <v>2008</v>
      </c>
      <c r="G4181" s="100" t="s">
        <v>365</v>
      </c>
      <c r="H4181" s="15" t="s">
        <v>281</v>
      </c>
      <c r="I4181" s="130">
        <v>7.32</v>
      </c>
      <c r="J4181" s="6">
        <f>1</f>
        <v>1</v>
      </c>
    </row>
    <row r="4182" spans="2:10" ht="23.25" customHeight="1">
      <c r="B4182" s="100" t="s">
        <v>452</v>
      </c>
      <c r="C4182" s="100" t="s">
        <v>453</v>
      </c>
      <c r="D4182" s="100" t="str">
        <f>_xlfn.XLOOKUP(tblMix[[#This Row],[Arena Name]],tblLookup[Arena Name],tblLookup[Arena Location],NA(),0,1)</f>
        <v>Pittsburgh, Pennsylvania</v>
      </c>
      <c r="E4182" s="100">
        <v>68400</v>
      </c>
      <c r="F4182" s="129">
        <v>2001</v>
      </c>
      <c r="G4182" s="100" t="s">
        <v>298</v>
      </c>
      <c r="H4182" s="15" t="s">
        <v>283</v>
      </c>
      <c r="I4182" s="130">
        <v>9.84</v>
      </c>
      <c r="J4182" s="6">
        <f>1</f>
        <v>1</v>
      </c>
    </row>
    <row r="4183" spans="2:10" ht="23.25" customHeight="1">
      <c r="B4183" s="100" t="s">
        <v>405</v>
      </c>
      <c r="C4183" s="100" t="s">
        <v>406</v>
      </c>
      <c r="D4183" s="100" t="s">
        <v>407</v>
      </c>
      <c r="E4183" s="100">
        <v>76125</v>
      </c>
      <c r="F4183" s="129">
        <v>2001</v>
      </c>
      <c r="G4183" s="100" t="s">
        <v>271</v>
      </c>
      <c r="H4183" s="15" t="s">
        <v>283</v>
      </c>
      <c r="I4183" s="130">
        <v>9.4700000000000006</v>
      </c>
      <c r="J4183" s="6">
        <f>1</f>
        <v>1</v>
      </c>
    </row>
    <row r="4184" spans="2:10" ht="23.25" customHeight="1">
      <c r="B4184" s="100" t="s">
        <v>452</v>
      </c>
      <c r="C4184" s="100" t="str">
        <f>_xlfn.XLOOKUP(tblMix[[#This Row],[Team Name]],tblLookup[Team Name],tblLookup[Arena Name],NA(),0,1)</f>
        <v>Acrisure Stadium</v>
      </c>
      <c r="D4184" s="100" t="str">
        <f>_xlfn.XLOOKUP(tblMix[[#This Row],[Arena Name]],tblLookup[Arena Name],tblLookup[Arena Location],NA(),0,1)</f>
        <v>Pittsburgh, Pennsylvania</v>
      </c>
      <c r="E4184" s="100">
        <v>68400</v>
      </c>
      <c r="F4184" s="129">
        <v>2001</v>
      </c>
      <c r="G4184" s="100" t="s">
        <v>302</v>
      </c>
      <c r="H4184" s="15" t="s">
        <v>281</v>
      </c>
      <c r="I4184" s="130">
        <v>2.7</v>
      </c>
      <c r="J4184" s="6">
        <f>1</f>
        <v>1</v>
      </c>
    </row>
    <row r="4185" spans="2:10" ht="23.25" customHeight="1">
      <c r="B4185" s="100" t="s">
        <v>464</v>
      </c>
      <c r="C4185" s="100" t="str">
        <f>_xlfn.XLOOKUP(tblMix[[#This Row],[Team Name]],tblLookup[Team Name],tblLookup[Arena Name],NA(),0,1)</f>
        <v>Nissan Stadium</v>
      </c>
      <c r="D4185" s="100" t="str">
        <f>_xlfn.XLOOKUP(tblMix[[#This Row],[Arena Name]],tblLookup[Arena Name],tblLookup[Arena Location],NA(),0,1)</f>
        <v>Nashville, Tennessee</v>
      </c>
      <c r="E4185" s="100">
        <v>69143</v>
      </c>
      <c r="F4185" s="129">
        <v>1999</v>
      </c>
      <c r="G4185" s="100" t="s">
        <v>301</v>
      </c>
      <c r="H4185" s="15" t="s">
        <v>281</v>
      </c>
      <c r="I4185" s="130">
        <v>12.44</v>
      </c>
      <c r="J4185" s="6">
        <f>1</f>
        <v>1</v>
      </c>
    </row>
    <row r="4186" spans="2:10" ht="23.25" customHeight="1">
      <c r="B4186" s="100" t="s">
        <v>387</v>
      </c>
      <c r="C4186" s="100" t="str">
        <f>_xlfn.XLOOKUP(tblMix[[#This Row],[Team Name]],tblLookup[Team Name],tblLookup[Arena Name],NA(),0,1)</f>
        <v>Highmark Stadium</v>
      </c>
      <c r="D4186" s="100" t="s">
        <v>389</v>
      </c>
      <c r="E4186" s="100">
        <v>71608</v>
      </c>
      <c r="F4186" s="129">
        <v>1973</v>
      </c>
      <c r="G4186" s="100" t="s">
        <v>268</v>
      </c>
      <c r="H4186" s="15" t="s">
        <v>283</v>
      </c>
      <c r="I4186" s="130">
        <v>5.73</v>
      </c>
      <c r="J4186" s="6">
        <f>1</f>
        <v>1</v>
      </c>
    </row>
    <row r="4187" spans="2:10" ht="23.25" customHeight="1">
      <c r="B4187" s="100" t="s">
        <v>420</v>
      </c>
      <c r="C4187" s="100" t="s">
        <v>421</v>
      </c>
      <c r="D4187" s="100" t="s">
        <v>422</v>
      </c>
      <c r="E4187" s="100">
        <v>69132</v>
      </c>
      <c r="F4187" s="129">
        <v>2008</v>
      </c>
      <c r="G4187" s="100" t="s">
        <v>273</v>
      </c>
      <c r="H4187" s="15" t="s">
        <v>283</v>
      </c>
      <c r="I4187" s="130">
        <v>6.07</v>
      </c>
      <c r="J4187" s="6">
        <f>1</f>
        <v>1</v>
      </c>
    </row>
    <row r="4188" spans="2:10" ht="23.25" customHeight="1">
      <c r="B4188" s="100" t="s">
        <v>393</v>
      </c>
      <c r="C4188" s="100" t="str">
        <f>_xlfn.XLOOKUP(tblMix[[#This Row],[Team Name]],tblLookup[Team Name],tblLookup[Arena Name],NA(),0,1)</f>
        <v>Soldier Field</v>
      </c>
      <c r="D4188" s="100" t="str">
        <f>_xlfn.XLOOKUP(tblMix[[#This Row],[Arena Name]],tblLookup[Arena Name],tblLookup[Arena Location],NA(),0,1)</f>
        <v>Chicago, Illinois</v>
      </c>
      <c r="E4188" s="100">
        <v>61500</v>
      </c>
      <c r="F4188" s="129">
        <v>1924</v>
      </c>
      <c r="G4188" s="100" t="s">
        <v>285</v>
      </c>
      <c r="H4188" s="15" t="s">
        <v>287</v>
      </c>
      <c r="I4188" s="130">
        <v>12.71</v>
      </c>
      <c r="J4188" s="6">
        <f>1</f>
        <v>1</v>
      </c>
    </row>
    <row r="4189" spans="2:10" ht="23.25" customHeight="1">
      <c r="B4189" s="100" t="s">
        <v>423</v>
      </c>
      <c r="C4189" s="100" t="str">
        <f>_xlfn.XLOOKUP(tblMix[[#This Row],[Team Name]],tblLookup[Team Name],tblLookup[Arena Name],NA(),0,1)</f>
        <v>GEHA Field at Arrowhead Stadium</v>
      </c>
      <c r="D4189" s="100" t="str">
        <f>_xlfn.XLOOKUP(tblMix[[#This Row],[Arena Name]],tblLookup[Arena Name],tblLookup[Arena Location],NA(),0,1)</f>
        <v>Kansas City, Missouri</v>
      </c>
      <c r="E4189" s="100">
        <v>76416</v>
      </c>
      <c r="F4189" s="129">
        <v>1972</v>
      </c>
      <c r="G4189" s="100" t="s">
        <v>300</v>
      </c>
      <c r="H4189" s="15" t="s">
        <v>287</v>
      </c>
      <c r="I4189" s="130">
        <v>8.15</v>
      </c>
      <c r="J4189" s="6">
        <f>1</f>
        <v>1</v>
      </c>
    </row>
    <row r="4190" spans="2:10" ht="23.25" customHeight="1">
      <c r="B4190" s="100" t="s">
        <v>405</v>
      </c>
      <c r="C4190" s="100" t="s">
        <v>406</v>
      </c>
      <c r="D4190" s="100" t="s">
        <v>407</v>
      </c>
      <c r="E4190" s="100">
        <v>76125</v>
      </c>
      <c r="F4190" s="129">
        <v>2001</v>
      </c>
      <c r="G4190" s="100" t="s">
        <v>323</v>
      </c>
      <c r="H4190" s="15" t="s">
        <v>281</v>
      </c>
      <c r="I4190" s="130">
        <v>2.19</v>
      </c>
      <c r="J4190" s="6">
        <f>1</f>
        <v>1</v>
      </c>
    </row>
    <row r="4191" spans="2:10" ht="23.25" customHeight="1">
      <c r="B4191" s="100" t="str" cm="1">
        <f t="array" ref="B4191">_xlfn.XLOOKUP(tblMix[[#This Row],[Arena Name]]&amp;tblMix[[#This Row],[Arena Location]],tblLookup[Arena Name]&amp;tblLookup[Arena Location],tblLookup[Team Name],NA(),0,1)</f>
        <v>Denver Broncos</v>
      </c>
      <c r="C4191" s="100" t="s">
        <v>406</v>
      </c>
      <c r="D4191" s="100" t="str">
        <f>_xlfn.XLOOKUP(tblMix[[#This Row],[Arena Name]],tblLookup[Arena Name],tblLookup[Arena Location],NA(),0,1)</f>
        <v>Denver, Colorado</v>
      </c>
      <c r="E4191" s="100">
        <v>76125</v>
      </c>
      <c r="F4191" s="129">
        <v>2001</v>
      </c>
      <c r="G4191" s="100" t="s">
        <v>271</v>
      </c>
      <c r="H4191" s="15" t="s">
        <v>283</v>
      </c>
      <c r="I4191" s="130">
        <v>9.4700000000000006</v>
      </c>
      <c r="J4191" s="6">
        <f>1</f>
        <v>1</v>
      </c>
    </row>
    <row r="4192" spans="2:10" ht="23.25" customHeight="1">
      <c r="B4192" s="100" t="s">
        <v>399</v>
      </c>
      <c r="C4192" s="100" t="s">
        <v>400</v>
      </c>
      <c r="D4192" s="100" t="s">
        <v>401</v>
      </c>
      <c r="E4192" s="100">
        <v>67895</v>
      </c>
      <c r="F4192" s="129">
        <v>1999</v>
      </c>
      <c r="G4192" s="100" t="s">
        <v>285</v>
      </c>
      <c r="H4192" s="15" t="s">
        <v>283</v>
      </c>
      <c r="I4192" s="130">
        <v>12.71</v>
      </c>
      <c r="J4192" s="6">
        <f>1</f>
        <v>1</v>
      </c>
    </row>
    <row r="4193" spans="2:10" ht="23.25" customHeight="1">
      <c r="B4193" s="100" t="s">
        <v>381</v>
      </c>
      <c r="C4193" s="100" t="s">
        <v>382</v>
      </c>
      <c r="D4193" s="100" t="s">
        <v>383</v>
      </c>
      <c r="E4193" s="100">
        <v>71000</v>
      </c>
      <c r="F4193" s="129">
        <v>2017</v>
      </c>
      <c r="G4193" s="100" t="s">
        <v>301</v>
      </c>
      <c r="H4193" s="15" t="s">
        <v>281</v>
      </c>
      <c r="I4193" s="130">
        <v>12.44</v>
      </c>
      <c r="J4193" s="6">
        <f>1</f>
        <v>1</v>
      </c>
    </row>
    <row r="4194" spans="2:10" ht="23.25" customHeight="1">
      <c r="B4194" s="100" t="s">
        <v>458</v>
      </c>
      <c r="C4194" s="100" t="str">
        <f>_xlfn.XLOOKUP(tblMix[[#This Row],[Team Name]],tblLookup[Team Name],tblLookup[Arena Name],NA(),0,1)</f>
        <v>Lumen Field</v>
      </c>
      <c r="D4194" s="100" t="str">
        <f>_xlfn.XLOOKUP(tblMix[[#This Row],[Arena Name]],tblLookup[Arena Name],tblLookup[Arena Location],NA(),0,1)</f>
        <v>Seattle, Washington</v>
      </c>
      <c r="E4194" s="100">
        <v>69000</v>
      </c>
      <c r="F4194" s="129">
        <v>2002</v>
      </c>
      <c r="G4194" s="100" t="s">
        <v>295</v>
      </c>
      <c r="H4194" s="15" t="s">
        <v>283</v>
      </c>
      <c r="I4194" s="130">
        <v>15.3</v>
      </c>
      <c r="J4194" s="6">
        <f>1</f>
        <v>1</v>
      </c>
    </row>
    <row r="4195" spans="2:10" ht="23.25" customHeight="1">
      <c r="B4195" s="100" t="s">
        <v>448</v>
      </c>
      <c r="C4195" s="100" t="str">
        <f>_xlfn.XLOOKUP(tblMix[[#This Row],[Team Name]],tblLookup[Team Name],tblLookup[Arena Name],NA(),0,1)</f>
        <v>MetLife Stadium</v>
      </c>
      <c r="D4195" s="100" t="str">
        <f>_xlfn.XLOOKUP(tblMix[[#This Row],[Arena Name]],tblLookup[Arena Name],tblLookup[Arena Location],NA(),0,1)</f>
        <v>East Rutherford, New Jersey</v>
      </c>
      <c r="E4195" s="100">
        <v>82500</v>
      </c>
      <c r="F4195" s="129">
        <v>2010</v>
      </c>
      <c r="G4195" s="100" t="s">
        <v>304</v>
      </c>
      <c r="H4195" s="15" t="s">
        <v>281</v>
      </c>
      <c r="I4195" s="130">
        <v>7.38</v>
      </c>
      <c r="J4195" s="6">
        <f>1</f>
        <v>1</v>
      </c>
    </row>
    <row r="4196" spans="2:10" ht="23.25" customHeight="1">
      <c r="B4196" s="100" t="s">
        <v>429</v>
      </c>
      <c r="C4196" s="100" t="s">
        <v>430</v>
      </c>
      <c r="D4196" s="100" t="s">
        <v>431</v>
      </c>
      <c r="E4196" s="100">
        <v>70240</v>
      </c>
      <c r="F4196" s="129">
        <v>2020</v>
      </c>
      <c r="G4196" s="100" t="s">
        <v>308</v>
      </c>
      <c r="H4196" s="15" t="s">
        <v>287</v>
      </c>
      <c r="I4196" s="130">
        <v>11.5</v>
      </c>
      <c r="J4196" s="6">
        <f>1</f>
        <v>1</v>
      </c>
    </row>
    <row r="4197" spans="2:10" ht="23.25" customHeight="1">
      <c r="B4197" s="100" t="s">
        <v>442</v>
      </c>
      <c r="C4197" s="100" t="s">
        <v>443</v>
      </c>
      <c r="D4197" s="100" t="s">
        <v>444</v>
      </c>
      <c r="E4197" s="100">
        <v>73208</v>
      </c>
      <c r="F4197" s="129">
        <v>1975</v>
      </c>
      <c r="G4197" s="100" t="s">
        <v>361</v>
      </c>
      <c r="H4197" s="15" t="s">
        <v>287</v>
      </c>
      <c r="I4197" s="130">
        <v>3.15</v>
      </c>
      <c r="J4197" s="6">
        <f>1</f>
        <v>1</v>
      </c>
    </row>
    <row r="4198" spans="2:10" ht="23.25" customHeight="1">
      <c r="B4198" s="100" t="s">
        <v>399</v>
      </c>
      <c r="C4198" s="100" t="s">
        <v>400</v>
      </c>
      <c r="D4198" s="100" t="s">
        <v>401</v>
      </c>
      <c r="E4198" s="100">
        <v>67895</v>
      </c>
      <c r="F4198" s="129">
        <v>1999</v>
      </c>
      <c r="G4198" s="100" t="s">
        <v>362</v>
      </c>
      <c r="H4198" s="15" t="s">
        <v>283</v>
      </c>
      <c r="I4198" s="130">
        <v>7.12</v>
      </c>
      <c r="J4198" s="6">
        <f>1</f>
        <v>1</v>
      </c>
    </row>
    <row r="4199" spans="2:10" ht="23.25" customHeight="1">
      <c r="B4199" s="100" t="s">
        <v>436</v>
      </c>
      <c r="C4199" s="100" t="s">
        <v>437</v>
      </c>
      <c r="D4199" s="100" t="s">
        <v>438</v>
      </c>
      <c r="E4199" s="100">
        <v>66655</v>
      </c>
      <c r="F4199" s="129">
        <v>2016</v>
      </c>
      <c r="G4199" s="100" t="s">
        <v>313</v>
      </c>
      <c r="H4199" s="15" t="s">
        <v>290</v>
      </c>
      <c r="I4199" s="130">
        <v>13.42</v>
      </c>
      <c r="J4199" s="6">
        <f>1</f>
        <v>1</v>
      </c>
    </row>
    <row r="4200" spans="2:10" ht="23.25" customHeight="1">
      <c r="B4200" s="100" t="s">
        <v>396</v>
      </c>
      <c r="C4200" s="100" t="s">
        <v>397</v>
      </c>
      <c r="D4200" s="100" t="s">
        <v>398</v>
      </c>
      <c r="E4200" s="100">
        <v>65515</v>
      </c>
      <c r="F4200" s="129">
        <v>2000</v>
      </c>
      <c r="G4200" s="100" t="s">
        <v>322</v>
      </c>
      <c r="H4200" s="15" t="s">
        <v>290</v>
      </c>
      <c r="I4200" s="130">
        <v>5.04</v>
      </c>
      <c r="J4200" s="6">
        <f>1</f>
        <v>1</v>
      </c>
    </row>
    <row r="4201" spans="2:10" ht="23.25" customHeight="1">
      <c r="B4201" s="100" t="s">
        <v>420</v>
      </c>
      <c r="C4201" s="100" t="str">
        <f>_xlfn.XLOOKUP(tblMix[[#This Row],[Team Name]],tblLookup[Team Name],tblLookup[Arena Name],NA(),0,1)</f>
        <v>TIAA Bank Field</v>
      </c>
      <c r="D4201" s="100" t="str">
        <f>_xlfn.XLOOKUP(tblMix[[#This Row],[Arena Name]],tblLookup[Arena Name],tblLookup[Arena Location],NA(),0,1)</f>
        <v>Jacksonville, Florida</v>
      </c>
      <c r="E4201" s="100">
        <v>69132</v>
      </c>
      <c r="F4201" s="129">
        <v>2008</v>
      </c>
      <c r="G4201" s="100" t="s">
        <v>275</v>
      </c>
      <c r="H4201" s="15" t="s">
        <v>283</v>
      </c>
      <c r="I4201" s="130">
        <v>14.59</v>
      </c>
      <c r="J4201" s="6">
        <f>1</f>
        <v>1</v>
      </c>
    </row>
    <row r="4202" spans="2:10" ht="23.25" customHeight="1">
      <c r="B4202" s="100" t="s">
        <v>452</v>
      </c>
      <c r="C4202" s="100" t="s">
        <v>453</v>
      </c>
      <c r="D4202" s="100" t="s">
        <v>454</v>
      </c>
      <c r="E4202" s="100">
        <v>68400</v>
      </c>
      <c r="F4202" s="129">
        <v>2001</v>
      </c>
      <c r="G4202" s="100" t="s">
        <v>361</v>
      </c>
      <c r="H4202" s="15" t="s">
        <v>281</v>
      </c>
      <c r="I4202" s="130">
        <v>3.09</v>
      </c>
      <c r="J4202" s="6">
        <f>1</f>
        <v>1</v>
      </c>
    </row>
    <row r="4203" spans="2:10" ht="23.25" customHeight="1">
      <c r="B4203" s="100" t="s">
        <v>455</v>
      </c>
      <c r="C4203" s="100" t="str">
        <f>_xlfn.XLOOKUP(tblMix[[#This Row],[Team Name]],tblLookup[Team Name],tblLookup[Arena Name],NA(),0,1)</f>
        <v>Levi's Stadium</v>
      </c>
      <c r="D4203" s="100" t="s">
        <v>457</v>
      </c>
      <c r="E4203" s="100">
        <v>68500</v>
      </c>
      <c r="F4203" s="129">
        <v>2014</v>
      </c>
      <c r="G4203" s="100" t="s">
        <v>289</v>
      </c>
      <c r="H4203" s="15" t="s">
        <v>287</v>
      </c>
      <c r="I4203" s="130">
        <v>7.76</v>
      </c>
      <c r="J4203" s="6">
        <f>1</f>
        <v>1</v>
      </c>
    </row>
    <row r="4204" spans="2:10" ht="23.25" customHeight="1">
      <c r="B4204" s="100" t="str" cm="1">
        <f t="array" ref="B4204">_xlfn.XLOOKUP(tblMix[[#This Row],[Arena Name]]&amp;tblMix[[#This Row],[Arena Location]],tblLookup[Arena Name]&amp;tblLookup[Arena Location],tblLookup[Team Name],NA(),0,1)</f>
        <v>Los Angeles Rams</v>
      </c>
      <c r="C4204" s="100" t="str">
        <f>_xlfn.XLOOKUP(tblMix[[#This Row],[Arena Location]],tblLookup[Arena Location],tblLookup[Arena Name],NA(),0,1)</f>
        <v>SoFi Stadium</v>
      </c>
      <c r="D4204" s="100" t="s">
        <v>431</v>
      </c>
      <c r="E4204" s="100">
        <v>70240</v>
      </c>
      <c r="F4204" s="129">
        <v>2020</v>
      </c>
      <c r="G4204" s="100" t="s">
        <v>311</v>
      </c>
      <c r="H4204" s="15" t="s">
        <v>290</v>
      </c>
      <c r="I4204" s="130">
        <v>14.13</v>
      </c>
      <c r="J4204" s="6">
        <f>1</f>
        <v>1</v>
      </c>
    </row>
    <row r="4205" spans="2:10" ht="23.25" customHeight="1">
      <c r="B4205" s="100" t="s">
        <v>402</v>
      </c>
      <c r="C4205" s="100" t="s">
        <v>403</v>
      </c>
      <c r="D4205" s="100" t="s">
        <v>404</v>
      </c>
      <c r="E4205" s="100">
        <v>80000</v>
      </c>
      <c r="F4205" s="129">
        <v>2009</v>
      </c>
      <c r="G4205" s="100" t="s">
        <v>272</v>
      </c>
      <c r="H4205" s="15" t="s">
        <v>281</v>
      </c>
      <c r="I4205" s="130">
        <v>14.43</v>
      </c>
      <c r="J4205" s="6">
        <f>1</f>
        <v>1</v>
      </c>
    </row>
    <row r="4206" spans="2:10" ht="23.25" customHeight="1">
      <c r="B4206" s="100" t="s">
        <v>393</v>
      </c>
      <c r="C4206" s="100" t="str">
        <f>_xlfn.XLOOKUP(tblMix[[#This Row],[Team Name]],tblLookup[Team Name],tblLookup[Arena Name],NA(),0,1)</f>
        <v>Soldier Field</v>
      </c>
      <c r="D4206" s="100" t="s">
        <v>395</v>
      </c>
      <c r="E4206" s="100">
        <v>61500</v>
      </c>
      <c r="F4206" s="129">
        <v>1924</v>
      </c>
      <c r="G4206" s="100" t="s">
        <v>273</v>
      </c>
      <c r="H4206" s="15" t="s">
        <v>290</v>
      </c>
      <c r="I4206" s="130">
        <v>5.62</v>
      </c>
      <c r="J4206" s="6">
        <f>1</f>
        <v>1</v>
      </c>
    </row>
    <row r="4207" spans="2:10" ht="23.25" customHeight="1">
      <c r="B4207" s="100" t="s">
        <v>417</v>
      </c>
      <c r="C4207" s="100" t="str">
        <f>_xlfn.XLOOKUP(tblMix[[#This Row],[Team Name]],tblLookup[Team Name],tblLookup[Arena Name],NA(),0,1)</f>
        <v>Lucas Oil Stadium</v>
      </c>
      <c r="D4207" s="100" t="s">
        <v>419</v>
      </c>
      <c r="E4207" s="100">
        <v>67000</v>
      </c>
      <c r="F4207" s="129">
        <v>2008</v>
      </c>
      <c r="G4207" s="100" t="s">
        <v>276</v>
      </c>
      <c r="H4207" s="15" t="s">
        <v>281</v>
      </c>
      <c r="I4207" s="130">
        <v>5.82</v>
      </c>
      <c r="J4207" s="6">
        <f>1</f>
        <v>1</v>
      </c>
    </row>
    <row r="4208" spans="2:10" ht="23.25" customHeight="1">
      <c r="B4208" s="100" t="s">
        <v>405</v>
      </c>
      <c r="C4208" s="100" t="s">
        <v>406</v>
      </c>
      <c r="D4208" s="100" t="s">
        <v>407</v>
      </c>
      <c r="E4208" s="100">
        <v>76125</v>
      </c>
      <c r="F4208" s="129">
        <v>2001</v>
      </c>
      <c r="G4208" s="100" t="s">
        <v>358</v>
      </c>
      <c r="H4208" s="15" t="s">
        <v>283</v>
      </c>
      <c r="I4208" s="130">
        <v>14.51</v>
      </c>
      <c r="J4208" s="6">
        <f>1</f>
        <v>1</v>
      </c>
    </row>
    <row r="4209" spans="2:10" ht="23.25" customHeight="1">
      <c r="B4209" s="100" t="str" cm="1">
        <f t="array" ref="B4209">_xlfn.XLOOKUP(tblMix[[#This Row],[Arena Name]]&amp;tblMix[[#This Row],[Arena Location]],tblLookup[Arena Name]&amp;tblLookup[Arena Location],tblLookup[Team Name],NA(),0,1)</f>
        <v>Cincinnati Bengals</v>
      </c>
      <c r="C4209" s="100" t="str">
        <f>_xlfn.XLOOKUP(tblMix[[#This Row],[Arena Location]],tblLookup[Arena Location],tblLookup[Arena Name],NA(),0,1)</f>
        <v>Paycor Stadium</v>
      </c>
      <c r="D4209" s="100" t="s">
        <v>398</v>
      </c>
      <c r="E4209" s="100">
        <v>65515</v>
      </c>
      <c r="F4209" s="129">
        <v>2000</v>
      </c>
      <c r="G4209" s="100" t="s">
        <v>365</v>
      </c>
      <c r="H4209" s="15" t="s">
        <v>290</v>
      </c>
      <c r="I4209" s="130">
        <v>7.72</v>
      </c>
      <c r="J4209" s="6">
        <f>1</f>
        <v>1</v>
      </c>
    </row>
    <row r="4210" spans="2:10" ht="23.25" customHeight="1">
      <c r="B4210" s="100" t="s">
        <v>378</v>
      </c>
      <c r="C4210" s="100" t="s">
        <v>379</v>
      </c>
      <c r="D4210" s="100" t="s">
        <v>380</v>
      </c>
      <c r="E4210" s="100">
        <v>63400</v>
      </c>
      <c r="F4210" s="129">
        <v>2006</v>
      </c>
      <c r="G4210" s="100" t="s">
        <v>286</v>
      </c>
      <c r="H4210" s="15" t="s">
        <v>281</v>
      </c>
      <c r="I4210" s="130">
        <v>7.99</v>
      </c>
      <c r="J4210" s="6">
        <f>1</f>
        <v>1</v>
      </c>
    </row>
    <row r="4211" spans="2:10" ht="23.25" customHeight="1">
      <c r="B4211" s="100" t="s">
        <v>381</v>
      </c>
      <c r="C4211" s="100" t="s">
        <v>382</v>
      </c>
      <c r="D4211" s="100" t="s">
        <v>383</v>
      </c>
      <c r="E4211" s="100">
        <v>71000</v>
      </c>
      <c r="F4211" s="129">
        <v>2017</v>
      </c>
      <c r="G4211" s="100" t="s">
        <v>308</v>
      </c>
      <c r="H4211" s="15" t="s">
        <v>287</v>
      </c>
      <c r="I4211" s="130">
        <v>11.5</v>
      </c>
      <c r="J4211" s="6">
        <f>1</f>
        <v>1</v>
      </c>
    </row>
    <row r="4212" spans="2:10" ht="23.25" customHeight="1">
      <c r="B4212" s="100" t="s">
        <v>449</v>
      </c>
      <c r="C4212" s="100" t="s">
        <v>450</v>
      </c>
      <c r="D4212" s="100" t="s">
        <v>451</v>
      </c>
      <c r="E4212" s="100">
        <v>69596</v>
      </c>
      <c r="F4212" s="129">
        <v>2003</v>
      </c>
      <c r="G4212" s="100" t="s">
        <v>297</v>
      </c>
      <c r="H4212" s="15" t="s">
        <v>287</v>
      </c>
      <c r="I4212" s="130">
        <v>15.27</v>
      </c>
      <c r="J4212" s="6">
        <f>1</f>
        <v>1</v>
      </c>
    </row>
    <row r="4213" spans="2:10" ht="23.25" customHeight="1">
      <c r="B4213" s="100" t="str" cm="1">
        <f t="array" ref="B4213">_xlfn.XLOOKUP(tblMix[[#This Row],[Arena Name]]&amp;tblMix[[#This Row],[Arena Location]],tblLookup[Arena Name]&amp;tblLookup[Arena Location],tblLookup[Team Name],NA(),0,1)</f>
        <v>Indianapolis Colts</v>
      </c>
      <c r="C4213" s="100" t="s">
        <v>418</v>
      </c>
      <c r="D4213" s="100" t="s">
        <v>419</v>
      </c>
      <c r="E4213" s="100">
        <v>67000</v>
      </c>
      <c r="F4213" s="129">
        <v>2008</v>
      </c>
      <c r="G4213" s="100" t="s">
        <v>358</v>
      </c>
      <c r="H4213" s="15" t="s">
        <v>287</v>
      </c>
      <c r="I4213" s="130">
        <v>14.51</v>
      </c>
      <c r="J4213" s="6">
        <f>1</f>
        <v>1</v>
      </c>
    </row>
    <row r="4214" spans="2:10" ht="23.25" customHeight="1">
      <c r="B4214" s="100" t="s">
        <v>449</v>
      </c>
      <c r="C4214" s="100" t="s">
        <v>450</v>
      </c>
      <c r="D4214" s="100" t="str">
        <f>_xlfn.XLOOKUP(tblMix[[#This Row],[Arena Name]],tblLookup[Arena Name],tblLookup[Arena Location],NA(),0,1)</f>
        <v>Philadelphia, Pennsylvania</v>
      </c>
      <c r="E4214" s="100">
        <v>69596</v>
      </c>
      <c r="F4214" s="129">
        <v>2003</v>
      </c>
      <c r="G4214" s="100" t="s">
        <v>294</v>
      </c>
      <c r="H4214" s="15" t="s">
        <v>281</v>
      </c>
      <c r="I4214" s="130">
        <v>3.2</v>
      </c>
      <c r="J4214" s="6">
        <f>1</f>
        <v>1</v>
      </c>
    </row>
    <row r="4215" spans="2:10" ht="23.25" customHeight="1">
      <c r="B4215" s="100" t="s">
        <v>452</v>
      </c>
      <c r="C4215" s="100" t="s">
        <v>453</v>
      </c>
      <c r="D4215" s="100" t="s">
        <v>454</v>
      </c>
      <c r="E4215" s="100">
        <v>68400</v>
      </c>
      <c r="F4215" s="129">
        <v>2001</v>
      </c>
      <c r="G4215" s="100" t="s">
        <v>313</v>
      </c>
      <c r="H4215" s="15" t="s">
        <v>290</v>
      </c>
      <c r="I4215" s="130">
        <v>13.42</v>
      </c>
      <c r="J4215" s="6">
        <f>1</f>
        <v>1</v>
      </c>
    </row>
    <row r="4216" spans="2:10" ht="23.25" customHeight="1">
      <c r="B4216" s="100" t="s">
        <v>449</v>
      </c>
      <c r="C4216" s="100" t="s">
        <v>450</v>
      </c>
      <c r="D4216" s="100" t="str">
        <f>_xlfn.XLOOKUP(tblMix[[#This Row],[Arena Name]],tblLookup[Arena Name],tblLookup[Arena Location],NA(),0,1)</f>
        <v>Philadelphia, Pennsylvania</v>
      </c>
      <c r="E4216" s="100">
        <v>69596</v>
      </c>
      <c r="F4216" s="129">
        <v>2003</v>
      </c>
      <c r="G4216" s="100" t="s">
        <v>270</v>
      </c>
      <c r="H4216" s="15" t="s">
        <v>283</v>
      </c>
      <c r="I4216" s="130">
        <v>8.67</v>
      </c>
      <c r="J4216" s="6">
        <f>1</f>
        <v>1</v>
      </c>
    </row>
    <row r="4217" spans="2:10" ht="23.25" customHeight="1">
      <c r="B4217" s="100" t="s">
        <v>432</v>
      </c>
      <c r="C4217" s="100" t="s">
        <v>430</v>
      </c>
      <c r="D4217" s="100" t="s">
        <v>431</v>
      </c>
      <c r="E4217" s="100">
        <v>70240</v>
      </c>
      <c r="F4217" s="129">
        <v>2020</v>
      </c>
      <c r="G4217" s="100" t="s">
        <v>363</v>
      </c>
      <c r="H4217" s="15" t="s">
        <v>281</v>
      </c>
      <c r="I4217" s="130">
        <v>5.56</v>
      </c>
      <c r="J4217" s="6">
        <f>1</f>
        <v>1</v>
      </c>
    </row>
    <row r="4218" spans="2:10" ht="23.25" customHeight="1">
      <c r="B4218" s="100" t="str" cm="1">
        <f t="array" ref="B4218">_xlfn.XLOOKUP(tblMix[[#This Row],[Arena Name]]&amp;tblMix[[#This Row],[Arena Location]],tblLookup[Arena Name]&amp;tblLookup[Arena Location],tblLookup[Team Name],NA(),0,1)</f>
        <v>San Francisco 49ers</v>
      </c>
      <c r="C4218" s="100" t="s">
        <v>456</v>
      </c>
      <c r="D4218" s="100" t="s">
        <v>457</v>
      </c>
      <c r="E4218" s="100">
        <v>68500</v>
      </c>
      <c r="F4218" s="129">
        <v>2014</v>
      </c>
      <c r="G4218" s="100" t="s">
        <v>358</v>
      </c>
      <c r="H4218" s="15" t="s">
        <v>281</v>
      </c>
      <c r="I4218" s="130">
        <v>14.22</v>
      </c>
      <c r="J4218" s="6">
        <f>1</f>
        <v>1</v>
      </c>
    </row>
    <row r="4219" spans="2:10" ht="23.25" customHeight="1">
      <c r="B4219" s="100" t="s">
        <v>455</v>
      </c>
      <c r="C4219" s="100" t="s">
        <v>456</v>
      </c>
      <c r="D4219" s="100" t="s">
        <v>457</v>
      </c>
      <c r="E4219" s="100">
        <v>68500</v>
      </c>
      <c r="F4219" s="129">
        <v>2014</v>
      </c>
      <c r="G4219" s="100" t="s">
        <v>360</v>
      </c>
      <c r="H4219" s="15" t="s">
        <v>290</v>
      </c>
      <c r="I4219" s="130">
        <v>3.02</v>
      </c>
      <c r="J4219" s="6">
        <f>1</f>
        <v>1</v>
      </c>
    </row>
    <row r="4220" spans="2:10" ht="23.25" customHeight="1">
      <c r="B4220" s="100" t="s">
        <v>399</v>
      </c>
      <c r="C4220" s="100" t="str">
        <f>_xlfn.XLOOKUP(tblMix[[#This Row],[Team Name]],tblLookup[Team Name],tblLookup[Arena Name],NA(),0,1)</f>
        <v>Cleveland Browns Stadium</v>
      </c>
      <c r="D4220" s="100" t="str">
        <f>_xlfn.XLOOKUP(tblMix[[#This Row],[Arena Name]],tblLookup[Arena Name],tblLookup[Arena Location],NA(),0,1)</f>
        <v>Cleveland, Ohio</v>
      </c>
      <c r="E4220" s="100">
        <v>67895</v>
      </c>
      <c r="F4220" s="129">
        <v>1999</v>
      </c>
      <c r="G4220" s="100" t="s">
        <v>297</v>
      </c>
      <c r="H4220" s="15" t="s">
        <v>281</v>
      </c>
      <c r="I4220" s="130">
        <v>15.12</v>
      </c>
      <c r="J4220" s="6">
        <f>1</f>
        <v>1</v>
      </c>
    </row>
    <row r="4221" spans="2:10" ht="23.25" customHeight="1">
      <c r="B4221" s="100" t="s">
        <v>429</v>
      </c>
      <c r="C4221" s="100" t="str">
        <f>_xlfn.XLOOKUP(tblMix[[#This Row],[Team Name]],tblLookup[Team Name],tblLookup[Arena Name],NA(),0,1)</f>
        <v>SoFi Stadium</v>
      </c>
      <c r="D4221" s="100" t="str">
        <f>_xlfn.XLOOKUP(tblMix[[#This Row],[Arena Name]],tblLookup[Arena Name],tblLookup[Arena Location],NA(),0,1)</f>
        <v>Inglewood, California</v>
      </c>
      <c r="E4221" s="100">
        <v>70240</v>
      </c>
      <c r="F4221" s="129">
        <v>2020</v>
      </c>
      <c r="G4221" s="100" t="s">
        <v>312</v>
      </c>
      <c r="H4221" s="15" t="s">
        <v>287</v>
      </c>
      <c r="I4221" s="130">
        <v>16.22</v>
      </c>
      <c r="J4221" s="6">
        <f>1</f>
        <v>1</v>
      </c>
    </row>
    <row r="4222" spans="2:10" ht="23.25" customHeight="1">
      <c r="B4222" s="100" t="s">
        <v>449</v>
      </c>
      <c r="C4222" s="100" t="s">
        <v>450</v>
      </c>
      <c r="D4222" s="100" t="s">
        <v>451</v>
      </c>
      <c r="E4222" s="100">
        <v>69596</v>
      </c>
      <c r="F4222" s="129">
        <v>2003</v>
      </c>
      <c r="G4222" s="100" t="s">
        <v>361</v>
      </c>
      <c r="H4222" s="15" t="s">
        <v>281</v>
      </c>
      <c r="I4222" s="130">
        <v>3.09</v>
      </c>
      <c r="J4222" s="6">
        <f>1</f>
        <v>1</v>
      </c>
    </row>
    <row r="4223" spans="2:10" ht="23.25" customHeight="1">
      <c r="B4223" s="100" t="s">
        <v>402</v>
      </c>
      <c r="C4223" s="100" t="s">
        <v>403</v>
      </c>
      <c r="D4223" s="100" t="str">
        <f>_xlfn.XLOOKUP(tblMix[[#This Row],[Arena Name]],tblLookup[Arena Name],tblLookup[Arena Location],NA(),0,1)</f>
        <v>Arlington, Texas</v>
      </c>
      <c r="E4223" s="100">
        <v>80000</v>
      </c>
      <c r="F4223" s="129">
        <v>2009</v>
      </c>
      <c r="G4223" s="100" t="s">
        <v>323</v>
      </c>
      <c r="H4223" s="15" t="s">
        <v>287</v>
      </c>
      <c r="I4223" s="130">
        <v>2.11</v>
      </c>
      <c r="J4223" s="6">
        <f>1</f>
        <v>1</v>
      </c>
    </row>
    <row r="4224" spans="2:10" ht="23.25" customHeight="1">
      <c r="B4224" s="100" t="s">
        <v>387</v>
      </c>
      <c r="C4224" s="100" t="s">
        <v>388</v>
      </c>
      <c r="D4224" s="100" t="s">
        <v>389</v>
      </c>
      <c r="E4224" s="100">
        <v>71608</v>
      </c>
      <c r="F4224" s="129">
        <v>1973</v>
      </c>
      <c r="G4224" s="100" t="s">
        <v>274</v>
      </c>
      <c r="H4224" s="15" t="s">
        <v>283</v>
      </c>
      <c r="I4224" s="130">
        <v>6.84</v>
      </c>
      <c r="J4224" s="6">
        <f>1</f>
        <v>1</v>
      </c>
    </row>
    <row r="4225" spans="2:10" ht="23.25" customHeight="1">
      <c r="B4225" s="100" t="s">
        <v>426</v>
      </c>
      <c r="C4225" s="100" t="s">
        <v>427</v>
      </c>
      <c r="D4225" s="100" t="s">
        <v>428</v>
      </c>
      <c r="E4225" s="100">
        <v>65000</v>
      </c>
      <c r="F4225" s="129">
        <v>2020</v>
      </c>
      <c r="G4225" s="100" t="s">
        <v>271</v>
      </c>
      <c r="H4225" s="15" t="s">
        <v>287</v>
      </c>
      <c r="I4225" s="130">
        <v>9.4700000000000006</v>
      </c>
      <c r="J4225" s="6">
        <f>1</f>
        <v>1</v>
      </c>
    </row>
    <row r="4226" spans="2:10" ht="23.25" customHeight="1">
      <c r="B4226" s="100" t="s">
        <v>393</v>
      </c>
      <c r="C4226" s="100" t="str">
        <f>_xlfn.XLOOKUP(tblMix[[#This Row],[Team Name]],tblLookup[Team Name],tblLookup[Arena Name],NA(),0,1)</f>
        <v>Soldier Field</v>
      </c>
      <c r="D4226" s="100" t="str">
        <f>_xlfn.XLOOKUP(tblMix[[#This Row],[Arena Name]],tblLookup[Arena Name],tblLookup[Arena Location],NA(),0,1)</f>
        <v>Chicago, Illinois</v>
      </c>
      <c r="E4226" s="100">
        <v>61500</v>
      </c>
      <c r="F4226" s="129">
        <v>1924</v>
      </c>
      <c r="G4226" s="100" t="s">
        <v>267</v>
      </c>
      <c r="H4226" s="15" t="s">
        <v>283</v>
      </c>
      <c r="I4226" s="130">
        <v>13.64</v>
      </c>
      <c r="J4226" s="6">
        <f>1</f>
        <v>1</v>
      </c>
    </row>
    <row r="4227" spans="2:10" ht="23.25" customHeight="1">
      <c r="B4227" s="100" t="s">
        <v>448</v>
      </c>
      <c r="C4227" s="100" t="s">
        <v>446</v>
      </c>
      <c r="D4227" s="100" t="s">
        <v>447</v>
      </c>
      <c r="E4227" s="100">
        <v>82500</v>
      </c>
      <c r="F4227" s="129">
        <v>2010</v>
      </c>
      <c r="G4227" s="100" t="s">
        <v>296</v>
      </c>
      <c r="H4227" s="15" t="s">
        <v>287</v>
      </c>
      <c r="I4227" s="130">
        <v>11.1</v>
      </c>
      <c r="J4227" s="6">
        <f>1</f>
        <v>1</v>
      </c>
    </row>
    <row r="4228" spans="2:10" ht="23.25" customHeight="1">
      <c r="B4228" s="100" t="s">
        <v>414</v>
      </c>
      <c r="C4228" s="100" t="str">
        <f>_xlfn.XLOOKUP(tblMix[[#This Row],[Team Name]],tblLookup[Team Name],tblLookup[Arena Name],NA(),0,1)</f>
        <v>NRG Stadium</v>
      </c>
      <c r="D4228" s="100" t="str">
        <f>_xlfn.XLOOKUP(tblMix[[#This Row],[Arena Name]],tblLookup[Arena Name],tblLookup[Arena Location],NA(),0,1)</f>
        <v>Houston, Texas</v>
      </c>
      <c r="E4228" s="100">
        <v>72220</v>
      </c>
      <c r="F4228" s="129">
        <v>2002</v>
      </c>
      <c r="G4228" s="100" t="s">
        <v>275</v>
      </c>
      <c r="H4228" s="15" t="s">
        <v>290</v>
      </c>
      <c r="I4228" s="130">
        <v>13.76</v>
      </c>
      <c r="J4228" s="6">
        <f>1</f>
        <v>1</v>
      </c>
    </row>
    <row r="4229" spans="2:10" ht="23.25" customHeight="1">
      <c r="B4229" s="100" t="s">
        <v>402</v>
      </c>
      <c r="C4229" s="100" t="str">
        <f>_xlfn.XLOOKUP(tblMix[[#This Row],[Team Name]],tblLookup[Team Name],tblLookup[Arena Name],NA(),0,1)</f>
        <v>AT&amp;T Stadium</v>
      </c>
      <c r="D4229" s="100" t="s">
        <v>404</v>
      </c>
      <c r="E4229" s="100">
        <v>80000</v>
      </c>
      <c r="F4229" s="129">
        <v>2009</v>
      </c>
      <c r="G4229" s="100" t="s">
        <v>301</v>
      </c>
      <c r="H4229" s="15" t="s">
        <v>287</v>
      </c>
      <c r="I4229" s="130">
        <v>13.67</v>
      </c>
      <c r="J4229" s="6">
        <f>1</f>
        <v>1</v>
      </c>
    </row>
    <row r="4230" spans="2:10" ht="23.25" customHeight="1">
      <c r="B4230" s="100" t="s">
        <v>433</v>
      </c>
      <c r="C4230" s="100" t="str">
        <f>_xlfn.XLOOKUP(tblMix[[#This Row],[Team Name]],tblLookup[Team Name],tblLookup[Arena Name],NA(),0,1)</f>
        <v>Hard Rock Stadium</v>
      </c>
      <c r="D4230" s="100" t="str">
        <f>_xlfn.XLOOKUP(tblMix[[#This Row],[Arena Name]],tblLookup[Arena Name],tblLookup[Arena Location],NA(),0,1)</f>
        <v>Miami Gardens, Florida</v>
      </c>
      <c r="E4230" s="100">
        <v>65326</v>
      </c>
      <c r="F4230" s="129">
        <v>1987</v>
      </c>
      <c r="G4230" s="100" t="s">
        <v>365</v>
      </c>
      <c r="H4230" s="15" t="s">
        <v>290</v>
      </c>
      <c r="I4230" s="130">
        <v>7.72</v>
      </c>
      <c r="J4230" s="6">
        <f>1</f>
        <v>1</v>
      </c>
    </row>
    <row r="4231" spans="2:10" ht="23.25" customHeight="1">
      <c r="B4231" s="100" t="str" cm="1">
        <f t="array" ref="B4231">_xlfn.XLOOKUP(tblMix[[#This Row],[Arena Name]]&amp;tblMix[[#This Row],[Arena Location]],tblLookup[Arena Name]&amp;tblLookup[Arena Location],tblLookup[Team Name],NA(),0,1)</f>
        <v>Green Bay Packers</v>
      </c>
      <c r="C4231" s="100" t="str">
        <f>_xlfn.XLOOKUP(tblMix[[#This Row],[Arena Location]],tblLookup[Arena Location],tblLookup[Arena Name],NA(),0,1)</f>
        <v>Lambeau Field</v>
      </c>
      <c r="D4231" s="100" t="s">
        <v>413</v>
      </c>
      <c r="E4231" s="100">
        <v>81441</v>
      </c>
      <c r="F4231" s="129">
        <v>1957</v>
      </c>
      <c r="G4231" s="100" t="s">
        <v>288</v>
      </c>
      <c r="H4231" s="15" t="s">
        <v>281</v>
      </c>
      <c r="I4231" s="130">
        <v>5.49</v>
      </c>
      <c r="J4231" s="6">
        <f>1</f>
        <v>1</v>
      </c>
    </row>
    <row r="4232" spans="2:10" ht="23.25" customHeight="1">
      <c r="B4232" s="100" t="str" cm="1">
        <f t="array" ref="B4232">_xlfn.XLOOKUP(tblMix[[#This Row],[Arena Name]]&amp;tblMix[[#This Row],[Arena Location]],tblLookup[Arena Name]&amp;tblLookup[Arena Location],tblLookup[Team Name],NA(),0,1)</f>
        <v>Tennessee Titans</v>
      </c>
      <c r="C4232" s="100" t="s">
        <v>465</v>
      </c>
      <c r="D4232" s="100" t="s">
        <v>466</v>
      </c>
      <c r="E4232" s="100">
        <v>69143</v>
      </c>
      <c r="F4232" s="129">
        <v>1999</v>
      </c>
      <c r="G4232" s="100" t="s">
        <v>271</v>
      </c>
      <c r="H4232" s="15" t="s">
        <v>290</v>
      </c>
      <c r="I4232" s="130">
        <v>10.18</v>
      </c>
      <c r="J4232" s="6">
        <f>1</f>
        <v>1</v>
      </c>
    </row>
    <row r="4233" spans="2:10" ht="23.25" customHeight="1">
      <c r="B4233" s="100" t="s">
        <v>396</v>
      </c>
      <c r="C4233" s="100" t="s">
        <v>397</v>
      </c>
      <c r="D4233" s="100" t="s">
        <v>398</v>
      </c>
      <c r="E4233" s="100">
        <v>65515</v>
      </c>
      <c r="F4233" s="129">
        <v>2000</v>
      </c>
      <c r="G4233" s="100" t="s">
        <v>292</v>
      </c>
      <c r="H4233" s="15" t="s">
        <v>287</v>
      </c>
      <c r="I4233" s="130">
        <v>9.99</v>
      </c>
      <c r="J4233" s="6">
        <f>1</f>
        <v>1</v>
      </c>
    </row>
    <row r="4234" spans="2:10" ht="23.25" customHeight="1">
      <c r="B4234" s="100" t="s">
        <v>390</v>
      </c>
      <c r="C4234" s="100" t="str">
        <f>_xlfn.XLOOKUP(tblMix[[#This Row],[Team Name]],tblLookup[Team Name],tblLookup[Arena Name],NA(),0,1)</f>
        <v>Bank of America Stadium</v>
      </c>
      <c r="D4234" s="100" t="s">
        <v>392</v>
      </c>
      <c r="E4234" s="100">
        <v>75523</v>
      </c>
      <c r="F4234" s="129">
        <v>1996</v>
      </c>
      <c r="G4234" s="100" t="s">
        <v>271</v>
      </c>
      <c r="H4234" s="15" t="s">
        <v>290</v>
      </c>
      <c r="I4234" s="130">
        <v>10.18</v>
      </c>
      <c r="J4234" s="6">
        <f>1</f>
        <v>1</v>
      </c>
    </row>
    <row r="4235" spans="2:10" ht="23.25" customHeight="1">
      <c r="B4235" s="100" t="s">
        <v>384</v>
      </c>
      <c r="C4235" s="100" t="s">
        <v>385</v>
      </c>
      <c r="D4235" s="100" t="str">
        <f>_xlfn.XLOOKUP(tblMix[[#This Row],[Arena Name]],tblLookup[Arena Name],tblLookup[Arena Location],NA(),0,1)</f>
        <v>Baltimore, Maryland</v>
      </c>
      <c r="E4235" s="100">
        <v>71008</v>
      </c>
      <c r="F4235" s="129">
        <v>1998</v>
      </c>
      <c r="G4235" s="100" t="s">
        <v>284</v>
      </c>
      <c r="H4235" s="15" t="s">
        <v>281</v>
      </c>
      <c r="I4235" s="130">
        <v>10.210000000000001</v>
      </c>
      <c r="J4235" s="6">
        <f>1</f>
        <v>1</v>
      </c>
    </row>
    <row r="4236" spans="2:10" ht="23.25" customHeight="1">
      <c r="B4236" s="100" t="s">
        <v>396</v>
      </c>
      <c r="C4236" s="100" t="s">
        <v>397</v>
      </c>
      <c r="D4236" s="100" t="str">
        <f>_xlfn.XLOOKUP(tblMix[[#This Row],[Arena Name]],tblLookup[Arena Name],tblLookup[Arena Location],NA(),0,1)</f>
        <v>Cincinnati, Ohio</v>
      </c>
      <c r="E4236" s="100">
        <v>65515</v>
      </c>
      <c r="F4236" s="129">
        <v>2000</v>
      </c>
      <c r="G4236" s="100" t="s">
        <v>301</v>
      </c>
      <c r="H4236" s="15" t="s">
        <v>281</v>
      </c>
      <c r="I4236" s="130">
        <v>12.44</v>
      </c>
      <c r="J4236" s="6">
        <f>1</f>
        <v>1</v>
      </c>
    </row>
    <row r="4237" spans="2:10" ht="23.25" customHeight="1">
      <c r="B4237" s="100" t="s">
        <v>461</v>
      </c>
      <c r="C4237" s="100" t="s">
        <v>462</v>
      </c>
      <c r="D4237" s="100" t="str">
        <f>_xlfn.XLOOKUP(tblMix[[#This Row],[Arena Name]],tblLookup[Arena Name],tblLookup[Arena Location],NA(),0,1)</f>
        <v>Tampa, Florida</v>
      </c>
      <c r="E4237" s="100">
        <v>65890</v>
      </c>
      <c r="F4237" s="129">
        <v>1998</v>
      </c>
      <c r="G4237" s="100" t="s">
        <v>272</v>
      </c>
      <c r="H4237" s="15" t="s">
        <v>287</v>
      </c>
      <c r="I4237" s="130">
        <v>15.68</v>
      </c>
      <c r="J4237" s="6">
        <f>1</f>
        <v>1</v>
      </c>
    </row>
    <row r="4238" spans="2:10" ht="23.25" customHeight="1">
      <c r="B4238" s="100" t="s">
        <v>452</v>
      </c>
      <c r="C4238" s="100" t="str">
        <f>_xlfn.XLOOKUP(tblMix[[#This Row],[Team Name]],tblLookup[Team Name],tblLookup[Arena Name],NA(),0,1)</f>
        <v>Acrisure Stadium</v>
      </c>
      <c r="D4238" s="100" t="str">
        <f>_xlfn.XLOOKUP(tblMix[[#This Row],[Arena Name]],tblLookup[Arena Name],tblLookup[Arena Location],NA(),0,1)</f>
        <v>Pittsburgh, Pennsylvania</v>
      </c>
      <c r="E4238" s="100">
        <v>68400</v>
      </c>
      <c r="F4238" s="129">
        <v>2001</v>
      </c>
      <c r="G4238" s="100" t="s">
        <v>364</v>
      </c>
      <c r="H4238" s="15" t="s">
        <v>281</v>
      </c>
      <c r="I4238" s="130">
        <v>7.2</v>
      </c>
      <c r="J4238" s="6">
        <f>1</f>
        <v>1</v>
      </c>
    </row>
    <row r="4239" spans="2:10" ht="23.25" customHeight="1">
      <c r="B4239" s="100" t="s">
        <v>436</v>
      </c>
      <c r="C4239" s="100" t="s">
        <v>437</v>
      </c>
      <c r="D4239" s="100" t="s">
        <v>438</v>
      </c>
      <c r="E4239" s="100">
        <v>66655</v>
      </c>
      <c r="F4239" s="129">
        <v>2016</v>
      </c>
      <c r="G4239" s="100" t="s">
        <v>359</v>
      </c>
      <c r="H4239" s="15" t="s">
        <v>281</v>
      </c>
      <c r="I4239" s="130">
        <v>12.11</v>
      </c>
      <c r="J4239" s="6">
        <f>1</f>
        <v>1</v>
      </c>
    </row>
    <row r="4240" spans="2:10" ht="23.25" customHeight="1">
      <c r="B4240" s="100" t="s">
        <v>429</v>
      </c>
      <c r="C4240" s="100" t="str">
        <f>_xlfn.XLOOKUP(tblMix[[#This Row],[Team Name]],tblLookup[Team Name],tblLookup[Arena Name],NA(),0,1)</f>
        <v>SoFi Stadium</v>
      </c>
      <c r="D4240" s="100" t="s">
        <v>431</v>
      </c>
      <c r="E4240" s="100">
        <v>70240</v>
      </c>
      <c r="F4240" s="129">
        <v>2020</v>
      </c>
      <c r="G4240" s="100" t="s">
        <v>323</v>
      </c>
      <c r="H4240" s="15" t="s">
        <v>290</v>
      </c>
      <c r="I4240" s="130">
        <v>1.97</v>
      </c>
      <c r="J4240" s="6">
        <f>1</f>
        <v>1</v>
      </c>
    </row>
    <row r="4241" spans="2:10" ht="23.25" customHeight="1">
      <c r="B4241" s="100" t="str" cm="1">
        <f t="array" ref="B4241">_xlfn.XLOOKUP(tblMix[[#This Row],[Arena Name]]&amp;tblMix[[#This Row],[Arena Location]],tblLookup[Arena Name]&amp;tblLookup[Arena Location],tblLookup[Team Name],NA(),0,1)</f>
        <v>Atlanta Falcons</v>
      </c>
      <c r="C4241" s="100" t="str">
        <f>_xlfn.XLOOKUP(tblMix[[#This Row],[Arena Location]],tblLookup[Arena Location],tblLookup[Arena Name],NA(),0,1)</f>
        <v>Mercedes-Benz Stadium</v>
      </c>
      <c r="D4241" s="100" t="s">
        <v>383</v>
      </c>
      <c r="E4241" s="100">
        <v>71000</v>
      </c>
      <c r="F4241" s="129">
        <v>2017</v>
      </c>
      <c r="G4241" s="100" t="s">
        <v>270</v>
      </c>
      <c r="H4241" s="15" t="s">
        <v>290</v>
      </c>
      <c r="I4241" s="130">
        <v>8.5</v>
      </c>
      <c r="J4241" s="6">
        <f>1</f>
        <v>1</v>
      </c>
    </row>
    <row r="4242" spans="2:10" ht="23.25" customHeight="1">
      <c r="B4242" s="100" t="s">
        <v>378</v>
      </c>
      <c r="C4242" s="100" t="s">
        <v>379</v>
      </c>
      <c r="D4242" s="100" t="s">
        <v>380</v>
      </c>
      <c r="E4242" s="100">
        <v>63400</v>
      </c>
      <c r="F4242" s="129">
        <v>2006</v>
      </c>
      <c r="G4242" s="100" t="s">
        <v>308</v>
      </c>
      <c r="H4242" s="15" t="s">
        <v>283</v>
      </c>
      <c r="I4242" s="130">
        <v>11.5</v>
      </c>
      <c r="J4242" s="6">
        <f>1</f>
        <v>1</v>
      </c>
    </row>
    <row r="4243" spans="2:10" ht="23.25" customHeight="1">
      <c r="B4243" s="100" t="str" cm="1">
        <f t="array" ref="B4243">_xlfn.XLOOKUP(tblMix[[#This Row],[Arena Name]]&amp;tblMix[[#This Row],[Arena Location]],tblLookup[Arena Name]&amp;tblLookup[Arena Location],tblLookup[Team Name],NA(),0,1)</f>
        <v>Tampa Bay Buccaneers</v>
      </c>
      <c r="C4243" s="100" t="str">
        <f>_xlfn.XLOOKUP(tblMix[[#This Row],[Arena Location]],tblLookup[Arena Location],tblLookup[Arena Name],NA(),0,1)</f>
        <v>Raymond James Stadium</v>
      </c>
      <c r="D4243" s="100" t="s">
        <v>463</v>
      </c>
      <c r="E4243" s="100">
        <v>65890</v>
      </c>
      <c r="F4243" s="129">
        <v>1998</v>
      </c>
      <c r="G4243" s="100" t="s">
        <v>359</v>
      </c>
      <c r="H4243" s="15" t="s">
        <v>283</v>
      </c>
      <c r="I4243" s="130">
        <v>11.01</v>
      </c>
      <c r="J4243" s="6">
        <f>1</f>
        <v>1</v>
      </c>
    </row>
    <row r="4244" spans="2:10" ht="23.25" customHeight="1">
      <c r="B4244" s="100" t="str" cm="1">
        <f t="array" ref="B4244">_xlfn.XLOOKUP(tblMix[[#This Row],[Arena Name]]&amp;tblMix[[#This Row],[Arena Location]],tblLookup[Arena Name]&amp;tblLookup[Arena Location],tblLookup[Team Name],NA(),0,1)</f>
        <v>Seattle Seahawks</v>
      </c>
      <c r="C4244" s="100" t="s">
        <v>459</v>
      </c>
      <c r="D4244" s="100" t="s">
        <v>460</v>
      </c>
      <c r="E4244" s="100">
        <v>69000</v>
      </c>
      <c r="F4244" s="129">
        <v>2002</v>
      </c>
      <c r="G4244" s="100" t="s">
        <v>304</v>
      </c>
      <c r="H4244" s="15" t="s">
        <v>287</v>
      </c>
      <c r="I4244" s="130">
        <v>7.53</v>
      </c>
      <c r="J4244" s="6">
        <f>1</f>
        <v>1</v>
      </c>
    </row>
    <row r="4245" spans="2:10" ht="23.25" customHeight="1">
      <c r="B4245" s="100" t="s">
        <v>442</v>
      </c>
      <c r="C4245" s="100" t="s">
        <v>443</v>
      </c>
      <c r="D4245" s="100" t="s">
        <v>444</v>
      </c>
      <c r="E4245" s="100">
        <v>73208</v>
      </c>
      <c r="F4245" s="129">
        <v>1975</v>
      </c>
      <c r="G4245" s="100" t="s">
        <v>302</v>
      </c>
      <c r="H4245" s="15" t="s">
        <v>287</v>
      </c>
      <c r="I4245" s="130">
        <v>2.62</v>
      </c>
      <c r="J4245" s="6">
        <f>1</f>
        <v>1</v>
      </c>
    </row>
    <row r="4246" spans="2:10" ht="23.25" customHeight="1">
      <c r="B4246" s="100" t="s">
        <v>390</v>
      </c>
      <c r="C4246" s="100" t="s">
        <v>391</v>
      </c>
      <c r="D4246" s="100" t="str">
        <f>_xlfn.XLOOKUP(tblMix[[#This Row],[Arena Name]],tblLookup[Arena Name],tblLookup[Arena Location],NA(),0,1)</f>
        <v>Charlotte, North Carolina</v>
      </c>
      <c r="E4246" s="100">
        <v>75523</v>
      </c>
      <c r="F4246" s="129">
        <v>1996</v>
      </c>
      <c r="G4246" s="100" t="s">
        <v>271</v>
      </c>
      <c r="H4246" s="15" t="s">
        <v>283</v>
      </c>
      <c r="I4246" s="130">
        <v>9.4700000000000006</v>
      </c>
      <c r="J4246" s="6">
        <f>1</f>
        <v>1</v>
      </c>
    </row>
    <row r="4247" spans="2:10" ht="23.25" customHeight="1">
      <c r="B4247" s="100" t="str" cm="1">
        <f t="array" ref="B4247">_xlfn.XLOOKUP(tblMix[[#This Row],[Arena Name]]&amp;tblMix[[#This Row],[Arena Location]],tblLookup[Arena Name]&amp;tblLookup[Arena Location],tblLookup[Team Name],NA(),0,1)</f>
        <v>Denver Broncos</v>
      </c>
      <c r="C4247" s="100" t="str">
        <f>_xlfn.XLOOKUP(tblMix[[#This Row],[Arena Location]],tblLookup[Arena Location],tblLookup[Arena Name],NA(),0,1)</f>
        <v>Empower Field at Mile High</v>
      </c>
      <c r="D4247" s="100" t="s">
        <v>407</v>
      </c>
      <c r="E4247" s="100">
        <v>76125</v>
      </c>
      <c r="F4247" s="129">
        <v>2001</v>
      </c>
      <c r="G4247" s="100" t="s">
        <v>274</v>
      </c>
      <c r="H4247" s="15" t="s">
        <v>281</v>
      </c>
      <c r="I4247" s="130">
        <v>7.11</v>
      </c>
      <c r="J4247" s="6">
        <f>1</f>
        <v>1</v>
      </c>
    </row>
    <row r="4248" spans="2:10" ht="23.25" customHeight="1">
      <c r="B4248" s="100" t="s">
        <v>436</v>
      </c>
      <c r="C4248" s="100" t="s">
        <v>437</v>
      </c>
      <c r="D4248" s="100" t="str">
        <f>_xlfn.XLOOKUP(tblMix[[#This Row],[Arena Name]],tblLookup[Arena Name],tblLookup[Arena Location],NA(),0,1)</f>
        <v>Minneapolis, Minnesota</v>
      </c>
      <c r="E4248" s="100">
        <v>66655</v>
      </c>
      <c r="F4248" s="129">
        <v>2016</v>
      </c>
      <c r="G4248" s="100" t="s">
        <v>311</v>
      </c>
      <c r="H4248" s="15" t="s">
        <v>281</v>
      </c>
      <c r="I4248" s="130">
        <v>13.65</v>
      </c>
      <c r="J4248" s="6">
        <f>1</f>
        <v>1</v>
      </c>
    </row>
    <row r="4249" spans="2:10" ht="23.25" customHeight="1">
      <c r="B4249" s="100" t="s">
        <v>381</v>
      </c>
      <c r="C4249" s="100" t="s">
        <v>382</v>
      </c>
      <c r="D4249" s="100" t="s">
        <v>383</v>
      </c>
      <c r="E4249" s="100">
        <v>71000</v>
      </c>
      <c r="F4249" s="129">
        <v>2017</v>
      </c>
      <c r="G4249" s="100" t="s">
        <v>314</v>
      </c>
      <c r="H4249" s="15" t="s">
        <v>287</v>
      </c>
      <c r="I4249" s="130">
        <v>12.41</v>
      </c>
      <c r="J4249" s="6">
        <f>1</f>
        <v>1</v>
      </c>
    </row>
    <row r="4250" spans="2:10" ht="23.25" customHeight="1">
      <c r="B4250" s="100" t="s">
        <v>411</v>
      </c>
      <c r="C4250" s="100" t="str">
        <f>_xlfn.XLOOKUP(tblMix[[#This Row],[Team Name]],tblLookup[Team Name],tblLookup[Arena Name],NA(),0,1)</f>
        <v>Lambeau Field</v>
      </c>
      <c r="D4250" s="100" t="str">
        <f>_xlfn.XLOOKUP(tblMix[[#This Row],[Arena Name]],tblLookup[Arena Name],tblLookup[Arena Location],NA(),0,1)</f>
        <v>Green Bay, Wisconsin</v>
      </c>
      <c r="E4250" s="100">
        <v>81441</v>
      </c>
      <c r="F4250" s="129">
        <v>1957</v>
      </c>
      <c r="G4250" s="100" t="s">
        <v>272</v>
      </c>
      <c r="H4250" s="15" t="s">
        <v>283</v>
      </c>
      <c r="I4250" s="130">
        <v>15.68</v>
      </c>
      <c r="J4250" s="6">
        <f>1</f>
        <v>1</v>
      </c>
    </row>
    <row r="4251" spans="2:10" ht="23.25" customHeight="1">
      <c r="B4251" s="100" t="s">
        <v>402</v>
      </c>
      <c r="C4251" s="100" t="s">
        <v>403</v>
      </c>
      <c r="D4251" s="100" t="str">
        <f>_xlfn.XLOOKUP(tblMix[[#This Row],[Arena Name]],tblLookup[Arena Name],tblLookup[Arena Location],NA(),0,1)</f>
        <v>Arlington, Texas</v>
      </c>
      <c r="E4251" s="100">
        <v>80000</v>
      </c>
      <c r="F4251" s="129">
        <v>2009</v>
      </c>
      <c r="G4251" s="100" t="s">
        <v>358</v>
      </c>
      <c r="H4251" s="15" t="s">
        <v>281</v>
      </c>
      <c r="I4251" s="130">
        <v>14.22</v>
      </c>
      <c r="J4251" s="6">
        <f>1</f>
        <v>1</v>
      </c>
    </row>
    <row r="4252" spans="2:10" ht="23.25" customHeight="1">
      <c r="B4252" s="100" t="str" cm="1">
        <f t="array" ref="B4252">_xlfn.XLOOKUP(tblMix[[#This Row],[Arena Name]]&amp;tblMix[[#This Row],[Arena Location]],tblLookup[Arena Name]&amp;tblLookup[Arena Location],tblLookup[Team Name],NA(),0,1)</f>
        <v>Buffalo Bills</v>
      </c>
      <c r="C4252" s="100" t="str">
        <f>_xlfn.XLOOKUP(tblMix[[#This Row],[Arena Location]],tblLookup[Arena Location],tblLookup[Arena Name],NA(),0,1)</f>
        <v>Highmark Stadium</v>
      </c>
      <c r="D4252" s="100" t="s">
        <v>389</v>
      </c>
      <c r="E4252" s="100">
        <v>71608</v>
      </c>
      <c r="F4252" s="129">
        <v>1973</v>
      </c>
      <c r="G4252" s="100" t="s">
        <v>363</v>
      </c>
      <c r="H4252" s="15" t="s">
        <v>283</v>
      </c>
      <c r="I4252" s="130">
        <v>5.05</v>
      </c>
      <c r="J4252" s="6">
        <f>1</f>
        <v>1</v>
      </c>
    </row>
    <row r="4253" spans="2:10" ht="23.25" customHeight="1">
      <c r="B4253" s="100" t="s">
        <v>393</v>
      </c>
      <c r="C4253" s="100" t="s">
        <v>394</v>
      </c>
      <c r="D4253" s="100" t="str">
        <f>_xlfn.XLOOKUP(tblMix[[#This Row],[Arena Name]],tblLookup[Arena Name],tblLookup[Arena Location],NA(),0,1)</f>
        <v>Chicago, Illinois</v>
      </c>
      <c r="E4253" s="100">
        <v>61500</v>
      </c>
      <c r="F4253" s="129">
        <v>1924</v>
      </c>
      <c r="G4253" s="100" t="s">
        <v>295</v>
      </c>
      <c r="H4253" s="15" t="s">
        <v>290</v>
      </c>
      <c r="I4253" s="130">
        <v>15.77</v>
      </c>
      <c r="J4253" s="6">
        <f>1</f>
        <v>1</v>
      </c>
    </row>
    <row r="4254" spans="2:10" ht="23.25" customHeight="1">
      <c r="B4254" s="100" t="str" cm="1">
        <f t="array" ref="B4254">_xlfn.XLOOKUP(tblMix[[#This Row],[Arena Name]]&amp;tblMix[[#This Row],[Arena Location]],tblLookup[Arena Name]&amp;tblLookup[Arena Location],tblLookup[Team Name],NA(),0,1)</f>
        <v>Baltimore Ravens</v>
      </c>
      <c r="C4254" s="100" t="str">
        <f>_xlfn.XLOOKUP(tblMix[[#This Row],[Arena Location]],tblLookup[Arena Location],tblLookup[Arena Name],NA(),0,1)</f>
        <v>M&amp;T Bank Stadium</v>
      </c>
      <c r="D4254" s="100" t="s">
        <v>386</v>
      </c>
      <c r="E4254" s="100">
        <v>71008</v>
      </c>
      <c r="F4254" s="129">
        <v>1998</v>
      </c>
      <c r="G4254" s="100" t="s">
        <v>274</v>
      </c>
      <c r="H4254" s="15" t="s">
        <v>290</v>
      </c>
      <c r="I4254" s="130">
        <v>7.28</v>
      </c>
      <c r="J4254" s="6">
        <f>1</f>
        <v>1</v>
      </c>
    </row>
    <row r="4255" spans="2:10" ht="23.25" customHeight="1">
      <c r="B4255" s="100" t="s">
        <v>405</v>
      </c>
      <c r="C4255" s="100" t="str">
        <f>_xlfn.XLOOKUP(tblMix[[#This Row],[Team Name]],tblLookup[Team Name],tblLookup[Arena Name],NA(),0,1)</f>
        <v>Empower Field at Mile High</v>
      </c>
      <c r="D4255" s="100" t="str">
        <f>_xlfn.XLOOKUP(tblMix[[#This Row],[Arena Name]],tblLookup[Arena Name],tblLookup[Arena Location],NA(),0,1)</f>
        <v>Denver, Colorado</v>
      </c>
      <c r="E4255" s="100">
        <v>76125</v>
      </c>
      <c r="F4255" s="129">
        <v>2001</v>
      </c>
      <c r="G4255" s="100" t="s">
        <v>288</v>
      </c>
      <c r="H4255" s="15" t="s">
        <v>287</v>
      </c>
      <c r="I4255" s="130">
        <v>5.13</v>
      </c>
      <c r="J4255" s="6">
        <f>1</f>
        <v>1</v>
      </c>
    </row>
    <row r="4256" spans="2:10" ht="23.25" customHeight="1">
      <c r="B4256" s="100" t="s">
        <v>445</v>
      </c>
      <c r="C4256" s="100" t="s">
        <v>446</v>
      </c>
      <c r="D4256" s="100" t="str">
        <f>_xlfn.XLOOKUP(tblMix[[#This Row],[Arena Name]],tblLookup[Arena Name],tblLookup[Arena Location],NA(),0,1)</f>
        <v>East Rutherford, New Jersey</v>
      </c>
      <c r="E4256" s="100">
        <v>82500</v>
      </c>
      <c r="F4256" s="129">
        <v>2010</v>
      </c>
      <c r="G4256" s="100" t="s">
        <v>314</v>
      </c>
      <c r="H4256" s="15" t="s">
        <v>287</v>
      </c>
      <c r="I4256" s="130">
        <v>12.41</v>
      </c>
      <c r="J4256" s="6">
        <f>1</f>
        <v>1</v>
      </c>
    </row>
    <row r="4257" spans="2:10" ht="23.25" customHeight="1">
      <c r="B4257" s="100" t="s">
        <v>414</v>
      </c>
      <c r="C4257" s="100" t="s">
        <v>415</v>
      </c>
      <c r="D4257" s="100" t="s">
        <v>416</v>
      </c>
      <c r="E4257" s="100">
        <v>72220</v>
      </c>
      <c r="F4257" s="129">
        <v>2002</v>
      </c>
      <c r="G4257" s="100" t="s">
        <v>282</v>
      </c>
      <c r="H4257" s="15" t="s">
        <v>283</v>
      </c>
      <c r="I4257" s="130">
        <v>5.7</v>
      </c>
      <c r="J4257" s="6">
        <f>1</f>
        <v>1</v>
      </c>
    </row>
    <row r="4258" spans="2:10" ht="23.25" customHeight="1">
      <c r="B4258" s="100" t="str" cm="1">
        <f t="array" ref="B4258">_xlfn.XLOOKUP(tblMix[[#This Row],[Arena Name]]&amp;tblMix[[#This Row],[Arena Location]],tblLookup[Arena Name]&amp;tblLookup[Arena Location],tblLookup[Team Name],NA(),0,1)</f>
        <v>Atlanta Falcons</v>
      </c>
      <c r="C4258" s="100" t="str">
        <f>_xlfn.XLOOKUP(tblMix[[#This Row],[Arena Location]],tblLookup[Arena Location],tblLookup[Arena Name],NA(),0,1)</f>
        <v>Mercedes-Benz Stadium</v>
      </c>
      <c r="D4258" s="100" t="s">
        <v>383</v>
      </c>
      <c r="E4258" s="100">
        <v>71000</v>
      </c>
      <c r="F4258" s="129">
        <v>2017</v>
      </c>
      <c r="G4258" s="100" t="s">
        <v>276</v>
      </c>
      <c r="H4258" s="15" t="s">
        <v>287</v>
      </c>
      <c r="I4258" s="130">
        <v>6.13</v>
      </c>
      <c r="J4258" s="6">
        <f>1</f>
        <v>1</v>
      </c>
    </row>
    <row r="4259" spans="2:10" ht="23.25" customHeight="1">
      <c r="B4259" s="100" t="s">
        <v>423</v>
      </c>
      <c r="C4259" s="100" t="s">
        <v>424</v>
      </c>
      <c r="D4259" s="100" t="s">
        <v>425</v>
      </c>
      <c r="E4259" s="100">
        <v>76416</v>
      </c>
      <c r="F4259" s="129">
        <v>1972</v>
      </c>
      <c r="G4259" s="100" t="s">
        <v>292</v>
      </c>
      <c r="H4259" s="15" t="s">
        <v>283</v>
      </c>
      <c r="I4259" s="130">
        <v>9.99</v>
      </c>
      <c r="J4259" s="6">
        <f>1</f>
        <v>1</v>
      </c>
    </row>
    <row r="4260" spans="2:10" ht="23.25" customHeight="1">
      <c r="B4260" s="100" t="s">
        <v>452</v>
      </c>
      <c r="C4260" s="100" t="s">
        <v>453</v>
      </c>
      <c r="D4260" s="100" t="s">
        <v>454</v>
      </c>
      <c r="E4260" s="100">
        <v>68400</v>
      </c>
      <c r="F4260" s="129">
        <v>2001</v>
      </c>
      <c r="G4260" s="100" t="s">
        <v>282</v>
      </c>
      <c r="H4260" s="15" t="s">
        <v>287</v>
      </c>
      <c r="I4260" s="130">
        <v>5.7</v>
      </c>
      <c r="J4260" s="6">
        <f>1</f>
        <v>1</v>
      </c>
    </row>
    <row r="4261" spans="2:10" ht="23.25" customHeight="1">
      <c r="B4261" s="100" t="s">
        <v>411</v>
      </c>
      <c r="C4261" s="100" t="s">
        <v>412</v>
      </c>
      <c r="D4261" s="100" t="s">
        <v>413</v>
      </c>
      <c r="E4261" s="100">
        <v>81441</v>
      </c>
      <c r="F4261" s="129">
        <v>1957</v>
      </c>
      <c r="G4261" s="100" t="s">
        <v>311</v>
      </c>
      <c r="H4261" s="15" t="s">
        <v>281</v>
      </c>
      <c r="I4261" s="130">
        <v>13.65</v>
      </c>
      <c r="J4261" s="6">
        <f>1</f>
        <v>1</v>
      </c>
    </row>
    <row r="4262" spans="2:10" ht="23.25" customHeight="1">
      <c r="B4262" s="100" t="s">
        <v>423</v>
      </c>
      <c r="C4262" s="100" t="str">
        <f>_xlfn.XLOOKUP(tblMix[[#This Row],[Team Name]],tblLookup[Team Name],tblLookup[Arena Name],NA(),0,1)</f>
        <v>GEHA Field at Arrowhead Stadium</v>
      </c>
      <c r="D4262" s="100" t="str">
        <f>_xlfn.XLOOKUP(tblMix[[#This Row],[Arena Name]],tblLookup[Arena Name],tblLookup[Arena Location],NA(),0,1)</f>
        <v>Kansas City, Missouri</v>
      </c>
      <c r="E4262" s="100">
        <v>76416</v>
      </c>
      <c r="F4262" s="129">
        <v>1972</v>
      </c>
      <c r="G4262" s="100" t="s">
        <v>289</v>
      </c>
      <c r="H4262" s="15" t="s">
        <v>290</v>
      </c>
      <c r="I4262" s="130">
        <v>7.46</v>
      </c>
      <c r="J4262" s="6">
        <f>1</f>
        <v>1</v>
      </c>
    </row>
    <row r="4263" spans="2:10" ht="23.25" customHeight="1">
      <c r="B4263" s="100" t="s">
        <v>414</v>
      </c>
      <c r="C4263" s="100" t="s">
        <v>415</v>
      </c>
      <c r="D4263" s="100" t="s">
        <v>416</v>
      </c>
      <c r="E4263" s="100">
        <v>72220</v>
      </c>
      <c r="F4263" s="129">
        <v>2002</v>
      </c>
      <c r="G4263" s="100" t="s">
        <v>297</v>
      </c>
      <c r="H4263" s="15" t="s">
        <v>287</v>
      </c>
      <c r="I4263" s="130">
        <v>15.27</v>
      </c>
      <c r="J4263" s="6">
        <f>1</f>
        <v>1</v>
      </c>
    </row>
    <row r="4264" spans="2:10" ht="23.25" customHeight="1">
      <c r="B4264" s="100" t="str" cm="1">
        <f t="array" ref="B4264">_xlfn.XLOOKUP(tblMix[[#This Row],[Arena Name]]&amp;tblMix[[#This Row],[Arena Location]],tblLookup[Arena Name]&amp;tblLookup[Arena Location],tblLookup[Team Name],NA(),0,1)</f>
        <v>Atlanta Falcons</v>
      </c>
      <c r="C4264" s="100" t="s">
        <v>382</v>
      </c>
      <c r="D4264" s="100" t="s">
        <v>383</v>
      </c>
      <c r="E4264" s="100">
        <v>71000</v>
      </c>
      <c r="F4264" s="129">
        <v>2017</v>
      </c>
      <c r="G4264" s="100" t="s">
        <v>275</v>
      </c>
      <c r="H4264" s="15" t="s">
        <v>283</v>
      </c>
      <c r="I4264" s="130">
        <v>14.59</v>
      </c>
      <c r="J4264" s="6">
        <f>1</f>
        <v>1</v>
      </c>
    </row>
    <row r="4265" spans="2:10" ht="23.25" customHeight="1">
      <c r="B4265" s="100" t="str" cm="1">
        <f t="array" ref="B4265">_xlfn.XLOOKUP(tblMix[[#This Row],[Arena Name]]&amp;tblMix[[#This Row],[Arena Location]],tblLookup[Arena Name]&amp;tblLookup[Arena Location],tblLookup[Team Name],NA(),0,1)</f>
        <v>Miami Dolphins</v>
      </c>
      <c r="C4265" s="100" t="s">
        <v>434</v>
      </c>
      <c r="D4265" s="100" t="s">
        <v>435</v>
      </c>
      <c r="E4265" s="100">
        <v>65326</v>
      </c>
      <c r="F4265" s="129">
        <v>1987</v>
      </c>
      <c r="G4265" s="100" t="s">
        <v>302</v>
      </c>
      <c r="H4265" s="15" t="s">
        <v>287</v>
      </c>
      <c r="I4265" s="130">
        <v>2.62</v>
      </c>
      <c r="J4265" s="6">
        <f>1</f>
        <v>1</v>
      </c>
    </row>
    <row r="4266" spans="2:10" ht="23.25" customHeight="1">
      <c r="B4266" s="100" t="s">
        <v>464</v>
      </c>
      <c r="C4266" s="100" t="s">
        <v>465</v>
      </c>
      <c r="D4266" s="100" t="s">
        <v>466</v>
      </c>
      <c r="E4266" s="100">
        <v>69143</v>
      </c>
      <c r="F4266" s="129">
        <v>1999</v>
      </c>
      <c r="G4266" s="100" t="s">
        <v>360</v>
      </c>
      <c r="H4266" s="15" t="s">
        <v>281</v>
      </c>
      <c r="I4266" s="130">
        <v>3.39</v>
      </c>
      <c r="J4266" s="6">
        <f>1</f>
        <v>1</v>
      </c>
    </row>
    <row r="4267" spans="2:10" ht="23.25" customHeight="1">
      <c r="B4267" s="100" t="s">
        <v>449</v>
      </c>
      <c r="C4267" s="100" t="s">
        <v>450</v>
      </c>
      <c r="D4267" s="100" t="str">
        <f>_xlfn.XLOOKUP(tblMix[[#This Row],[Arena Name]],tblLookup[Arena Name],tblLookup[Arena Location],NA(),0,1)</f>
        <v>Philadelphia, Pennsylvania</v>
      </c>
      <c r="E4267" s="100">
        <v>69596</v>
      </c>
      <c r="F4267" s="129">
        <v>2003</v>
      </c>
      <c r="G4267" s="100" t="s">
        <v>301</v>
      </c>
      <c r="H4267" s="15" t="s">
        <v>281</v>
      </c>
      <c r="I4267" s="130">
        <v>12.44</v>
      </c>
      <c r="J4267" s="6">
        <f>1</f>
        <v>1</v>
      </c>
    </row>
    <row r="4268" spans="2:10" ht="23.25" customHeight="1">
      <c r="B4268" s="100" t="str" cm="1">
        <f t="array" ref="B4268">_xlfn.XLOOKUP(tblMix[[#This Row],[Arena Name]]&amp;tblMix[[#This Row],[Arena Location]],tblLookup[Arena Name]&amp;tblLookup[Arena Location],tblLookup[Team Name],NA(),0,1)</f>
        <v>Buffalo Bills</v>
      </c>
      <c r="C4268" s="100" t="s">
        <v>388</v>
      </c>
      <c r="D4268" s="100" t="str">
        <f>_xlfn.XLOOKUP(tblMix[[#This Row],[Arena Name]],tblLookup[Arena Name],tblLookup[Arena Location],NA(),0,1)</f>
        <v>Orchard Park, New York</v>
      </c>
      <c r="E4268" s="100">
        <v>71608</v>
      </c>
      <c r="F4268" s="129">
        <v>1973</v>
      </c>
      <c r="G4268" s="100" t="s">
        <v>365</v>
      </c>
      <c r="H4268" s="15" t="s">
        <v>281</v>
      </c>
      <c r="I4268" s="130">
        <v>7.32</v>
      </c>
      <c r="J4268" s="6">
        <f>1</f>
        <v>1</v>
      </c>
    </row>
    <row r="4269" spans="2:10" ht="23.25" customHeight="1">
      <c r="B4269" s="100" t="s">
        <v>402</v>
      </c>
      <c r="C4269" s="100" t="str">
        <f>_xlfn.XLOOKUP(tblMix[[#This Row],[Team Name]],tblLookup[Team Name],tblLookup[Arena Name],NA(),0,1)</f>
        <v>AT&amp;T Stadium</v>
      </c>
      <c r="D4269" s="100" t="s">
        <v>404</v>
      </c>
      <c r="E4269" s="100">
        <v>80000</v>
      </c>
      <c r="F4269" s="129">
        <v>2009</v>
      </c>
      <c r="G4269" s="100" t="s">
        <v>292</v>
      </c>
      <c r="H4269" s="15" t="s">
        <v>281</v>
      </c>
      <c r="I4269" s="130">
        <v>9.19</v>
      </c>
      <c r="J4269" s="6">
        <f>1</f>
        <v>1</v>
      </c>
    </row>
    <row r="4270" spans="2:10" ht="23.25" customHeight="1">
      <c r="B4270" s="100" t="s">
        <v>411</v>
      </c>
      <c r="C4270" s="100" t="s">
        <v>412</v>
      </c>
      <c r="D4270" s="100" t="s">
        <v>413</v>
      </c>
      <c r="E4270" s="100">
        <v>81441</v>
      </c>
      <c r="F4270" s="129">
        <v>1957</v>
      </c>
      <c r="G4270" s="100" t="s">
        <v>297</v>
      </c>
      <c r="H4270" s="15" t="s">
        <v>283</v>
      </c>
      <c r="I4270" s="130">
        <v>15.27</v>
      </c>
      <c r="J4270" s="6">
        <f>1</f>
        <v>1</v>
      </c>
    </row>
    <row r="4271" spans="2:10" ht="23.25" customHeight="1">
      <c r="B4271" s="100" t="s">
        <v>396</v>
      </c>
      <c r="C4271" s="100" t="str">
        <f>_xlfn.XLOOKUP(tblMix[[#This Row],[Team Name]],tblLookup[Team Name],tblLookup[Arena Name],NA(),0,1)</f>
        <v>Paycor Stadium</v>
      </c>
      <c r="D4271" s="100" t="str">
        <f>_xlfn.XLOOKUP(tblMix[[#This Row],[Arena Name]],tblLookup[Arena Name],tblLookup[Arena Location],NA(),0,1)</f>
        <v>Cincinnati, Ohio</v>
      </c>
      <c r="E4271" s="100">
        <v>65515</v>
      </c>
      <c r="F4271" s="129">
        <v>2000</v>
      </c>
      <c r="G4271" s="100" t="s">
        <v>282</v>
      </c>
      <c r="H4271" s="15" t="s">
        <v>283</v>
      </c>
      <c r="I4271" s="130">
        <v>5.7</v>
      </c>
      <c r="J4271" s="6">
        <f>1</f>
        <v>1</v>
      </c>
    </row>
    <row r="4272" spans="2:10" ht="23.25" customHeight="1">
      <c r="B4272" s="100" t="s">
        <v>449</v>
      </c>
      <c r="C4272" s="100" t="s">
        <v>450</v>
      </c>
      <c r="D4272" s="100" t="s">
        <v>451</v>
      </c>
      <c r="E4272" s="100">
        <v>69596</v>
      </c>
      <c r="F4272" s="129">
        <v>2003</v>
      </c>
      <c r="G4272" s="100" t="s">
        <v>359</v>
      </c>
      <c r="H4272" s="15" t="s">
        <v>283</v>
      </c>
      <c r="I4272" s="130">
        <v>11.01</v>
      </c>
      <c r="J4272" s="6">
        <f>1</f>
        <v>1</v>
      </c>
    </row>
    <row r="4273" spans="2:10" ht="23.25" customHeight="1">
      <c r="B4273" s="100" t="s">
        <v>439</v>
      </c>
      <c r="C4273" s="100" t="s">
        <v>440</v>
      </c>
      <c r="D4273" s="100" t="s">
        <v>441</v>
      </c>
      <c r="E4273" s="100">
        <v>66829</v>
      </c>
      <c r="F4273" s="129">
        <v>2002</v>
      </c>
      <c r="G4273" s="100" t="s">
        <v>308</v>
      </c>
      <c r="H4273" s="15" t="s">
        <v>290</v>
      </c>
      <c r="I4273" s="130">
        <v>12.37</v>
      </c>
      <c r="J4273" s="6">
        <f>1</f>
        <v>1</v>
      </c>
    </row>
    <row r="4274" spans="2:10" ht="23.25" customHeight="1">
      <c r="B4274" s="100" t="str" cm="1">
        <f t="array" ref="B4274">_xlfn.XLOOKUP(tblMix[[#This Row],[Arena Name]]&amp;tblMix[[#This Row],[Arena Location]],tblLookup[Arena Name]&amp;tblLookup[Arena Location],tblLookup[Team Name],NA(),0,1)</f>
        <v>Jacksonville Jaguars</v>
      </c>
      <c r="C4274" s="100" t="str">
        <f>_xlfn.XLOOKUP(tblMix[[#This Row],[Arena Location]],tblLookup[Arena Location],tblLookup[Arena Name],NA(),0,1)</f>
        <v>TIAA Bank Field</v>
      </c>
      <c r="D4274" s="100" t="s">
        <v>422</v>
      </c>
      <c r="E4274" s="100">
        <v>69132</v>
      </c>
      <c r="F4274" s="129">
        <v>2008</v>
      </c>
      <c r="G4274" s="100" t="s">
        <v>322</v>
      </c>
      <c r="H4274" s="15" t="s">
        <v>281</v>
      </c>
      <c r="I4274" s="130">
        <v>4.45</v>
      </c>
      <c r="J4274" s="6">
        <f>1</f>
        <v>1</v>
      </c>
    </row>
    <row r="4275" spans="2:10" ht="23.25" customHeight="1">
      <c r="B4275" s="100" t="str" cm="1">
        <f t="array" ref="B4275">_xlfn.XLOOKUP(tblMix[[#This Row],[Arena Name]]&amp;tblMix[[#This Row],[Arena Location]],tblLookup[Arena Name]&amp;tblLookup[Arena Location],tblLookup[Team Name],NA(),0,1)</f>
        <v>Arizona Cardinals</v>
      </c>
      <c r="C4275" s="100" t="str">
        <f>_xlfn.XLOOKUP(tblMix[[#This Row],[Arena Location]],tblLookup[Arena Location],tblLookup[Arena Name],NA(),0,1)</f>
        <v>State Farm Stadium</v>
      </c>
      <c r="D4275" s="100" t="s">
        <v>380</v>
      </c>
      <c r="E4275" s="100">
        <v>63400</v>
      </c>
      <c r="F4275" s="129">
        <v>2006</v>
      </c>
      <c r="G4275" s="100" t="s">
        <v>294</v>
      </c>
      <c r="H4275" s="15" t="s">
        <v>287</v>
      </c>
      <c r="I4275" s="130">
        <v>3.08</v>
      </c>
      <c r="J4275" s="6">
        <f>1</f>
        <v>1</v>
      </c>
    </row>
    <row r="4276" spans="2:10" ht="23.25" customHeight="1">
      <c r="B4276" s="100" t="s">
        <v>423</v>
      </c>
      <c r="C4276" s="100" t="s">
        <v>424</v>
      </c>
      <c r="D4276" s="100" t="s">
        <v>425</v>
      </c>
      <c r="E4276" s="100">
        <v>76416</v>
      </c>
      <c r="F4276" s="129">
        <v>1972</v>
      </c>
      <c r="G4276" s="100" t="s">
        <v>312</v>
      </c>
      <c r="H4276" s="15" t="s">
        <v>287</v>
      </c>
      <c r="I4276" s="130">
        <v>16.22</v>
      </c>
      <c r="J4276" s="6">
        <f>1</f>
        <v>1</v>
      </c>
    </row>
    <row r="4277" spans="2:10" ht="23.25" customHeight="1">
      <c r="B4277" s="100" t="s">
        <v>467</v>
      </c>
      <c r="C4277" s="100" t="str">
        <f>_xlfn.XLOOKUP(tblMix[[#This Row],[Team Name]],tblLookup[Team Name],tblLookup[Arena Name],NA(),0,1)</f>
        <v>Commanders Field</v>
      </c>
      <c r="D4277" s="100" t="s">
        <v>469</v>
      </c>
      <c r="E4277" s="100">
        <v>82000</v>
      </c>
      <c r="F4277" s="129">
        <v>1997</v>
      </c>
      <c r="G4277" s="100" t="s">
        <v>361</v>
      </c>
      <c r="H4277" s="15" t="s">
        <v>290</v>
      </c>
      <c r="I4277" s="130">
        <v>3.25</v>
      </c>
      <c r="J4277" s="6">
        <f>1</f>
        <v>1</v>
      </c>
    </row>
    <row r="4278" spans="2:10" ht="23.25" customHeight="1">
      <c r="B4278" s="100" t="s">
        <v>381</v>
      </c>
      <c r="C4278" s="100" t="str">
        <f>_xlfn.XLOOKUP(tblMix[[#This Row],[Team Name]],tblLookup[Team Name],tblLookup[Arena Name],NA(),0,1)</f>
        <v>Mercedes-Benz Stadium</v>
      </c>
      <c r="D4278" s="100" t="s">
        <v>383</v>
      </c>
      <c r="E4278" s="100">
        <v>71000</v>
      </c>
      <c r="F4278" s="129">
        <v>2017</v>
      </c>
      <c r="G4278" s="100" t="s">
        <v>267</v>
      </c>
      <c r="H4278" s="15" t="s">
        <v>287</v>
      </c>
      <c r="I4278" s="130">
        <v>13.64</v>
      </c>
      <c r="J4278" s="6">
        <f>1</f>
        <v>1</v>
      </c>
    </row>
    <row r="4279" spans="2:10" ht="23.25" customHeight="1">
      <c r="B4279" s="100" t="s">
        <v>458</v>
      </c>
      <c r="C4279" s="100" t="s">
        <v>459</v>
      </c>
      <c r="D4279" s="100" t="str">
        <f>_xlfn.XLOOKUP(tblMix[[#This Row],[Arena Name]],tblLookup[Arena Name],tblLookup[Arena Location],NA(),0,1)</f>
        <v>Seattle, Washington</v>
      </c>
      <c r="E4279" s="100">
        <v>69000</v>
      </c>
      <c r="F4279" s="129">
        <v>2002</v>
      </c>
      <c r="G4279" s="100" t="s">
        <v>270</v>
      </c>
      <c r="H4279" s="15" t="s">
        <v>281</v>
      </c>
      <c r="I4279" s="130">
        <v>8.84</v>
      </c>
      <c r="J4279" s="6">
        <f>1</f>
        <v>1</v>
      </c>
    </row>
    <row r="4280" spans="2:10" ht="23.25" customHeight="1">
      <c r="B4280" s="100" t="s">
        <v>464</v>
      </c>
      <c r="C4280" s="100" t="s">
        <v>465</v>
      </c>
      <c r="D4280" s="100" t="s">
        <v>466</v>
      </c>
      <c r="E4280" s="100">
        <v>69143</v>
      </c>
      <c r="F4280" s="129">
        <v>1999</v>
      </c>
      <c r="G4280" s="100" t="s">
        <v>362</v>
      </c>
      <c r="H4280" s="15" t="s">
        <v>283</v>
      </c>
      <c r="I4280" s="130">
        <v>7.12</v>
      </c>
      <c r="J4280" s="6">
        <f>1</f>
        <v>1</v>
      </c>
    </row>
    <row r="4281" spans="2:10" ht="23.25" customHeight="1">
      <c r="B4281" s="100" t="s">
        <v>423</v>
      </c>
      <c r="C4281" s="100" t="str">
        <f>_xlfn.XLOOKUP(tblMix[[#This Row],[Team Name]],tblLookup[Team Name],tblLookup[Arena Name],NA(),0,1)</f>
        <v>GEHA Field at Arrowhead Stadium</v>
      </c>
      <c r="D4281" s="100" t="str">
        <f>_xlfn.XLOOKUP(tblMix[[#This Row],[Arena Name]],tblLookup[Arena Name],tblLookup[Arena Location],NA(),0,1)</f>
        <v>Kansas City, Missouri</v>
      </c>
      <c r="E4281" s="100">
        <v>76416</v>
      </c>
      <c r="F4281" s="129">
        <v>1972</v>
      </c>
      <c r="G4281" s="100" t="s">
        <v>321</v>
      </c>
      <c r="H4281" s="15" t="s">
        <v>290</v>
      </c>
      <c r="I4281" s="130">
        <v>4.2300000000000004</v>
      </c>
      <c r="J4281" s="6">
        <f>1</f>
        <v>1</v>
      </c>
    </row>
    <row r="4282" spans="2:10" ht="23.25" customHeight="1">
      <c r="B4282" s="100" t="str" cm="1">
        <f t="array" ref="B4282">_xlfn.XLOOKUP(tblMix[[#This Row],[Arena Name]]&amp;tblMix[[#This Row],[Arena Location]],tblLookup[Arena Name]&amp;tblLookup[Arena Location],tblLookup[Team Name],NA(),0,1)</f>
        <v>Minnesota Vikings</v>
      </c>
      <c r="C4282" s="100" t="s">
        <v>437</v>
      </c>
      <c r="D4282" s="100" t="s">
        <v>438</v>
      </c>
      <c r="E4282" s="100">
        <v>66655</v>
      </c>
      <c r="F4282" s="129">
        <v>2016</v>
      </c>
      <c r="G4282" s="100" t="s">
        <v>298</v>
      </c>
      <c r="H4282" s="15" t="s">
        <v>283</v>
      </c>
      <c r="I4282" s="130">
        <v>9.84</v>
      </c>
      <c r="J4282" s="6">
        <f>1</f>
        <v>1</v>
      </c>
    </row>
    <row r="4283" spans="2:10" ht="23.25" customHeight="1">
      <c r="B4283" s="100" t="s">
        <v>402</v>
      </c>
      <c r="C4283" s="100" t="s">
        <v>403</v>
      </c>
      <c r="D4283" s="100" t="str">
        <f>_xlfn.XLOOKUP(tblMix[[#This Row],[Arena Name]],tblLookup[Arena Name],tblLookup[Arena Location],NA(),0,1)</f>
        <v>Arlington, Texas</v>
      </c>
      <c r="E4283" s="100">
        <v>80000</v>
      </c>
      <c r="F4283" s="129">
        <v>2009</v>
      </c>
      <c r="G4283" s="100" t="s">
        <v>309</v>
      </c>
      <c r="H4283" s="15" t="s">
        <v>287</v>
      </c>
      <c r="I4283" s="130">
        <v>1.68</v>
      </c>
      <c r="J4283" s="6">
        <f>1</f>
        <v>1</v>
      </c>
    </row>
    <row r="4284" spans="2:10" ht="23.25" customHeight="1">
      <c r="B4284" s="100" t="s">
        <v>449</v>
      </c>
      <c r="C4284" s="100" t="str">
        <f>_xlfn.XLOOKUP(tblMix[[#This Row],[Team Name]],tblLookup[Team Name],tblLookup[Arena Name],NA(),0,1)</f>
        <v>Lincoln Financial Field</v>
      </c>
      <c r="D4284" s="100" t="str">
        <f>_xlfn.XLOOKUP(tblMix[[#This Row],[Arena Name]],tblLookup[Arena Name],tblLookup[Arena Location],NA(),0,1)</f>
        <v>Philadelphia, Pennsylvania</v>
      </c>
      <c r="E4284" s="100">
        <v>69596</v>
      </c>
      <c r="F4284" s="129">
        <v>2003</v>
      </c>
      <c r="G4284" s="100" t="s">
        <v>309</v>
      </c>
      <c r="H4284" s="15" t="s">
        <v>281</v>
      </c>
      <c r="I4284" s="130">
        <v>1.61</v>
      </c>
      <c r="J4284" s="6">
        <f>1</f>
        <v>1</v>
      </c>
    </row>
    <row r="4285" spans="2:10" ht="23.25" customHeight="1">
      <c r="B4285" s="100" t="s">
        <v>464</v>
      </c>
      <c r="C4285" s="100" t="s">
        <v>465</v>
      </c>
      <c r="D4285" s="100" t="s">
        <v>466</v>
      </c>
      <c r="E4285" s="100">
        <v>69143</v>
      </c>
      <c r="F4285" s="129">
        <v>1999</v>
      </c>
      <c r="G4285" s="100" t="s">
        <v>276</v>
      </c>
      <c r="H4285" s="15" t="s">
        <v>281</v>
      </c>
      <c r="I4285" s="130">
        <v>5.82</v>
      </c>
      <c r="J4285" s="6">
        <f>1</f>
        <v>1</v>
      </c>
    </row>
    <row r="4286" spans="2:10" ht="23.25" customHeight="1">
      <c r="B4286" s="100" t="s">
        <v>378</v>
      </c>
      <c r="C4286" s="100" t="s">
        <v>379</v>
      </c>
      <c r="D4286" s="100" t="s">
        <v>380</v>
      </c>
      <c r="E4286" s="100">
        <v>63400</v>
      </c>
      <c r="F4286" s="129">
        <v>2006</v>
      </c>
      <c r="G4286" s="100" t="s">
        <v>270</v>
      </c>
      <c r="H4286" s="15" t="s">
        <v>290</v>
      </c>
      <c r="I4286" s="130">
        <v>8.5</v>
      </c>
      <c r="J4286" s="6">
        <f>1</f>
        <v>1</v>
      </c>
    </row>
    <row r="4287" spans="2:10" ht="23.25" customHeight="1">
      <c r="B4287" s="100" t="s">
        <v>420</v>
      </c>
      <c r="C4287" s="100" t="s">
        <v>421</v>
      </c>
      <c r="D4287" s="100" t="s">
        <v>422</v>
      </c>
      <c r="E4287" s="100">
        <v>69132</v>
      </c>
      <c r="F4287" s="129">
        <v>2008</v>
      </c>
      <c r="G4287" s="100" t="s">
        <v>313</v>
      </c>
      <c r="H4287" s="15" t="s">
        <v>281</v>
      </c>
      <c r="I4287" s="130">
        <v>11.48</v>
      </c>
      <c r="J4287" s="6">
        <f>1</f>
        <v>1</v>
      </c>
    </row>
    <row r="4288" spans="2:10" ht="23.25" customHeight="1">
      <c r="B4288" s="100" t="s">
        <v>442</v>
      </c>
      <c r="C4288" s="100" t="str">
        <f>_xlfn.XLOOKUP(tblMix[[#This Row],[Team Name]],tblLookup[Team Name],tblLookup[Arena Name],NA(),0,1)</f>
        <v>Caesars Superdome</v>
      </c>
      <c r="D4288" s="100" t="s">
        <v>444</v>
      </c>
      <c r="E4288" s="100">
        <v>73208</v>
      </c>
      <c r="F4288" s="129">
        <v>1975</v>
      </c>
      <c r="G4288" s="100" t="s">
        <v>311</v>
      </c>
      <c r="H4288" s="15" t="s">
        <v>290</v>
      </c>
      <c r="I4288" s="130">
        <v>14.13</v>
      </c>
      <c r="J4288" s="6">
        <f>1</f>
        <v>1</v>
      </c>
    </row>
    <row r="4289" spans="2:10" ht="23.25" customHeight="1">
      <c r="B4289" s="100" t="s">
        <v>408</v>
      </c>
      <c r="C4289" s="100" t="str">
        <f>_xlfn.XLOOKUP(tblMix[[#This Row],[Team Name]],tblLookup[Team Name],tblLookup[Arena Name],NA(),0,1)</f>
        <v>Ford Field</v>
      </c>
      <c r="D4289" s="100" t="str">
        <f>_xlfn.XLOOKUP(tblMix[[#This Row],[Arena Name]],tblLookup[Arena Name],tblLookup[Arena Location],NA(),0,1)</f>
        <v>Detroit, Michigan</v>
      </c>
      <c r="E4289" s="100">
        <v>65000</v>
      </c>
      <c r="F4289" s="129">
        <v>2002</v>
      </c>
      <c r="G4289" s="100" t="s">
        <v>277</v>
      </c>
      <c r="H4289" s="15" t="s">
        <v>287</v>
      </c>
      <c r="I4289" s="130">
        <v>8.2200000000000006</v>
      </c>
      <c r="J4289" s="6">
        <f>1</f>
        <v>1</v>
      </c>
    </row>
    <row r="4290" spans="2:10" ht="23.25" customHeight="1">
      <c r="B4290" s="100" t="s">
        <v>442</v>
      </c>
      <c r="C4290" s="100" t="str">
        <f>_xlfn.XLOOKUP(tblMix[[#This Row],[Team Name]],tblLookup[Team Name],tblLookup[Arena Name],NA(),0,1)</f>
        <v>Caesars Superdome</v>
      </c>
      <c r="D4290" s="100" t="str">
        <f>_xlfn.XLOOKUP(tblMix[[#This Row],[Arena Name]],tblLookup[Arena Name],tblLookup[Arena Location],NA(),0,1)</f>
        <v>New Orleans, Louisiana</v>
      </c>
      <c r="E4290" s="100">
        <v>73208</v>
      </c>
      <c r="F4290" s="129">
        <v>1975</v>
      </c>
      <c r="G4290" s="100" t="s">
        <v>303</v>
      </c>
      <c r="H4290" s="15" t="s">
        <v>290</v>
      </c>
      <c r="I4290" s="130">
        <v>12.74</v>
      </c>
      <c r="J4290" s="6">
        <f>1</f>
        <v>1</v>
      </c>
    </row>
    <row r="4291" spans="2:10" ht="23.25" customHeight="1">
      <c r="B4291" s="100" t="s">
        <v>405</v>
      </c>
      <c r="C4291" s="100" t="s">
        <v>406</v>
      </c>
      <c r="D4291" s="100" t="str">
        <f>_xlfn.XLOOKUP(tblMix[[#This Row],[Arena Name]],tblLookup[Arena Name],tblLookup[Arena Location],NA(),0,1)</f>
        <v>Denver, Colorado</v>
      </c>
      <c r="E4291" s="100">
        <v>76125</v>
      </c>
      <c r="F4291" s="129">
        <v>2001</v>
      </c>
      <c r="G4291" s="100" t="s">
        <v>358</v>
      </c>
      <c r="H4291" s="15" t="s">
        <v>281</v>
      </c>
      <c r="I4291" s="130">
        <v>14.22</v>
      </c>
      <c r="J4291" s="6">
        <f>1</f>
        <v>1</v>
      </c>
    </row>
    <row r="4292" spans="2:10" ht="23.25" customHeight="1">
      <c r="B4292" s="100" t="s">
        <v>442</v>
      </c>
      <c r="C4292" s="100" t="s">
        <v>443</v>
      </c>
      <c r="D4292" s="100" t="str">
        <f>_xlfn.XLOOKUP(tblMix[[#This Row],[Arena Name]],tblLookup[Arena Name],tblLookup[Arena Location],NA(),0,1)</f>
        <v>New Orleans, Louisiana</v>
      </c>
      <c r="E4292" s="100">
        <v>73208</v>
      </c>
      <c r="F4292" s="129">
        <v>1975</v>
      </c>
      <c r="G4292" s="100" t="s">
        <v>308</v>
      </c>
      <c r="H4292" s="15" t="s">
        <v>290</v>
      </c>
      <c r="I4292" s="130">
        <v>12.37</v>
      </c>
      <c r="J4292" s="6">
        <f>1</f>
        <v>1</v>
      </c>
    </row>
    <row r="4293" spans="2:10" ht="23.25" customHeight="1">
      <c r="B4293" s="100" t="str" cm="1">
        <f t="array" ref="B4293">_xlfn.XLOOKUP(tblMix[[#This Row],[Arena Name]]&amp;tblMix[[#This Row],[Arena Location]],tblLookup[Arena Name]&amp;tblLookup[Arena Location],tblLookup[Team Name],NA(),0,1)</f>
        <v>New Orleans Saints</v>
      </c>
      <c r="C4293" s="100" t="s">
        <v>443</v>
      </c>
      <c r="D4293" s="100" t="s">
        <v>444</v>
      </c>
      <c r="E4293" s="100">
        <v>73208</v>
      </c>
      <c r="F4293" s="129">
        <v>1975</v>
      </c>
      <c r="G4293" s="100" t="s">
        <v>365</v>
      </c>
      <c r="H4293" s="15" t="s">
        <v>283</v>
      </c>
      <c r="I4293" s="130">
        <v>7.18</v>
      </c>
      <c r="J4293" s="6">
        <f>1</f>
        <v>1</v>
      </c>
    </row>
    <row r="4294" spans="2:10" ht="23.25" customHeight="1">
      <c r="B4294" s="100" t="str" cm="1">
        <f t="array" ref="B4294">_xlfn.XLOOKUP(tblMix[[#This Row],[Arena Name]]&amp;tblMix[[#This Row],[Arena Location]],tblLookup[Arena Name]&amp;tblLookup[Arena Location],tblLookup[Team Name],NA(),0,1)</f>
        <v>Kansas City Chiefs</v>
      </c>
      <c r="C4294" s="100" t="s">
        <v>424</v>
      </c>
      <c r="D4294" s="100" t="s">
        <v>425</v>
      </c>
      <c r="E4294" s="100">
        <v>76416</v>
      </c>
      <c r="F4294" s="129">
        <v>1972</v>
      </c>
      <c r="G4294" s="100" t="s">
        <v>269</v>
      </c>
      <c r="H4294" s="15" t="s">
        <v>290</v>
      </c>
      <c r="I4294" s="130">
        <v>10.77</v>
      </c>
      <c r="J4294" s="6">
        <f>1</f>
        <v>1</v>
      </c>
    </row>
    <row r="4295" spans="2:10" ht="23.25" customHeight="1">
      <c r="B4295" s="100" t="s">
        <v>455</v>
      </c>
      <c r="C4295" s="100" t="s">
        <v>456</v>
      </c>
      <c r="D4295" s="100" t="str">
        <f>_xlfn.XLOOKUP(tblMix[[#This Row],[Arena Name]],tblLookup[Arena Name],tblLookup[Arena Location],NA(),0,1)</f>
        <v>Santa Clara, California</v>
      </c>
      <c r="E4295" s="100">
        <v>68500</v>
      </c>
      <c r="F4295" s="129">
        <v>2014</v>
      </c>
      <c r="G4295" s="100" t="s">
        <v>297</v>
      </c>
      <c r="H4295" s="15" t="s">
        <v>283</v>
      </c>
      <c r="I4295" s="130">
        <v>15.27</v>
      </c>
      <c r="J4295" s="6">
        <f>1</f>
        <v>1</v>
      </c>
    </row>
    <row r="4296" spans="2:10" ht="23.25" customHeight="1">
      <c r="B4296" s="100" t="s">
        <v>467</v>
      </c>
      <c r="C4296" s="100" t="str">
        <f>_xlfn.XLOOKUP(tblMix[[#This Row],[Team Name]],tblLookup[Team Name],tblLookup[Arena Name],NA(),0,1)</f>
        <v>Commanders Field</v>
      </c>
      <c r="D4296" s="100" t="str">
        <f>_xlfn.XLOOKUP(tblMix[[#This Row],[Arena Name]],tblLookup[Arena Name],tblLookup[Arena Location],NA(),0,1)</f>
        <v>Landover, Maryland</v>
      </c>
      <c r="E4296" s="100">
        <v>82000</v>
      </c>
      <c r="F4296" s="129">
        <v>1997</v>
      </c>
      <c r="G4296" s="100" t="s">
        <v>304</v>
      </c>
      <c r="H4296" s="15" t="s">
        <v>287</v>
      </c>
      <c r="I4296" s="130">
        <v>7.53</v>
      </c>
      <c r="J4296" s="6">
        <f>1</f>
        <v>1</v>
      </c>
    </row>
    <row r="4297" spans="2:10" ht="23.25" customHeight="1">
      <c r="B4297" s="100" t="s">
        <v>433</v>
      </c>
      <c r="C4297" s="100" t="s">
        <v>434</v>
      </c>
      <c r="D4297" s="100" t="s">
        <v>435</v>
      </c>
      <c r="E4297" s="100">
        <v>65326</v>
      </c>
      <c r="F4297" s="129">
        <v>1987</v>
      </c>
      <c r="G4297" s="100" t="s">
        <v>294</v>
      </c>
      <c r="H4297" s="15" t="s">
        <v>287</v>
      </c>
      <c r="I4297" s="130">
        <v>3.08</v>
      </c>
      <c r="J4297" s="6">
        <f>1</f>
        <v>1</v>
      </c>
    </row>
    <row r="4298" spans="2:10" ht="23.25" customHeight="1">
      <c r="B4298" s="100" t="s">
        <v>414</v>
      </c>
      <c r="C4298" s="100" t="str">
        <f>_xlfn.XLOOKUP(tblMix[[#This Row],[Team Name]],tblLookup[Team Name],tblLookup[Arena Name],NA(),0,1)</f>
        <v>NRG Stadium</v>
      </c>
      <c r="D4298" s="100" t="str">
        <f>_xlfn.XLOOKUP(tblMix[[#This Row],[Arena Name]],tblLookup[Arena Name],tblLookup[Arena Location],NA(),0,1)</f>
        <v>Houston, Texas</v>
      </c>
      <c r="E4298" s="100">
        <v>72220</v>
      </c>
      <c r="F4298" s="129">
        <v>2002</v>
      </c>
      <c r="G4298" s="100" t="s">
        <v>304</v>
      </c>
      <c r="H4298" s="15" t="s">
        <v>281</v>
      </c>
      <c r="I4298" s="130">
        <v>7.38</v>
      </c>
      <c r="J4298" s="6">
        <f>1</f>
        <v>1</v>
      </c>
    </row>
    <row r="4299" spans="2:10" ht="23.25" customHeight="1">
      <c r="B4299" s="100" t="s">
        <v>439</v>
      </c>
      <c r="C4299" s="100" t="str">
        <f>_xlfn.XLOOKUP(tblMix[[#This Row],[Team Name]],tblLookup[Team Name],tblLookup[Arena Name],NA(),0,1)</f>
        <v>Gillette Stadium</v>
      </c>
      <c r="D4299" s="100" t="str">
        <f>_xlfn.XLOOKUP(tblMix[[#This Row],[Arena Name]],tblLookup[Arena Name],tblLookup[Arena Location],NA(),0,1)</f>
        <v>Foxborough, Massachusetts</v>
      </c>
      <c r="E4299" s="100">
        <v>66829</v>
      </c>
      <c r="F4299" s="129">
        <v>2002</v>
      </c>
      <c r="G4299" s="100" t="s">
        <v>276</v>
      </c>
      <c r="H4299" s="15" t="s">
        <v>287</v>
      </c>
      <c r="I4299" s="130">
        <v>6.13</v>
      </c>
      <c r="J4299" s="6">
        <f>1</f>
        <v>1</v>
      </c>
    </row>
    <row r="4300" spans="2:10" ht="23.25" customHeight="1">
      <c r="B4300" s="100" t="s">
        <v>464</v>
      </c>
      <c r="C4300" s="100" t="s">
        <v>465</v>
      </c>
      <c r="D4300" s="100" t="s">
        <v>466</v>
      </c>
      <c r="E4300" s="100">
        <v>69143</v>
      </c>
      <c r="F4300" s="129">
        <v>1999</v>
      </c>
      <c r="G4300" s="100" t="s">
        <v>322</v>
      </c>
      <c r="H4300" s="15" t="s">
        <v>283</v>
      </c>
      <c r="I4300" s="130">
        <v>4.54</v>
      </c>
      <c r="J4300" s="6">
        <f>1</f>
        <v>1</v>
      </c>
    </row>
    <row r="4301" spans="2:10" ht="23.25" customHeight="1">
      <c r="B4301" s="100" t="s">
        <v>405</v>
      </c>
      <c r="C4301" s="100" t="str">
        <f>_xlfn.XLOOKUP(tblMix[[#This Row],[Team Name]],tblLookup[Team Name],tblLookup[Arena Name],NA(),0,1)</f>
        <v>Empower Field at Mile High</v>
      </c>
      <c r="D4301" s="100" t="s">
        <v>407</v>
      </c>
      <c r="E4301" s="100">
        <v>76125</v>
      </c>
      <c r="F4301" s="129">
        <v>2001</v>
      </c>
      <c r="G4301" s="100" t="s">
        <v>309</v>
      </c>
      <c r="H4301" s="15" t="s">
        <v>290</v>
      </c>
      <c r="I4301" s="130">
        <v>1.83</v>
      </c>
      <c r="J4301" s="6">
        <f>1</f>
        <v>1</v>
      </c>
    </row>
    <row r="4302" spans="2:10" ht="23.25" customHeight="1">
      <c r="B4302" s="100" t="s">
        <v>445</v>
      </c>
      <c r="C4302" s="100" t="s">
        <v>446</v>
      </c>
      <c r="D4302" s="100" t="s">
        <v>447</v>
      </c>
      <c r="E4302" s="100">
        <v>82500</v>
      </c>
      <c r="F4302" s="129">
        <v>2010</v>
      </c>
      <c r="G4302" s="100" t="s">
        <v>297</v>
      </c>
      <c r="H4302" s="15" t="s">
        <v>287</v>
      </c>
      <c r="I4302" s="130">
        <v>15.27</v>
      </c>
      <c r="J4302" s="6">
        <f>1</f>
        <v>1</v>
      </c>
    </row>
    <row r="4303" spans="2:10" ht="23.25" customHeight="1">
      <c r="B4303" s="100" t="s">
        <v>436</v>
      </c>
      <c r="C4303" s="100" t="str">
        <f>_xlfn.XLOOKUP(tblMix[[#This Row],[Team Name]],tblLookup[Team Name],tblLookup[Arena Name],NA(),0,1)</f>
        <v>U.S. Bank Stadium</v>
      </c>
      <c r="D4303" s="100" t="str">
        <f>_xlfn.XLOOKUP(tblMix[[#This Row],[Arena Name]],tblLookup[Arena Name],tblLookup[Arena Location],NA(),0,1)</f>
        <v>Minneapolis, Minnesota</v>
      </c>
      <c r="E4303" s="100">
        <v>66655</v>
      </c>
      <c r="F4303" s="129">
        <v>2016</v>
      </c>
      <c r="G4303" s="100" t="s">
        <v>364</v>
      </c>
      <c r="H4303" s="15" t="s">
        <v>287</v>
      </c>
      <c r="I4303" s="130">
        <v>6.86</v>
      </c>
      <c r="J4303" s="6">
        <f>1</f>
        <v>1</v>
      </c>
    </row>
    <row r="4304" spans="2:10" ht="23.25" customHeight="1">
      <c r="B4304" s="100" t="s">
        <v>445</v>
      </c>
      <c r="C4304" s="100" t="s">
        <v>446</v>
      </c>
      <c r="D4304" s="100" t="s">
        <v>447</v>
      </c>
      <c r="E4304" s="100">
        <v>82500</v>
      </c>
      <c r="F4304" s="129">
        <v>2010</v>
      </c>
      <c r="G4304" s="100" t="s">
        <v>312</v>
      </c>
      <c r="H4304" s="15" t="s">
        <v>287</v>
      </c>
      <c r="I4304" s="130">
        <v>16.22</v>
      </c>
      <c r="J4304" s="6">
        <f>1</f>
        <v>1</v>
      </c>
    </row>
    <row r="4305" spans="2:10" ht="23.25" customHeight="1">
      <c r="B4305" s="100" t="s">
        <v>390</v>
      </c>
      <c r="C4305" s="100" t="s">
        <v>391</v>
      </c>
      <c r="D4305" s="100" t="str">
        <f>_xlfn.XLOOKUP(tblMix[[#This Row],[Arena Name]],tblLookup[Arena Name],tblLookup[Arena Location],NA(),0,1)</f>
        <v>Charlotte, North Carolina</v>
      </c>
      <c r="E4305" s="100">
        <v>75523</v>
      </c>
      <c r="F4305" s="129">
        <v>1996</v>
      </c>
      <c r="G4305" s="100" t="s">
        <v>274</v>
      </c>
      <c r="H4305" s="15" t="s">
        <v>287</v>
      </c>
      <c r="I4305" s="130">
        <v>6.84</v>
      </c>
      <c r="J4305" s="6">
        <f>1</f>
        <v>1</v>
      </c>
    </row>
    <row r="4306" spans="2:10" ht="23.25" customHeight="1">
      <c r="B4306" s="100" t="str" cm="1">
        <f t="array" ref="B4306">_xlfn.XLOOKUP(tblMix[[#This Row],[Arena Name]]&amp;tblMix[[#This Row],[Arena Location]],tblLookup[Arena Name]&amp;tblLookup[Arena Location],tblLookup[Team Name],NA(),0,1)</f>
        <v>Denver Broncos</v>
      </c>
      <c r="C4306" s="100" t="str">
        <f>_xlfn.XLOOKUP(tblMix[[#This Row],[Arena Location]],tblLookup[Arena Location],tblLookup[Arena Name],NA(),0,1)</f>
        <v>Empower Field at Mile High</v>
      </c>
      <c r="D4306" s="100" t="s">
        <v>407</v>
      </c>
      <c r="E4306" s="100">
        <v>76125</v>
      </c>
      <c r="F4306" s="129">
        <v>2001</v>
      </c>
      <c r="G4306" s="100" t="s">
        <v>301</v>
      </c>
      <c r="H4306" s="15" t="s">
        <v>290</v>
      </c>
      <c r="I4306" s="130">
        <v>12.9</v>
      </c>
      <c r="J4306" s="6">
        <f>1</f>
        <v>1</v>
      </c>
    </row>
    <row r="4307" spans="2:10" ht="23.25" customHeight="1">
      <c r="B4307" s="100" t="s">
        <v>461</v>
      </c>
      <c r="C4307" s="100" t="s">
        <v>462</v>
      </c>
      <c r="D4307" s="100" t="s">
        <v>463</v>
      </c>
      <c r="E4307" s="100">
        <v>65890</v>
      </c>
      <c r="F4307" s="129">
        <v>1998</v>
      </c>
      <c r="G4307" s="100" t="s">
        <v>297</v>
      </c>
      <c r="H4307" s="15" t="s">
        <v>287</v>
      </c>
      <c r="I4307" s="130">
        <v>15.27</v>
      </c>
      <c r="J4307" s="6">
        <f>1</f>
        <v>1</v>
      </c>
    </row>
    <row r="4308" spans="2:10" ht="23.25" customHeight="1">
      <c r="B4308" s="100" t="s">
        <v>436</v>
      </c>
      <c r="C4308" s="100" t="s">
        <v>437</v>
      </c>
      <c r="D4308" s="100" t="str">
        <f>_xlfn.XLOOKUP(tblMix[[#This Row],[Arena Name]],tblLookup[Arena Name],tblLookup[Arena Location],NA(),0,1)</f>
        <v>Minneapolis, Minnesota</v>
      </c>
      <c r="E4308" s="100">
        <v>66655</v>
      </c>
      <c r="F4308" s="129">
        <v>2016</v>
      </c>
      <c r="G4308" s="100" t="s">
        <v>321</v>
      </c>
      <c r="H4308" s="15" t="s">
        <v>281</v>
      </c>
      <c r="I4308" s="130">
        <v>3.9</v>
      </c>
      <c r="J4308" s="6">
        <f>1</f>
        <v>1</v>
      </c>
    </row>
    <row r="4309" spans="2:10" ht="23.25" customHeight="1">
      <c r="B4309" s="100" t="str" cm="1">
        <f t="array" ref="B4309">_xlfn.XLOOKUP(tblMix[[#This Row],[Arena Name]]&amp;tblMix[[#This Row],[Arena Location]],tblLookup[Arena Name]&amp;tblLookup[Arena Location],tblLookup[Team Name],NA(),0,1)</f>
        <v>Los Angeles Rams</v>
      </c>
      <c r="C4309" s="100" t="str">
        <f>_xlfn.XLOOKUP(tblMix[[#This Row],[Arena Location]],tblLookup[Arena Location],tblLookup[Arena Name],NA(),0,1)</f>
        <v>SoFi Stadium</v>
      </c>
      <c r="D4309" s="100" t="s">
        <v>431</v>
      </c>
      <c r="E4309" s="100">
        <v>70240</v>
      </c>
      <c r="F4309" s="129">
        <v>2020</v>
      </c>
      <c r="G4309" s="100" t="s">
        <v>359</v>
      </c>
      <c r="H4309" s="15" t="s">
        <v>283</v>
      </c>
      <c r="I4309" s="130">
        <v>11.01</v>
      </c>
      <c r="J4309" s="6">
        <f>1</f>
        <v>1</v>
      </c>
    </row>
    <row r="4310" spans="2:10" ht="23.25" customHeight="1">
      <c r="B4310" s="100" t="s">
        <v>396</v>
      </c>
      <c r="C4310" s="100" t="str">
        <f>_xlfn.XLOOKUP(tblMix[[#This Row],[Team Name]],tblLookup[Team Name],tblLookup[Arena Name],NA(),0,1)</f>
        <v>Paycor Stadium</v>
      </c>
      <c r="D4310" s="100" t="s">
        <v>398</v>
      </c>
      <c r="E4310" s="100">
        <v>65515</v>
      </c>
      <c r="F4310" s="129">
        <v>2000</v>
      </c>
      <c r="G4310" s="100" t="s">
        <v>286</v>
      </c>
      <c r="H4310" s="15" t="s">
        <v>287</v>
      </c>
      <c r="I4310" s="130">
        <v>8.8800000000000008</v>
      </c>
      <c r="J4310" s="6">
        <f>1</f>
        <v>1</v>
      </c>
    </row>
    <row r="4311" spans="2:10" ht="23.25" customHeight="1">
      <c r="B4311" s="100" t="s">
        <v>448</v>
      </c>
      <c r="C4311" s="100" t="s">
        <v>446</v>
      </c>
      <c r="D4311" s="100" t="s">
        <v>447</v>
      </c>
      <c r="E4311" s="100">
        <v>82500</v>
      </c>
      <c r="F4311" s="129">
        <v>2010</v>
      </c>
      <c r="G4311" s="100" t="s">
        <v>300</v>
      </c>
      <c r="H4311" s="15" t="s">
        <v>290</v>
      </c>
      <c r="I4311" s="130">
        <v>8.15</v>
      </c>
      <c r="J4311" s="6">
        <f>1</f>
        <v>1</v>
      </c>
    </row>
    <row r="4312" spans="2:10" ht="23.25" customHeight="1">
      <c r="B4312" s="100" t="s">
        <v>414</v>
      </c>
      <c r="C4312" s="100" t="str">
        <f>_xlfn.XLOOKUP(tblMix[[#This Row],[Team Name]],tblLookup[Team Name],tblLookup[Arena Name],NA(),0,1)</f>
        <v>NRG Stadium</v>
      </c>
      <c r="D4312" s="100" t="str">
        <f>_xlfn.XLOOKUP(tblMix[[#This Row],[Arena Name]],tblLookup[Arena Name],tblLookup[Arena Location],NA(),0,1)</f>
        <v>Houston, Texas</v>
      </c>
      <c r="E4312" s="100">
        <v>72220</v>
      </c>
      <c r="F4312" s="129">
        <v>2002</v>
      </c>
      <c r="G4312" s="100" t="s">
        <v>298</v>
      </c>
      <c r="H4312" s="15" t="s">
        <v>290</v>
      </c>
      <c r="I4312" s="130">
        <v>10.7</v>
      </c>
      <c r="J4312" s="6">
        <f>1</f>
        <v>1</v>
      </c>
    </row>
    <row r="4313" spans="2:10" ht="23.25" customHeight="1">
      <c r="B4313" s="100" t="s">
        <v>467</v>
      </c>
      <c r="C4313" s="100" t="s">
        <v>468</v>
      </c>
      <c r="D4313" s="100" t="s">
        <v>469</v>
      </c>
      <c r="E4313" s="100">
        <v>82000</v>
      </c>
      <c r="F4313" s="129">
        <v>1997</v>
      </c>
      <c r="G4313" s="100" t="s">
        <v>303</v>
      </c>
      <c r="H4313" s="15" t="s">
        <v>283</v>
      </c>
      <c r="I4313" s="130">
        <v>13.89</v>
      </c>
      <c r="J4313" s="6">
        <f>1</f>
        <v>1</v>
      </c>
    </row>
    <row r="4314" spans="2:10" ht="23.25" customHeight="1">
      <c r="B4314" s="100" t="s">
        <v>402</v>
      </c>
      <c r="C4314" s="100" t="str">
        <f>_xlfn.XLOOKUP(tblMix[[#This Row],[Team Name]],tblLookup[Team Name],tblLookup[Arena Name],NA(),0,1)</f>
        <v>AT&amp;T Stadium</v>
      </c>
      <c r="D4314" s="100" t="str">
        <f>_xlfn.XLOOKUP(tblMix[[#This Row],[Arena Name]],tblLookup[Arena Name],tblLookup[Arena Location],NA(),0,1)</f>
        <v>Arlington, Texas</v>
      </c>
      <c r="E4314" s="100">
        <v>80000</v>
      </c>
      <c r="F4314" s="129">
        <v>2009</v>
      </c>
      <c r="G4314" s="100" t="s">
        <v>270</v>
      </c>
      <c r="H4314" s="15" t="s">
        <v>283</v>
      </c>
      <c r="I4314" s="130">
        <v>8.67</v>
      </c>
      <c r="J4314" s="6">
        <f>1</f>
        <v>1</v>
      </c>
    </row>
    <row r="4315" spans="2:10" ht="23.25" customHeight="1">
      <c r="B4315" s="100" t="s">
        <v>420</v>
      </c>
      <c r="C4315" s="100" t="str">
        <f>_xlfn.XLOOKUP(tblMix[[#This Row],[Team Name]],tblLookup[Team Name],tblLookup[Arena Name],NA(),0,1)</f>
        <v>TIAA Bank Field</v>
      </c>
      <c r="D4315" s="100" t="s">
        <v>422</v>
      </c>
      <c r="E4315" s="100">
        <v>69132</v>
      </c>
      <c r="F4315" s="129">
        <v>2008</v>
      </c>
      <c r="G4315" s="100" t="s">
        <v>270</v>
      </c>
      <c r="H4315" s="15" t="s">
        <v>290</v>
      </c>
      <c r="I4315" s="130">
        <v>8.5</v>
      </c>
      <c r="J4315" s="6">
        <f>1</f>
        <v>1</v>
      </c>
    </row>
    <row r="4316" spans="2:10" ht="23.25" customHeight="1">
      <c r="B4316" s="100" t="s">
        <v>411</v>
      </c>
      <c r="C4316" s="100" t="s">
        <v>412</v>
      </c>
      <c r="D4316" s="100" t="str">
        <f>_xlfn.XLOOKUP(tblMix[[#This Row],[Arena Name]],tblLookup[Arena Name],tblLookup[Arena Location],NA(),0,1)</f>
        <v>Green Bay, Wisconsin</v>
      </c>
      <c r="E4316" s="100">
        <v>81441</v>
      </c>
      <c r="F4316" s="129">
        <v>1957</v>
      </c>
      <c r="G4316" s="100" t="s">
        <v>271</v>
      </c>
      <c r="H4316" s="15" t="s">
        <v>281</v>
      </c>
      <c r="I4316" s="130">
        <v>9.56</v>
      </c>
      <c r="J4316" s="6">
        <f>1</f>
        <v>1</v>
      </c>
    </row>
    <row r="4317" spans="2:10" ht="23.25" customHeight="1">
      <c r="B4317" s="100" t="s">
        <v>464</v>
      </c>
      <c r="C4317" s="100" t="str">
        <f>_xlfn.XLOOKUP(tblMix[[#This Row],[Team Name]],tblLookup[Team Name],tblLookup[Arena Name],NA(),0,1)</f>
        <v>Nissan Stadium</v>
      </c>
      <c r="D4317" s="100" t="s">
        <v>466</v>
      </c>
      <c r="E4317" s="100">
        <v>69143</v>
      </c>
      <c r="F4317" s="129">
        <v>1999</v>
      </c>
      <c r="G4317" s="100" t="s">
        <v>314</v>
      </c>
      <c r="H4317" s="15" t="s">
        <v>281</v>
      </c>
      <c r="I4317" s="130">
        <v>11.17</v>
      </c>
      <c r="J4317" s="6">
        <f>1</f>
        <v>1</v>
      </c>
    </row>
    <row r="4318" spans="2:10" ht="23.25" customHeight="1">
      <c r="B4318" s="100" t="s">
        <v>458</v>
      </c>
      <c r="C4318" s="100" t="s">
        <v>459</v>
      </c>
      <c r="D4318" s="100" t="str">
        <f>_xlfn.XLOOKUP(tblMix[[#This Row],[Arena Name]],tblLookup[Arena Name],tblLookup[Arena Location],NA(),0,1)</f>
        <v>Seattle, Washington</v>
      </c>
      <c r="E4318" s="100">
        <v>69000</v>
      </c>
      <c r="F4318" s="129">
        <v>2002</v>
      </c>
      <c r="G4318" s="100" t="s">
        <v>358</v>
      </c>
      <c r="H4318" s="15" t="s">
        <v>283</v>
      </c>
      <c r="I4318" s="130">
        <v>14.51</v>
      </c>
      <c r="J4318" s="6">
        <f>1</f>
        <v>1</v>
      </c>
    </row>
    <row r="4319" spans="2:10" ht="23.25" customHeight="1">
      <c r="B4319" s="100" t="s">
        <v>445</v>
      </c>
      <c r="C4319" s="100" t="s">
        <v>446</v>
      </c>
      <c r="D4319" s="100" t="s">
        <v>447</v>
      </c>
      <c r="E4319" s="100">
        <v>82500</v>
      </c>
      <c r="F4319" s="129">
        <v>2010</v>
      </c>
      <c r="G4319" s="100" t="s">
        <v>285</v>
      </c>
      <c r="H4319" s="15" t="s">
        <v>287</v>
      </c>
      <c r="I4319" s="130">
        <v>12.71</v>
      </c>
      <c r="J4319" s="6">
        <f>1</f>
        <v>1</v>
      </c>
    </row>
    <row r="4320" spans="2:10" ht="23.25" customHeight="1">
      <c r="B4320" s="100" t="str" cm="1">
        <f t="array" ref="B4320">_xlfn.XLOOKUP(tblMix[[#This Row],[Arena Name]]&amp;tblMix[[#This Row],[Arena Location]],tblLookup[Arena Name]&amp;tblLookup[Arena Location],tblLookup[Team Name],NA(),0,1)</f>
        <v>Buffalo Bills</v>
      </c>
      <c r="C4320" s="100" t="str">
        <f>_xlfn.XLOOKUP(tblMix[[#This Row],[Arena Location]],tblLookup[Arena Location],tblLookup[Arena Name],NA(),0,1)</f>
        <v>Highmark Stadium</v>
      </c>
      <c r="D4320" s="100" t="s">
        <v>389</v>
      </c>
      <c r="E4320" s="100">
        <v>71608</v>
      </c>
      <c r="F4320" s="129">
        <v>1973</v>
      </c>
      <c r="G4320" s="100" t="s">
        <v>364</v>
      </c>
      <c r="H4320" s="15" t="s">
        <v>283</v>
      </c>
      <c r="I4320" s="130">
        <v>6.86</v>
      </c>
      <c r="J4320" s="6">
        <f>1</f>
        <v>1</v>
      </c>
    </row>
    <row r="4321" spans="2:10" ht="23.25" customHeight="1">
      <c r="B4321" s="100" t="s">
        <v>381</v>
      </c>
      <c r="C4321" s="100" t="s">
        <v>382</v>
      </c>
      <c r="D4321" s="100" t="s">
        <v>383</v>
      </c>
      <c r="E4321" s="100">
        <v>71000</v>
      </c>
      <c r="F4321" s="129">
        <v>2017</v>
      </c>
      <c r="G4321" s="100" t="s">
        <v>323</v>
      </c>
      <c r="H4321" s="15" t="s">
        <v>287</v>
      </c>
      <c r="I4321" s="130">
        <v>2.11</v>
      </c>
      <c r="J4321" s="6">
        <f>1</f>
        <v>1</v>
      </c>
    </row>
    <row r="4322" spans="2:10" ht="23.25" customHeight="1">
      <c r="B4322" s="100" t="s">
        <v>433</v>
      </c>
      <c r="C4322" s="100" t="str">
        <f>_xlfn.XLOOKUP(tblMix[[#This Row],[Team Name]],tblLookup[Team Name],tblLookup[Arena Name],NA(),0,1)</f>
        <v>Hard Rock Stadium</v>
      </c>
      <c r="D4322" s="100" t="s">
        <v>435</v>
      </c>
      <c r="E4322" s="100">
        <v>65326</v>
      </c>
      <c r="F4322" s="129">
        <v>1987</v>
      </c>
      <c r="G4322" s="100" t="s">
        <v>302</v>
      </c>
      <c r="H4322" s="15" t="s">
        <v>287</v>
      </c>
      <c r="I4322" s="130">
        <v>2.62</v>
      </c>
      <c r="J4322" s="6">
        <f>1</f>
        <v>1</v>
      </c>
    </row>
    <row r="4323" spans="2:10" ht="23.25" customHeight="1">
      <c r="B4323" s="100" t="s">
        <v>426</v>
      </c>
      <c r="C4323" s="100" t="s">
        <v>427</v>
      </c>
      <c r="D4323" s="100" t="s">
        <v>428</v>
      </c>
      <c r="E4323" s="100">
        <v>65000</v>
      </c>
      <c r="F4323" s="129">
        <v>2020</v>
      </c>
      <c r="G4323" s="100" t="s">
        <v>308</v>
      </c>
      <c r="H4323" s="15" t="s">
        <v>287</v>
      </c>
      <c r="I4323" s="130">
        <v>11.5</v>
      </c>
      <c r="J4323" s="6">
        <f>1</f>
        <v>1</v>
      </c>
    </row>
    <row r="4324" spans="2:10" ht="23.25" customHeight="1">
      <c r="B4324" s="100" t="s">
        <v>467</v>
      </c>
      <c r="C4324" s="100" t="str">
        <f>_xlfn.XLOOKUP(tblMix[[#This Row],[Team Name]],tblLookup[Team Name],tblLookup[Arena Name],NA(),0,1)</f>
        <v>Commanders Field</v>
      </c>
      <c r="D4324" s="100" t="str">
        <f>_xlfn.XLOOKUP(tblMix[[#This Row],[Arena Name]],tblLookup[Arena Name],tblLookup[Arena Location],NA(),0,1)</f>
        <v>Landover, Maryland</v>
      </c>
      <c r="E4324" s="100">
        <v>82000</v>
      </c>
      <c r="F4324" s="129">
        <v>1997</v>
      </c>
      <c r="G4324" s="100" t="s">
        <v>294</v>
      </c>
      <c r="H4324" s="15" t="s">
        <v>290</v>
      </c>
      <c r="I4324" s="130">
        <v>3.14</v>
      </c>
      <c r="J4324" s="6">
        <f>1</f>
        <v>1</v>
      </c>
    </row>
    <row r="4325" spans="2:10" ht="23.25" customHeight="1">
      <c r="B4325" s="100" t="s">
        <v>461</v>
      </c>
      <c r="C4325" s="100" t="s">
        <v>462</v>
      </c>
      <c r="D4325" s="100" t="s">
        <v>463</v>
      </c>
      <c r="E4325" s="100">
        <v>65890</v>
      </c>
      <c r="F4325" s="129">
        <v>1998</v>
      </c>
      <c r="G4325" s="100" t="s">
        <v>314</v>
      </c>
      <c r="H4325" s="15" t="s">
        <v>287</v>
      </c>
      <c r="I4325" s="130">
        <v>12.41</v>
      </c>
      <c r="J4325" s="6">
        <f>1</f>
        <v>1</v>
      </c>
    </row>
    <row r="4326" spans="2:10" ht="23.25" customHeight="1">
      <c r="B4326" s="100" t="s">
        <v>449</v>
      </c>
      <c r="C4326" s="100" t="s">
        <v>450</v>
      </c>
      <c r="D4326" s="100" t="s">
        <v>451</v>
      </c>
      <c r="E4326" s="100">
        <v>69596</v>
      </c>
      <c r="F4326" s="129">
        <v>2003</v>
      </c>
      <c r="G4326" s="100" t="s">
        <v>321</v>
      </c>
      <c r="H4326" s="15" t="s">
        <v>281</v>
      </c>
      <c r="I4326" s="130">
        <v>3.9</v>
      </c>
      <c r="J4326" s="6">
        <f>1</f>
        <v>1</v>
      </c>
    </row>
    <row r="4327" spans="2:10" ht="23.25" customHeight="1">
      <c r="B4327" s="100" t="str" cm="1">
        <f t="array" ref="B4327">_xlfn.XLOOKUP(tblMix[[#This Row],[Arena Name]]&amp;tblMix[[#This Row],[Arena Location]],tblLookup[Arena Name]&amp;tblLookup[Arena Location],tblLookup[Team Name],NA(),0,1)</f>
        <v>New England Patriots</v>
      </c>
      <c r="C4327" s="100" t="str">
        <f>_xlfn.XLOOKUP(tblMix[[#This Row],[Arena Location]],tblLookup[Arena Location],tblLookup[Arena Name],NA(),0,1)</f>
        <v>Gillette Stadium</v>
      </c>
      <c r="D4327" s="100" t="s">
        <v>441</v>
      </c>
      <c r="E4327" s="100">
        <v>66829</v>
      </c>
      <c r="F4327" s="129">
        <v>2002</v>
      </c>
      <c r="G4327" s="100" t="s">
        <v>291</v>
      </c>
      <c r="H4327" s="15" t="s">
        <v>283</v>
      </c>
      <c r="I4327" s="130">
        <v>8.57</v>
      </c>
      <c r="J4327" s="6">
        <f>1</f>
        <v>1</v>
      </c>
    </row>
    <row r="4328" spans="2:10" ht="23.25" customHeight="1">
      <c r="B4328" s="100" t="str" cm="1">
        <f t="array" ref="B4328">_xlfn.XLOOKUP(tblMix[[#This Row],[Arena Name]]&amp;tblMix[[#This Row],[Arena Location]],tblLookup[Arena Name]&amp;tblLookup[Arena Location],tblLookup[Team Name],NA(),0,1)</f>
        <v>Los Angeles Rams</v>
      </c>
      <c r="C4328" s="100" t="str">
        <f>_xlfn.XLOOKUP(tblMix[[#This Row],[Arena Location]],tblLookup[Arena Location],tblLookup[Arena Name],NA(),0,1)</f>
        <v>SoFi Stadium</v>
      </c>
      <c r="D4328" s="100" t="s">
        <v>431</v>
      </c>
      <c r="E4328" s="100">
        <v>70240</v>
      </c>
      <c r="F4328" s="129">
        <v>2020</v>
      </c>
      <c r="G4328" s="100" t="s">
        <v>300</v>
      </c>
      <c r="H4328" s="15" t="s">
        <v>283</v>
      </c>
      <c r="I4328" s="130">
        <v>8.15</v>
      </c>
      <c r="J4328" s="6">
        <f>1</f>
        <v>1</v>
      </c>
    </row>
    <row r="4329" spans="2:10" ht="23.25" customHeight="1">
      <c r="B4329" s="100" t="str" cm="1">
        <f t="array" ref="B4329">_xlfn.XLOOKUP(tblMix[[#This Row],[Arena Name]]&amp;tblMix[[#This Row],[Arena Location]],tblLookup[Arena Name]&amp;tblLookup[Arena Location],tblLookup[Team Name],NA(),0,1)</f>
        <v>Green Bay Packers</v>
      </c>
      <c r="C4329" s="100" t="s">
        <v>412</v>
      </c>
      <c r="D4329" s="100" t="s">
        <v>413</v>
      </c>
      <c r="E4329" s="100">
        <v>81441</v>
      </c>
      <c r="F4329" s="129">
        <v>1957</v>
      </c>
      <c r="G4329" s="100" t="s">
        <v>282</v>
      </c>
      <c r="H4329" s="15" t="s">
        <v>290</v>
      </c>
      <c r="I4329" s="130">
        <v>5.88</v>
      </c>
      <c r="J4329" s="6">
        <f>1</f>
        <v>1</v>
      </c>
    </row>
    <row r="4330" spans="2:10" ht="23.25" customHeight="1">
      <c r="B4330" s="100" t="str" cm="1">
        <f t="array" ref="B4330">_xlfn.XLOOKUP(tblMix[[#This Row],[Arena Name]]&amp;tblMix[[#This Row],[Arena Location]],tblLookup[Arena Name]&amp;tblLookup[Arena Location],tblLookup[Team Name],NA(),0,1)</f>
        <v>New York Giants</v>
      </c>
      <c r="C4330" s="100" t="str">
        <f>_xlfn.XLOOKUP(tblMix[[#This Row],[Arena Location]],tblLookup[Arena Location],tblLookup[Arena Name],NA(),0,1)</f>
        <v>MetLife Stadium</v>
      </c>
      <c r="D4330" s="100" t="s">
        <v>447</v>
      </c>
      <c r="E4330" s="100">
        <v>82500</v>
      </c>
      <c r="F4330" s="129">
        <v>2010</v>
      </c>
      <c r="G4330" s="100" t="s">
        <v>275</v>
      </c>
      <c r="H4330" s="15" t="s">
        <v>283</v>
      </c>
      <c r="I4330" s="130">
        <v>14.59</v>
      </c>
      <c r="J4330" s="6">
        <f>1</f>
        <v>1</v>
      </c>
    </row>
    <row r="4331" spans="2:10" ht="23.25" customHeight="1">
      <c r="B4331" s="100" t="s">
        <v>461</v>
      </c>
      <c r="C4331" s="100" t="s">
        <v>462</v>
      </c>
      <c r="D4331" s="100" t="s">
        <v>463</v>
      </c>
      <c r="E4331" s="100">
        <v>65890</v>
      </c>
      <c r="F4331" s="129">
        <v>1998</v>
      </c>
      <c r="G4331" s="100" t="s">
        <v>363</v>
      </c>
      <c r="H4331" s="15" t="s">
        <v>281</v>
      </c>
      <c r="I4331" s="130">
        <v>5.56</v>
      </c>
      <c r="J4331" s="6">
        <f>1</f>
        <v>1</v>
      </c>
    </row>
    <row r="4332" spans="2:10" ht="23.25" customHeight="1">
      <c r="B4332" s="100" t="s">
        <v>423</v>
      </c>
      <c r="C4332" s="100" t="s">
        <v>424</v>
      </c>
      <c r="D4332" s="100" t="s">
        <v>425</v>
      </c>
      <c r="E4332" s="100">
        <v>76416</v>
      </c>
      <c r="F4332" s="129">
        <v>1972</v>
      </c>
      <c r="G4332" s="100" t="s">
        <v>296</v>
      </c>
      <c r="H4332" s="15" t="s">
        <v>283</v>
      </c>
      <c r="I4332" s="130">
        <v>11.1</v>
      </c>
      <c r="J4332" s="6">
        <f>1</f>
        <v>1</v>
      </c>
    </row>
    <row r="4333" spans="2:10" ht="23.25" customHeight="1">
      <c r="B4333" s="100" t="s">
        <v>417</v>
      </c>
      <c r="C4333" s="100" t="s">
        <v>418</v>
      </c>
      <c r="D4333" s="100" t="str">
        <f>_xlfn.XLOOKUP(tblMix[[#This Row],[Arena Name]],tblLookup[Arena Name],tblLookup[Arena Location],NA(),0,1)</f>
        <v>Indianapolis, Indiana</v>
      </c>
      <c r="E4333" s="100">
        <v>67000</v>
      </c>
      <c r="F4333" s="129">
        <v>2008</v>
      </c>
      <c r="G4333" s="100" t="s">
        <v>273</v>
      </c>
      <c r="H4333" s="15" t="s">
        <v>281</v>
      </c>
      <c r="I4333" s="130">
        <v>6.37</v>
      </c>
      <c r="J4333" s="6">
        <f>1</f>
        <v>1</v>
      </c>
    </row>
    <row r="4334" spans="2:10" ht="23.25" customHeight="1">
      <c r="B4334" s="100" t="s">
        <v>414</v>
      </c>
      <c r="C4334" s="100" t="s">
        <v>415</v>
      </c>
      <c r="D4334" s="100" t="s">
        <v>416</v>
      </c>
      <c r="E4334" s="100">
        <v>72220</v>
      </c>
      <c r="F4334" s="129">
        <v>2002</v>
      </c>
      <c r="G4334" s="100" t="s">
        <v>360</v>
      </c>
      <c r="H4334" s="15" t="s">
        <v>290</v>
      </c>
      <c r="I4334" s="130">
        <v>3.02</v>
      </c>
      <c r="J4334" s="6">
        <f>1</f>
        <v>1</v>
      </c>
    </row>
    <row r="4335" spans="2:10" ht="23.25" customHeight="1">
      <c r="B4335" s="100" t="s">
        <v>436</v>
      </c>
      <c r="C4335" s="100" t="s">
        <v>437</v>
      </c>
      <c r="D4335" s="100" t="s">
        <v>438</v>
      </c>
      <c r="E4335" s="100">
        <v>66655</v>
      </c>
      <c r="F4335" s="129">
        <v>2016</v>
      </c>
      <c r="G4335" s="100" t="s">
        <v>323</v>
      </c>
      <c r="H4335" s="15" t="s">
        <v>283</v>
      </c>
      <c r="I4335" s="130">
        <v>2.11</v>
      </c>
      <c r="J4335" s="6">
        <f>1</f>
        <v>1</v>
      </c>
    </row>
    <row r="4336" spans="2:10" ht="23.25" customHeight="1">
      <c r="B4336" s="100" t="s">
        <v>384</v>
      </c>
      <c r="C4336" s="100" t="str">
        <f>_xlfn.XLOOKUP(tblMix[[#This Row],[Team Name]],tblLookup[Team Name],tblLookup[Arena Name],NA(),0,1)</f>
        <v>M&amp;T Bank Stadium</v>
      </c>
      <c r="D4336" s="100" t="s">
        <v>386</v>
      </c>
      <c r="E4336" s="100">
        <v>71008</v>
      </c>
      <c r="F4336" s="129">
        <v>1998</v>
      </c>
      <c r="G4336" s="100" t="s">
        <v>271</v>
      </c>
      <c r="H4336" s="15" t="s">
        <v>290</v>
      </c>
      <c r="I4336" s="130">
        <v>10.18</v>
      </c>
      <c r="J4336" s="6">
        <f>1</f>
        <v>1</v>
      </c>
    </row>
    <row r="4337" spans="2:10" ht="23.25" customHeight="1">
      <c r="B4337" s="100" t="s">
        <v>436</v>
      </c>
      <c r="C4337" s="100" t="s">
        <v>437</v>
      </c>
      <c r="D4337" s="100" t="s">
        <v>438</v>
      </c>
      <c r="E4337" s="100">
        <v>66655</v>
      </c>
      <c r="F4337" s="129">
        <v>2016</v>
      </c>
      <c r="G4337" s="100" t="s">
        <v>301</v>
      </c>
      <c r="H4337" s="15" t="s">
        <v>281</v>
      </c>
      <c r="I4337" s="130">
        <v>12.44</v>
      </c>
      <c r="J4337" s="6">
        <f>1</f>
        <v>1</v>
      </c>
    </row>
    <row r="4338" spans="2:10" ht="23.25" customHeight="1">
      <c r="B4338" s="100" t="s">
        <v>452</v>
      </c>
      <c r="C4338" s="100" t="s">
        <v>453</v>
      </c>
      <c r="D4338" s="100" t="str">
        <f>_xlfn.XLOOKUP(tblMix[[#This Row],[Arena Name]],tblLookup[Arena Name],tblLookup[Arena Location],NA(),0,1)</f>
        <v>Pittsburgh, Pennsylvania</v>
      </c>
      <c r="E4338" s="100">
        <v>68400</v>
      </c>
      <c r="F4338" s="129">
        <v>2001</v>
      </c>
      <c r="G4338" s="100" t="s">
        <v>311</v>
      </c>
      <c r="H4338" s="15" t="s">
        <v>290</v>
      </c>
      <c r="I4338" s="130">
        <v>14.13</v>
      </c>
      <c r="J4338" s="6">
        <f>1</f>
        <v>1</v>
      </c>
    </row>
    <row r="4339" spans="2:10" ht="23.25" customHeight="1">
      <c r="B4339" s="100" t="str" cm="1">
        <f t="array" ref="B4339">_xlfn.XLOOKUP(tblMix[[#This Row],[Arena Name]]&amp;tblMix[[#This Row],[Arena Location]],tblLookup[Arena Name]&amp;tblLookup[Arena Location],tblLookup[Team Name],NA(),0,1)</f>
        <v>Indianapolis Colts</v>
      </c>
      <c r="C4339" s="100" t="s">
        <v>418</v>
      </c>
      <c r="D4339" s="100" t="s">
        <v>419</v>
      </c>
      <c r="E4339" s="100">
        <v>67000</v>
      </c>
      <c r="F4339" s="129">
        <v>2008</v>
      </c>
      <c r="G4339" s="100" t="s">
        <v>269</v>
      </c>
      <c r="H4339" s="15" t="s">
        <v>283</v>
      </c>
      <c r="I4339" s="130">
        <v>10.34</v>
      </c>
      <c r="J4339" s="6">
        <f>1</f>
        <v>1</v>
      </c>
    </row>
    <row r="4340" spans="2:10" ht="23.25" customHeight="1">
      <c r="B4340" s="100" t="s">
        <v>458</v>
      </c>
      <c r="C4340" s="100" t="s">
        <v>459</v>
      </c>
      <c r="D4340" s="100" t="s">
        <v>460</v>
      </c>
      <c r="E4340" s="100">
        <v>69000</v>
      </c>
      <c r="F4340" s="129">
        <v>2002</v>
      </c>
      <c r="G4340" s="100" t="s">
        <v>304</v>
      </c>
      <c r="H4340" s="15" t="s">
        <v>290</v>
      </c>
      <c r="I4340" s="130">
        <v>7.38</v>
      </c>
      <c r="J4340" s="6">
        <f>1</f>
        <v>1</v>
      </c>
    </row>
    <row r="4341" spans="2:10" ht="23.25" customHeight="1">
      <c r="B4341" s="100" t="str" cm="1">
        <f t="array" ref="B4341">_xlfn.XLOOKUP(tblMix[[#This Row],[Arena Name]]&amp;tblMix[[#This Row],[Arena Location]],tblLookup[Arena Name]&amp;tblLookup[Arena Location],tblLookup[Team Name],NA(),0,1)</f>
        <v>Tennessee Titans</v>
      </c>
      <c r="C4341" s="100" t="str">
        <f>_xlfn.XLOOKUP(tblMix[[#This Row],[Arena Location]],tblLookup[Arena Location],tblLookup[Arena Name],NA(),0,1)</f>
        <v>Nissan Stadium</v>
      </c>
      <c r="D4341" s="100" t="s">
        <v>466</v>
      </c>
      <c r="E4341" s="100">
        <v>69143</v>
      </c>
      <c r="F4341" s="129">
        <v>1999</v>
      </c>
      <c r="G4341" s="100" t="s">
        <v>310</v>
      </c>
      <c r="H4341" s="15" t="s">
        <v>290</v>
      </c>
      <c r="I4341" s="130">
        <v>7</v>
      </c>
      <c r="J4341" s="6">
        <f>1</f>
        <v>1</v>
      </c>
    </row>
    <row r="4342" spans="2:10" ht="23.25" customHeight="1">
      <c r="B4342" s="100" t="str" cm="1">
        <f t="array" ref="B4342">_xlfn.XLOOKUP(tblMix[[#This Row],[Arena Name]]&amp;tblMix[[#This Row],[Arena Location]],tblLookup[Arena Name]&amp;tblLookup[Arena Location],tblLookup[Team Name],NA(),0,1)</f>
        <v>New Orleans Saints</v>
      </c>
      <c r="C4342" s="100" t="s">
        <v>443</v>
      </c>
      <c r="D4342" s="100" t="s">
        <v>444</v>
      </c>
      <c r="E4342" s="100">
        <v>73208</v>
      </c>
      <c r="F4342" s="129">
        <v>1975</v>
      </c>
      <c r="G4342" s="100" t="s">
        <v>275</v>
      </c>
      <c r="H4342" s="15" t="s">
        <v>281</v>
      </c>
      <c r="I4342" s="130">
        <v>15.9</v>
      </c>
      <c r="J4342" s="6">
        <f>1</f>
        <v>1</v>
      </c>
    </row>
    <row r="4343" spans="2:10" ht="23.25" customHeight="1">
      <c r="B4343" s="100" t="s">
        <v>439</v>
      </c>
      <c r="C4343" s="100" t="s">
        <v>440</v>
      </c>
      <c r="D4343" s="100" t="s">
        <v>441</v>
      </c>
      <c r="E4343" s="100">
        <v>66829</v>
      </c>
      <c r="F4343" s="129">
        <v>2002</v>
      </c>
      <c r="G4343" s="100" t="s">
        <v>322</v>
      </c>
      <c r="H4343" s="15" t="s">
        <v>281</v>
      </c>
      <c r="I4343" s="130">
        <v>4.45</v>
      </c>
      <c r="J4343" s="6">
        <f>1</f>
        <v>1</v>
      </c>
    </row>
    <row r="4344" spans="2:10" ht="23.25" customHeight="1">
      <c r="B4344" s="100" t="s">
        <v>396</v>
      </c>
      <c r="C4344" s="100" t="s">
        <v>397</v>
      </c>
      <c r="D4344" s="100" t="s">
        <v>398</v>
      </c>
      <c r="E4344" s="100">
        <v>65515</v>
      </c>
      <c r="F4344" s="129">
        <v>2000</v>
      </c>
      <c r="G4344" s="100" t="s">
        <v>311</v>
      </c>
      <c r="H4344" s="15" t="s">
        <v>281</v>
      </c>
      <c r="I4344" s="130">
        <v>13.65</v>
      </c>
      <c r="J4344" s="6">
        <f>1</f>
        <v>1</v>
      </c>
    </row>
    <row r="4345" spans="2:10" ht="23.25" customHeight="1">
      <c r="B4345" s="100" t="s">
        <v>445</v>
      </c>
      <c r="C4345" s="100" t="s">
        <v>446</v>
      </c>
      <c r="D4345" s="100" t="s">
        <v>447</v>
      </c>
      <c r="E4345" s="100">
        <v>82500</v>
      </c>
      <c r="F4345" s="129">
        <v>2010</v>
      </c>
      <c r="G4345" s="100" t="s">
        <v>271</v>
      </c>
      <c r="H4345" s="15" t="s">
        <v>290</v>
      </c>
      <c r="I4345" s="130">
        <v>10.18</v>
      </c>
      <c r="J4345" s="6">
        <f>1</f>
        <v>1</v>
      </c>
    </row>
    <row r="4346" spans="2:10" ht="23.25" customHeight="1">
      <c r="B4346" s="100" t="s">
        <v>436</v>
      </c>
      <c r="C4346" s="100" t="s">
        <v>437</v>
      </c>
      <c r="D4346" s="100" t="s">
        <v>438</v>
      </c>
      <c r="E4346" s="100">
        <v>66655</v>
      </c>
      <c r="F4346" s="129">
        <v>2016</v>
      </c>
      <c r="G4346" s="100" t="s">
        <v>363</v>
      </c>
      <c r="H4346" s="15" t="s">
        <v>281</v>
      </c>
      <c r="I4346" s="130">
        <v>5.56</v>
      </c>
      <c r="J4346" s="6">
        <f>1</f>
        <v>1</v>
      </c>
    </row>
    <row r="4347" spans="2:10" ht="23.25" customHeight="1">
      <c r="B4347" s="100" t="s">
        <v>467</v>
      </c>
      <c r="C4347" s="100" t="str">
        <f>_xlfn.XLOOKUP(tblMix[[#This Row],[Team Name]],tblLookup[Team Name],tblLookup[Arena Name],NA(),0,1)</f>
        <v>Commanders Field</v>
      </c>
      <c r="D4347" s="100" t="str">
        <f>_xlfn.XLOOKUP(tblMix[[#This Row],[Arena Name]],tblLookup[Arena Name],tblLookup[Arena Location],NA(),0,1)</f>
        <v>Landover, Maryland</v>
      </c>
      <c r="E4347" s="100">
        <v>82000</v>
      </c>
      <c r="F4347" s="129">
        <v>1997</v>
      </c>
      <c r="G4347" s="100" t="s">
        <v>313</v>
      </c>
      <c r="H4347" s="15" t="s">
        <v>281</v>
      </c>
      <c r="I4347" s="130">
        <v>11.48</v>
      </c>
      <c r="J4347" s="6">
        <f>1</f>
        <v>1</v>
      </c>
    </row>
    <row r="4348" spans="2:10" ht="23.25" customHeight="1">
      <c r="B4348" s="100" t="str" cm="1">
        <f t="array" ref="B4348">_xlfn.XLOOKUP(tblMix[[#This Row],[Arena Name]]&amp;tblMix[[#This Row],[Arena Location]],tblLookup[Arena Name]&amp;tblLookup[Arena Location],tblLookup[Team Name],NA(),0,1)</f>
        <v>Las Vegas Raiders</v>
      </c>
      <c r="C4348" s="100" t="str">
        <f>_xlfn.XLOOKUP(tblMix[[#This Row],[Arena Location]],tblLookup[Arena Location],tblLookup[Arena Name],NA(),0,1)</f>
        <v>Allegiant Stadium</v>
      </c>
      <c r="D4348" s="100" t="s">
        <v>428</v>
      </c>
      <c r="E4348" s="100">
        <v>65000</v>
      </c>
      <c r="F4348" s="129">
        <v>2020</v>
      </c>
      <c r="G4348" s="100" t="s">
        <v>360</v>
      </c>
      <c r="H4348" s="15" t="s">
        <v>281</v>
      </c>
      <c r="I4348" s="130">
        <v>3.39</v>
      </c>
      <c r="J4348" s="6">
        <f>1</f>
        <v>1</v>
      </c>
    </row>
    <row r="4349" spans="2:10" ht="23.25" customHeight="1">
      <c r="B4349" s="100" t="s">
        <v>390</v>
      </c>
      <c r="C4349" s="100" t="str">
        <f>_xlfn.XLOOKUP(tblMix[[#This Row],[Team Name]],tblLookup[Team Name],tblLookup[Arena Name],NA(),0,1)</f>
        <v>Bank of America Stadium</v>
      </c>
      <c r="D4349" s="100" t="s">
        <v>392</v>
      </c>
      <c r="E4349" s="100">
        <v>75523</v>
      </c>
      <c r="F4349" s="129">
        <v>1996</v>
      </c>
      <c r="G4349" s="100" t="s">
        <v>293</v>
      </c>
      <c r="H4349" s="15" t="s">
        <v>287</v>
      </c>
      <c r="I4349" s="130">
        <v>5.08</v>
      </c>
      <c r="J4349" s="6">
        <f>1</f>
        <v>1</v>
      </c>
    </row>
    <row r="4350" spans="2:10" ht="23.25" customHeight="1">
      <c r="B4350" s="100" t="s">
        <v>417</v>
      </c>
      <c r="C4350" s="100" t="str">
        <f>_xlfn.XLOOKUP(tblMix[[#This Row],[Team Name]],tblLookup[Team Name],tblLookup[Arena Name],NA(),0,1)</f>
        <v>Lucas Oil Stadium</v>
      </c>
      <c r="D4350" s="100" t="str">
        <f>_xlfn.XLOOKUP(tblMix[[#This Row],[Arena Name]],tblLookup[Arena Name],tblLookup[Arena Location],NA(),0,1)</f>
        <v>Indianapolis, Indiana</v>
      </c>
      <c r="E4350" s="100">
        <v>67000</v>
      </c>
      <c r="F4350" s="129">
        <v>2008</v>
      </c>
      <c r="G4350" s="100" t="s">
        <v>324</v>
      </c>
      <c r="H4350" s="15" t="s">
        <v>290</v>
      </c>
      <c r="I4350" s="130">
        <v>13.09</v>
      </c>
      <c r="J4350" s="6">
        <f>1</f>
        <v>1</v>
      </c>
    </row>
    <row r="4351" spans="2:10" ht="23.25" customHeight="1">
      <c r="B4351" s="100" t="s">
        <v>420</v>
      </c>
      <c r="C4351" s="100" t="str">
        <f>_xlfn.XLOOKUP(tblMix[[#This Row],[Team Name]],tblLookup[Team Name],tblLookup[Arena Name],NA(),0,1)</f>
        <v>TIAA Bank Field</v>
      </c>
      <c r="D4351" s="100" t="s">
        <v>422</v>
      </c>
      <c r="E4351" s="100">
        <v>69132</v>
      </c>
      <c r="F4351" s="129">
        <v>2008</v>
      </c>
      <c r="G4351" s="100" t="s">
        <v>289</v>
      </c>
      <c r="H4351" s="15" t="s">
        <v>281</v>
      </c>
      <c r="I4351" s="130">
        <v>7.92</v>
      </c>
      <c r="J4351" s="6">
        <f>1</f>
        <v>1</v>
      </c>
    </row>
    <row r="4352" spans="2:10" ht="23.25" customHeight="1">
      <c r="B4352" s="100" t="s">
        <v>387</v>
      </c>
      <c r="C4352" s="100" t="s">
        <v>388</v>
      </c>
      <c r="D4352" s="100" t="s">
        <v>389</v>
      </c>
      <c r="E4352" s="100">
        <v>71608</v>
      </c>
      <c r="F4352" s="129">
        <v>1973</v>
      </c>
      <c r="G4352" s="100" t="s">
        <v>297</v>
      </c>
      <c r="H4352" s="15" t="s">
        <v>283</v>
      </c>
      <c r="I4352" s="130">
        <v>15.27</v>
      </c>
      <c r="J4352" s="6">
        <f>1</f>
        <v>1</v>
      </c>
    </row>
    <row r="4353" spans="2:10" ht="23.25" customHeight="1">
      <c r="B4353" s="100" t="s">
        <v>458</v>
      </c>
      <c r="C4353" s="100" t="str">
        <f>_xlfn.XLOOKUP(tblMix[[#This Row],[Team Name]],tblLookup[Team Name],tblLookup[Arena Name],NA(),0,1)</f>
        <v>Lumen Field</v>
      </c>
      <c r="D4353" s="100" t="s">
        <v>460</v>
      </c>
      <c r="E4353" s="100">
        <v>69000</v>
      </c>
      <c r="F4353" s="129">
        <v>2002</v>
      </c>
      <c r="G4353" s="100" t="s">
        <v>272</v>
      </c>
      <c r="H4353" s="15" t="s">
        <v>281</v>
      </c>
      <c r="I4353" s="130">
        <v>14.43</v>
      </c>
      <c r="J4353" s="6">
        <f>1</f>
        <v>1</v>
      </c>
    </row>
    <row r="4354" spans="2:10" ht="23.25" customHeight="1">
      <c r="B4354" s="100" t="s">
        <v>387</v>
      </c>
      <c r="C4354" s="100" t="s">
        <v>388</v>
      </c>
      <c r="D4354" s="100" t="s">
        <v>389</v>
      </c>
      <c r="E4354" s="100">
        <v>71608</v>
      </c>
      <c r="F4354" s="129">
        <v>1973</v>
      </c>
      <c r="G4354" s="100" t="s">
        <v>270</v>
      </c>
      <c r="H4354" s="15" t="s">
        <v>287</v>
      </c>
      <c r="I4354" s="130">
        <v>8.67</v>
      </c>
      <c r="J4354" s="6">
        <f>1</f>
        <v>1</v>
      </c>
    </row>
    <row r="4355" spans="2:10" ht="23.25" customHeight="1">
      <c r="B4355" s="100" t="s">
        <v>445</v>
      </c>
      <c r="C4355" s="100" t="s">
        <v>446</v>
      </c>
      <c r="D4355" s="100" t="s">
        <v>447</v>
      </c>
      <c r="E4355" s="100">
        <v>82500</v>
      </c>
      <c r="F4355" s="129">
        <v>2010</v>
      </c>
      <c r="G4355" s="100" t="s">
        <v>267</v>
      </c>
      <c r="H4355" s="15" t="s">
        <v>287</v>
      </c>
      <c r="I4355" s="130">
        <v>13.64</v>
      </c>
      <c r="J4355" s="6">
        <f>1</f>
        <v>1</v>
      </c>
    </row>
    <row r="4356" spans="2:10" ht="23.25" customHeight="1">
      <c r="B4356" s="100" t="s">
        <v>455</v>
      </c>
      <c r="C4356" s="100" t="s">
        <v>456</v>
      </c>
      <c r="D4356" s="100" t="s">
        <v>457</v>
      </c>
      <c r="E4356" s="100">
        <v>68500</v>
      </c>
      <c r="F4356" s="129">
        <v>2014</v>
      </c>
      <c r="G4356" s="100" t="s">
        <v>365</v>
      </c>
      <c r="H4356" s="15" t="s">
        <v>287</v>
      </c>
      <c r="I4356" s="130">
        <v>7.18</v>
      </c>
      <c r="J4356" s="6">
        <f>1</f>
        <v>1</v>
      </c>
    </row>
    <row r="4357" spans="2:10" ht="23.25" customHeight="1">
      <c r="B4357" s="100" t="s">
        <v>455</v>
      </c>
      <c r="C4357" s="100" t="s">
        <v>456</v>
      </c>
      <c r="D4357" s="100" t="str">
        <f>_xlfn.XLOOKUP(tblMix[[#This Row],[Arena Name]],tblLookup[Arena Name],tblLookup[Arena Location],NA(),0,1)</f>
        <v>Santa Clara, California</v>
      </c>
      <c r="E4357" s="100">
        <v>68500</v>
      </c>
      <c r="F4357" s="129">
        <v>2014</v>
      </c>
      <c r="G4357" s="100" t="s">
        <v>296</v>
      </c>
      <c r="H4357" s="15" t="s">
        <v>283</v>
      </c>
      <c r="I4357" s="130">
        <v>11.1</v>
      </c>
      <c r="J4357" s="6">
        <f>1</f>
        <v>1</v>
      </c>
    </row>
    <row r="4358" spans="2:10" ht="23.25" customHeight="1">
      <c r="B4358" s="100" t="s">
        <v>393</v>
      </c>
      <c r="C4358" s="100" t="s">
        <v>394</v>
      </c>
      <c r="D4358" s="100" t="s">
        <v>395</v>
      </c>
      <c r="E4358" s="100">
        <v>61500</v>
      </c>
      <c r="F4358" s="129">
        <v>1924</v>
      </c>
      <c r="G4358" s="100" t="s">
        <v>312</v>
      </c>
      <c r="H4358" s="15" t="s">
        <v>287</v>
      </c>
      <c r="I4358" s="130">
        <v>16.22</v>
      </c>
      <c r="J4358" s="6">
        <f>1</f>
        <v>1</v>
      </c>
    </row>
    <row r="4359" spans="2:10" ht="23.25" customHeight="1">
      <c r="B4359" s="100" t="s">
        <v>449</v>
      </c>
      <c r="C4359" s="100" t="s">
        <v>450</v>
      </c>
      <c r="D4359" s="100" t="s">
        <v>451</v>
      </c>
      <c r="E4359" s="100">
        <v>69596</v>
      </c>
      <c r="F4359" s="129">
        <v>2003</v>
      </c>
      <c r="G4359" s="100" t="s">
        <v>312</v>
      </c>
      <c r="H4359" s="15" t="s">
        <v>283</v>
      </c>
      <c r="I4359" s="130">
        <v>16.22</v>
      </c>
      <c r="J4359" s="6">
        <f>1</f>
        <v>1</v>
      </c>
    </row>
    <row r="4360" spans="2:10" ht="23.25" customHeight="1">
      <c r="B4360" s="100" t="str" cm="1">
        <f t="array" ref="B4360">_xlfn.XLOOKUP(tblMix[[#This Row],[Arena Name]]&amp;tblMix[[#This Row],[Arena Location]],tblLookup[Arena Name]&amp;tblLookup[Arena Location],tblLookup[Team Name],NA(),0,1)</f>
        <v>Cleveland Browns</v>
      </c>
      <c r="C4360" s="100" t="str">
        <f>_xlfn.XLOOKUP(tblMix[[#This Row],[Arena Location]],tblLookup[Arena Location],tblLookup[Arena Name],NA(),0,1)</f>
        <v>Cleveland Browns Stadium</v>
      </c>
      <c r="D4360" s="100" t="s">
        <v>401</v>
      </c>
      <c r="E4360" s="100">
        <v>67895</v>
      </c>
      <c r="F4360" s="129">
        <v>1999</v>
      </c>
      <c r="G4360" s="100" t="s">
        <v>275</v>
      </c>
      <c r="H4360" s="15" t="s">
        <v>281</v>
      </c>
      <c r="I4360" s="130">
        <v>15.9</v>
      </c>
      <c r="J4360" s="6">
        <f>1</f>
        <v>1</v>
      </c>
    </row>
    <row r="4361" spans="2:10" ht="23.25" customHeight="1">
      <c r="B4361" s="100" t="str" cm="1">
        <f t="array" ref="B4361">_xlfn.XLOOKUP(tblMix[[#This Row],[Arena Name]]&amp;tblMix[[#This Row],[Arena Location]],tblLookup[Arena Name]&amp;tblLookup[Arena Location],tblLookup[Team Name],NA(),0,1)</f>
        <v>Denver Broncos</v>
      </c>
      <c r="C4361" s="100" t="s">
        <v>406</v>
      </c>
      <c r="D4361" s="100" t="s">
        <v>407</v>
      </c>
      <c r="E4361" s="100">
        <v>76125</v>
      </c>
      <c r="F4361" s="129">
        <v>2001</v>
      </c>
      <c r="G4361" s="100" t="s">
        <v>314</v>
      </c>
      <c r="H4361" s="15" t="s">
        <v>283</v>
      </c>
      <c r="I4361" s="130">
        <v>12.41</v>
      </c>
      <c r="J4361" s="6">
        <f>1</f>
        <v>1</v>
      </c>
    </row>
    <row r="4362" spans="2:10" ht="23.25" customHeight="1">
      <c r="B4362" s="100" t="s">
        <v>411</v>
      </c>
      <c r="C4362" s="100" t="str">
        <f>_xlfn.XLOOKUP(tblMix[[#This Row],[Team Name]],tblLookup[Team Name],tblLookup[Arena Name],NA(),0,1)</f>
        <v>Lambeau Field</v>
      </c>
      <c r="D4362" s="100" t="str">
        <f>_xlfn.XLOOKUP(tblMix[[#This Row],[Arena Name]],tblLookup[Arena Name],tblLookup[Arena Location],NA(),0,1)</f>
        <v>Green Bay, Wisconsin</v>
      </c>
      <c r="E4362" s="100">
        <v>81441</v>
      </c>
      <c r="F4362" s="129">
        <v>1957</v>
      </c>
      <c r="G4362" s="100" t="s">
        <v>310</v>
      </c>
      <c r="H4362" s="15" t="s">
        <v>283</v>
      </c>
      <c r="I4362" s="130">
        <v>7.49</v>
      </c>
      <c r="J4362" s="6">
        <f>1</f>
        <v>1</v>
      </c>
    </row>
    <row r="4363" spans="2:10" ht="23.25" customHeight="1">
      <c r="B4363" s="100" t="s">
        <v>429</v>
      </c>
      <c r="C4363" s="100" t="str">
        <f>_xlfn.XLOOKUP(tblMix[[#This Row],[Team Name]],tblLookup[Team Name],tblLookup[Arena Name],NA(),0,1)</f>
        <v>SoFi Stadium</v>
      </c>
      <c r="D4363" s="100" t="str">
        <f>_xlfn.XLOOKUP(tblMix[[#This Row],[Arena Name]],tblLookup[Arena Name],tblLookup[Arena Location],NA(),0,1)</f>
        <v>Inglewood, California</v>
      </c>
      <c r="E4363" s="100">
        <v>70240</v>
      </c>
      <c r="F4363" s="129">
        <v>2020</v>
      </c>
      <c r="G4363" s="100" t="s">
        <v>312</v>
      </c>
      <c r="H4363" s="15" t="s">
        <v>287</v>
      </c>
      <c r="I4363" s="130">
        <v>16.22</v>
      </c>
      <c r="J4363" s="6">
        <f>1</f>
        <v>1</v>
      </c>
    </row>
    <row r="4364" spans="2:10" ht="23.25" customHeight="1">
      <c r="B4364" s="100" t="s">
        <v>402</v>
      </c>
      <c r="C4364" s="100" t="str">
        <f>_xlfn.XLOOKUP(tblMix[[#This Row],[Team Name]],tblLookup[Team Name],tblLookup[Arena Name],NA(),0,1)</f>
        <v>AT&amp;T Stadium</v>
      </c>
      <c r="D4364" s="100" t="str">
        <f>_xlfn.XLOOKUP(tblMix[[#This Row],[Arena Name]],tblLookup[Arena Name],tblLookup[Arena Location],NA(),0,1)</f>
        <v>Arlington, Texas</v>
      </c>
      <c r="E4364" s="100">
        <v>80000</v>
      </c>
      <c r="F4364" s="129">
        <v>2009</v>
      </c>
      <c r="G4364" s="100" t="s">
        <v>362</v>
      </c>
      <c r="H4364" s="15" t="s">
        <v>290</v>
      </c>
      <c r="I4364" s="130">
        <v>6.72</v>
      </c>
      <c r="J4364" s="6">
        <f>1</f>
        <v>1</v>
      </c>
    </row>
    <row r="4365" spans="2:10" ht="23.25" customHeight="1">
      <c r="B4365" s="100" t="str" cm="1">
        <f t="array" ref="B4365">_xlfn.XLOOKUP(tblMix[[#This Row],[Arena Name]]&amp;tblMix[[#This Row],[Arena Location]],tblLookup[Arena Name]&amp;tblLookup[Arena Location],tblLookup[Team Name],NA(),0,1)</f>
        <v>Carolina Panthers</v>
      </c>
      <c r="C4365" s="100" t="str">
        <f>_xlfn.XLOOKUP(tblMix[[#This Row],[Arena Location]],tblLookup[Arena Location],tblLookup[Arena Name],NA(),0,1)</f>
        <v>Bank of America Stadium</v>
      </c>
      <c r="D4365" s="100" t="s">
        <v>392</v>
      </c>
      <c r="E4365" s="100">
        <v>75523</v>
      </c>
      <c r="F4365" s="129">
        <v>1996</v>
      </c>
      <c r="G4365" s="100" t="s">
        <v>314</v>
      </c>
      <c r="H4365" s="15" t="s">
        <v>290</v>
      </c>
      <c r="I4365" s="130">
        <v>11.49</v>
      </c>
      <c r="J4365" s="6">
        <f>1</f>
        <v>1</v>
      </c>
    </row>
    <row r="4366" spans="2:10" ht="23.25" customHeight="1">
      <c r="B4366" s="100" t="s">
        <v>464</v>
      </c>
      <c r="C4366" s="100" t="s">
        <v>465</v>
      </c>
      <c r="D4366" s="100" t="str">
        <f>_xlfn.XLOOKUP(tblMix[[#This Row],[Arena Name]],tblLookup[Arena Name],tblLookup[Arena Location],NA(),0,1)</f>
        <v>Nashville, Tennessee</v>
      </c>
      <c r="E4366" s="100">
        <v>69143</v>
      </c>
      <c r="F4366" s="129">
        <v>1999</v>
      </c>
      <c r="G4366" s="100" t="s">
        <v>276</v>
      </c>
      <c r="H4366" s="15" t="s">
        <v>290</v>
      </c>
      <c r="I4366" s="130">
        <v>5.78</v>
      </c>
      <c r="J4366" s="6">
        <f>1</f>
        <v>1</v>
      </c>
    </row>
    <row r="4367" spans="2:10" ht="23.25" customHeight="1">
      <c r="B4367" s="100" t="str" cm="1">
        <f t="array" ref="B4367">_xlfn.XLOOKUP(tblMix[[#This Row],[Arena Name]]&amp;tblMix[[#This Row],[Arena Location]],tblLookup[Arena Name]&amp;tblLookup[Arena Location],tblLookup[Team Name],NA(),0,1)</f>
        <v>Pittsburgh Steelers</v>
      </c>
      <c r="C4367" s="100" t="str">
        <f>_xlfn.XLOOKUP(tblMix[[#This Row],[Arena Location]],tblLookup[Arena Location],tblLookup[Arena Name],NA(),0,1)</f>
        <v>Acrisure Stadium</v>
      </c>
      <c r="D4367" s="100" t="s">
        <v>454</v>
      </c>
      <c r="E4367" s="100">
        <v>68400</v>
      </c>
      <c r="F4367" s="129">
        <v>2001</v>
      </c>
      <c r="G4367" s="100" t="s">
        <v>275</v>
      </c>
      <c r="H4367" s="15" t="s">
        <v>290</v>
      </c>
      <c r="I4367" s="130">
        <v>13.76</v>
      </c>
      <c r="J4367" s="6">
        <f>1</f>
        <v>1</v>
      </c>
    </row>
    <row r="4368" spans="2:10" ht="23.25" customHeight="1">
      <c r="B4368" s="100" t="str" cm="1">
        <f t="array" ref="B4368">_xlfn.XLOOKUP(tblMix[[#This Row],[Arena Name]]&amp;tblMix[[#This Row],[Arena Location]],tblLookup[Arena Name]&amp;tblLookup[Arena Location],tblLookup[Team Name],NA(),0,1)</f>
        <v>Seattle Seahawks</v>
      </c>
      <c r="C4368" s="100" t="str">
        <f>_xlfn.XLOOKUP(tblMix[[#This Row],[Arena Location]],tblLookup[Arena Location],tblLookup[Arena Name],NA(),0,1)</f>
        <v>Lumen Field</v>
      </c>
      <c r="D4368" s="100" t="s">
        <v>460</v>
      </c>
      <c r="E4368" s="100">
        <v>69000</v>
      </c>
      <c r="F4368" s="129">
        <v>2002</v>
      </c>
      <c r="G4368" s="100" t="s">
        <v>276</v>
      </c>
      <c r="H4368" s="15" t="s">
        <v>287</v>
      </c>
      <c r="I4368" s="130">
        <v>6.13</v>
      </c>
      <c r="J4368" s="6">
        <f>1</f>
        <v>1</v>
      </c>
    </row>
    <row r="4369" spans="2:10" ht="23.25" customHeight="1">
      <c r="B4369" s="100" t="str" cm="1">
        <f t="array" ref="B4369">_xlfn.XLOOKUP(tblMix[[#This Row],[Arena Name]]&amp;tblMix[[#This Row],[Arena Location]],tblLookup[Arena Name]&amp;tblLookup[Arena Location],tblLookup[Team Name],NA(),0,1)</f>
        <v>Tampa Bay Buccaneers</v>
      </c>
      <c r="C4369" s="100" t="s">
        <v>462</v>
      </c>
      <c r="D4369" s="100" t="str">
        <f>_xlfn.XLOOKUP(tblMix[[#This Row],[Arena Name]],tblLookup[Arena Name],tblLookup[Arena Location],NA(),0,1)</f>
        <v>Tampa, Florida</v>
      </c>
      <c r="E4369" s="100">
        <v>65890</v>
      </c>
      <c r="F4369" s="129">
        <v>1998</v>
      </c>
      <c r="G4369" s="100" t="s">
        <v>302</v>
      </c>
      <c r="H4369" s="15" t="s">
        <v>281</v>
      </c>
      <c r="I4369" s="130">
        <v>2.7</v>
      </c>
      <c r="J4369" s="6">
        <f>1</f>
        <v>1</v>
      </c>
    </row>
    <row r="4370" spans="2:10" ht="23.25" customHeight="1">
      <c r="B4370" s="100" t="s">
        <v>417</v>
      </c>
      <c r="C4370" s="100" t="s">
        <v>418</v>
      </c>
      <c r="D4370" s="100" t="str">
        <f>_xlfn.XLOOKUP(tblMix[[#This Row],[Arena Name]],tblLookup[Arena Name],tblLookup[Arena Location],NA(),0,1)</f>
        <v>Indianapolis, Indiana</v>
      </c>
      <c r="E4370" s="100">
        <v>67000</v>
      </c>
      <c r="F4370" s="129">
        <v>2008</v>
      </c>
      <c r="G4370" s="100" t="s">
        <v>268</v>
      </c>
      <c r="H4370" s="15" t="s">
        <v>290</v>
      </c>
      <c r="I4370" s="130">
        <v>6.16</v>
      </c>
      <c r="J4370" s="6">
        <f>1</f>
        <v>1</v>
      </c>
    </row>
    <row r="4371" spans="2:10" ht="23.25" customHeight="1">
      <c r="B4371" s="100" t="s">
        <v>464</v>
      </c>
      <c r="C4371" s="100" t="s">
        <v>465</v>
      </c>
      <c r="D4371" s="100" t="s">
        <v>466</v>
      </c>
      <c r="E4371" s="100">
        <v>69143</v>
      </c>
      <c r="F4371" s="129">
        <v>1999</v>
      </c>
      <c r="G4371" s="100" t="s">
        <v>272</v>
      </c>
      <c r="H4371" s="15" t="s">
        <v>290</v>
      </c>
      <c r="I4371" s="130">
        <v>15.22</v>
      </c>
      <c r="J4371" s="6">
        <f>1</f>
        <v>1</v>
      </c>
    </row>
    <row r="4372" spans="2:10" ht="23.25" customHeight="1">
      <c r="B4372" s="100" t="str" cm="1">
        <f t="array" ref="B4372">_xlfn.XLOOKUP(tblMix[[#This Row],[Arena Name]]&amp;tblMix[[#This Row],[Arena Location]],tblLookup[Arena Name]&amp;tblLookup[Arena Location],tblLookup[Team Name],NA(),0,1)</f>
        <v>New York Giants</v>
      </c>
      <c r="C4372" s="100" t="s">
        <v>446</v>
      </c>
      <c r="D4372" s="100" t="s">
        <v>447</v>
      </c>
      <c r="E4372" s="100">
        <v>82500</v>
      </c>
      <c r="F4372" s="129">
        <v>2010</v>
      </c>
      <c r="G4372" s="100" t="s">
        <v>358</v>
      </c>
      <c r="H4372" s="15" t="s">
        <v>290</v>
      </c>
      <c r="I4372" s="130">
        <v>13.59</v>
      </c>
      <c r="J4372" s="6">
        <f>1</f>
        <v>1</v>
      </c>
    </row>
    <row r="4373" spans="2:10" ht="23.25" customHeight="1">
      <c r="B4373" s="100" t="s">
        <v>455</v>
      </c>
      <c r="C4373" s="100" t="s">
        <v>456</v>
      </c>
      <c r="D4373" s="100" t="str">
        <f>_xlfn.XLOOKUP(tblMix[[#This Row],[Arena Name]],tblLookup[Arena Name],tblLookup[Arena Location],NA(),0,1)</f>
        <v>Santa Clara, California</v>
      </c>
      <c r="E4373" s="100">
        <v>68500</v>
      </c>
      <c r="F4373" s="129">
        <v>2014</v>
      </c>
      <c r="G4373" s="100" t="s">
        <v>267</v>
      </c>
      <c r="H4373" s="15" t="s">
        <v>283</v>
      </c>
      <c r="I4373" s="130">
        <v>13.64</v>
      </c>
      <c r="J4373" s="6">
        <f>1</f>
        <v>1</v>
      </c>
    </row>
    <row r="4374" spans="2:10" ht="23.25" customHeight="1">
      <c r="B4374" s="100" t="str" cm="1">
        <f t="array" ref="B4374">_xlfn.XLOOKUP(tblMix[[#This Row],[Arena Name]]&amp;tblMix[[#This Row],[Arena Location]],tblLookup[Arena Name]&amp;tblLookup[Arena Location],tblLookup[Team Name],NA(),0,1)</f>
        <v>Las Vegas Raiders</v>
      </c>
      <c r="C4374" s="100" t="str">
        <f>_xlfn.XLOOKUP(tblMix[[#This Row],[Arena Location]],tblLookup[Arena Location],tblLookup[Arena Name],NA(),0,1)</f>
        <v>Allegiant Stadium</v>
      </c>
      <c r="D4374" s="100" t="s">
        <v>428</v>
      </c>
      <c r="E4374" s="100">
        <v>65000</v>
      </c>
      <c r="F4374" s="129">
        <v>2020</v>
      </c>
      <c r="G4374" s="100" t="s">
        <v>291</v>
      </c>
      <c r="H4374" s="15" t="s">
        <v>281</v>
      </c>
      <c r="I4374" s="130">
        <v>9.43</v>
      </c>
      <c r="J4374" s="6">
        <f>1</f>
        <v>1</v>
      </c>
    </row>
    <row r="4375" spans="2:10" ht="23.25" customHeight="1">
      <c r="B4375" s="100" t="s">
        <v>420</v>
      </c>
      <c r="C4375" s="100" t="str">
        <f>_xlfn.XLOOKUP(tblMix[[#This Row],[Team Name]],tblLookup[Team Name],tblLookup[Arena Name],NA(),0,1)</f>
        <v>TIAA Bank Field</v>
      </c>
      <c r="D4375" s="100" t="str">
        <f>_xlfn.XLOOKUP(tblMix[[#This Row],[Arena Name]],tblLookup[Arena Name],tblLookup[Arena Location],NA(),0,1)</f>
        <v>Jacksonville, Florida</v>
      </c>
      <c r="E4375" s="100">
        <v>69132</v>
      </c>
      <c r="F4375" s="129">
        <v>2008</v>
      </c>
      <c r="G4375" s="100" t="s">
        <v>288</v>
      </c>
      <c r="H4375" s="15" t="s">
        <v>281</v>
      </c>
      <c r="I4375" s="130">
        <v>5.49</v>
      </c>
      <c r="J4375" s="6">
        <f>1</f>
        <v>1</v>
      </c>
    </row>
    <row r="4376" spans="2:10" ht="23.25" customHeight="1">
      <c r="B4376" s="100" t="str" cm="1">
        <f t="array" ref="B4376">_xlfn.XLOOKUP(tblMix[[#This Row],[Arena Name]]&amp;tblMix[[#This Row],[Arena Location]],tblLookup[Arena Name]&amp;tblLookup[Arena Location],tblLookup[Team Name],NA(),0,1)</f>
        <v>Dallas Cowboys</v>
      </c>
      <c r="C4376" s="100" t="str">
        <f>_xlfn.XLOOKUP(tblMix[[#This Row],[Arena Location]],tblLookup[Arena Location],tblLookup[Arena Name],NA(),0,1)</f>
        <v>AT&amp;T Stadium</v>
      </c>
      <c r="D4376" s="100" t="s">
        <v>404</v>
      </c>
      <c r="E4376" s="100">
        <v>80000</v>
      </c>
      <c r="F4376" s="129">
        <v>2009</v>
      </c>
      <c r="G4376" s="100" t="s">
        <v>360</v>
      </c>
      <c r="H4376" s="15" t="s">
        <v>283</v>
      </c>
      <c r="I4376" s="130">
        <v>3.11</v>
      </c>
      <c r="J4376" s="6">
        <f>1</f>
        <v>1</v>
      </c>
    </row>
    <row r="4377" spans="2:10" ht="23.25" customHeight="1">
      <c r="B4377" s="100" t="str" cm="1">
        <f t="array" ref="B4377">_xlfn.XLOOKUP(tblMix[[#This Row],[Arena Name]]&amp;tblMix[[#This Row],[Arena Location]],tblLookup[Arena Name]&amp;tblLookup[Arena Location],tblLookup[Team Name],NA(),0,1)</f>
        <v>New England Patriots</v>
      </c>
      <c r="C4377" s="100" t="str">
        <f>_xlfn.XLOOKUP(tblMix[[#This Row],[Arena Location]],tblLookup[Arena Location],tblLookup[Arena Name],NA(),0,1)</f>
        <v>Gillette Stadium</v>
      </c>
      <c r="D4377" s="100" t="s">
        <v>441</v>
      </c>
      <c r="E4377" s="100">
        <v>66829</v>
      </c>
      <c r="F4377" s="129">
        <v>2002</v>
      </c>
      <c r="G4377" s="100" t="s">
        <v>276</v>
      </c>
      <c r="H4377" s="15" t="s">
        <v>283</v>
      </c>
      <c r="I4377" s="130">
        <v>6.13</v>
      </c>
      <c r="J4377" s="6">
        <f>1</f>
        <v>1</v>
      </c>
    </row>
    <row r="4378" spans="2:10" ht="23.25" customHeight="1">
      <c r="B4378" s="100" t="s">
        <v>464</v>
      </c>
      <c r="C4378" s="100" t="s">
        <v>465</v>
      </c>
      <c r="D4378" s="100" t="s">
        <v>466</v>
      </c>
      <c r="E4378" s="100">
        <v>69143</v>
      </c>
      <c r="F4378" s="129">
        <v>1999</v>
      </c>
      <c r="G4378" s="100" t="s">
        <v>311</v>
      </c>
      <c r="H4378" s="15" t="s">
        <v>287</v>
      </c>
      <c r="I4378" s="130">
        <v>14.84</v>
      </c>
      <c r="J4378" s="6">
        <f>1</f>
        <v>1</v>
      </c>
    </row>
    <row r="4379" spans="2:10" ht="23.25" customHeight="1">
      <c r="B4379" s="100" t="str" cm="1">
        <f t="array" ref="B4379">_xlfn.XLOOKUP(tblMix[[#This Row],[Arena Name]]&amp;tblMix[[#This Row],[Arena Location]],tblLookup[Arena Name]&amp;tblLookup[Arena Location],tblLookup[Team Name],NA(),0,1)</f>
        <v>Dallas Cowboys</v>
      </c>
      <c r="C4379" s="100" t="s">
        <v>403</v>
      </c>
      <c r="D4379" s="100" t="s">
        <v>404</v>
      </c>
      <c r="E4379" s="100">
        <v>80000</v>
      </c>
      <c r="F4379" s="129">
        <v>2009</v>
      </c>
      <c r="G4379" s="100" t="s">
        <v>297</v>
      </c>
      <c r="H4379" s="15" t="s">
        <v>290</v>
      </c>
      <c r="I4379" s="130">
        <v>14.83</v>
      </c>
      <c r="J4379" s="6">
        <f>1</f>
        <v>1</v>
      </c>
    </row>
    <row r="4380" spans="2:10" ht="23.25" customHeight="1">
      <c r="B4380" s="100" t="str" cm="1">
        <f t="array" ref="B4380">_xlfn.XLOOKUP(tblMix[[#This Row],[Arena Name]]&amp;tblMix[[#This Row],[Arena Location]],tblLookup[Arena Name]&amp;tblLookup[Arena Location],tblLookup[Team Name],NA(),0,1)</f>
        <v>Denver Broncos</v>
      </c>
      <c r="C4380" s="100" t="s">
        <v>406</v>
      </c>
      <c r="D4380" s="100" t="s">
        <v>407</v>
      </c>
      <c r="E4380" s="100">
        <v>76125</v>
      </c>
      <c r="F4380" s="129">
        <v>2001</v>
      </c>
      <c r="G4380" s="100" t="s">
        <v>364</v>
      </c>
      <c r="H4380" s="15" t="s">
        <v>290</v>
      </c>
      <c r="I4380" s="130">
        <v>6.73</v>
      </c>
      <c r="J4380" s="6">
        <f>1</f>
        <v>1</v>
      </c>
    </row>
    <row r="4381" spans="2:10" ht="23.25" customHeight="1">
      <c r="B4381" s="100" t="s">
        <v>405</v>
      </c>
      <c r="C4381" s="100" t="s">
        <v>406</v>
      </c>
      <c r="D4381" s="100" t="s">
        <v>407</v>
      </c>
      <c r="E4381" s="100">
        <v>76125</v>
      </c>
      <c r="F4381" s="129">
        <v>2001</v>
      </c>
      <c r="G4381" s="100" t="s">
        <v>323</v>
      </c>
      <c r="H4381" s="15" t="s">
        <v>281</v>
      </c>
      <c r="I4381" s="130">
        <v>2.19</v>
      </c>
      <c r="J4381" s="6">
        <f>1</f>
        <v>1</v>
      </c>
    </row>
    <row r="4382" spans="2:10" ht="23.25" customHeight="1">
      <c r="B4382" s="100" t="s">
        <v>442</v>
      </c>
      <c r="C4382" s="100" t="s">
        <v>443</v>
      </c>
      <c r="D4382" s="100" t="s">
        <v>444</v>
      </c>
      <c r="E4382" s="100">
        <v>73208</v>
      </c>
      <c r="F4382" s="129">
        <v>1975</v>
      </c>
      <c r="G4382" s="100" t="s">
        <v>322</v>
      </c>
      <c r="H4382" s="15" t="s">
        <v>287</v>
      </c>
      <c r="I4382" s="130">
        <v>4.54</v>
      </c>
      <c r="J4382" s="6">
        <f>1</f>
        <v>1</v>
      </c>
    </row>
    <row r="4383" spans="2:10" ht="23.25" customHeight="1">
      <c r="B4383" s="100" t="s">
        <v>378</v>
      </c>
      <c r="C4383" s="100" t="s">
        <v>379</v>
      </c>
      <c r="D4383" s="100" t="s">
        <v>380</v>
      </c>
      <c r="E4383" s="100">
        <v>63400</v>
      </c>
      <c r="F4383" s="129">
        <v>2006</v>
      </c>
      <c r="G4383" s="100" t="s">
        <v>324</v>
      </c>
      <c r="H4383" s="15" t="s">
        <v>283</v>
      </c>
      <c r="I4383" s="130">
        <v>14.14</v>
      </c>
      <c r="J4383" s="6">
        <f>1</f>
        <v>1</v>
      </c>
    </row>
    <row r="4384" spans="2:10" ht="23.25" customHeight="1">
      <c r="B4384" s="100" t="s">
        <v>461</v>
      </c>
      <c r="C4384" s="100" t="s">
        <v>462</v>
      </c>
      <c r="D4384" s="100" t="str">
        <f>_xlfn.XLOOKUP(tblMix[[#This Row],[Arena Name]],tblLookup[Arena Name],tblLookup[Arena Location],NA(),0,1)</f>
        <v>Tampa, Florida</v>
      </c>
      <c r="E4384" s="100">
        <v>65890</v>
      </c>
      <c r="F4384" s="129">
        <v>1998</v>
      </c>
      <c r="G4384" s="100" t="s">
        <v>269</v>
      </c>
      <c r="H4384" s="15" t="s">
        <v>281</v>
      </c>
      <c r="I4384" s="130">
        <v>10.96</v>
      </c>
      <c r="J4384" s="6">
        <f>1</f>
        <v>1</v>
      </c>
    </row>
    <row r="4385" spans="2:10" ht="23.25" customHeight="1">
      <c r="B4385" s="100" t="s">
        <v>439</v>
      </c>
      <c r="C4385" s="100" t="s">
        <v>440</v>
      </c>
      <c r="D4385" s="100" t="s">
        <v>441</v>
      </c>
      <c r="E4385" s="100">
        <v>66829</v>
      </c>
      <c r="F4385" s="129">
        <v>2002</v>
      </c>
      <c r="G4385" s="100" t="s">
        <v>298</v>
      </c>
      <c r="H4385" s="15" t="s">
        <v>281</v>
      </c>
      <c r="I4385" s="130">
        <v>9.0500000000000007</v>
      </c>
      <c r="J4385" s="6">
        <f>1</f>
        <v>1</v>
      </c>
    </row>
    <row r="4386" spans="2:10" ht="23.25" customHeight="1">
      <c r="B4386" s="100" t="s">
        <v>426</v>
      </c>
      <c r="C4386" s="100" t="str">
        <f>_xlfn.XLOOKUP(tblMix[[#This Row],[Team Name]],tblLookup[Team Name],tblLookup[Arena Name],NA(),0,1)</f>
        <v>Allegiant Stadium</v>
      </c>
      <c r="D4386" s="100" t="str">
        <f>_xlfn.XLOOKUP(tblMix[[#This Row],[Arena Name]],tblLookup[Arena Name],tblLookup[Arena Location],NA(),0,1)</f>
        <v>Paradise, Nevada</v>
      </c>
      <c r="E4386" s="100">
        <v>65000</v>
      </c>
      <c r="F4386" s="129">
        <v>2020</v>
      </c>
      <c r="G4386" s="100" t="s">
        <v>267</v>
      </c>
      <c r="H4386" s="15" t="s">
        <v>290</v>
      </c>
      <c r="I4386" s="130">
        <v>12.63</v>
      </c>
      <c r="J4386" s="6">
        <f>1</f>
        <v>1</v>
      </c>
    </row>
    <row r="4387" spans="2:10" ht="23.25" customHeight="1">
      <c r="B4387" s="100" t="s">
        <v>458</v>
      </c>
      <c r="C4387" s="100" t="s">
        <v>459</v>
      </c>
      <c r="D4387" s="100" t="s">
        <v>460</v>
      </c>
      <c r="E4387" s="100">
        <v>69000</v>
      </c>
      <c r="F4387" s="129">
        <v>2002</v>
      </c>
      <c r="G4387" s="100" t="s">
        <v>301</v>
      </c>
      <c r="H4387" s="15" t="s">
        <v>287</v>
      </c>
      <c r="I4387" s="130">
        <v>13.67</v>
      </c>
      <c r="J4387" s="6">
        <f>1</f>
        <v>1</v>
      </c>
    </row>
    <row r="4388" spans="2:10" ht="23.25" customHeight="1">
      <c r="B4388" s="100" t="s">
        <v>411</v>
      </c>
      <c r="C4388" s="100" t="s">
        <v>412</v>
      </c>
      <c r="D4388" s="100" t="s">
        <v>413</v>
      </c>
      <c r="E4388" s="100">
        <v>81441</v>
      </c>
      <c r="F4388" s="129">
        <v>1957</v>
      </c>
      <c r="G4388" s="100" t="s">
        <v>311</v>
      </c>
      <c r="H4388" s="15" t="s">
        <v>290</v>
      </c>
      <c r="I4388" s="130">
        <v>14.13</v>
      </c>
      <c r="J4388" s="6">
        <f>1</f>
        <v>1</v>
      </c>
    </row>
    <row r="4389" spans="2:10" ht="23.25" customHeight="1">
      <c r="B4389" s="100" t="s">
        <v>426</v>
      </c>
      <c r="C4389" s="100" t="s">
        <v>427</v>
      </c>
      <c r="D4389" s="100" t="s">
        <v>428</v>
      </c>
      <c r="E4389" s="100">
        <v>65000</v>
      </c>
      <c r="F4389" s="129">
        <v>2020</v>
      </c>
      <c r="G4389" s="100" t="s">
        <v>364</v>
      </c>
      <c r="H4389" s="15" t="s">
        <v>281</v>
      </c>
      <c r="I4389" s="130">
        <v>7.2</v>
      </c>
      <c r="J4389" s="6">
        <f>1</f>
        <v>1</v>
      </c>
    </row>
    <row r="4390" spans="2:10" ht="23.25" customHeight="1">
      <c r="B4390" s="100" t="s">
        <v>381</v>
      </c>
      <c r="C4390" s="100" t="s">
        <v>382</v>
      </c>
      <c r="D4390" s="100" t="s">
        <v>383</v>
      </c>
      <c r="E4390" s="100">
        <v>71000</v>
      </c>
      <c r="F4390" s="129">
        <v>2017</v>
      </c>
      <c r="G4390" s="100" t="s">
        <v>298</v>
      </c>
      <c r="H4390" s="15" t="s">
        <v>287</v>
      </c>
      <c r="I4390" s="130">
        <v>9.84</v>
      </c>
      <c r="J4390" s="6">
        <f>1</f>
        <v>1</v>
      </c>
    </row>
    <row r="4391" spans="2:10" ht="23.25" customHeight="1">
      <c r="B4391" s="100" t="s">
        <v>449</v>
      </c>
      <c r="C4391" s="100" t="s">
        <v>450</v>
      </c>
      <c r="D4391" s="100" t="s">
        <v>451</v>
      </c>
      <c r="E4391" s="100">
        <v>69596</v>
      </c>
      <c r="F4391" s="129">
        <v>2003</v>
      </c>
      <c r="G4391" s="100" t="s">
        <v>323</v>
      </c>
      <c r="H4391" s="15" t="s">
        <v>290</v>
      </c>
      <c r="I4391" s="130">
        <v>1.97</v>
      </c>
      <c r="J4391" s="6">
        <f>1</f>
        <v>1</v>
      </c>
    </row>
    <row r="4392" spans="2:10" ht="23.25" customHeight="1">
      <c r="B4392" s="100" t="s">
        <v>439</v>
      </c>
      <c r="C4392" s="100" t="s">
        <v>440</v>
      </c>
      <c r="D4392" s="100" t="str">
        <f>_xlfn.XLOOKUP(tblMix[[#This Row],[Arena Name]],tblLookup[Arena Name],tblLookup[Arena Location],NA(),0,1)</f>
        <v>Foxborough, Massachusetts</v>
      </c>
      <c r="E4392" s="100">
        <v>66829</v>
      </c>
      <c r="F4392" s="129">
        <v>2002</v>
      </c>
      <c r="G4392" s="100" t="s">
        <v>360</v>
      </c>
      <c r="H4392" s="15" t="s">
        <v>283</v>
      </c>
      <c r="I4392" s="130">
        <v>3.11</v>
      </c>
      <c r="J4392" s="6">
        <f>1</f>
        <v>1</v>
      </c>
    </row>
    <row r="4393" spans="2:10" ht="23.25" customHeight="1">
      <c r="B4393" s="100" t="str" cm="1">
        <f t="array" ref="B4393">_xlfn.XLOOKUP(tblMix[[#This Row],[Arena Name]]&amp;tblMix[[#This Row],[Arena Location]],tblLookup[Arena Name]&amp;tblLookup[Arena Location],tblLookup[Team Name],NA(),0,1)</f>
        <v>Houston Texans</v>
      </c>
      <c r="C4393" s="100" t="str">
        <f>_xlfn.XLOOKUP(tblMix[[#This Row],[Arena Location]],tblLookup[Arena Location],tblLookup[Arena Name],NA(),0,1)</f>
        <v>NRG Stadium</v>
      </c>
      <c r="D4393" s="100" t="s">
        <v>416</v>
      </c>
      <c r="E4393" s="100">
        <v>72220</v>
      </c>
      <c r="F4393" s="129">
        <v>2002</v>
      </c>
      <c r="G4393" s="100" t="s">
        <v>308</v>
      </c>
      <c r="H4393" s="15" t="s">
        <v>281</v>
      </c>
      <c r="I4393" s="130">
        <v>12.31</v>
      </c>
      <c r="J4393" s="6">
        <f>1</f>
        <v>1</v>
      </c>
    </row>
    <row r="4394" spans="2:10" ht="23.25" customHeight="1">
      <c r="B4394" s="100" t="s">
        <v>436</v>
      </c>
      <c r="C4394" s="100" t="s">
        <v>437</v>
      </c>
      <c r="D4394" s="100" t="s">
        <v>438</v>
      </c>
      <c r="E4394" s="100">
        <v>66655</v>
      </c>
      <c r="F4394" s="129">
        <v>2016</v>
      </c>
      <c r="G4394" s="100" t="s">
        <v>269</v>
      </c>
      <c r="H4394" s="15" t="s">
        <v>281</v>
      </c>
      <c r="I4394" s="130">
        <v>10.96</v>
      </c>
      <c r="J4394" s="6">
        <f>1</f>
        <v>1</v>
      </c>
    </row>
    <row r="4395" spans="2:10" ht="23.25" customHeight="1">
      <c r="B4395" s="100" t="s">
        <v>442</v>
      </c>
      <c r="C4395" s="100" t="s">
        <v>443</v>
      </c>
      <c r="D4395" s="100" t="str">
        <f>_xlfn.XLOOKUP(tblMix[[#This Row],[Arena Name]],tblLookup[Arena Name],tblLookup[Arena Location],NA(),0,1)</f>
        <v>New Orleans, Louisiana</v>
      </c>
      <c r="E4395" s="100">
        <v>73208</v>
      </c>
      <c r="F4395" s="129">
        <v>1975</v>
      </c>
      <c r="G4395" s="100" t="s">
        <v>286</v>
      </c>
      <c r="H4395" s="15" t="s">
        <v>287</v>
      </c>
      <c r="I4395" s="130">
        <v>8.8800000000000008</v>
      </c>
      <c r="J4395" s="6">
        <f>1</f>
        <v>1</v>
      </c>
    </row>
    <row r="4396" spans="2:10" ht="23.25" customHeight="1">
      <c r="B4396" s="100" t="str" cm="1">
        <f t="array" ref="B4396">_xlfn.XLOOKUP(tblMix[[#This Row],[Arena Name]]&amp;tblMix[[#This Row],[Arena Location]],tblLookup[Arena Name]&amp;tblLookup[Arena Location],tblLookup[Team Name],NA(),0,1)</f>
        <v>Chicago Bears</v>
      </c>
      <c r="C4396" s="100" t="str">
        <f>_xlfn.XLOOKUP(tblMix[[#This Row],[Arena Location]],tblLookup[Arena Location],tblLookup[Arena Name],NA(),0,1)</f>
        <v>Soldier Field</v>
      </c>
      <c r="D4396" s="100" t="s">
        <v>395</v>
      </c>
      <c r="E4396" s="100">
        <v>61500</v>
      </c>
      <c r="F4396" s="129">
        <v>1924</v>
      </c>
      <c r="G4396" s="100" t="s">
        <v>282</v>
      </c>
      <c r="H4396" s="15" t="s">
        <v>283</v>
      </c>
      <c r="I4396" s="130">
        <v>5.7</v>
      </c>
      <c r="J4396" s="6">
        <f>1</f>
        <v>1</v>
      </c>
    </row>
    <row r="4397" spans="2:10" ht="23.25" customHeight="1">
      <c r="B4397" s="100" t="s">
        <v>452</v>
      </c>
      <c r="C4397" s="100" t="s">
        <v>453</v>
      </c>
      <c r="D4397" s="100" t="str">
        <f>_xlfn.XLOOKUP(tblMix[[#This Row],[Arena Name]],tblLookup[Arena Name],tblLookup[Arena Location],NA(),0,1)</f>
        <v>Pittsburgh, Pennsylvania</v>
      </c>
      <c r="E4397" s="100">
        <v>68400</v>
      </c>
      <c r="F4397" s="129">
        <v>2001</v>
      </c>
      <c r="G4397" s="100" t="s">
        <v>282</v>
      </c>
      <c r="H4397" s="15" t="s">
        <v>281</v>
      </c>
      <c r="I4397" s="130">
        <v>5.99</v>
      </c>
      <c r="J4397" s="6">
        <f>1</f>
        <v>1</v>
      </c>
    </row>
    <row r="4398" spans="2:10" ht="23.25" customHeight="1">
      <c r="B4398" s="100" t="s">
        <v>432</v>
      </c>
      <c r="C4398" s="100" t="str">
        <f>_xlfn.XLOOKUP(tblMix[[#This Row],[Team Name]],tblLookup[Team Name],tblLookup[Arena Name],NA(),0,1)</f>
        <v>SoFi Stadium</v>
      </c>
      <c r="D4398" s="100" t="str">
        <f>_xlfn.XLOOKUP(tblMix[[#This Row],[Arena Name]],tblLookup[Arena Name],tblLookup[Arena Location],NA(),0,1)</f>
        <v>Inglewood, California</v>
      </c>
      <c r="E4398" s="100">
        <v>70240</v>
      </c>
      <c r="F4398" s="129">
        <v>2020</v>
      </c>
      <c r="G4398" s="100" t="s">
        <v>294</v>
      </c>
      <c r="H4398" s="15" t="s">
        <v>287</v>
      </c>
      <c r="I4398" s="130">
        <v>3.08</v>
      </c>
      <c r="J4398" s="6">
        <f>1</f>
        <v>1</v>
      </c>
    </row>
    <row r="4399" spans="2:10" ht="23.25" customHeight="1">
      <c r="B4399" s="100" t="s">
        <v>399</v>
      </c>
      <c r="C4399" s="100" t="s">
        <v>400</v>
      </c>
      <c r="D4399" s="100" t="s">
        <v>401</v>
      </c>
      <c r="E4399" s="100">
        <v>67895</v>
      </c>
      <c r="F4399" s="129">
        <v>1999</v>
      </c>
      <c r="G4399" s="100" t="s">
        <v>286</v>
      </c>
      <c r="H4399" s="15" t="s">
        <v>281</v>
      </c>
      <c r="I4399" s="130">
        <v>7.99</v>
      </c>
      <c r="J4399" s="6">
        <f>1</f>
        <v>1</v>
      </c>
    </row>
    <row r="4400" spans="2:10" ht="23.25" customHeight="1">
      <c r="B4400" s="100" t="s">
        <v>464</v>
      </c>
      <c r="C4400" s="100" t="s">
        <v>465</v>
      </c>
      <c r="D4400" s="100" t="s">
        <v>466</v>
      </c>
      <c r="E4400" s="100">
        <v>69143</v>
      </c>
      <c r="F4400" s="129">
        <v>1999</v>
      </c>
      <c r="G4400" s="100" t="s">
        <v>268</v>
      </c>
      <c r="H4400" s="15" t="s">
        <v>290</v>
      </c>
      <c r="I4400" s="130">
        <v>6.16</v>
      </c>
      <c r="J4400" s="6">
        <f>1</f>
        <v>1</v>
      </c>
    </row>
    <row r="4401" spans="2:10" ht="23.25" customHeight="1">
      <c r="B4401" s="100" t="str" cm="1">
        <f t="array" ref="B4401">_xlfn.XLOOKUP(tblMix[[#This Row],[Arena Name]]&amp;tblMix[[#This Row],[Arena Location]],tblLookup[Arena Name]&amp;tblLookup[Arena Location],tblLookup[Team Name],NA(),0,1)</f>
        <v>Minnesota Vikings</v>
      </c>
      <c r="C4401" s="100" t="s">
        <v>437</v>
      </c>
      <c r="D4401" s="100" t="s">
        <v>438</v>
      </c>
      <c r="E4401" s="100">
        <v>66655</v>
      </c>
      <c r="F4401" s="129">
        <v>2016</v>
      </c>
      <c r="G4401" s="100" t="s">
        <v>295</v>
      </c>
      <c r="H4401" s="15" t="s">
        <v>290</v>
      </c>
      <c r="I4401" s="130">
        <v>15.77</v>
      </c>
      <c r="J4401" s="6">
        <f>1</f>
        <v>1</v>
      </c>
    </row>
    <row r="4402" spans="2:10" ht="23.25" customHeight="1">
      <c r="B4402" s="100" t="s">
        <v>464</v>
      </c>
      <c r="C4402" s="100" t="s">
        <v>465</v>
      </c>
      <c r="D4402" s="100" t="s">
        <v>466</v>
      </c>
      <c r="E4402" s="100">
        <v>69143</v>
      </c>
      <c r="F4402" s="129">
        <v>1999</v>
      </c>
      <c r="G4402" s="100" t="s">
        <v>363</v>
      </c>
      <c r="H4402" s="15" t="s">
        <v>283</v>
      </c>
      <c r="I4402" s="130">
        <v>5.05</v>
      </c>
      <c r="J4402" s="6">
        <f>1</f>
        <v>1</v>
      </c>
    </row>
    <row r="4403" spans="2:10" ht="23.25" customHeight="1">
      <c r="B4403" s="100" t="s">
        <v>448</v>
      </c>
      <c r="C4403" s="100" t="s">
        <v>446</v>
      </c>
      <c r="D4403" s="100" t="str">
        <f>_xlfn.XLOOKUP(tblMix[[#This Row],[Arena Name]],tblLookup[Arena Name],tblLookup[Arena Location],NA(),0,1)</f>
        <v>East Rutherford, New Jersey</v>
      </c>
      <c r="E4403" s="100">
        <v>82500</v>
      </c>
      <c r="F4403" s="129">
        <v>2010</v>
      </c>
      <c r="G4403" s="100" t="s">
        <v>282</v>
      </c>
      <c r="H4403" s="15" t="s">
        <v>283</v>
      </c>
      <c r="I4403" s="130">
        <v>5.7</v>
      </c>
      <c r="J4403" s="6">
        <f>1</f>
        <v>1</v>
      </c>
    </row>
    <row r="4404" spans="2:10" ht="23.25" customHeight="1">
      <c r="B4404" s="100" t="str" cm="1">
        <f t="array" ref="B4404">_xlfn.XLOOKUP(tblMix[[#This Row],[Arena Name]]&amp;tblMix[[#This Row],[Arena Location]],tblLookup[Arena Name]&amp;tblLookup[Arena Location],tblLookup[Team Name],NA(),0,1)</f>
        <v>Las Vegas Raiders</v>
      </c>
      <c r="C4404" s="100" t="s">
        <v>427</v>
      </c>
      <c r="D4404" s="100" t="str">
        <f>_xlfn.XLOOKUP(tblMix[[#This Row],[Arena Name]],tblLookup[Arena Name],tblLookup[Arena Location],NA(),0,1)</f>
        <v>Paradise, Nevada</v>
      </c>
      <c r="E4404" s="100">
        <v>65000</v>
      </c>
      <c r="F4404" s="129">
        <v>2020</v>
      </c>
      <c r="G4404" s="100" t="s">
        <v>288</v>
      </c>
      <c r="H4404" s="15" t="s">
        <v>281</v>
      </c>
      <c r="I4404" s="130">
        <v>5.49</v>
      </c>
      <c r="J4404" s="6">
        <f>1</f>
        <v>1</v>
      </c>
    </row>
    <row r="4405" spans="2:10" ht="23.25" customHeight="1">
      <c r="B4405" s="100" t="s">
        <v>399</v>
      </c>
      <c r="C4405" s="100" t="s">
        <v>400</v>
      </c>
      <c r="D4405" s="100" t="s">
        <v>401</v>
      </c>
      <c r="E4405" s="100">
        <v>67895</v>
      </c>
      <c r="F4405" s="129">
        <v>1999</v>
      </c>
      <c r="G4405" s="100" t="s">
        <v>303</v>
      </c>
      <c r="H4405" s="15" t="s">
        <v>290</v>
      </c>
      <c r="I4405" s="130">
        <v>12.74</v>
      </c>
      <c r="J4405" s="6">
        <f>1</f>
        <v>1</v>
      </c>
    </row>
    <row r="4406" spans="2:10" ht="23.25" customHeight="1">
      <c r="B4406" s="100" t="s">
        <v>393</v>
      </c>
      <c r="C4406" s="100" t="s">
        <v>394</v>
      </c>
      <c r="D4406" s="100" t="s">
        <v>395</v>
      </c>
      <c r="E4406" s="100">
        <v>61500</v>
      </c>
      <c r="F4406" s="129">
        <v>1924</v>
      </c>
      <c r="G4406" s="100" t="s">
        <v>285</v>
      </c>
      <c r="H4406" s="15" t="s">
        <v>281</v>
      </c>
      <c r="I4406" s="130">
        <v>13.35</v>
      </c>
      <c r="J4406" s="6">
        <f>1</f>
        <v>1</v>
      </c>
    </row>
    <row r="4407" spans="2:10" ht="23.25" customHeight="1">
      <c r="B4407" s="100" t="str" cm="1">
        <f t="array" ref="B4407">_xlfn.XLOOKUP(tblMix[[#This Row],[Arena Name]]&amp;tblMix[[#This Row],[Arena Location]],tblLookup[Arena Name]&amp;tblLookup[Arena Location],tblLookup[Team Name],NA(),0,1)</f>
        <v>Carolina Panthers</v>
      </c>
      <c r="C4407" s="100" t="s">
        <v>391</v>
      </c>
      <c r="D4407" s="100" t="s">
        <v>392</v>
      </c>
      <c r="E4407" s="100">
        <v>75523</v>
      </c>
      <c r="F4407" s="129">
        <v>1996</v>
      </c>
      <c r="G4407" s="100" t="s">
        <v>268</v>
      </c>
      <c r="H4407" s="15" t="s">
        <v>283</v>
      </c>
      <c r="I4407" s="130">
        <v>5.73</v>
      </c>
      <c r="J4407" s="6">
        <f>1</f>
        <v>1</v>
      </c>
    </row>
    <row r="4408" spans="2:10" ht="23.25" customHeight="1">
      <c r="B4408" s="100" t="s">
        <v>384</v>
      </c>
      <c r="C4408" s="100" t="str">
        <f>_xlfn.XLOOKUP(tblMix[[#This Row],[Team Name]],tblLookup[Team Name],tblLookup[Arena Name],NA(),0,1)</f>
        <v>M&amp;T Bank Stadium</v>
      </c>
      <c r="D4408" s="100" t="str">
        <f>_xlfn.XLOOKUP(tblMix[[#This Row],[Arena Name]],tblLookup[Arena Name],tblLookup[Arena Location],NA(),0,1)</f>
        <v>Baltimore, Maryland</v>
      </c>
      <c r="E4408" s="100">
        <v>71008</v>
      </c>
      <c r="F4408" s="129">
        <v>1998</v>
      </c>
      <c r="G4408" s="100" t="s">
        <v>277</v>
      </c>
      <c r="H4408" s="15" t="s">
        <v>283</v>
      </c>
      <c r="I4408" s="130">
        <v>8.2200000000000006</v>
      </c>
      <c r="J4408" s="6">
        <f>1</f>
        <v>1</v>
      </c>
    </row>
    <row r="4409" spans="2:10" ht="23.25" customHeight="1">
      <c r="B4409" s="100" t="str" cm="1">
        <f t="array" ref="B4409">_xlfn.XLOOKUP(tblMix[[#This Row],[Arena Name]]&amp;tblMix[[#This Row],[Arena Location]],tblLookup[Arena Name]&amp;tblLookup[Arena Location],tblLookup[Team Name],NA(),0,1)</f>
        <v>Los Angeles Rams</v>
      </c>
      <c r="C4409" s="100" t="s">
        <v>430</v>
      </c>
      <c r="D4409" s="100" t="s">
        <v>431</v>
      </c>
      <c r="E4409" s="100">
        <v>70240</v>
      </c>
      <c r="F4409" s="129">
        <v>2020</v>
      </c>
      <c r="G4409" s="100" t="s">
        <v>270</v>
      </c>
      <c r="H4409" s="15" t="s">
        <v>283</v>
      </c>
      <c r="I4409" s="130">
        <v>8.67</v>
      </c>
      <c r="J4409" s="6">
        <f>1</f>
        <v>1</v>
      </c>
    </row>
    <row r="4410" spans="2:10" ht="23.25" customHeight="1">
      <c r="B4410" s="100" t="s">
        <v>439</v>
      </c>
      <c r="C4410" s="100" t="s">
        <v>440</v>
      </c>
      <c r="D4410" s="100" t="s">
        <v>441</v>
      </c>
      <c r="E4410" s="100">
        <v>66829</v>
      </c>
      <c r="F4410" s="129">
        <v>2002</v>
      </c>
      <c r="G4410" s="100" t="s">
        <v>361</v>
      </c>
      <c r="H4410" s="15" t="s">
        <v>281</v>
      </c>
      <c r="I4410" s="130">
        <v>3.09</v>
      </c>
      <c r="J4410" s="6">
        <f>1</f>
        <v>1</v>
      </c>
    </row>
    <row r="4411" spans="2:10" ht="23.25" customHeight="1">
      <c r="B4411" s="100" t="s">
        <v>390</v>
      </c>
      <c r="C4411" s="100" t="s">
        <v>391</v>
      </c>
      <c r="D4411" s="100" t="s">
        <v>392</v>
      </c>
      <c r="E4411" s="100">
        <v>75523</v>
      </c>
      <c r="F4411" s="129">
        <v>1996</v>
      </c>
      <c r="G4411" s="100" t="s">
        <v>277</v>
      </c>
      <c r="H4411" s="15" t="s">
        <v>281</v>
      </c>
      <c r="I4411" s="130">
        <v>8.14</v>
      </c>
      <c r="J4411" s="6">
        <f>1</f>
        <v>1</v>
      </c>
    </row>
    <row r="4412" spans="2:10" ht="23.25" customHeight="1">
      <c r="B4412" s="100" t="str" cm="1">
        <f t="array" ref="B4412">_xlfn.XLOOKUP(tblMix[[#This Row],[Arena Name]]&amp;tblMix[[#This Row],[Arena Location]],tblLookup[Arena Name]&amp;tblLookup[Arena Location],tblLookup[Team Name],NA(),0,1)</f>
        <v>Los Angeles Rams</v>
      </c>
      <c r="C4412" s="100" t="s">
        <v>430</v>
      </c>
      <c r="D4412" s="100" t="s">
        <v>431</v>
      </c>
      <c r="E4412" s="100">
        <v>70240</v>
      </c>
      <c r="F4412" s="129">
        <v>2020</v>
      </c>
      <c r="G4412" s="100" t="s">
        <v>293</v>
      </c>
      <c r="H4412" s="15" t="s">
        <v>281</v>
      </c>
      <c r="I4412" s="130">
        <v>5.38</v>
      </c>
      <c r="J4412" s="6">
        <f>1</f>
        <v>1</v>
      </c>
    </row>
    <row r="4413" spans="2:10" ht="23.25" customHeight="1">
      <c r="B4413" s="100" t="s">
        <v>417</v>
      </c>
      <c r="C4413" s="100" t="s">
        <v>418</v>
      </c>
      <c r="D4413" s="100" t="s">
        <v>419</v>
      </c>
      <c r="E4413" s="100">
        <v>67000</v>
      </c>
      <c r="F4413" s="129">
        <v>2008</v>
      </c>
      <c r="G4413" s="100" t="s">
        <v>365</v>
      </c>
      <c r="H4413" s="15" t="s">
        <v>287</v>
      </c>
      <c r="I4413" s="130">
        <v>7.18</v>
      </c>
      <c r="J4413" s="6">
        <f>1</f>
        <v>1</v>
      </c>
    </row>
    <row r="4414" spans="2:10" ht="23.25" customHeight="1">
      <c r="B4414" s="100" t="s">
        <v>411</v>
      </c>
      <c r="C4414" s="100" t="s">
        <v>412</v>
      </c>
      <c r="D4414" s="100" t="str">
        <f>_xlfn.XLOOKUP(tblMix[[#This Row],[Arena Name]],tblLookup[Arena Name],tblLookup[Arena Location],NA(),0,1)</f>
        <v>Green Bay, Wisconsin</v>
      </c>
      <c r="E4414" s="100">
        <v>81441</v>
      </c>
      <c r="F4414" s="129">
        <v>1957</v>
      </c>
      <c r="G4414" s="100" t="s">
        <v>296</v>
      </c>
      <c r="H4414" s="15" t="s">
        <v>281</v>
      </c>
      <c r="I4414" s="130">
        <v>12.21</v>
      </c>
      <c r="J4414" s="6">
        <f>1</f>
        <v>1</v>
      </c>
    </row>
    <row r="4415" spans="2:10" ht="23.25" customHeight="1">
      <c r="B4415" s="100" t="s">
        <v>411</v>
      </c>
      <c r="C4415" s="100" t="s">
        <v>412</v>
      </c>
      <c r="D4415" s="100" t="s">
        <v>413</v>
      </c>
      <c r="E4415" s="100">
        <v>81441</v>
      </c>
      <c r="F4415" s="129">
        <v>1957</v>
      </c>
      <c r="G4415" s="100" t="s">
        <v>310</v>
      </c>
      <c r="H4415" s="15" t="s">
        <v>287</v>
      </c>
      <c r="I4415" s="130">
        <v>7.49</v>
      </c>
      <c r="J4415" s="6">
        <f>1</f>
        <v>1</v>
      </c>
    </row>
    <row r="4416" spans="2:10" ht="23.25" customHeight="1">
      <c r="B4416" s="100" t="s">
        <v>429</v>
      </c>
      <c r="C4416" s="100" t="s">
        <v>430</v>
      </c>
      <c r="D4416" s="100" t="s">
        <v>431</v>
      </c>
      <c r="E4416" s="100">
        <v>70240</v>
      </c>
      <c r="F4416" s="129">
        <v>2020</v>
      </c>
      <c r="G4416" s="100" t="s">
        <v>360</v>
      </c>
      <c r="H4416" s="15" t="s">
        <v>290</v>
      </c>
      <c r="I4416" s="130">
        <v>3.02</v>
      </c>
      <c r="J4416" s="6">
        <f>1</f>
        <v>1</v>
      </c>
    </row>
    <row r="4417" spans="2:10" ht="23.25" customHeight="1">
      <c r="B4417" s="100" t="s">
        <v>445</v>
      </c>
      <c r="C4417" s="100" t="s">
        <v>446</v>
      </c>
      <c r="D4417" s="100" t="str">
        <f>_xlfn.XLOOKUP(tblMix[[#This Row],[Arena Name]],tblLookup[Arena Name],tblLookup[Arena Location],NA(),0,1)</f>
        <v>East Rutherford, New Jersey</v>
      </c>
      <c r="E4417" s="100">
        <v>82500</v>
      </c>
      <c r="F4417" s="129">
        <v>2010</v>
      </c>
      <c r="G4417" s="100" t="s">
        <v>269</v>
      </c>
      <c r="H4417" s="15" t="s">
        <v>290</v>
      </c>
      <c r="I4417" s="130">
        <v>10.77</v>
      </c>
      <c r="J4417" s="6">
        <f>1</f>
        <v>1</v>
      </c>
    </row>
    <row r="4418" spans="2:10" ht="23.25" customHeight="1">
      <c r="B4418" s="100" t="str" cm="1">
        <f t="array" ref="B4418">_xlfn.XLOOKUP(tblMix[[#This Row],[Arena Name]]&amp;tblMix[[#This Row],[Arena Location]],tblLookup[Arena Name]&amp;tblLookup[Arena Location],tblLookup[Team Name],NA(),0,1)</f>
        <v>Atlanta Falcons</v>
      </c>
      <c r="C4418" s="100" t="s">
        <v>382</v>
      </c>
      <c r="D4418" s="100" t="s">
        <v>383</v>
      </c>
      <c r="E4418" s="100">
        <v>71000</v>
      </c>
      <c r="F4418" s="129">
        <v>2017</v>
      </c>
      <c r="G4418" s="100" t="s">
        <v>360</v>
      </c>
      <c r="H4418" s="15" t="s">
        <v>290</v>
      </c>
      <c r="I4418" s="130">
        <v>3.02</v>
      </c>
      <c r="J4418" s="6">
        <f>1</f>
        <v>1</v>
      </c>
    </row>
    <row r="4419" spans="2:10" ht="23.25" customHeight="1">
      <c r="B4419" s="100" t="str" cm="1">
        <f t="array" ref="B4419">_xlfn.XLOOKUP(tblMix[[#This Row],[Arena Name]]&amp;tblMix[[#This Row],[Arena Location]],tblLookup[Arena Name]&amp;tblLookup[Arena Location],tblLookup[Team Name],NA(),0,1)</f>
        <v>Arizona Cardinals</v>
      </c>
      <c r="C4419" s="100" t="str">
        <f>_xlfn.XLOOKUP(tblMix[[#This Row],[Arena Location]],tblLookup[Arena Location],tblLookup[Arena Name],NA(),0,1)</f>
        <v>State Farm Stadium</v>
      </c>
      <c r="D4419" s="100" t="s">
        <v>380</v>
      </c>
      <c r="E4419" s="100">
        <v>63400</v>
      </c>
      <c r="F4419" s="129">
        <v>2006</v>
      </c>
      <c r="G4419" s="100" t="s">
        <v>292</v>
      </c>
      <c r="H4419" s="15" t="s">
        <v>290</v>
      </c>
      <c r="I4419" s="130">
        <v>9.7899999999999991</v>
      </c>
      <c r="J4419" s="6">
        <f>1</f>
        <v>1</v>
      </c>
    </row>
    <row r="4420" spans="2:10" ht="23.25" customHeight="1">
      <c r="B4420" s="100" t="s">
        <v>378</v>
      </c>
      <c r="C4420" s="100" t="s">
        <v>379</v>
      </c>
      <c r="D4420" s="100" t="s">
        <v>380</v>
      </c>
      <c r="E4420" s="100">
        <v>63400</v>
      </c>
      <c r="F4420" s="129">
        <v>2006</v>
      </c>
      <c r="G4420" s="100" t="s">
        <v>268</v>
      </c>
      <c r="H4420" s="15" t="s">
        <v>281</v>
      </c>
      <c r="I4420" s="130">
        <v>5.39</v>
      </c>
      <c r="J4420" s="6">
        <f>1</f>
        <v>1</v>
      </c>
    </row>
    <row r="4421" spans="2:10" ht="23.25" customHeight="1">
      <c r="B4421" s="100" t="s">
        <v>452</v>
      </c>
      <c r="C4421" s="100" t="s">
        <v>453</v>
      </c>
      <c r="D4421" s="100" t="s">
        <v>454</v>
      </c>
      <c r="E4421" s="100">
        <v>68400</v>
      </c>
      <c r="F4421" s="129">
        <v>2001</v>
      </c>
      <c r="G4421" s="100" t="s">
        <v>310</v>
      </c>
      <c r="H4421" s="15" t="s">
        <v>281</v>
      </c>
      <c r="I4421" s="130">
        <v>6.82</v>
      </c>
      <c r="J4421" s="6">
        <f>1</f>
        <v>1</v>
      </c>
    </row>
    <row r="4422" spans="2:10" ht="23.25" customHeight="1">
      <c r="B4422" s="100" t="str" cm="1">
        <f t="array" ref="B4422">_xlfn.XLOOKUP(tblMix[[#This Row],[Arena Name]]&amp;tblMix[[#This Row],[Arena Location]],tblLookup[Arena Name]&amp;tblLookup[Arena Location],tblLookup[Team Name],NA(),0,1)</f>
        <v>Carolina Panthers</v>
      </c>
      <c r="C4422" s="100" t="s">
        <v>391</v>
      </c>
      <c r="D4422" s="100" t="s">
        <v>392</v>
      </c>
      <c r="E4422" s="100">
        <v>75523</v>
      </c>
      <c r="F4422" s="129">
        <v>1996</v>
      </c>
      <c r="G4422" s="100" t="s">
        <v>361</v>
      </c>
      <c r="H4422" s="15" t="s">
        <v>290</v>
      </c>
      <c r="I4422" s="130">
        <v>3.25</v>
      </c>
      <c r="J4422" s="6">
        <f>1</f>
        <v>1</v>
      </c>
    </row>
    <row r="4423" spans="2:10" ht="23.25" customHeight="1">
      <c r="B4423" s="100" t="s">
        <v>429</v>
      </c>
      <c r="C4423" s="100" t="s">
        <v>430</v>
      </c>
      <c r="D4423" s="100" t="s">
        <v>431</v>
      </c>
      <c r="E4423" s="100">
        <v>70240</v>
      </c>
      <c r="F4423" s="129">
        <v>2020</v>
      </c>
      <c r="G4423" s="100" t="s">
        <v>272</v>
      </c>
      <c r="H4423" s="15" t="s">
        <v>287</v>
      </c>
      <c r="I4423" s="130">
        <v>15.68</v>
      </c>
      <c r="J4423" s="6">
        <f>1</f>
        <v>1</v>
      </c>
    </row>
    <row r="4424" spans="2:10" ht="23.25" customHeight="1">
      <c r="B4424" s="100" t="s">
        <v>414</v>
      </c>
      <c r="C4424" s="100" t="s">
        <v>415</v>
      </c>
      <c r="D4424" s="100" t="s">
        <v>416</v>
      </c>
      <c r="E4424" s="100">
        <v>72220</v>
      </c>
      <c r="F4424" s="129">
        <v>2002</v>
      </c>
      <c r="G4424" s="100" t="s">
        <v>314</v>
      </c>
      <c r="H4424" s="15" t="s">
        <v>290</v>
      </c>
      <c r="I4424" s="130">
        <v>11.49</v>
      </c>
      <c r="J4424" s="6">
        <f>1</f>
        <v>1</v>
      </c>
    </row>
    <row r="4425" spans="2:10" ht="23.25" customHeight="1">
      <c r="B4425" s="100" t="s">
        <v>455</v>
      </c>
      <c r="C4425" s="100" t="s">
        <v>456</v>
      </c>
      <c r="D4425" s="100" t="s">
        <v>457</v>
      </c>
      <c r="E4425" s="100">
        <v>68500</v>
      </c>
      <c r="F4425" s="129">
        <v>2014</v>
      </c>
      <c r="G4425" s="100" t="s">
        <v>276</v>
      </c>
      <c r="H4425" s="15" t="s">
        <v>290</v>
      </c>
      <c r="I4425" s="130">
        <v>5.78</v>
      </c>
      <c r="J4425" s="6">
        <f>1</f>
        <v>1</v>
      </c>
    </row>
    <row r="4426" spans="2:10" ht="23.25" customHeight="1">
      <c r="B4426" s="100" t="s">
        <v>423</v>
      </c>
      <c r="C4426" s="100" t="s">
        <v>424</v>
      </c>
      <c r="D4426" s="100" t="s">
        <v>425</v>
      </c>
      <c r="E4426" s="100">
        <v>76416</v>
      </c>
      <c r="F4426" s="129">
        <v>1972</v>
      </c>
      <c r="G4426" s="100" t="s">
        <v>272</v>
      </c>
      <c r="H4426" s="15" t="s">
        <v>281</v>
      </c>
      <c r="I4426" s="130">
        <v>14.43</v>
      </c>
      <c r="J4426" s="6">
        <f>1</f>
        <v>1</v>
      </c>
    </row>
    <row r="4427" spans="2:10" ht="23.25" customHeight="1">
      <c r="B4427" s="100" t="str" cm="1">
        <f t="array" ref="B4427">_xlfn.XLOOKUP(tblMix[[#This Row],[Arena Name]]&amp;tblMix[[#This Row],[Arena Location]],tblLookup[Arena Name]&amp;tblLookup[Arena Location],tblLookup[Team Name],NA(),0,1)</f>
        <v>Washington Commanders</v>
      </c>
      <c r="C4427" s="100" t="str">
        <f>_xlfn.XLOOKUP(tblMix[[#This Row],[Arena Location]],tblLookup[Arena Location],tblLookup[Arena Name],NA(),0,1)</f>
        <v>Commanders Field</v>
      </c>
      <c r="D4427" s="100" t="s">
        <v>469</v>
      </c>
      <c r="E4427" s="100">
        <v>82000</v>
      </c>
      <c r="F4427" s="129">
        <v>1997</v>
      </c>
      <c r="G4427" s="100" t="s">
        <v>303</v>
      </c>
      <c r="H4427" s="15" t="s">
        <v>281</v>
      </c>
      <c r="I4427" s="130">
        <v>14.45</v>
      </c>
      <c r="J4427" s="6">
        <f>1</f>
        <v>1</v>
      </c>
    </row>
    <row r="4428" spans="2:10" ht="23.25" customHeight="1">
      <c r="B4428" s="100" t="s">
        <v>390</v>
      </c>
      <c r="C4428" s="100" t="str">
        <f>_xlfn.XLOOKUP(tblMix[[#This Row],[Team Name]],tblLookup[Team Name],tblLookup[Arena Name],NA(),0,1)</f>
        <v>Bank of America Stadium</v>
      </c>
      <c r="D4428" s="100" t="str">
        <f>_xlfn.XLOOKUP(tblMix[[#This Row],[Arena Name]],tblLookup[Arena Name],tblLookup[Arena Location],NA(),0,1)</f>
        <v>Charlotte, North Carolina</v>
      </c>
      <c r="E4428" s="100">
        <v>75523</v>
      </c>
      <c r="F4428" s="129">
        <v>1996</v>
      </c>
      <c r="G4428" s="100" t="s">
        <v>293</v>
      </c>
      <c r="H4428" s="15" t="s">
        <v>281</v>
      </c>
      <c r="I4428" s="130">
        <v>5.38</v>
      </c>
      <c r="J4428" s="6">
        <f>1</f>
        <v>1</v>
      </c>
    </row>
    <row r="4429" spans="2:10" ht="23.25" customHeight="1">
      <c r="B4429" s="100" t="s">
        <v>378</v>
      </c>
      <c r="C4429" s="100" t="str">
        <f>_xlfn.XLOOKUP(tblMix[[#This Row],[Team Name]],tblLookup[Team Name],tblLookup[Arena Name],NA(),0,1)</f>
        <v>State Farm Stadium</v>
      </c>
      <c r="D4429" s="100" t="str">
        <f>_xlfn.XLOOKUP(tblMix[[#This Row],[Arena Name]],tblLookup[Arena Name],tblLookup[Arena Location],NA(),0,1)</f>
        <v>Glendale, Arizona</v>
      </c>
      <c r="E4429" s="100">
        <v>63400</v>
      </c>
      <c r="F4429" s="129">
        <v>2006</v>
      </c>
      <c r="G4429" s="100" t="s">
        <v>296</v>
      </c>
      <c r="H4429" s="15" t="s">
        <v>281</v>
      </c>
      <c r="I4429" s="130">
        <v>12.21</v>
      </c>
      <c r="J4429" s="6">
        <f>1</f>
        <v>1</v>
      </c>
    </row>
    <row r="4430" spans="2:10" ht="23.25" customHeight="1">
      <c r="B4430" s="100" t="str" cm="1">
        <f t="array" ref="B4430">_xlfn.XLOOKUP(tblMix[[#This Row],[Arena Name]]&amp;tblMix[[#This Row],[Arena Location]],tblLookup[Arena Name]&amp;tblLookup[Arena Location],tblLookup[Team Name],NA(),0,1)</f>
        <v>Miami Dolphins</v>
      </c>
      <c r="C4430" s="100" t="str">
        <f>_xlfn.XLOOKUP(tblMix[[#This Row],[Arena Location]],tblLookup[Arena Location],tblLookup[Arena Name],NA(),0,1)</f>
        <v>Hard Rock Stadium</v>
      </c>
      <c r="D4430" s="100" t="s">
        <v>435</v>
      </c>
      <c r="E4430" s="100">
        <v>65326</v>
      </c>
      <c r="F4430" s="129">
        <v>1987</v>
      </c>
      <c r="G4430" s="100" t="s">
        <v>275</v>
      </c>
      <c r="H4430" s="15" t="s">
        <v>283</v>
      </c>
      <c r="I4430" s="130">
        <v>14.59</v>
      </c>
      <c r="J4430" s="6">
        <f>1</f>
        <v>1</v>
      </c>
    </row>
    <row r="4431" spans="2:10" ht="23.25" customHeight="1">
      <c r="B4431" s="100" t="s">
        <v>378</v>
      </c>
      <c r="C4431" s="100" t="s">
        <v>379</v>
      </c>
      <c r="D4431" s="100" t="s">
        <v>380</v>
      </c>
      <c r="E4431" s="100">
        <v>63400</v>
      </c>
      <c r="F4431" s="129">
        <v>2006</v>
      </c>
      <c r="G4431" s="100" t="s">
        <v>310</v>
      </c>
      <c r="H4431" s="15" t="s">
        <v>290</v>
      </c>
      <c r="I4431" s="130">
        <v>7</v>
      </c>
      <c r="J4431" s="6">
        <f>1</f>
        <v>1</v>
      </c>
    </row>
    <row r="4432" spans="2:10" ht="23.25" customHeight="1">
      <c r="B4432" s="100" t="str" cm="1">
        <f t="array" ref="B4432">_xlfn.XLOOKUP(tblMix[[#This Row],[Arena Name]]&amp;tblMix[[#This Row],[Arena Location]],tblLookup[Arena Name]&amp;tblLookup[Arena Location],tblLookup[Team Name],NA(),0,1)</f>
        <v>Seattle Seahawks</v>
      </c>
      <c r="C4432" s="100" t="s">
        <v>459</v>
      </c>
      <c r="D4432" s="100" t="str">
        <f>_xlfn.XLOOKUP(tblMix[[#This Row],[Arena Name]],tblLookup[Arena Name],tblLookup[Arena Location],NA(),0,1)</f>
        <v>Seattle, Washington</v>
      </c>
      <c r="E4432" s="100">
        <v>69000</v>
      </c>
      <c r="F4432" s="129">
        <v>2002</v>
      </c>
      <c r="G4432" s="100" t="s">
        <v>269</v>
      </c>
      <c r="H4432" s="15" t="s">
        <v>283</v>
      </c>
      <c r="I4432" s="130">
        <v>10.34</v>
      </c>
      <c r="J4432" s="6">
        <f>1</f>
        <v>1</v>
      </c>
    </row>
    <row r="4433" spans="2:10" ht="23.25" customHeight="1">
      <c r="B4433" s="100" t="s">
        <v>432</v>
      </c>
      <c r="C4433" s="100" t="s">
        <v>430</v>
      </c>
      <c r="D4433" s="100" t="str">
        <f>_xlfn.XLOOKUP(tblMix[[#This Row],[Arena Name]],tblLookup[Arena Name],tblLookup[Arena Location],NA(),0,1)</f>
        <v>Inglewood, California</v>
      </c>
      <c r="E4433" s="100">
        <v>70240</v>
      </c>
      <c r="F4433" s="129">
        <v>2020</v>
      </c>
      <c r="G4433" s="100" t="s">
        <v>296</v>
      </c>
      <c r="H4433" s="15" t="s">
        <v>287</v>
      </c>
      <c r="I4433" s="130">
        <v>11.1</v>
      </c>
      <c r="J4433" s="6">
        <f>1</f>
        <v>1</v>
      </c>
    </row>
    <row r="4434" spans="2:10" ht="23.25" customHeight="1">
      <c r="B4434" s="100" t="s">
        <v>384</v>
      </c>
      <c r="C4434" s="100" t="s">
        <v>385</v>
      </c>
      <c r="D4434" s="100" t="s">
        <v>386</v>
      </c>
      <c r="E4434" s="100">
        <v>71008</v>
      </c>
      <c r="F4434" s="129">
        <v>1998</v>
      </c>
      <c r="G4434" s="100" t="s">
        <v>308</v>
      </c>
      <c r="H4434" s="15" t="s">
        <v>281</v>
      </c>
      <c r="I4434" s="130">
        <v>12.31</v>
      </c>
      <c r="J4434" s="6">
        <f>1</f>
        <v>1</v>
      </c>
    </row>
    <row r="4435" spans="2:10" ht="23.25" customHeight="1">
      <c r="B4435" s="100" t="str" cm="1">
        <f t="array" ref="B4435">_xlfn.XLOOKUP(tblMix[[#This Row],[Arena Name]]&amp;tblMix[[#This Row],[Arena Location]],tblLookup[Arena Name]&amp;tblLookup[Arena Location],tblLookup[Team Name],NA(),0,1)</f>
        <v>New York Giants</v>
      </c>
      <c r="C4435" s="100" t="str">
        <f>_xlfn.XLOOKUP(tblMix[[#This Row],[Arena Location]],tblLookup[Arena Location],tblLookup[Arena Name],NA(),0,1)</f>
        <v>MetLife Stadium</v>
      </c>
      <c r="D4435" s="100" t="s">
        <v>447</v>
      </c>
      <c r="E4435" s="100">
        <v>82500</v>
      </c>
      <c r="F4435" s="129">
        <v>2010</v>
      </c>
      <c r="G4435" s="100" t="s">
        <v>297</v>
      </c>
      <c r="H4435" s="15" t="s">
        <v>281</v>
      </c>
      <c r="I4435" s="130">
        <v>15.12</v>
      </c>
      <c r="J4435" s="6">
        <f>1</f>
        <v>1</v>
      </c>
    </row>
    <row r="4436" spans="2:10" ht="23.25" customHeight="1">
      <c r="B4436" s="100" t="s">
        <v>442</v>
      </c>
      <c r="C4436" s="100" t="s">
        <v>443</v>
      </c>
      <c r="D4436" s="100" t="s">
        <v>444</v>
      </c>
      <c r="E4436" s="100">
        <v>73208</v>
      </c>
      <c r="F4436" s="129">
        <v>1975</v>
      </c>
      <c r="G4436" s="100" t="s">
        <v>293</v>
      </c>
      <c r="H4436" s="15" t="s">
        <v>281</v>
      </c>
      <c r="I4436" s="130">
        <v>5.38</v>
      </c>
      <c r="J4436" s="6">
        <f>1</f>
        <v>1</v>
      </c>
    </row>
    <row r="4437" spans="2:10" ht="23.25" customHeight="1">
      <c r="B4437" s="100" t="s">
        <v>442</v>
      </c>
      <c r="C4437" s="100" t="str">
        <f>_xlfn.XLOOKUP(tblMix[[#This Row],[Team Name]],tblLookup[Team Name],tblLookup[Arena Name],NA(),0,1)</f>
        <v>Caesars Superdome</v>
      </c>
      <c r="D4437" s="100" t="str">
        <f>_xlfn.XLOOKUP(tblMix[[#This Row],[Arena Name]],tblLookup[Arena Name],tblLookup[Arena Location],NA(),0,1)</f>
        <v>New Orleans, Louisiana</v>
      </c>
      <c r="E4437" s="100">
        <v>73208</v>
      </c>
      <c r="F4437" s="129">
        <v>1975</v>
      </c>
      <c r="G4437" s="100" t="s">
        <v>302</v>
      </c>
      <c r="H4437" s="15" t="s">
        <v>290</v>
      </c>
      <c r="I4437" s="130">
        <v>2.79</v>
      </c>
      <c r="J4437" s="6">
        <f>1</f>
        <v>1</v>
      </c>
    </row>
    <row r="4438" spans="2:10" ht="23.25" customHeight="1">
      <c r="B4438" s="100" t="s">
        <v>378</v>
      </c>
      <c r="C4438" s="100" t="s">
        <v>379</v>
      </c>
      <c r="D4438" s="100" t="s">
        <v>380</v>
      </c>
      <c r="E4438" s="100">
        <v>63400</v>
      </c>
      <c r="F4438" s="129">
        <v>2006</v>
      </c>
      <c r="G4438" s="100" t="s">
        <v>362</v>
      </c>
      <c r="H4438" s="15" t="s">
        <v>281</v>
      </c>
      <c r="I4438" s="130">
        <v>6.69</v>
      </c>
      <c r="J4438" s="6">
        <f>1</f>
        <v>1</v>
      </c>
    </row>
    <row r="4439" spans="2:10" ht="23.25" customHeight="1">
      <c r="B4439" s="100" t="s">
        <v>458</v>
      </c>
      <c r="C4439" s="100" t="s">
        <v>459</v>
      </c>
      <c r="D4439" s="100" t="s">
        <v>460</v>
      </c>
      <c r="E4439" s="100">
        <v>69000</v>
      </c>
      <c r="F4439" s="129">
        <v>2002</v>
      </c>
      <c r="G4439" s="100" t="s">
        <v>314</v>
      </c>
      <c r="H4439" s="15" t="s">
        <v>283</v>
      </c>
      <c r="I4439" s="130">
        <v>12.41</v>
      </c>
      <c r="J4439" s="6">
        <f>1</f>
        <v>1</v>
      </c>
    </row>
    <row r="4440" spans="2:10" ht="23.25" customHeight="1">
      <c r="B4440" s="100" t="s">
        <v>433</v>
      </c>
      <c r="C4440" s="100" t="s">
        <v>434</v>
      </c>
      <c r="D4440" s="100" t="str">
        <f>_xlfn.XLOOKUP(tblMix[[#This Row],[Arena Name]],tblLookup[Arena Name],tblLookup[Arena Location],NA(),0,1)</f>
        <v>Miami Gardens, Florida</v>
      </c>
      <c r="E4440" s="100">
        <v>65326</v>
      </c>
      <c r="F4440" s="129">
        <v>1987</v>
      </c>
      <c r="G4440" s="100" t="s">
        <v>361</v>
      </c>
      <c r="H4440" s="15" t="s">
        <v>290</v>
      </c>
      <c r="I4440" s="130">
        <v>3.25</v>
      </c>
      <c r="J4440" s="6">
        <f>1</f>
        <v>1</v>
      </c>
    </row>
    <row r="4441" spans="2:10" ht="23.25" customHeight="1">
      <c r="B4441" s="100" t="s">
        <v>432</v>
      </c>
      <c r="C4441" s="100" t="s">
        <v>430</v>
      </c>
      <c r="D4441" s="100" t="s">
        <v>431</v>
      </c>
      <c r="E4441" s="100">
        <v>70240</v>
      </c>
      <c r="F4441" s="129">
        <v>2020</v>
      </c>
      <c r="G4441" s="100" t="s">
        <v>309</v>
      </c>
      <c r="H4441" s="15" t="s">
        <v>281</v>
      </c>
      <c r="I4441" s="130">
        <v>1.61</v>
      </c>
      <c r="J4441" s="6">
        <f>1</f>
        <v>1</v>
      </c>
    </row>
    <row r="4442" spans="2:10" ht="23.25" customHeight="1">
      <c r="B4442" s="100" t="s">
        <v>445</v>
      </c>
      <c r="C4442" s="100" t="s">
        <v>446</v>
      </c>
      <c r="D4442" s="100" t="s">
        <v>447</v>
      </c>
      <c r="E4442" s="100">
        <v>82500</v>
      </c>
      <c r="F4442" s="129">
        <v>2010</v>
      </c>
      <c r="G4442" s="100" t="s">
        <v>324</v>
      </c>
      <c r="H4442" s="15" t="s">
        <v>290</v>
      </c>
      <c r="I4442" s="130">
        <v>13.09</v>
      </c>
      <c r="J4442" s="6">
        <f>1</f>
        <v>1</v>
      </c>
    </row>
    <row r="4443" spans="2:10" ht="23.25" customHeight="1">
      <c r="B4443" s="100" t="s">
        <v>448</v>
      </c>
      <c r="C4443" s="100" t="s">
        <v>446</v>
      </c>
      <c r="D4443" s="100" t="s">
        <v>447</v>
      </c>
      <c r="E4443" s="100">
        <v>82500</v>
      </c>
      <c r="F4443" s="129">
        <v>2010</v>
      </c>
      <c r="G4443" s="100" t="s">
        <v>311</v>
      </c>
      <c r="H4443" s="15" t="s">
        <v>283</v>
      </c>
      <c r="I4443" s="130">
        <v>14.84</v>
      </c>
      <c r="J4443" s="6">
        <f>1</f>
        <v>1</v>
      </c>
    </row>
    <row r="4444" spans="2:10" ht="23.25" customHeight="1">
      <c r="B4444" s="100" t="s">
        <v>387</v>
      </c>
      <c r="C4444" s="100" t="s">
        <v>388</v>
      </c>
      <c r="D4444" s="100" t="s">
        <v>389</v>
      </c>
      <c r="E4444" s="100">
        <v>71608</v>
      </c>
      <c r="F4444" s="129">
        <v>1973</v>
      </c>
      <c r="G4444" s="100" t="s">
        <v>295</v>
      </c>
      <c r="H4444" s="15" t="s">
        <v>287</v>
      </c>
      <c r="I4444" s="130">
        <v>15.3</v>
      </c>
      <c r="J4444" s="6">
        <f>1</f>
        <v>1</v>
      </c>
    </row>
    <row r="4445" spans="2:10" ht="23.25" customHeight="1">
      <c r="B4445" s="100" t="s">
        <v>390</v>
      </c>
      <c r="C4445" s="100" t="str">
        <f>_xlfn.XLOOKUP(tblMix[[#This Row],[Team Name]],tblLookup[Team Name],tblLookup[Arena Name],NA(),0,1)</f>
        <v>Bank of America Stadium</v>
      </c>
      <c r="D4445" s="100" t="s">
        <v>392</v>
      </c>
      <c r="E4445" s="100">
        <v>75523</v>
      </c>
      <c r="F4445" s="129">
        <v>1996</v>
      </c>
      <c r="G4445" s="100" t="s">
        <v>274</v>
      </c>
      <c r="H4445" s="15" t="s">
        <v>290</v>
      </c>
      <c r="I4445" s="130">
        <v>7.28</v>
      </c>
      <c r="J4445" s="6">
        <f>1</f>
        <v>1</v>
      </c>
    </row>
    <row r="4446" spans="2:10" ht="23.25" customHeight="1">
      <c r="B4446" s="100" t="s">
        <v>426</v>
      </c>
      <c r="C4446" s="100" t="s">
        <v>427</v>
      </c>
      <c r="D4446" s="100" t="s">
        <v>428</v>
      </c>
      <c r="E4446" s="100">
        <v>65000</v>
      </c>
      <c r="F4446" s="129">
        <v>2020</v>
      </c>
      <c r="G4446" s="100" t="s">
        <v>293</v>
      </c>
      <c r="H4446" s="15" t="s">
        <v>283</v>
      </c>
      <c r="I4446" s="130">
        <v>5.08</v>
      </c>
      <c r="J4446" s="6">
        <f>1</f>
        <v>1</v>
      </c>
    </row>
    <row r="4447" spans="2:10" ht="23.25" customHeight="1">
      <c r="B4447" s="100" t="s">
        <v>461</v>
      </c>
      <c r="C4447" s="100" t="str">
        <f>_xlfn.XLOOKUP(tblMix[[#This Row],[Team Name]],tblLookup[Team Name],tblLookup[Arena Name],NA(),0,1)</f>
        <v>Raymond James Stadium</v>
      </c>
      <c r="D4447" s="100" t="s">
        <v>463</v>
      </c>
      <c r="E4447" s="100">
        <v>65890</v>
      </c>
      <c r="F4447" s="129">
        <v>1998</v>
      </c>
      <c r="G4447" s="100" t="s">
        <v>300</v>
      </c>
      <c r="H4447" s="15" t="s">
        <v>283</v>
      </c>
      <c r="I4447" s="130">
        <v>8.15</v>
      </c>
      <c r="J4447" s="6">
        <f>1</f>
        <v>1</v>
      </c>
    </row>
    <row r="4448" spans="2:10" ht="23.25" customHeight="1">
      <c r="B4448" s="100" t="s">
        <v>467</v>
      </c>
      <c r="C4448" s="100" t="str">
        <f>_xlfn.XLOOKUP(tblMix[[#This Row],[Team Name]],tblLookup[Team Name],tblLookup[Arena Name],NA(),0,1)</f>
        <v>Commanders Field</v>
      </c>
      <c r="D4448" s="100" t="str">
        <f>_xlfn.XLOOKUP(tblMix[[#This Row],[Arena Name]],tblLookup[Arena Name],tblLookup[Arena Location],NA(),0,1)</f>
        <v>Landover, Maryland</v>
      </c>
      <c r="E4448" s="100">
        <v>82000</v>
      </c>
      <c r="F4448" s="129">
        <v>1997</v>
      </c>
      <c r="G4448" s="100" t="s">
        <v>303</v>
      </c>
      <c r="H4448" s="15" t="s">
        <v>287</v>
      </c>
      <c r="I4448" s="130">
        <v>13.89</v>
      </c>
      <c r="J4448" s="6">
        <f>1</f>
        <v>1</v>
      </c>
    </row>
    <row r="4449" spans="2:10" ht="23.25" customHeight="1">
      <c r="B4449" s="100" t="s">
        <v>426</v>
      </c>
      <c r="C4449" s="100" t="str">
        <f>_xlfn.XLOOKUP(tblMix[[#This Row],[Team Name]],tblLookup[Team Name],tblLookup[Arena Name],NA(),0,1)</f>
        <v>Allegiant Stadium</v>
      </c>
      <c r="D4449" s="100" t="str">
        <f>_xlfn.XLOOKUP(tblMix[[#This Row],[Arena Name]],tblLookup[Arena Name],tblLookup[Arena Location],NA(),0,1)</f>
        <v>Paradise, Nevada</v>
      </c>
      <c r="E4449" s="100">
        <v>65000</v>
      </c>
      <c r="F4449" s="129">
        <v>2020</v>
      </c>
      <c r="G4449" s="100" t="s">
        <v>321</v>
      </c>
      <c r="H4449" s="15" t="s">
        <v>281</v>
      </c>
      <c r="I4449" s="130">
        <v>3.9</v>
      </c>
      <c r="J4449" s="6">
        <f>1</f>
        <v>1</v>
      </c>
    </row>
    <row r="4450" spans="2:10" ht="23.25" customHeight="1">
      <c r="B4450" s="100" t="s">
        <v>399</v>
      </c>
      <c r="C4450" s="100" t="s">
        <v>400</v>
      </c>
      <c r="D4450" s="100" t="s">
        <v>401</v>
      </c>
      <c r="E4450" s="100">
        <v>67895</v>
      </c>
      <c r="F4450" s="129">
        <v>1999</v>
      </c>
      <c r="G4450" s="100" t="s">
        <v>289</v>
      </c>
      <c r="H4450" s="15" t="s">
        <v>281</v>
      </c>
      <c r="I4450" s="130">
        <v>7.92</v>
      </c>
      <c r="J4450" s="6">
        <f>1</f>
        <v>1</v>
      </c>
    </row>
    <row r="4451" spans="2:10" ht="23.25" customHeight="1">
      <c r="B4451" s="100" t="s">
        <v>432</v>
      </c>
      <c r="C4451" s="100" t="s">
        <v>430</v>
      </c>
      <c r="D4451" s="100" t="s">
        <v>431</v>
      </c>
      <c r="E4451" s="100">
        <v>70240</v>
      </c>
      <c r="F4451" s="129">
        <v>2020</v>
      </c>
      <c r="G4451" s="100" t="s">
        <v>364</v>
      </c>
      <c r="H4451" s="15" t="s">
        <v>287</v>
      </c>
      <c r="I4451" s="130">
        <v>6.86</v>
      </c>
      <c r="J4451" s="6">
        <f>1</f>
        <v>1</v>
      </c>
    </row>
    <row r="4452" spans="2:10" ht="23.25" customHeight="1">
      <c r="B4452" s="100" t="str" cm="1">
        <f t="array" ref="B4452">_xlfn.XLOOKUP(tblMix[[#This Row],[Arena Name]]&amp;tblMix[[#This Row],[Arena Location]],tblLookup[Arena Name]&amp;tblLookup[Arena Location],tblLookup[Team Name],NA(),0,1)</f>
        <v>Denver Broncos</v>
      </c>
      <c r="C4452" s="100" t="s">
        <v>406</v>
      </c>
      <c r="D4452" s="100" t="s">
        <v>407</v>
      </c>
      <c r="E4452" s="100">
        <v>76125</v>
      </c>
      <c r="F4452" s="129">
        <v>2001</v>
      </c>
      <c r="G4452" s="100" t="s">
        <v>267</v>
      </c>
      <c r="H4452" s="15" t="s">
        <v>290</v>
      </c>
      <c r="I4452" s="130">
        <v>12.63</v>
      </c>
      <c r="J4452" s="6">
        <f>1</f>
        <v>1</v>
      </c>
    </row>
    <row r="4453" spans="2:10" ht="23.25" customHeight="1">
      <c r="B4453" s="100" t="s">
        <v>408</v>
      </c>
      <c r="C4453" s="100" t="str">
        <f>_xlfn.XLOOKUP(tblMix[[#This Row],[Team Name]],tblLookup[Team Name],tblLookup[Arena Name],NA(),0,1)</f>
        <v>Ford Field</v>
      </c>
      <c r="D4453" s="100" t="s">
        <v>410</v>
      </c>
      <c r="E4453" s="100">
        <v>65000</v>
      </c>
      <c r="F4453" s="129">
        <v>2002</v>
      </c>
      <c r="G4453" s="100" t="s">
        <v>298</v>
      </c>
      <c r="H4453" s="15" t="s">
        <v>283</v>
      </c>
      <c r="I4453" s="130">
        <v>9.84</v>
      </c>
      <c r="J4453" s="6">
        <f>1</f>
        <v>1</v>
      </c>
    </row>
    <row r="4454" spans="2:10" ht="23.25" customHeight="1">
      <c r="B4454" s="100" t="s">
        <v>396</v>
      </c>
      <c r="C4454" s="100" t="str">
        <f>_xlfn.XLOOKUP(tblMix[[#This Row],[Team Name]],tblLookup[Team Name],tblLookup[Arena Name],NA(),0,1)</f>
        <v>Paycor Stadium</v>
      </c>
      <c r="D4454" s="100" t="str">
        <f>_xlfn.XLOOKUP(tblMix[[#This Row],[Arena Name]],tblLookup[Arena Name],tblLookup[Arena Location],NA(),0,1)</f>
        <v>Cincinnati, Ohio</v>
      </c>
      <c r="E4454" s="100">
        <v>65515</v>
      </c>
      <c r="F4454" s="129">
        <v>2000</v>
      </c>
      <c r="G4454" s="100" t="s">
        <v>269</v>
      </c>
      <c r="H4454" s="15" t="s">
        <v>290</v>
      </c>
      <c r="I4454" s="130">
        <v>10.77</v>
      </c>
      <c r="J4454" s="6">
        <f>1</f>
        <v>1</v>
      </c>
    </row>
    <row r="4455" spans="2:10" ht="23.25" customHeight="1">
      <c r="B4455" s="100" t="s">
        <v>396</v>
      </c>
      <c r="C4455" s="100" t="s">
        <v>397</v>
      </c>
      <c r="D4455" s="100" t="str">
        <f>_xlfn.XLOOKUP(tblMix[[#This Row],[Arena Name]],tblLookup[Arena Name],tblLookup[Arena Location],NA(),0,1)</f>
        <v>Cincinnati, Ohio</v>
      </c>
      <c r="E4455" s="100">
        <v>65515</v>
      </c>
      <c r="F4455" s="129">
        <v>2000</v>
      </c>
      <c r="G4455" s="100" t="s">
        <v>294</v>
      </c>
      <c r="H4455" s="15" t="s">
        <v>281</v>
      </c>
      <c r="I4455" s="130">
        <v>3.2</v>
      </c>
      <c r="J4455" s="6">
        <f>1</f>
        <v>1</v>
      </c>
    </row>
    <row r="4456" spans="2:10" ht="23.25" customHeight="1">
      <c r="B4456" s="100" t="s">
        <v>433</v>
      </c>
      <c r="C4456" s="100" t="s">
        <v>434</v>
      </c>
      <c r="D4456" s="100" t="str">
        <f>_xlfn.XLOOKUP(tblMix[[#This Row],[Arena Name]],tblLookup[Arena Name],tblLookup[Arena Location],NA(),0,1)</f>
        <v>Miami Gardens, Florida</v>
      </c>
      <c r="E4456" s="100">
        <v>65326</v>
      </c>
      <c r="F4456" s="129">
        <v>1987</v>
      </c>
      <c r="G4456" s="100" t="s">
        <v>271</v>
      </c>
      <c r="H4456" s="15" t="s">
        <v>287</v>
      </c>
      <c r="I4456" s="130">
        <v>9.4700000000000006</v>
      </c>
      <c r="J4456" s="6">
        <f>1</f>
        <v>1</v>
      </c>
    </row>
    <row r="4457" spans="2:10" ht="23.25" customHeight="1">
      <c r="B4457" s="100" t="s">
        <v>458</v>
      </c>
      <c r="C4457" s="100" t="str">
        <f>_xlfn.XLOOKUP(tblMix[[#This Row],[Team Name]],tblLookup[Team Name],tblLookup[Arena Name],NA(),0,1)</f>
        <v>Lumen Field</v>
      </c>
      <c r="D4457" s="100" t="str">
        <f>_xlfn.XLOOKUP(tblMix[[#This Row],[Arena Name]],tblLookup[Arena Name],tblLookup[Arena Location],NA(),0,1)</f>
        <v>Seattle, Washington</v>
      </c>
      <c r="E4457" s="100">
        <v>69000</v>
      </c>
      <c r="F4457" s="129">
        <v>2002</v>
      </c>
      <c r="G4457" s="100" t="s">
        <v>302</v>
      </c>
      <c r="H4457" s="15" t="s">
        <v>281</v>
      </c>
      <c r="I4457" s="130">
        <v>2.7</v>
      </c>
      <c r="J4457" s="6">
        <f>1</f>
        <v>1</v>
      </c>
    </row>
    <row r="4458" spans="2:10" ht="23.25" customHeight="1">
      <c r="B4458" s="100" t="s">
        <v>429</v>
      </c>
      <c r="C4458" s="100" t="s">
        <v>430</v>
      </c>
      <c r="D4458" s="100" t="str">
        <f>_xlfn.XLOOKUP(tblMix[[#This Row],[Arena Name]],tblLookup[Arena Name],tblLookup[Arena Location],NA(),0,1)</f>
        <v>Inglewood, California</v>
      </c>
      <c r="E4458" s="100">
        <v>70240</v>
      </c>
      <c r="F4458" s="129">
        <v>2020</v>
      </c>
      <c r="G4458" s="100" t="s">
        <v>359</v>
      </c>
      <c r="H4458" s="15" t="s">
        <v>281</v>
      </c>
      <c r="I4458" s="130">
        <v>12.11</v>
      </c>
      <c r="J4458" s="6">
        <f>1</f>
        <v>1</v>
      </c>
    </row>
    <row r="4459" spans="2:10" ht="23.25" customHeight="1">
      <c r="B4459" s="100" t="str" cm="1">
        <f t="array" ref="B4459">_xlfn.XLOOKUP(tblMix[[#This Row],[Arena Name]]&amp;tblMix[[#This Row],[Arena Location]],tblLookup[Arena Name]&amp;tblLookup[Arena Location],tblLookup[Team Name],NA(),0,1)</f>
        <v>Baltimore Ravens</v>
      </c>
      <c r="C4459" s="100" t="s">
        <v>385</v>
      </c>
      <c r="D4459" s="100" t="s">
        <v>386</v>
      </c>
      <c r="E4459" s="100">
        <v>71008</v>
      </c>
      <c r="F4459" s="129">
        <v>1998</v>
      </c>
      <c r="G4459" s="100" t="s">
        <v>323</v>
      </c>
      <c r="H4459" s="15" t="s">
        <v>287</v>
      </c>
      <c r="I4459" s="130">
        <v>2.11</v>
      </c>
      <c r="J4459" s="6">
        <f>1</f>
        <v>1</v>
      </c>
    </row>
    <row r="4460" spans="2:10" ht="23.25" customHeight="1">
      <c r="B4460" s="100" t="s">
        <v>393</v>
      </c>
      <c r="C4460" s="100" t="str">
        <f>_xlfn.XLOOKUP(tblMix[[#This Row],[Team Name]],tblLookup[Team Name],tblLookup[Arena Name],NA(),0,1)</f>
        <v>Soldier Field</v>
      </c>
      <c r="D4460" s="100" t="str">
        <f>_xlfn.XLOOKUP(tblMix[[#This Row],[Arena Name]],tblLookup[Arena Name],tblLookup[Arena Location],NA(),0,1)</f>
        <v>Chicago, Illinois</v>
      </c>
      <c r="E4460" s="100">
        <v>61500</v>
      </c>
      <c r="F4460" s="129">
        <v>1924</v>
      </c>
      <c r="G4460" s="100" t="s">
        <v>272</v>
      </c>
      <c r="H4460" s="15" t="s">
        <v>290</v>
      </c>
      <c r="I4460" s="130">
        <v>15.22</v>
      </c>
      <c r="J4460" s="6">
        <f>1</f>
        <v>1</v>
      </c>
    </row>
    <row r="4461" spans="2:10" ht="23.25" customHeight="1">
      <c r="B4461" s="100" t="s">
        <v>420</v>
      </c>
      <c r="C4461" s="100" t="s">
        <v>421</v>
      </c>
      <c r="D4461" s="100" t="s">
        <v>422</v>
      </c>
      <c r="E4461" s="100">
        <v>69132</v>
      </c>
      <c r="F4461" s="129">
        <v>2008</v>
      </c>
      <c r="G4461" s="100" t="s">
        <v>298</v>
      </c>
      <c r="H4461" s="15" t="s">
        <v>281</v>
      </c>
      <c r="I4461" s="130">
        <v>9.0500000000000007</v>
      </c>
      <c r="J4461" s="6">
        <f>1</f>
        <v>1</v>
      </c>
    </row>
    <row r="4462" spans="2:10" ht="23.25" customHeight="1">
      <c r="B4462" s="100" t="s">
        <v>429</v>
      </c>
      <c r="C4462" s="100" t="s">
        <v>430</v>
      </c>
      <c r="D4462" s="100" t="str">
        <f>_xlfn.XLOOKUP(tblMix[[#This Row],[Arena Name]],tblLookup[Arena Name],tblLookup[Arena Location],NA(),0,1)</f>
        <v>Inglewood, California</v>
      </c>
      <c r="E4462" s="100">
        <v>70240</v>
      </c>
      <c r="F4462" s="129">
        <v>2020</v>
      </c>
      <c r="G4462" s="100" t="s">
        <v>363</v>
      </c>
      <c r="H4462" s="15" t="s">
        <v>281</v>
      </c>
      <c r="I4462" s="130">
        <v>5.56</v>
      </c>
      <c r="J4462" s="6">
        <f>1</f>
        <v>1</v>
      </c>
    </row>
    <row r="4463" spans="2:10" ht="23.25" customHeight="1">
      <c r="B4463" s="100" t="str" cm="1">
        <f t="array" ref="B4463">_xlfn.XLOOKUP(tblMix[[#This Row],[Arena Name]]&amp;tblMix[[#This Row],[Arena Location]],tblLookup[Arena Name]&amp;tblLookup[Arena Location],tblLookup[Team Name],NA(),0,1)</f>
        <v>Carolina Panthers</v>
      </c>
      <c r="C4463" s="100" t="s">
        <v>391</v>
      </c>
      <c r="D4463" s="100" t="s">
        <v>392</v>
      </c>
      <c r="E4463" s="100">
        <v>75523</v>
      </c>
      <c r="F4463" s="129">
        <v>1996</v>
      </c>
      <c r="G4463" s="100" t="s">
        <v>361</v>
      </c>
      <c r="H4463" s="15" t="s">
        <v>290</v>
      </c>
      <c r="I4463" s="130">
        <v>3.25</v>
      </c>
      <c r="J4463" s="6">
        <f>1</f>
        <v>1</v>
      </c>
    </row>
    <row r="4464" spans="2:10" ht="23.25" customHeight="1">
      <c r="B4464" s="100" t="s">
        <v>461</v>
      </c>
      <c r="C4464" s="100" t="s">
        <v>462</v>
      </c>
      <c r="D4464" s="100" t="s">
        <v>463</v>
      </c>
      <c r="E4464" s="100">
        <v>65890</v>
      </c>
      <c r="F4464" s="129">
        <v>1998</v>
      </c>
      <c r="G4464" s="100" t="s">
        <v>308</v>
      </c>
      <c r="H4464" s="15" t="s">
        <v>281</v>
      </c>
      <c r="I4464" s="130">
        <v>12.31</v>
      </c>
      <c r="J4464" s="6">
        <f>1</f>
        <v>1</v>
      </c>
    </row>
    <row r="4465" spans="2:10" ht="23.25" customHeight="1">
      <c r="B4465" s="100" t="s">
        <v>417</v>
      </c>
      <c r="C4465" s="100" t="s">
        <v>418</v>
      </c>
      <c r="D4465" s="100" t="s">
        <v>419</v>
      </c>
      <c r="E4465" s="100">
        <v>67000</v>
      </c>
      <c r="F4465" s="129">
        <v>2008</v>
      </c>
      <c r="G4465" s="100" t="s">
        <v>275</v>
      </c>
      <c r="H4465" s="15" t="s">
        <v>290</v>
      </c>
      <c r="I4465" s="130">
        <v>13.76</v>
      </c>
      <c r="J4465" s="6">
        <f>1</f>
        <v>1</v>
      </c>
    </row>
    <row r="4466" spans="2:10" ht="23.25" customHeight="1">
      <c r="B4466" s="100" t="s">
        <v>461</v>
      </c>
      <c r="C4466" s="100" t="str">
        <f>_xlfn.XLOOKUP(tblMix[[#This Row],[Team Name]],tblLookup[Team Name],tblLookup[Arena Name],NA(),0,1)</f>
        <v>Raymond James Stadium</v>
      </c>
      <c r="D4466" s="100" t="str">
        <f>_xlfn.XLOOKUP(tblMix[[#This Row],[Arena Name]],tblLookup[Arena Name],tblLookup[Arena Location],NA(),0,1)</f>
        <v>Tampa, Florida</v>
      </c>
      <c r="E4466" s="100">
        <v>65890</v>
      </c>
      <c r="F4466" s="129">
        <v>1998</v>
      </c>
      <c r="G4466" s="100" t="s">
        <v>310</v>
      </c>
      <c r="H4466" s="15" t="s">
        <v>287</v>
      </c>
      <c r="I4466" s="130">
        <v>7.49</v>
      </c>
      <c r="J4466" s="6">
        <f>1</f>
        <v>1</v>
      </c>
    </row>
    <row r="4467" spans="2:10" ht="23.25" customHeight="1">
      <c r="B4467" s="100" t="s">
        <v>455</v>
      </c>
      <c r="C4467" s="100" t="str">
        <f>_xlfn.XLOOKUP(tblMix[[#This Row],[Team Name]],tblLookup[Team Name],tblLookup[Arena Name],NA(),0,1)</f>
        <v>Levi's Stadium</v>
      </c>
      <c r="D4467" s="100" t="s">
        <v>457</v>
      </c>
      <c r="E4467" s="100">
        <v>68500</v>
      </c>
      <c r="F4467" s="129">
        <v>2014</v>
      </c>
      <c r="G4467" s="100" t="s">
        <v>308</v>
      </c>
      <c r="H4467" s="15" t="s">
        <v>281</v>
      </c>
      <c r="I4467" s="130">
        <v>12.31</v>
      </c>
      <c r="J4467" s="6">
        <f>1</f>
        <v>1</v>
      </c>
    </row>
    <row r="4468" spans="2:10" ht="23.25" customHeight="1">
      <c r="B4468" s="100" t="s">
        <v>439</v>
      </c>
      <c r="C4468" s="100" t="s">
        <v>440</v>
      </c>
      <c r="D4468" s="100" t="s">
        <v>441</v>
      </c>
      <c r="E4468" s="100">
        <v>66829</v>
      </c>
      <c r="F4468" s="129">
        <v>2002</v>
      </c>
      <c r="G4468" s="100" t="s">
        <v>312</v>
      </c>
      <c r="H4468" s="15" t="s">
        <v>283</v>
      </c>
      <c r="I4468" s="130">
        <v>16.22</v>
      </c>
      <c r="J4468" s="6">
        <f>1</f>
        <v>1</v>
      </c>
    </row>
    <row r="4469" spans="2:10" ht="23.25" customHeight="1">
      <c r="B4469" s="100" t="s">
        <v>405</v>
      </c>
      <c r="C4469" s="100" t="s">
        <v>406</v>
      </c>
      <c r="D4469" s="100" t="s">
        <v>407</v>
      </c>
      <c r="E4469" s="100">
        <v>76125</v>
      </c>
      <c r="F4469" s="129">
        <v>2001</v>
      </c>
      <c r="G4469" s="100" t="s">
        <v>358</v>
      </c>
      <c r="H4469" s="15" t="s">
        <v>287</v>
      </c>
      <c r="I4469" s="130">
        <v>14.51</v>
      </c>
      <c r="J4469" s="6">
        <f>1</f>
        <v>1</v>
      </c>
    </row>
    <row r="4470" spans="2:10" ht="23.25" customHeight="1">
      <c r="B4470" s="100" t="s">
        <v>439</v>
      </c>
      <c r="C4470" s="100" t="s">
        <v>440</v>
      </c>
      <c r="D4470" s="100" t="s">
        <v>441</v>
      </c>
      <c r="E4470" s="100">
        <v>66829</v>
      </c>
      <c r="F4470" s="129">
        <v>2002</v>
      </c>
      <c r="G4470" s="100" t="s">
        <v>277</v>
      </c>
      <c r="H4470" s="15" t="s">
        <v>283</v>
      </c>
      <c r="I4470" s="130">
        <v>8.2200000000000006</v>
      </c>
      <c r="J4470" s="6">
        <f>1</f>
        <v>1</v>
      </c>
    </row>
    <row r="4471" spans="2:10" ht="23.25" customHeight="1">
      <c r="B4471" s="100" t="s">
        <v>411</v>
      </c>
      <c r="C4471" s="100" t="s">
        <v>412</v>
      </c>
      <c r="D4471" s="100" t="s">
        <v>413</v>
      </c>
      <c r="E4471" s="100">
        <v>81441</v>
      </c>
      <c r="F4471" s="129">
        <v>1957</v>
      </c>
      <c r="G4471" s="100" t="s">
        <v>270</v>
      </c>
      <c r="H4471" s="15" t="s">
        <v>290</v>
      </c>
      <c r="I4471" s="130">
        <v>8.5</v>
      </c>
      <c r="J4471" s="6">
        <f>1</f>
        <v>1</v>
      </c>
    </row>
    <row r="4472" spans="2:10" ht="23.25" customHeight="1">
      <c r="B4472" s="100" t="str" cm="1">
        <f t="array" ref="B4472">_xlfn.XLOOKUP(tblMix[[#This Row],[Arena Name]]&amp;tblMix[[#This Row],[Arena Location]],tblLookup[Arena Name]&amp;tblLookup[Arena Location],tblLookup[Team Name],NA(),0,1)</f>
        <v>Buffalo Bills</v>
      </c>
      <c r="C4472" s="100" t="s">
        <v>388</v>
      </c>
      <c r="D4472" s="100" t="str">
        <f>_xlfn.XLOOKUP(tblMix[[#This Row],[Arena Name]],tblLookup[Arena Name],tblLookup[Arena Location],NA(),0,1)</f>
        <v>Orchard Park, New York</v>
      </c>
      <c r="E4472" s="100">
        <v>71608</v>
      </c>
      <c r="F4472" s="129">
        <v>1973</v>
      </c>
      <c r="G4472" s="100" t="s">
        <v>292</v>
      </c>
      <c r="H4472" s="15" t="s">
        <v>287</v>
      </c>
      <c r="I4472" s="130">
        <v>9.99</v>
      </c>
      <c r="J4472" s="6">
        <f>1</f>
        <v>1</v>
      </c>
    </row>
    <row r="4473" spans="2:10" ht="23.25" customHeight="1">
      <c r="B4473" s="100" t="s">
        <v>439</v>
      </c>
      <c r="C4473" s="100" t="s">
        <v>440</v>
      </c>
      <c r="D4473" s="100" t="s">
        <v>441</v>
      </c>
      <c r="E4473" s="100">
        <v>66829</v>
      </c>
      <c r="F4473" s="129">
        <v>2002</v>
      </c>
      <c r="G4473" s="100" t="s">
        <v>291</v>
      </c>
      <c r="H4473" s="15" t="s">
        <v>290</v>
      </c>
      <c r="I4473" s="130">
        <v>9.1199999999999992</v>
      </c>
      <c r="J4473" s="6">
        <f>1</f>
        <v>1</v>
      </c>
    </row>
    <row r="4474" spans="2:10" ht="23.25" customHeight="1">
      <c r="B4474" s="100" t="s">
        <v>436</v>
      </c>
      <c r="C4474" s="100" t="s">
        <v>437</v>
      </c>
      <c r="D4474" s="100" t="s">
        <v>438</v>
      </c>
      <c r="E4474" s="100">
        <v>66655</v>
      </c>
      <c r="F4474" s="129">
        <v>2016</v>
      </c>
      <c r="G4474" s="100" t="s">
        <v>274</v>
      </c>
      <c r="H4474" s="15" t="s">
        <v>283</v>
      </c>
      <c r="I4474" s="130">
        <v>6.84</v>
      </c>
      <c r="J4474" s="6">
        <f>1</f>
        <v>1</v>
      </c>
    </row>
    <row r="4475" spans="2:10" ht="23.25" customHeight="1">
      <c r="B4475" s="100" t="s">
        <v>405</v>
      </c>
      <c r="C4475" s="100" t="s">
        <v>406</v>
      </c>
      <c r="D4475" s="100" t="str">
        <f>_xlfn.XLOOKUP(tblMix[[#This Row],[Arena Name]],tblLookup[Arena Name],tblLookup[Arena Location],NA(),0,1)</f>
        <v>Denver, Colorado</v>
      </c>
      <c r="E4475" s="100">
        <v>76125</v>
      </c>
      <c r="F4475" s="129">
        <v>2001</v>
      </c>
      <c r="G4475" s="100" t="s">
        <v>358</v>
      </c>
      <c r="H4475" s="15" t="s">
        <v>283</v>
      </c>
      <c r="I4475" s="130">
        <v>14.51</v>
      </c>
      <c r="J4475" s="6">
        <f>1</f>
        <v>1</v>
      </c>
    </row>
    <row r="4476" spans="2:10" ht="23.25" customHeight="1">
      <c r="B4476" s="100" t="s">
        <v>381</v>
      </c>
      <c r="C4476" s="100" t="s">
        <v>382</v>
      </c>
      <c r="D4476" s="100" t="s">
        <v>383</v>
      </c>
      <c r="E4476" s="100">
        <v>71000</v>
      </c>
      <c r="F4476" s="129">
        <v>2017</v>
      </c>
      <c r="G4476" s="100" t="s">
        <v>304</v>
      </c>
      <c r="H4476" s="15" t="s">
        <v>281</v>
      </c>
      <c r="I4476" s="130">
        <v>7.38</v>
      </c>
      <c r="J4476" s="6">
        <f>1</f>
        <v>1</v>
      </c>
    </row>
    <row r="4477" spans="2:10" ht="23.25" customHeight="1">
      <c r="B4477" s="100" t="s">
        <v>387</v>
      </c>
      <c r="C4477" s="100" t="s">
        <v>388</v>
      </c>
      <c r="D4477" s="100" t="s">
        <v>389</v>
      </c>
      <c r="E4477" s="100">
        <v>71608</v>
      </c>
      <c r="F4477" s="129">
        <v>1973</v>
      </c>
      <c r="G4477" s="100" t="s">
        <v>300</v>
      </c>
      <c r="H4477" s="15" t="s">
        <v>290</v>
      </c>
      <c r="I4477" s="130">
        <v>8.15</v>
      </c>
      <c r="J4477" s="6">
        <f>1</f>
        <v>1</v>
      </c>
    </row>
    <row r="4478" spans="2:10" ht="23.25" customHeight="1">
      <c r="B4478" s="100" t="s">
        <v>411</v>
      </c>
      <c r="C4478" s="100" t="s">
        <v>412</v>
      </c>
      <c r="D4478" s="100" t="str">
        <f>_xlfn.XLOOKUP(tblMix[[#This Row],[Arena Name]],tblLookup[Arena Name],tblLookup[Arena Location],NA(),0,1)</f>
        <v>Green Bay, Wisconsin</v>
      </c>
      <c r="E4478" s="100">
        <v>81441</v>
      </c>
      <c r="F4478" s="129">
        <v>1957</v>
      </c>
      <c r="G4478" s="100" t="s">
        <v>310</v>
      </c>
      <c r="H4478" s="15" t="s">
        <v>287</v>
      </c>
      <c r="I4478" s="130">
        <v>7.49</v>
      </c>
      <c r="J4478" s="6">
        <f>1</f>
        <v>1</v>
      </c>
    </row>
    <row r="4479" spans="2:10" ht="23.25" customHeight="1">
      <c r="B4479" s="100" t="s">
        <v>387</v>
      </c>
      <c r="C4479" s="100" t="str">
        <f>_xlfn.XLOOKUP(tblMix[[#This Row],[Team Name]],tblLookup[Team Name],tblLookup[Arena Name],NA(),0,1)</f>
        <v>Highmark Stadium</v>
      </c>
      <c r="D4479" s="100" t="str">
        <f>_xlfn.XLOOKUP(tblMix[[#This Row],[Arena Name]],tblLookup[Arena Name],tblLookup[Arena Location],NA(),0,1)</f>
        <v>Orchard Park, New York</v>
      </c>
      <c r="E4479" s="100">
        <v>71608</v>
      </c>
      <c r="F4479" s="129">
        <v>1973</v>
      </c>
      <c r="G4479" s="100" t="s">
        <v>285</v>
      </c>
      <c r="H4479" s="15" t="s">
        <v>287</v>
      </c>
      <c r="I4479" s="130">
        <v>12.71</v>
      </c>
      <c r="J4479" s="6">
        <f>1</f>
        <v>1</v>
      </c>
    </row>
    <row r="4480" spans="2:10" ht="23.25" customHeight="1">
      <c r="B4480" s="100" t="s">
        <v>384</v>
      </c>
      <c r="C4480" s="100" t="str">
        <f>_xlfn.XLOOKUP(tblMix[[#This Row],[Team Name]],tblLookup[Team Name],tblLookup[Arena Name],NA(),0,1)</f>
        <v>M&amp;T Bank Stadium</v>
      </c>
      <c r="D4480" s="100" t="str">
        <f>_xlfn.XLOOKUP(tblMix[[#This Row],[Arena Name]],tblLookup[Arena Name],tblLookup[Arena Location],NA(),0,1)</f>
        <v>Baltimore, Maryland</v>
      </c>
      <c r="E4480" s="100">
        <v>71008</v>
      </c>
      <c r="F4480" s="129">
        <v>1998</v>
      </c>
      <c r="G4480" s="100" t="s">
        <v>362</v>
      </c>
      <c r="H4480" s="15" t="s">
        <v>283</v>
      </c>
      <c r="I4480" s="130">
        <v>7.12</v>
      </c>
      <c r="J4480" s="6">
        <f>1</f>
        <v>1</v>
      </c>
    </row>
    <row r="4481" spans="2:10" ht="23.25" customHeight="1">
      <c r="B4481" s="100" t="str" cm="1">
        <f t="array" ref="B4481">_xlfn.XLOOKUP(tblMix[[#This Row],[Arena Name]]&amp;tblMix[[#This Row],[Arena Location]],tblLookup[Arena Name]&amp;tblLookup[Arena Location],tblLookup[Team Name],NA(),0,1)</f>
        <v>Arizona Cardinals</v>
      </c>
      <c r="C4481" s="100" t="s">
        <v>379</v>
      </c>
      <c r="D4481" s="100" t="s">
        <v>380</v>
      </c>
      <c r="E4481" s="100">
        <v>63400</v>
      </c>
      <c r="F4481" s="129">
        <v>2006</v>
      </c>
      <c r="G4481" s="100" t="s">
        <v>284</v>
      </c>
      <c r="H4481" s="15" t="s">
        <v>281</v>
      </c>
      <c r="I4481" s="130">
        <v>10.210000000000001</v>
      </c>
      <c r="J4481" s="6">
        <f>1</f>
        <v>1</v>
      </c>
    </row>
    <row r="4482" spans="2:10" ht="23.25" customHeight="1">
      <c r="B4482" s="100" t="s">
        <v>439</v>
      </c>
      <c r="C4482" s="100" t="s">
        <v>440</v>
      </c>
      <c r="D4482" s="100" t="str">
        <f>_xlfn.XLOOKUP(tblMix[[#This Row],[Arena Name]],tblLookup[Arena Name],tblLookup[Arena Location],NA(),0,1)</f>
        <v>Foxborough, Massachusetts</v>
      </c>
      <c r="E4482" s="100">
        <v>66829</v>
      </c>
      <c r="F4482" s="129">
        <v>2002</v>
      </c>
      <c r="G4482" s="100" t="s">
        <v>270</v>
      </c>
      <c r="H4482" s="15" t="s">
        <v>290</v>
      </c>
      <c r="I4482" s="130">
        <v>8.5</v>
      </c>
      <c r="J4482" s="6">
        <f>1</f>
        <v>1</v>
      </c>
    </row>
    <row r="4483" spans="2:10" ht="23.25" customHeight="1">
      <c r="B4483" s="100" t="s">
        <v>396</v>
      </c>
      <c r="C4483" s="100" t="s">
        <v>397</v>
      </c>
      <c r="D4483" s="100" t="s">
        <v>398</v>
      </c>
      <c r="E4483" s="100">
        <v>65515</v>
      </c>
      <c r="F4483" s="129">
        <v>2000</v>
      </c>
      <c r="G4483" s="100" t="s">
        <v>361</v>
      </c>
      <c r="H4483" s="15" t="s">
        <v>283</v>
      </c>
      <c r="I4483" s="130">
        <v>3.15</v>
      </c>
      <c r="J4483" s="6">
        <f>1</f>
        <v>1</v>
      </c>
    </row>
    <row r="4484" spans="2:10" ht="23.25" customHeight="1">
      <c r="B4484" s="100" t="s">
        <v>429</v>
      </c>
      <c r="C4484" s="100" t="str">
        <f>_xlfn.XLOOKUP(tblMix[[#This Row],[Team Name]],tblLookup[Team Name],tblLookup[Arena Name],NA(),0,1)</f>
        <v>SoFi Stadium</v>
      </c>
      <c r="D4484" s="100" t="s">
        <v>431</v>
      </c>
      <c r="E4484" s="100">
        <v>70240</v>
      </c>
      <c r="F4484" s="129">
        <v>2020</v>
      </c>
      <c r="G4484" s="100" t="s">
        <v>294</v>
      </c>
      <c r="H4484" s="15" t="s">
        <v>287</v>
      </c>
      <c r="I4484" s="130">
        <v>3.08</v>
      </c>
      <c r="J4484" s="6">
        <f>1</f>
        <v>1</v>
      </c>
    </row>
    <row r="4485" spans="2:10" ht="23.25" customHeight="1">
      <c r="B4485" s="100" t="s">
        <v>387</v>
      </c>
      <c r="C4485" s="100" t="str">
        <f>_xlfn.XLOOKUP(tblMix[[#This Row],[Team Name]],tblLookup[Team Name],tblLookup[Arena Name],NA(),0,1)</f>
        <v>Highmark Stadium</v>
      </c>
      <c r="D4485" s="100" t="s">
        <v>389</v>
      </c>
      <c r="E4485" s="100">
        <v>71608</v>
      </c>
      <c r="F4485" s="129">
        <v>1973</v>
      </c>
      <c r="G4485" s="100" t="s">
        <v>294</v>
      </c>
      <c r="H4485" s="15" t="s">
        <v>290</v>
      </c>
      <c r="I4485" s="130">
        <v>3.14</v>
      </c>
      <c r="J4485" s="6">
        <f>1</f>
        <v>1</v>
      </c>
    </row>
    <row r="4486" spans="2:10" ht="23.25" customHeight="1">
      <c r="B4486" s="100" t="s">
        <v>402</v>
      </c>
      <c r="C4486" s="100" t="str">
        <f>_xlfn.XLOOKUP(tblMix[[#This Row],[Team Name]],tblLookup[Team Name],tblLookup[Arena Name],NA(),0,1)</f>
        <v>AT&amp;T Stadium</v>
      </c>
      <c r="D4486" s="100" t="str">
        <f>_xlfn.XLOOKUP(tblMix[[#This Row],[Arena Name]],tblLookup[Arena Name],tblLookup[Arena Location],NA(),0,1)</f>
        <v>Arlington, Texas</v>
      </c>
      <c r="E4486" s="100">
        <v>80000</v>
      </c>
      <c r="F4486" s="129">
        <v>2009</v>
      </c>
      <c r="G4486" s="100" t="s">
        <v>282</v>
      </c>
      <c r="H4486" s="15" t="s">
        <v>281</v>
      </c>
      <c r="I4486" s="130">
        <v>5.99</v>
      </c>
      <c r="J4486" s="6">
        <f>1</f>
        <v>1</v>
      </c>
    </row>
    <row r="4487" spans="2:10" ht="23.25" customHeight="1">
      <c r="B4487" s="100" t="str" cm="1">
        <f t="array" ref="B4487">_xlfn.XLOOKUP(tblMix[[#This Row],[Arena Name]]&amp;tblMix[[#This Row],[Arena Location]],tblLookup[Arena Name]&amp;tblLookup[Arena Location],tblLookup[Team Name],NA(),0,1)</f>
        <v>Buffalo Bills</v>
      </c>
      <c r="C4487" s="100" t="str">
        <f>_xlfn.XLOOKUP(tblMix[[#This Row],[Arena Location]],tblLookup[Arena Location],tblLookup[Arena Name],NA(),0,1)</f>
        <v>Highmark Stadium</v>
      </c>
      <c r="D4487" s="100" t="s">
        <v>389</v>
      </c>
      <c r="E4487" s="100">
        <v>71608</v>
      </c>
      <c r="F4487" s="129">
        <v>1973</v>
      </c>
      <c r="G4487" s="100" t="s">
        <v>310</v>
      </c>
      <c r="H4487" s="15" t="s">
        <v>290</v>
      </c>
      <c r="I4487" s="130">
        <v>7</v>
      </c>
      <c r="J4487" s="6">
        <f>1</f>
        <v>1</v>
      </c>
    </row>
    <row r="4488" spans="2:10" ht="23.25" customHeight="1">
      <c r="B4488" s="100" t="str" cm="1">
        <f t="array" ref="B4488">_xlfn.XLOOKUP(tblMix[[#This Row],[Arena Name]]&amp;tblMix[[#This Row],[Arena Location]],tblLookup[Arena Name]&amp;tblLookup[Arena Location],tblLookup[Team Name],NA(),0,1)</f>
        <v>New York Giants</v>
      </c>
      <c r="C4488" s="100" t="str">
        <f>_xlfn.XLOOKUP(tblMix[[#This Row],[Arena Location]],tblLookup[Arena Location],tblLookup[Arena Name],NA(),0,1)</f>
        <v>MetLife Stadium</v>
      </c>
      <c r="D4488" s="100" t="s">
        <v>447</v>
      </c>
      <c r="E4488" s="100">
        <v>82500</v>
      </c>
      <c r="F4488" s="129">
        <v>2010</v>
      </c>
      <c r="G4488" s="100" t="s">
        <v>267</v>
      </c>
      <c r="H4488" s="15" t="s">
        <v>290</v>
      </c>
      <c r="I4488" s="130">
        <v>12.63</v>
      </c>
      <c r="J4488" s="6">
        <f>1</f>
        <v>1</v>
      </c>
    </row>
    <row r="4489" spans="2:10" ht="23.25" customHeight="1">
      <c r="B4489" s="100" t="str" cm="1">
        <f t="array" ref="B4489">_xlfn.XLOOKUP(tblMix[[#This Row],[Arena Name]]&amp;tblMix[[#This Row],[Arena Location]],tblLookup[Arena Name]&amp;tblLookup[Arena Location],tblLookup[Team Name],NA(),0,1)</f>
        <v>Green Bay Packers</v>
      </c>
      <c r="C4489" s="100" t="str">
        <f>_xlfn.XLOOKUP(tblMix[[#This Row],[Arena Location]],tblLookup[Arena Location],tblLookup[Arena Name],NA(),0,1)</f>
        <v>Lambeau Field</v>
      </c>
      <c r="D4489" s="100" t="s">
        <v>413</v>
      </c>
      <c r="E4489" s="100">
        <v>81441</v>
      </c>
      <c r="F4489" s="129">
        <v>1957</v>
      </c>
      <c r="G4489" s="100" t="s">
        <v>267</v>
      </c>
      <c r="H4489" s="15" t="s">
        <v>290</v>
      </c>
      <c r="I4489" s="130">
        <v>12.63</v>
      </c>
      <c r="J4489" s="6">
        <f>1</f>
        <v>1</v>
      </c>
    </row>
    <row r="4490" spans="2:10" ht="23.25" customHeight="1">
      <c r="B4490" s="100" t="s">
        <v>426</v>
      </c>
      <c r="C4490" s="100" t="s">
        <v>427</v>
      </c>
      <c r="D4490" s="100" t="s">
        <v>428</v>
      </c>
      <c r="E4490" s="100">
        <v>65000</v>
      </c>
      <c r="F4490" s="129">
        <v>2020</v>
      </c>
      <c r="G4490" s="100" t="s">
        <v>360</v>
      </c>
      <c r="H4490" s="15" t="s">
        <v>281</v>
      </c>
      <c r="I4490" s="130">
        <v>3.39</v>
      </c>
      <c r="J4490" s="6">
        <f>1</f>
        <v>1</v>
      </c>
    </row>
    <row r="4491" spans="2:10" ht="23.25" customHeight="1">
      <c r="B4491" s="100" t="s">
        <v>426</v>
      </c>
      <c r="C4491" s="100" t="str">
        <f>_xlfn.XLOOKUP(tblMix[[#This Row],[Team Name]],tblLookup[Team Name],tblLookup[Arena Name],NA(),0,1)</f>
        <v>Allegiant Stadium</v>
      </c>
      <c r="D4491" s="100" t="s">
        <v>428</v>
      </c>
      <c r="E4491" s="100">
        <v>65000</v>
      </c>
      <c r="F4491" s="129">
        <v>2020</v>
      </c>
      <c r="G4491" s="100" t="s">
        <v>268</v>
      </c>
      <c r="H4491" s="15" t="s">
        <v>283</v>
      </c>
      <c r="I4491" s="130">
        <v>5.73</v>
      </c>
      <c r="J4491" s="6">
        <f>1</f>
        <v>1</v>
      </c>
    </row>
    <row r="4492" spans="2:10" ht="23.25" customHeight="1">
      <c r="B4492" s="100" t="s">
        <v>399</v>
      </c>
      <c r="C4492" s="100" t="s">
        <v>400</v>
      </c>
      <c r="D4492" s="100" t="s">
        <v>401</v>
      </c>
      <c r="E4492" s="100">
        <v>67895</v>
      </c>
      <c r="F4492" s="129">
        <v>1999</v>
      </c>
      <c r="G4492" s="100" t="s">
        <v>364</v>
      </c>
      <c r="H4492" s="15" t="s">
        <v>283</v>
      </c>
      <c r="I4492" s="130">
        <v>6.86</v>
      </c>
      <c r="J4492" s="6">
        <f>1</f>
        <v>1</v>
      </c>
    </row>
    <row r="4493" spans="2:10" ht="23.25" customHeight="1">
      <c r="B4493" s="100" t="s">
        <v>399</v>
      </c>
      <c r="C4493" s="100" t="s">
        <v>400</v>
      </c>
      <c r="D4493" s="100" t="s">
        <v>401</v>
      </c>
      <c r="E4493" s="100">
        <v>67895</v>
      </c>
      <c r="F4493" s="129">
        <v>1999</v>
      </c>
      <c r="G4493" s="100" t="s">
        <v>365</v>
      </c>
      <c r="H4493" s="15" t="s">
        <v>283</v>
      </c>
      <c r="I4493" s="130">
        <v>7.18</v>
      </c>
      <c r="J4493" s="6">
        <f>1</f>
        <v>1</v>
      </c>
    </row>
    <row r="4494" spans="2:10" ht="23.25" customHeight="1">
      <c r="B4494" s="100" t="s">
        <v>387</v>
      </c>
      <c r="C4494" s="100" t="s">
        <v>388</v>
      </c>
      <c r="D4494" s="100" t="str">
        <f>_xlfn.XLOOKUP(tblMix[[#This Row],[Arena Name]],tblLookup[Arena Name],tblLookup[Arena Location],NA(),0,1)</f>
        <v>Orchard Park, New York</v>
      </c>
      <c r="E4494" s="100">
        <v>71608</v>
      </c>
      <c r="F4494" s="129">
        <v>1973</v>
      </c>
      <c r="G4494" s="100" t="s">
        <v>282</v>
      </c>
      <c r="H4494" s="15" t="s">
        <v>287</v>
      </c>
      <c r="I4494" s="130">
        <v>5.7</v>
      </c>
      <c r="J4494" s="6">
        <f>1</f>
        <v>1</v>
      </c>
    </row>
    <row r="4495" spans="2:10" ht="23.25" customHeight="1">
      <c r="B4495" s="100" t="s">
        <v>436</v>
      </c>
      <c r="C4495" s="100" t="s">
        <v>437</v>
      </c>
      <c r="D4495" s="100" t="s">
        <v>438</v>
      </c>
      <c r="E4495" s="100">
        <v>66655</v>
      </c>
      <c r="F4495" s="129">
        <v>2016</v>
      </c>
      <c r="G4495" s="100" t="s">
        <v>296</v>
      </c>
      <c r="H4495" s="15" t="s">
        <v>287</v>
      </c>
      <c r="I4495" s="130">
        <v>11.1</v>
      </c>
      <c r="J4495" s="6">
        <f>1</f>
        <v>1</v>
      </c>
    </row>
    <row r="4496" spans="2:10" ht="23.25" customHeight="1">
      <c r="B4496" s="100" t="s">
        <v>390</v>
      </c>
      <c r="C4496" s="100" t="s">
        <v>391</v>
      </c>
      <c r="D4496" s="100" t="str">
        <f>_xlfn.XLOOKUP(tblMix[[#This Row],[Arena Name]],tblLookup[Arena Name],tblLookup[Arena Location],NA(),0,1)</f>
        <v>Charlotte, North Carolina</v>
      </c>
      <c r="E4496" s="100">
        <v>75523</v>
      </c>
      <c r="F4496" s="129">
        <v>1996</v>
      </c>
      <c r="G4496" s="100" t="s">
        <v>293</v>
      </c>
      <c r="H4496" s="15" t="s">
        <v>281</v>
      </c>
      <c r="I4496" s="130">
        <v>5.38</v>
      </c>
      <c r="J4496" s="6">
        <f>1</f>
        <v>1</v>
      </c>
    </row>
    <row r="4497" spans="2:10" ht="23.25" customHeight="1">
      <c r="B4497" s="100" t="s">
        <v>458</v>
      </c>
      <c r="C4497" s="100" t="str">
        <f>_xlfn.XLOOKUP(tblMix[[#This Row],[Team Name]],tblLookup[Team Name],tblLookup[Arena Name],NA(),0,1)</f>
        <v>Lumen Field</v>
      </c>
      <c r="D4497" s="100" t="s">
        <v>460</v>
      </c>
      <c r="E4497" s="100">
        <v>69000</v>
      </c>
      <c r="F4497" s="129">
        <v>2002</v>
      </c>
      <c r="G4497" s="100" t="s">
        <v>289</v>
      </c>
      <c r="H4497" s="15" t="s">
        <v>290</v>
      </c>
      <c r="I4497" s="130">
        <v>7.46</v>
      </c>
      <c r="J4497" s="6">
        <f>1</f>
        <v>1</v>
      </c>
    </row>
    <row r="4498" spans="2:10" ht="23.25" customHeight="1">
      <c r="B4498" s="100" t="s">
        <v>384</v>
      </c>
      <c r="C4498" s="100" t="str">
        <f>_xlfn.XLOOKUP(tblMix[[#This Row],[Team Name]],tblLookup[Team Name],tblLookup[Arena Name],NA(),0,1)</f>
        <v>M&amp;T Bank Stadium</v>
      </c>
      <c r="D4498" s="100" t="s">
        <v>386</v>
      </c>
      <c r="E4498" s="100">
        <v>71008</v>
      </c>
      <c r="F4498" s="129">
        <v>1998</v>
      </c>
      <c r="G4498" s="100" t="s">
        <v>273</v>
      </c>
      <c r="H4498" s="15" t="s">
        <v>287</v>
      </c>
      <c r="I4498" s="130">
        <v>6.07</v>
      </c>
      <c r="J4498" s="6">
        <f>1</f>
        <v>1</v>
      </c>
    </row>
    <row r="4499" spans="2:10" ht="23.25" customHeight="1">
      <c r="B4499" s="100" t="s">
        <v>402</v>
      </c>
      <c r="C4499" s="100" t="str">
        <f>_xlfn.XLOOKUP(tblMix[[#This Row],[Team Name]],tblLookup[Team Name],tblLookup[Arena Name],NA(),0,1)</f>
        <v>AT&amp;T Stadium</v>
      </c>
      <c r="D4499" s="100" t="str">
        <f>_xlfn.XLOOKUP(tblMix[[#This Row],[Arena Name]],tblLookup[Arena Name],tblLookup[Arena Location],NA(),0,1)</f>
        <v>Arlington, Texas</v>
      </c>
      <c r="E4499" s="100">
        <v>80000</v>
      </c>
      <c r="F4499" s="129">
        <v>2009</v>
      </c>
      <c r="G4499" s="100" t="s">
        <v>311</v>
      </c>
      <c r="H4499" s="15" t="s">
        <v>281</v>
      </c>
      <c r="I4499" s="130">
        <v>13.65</v>
      </c>
      <c r="J4499" s="6">
        <f>1</f>
        <v>1</v>
      </c>
    </row>
    <row r="4500" spans="2:10" ht="23.25" customHeight="1">
      <c r="B4500" s="100" t="s">
        <v>381</v>
      </c>
      <c r="C4500" s="100" t="s">
        <v>382</v>
      </c>
      <c r="D4500" s="100" t="str">
        <f>_xlfn.XLOOKUP(tblMix[[#This Row],[Arena Name]],tblLookup[Arena Name],tblLookup[Arena Location],NA(),0,1)</f>
        <v>Atlanta, Georgia</v>
      </c>
      <c r="E4500" s="100">
        <v>71000</v>
      </c>
      <c r="F4500" s="129">
        <v>2017</v>
      </c>
      <c r="G4500" s="100" t="s">
        <v>363</v>
      </c>
      <c r="H4500" s="15" t="s">
        <v>287</v>
      </c>
      <c r="I4500" s="130">
        <v>5.05</v>
      </c>
      <c r="J4500" s="6">
        <f>1</f>
        <v>1</v>
      </c>
    </row>
    <row r="4501" spans="2:10" ht="23.25" customHeight="1">
      <c r="B4501" s="100" t="s">
        <v>426</v>
      </c>
      <c r="C4501" s="100" t="str">
        <f>_xlfn.XLOOKUP(tblMix[[#This Row],[Team Name]],tblLookup[Team Name],tblLookup[Arena Name],NA(),0,1)</f>
        <v>Allegiant Stadium</v>
      </c>
      <c r="D4501" s="100" t="str">
        <f>_xlfn.XLOOKUP(tblMix[[#This Row],[Arena Name]],tblLookup[Arena Name],tblLookup[Arena Location],NA(),0,1)</f>
        <v>Paradise, Nevada</v>
      </c>
      <c r="E4501" s="100">
        <v>65000</v>
      </c>
      <c r="F4501" s="129">
        <v>2020</v>
      </c>
      <c r="G4501" s="100" t="s">
        <v>323</v>
      </c>
      <c r="H4501" s="15" t="s">
        <v>281</v>
      </c>
      <c r="I4501" s="130">
        <v>2.19</v>
      </c>
      <c r="J4501" s="6">
        <f>1</f>
        <v>1</v>
      </c>
    </row>
    <row r="4502" spans="2:10" ht="23.25" customHeight="1">
      <c r="B4502" s="100" t="s">
        <v>378</v>
      </c>
      <c r="C4502" s="100" t="str">
        <f>_xlfn.XLOOKUP(tblMix[[#This Row],[Team Name]],tblLookup[Team Name],tblLookup[Arena Name],NA(),0,1)</f>
        <v>State Farm Stadium</v>
      </c>
      <c r="D4502" s="100" t="str">
        <f>_xlfn.XLOOKUP(tblMix[[#This Row],[Arena Name]],tblLookup[Arena Name],tblLookup[Arena Location],NA(),0,1)</f>
        <v>Glendale, Arizona</v>
      </c>
      <c r="E4502" s="100">
        <v>63400</v>
      </c>
      <c r="F4502" s="129">
        <v>2006</v>
      </c>
      <c r="G4502" s="100" t="s">
        <v>358</v>
      </c>
      <c r="H4502" s="15" t="s">
        <v>287</v>
      </c>
      <c r="I4502" s="130">
        <v>14.51</v>
      </c>
      <c r="J4502" s="6">
        <f>1</f>
        <v>1</v>
      </c>
    </row>
    <row r="4503" spans="2:10" ht="23.25" customHeight="1">
      <c r="B4503" s="100" t="s">
        <v>378</v>
      </c>
      <c r="C4503" s="100" t="s">
        <v>379</v>
      </c>
      <c r="D4503" s="100" t="str">
        <f>_xlfn.XLOOKUP(tblMix[[#This Row],[Arena Name]],tblLookup[Arena Name],tblLookup[Arena Location],NA(),0,1)</f>
        <v>Glendale, Arizona</v>
      </c>
      <c r="E4503" s="100">
        <v>63400</v>
      </c>
      <c r="F4503" s="129">
        <v>2006</v>
      </c>
      <c r="G4503" s="100" t="s">
        <v>282</v>
      </c>
      <c r="H4503" s="15" t="s">
        <v>283</v>
      </c>
      <c r="I4503" s="130">
        <v>5.7</v>
      </c>
      <c r="J4503" s="6">
        <f>1</f>
        <v>1</v>
      </c>
    </row>
    <row r="4504" spans="2:10" ht="23.25" customHeight="1">
      <c r="B4504" s="100" t="s">
        <v>448</v>
      </c>
      <c r="C4504" s="100" t="s">
        <v>446</v>
      </c>
      <c r="D4504" s="100" t="s">
        <v>447</v>
      </c>
      <c r="E4504" s="100">
        <v>82500</v>
      </c>
      <c r="F4504" s="129">
        <v>2010</v>
      </c>
      <c r="G4504" s="100" t="s">
        <v>288</v>
      </c>
      <c r="H4504" s="15" t="s">
        <v>283</v>
      </c>
      <c r="I4504" s="130">
        <v>5.13</v>
      </c>
      <c r="J4504" s="6">
        <f>1</f>
        <v>1</v>
      </c>
    </row>
    <row r="4505" spans="2:10" ht="23.25" customHeight="1">
      <c r="B4505" s="100" t="s">
        <v>414</v>
      </c>
      <c r="C4505" s="100" t="s">
        <v>415</v>
      </c>
      <c r="D4505" s="100" t="s">
        <v>416</v>
      </c>
      <c r="E4505" s="100">
        <v>72220</v>
      </c>
      <c r="F4505" s="129">
        <v>2002</v>
      </c>
      <c r="G4505" s="100" t="s">
        <v>299</v>
      </c>
      <c r="H4505" s="15" t="s">
        <v>287</v>
      </c>
      <c r="I4505" s="130">
        <v>5.21</v>
      </c>
      <c r="J4505" s="6">
        <f>1</f>
        <v>1</v>
      </c>
    </row>
    <row r="4506" spans="2:10" ht="23.25" customHeight="1">
      <c r="B4506" s="100" t="s">
        <v>402</v>
      </c>
      <c r="C4506" s="100" t="s">
        <v>403</v>
      </c>
      <c r="D4506" s="100" t="s">
        <v>404</v>
      </c>
      <c r="E4506" s="100">
        <v>80000</v>
      </c>
      <c r="F4506" s="129">
        <v>2009</v>
      </c>
      <c r="G4506" s="100" t="s">
        <v>294</v>
      </c>
      <c r="H4506" s="15" t="s">
        <v>287</v>
      </c>
      <c r="I4506" s="130">
        <v>3.08</v>
      </c>
      <c r="J4506" s="6">
        <f>1</f>
        <v>1</v>
      </c>
    </row>
    <row r="4507" spans="2:10" ht="23.25" customHeight="1">
      <c r="B4507" s="100" t="str" cm="1">
        <f t="array" ref="B4507">_xlfn.XLOOKUP(tblMix[[#This Row],[Arena Name]]&amp;tblMix[[#This Row],[Arena Location]],tblLookup[Arena Name]&amp;tblLookup[Arena Location],tblLookup[Team Name],NA(),0,1)</f>
        <v>New York Giants</v>
      </c>
      <c r="C4507" s="100" t="s">
        <v>446</v>
      </c>
      <c r="D4507" s="100" t="s">
        <v>447</v>
      </c>
      <c r="E4507" s="100">
        <v>82500</v>
      </c>
      <c r="F4507" s="129">
        <v>2010</v>
      </c>
      <c r="G4507" s="100" t="s">
        <v>269</v>
      </c>
      <c r="H4507" s="15" t="s">
        <v>281</v>
      </c>
      <c r="I4507" s="130">
        <v>10.96</v>
      </c>
      <c r="J4507" s="6">
        <f>1</f>
        <v>1</v>
      </c>
    </row>
    <row r="4508" spans="2:10" ht="23.25" customHeight="1">
      <c r="B4508" s="100" t="str" cm="1">
        <f t="array" ref="B4508">_xlfn.XLOOKUP(tblMix[[#This Row],[Arena Name]]&amp;tblMix[[#This Row],[Arena Location]],tblLookup[Arena Name]&amp;tblLookup[Arena Location],tblLookup[Team Name],NA(),0,1)</f>
        <v>Houston Texans</v>
      </c>
      <c r="C4508" s="100" t="s">
        <v>415</v>
      </c>
      <c r="D4508" s="100" t="s">
        <v>416</v>
      </c>
      <c r="E4508" s="100">
        <v>72220</v>
      </c>
      <c r="F4508" s="129">
        <v>2002</v>
      </c>
      <c r="G4508" s="100" t="s">
        <v>309</v>
      </c>
      <c r="H4508" s="15" t="s">
        <v>290</v>
      </c>
      <c r="I4508" s="130">
        <v>1.83</v>
      </c>
      <c r="J4508" s="6">
        <f>1</f>
        <v>1</v>
      </c>
    </row>
    <row r="4509" spans="2:10" ht="23.25" customHeight="1">
      <c r="B4509" s="100" t="s">
        <v>414</v>
      </c>
      <c r="C4509" s="100" t="s">
        <v>415</v>
      </c>
      <c r="D4509" s="100" t="s">
        <v>416</v>
      </c>
      <c r="E4509" s="100">
        <v>72220</v>
      </c>
      <c r="F4509" s="129">
        <v>2002</v>
      </c>
      <c r="G4509" s="100" t="s">
        <v>275</v>
      </c>
      <c r="H4509" s="15" t="s">
        <v>281</v>
      </c>
      <c r="I4509" s="130">
        <v>15.9</v>
      </c>
      <c r="J4509" s="6">
        <f>1</f>
        <v>1</v>
      </c>
    </row>
    <row r="4510" spans="2:10" ht="23.25" customHeight="1">
      <c r="B4510" s="100" t="s">
        <v>432</v>
      </c>
      <c r="C4510" s="100" t="s">
        <v>430</v>
      </c>
      <c r="D4510" s="100" t="s">
        <v>431</v>
      </c>
      <c r="E4510" s="100">
        <v>70240</v>
      </c>
      <c r="F4510" s="129">
        <v>2020</v>
      </c>
      <c r="G4510" s="100" t="s">
        <v>277</v>
      </c>
      <c r="H4510" s="15" t="s">
        <v>281</v>
      </c>
      <c r="I4510" s="130">
        <v>8.14</v>
      </c>
      <c r="J4510" s="6">
        <f>1</f>
        <v>1</v>
      </c>
    </row>
    <row r="4511" spans="2:10" ht="23.25" customHeight="1">
      <c r="B4511" s="100" t="str" cm="1">
        <f t="array" ref="B4511">_xlfn.XLOOKUP(tblMix[[#This Row],[Arena Name]]&amp;tblMix[[#This Row],[Arena Location]],tblLookup[Arena Name]&amp;tblLookup[Arena Location],tblLookup[Team Name],NA(),0,1)</f>
        <v>Green Bay Packers</v>
      </c>
      <c r="C4511" s="100" t="str">
        <f>_xlfn.XLOOKUP(tblMix[[#This Row],[Arena Location]],tblLookup[Arena Location],tblLookup[Arena Name],NA(),0,1)</f>
        <v>Lambeau Field</v>
      </c>
      <c r="D4511" s="100" t="s">
        <v>413</v>
      </c>
      <c r="E4511" s="100">
        <v>81441</v>
      </c>
      <c r="F4511" s="129">
        <v>1957</v>
      </c>
      <c r="G4511" s="100" t="s">
        <v>293</v>
      </c>
      <c r="H4511" s="15" t="s">
        <v>283</v>
      </c>
      <c r="I4511" s="130">
        <v>5.08</v>
      </c>
      <c r="J4511" s="6">
        <f>1</f>
        <v>1</v>
      </c>
    </row>
    <row r="4512" spans="2:10" ht="23.25" customHeight="1">
      <c r="B4512" s="100" t="s">
        <v>405</v>
      </c>
      <c r="C4512" s="100" t="s">
        <v>406</v>
      </c>
      <c r="D4512" s="100" t="s">
        <v>407</v>
      </c>
      <c r="E4512" s="100">
        <v>76125</v>
      </c>
      <c r="F4512" s="129">
        <v>2001</v>
      </c>
      <c r="G4512" s="100" t="s">
        <v>273</v>
      </c>
      <c r="H4512" s="15" t="s">
        <v>281</v>
      </c>
      <c r="I4512" s="130">
        <v>6.37</v>
      </c>
      <c r="J4512" s="6">
        <f>1</f>
        <v>1</v>
      </c>
    </row>
    <row r="4513" spans="2:10" ht="23.25" customHeight="1">
      <c r="B4513" s="100" t="s">
        <v>429</v>
      </c>
      <c r="C4513" s="100" t="str">
        <f>_xlfn.XLOOKUP(tblMix[[#This Row],[Team Name]],tblLookup[Team Name],tblLookup[Arena Name],NA(),0,1)</f>
        <v>SoFi Stadium</v>
      </c>
      <c r="D4513" s="100" t="str">
        <f>_xlfn.XLOOKUP(tblMix[[#This Row],[Arena Name]],tblLookup[Arena Name],tblLookup[Arena Location],NA(),0,1)</f>
        <v>Inglewood, California</v>
      </c>
      <c r="E4513" s="100">
        <v>70240</v>
      </c>
      <c r="F4513" s="129">
        <v>2020</v>
      </c>
      <c r="G4513" s="100" t="s">
        <v>298</v>
      </c>
      <c r="H4513" s="15" t="s">
        <v>281</v>
      </c>
      <c r="I4513" s="130">
        <v>9.0500000000000007</v>
      </c>
      <c r="J4513" s="6">
        <f>1</f>
        <v>1</v>
      </c>
    </row>
    <row r="4514" spans="2:10" ht="23.25" customHeight="1">
      <c r="B4514" s="100" t="s">
        <v>467</v>
      </c>
      <c r="C4514" s="100" t="s">
        <v>468</v>
      </c>
      <c r="D4514" s="100" t="s">
        <v>469</v>
      </c>
      <c r="E4514" s="100">
        <v>82000</v>
      </c>
      <c r="F4514" s="129">
        <v>1997</v>
      </c>
      <c r="G4514" s="100" t="s">
        <v>358</v>
      </c>
      <c r="H4514" s="15" t="s">
        <v>287</v>
      </c>
      <c r="I4514" s="130">
        <v>14.51</v>
      </c>
      <c r="J4514" s="6">
        <f>1</f>
        <v>1</v>
      </c>
    </row>
    <row r="4515" spans="2:10" ht="23.25" customHeight="1">
      <c r="B4515" s="100" t="s">
        <v>432</v>
      </c>
      <c r="C4515" s="100" t="str">
        <f>_xlfn.XLOOKUP(tblMix[[#This Row],[Team Name]],tblLookup[Team Name],tblLookup[Arena Name],NA(),0,1)</f>
        <v>SoFi Stadium</v>
      </c>
      <c r="D4515" s="100" t="s">
        <v>431</v>
      </c>
      <c r="E4515" s="100">
        <v>70240</v>
      </c>
      <c r="F4515" s="129">
        <v>2020</v>
      </c>
      <c r="G4515" s="100" t="s">
        <v>314</v>
      </c>
      <c r="H4515" s="15" t="s">
        <v>287</v>
      </c>
      <c r="I4515" s="130">
        <v>12.41</v>
      </c>
      <c r="J4515" s="6">
        <f>1</f>
        <v>1</v>
      </c>
    </row>
    <row r="4516" spans="2:10" ht="23.25" customHeight="1">
      <c r="B4516" s="100" t="s">
        <v>393</v>
      </c>
      <c r="C4516" s="100" t="s">
        <v>394</v>
      </c>
      <c r="D4516" s="100" t="s">
        <v>395</v>
      </c>
      <c r="E4516" s="100">
        <v>61500</v>
      </c>
      <c r="F4516" s="129">
        <v>1924</v>
      </c>
      <c r="G4516" s="100" t="s">
        <v>299</v>
      </c>
      <c r="H4516" s="15" t="s">
        <v>290</v>
      </c>
      <c r="I4516" s="130">
        <v>4.87</v>
      </c>
      <c r="J4516" s="6">
        <f>1</f>
        <v>1</v>
      </c>
    </row>
    <row r="4517" spans="2:10" ht="23.25" customHeight="1">
      <c r="B4517" s="100" t="s">
        <v>442</v>
      </c>
      <c r="C4517" s="100" t="s">
        <v>443</v>
      </c>
      <c r="D4517" s="100" t="str">
        <f>_xlfn.XLOOKUP(tblMix[[#This Row],[Arena Name]],tblLookup[Arena Name],tblLookup[Arena Location],NA(),0,1)</f>
        <v>New Orleans, Louisiana</v>
      </c>
      <c r="E4517" s="100">
        <v>73208</v>
      </c>
      <c r="F4517" s="129">
        <v>1975</v>
      </c>
      <c r="G4517" s="100" t="s">
        <v>272</v>
      </c>
      <c r="H4517" s="15" t="s">
        <v>281</v>
      </c>
      <c r="I4517" s="130">
        <v>14.43</v>
      </c>
      <c r="J4517" s="6">
        <f>1</f>
        <v>1</v>
      </c>
    </row>
    <row r="4518" spans="2:10" ht="23.25" customHeight="1">
      <c r="B4518" s="100" t="str" cm="1">
        <f t="array" ref="B4518">_xlfn.XLOOKUP(tblMix[[#This Row],[Arena Name]]&amp;tblMix[[#This Row],[Arena Location]],tblLookup[Arena Name]&amp;tblLookup[Arena Location],tblLookup[Team Name],NA(),0,1)</f>
        <v>Carolina Panthers</v>
      </c>
      <c r="C4518" s="100" t="str">
        <f>_xlfn.XLOOKUP(tblMix[[#This Row],[Arena Location]],tblLookup[Arena Location],tblLookup[Arena Name],NA(),0,1)</f>
        <v>Bank of America Stadium</v>
      </c>
      <c r="D4518" s="100" t="s">
        <v>392</v>
      </c>
      <c r="E4518" s="100">
        <v>75523</v>
      </c>
      <c r="F4518" s="129">
        <v>1996</v>
      </c>
      <c r="G4518" s="100" t="s">
        <v>274</v>
      </c>
      <c r="H4518" s="15" t="s">
        <v>290</v>
      </c>
      <c r="I4518" s="130">
        <v>7.28</v>
      </c>
      <c r="J4518" s="6">
        <f>1</f>
        <v>1</v>
      </c>
    </row>
    <row r="4519" spans="2:10" ht="23.25" customHeight="1">
      <c r="B4519" s="100" t="s">
        <v>442</v>
      </c>
      <c r="C4519" s="100" t="s">
        <v>443</v>
      </c>
      <c r="D4519" s="100" t="s">
        <v>444</v>
      </c>
      <c r="E4519" s="100">
        <v>73208</v>
      </c>
      <c r="F4519" s="129">
        <v>1975</v>
      </c>
      <c r="G4519" s="100" t="s">
        <v>303</v>
      </c>
      <c r="H4519" s="15" t="s">
        <v>281</v>
      </c>
      <c r="I4519" s="130">
        <v>14.45</v>
      </c>
      <c r="J4519" s="6">
        <f>1</f>
        <v>1</v>
      </c>
    </row>
    <row r="4520" spans="2:10" ht="23.25" customHeight="1">
      <c r="B4520" s="100" t="str" cm="1">
        <f t="array" ref="B4520">_xlfn.XLOOKUP(tblMix[[#This Row],[Arena Name]]&amp;tblMix[[#This Row],[Arena Location]],tblLookup[Arena Name]&amp;tblLookup[Arena Location],tblLookup[Team Name],NA(),0,1)</f>
        <v>New York Giants</v>
      </c>
      <c r="C4520" s="100" t="str">
        <f>_xlfn.XLOOKUP(tblMix[[#This Row],[Arena Location]],tblLookup[Arena Location],tblLookup[Arena Name],NA(),0,1)</f>
        <v>MetLife Stadium</v>
      </c>
      <c r="D4520" s="100" t="s">
        <v>447</v>
      </c>
      <c r="E4520" s="100">
        <v>82500</v>
      </c>
      <c r="F4520" s="129">
        <v>2010</v>
      </c>
      <c r="G4520" s="100" t="s">
        <v>313</v>
      </c>
      <c r="H4520" s="15" t="s">
        <v>287</v>
      </c>
      <c r="I4520" s="130">
        <v>12.48</v>
      </c>
      <c r="J4520" s="6">
        <f>1</f>
        <v>1</v>
      </c>
    </row>
    <row r="4521" spans="2:10" ht="23.25" customHeight="1">
      <c r="B4521" s="100" t="s">
        <v>464</v>
      </c>
      <c r="C4521" s="100" t="s">
        <v>465</v>
      </c>
      <c r="D4521" s="100" t="s">
        <v>466</v>
      </c>
      <c r="E4521" s="100">
        <v>69143</v>
      </c>
      <c r="F4521" s="129">
        <v>1999</v>
      </c>
      <c r="G4521" s="100" t="s">
        <v>272</v>
      </c>
      <c r="H4521" s="15" t="s">
        <v>287</v>
      </c>
      <c r="I4521" s="130">
        <v>15.68</v>
      </c>
      <c r="J4521" s="6">
        <f>1</f>
        <v>1</v>
      </c>
    </row>
    <row r="4522" spans="2:10" ht="23.25" customHeight="1">
      <c r="B4522" s="100" t="s">
        <v>420</v>
      </c>
      <c r="C4522" s="100" t="str">
        <f>_xlfn.XLOOKUP(tblMix[[#This Row],[Team Name]],tblLookup[Team Name],tblLookup[Arena Name],NA(),0,1)</f>
        <v>TIAA Bank Field</v>
      </c>
      <c r="D4522" s="100" t="str">
        <f>_xlfn.XLOOKUP(tblMix[[#This Row],[Arena Name]],tblLookup[Arena Name],tblLookup[Arena Location],NA(),0,1)</f>
        <v>Jacksonville, Florida</v>
      </c>
      <c r="E4522" s="100">
        <v>69132</v>
      </c>
      <c r="F4522" s="129">
        <v>2008</v>
      </c>
      <c r="G4522" s="100" t="s">
        <v>297</v>
      </c>
      <c r="H4522" s="15" t="s">
        <v>283</v>
      </c>
      <c r="I4522" s="130">
        <v>15.27</v>
      </c>
      <c r="J4522" s="6">
        <f>1</f>
        <v>1</v>
      </c>
    </row>
    <row r="4523" spans="2:10" ht="23.25" customHeight="1">
      <c r="B4523" s="100" t="s">
        <v>405</v>
      </c>
      <c r="C4523" s="100" t="s">
        <v>406</v>
      </c>
      <c r="D4523" s="100" t="s">
        <v>407</v>
      </c>
      <c r="E4523" s="100">
        <v>76125</v>
      </c>
      <c r="F4523" s="129">
        <v>2001</v>
      </c>
      <c r="G4523" s="100" t="s">
        <v>304</v>
      </c>
      <c r="H4523" s="15" t="s">
        <v>281</v>
      </c>
      <c r="I4523" s="130">
        <v>7.38</v>
      </c>
      <c r="J4523" s="6">
        <f>1</f>
        <v>1</v>
      </c>
    </row>
    <row r="4524" spans="2:10" ht="23.25" customHeight="1">
      <c r="B4524" s="100" t="str" cm="1">
        <f t="array" ref="B4524">_xlfn.XLOOKUP(tblMix[[#This Row],[Arena Name]]&amp;tblMix[[#This Row],[Arena Location]],tblLookup[Arena Name]&amp;tblLookup[Arena Location],tblLookup[Team Name],NA(),0,1)</f>
        <v>New York Giants</v>
      </c>
      <c r="C4524" s="100" t="s">
        <v>446</v>
      </c>
      <c r="D4524" s="100" t="str">
        <f>_xlfn.XLOOKUP(tblMix[[#This Row],[Arena Name]],tblLookup[Arena Name],tblLookup[Arena Location],NA(),0,1)</f>
        <v>East Rutherford, New Jersey</v>
      </c>
      <c r="E4524" s="100">
        <v>82500</v>
      </c>
      <c r="F4524" s="129">
        <v>2010</v>
      </c>
      <c r="G4524" s="100" t="s">
        <v>358</v>
      </c>
      <c r="H4524" s="15" t="s">
        <v>287</v>
      </c>
      <c r="I4524" s="130">
        <v>14.51</v>
      </c>
      <c r="J4524" s="6">
        <f>1</f>
        <v>1</v>
      </c>
    </row>
    <row r="4525" spans="2:10" ht="23.25" customHeight="1">
      <c r="B4525" s="100" t="s">
        <v>445</v>
      </c>
      <c r="C4525" s="100" t="s">
        <v>446</v>
      </c>
      <c r="D4525" s="100" t="s">
        <v>447</v>
      </c>
      <c r="E4525" s="100">
        <v>82500</v>
      </c>
      <c r="F4525" s="129">
        <v>2010</v>
      </c>
      <c r="G4525" s="100" t="s">
        <v>275</v>
      </c>
      <c r="H4525" s="15" t="s">
        <v>287</v>
      </c>
      <c r="I4525" s="130">
        <v>14.59</v>
      </c>
      <c r="J4525" s="6">
        <f>1</f>
        <v>1</v>
      </c>
    </row>
    <row r="4526" spans="2:10" ht="23.25" customHeight="1">
      <c r="B4526" s="100" t="s">
        <v>467</v>
      </c>
      <c r="C4526" s="100" t="s">
        <v>468</v>
      </c>
      <c r="D4526" s="100" t="s">
        <v>469</v>
      </c>
      <c r="E4526" s="100">
        <v>82000</v>
      </c>
      <c r="F4526" s="129">
        <v>1997</v>
      </c>
      <c r="G4526" s="100" t="s">
        <v>271</v>
      </c>
      <c r="H4526" s="15" t="s">
        <v>283</v>
      </c>
      <c r="I4526" s="130">
        <v>9.4700000000000006</v>
      </c>
      <c r="J4526" s="6">
        <f>1</f>
        <v>1</v>
      </c>
    </row>
    <row r="4527" spans="2:10" ht="23.25" customHeight="1">
      <c r="B4527" s="100" t="s">
        <v>423</v>
      </c>
      <c r="C4527" s="100" t="s">
        <v>424</v>
      </c>
      <c r="D4527" s="100" t="s">
        <v>425</v>
      </c>
      <c r="E4527" s="100">
        <v>76416</v>
      </c>
      <c r="F4527" s="129">
        <v>1972</v>
      </c>
      <c r="G4527" s="100" t="s">
        <v>364</v>
      </c>
      <c r="H4527" s="15" t="s">
        <v>281</v>
      </c>
      <c r="I4527" s="130">
        <v>7.2</v>
      </c>
      <c r="J4527" s="6">
        <f>1</f>
        <v>1</v>
      </c>
    </row>
    <row r="4528" spans="2:10" ht="23.25" customHeight="1">
      <c r="B4528" s="100" t="s">
        <v>449</v>
      </c>
      <c r="C4528" s="100" t="s">
        <v>450</v>
      </c>
      <c r="D4528" s="100" t="s">
        <v>451</v>
      </c>
      <c r="E4528" s="100">
        <v>69596</v>
      </c>
      <c r="F4528" s="129">
        <v>2003</v>
      </c>
      <c r="G4528" s="100" t="s">
        <v>274</v>
      </c>
      <c r="H4528" s="15" t="s">
        <v>281</v>
      </c>
      <c r="I4528" s="130">
        <v>7.11</v>
      </c>
      <c r="J4528" s="6">
        <f>1</f>
        <v>1</v>
      </c>
    </row>
    <row r="4529" spans="2:10" ht="23.25" customHeight="1">
      <c r="B4529" s="100" t="s">
        <v>399</v>
      </c>
      <c r="C4529" s="100" t="s">
        <v>400</v>
      </c>
      <c r="D4529" s="100" t="str">
        <f>_xlfn.XLOOKUP(tblMix[[#This Row],[Arena Name]],tblLookup[Arena Name],tblLookup[Arena Location],NA(),0,1)</f>
        <v>Cleveland, Ohio</v>
      </c>
      <c r="E4529" s="100">
        <v>67895</v>
      </c>
      <c r="F4529" s="129">
        <v>1999</v>
      </c>
      <c r="G4529" s="100" t="s">
        <v>267</v>
      </c>
      <c r="H4529" s="15" t="s">
        <v>290</v>
      </c>
      <c r="I4529" s="130">
        <v>12.63</v>
      </c>
      <c r="J4529" s="6">
        <f>1</f>
        <v>1</v>
      </c>
    </row>
    <row r="4530" spans="2:10" ht="23.25" customHeight="1">
      <c r="B4530" s="100" t="s">
        <v>390</v>
      </c>
      <c r="C4530" s="100" t="s">
        <v>391</v>
      </c>
      <c r="D4530" s="100" t="s">
        <v>392</v>
      </c>
      <c r="E4530" s="100">
        <v>75523</v>
      </c>
      <c r="F4530" s="129">
        <v>1996</v>
      </c>
      <c r="G4530" s="100" t="s">
        <v>304</v>
      </c>
      <c r="H4530" s="15" t="s">
        <v>287</v>
      </c>
      <c r="I4530" s="130">
        <v>7.53</v>
      </c>
      <c r="J4530" s="6">
        <f>1</f>
        <v>1</v>
      </c>
    </row>
    <row r="4531" spans="2:10" ht="23.25" customHeight="1">
      <c r="B4531" s="100" t="s">
        <v>399</v>
      </c>
      <c r="C4531" s="100" t="s">
        <v>400</v>
      </c>
      <c r="D4531" s="100" t="str">
        <f>_xlfn.XLOOKUP(tblMix[[#This Row],[Arena Name]],tblLookup[Arena Name],tblLookup[Arena Location],NA(),0,1)</f>
        <v>Cleveland, Ohio</v>
      </c>
      <c r="E4531" s="100">
        <v>67895</v>
      </c>
      <c r="F4531" s="129">
        <v>1999</v>
      </c>
      <c r="G4531" s="100" t="s">
        <v>365</v>
      </c>
      <c r="H4531" s="15" t="s">
        <v>283</v>
      </c>
      <c r="I4531" s="130">
        <v>7.18</v>
      </c>
      <c r="J4531" s="6">
        <f>1</f>
        <v>1</v>
      </c>
    </row>
    <row r="4532" spans="2:10" ht="23.25" customHeight="1">
      <c r="B4532" s="100" t="s">
        <v>445</v>
      </c>
      <c r="C4532" s="100" t="s">
        <v>446</v>
      </c>
      <c r="D4532" s="100" t="s">
        <v>447</v>
      </c>
      <c r="E4532" s="100">
        <v>82500</v>
      </c>
      <c r="F4532" s="129">
        <v>2010</v>
      </c>
      <c r="G4532" s="100" t="s">
        <v>322</v>
      </c>
      <c r="H4532" s="15" t="s">
        <v>287</v>
      </c>
      <c r="I4532" s="130">
        <v>4.54</v>
      </c>
      <c r="J4532" s="6">
        <f>1</f>
        <v>1</v>
      </c>
    </row>
    <row r="4533" spans="2:10" ht="23.25" customHeight="1">
      <c r="B4533" s="100" t="s">
        <v>426</v>
      </c>
      <c r="C4533" s="100" t="s">
        <v>427</v>
      </c>
      <c r="D4533" s="100" t="str">
        <f>_xlfn.XLOOKUP(tblMix[[#This Row],[Arena Name]],tblLookup[Arena Name],tblLookup[Arena Location],NA(),0,1)</f>
        <v>Paradise, Nevada</v>
      </c>
      <c r="E4533" s="100">
        <v>65000</v>
      </c>
      <c r="F4533" s="129">
        <v>2020</v>
      </c>
      <c r="G4533" s="100" t="s">
        <v>323</v>
      </c>
      <c r="H4533" s="15" t="s">
        <v>281</v>
      </c>
      <c r="I4533" s="130">
        <v>2.19</v>
      </c>
      <c r="J4533" s="6">
        <f>1</f>
        <v>1</v>
      </c>
    </row>
    <row r="4534" spans="2:10" ht="23.25" customHeight="1">
      <c r="B4534" s="100" t="s">
        <v>467</v>
      </c>
      <c r="C4534" s="100" t="s">
        <v>468</v>
      </c>
      <c r="D4534" s="100" t="s">
        <v>469</v>
      </c>
      <c r="E4534" s="100">
        <v>82000</v>
      </c>
      <c r="F4534" s="129">
        <v>1997</v>
      </c>
      <c r="G4534" s="100" t="s">
        <v>269</v>
      </c>
      <c r="H4534" s="15" t="s">
        <v>283</v>
      </c>
      <c r="I4534" s="130">
        <v>10.34</v>
      </c>
      <c r="J4534" s="6">
        <f>1</f>
        <v>1</v>
      </c>
    </row>
    <row r="4535" spans="2:10" ht="23.25" customHeight="1">
      <c r="B4535" s="100" t="str" cm="1">
        <f t="array" ref="B4535">_xlfn.XLOOKUP(tblMix[[#This Row],[Arena Name]]&amp;tblMix[[#This Row],[Arena Location]],tblLookup[Arena Name]&amp;tblLookup[Arena Location],tblLookup[Team Name],NA(),0,1)</f>
        <v>Denver Broncos</v>
      </c>
      <c r="C4535" s="100" t="s">
        <v>406</v>
      </c>
      <c r="D4535" s="100" t="s">
        <v>407</v>
      </c>
      <c r="E4535" s="100">
        <v>76125</v>
      </c>
      <c r="F4535" s="129">
        <v>2001</v>
      </c>
      <c r="G4535" s="100" t="s">
        <v>285</v>
      </c>
      <c r="H4535" s="15" t="s">
        <v>281</v>
      </c>
      <c r="I4535" s="130">
        <v>13.35</v>
      </c>
      <c r="J4535" s="6">
        <f>1</f>
        <v>1</v>
      </c>
    </row>
    <row r="4536" spans="2:10" ht="23.25" customHeight="1">
      <c r="B4536" s="100" t="s">
        <v>455</v>
      </c>
      <c r="C4536" s="100" t="str">
        <f>_xlfn.XLOOKUP(tblMix[[#This Row],[Team Name]],tblLookup[Team Name],tblLookup[Arena Name],NA(),0,1)</f>
        <v>Levi's Stadium</v>
      </c>
      <c r="D4536" s="100" t="str">
        <f>_xlfn.XLOOKUP(tblMix[[#This Row],[Arena Name]],tblLookup[Arena Name],tblLookup[Arena Location],NA(),0,1)</f>
        <v>Santa Clara, California</v>
      </c>
      <c r="E4536" s="100">
        <v>68500</v>
      </c>
      <c r="F4536" s="129">
        <v>2014</v>
      </c>
      <c r="G4536" s="100" t="s">
        <v>298</v>
      </c>
      <c r="H4536" s="15" t="s">
        <v>283</v>
      </c>
      <c r="I4536" s="130">
        <v>9.84</v>
      </c>
      <c r="J4536" s="6">
        <f>1</f>
        <v>1</v>
      </c>
    </row>
    <row r="4537" spans="2:10" ht="23.25" customHeight="1">
      <c r="B4537" s="100" t="s">
        <v>433</v>
      </c>
      <c r="C4537" s="100" t="s">
        <v>434</v>
      </c>
      <c r="D4537" s="100" t="str">
        <f>_xlfn.XLOOKUP(tblMix[[#This Row],[Arena Name]],tblLookup[Arena Name],tblLookup[Arena Location],NA(),0,1)</f>
        <v>Miami Gardens, Florida</v>
      </c>
      <c r="E4537" s="100">
        <v>65326</v>
      </c>
      <c r="F4537" s="129">
        <v>1987</v>
      </c>
      <c r="G4537" s="100" t="s">
        <v>292</v>
      </c>
      <c r="H4537" s="15" t="s">
        <v>283</v>
      </c>
      <c r="I4537" s="130">
        <v>9.99</v>
      </c>
      <c r="J4537" s="6">
        <f>1</f>
        <v>1</v>
      </c>
    </row>
    <row r="4538" spans="2:10" ht="23.25" customHeight="1">
      <c r="B4538" s="100" t="s">
        <v>464</v>
      </c>
      <c r="C4538" s="100" t="s">
        <v>465</v>
      </c>
      <c r="D4538" s="100" t="s">
        <v>466</v>
      </c>
      <c r="E4538" s="100">
        <v>69143</v>
      </c>
      <c r="F4538" s="129">
        <v>1999</v>
      </c>
      <c r="G4538" s="100" t="s">
        <v>276</v>
      </c>
      <c r="H4538" s="15" t="s">
        <v>290</v>
      </c>
      <c r="I4538" s="130">
        <v>5.78</v>
      </c>
      <c r="J4538" s="6">
        <f>1</f>
        <v>1</v>
      </c>
    </row>
    <row r="4539" spans="2:10" ht="23.25" customHeight="1">
      <c r="B4539" s="100" t="s">
        <v>393</v>
      </c>
      <c r="C4539" s="100" t="s">
        <v>394</v>
      </c>
      <c r="D4539" s="100" t="s">
        <v>395</v>
      </c>
      <c r="E4539" s="100">
        <v>61500</v>
      </c>
      <c r="F4539" s="129">
        <v>1924</v>
      </c>
      <c r="G4539" s="100" t="s">
        <v>311</v>
      </c>
      <c r="H4539" s="15" t="s">
        <v>287</v>
      </c>
      <c r="I4539" s="130">
        <v>14.84</v>
      </c>
      <c r="J4539" s="6">
        <f>1</f>
        <v>1</v>
      </c>
    </row>
    <row r="4540" spans="2:10" ht="23.25" customHeight="1">
      <c r="B4540" s="100" t="s">
        <v>436</v>
      </c>
      <c r="C4540" s="100" t="str">
        <f>_xlfn.XLOOKUP(tblMix[[#This Row],[Team Name]],tblLookup[Team Name],tblLookup[Arena Name],NA(),0,1)</f>
        <v>U.S. Bank Stadium</v>
      </c>
      <c r="D4540" s="100" t="str">
        <f>_xlfn.XLOOKUP(tblMix[[#This Row],[Arena Name]],tblLookup[Arena Name],tblLookup[Arena Location],NA(),0,1)</f>
        <v>Minneapolis, Minnesota</v>
      </c>
      <c r="E4540" s="100">
        <v>66655</v>
      </c>
      <c r="F4540" s="129">
        <v>2016</v>
      </c>
      <c r="G4540" s="100" t="s">
        <v>298</v>
      </c>
      <c r="H4540" s="15" t="s">
        <v>290</v>
      </c>
      <c r="I4540" s="130">
        <v>10.7</v>
      </c>
      <c r="J4540" s="6">
        <f>1</f>
        <v>1</v>
      </c>
    </row>
    <row r="4541" spans="2:10" ht="23.25" customHeight="1">
      <c r="B4541" s="100" t="s">
        <v>436</v>
      </c>
      <c r="C4541" s="100" t="s">
        <v>437</v>
      </c>
      <c r="D4541" s="100" t="str">
        <f>_xlfn.XLOOKUP(tblMix[[#This Row],[Arena Name]],tblLookup[Arena Name],tblLookup[Arena Location],NA(),0,1)</f>
        <v>Minneapolis, Minnesota</v>
      </c>
      <c r="E4541" s="100">
        <v>66655</v>
      </c>
      <c r="F4541" s="129">
        <v>2016</v>
      </c>
      <c r="G4541" s="100" t="s">
        <v>309</v>
      </c>
      <c r="H4541" s="15" t="s">
        <v>281</v>
      </c>
      <c r="I4541" s="130">
        <v>1.61</v>
      </c>
      <c r="J4541" s="6">
        <f>1</f>
        <v>1</v>
      </c>
    </row>
    <row r="4542" spans="2:10" ht="23.25" customHeight="1">
      <c r="B4542" s="100" t="s">
        <v>432</v>
      </c>
      <c r="C4542" s="100" t="s">
        <v>430</v>
      </c>
      <c r="D4542" s="100" t="str">
        <f>_xlfn.XLOOKUP(tblMix[[#This Row],[Arena Name]],tblLookup[Arena Name],tblLookup[Arena Location],NA(),0,1)</f>
        <v>Inglewood, California</v>
      </c>
      <c r="E4542" s="100">
        <v>70240</v>
      </c>
      <c r="F4542" s="129">
        <v>2020</v>
      </c>
      <c r="G4542" s="100" t="s">
        <v>321</v>
      </c>
      <c r="H4542" s="15" t="s">
        <v>281</v>
      </c>
      <c r="I4542" s="130">
        <v>3.9</v>
      </c>
      <c r="J4542" s="6">
        <f>1</f>
        <v>1</v>
      </c>
    </row>
    <row r="4543" spans="2:10" ht="23.25" customHeight="1">
      <c r="B4543" s="100" t="s">
        <v>411</v>
      </c>
      <c r="C4543" s="100" t="s">
        <v>412</v>
      </c>
      <c r="D4543" s="100" t="s">
        <v>413</v>
      </c>
      <c r="E4543" s="100">
        <v>81441</v>
      </c>
      <c r="F4543" s="129">
        <v>1957</v>
      </c>
      <c r="G4543" s="100" t="s">
        <v>322</v>
      </c>
      <c r="H4543" s="15" t="s">
        <v>290</v>
      </c>
      <c r="I4543" s="130">
        <v>5.04</v>
      </c>
      <c r="J4543" s="6">
        <f>1</f>
        <v>1</v>
      </c>
    </row>
    <row r="4544" spans="2:10" ht="23.25" customHeight="1">
      <c r="B4544" s="100" t="s">
        <v>417</v>
      </c>
      <c r="C4544" s="100" t="s">
        <v>418</v>
      </c>
      <c r="D4544" s="100" t="str">
        <f>_xlfn.XLOOKUP(tblMix[[#This Row],[Arena Name]],tblLookup[Arena Name],tblLookup[Arena Location],NA(),0,1)</f>
        <v>Indianapolis, Indiana</v>
      </c>
      <c r="E4544" s="100">
        <v>67000</v>
      </c>
      <c r="F4544" s="129">
        <v>2008</v>
      </c>
      <c r="G4544" s="100" t="s">
        <v>311</v>
      </c>
      <c r="H4544" s="15" t="s">
        <v>287</v>
      </c>
      <c r="I4544" s="130">
        <v>14.84</v>
      </c>
      <c r="J4544" s="6">
        <f>1</f>
        <v>1</v>
      </c>
    </row>
    <row r="4545" spans="2:10" ht="23.25" customHeight="1">
      <c r="B4545" s="100" t="s">
        <v>464</v>
      </c>
      <c r="C4545" s="100" t="s">
        <v>465</v>
      </c>
      <c r="D4545" s="100" t="s">
        <v>466</v>
      </c>
      <c r="E4545" s="100">
        <v>69143</v>
      </c>
      <c r="F4545" s="129">
        <v>1999</v>
      </c>
      <c r="G4545" s="100" t="s">
        <v>322</v>
      </c>
      <c r="H4545" s="15" t="s">
        <v>290</v>
      </c>
      <c r="I4545" s="130">
        <v>5.04</v>
      </c>
      <c r="J4545" s="6">
        <f>1</f>
        <v>1</v>
      </c>
    </row>
    <row r="4546" spans="2:10" ht="23.25" customHeight="1">
      <c r="B4546" s="100" t="str" cm="1">
        <f t="array" ref="B4546">_xlfn.XLOOKUP(tblMix[[#This Row],[Arena Name]]&amp;tblMix[[#This Row],[Arena Location]],tblLookup[Arena Name]&amp;tblLookup[Arena Location],tblLookup[Team Name],NA(),0,1)</f>
        <v>Baltimore Ravens</v>
      </c>
      <c r="C4546" s="100" t="str">
        <f>_xlfn.XLOOKUP(tblMix[[#This Row],[Arena Location]],tblLookup[Arena Location],tblLookup[Arena Name],NA(),0,1)</f>
        <v>M&amp;T Bank Stadium</v>
      </c>
      <c r="D4546" s="100" t="s">
        <v>386</v>
      </c>
      <c r="E4546" s="100">
        <v>71008</v>
      </c>
      <c r="F4546" s="129">
        <v>1998</v>
      </c>
      <c r="G4546" s="100" t="s">
        <v>285</v>
      </c>
      <c r="H4546" s="15" t="s">
        <v>290</v>
      </c>
      <c r="I4546" s="130">
        <v>11.99</v>
      </c>
      <c r="J4546" s="6">
        <f>1</f>
        <v>1</v>
      </c>
    </row>
    <row r="4547" spans="2:10" ht="23.25" customHeight="1">
      <c r="B4547" s="100" t="s">
        <v>399</v>
      </c>
      <c r="C4547" s="100" t="s">
        <v>400</v>
      </c>
      <c r="D4547" s="100" t="s">
        <v>401</v>
      </c>
      <c r="E4547" s="100">
        <v>67895</v>
      </c>
      <c r="F4547" s="129">
        <v>1999</v>
      </c>
      <c r="G4547" s="100" t="s">
        <v>271</v>
      </c>
      <c r="H4547" s="15" t="s">
        <v>283</v>
      </c>
      <c r="I4547" s="130">
        <v>9.4700000000000006</v>
      </c>
      <c r="J4547" s="6">
        <f>1</f>
        <v>1</v>
      </c>
    </row>
    <row r="4548" spans="2:10" ht="23.25" customHeight="1">
      <c r="B4548" s="100" t="s">
        <v>429</v>
      </c>
      <c r="C4548" s="100" t="s">
        <v>430</v>
      </c>
      <c r="D4548" s="100" t="s">
        <v>431</v>
      </c>
      <c r="E4548" s="100">
        <v>70240</v>
      </c>
      <c r="F4548" s="129">
        <v>2020</v>
      </c>
      <c r="G4548" s="100" t="s">
        <v>269</v>
      </c>
      <c r="H4548" s="15" t="s">
        <v>281</v>
      </c>
      <c r="I4548" s="130">
        <v>10.96</v>
      </c>
      <c r="J4548" s="6">
        <f>1</f>
        <v>1</v>
      </c>
    </row>
    <row r="4549" spans="2:10" ht="23.25" customHeight="1">
      <c r="B4549" s="100" t="s">
        <v>448</v>
      </c>
      <c r="C4549" s="100" t="s">
        <v>446</v>
      </c>
      <c r="D4549" s="100" t="s">
        <v>447</v>
      </c>
      <c r="E4549" s="100">
        <v>82500</v>
      </c>
      <c r="F4549" s="129">
        <v>2010</v>
      </c>
      <c r="G4549" s="100" t="s">
        <v>311</v>
      </c>
      <c r="H4549" s="15" t="s">
        <v>287</v>
      </c>
      <c r="I4549" s="130">
        <v>14.84</v>
      </c>
      <c r="J4549" s="6">
        <f>1</f>
        <v>1</v>
      </c>
    </row>
    <row r="4550" spans="2:10" ht="23.25" customHeight="1">
      <c r="B4550" s="100" t="s">
        <v>408</v>
      </c>
      <c r="C4550" s="100" t="str">
        <f>_xlfn.XLOOKUP(tblMix[[#This Row],[Team Name]],tblLookup[Team Name],tblLookup[Arena Name],NA(),0,1)</f>
        <v>Ford Field</v>
      </c>
      <c r="D4550" s="100" t="str">
        <f>_xlfn.XLOOKUP(tblMix[[#This Row],[Arena Name]],tblLookup[Arena Name],tblLookup[Arena Location],NA(),0,1)</f>
        <v>Detroit, Michigan</v>
      </c>
      <c r="E4550" s="100">
        <v>65000</v>
      </c>
      <c r="F4550" s="129">
        <v>2002</v>
      </c>
      <c r="G4550" s="100" t="s">
        <v>311</v>
      </c>
      <c r="H4550" s="15" t="s">
        <v>287</v>
      </c>
      <c r="I4550" s="130">
        <v>14.84</v>
      </c>
      <c r="J4550" s="6">
        <f>1</f>
        <v>1</v>
      </c>
    </row>
    <row r="4551" spans="2:10" ht="23.25" customHeight="1">
      <c r="B4551" s="100" t="s">
        <v>399</v>
      </c>
      <c r="C4551" s="100" t="s">
        <v>400</v>
      </c>
      <c r="D4551" s="100" t="str">
        <f>_xlfn.XLOOKUP(tblMix[[#This Row],[Arena Name]],tblLookup[Arena Name],tblLookup[Arena Location],NA(),0,1)</f>
        <v>Cleveland, Ohio</v>
      </c>
      <c r="E4551" s="100">
        <v>67895</v>
      </c>
      <c r="F4551" s="129">
        <v>1999</v>
      </c>
      <c r="G4551" s="100" t="s">
        <v>302</v>
      </c>
      <c r="H4551" s="15" t="s">
        <v>287</v>
      </c>
      <c r="I4551" s="130">
        <v>2.62</v>
      </c>
      <c r="J4551" s="6">
        <f>1</f>
        <v>1</v>
      </c>
    </row>
    <row r="4552" spans="2:10" ht="23.25" customHeight="1">
      <c r="B4552" s="100" t="s">
        <v>378</v>
      </c>
      <c r="C4552" s="100" t="s">
        <v>379</v>
      </c>
      <c r="D4552" s="100" t="str">
        <f>_xlfn.XLOOKUP(tblMix[[#This Row],[Arena Name]],tblLookup[Arena Name],tblLookup[Arena Location],NA(),0,1)</f>
        <v>Glendale, Arizona</v>
      </c>
      <c r="E4552" s="100">
        <v>63400</v>
      </c>
      <c r="F4552" s="129">
        <v>2006</v>
      </c>
      <c r="G4552" s="100" t="s">
        <v>362</v>
      </c>
      <c r="H4552" s="15" t="s">
        <v>290</v>
      </c>
      <c r="I4552" s="130">
        <v>6.72</v>
      </c>
      <c r="J4552" s="6">
        <f>1</f>
        <v>1</v>
      </c>
    </row>
    <row r="4553" spans="2:10" ht="23.25" customHeight="1">
      <c r="B4553" s="100" t="s">
        <v>455</v>
      </c>
      <c r="C4553" s="100" t="str">
        <f>_xlfn.XLOOKUP(tblMix[[#This Row],[Team Name]],tblLookup[Team Name],tblLookup[Arena Name],NA(),0,1)</f>
        <v>Levi's Stadium</v>
      </c>
      <c r="D4553" s="100" t="s">
        <v>457</v>
      </c>
      <c r="E4553" s="100">
        <v>68500</v>
      </c>
      <c r="F4553" s="129">
        <v>2014</v>
      </c>
      <c r="G4553" s="100" t="s">
        <v>298</v>
      </c>
      <c r="H4553" s="15" t="s">
        <v>287</v>
      </c>
      <c r="I4553" s="130">
        <v>9.84</v>
      </c>
      <c r="J4553" s="6">
        <f>1</f>
        <v>1</v>
      </c>
    </row>
    <row r="4554" spans="2:10" ht="23.25" customHeight="1">
      <c r="B4554" s="100" t="str" cm="1">
        <f t="array" ref="B4554">_xlfn.XLOOKUP(tblMix[[#This Row],[Arena Name]]&amp;tblMix[[#This Row],[Arena Location]],tblLookup[Arena Name]&amp;tblLookup[Arena Location],tblLookup[Team Name],NA(),0,1)</f>
        <v>San Francisco 49ers</v>
      </c>
      <c r="C4554" s="100" t="s">
        <v>456</v>
      </c>
      <c r="D4554" s="100" t="s">
        <v>457</v>
      </c>
      <c r="E4554" s="100">
        <v>68500</v>
      </c>
      <c r="F4554" s="129">
        <v>2014</v>
      </c>
      <c r="G4554" s="100" t="s">
        <v>314</v>
      </c>
      <c r="H4554" s="15" t="s">
        <v>281</v>
      </c>
      <c r="I4554" s="130">
        <v>11.17</v>
      </c>
      <c r="J4554" s="6">
        <f>1</f>
        <v>1</v>
      </c>
    </row>
    <row r="4555" spans="2:10" ht="23.25" customHeight="1">
      <c r="B4555" s="100" t="str" cm="1">
        <f t="array" ref="B4555">_xlfn.XLOOKUP(tblMix[[#This Row],[Arena Name]]&amp;tblMix[[#This Row],[Arena Location]],tblLookup[Arena Name]&amp;tblLookup[Arena Location],tblLookup[Team Name],NA(),0,1)</f>
        <v>New York Giants</v>
      </c>
      <c r="C4555" s="100" t="str">
        <f>_xlfn.XLOOKUP(tblMix[[#This Row],[Arena Location]],tblLookup[Arena Location],tblLookup[Arena Name],NA(),0,1)</f>
        <v>MetLife Stadium</v>
      </c>
      <c r="D4555" s="100" t="s">
        <v>447</v>
      </c>
      <c r="E4555" s="100">
        <v>82500</v>
      </c>
      <c r="F4555" s="129">
        <v>2010</v>
      </c>
      <c r="G4555" s="100" t="s">
        <v>310</v>
      </c>
      <c r="H4555" s="15" t="s">
        <v>287</v>
      </c>
      <c r="I4555" s="130">
        <v>7.49</v>
      </c>
      <c r="J4555" s="6">
        <f>1</f>
        <v>1</v>
      </c>
    </row>
    <row r="4556" spans="2:10" ht="23.25" customHeight="1">
      <c r="B4556" s="100" t="s">
        <v>436</v>
      </c>
      <c r="C4556" s="100" t="s">
        <v>437</v>
      </c>
      <c r="D4556" s="100" t="str">
        <f>_xlfn.XLOOKUP(tblMix[[#This Row],[Arena Name]],tblLookup[Arena Name],tblLookup[Arena Location],NA(),0,1)</f>
        <v>Minneapolis, Minnesota</v>
      </c>
      <c r="E4556" s="100">
        <v>66655</v>
      </c>
      <c r="F4556" s="129">
        <v>2016</v>
      </c>
      <c r="G4556" s="100" t="s">
        <v>322</v>
      </c>
      <c r="H4556" s="15" t="s">
        <v>281</v>
      </c>
      <c r="I4556" s="130">
        <v>4.45</v>
      </c>
      <c r="J4556" s="6">
        <f>1</f>
        <v>1</v>
      </c>
    </row>
    <row r="4557" spans="2:10" ht="23.25" customHeight="1">
      <c r="B4557" s="100" t="s">
        <v>414</v>
      </c>
      <c r="C4557" s="100" t="str">
        <f>_xlfn.XLOOKUP(tblMix[[#This Row],[Team Name]],tblLookup[Team Name],tblLookup[Arena Name],NA(),0,1)</f>
        <v>NRG Stadium</v>
      </c>
      <c r="D4557" s="100" t="s">
        <v>416</v>
      </c>
      <c r="E4557" s="100">
        <v>72220</v>
      </c>
      <c r="F4557" s="129">
        <v>2002</v>
      </c>
      <c r="G4557" s="100" t="s">
        <v>297</v>
      </c>
      <c r="H4557" s="15" t="s">
        <v>281</v>
      </c>
      <c r="I4557" s="130">
        <v>15.12</v>
      </c>
      <c r="J4557" s="6">
        <f>1</f>
        <v>1</v>
      </c>
    </row>
    <row r="4558" spans="2:10" ht="23.25" customHeight="1">
      <c r="B4558" s="100" t="str" cm="1">
        <f t="array" ref="B4558">_xlfn.XLOOKUP(tblMix[[#This Row],[Arena Name]]&amp;tblMix[[#This Row],[Arena Location]],tblLookup[Arena Name]&amp;tblLookup[Arena Location],tblLookup[Team Name],NA(),0,1)</f>
        <v>Los Angeles Rams</v>
      </c>
      <c r="C4558" s="100" t="s">
        <v>430</v>
      </c>
      <c r="D4558" s="100" t="s">
        <v>431</v>
      </c>
      <c r="E4558" s="100">
        <v>70240</v>
      </c>
      <c r="F4558" s="129">
        <v>2020</v>
      </c>
      <c r="G4558" s="100" t="s">
        <v>292</v>
      </c>
      <c r="H4558" s="15" t="s">
        <v>281</v>
      </c>
      <c r="I4558" s="130">
        <v>9.19</v>
      </c>
      <c r="J4558" s="6">
        <f>1</f>
        <v>1</v>
      </c>
    </row>
    <row r="4559" spans="2:10" ht="23.25" customHeight="1">
      <c r="B4559" s="100" t="s">
        <v>445</v>
      </c>
      <c r="C4559" s="100" t="str">
        <f>_xlfn.XLOOKUP(tblMix[[#This Row],[Team Name]],tblLookup[Team Name],tblLookup[Arena Name],NA(),0,1)</f>
        <v>MetLife Stadium</v>
      </c>
      <c r="D4559" s="100" t="s">
        <v>447</v>
      </c>
      <c r="E4559" s="100">
        <v>82500</v>
      </c>
      <c r="F4559" s="129">
        <v>2010</v>
      </c>
      <c r="G4559" s="100" t="s">
        <v>277</v>
      </c>
      <c r="H4559" s="15" t="s">
        <v>287</v>
      </c>
      <c r="I4559" s="130">
        <v>8.2200000000000006</v>
      </c>
      <c r="J4559" s="6">
        <f>1</f>
        <v>1</v>
      </c>
    </row>
    <row r="4560" spans="2:10" ht="23.25" customHeight="1">
      <c r="B4560" s="100" t="s">
        <v>387</v>
      </c>
      <c r="C4560" s="100" t="s">
        <v>388</v>
      </c>
      <c r="D4560" s="100" t="s">
        <v>389</v>
      </c>
      <c r="E4560" s="100">
        <v>71608</v>
      </c>
      <c r="F4560" s="129">
        <v>1973</v>
      </c>
      <c r="G4560" s="100" t="s">
        <v>289</v>
      </c>
      <c r="H4560" s="15" t="s">
        <v>281</v>
      </c>
      <c r="I4560" s="130">
        <v>7.92</v>
      </c>
      <c r="J4560" s="6">
        <f>1</f>
        <v>1</v>
      </c>
    </row>
    <row r="4561" spans="2:10" ht="23.25" customHeight="1">
      <c r="B4561" s="100" t="s">
        <v>420</v>
      </c>
      <c r="C4561" s="100" t="s">
        <v>421</v>
      </c>
      <c r="D4561" s="100" t="s">
        <v>422</v>
      </c>
      <c r="E4561" s="100">
        <v>69132</v>
      </c>
      <c r="F4561" s="129">
        <v>2008</v>
      </c>
      <c r="G4561" s="100" t="s">
        <v>303</v>
      </c>
      <c r="H4561" s="15" t="s">
        <v>283</v>
      </c>
      <c r="I4561" s="130">
        <v>13.89</v>
      </c>
      <c r="J4561" s="6">
        <f>1</f>
        <v>1</v>
      </c>
    </row>
    <row r="4562" spans="2:10" ht="23.25" customHeight="1">
      <c r="B4562" s="100" t="str" cm="1">
        <f t="array" ref="B4562">_xlfn.XLOOKUP(tblMix[[#This Row],[Arena Name]]&amp;tblMix[[#This Row],[Arena Location]],tblLookup[Arena Name]&amp;tblLookup[Arena Location],tblLookup[Team Name],NA(),0,1)</f>
        <v>Los Angeles Rams</v>
      </c>
      <c r="C4562" s="100" t="str">
        <f>_xlfn.XLOOKUP(tblMix[[#This Row],[Arena Location]],tblLookup[Arena Location],tblLookup[Arena Name],NA(),0,1)</f>
        <v>SoFi Stadium</v>
      </c>
      <c r="D4562" s="100" t="s">
        <v>431</v>
      </c>
      <c r="E4562" s="100">
        <v>70240</v>
      </c>
      <c r="F4562" s="129">
        <v>2020</v>
      </c>
      <c r="G4562" s="100" t="s">
        <v>298</v>
      </c>
      <c r="H4562" s="15" t="s">
        <v>281</v>
      </c>
      <c r="I4562" s="130">
        <v>9.0500000000000007</v>
      </c>
      <c r="J4562" s="6">
        <f>1</f>
        <v>1</v>
      </c>
    </row>
    <row r="4563" spans="2:10" ht="23.25" customHeight="1">
      <c r="B4563" s="100" t="str" cm="1">
        <f t="array" ref="B4563">_xlfn.XLOOKUP(tblMix[[#This Row],[Arena Name]]&amp;tblMix[[#This Row],[Arena Location]],tblLookup[Arena Name]&amp;tblLookup[Arena Location],tblLookup[Team Name],NA(),0,1)</f>
        <v>Baltimore Ravens</v>
      </c>
      <c r="C4563" s="100" t="s">
        <v>385</v>
      </c>
      <c r="D4563" s="100" t="s">
        <v>386</v>
      </c>
      <c r="E4563" s="100">
        <v>71008</v>
      </c>
      <c r="F4563" s="129">
        <v>1998</v>
      </c>
      <c r="G4563" s="100" t="s">
        <v>293</v>
      </c>
      <c r="H4563" s="15" t="s">
        <v>283</v>
      </c>
      <c r="I4563" s="130">
        <v>5.08</v>
      </c>
      <c r="J4563" s="6">
        <f>1</f>
        <v>1</v>
      </c>
    </row>
    <row r="4564" spans="2:10" ht="23.25" customHeight="1">
      <c r="B4564" s="100" t="s">
        <v>423</v>
      </c>
      <c r="C4564" s="100" t="s">
        <v>424</v>
      </c>
      <c r="D4564" s="100" t="s">
        <v>425</v>
      </c>
      <c r="E4564" s="100">
        <v>76416</v>
      </c>
      <c r="F4564" s="129">
        <v>1972</v>
      </c>
      <c r="G4564" s="100" t="s">
        <v>294</v>
      </c>
      <c r="H4564" s="15" t="s">
        <v>290</v>
      </c>
      <c r="I4564" s="130">
        <v>3.14</v>
      </c>
      <c r="J4564" s="6">
        <f>1</f>
        <v>1</v>
      </c>
    </row>
    <row r="4565" spans="2:10" ht="23.25" customHeight="1">
      <c r="B4565" s="100" t="s">
        <v>432</v>
      </c>
      <c r="C4565" s="100" t="str">
        <f>_xlfn.XLOOKUP(tblMix[[#This Row],[Team Name]],tblLookup[Team Name],tblLookup[Arena Name],NA(),0,1)</f>
        <v>SoFi Stadium</v>
      </c>
      <c r="D4565" s="100" t="str">
        <f>_xlfn.XLOOKUP(tblMix[[#This Row],[Arena Name]],tblLookup[Arena Name],tblLookup[Arena Location],NA(),0,1)</f>
        <v>Inglewood, California</v>
      </c>
      <c r="E4565" s="100">
        <v>70240</v>
      </c>
      <c r="F4565" s="129">
        <v>2020</v>
      </c>
      <c r="G4565" s="100" t="s">
        <v>291</v>
      </c>
      <c r="H4565" s="15" t="s">
        <v>281</v>
      </c>
      <c r="I4565" s="130">
        <v>9.43</v>
      </c>
      <c r="J4565" s="6">
        <f>1</f>
        <v>1</v>
      </c>
    </row>
    <row r="4566" spans="2:10" ht="23.25" customHeight="1">
      <c r="B4566" s="100" t="str" cm="1">
        <f t="array" ref="B4566">_xlfn.XLOOKUP(tblMix[[#This Row],[Arena Name]]&amp;tblMix[[#This Row],[Arena Location]],tblLookup[Arena Name]&amp;tblLookup[Arena Location],tblLookup[Team Name],NA(),0,1)</f>
        <v>Tampa Bay Buccaneers</v>
      </c>
      <c r="C4566" s="100" t="str">
        <f>_xlfn.XLOOKUP(tblMix[[#This Row],[Arena Location]],tblLookup[Arena Location],tblLookup[Arena Name],NA(),0,1)</f>
        <v>Raymond James Stadium</v>
      </c>
      <c r="D4566" s="100" t="s">
        <v>463</v>
      </c>
      <c r="E4566" s="100">
        <v>65890</v>
      </c>
      <c r="F4566" s="129">
        <v>1998</v>
      </c>
      <c r="G4566" s="100" t="s">
        <v>282</v>
      </c>
      <c r="H4566" s="15" t="s">
        <v>281</v>
      </c>
      <c r="I4566" s="130">
        <v>5.99</v>
      </c>
      <c r="J4566" s="6">
        <f>1</f>
        <v>1</v>
      </c>
    </row>
    <row r="4567" spans="2:10" ht="23.25" customHeight="1">
      <c r="B4567" s="100" t="s">
        <v>452</v>
      </c>
      <c r="C4567" s="100" t="s">
        <v>453</v>
      </c>
      <c r="D4567" s="100" t="s">
        <v>454</v>
      </c>
      <c r="E4567" s="100">
        <v>68400</v>
      </c>
      <c r="F4567" s="129">
        <v>2001</v>
      </c>
      <c r="G4567" s="100" t="s">
        <v>314</v>
      </c>
      <c r="H4567" s="15" t="s">
        <v>290</v>
      </c>
      <c r="I4567" s="130">
        <v>11.49</v>
      </c>
      <c r="J4567" s="6">
        <f>1</f>
        <v>1</v>
      </c>
    </row>
    <row r="4568" spans="2:10" ht="23.25" customHeight="1">
      <c r="B4568" s="100" t="s">
        <v>417</v>
      </c>
      <c r="C4568" s="100" t="s">
        <v>418</v>
      </c>
      <c r="D4568" s="100" t="s">
        <v>419</v>
      </c>
      <c r="E4568" s="100">
        <v>67000</v>
      </c>
      <c r="F4568" s="129">
        <v>2008</v>
      </c>
      <c r="G4568" s="100" t="s">
        <v>309</v>
      </c>
      <c r="H4568" s="15" t="s">
        <v>281</v>
      </c>
      <c r="I4568" s="130">
        <v>1.61</v>
      </c>
      <c r="J4568" s="6">
        <f>1</f>
        <v>1</v>
      </c>
    </row>
    <row r="4569" spans="2:10" ht="23.25" customHeight="1">
      <c r="B4569" s="100" t="s">
        <v>429</v>
      </c>
      <c r="C4569" s="100" t="s">
        <v>430</v>
      </c>
      <c r="D4569" s="100" t="s">
        <v>431</v>
      </c>
      <c r="E4569" s="100">
        <v>70240</v>
      </c>
      <c r="F4569" s="129">
        <v>2020</v>
      </c>
      <c r="G4569" s="100" t="s">
        <v>323</v>
      </c>
      <c r="H4569" s="15" t="s">
        <v>290</v>
      </c>
      <c r="I4569" s="130">
        <v>1.97</v>
      </c>
      <c r="J4569" s="6">
        <f>1</f>
        <v>1</v>
      </c>
    </row>
    <row r="4570" spans="2:10" ht="23.25" customHeight="1">
      <c r="B4570" s="100" t="s">
        <v>381</v>
      </c>
      <c r="C4570" s="100" t="s">
        <v>382</v>
      </c>
      <c r="D4570" s="100" t="s">
        <v>383</v>
      </c>
      <c r="E4570" s="100">
        <v>71000</v>
      </c>
      <c r="F4570" s="129">
        <v>2017</v>
      </c>
      <c r="G4570" s="100" t="s">
        <v>273</v>
      </c>
      <c r="H4570" s="15" t="s">
        <v>287</v>
      </c>
      <c r="I4570" s="130">
        <v>6.07</v>
      </c>
      <c r="J4570" s="6">
        <f>1</f>
        <v>1</v>
      </c>
    </row>
    <row r="4571" spans="2:10" ht="23.25" customHeight="1">
      <c r="B4571" s="100" t="s">
        <v>387</v>
      </c>
      <c r="C4571" s="100" t="s">
        <v>388</v>
      </c>
      <c r="D4571" s="100" t="s">
        <v>389</v>
      </c>
      <c r="E4571" s="100">
        <v>71608</v>
      </c>
      <c r="F4571" s="129">
        <v>1973</v>
      </c>
      <c r="G4571" s="100" t="s">
        <v>291</v>
      </c>
      <c r="H4571" s="15" t="s">
        <v>283</v>
      </c>
      <c r="I4571" s="130">
        <v>8.57</v>
      </c>
      <c r="J4571" s="6">
        <f>1</f>
        <v>1</v>
      </c>
    </row>
    <row r="4572" spans="2:10" ht="23.25" customHeight="1">
      <c r="B4572" s="100" t="s">
        <v>439</v>
      </c>
      <c r="C4572" s="100" t="s">
        <v>440</v>
      </c>
      <c r="D4572" s="100" t="s">
        <v>441</v>
      </c>
      <c r="E4572" s="100">
        <v>66829</v>
      </c>
      <c r="F4572" s="129">
        <v>2002</v>
      </c>
      <c r="G4572" s="100" t="s">
        <v>270</v>
      </c>
      <c r="H4572" s="15" t="s">
        <v>283</v>
      </c>
      <c r="I4572" s="130">
        <v>8.67</v>
      </c>
      <c r="J4572" s="6">
        <f>1</f>
        <v>1</v>
      </c>
    </row>
    <row r="4573" spans="2:10" ht="23.25" customHeight="1">
      <c r="B4573" s="100" t="s">
        <v>381</v>
      </c>
      <c r="C4573" s="100" t="str">
        <f>_xlfn.XLOOKUP(tblMix[[#This Row],[Team Name]],tblLookup[Team Name],tblLookup[Arena Name],NA(),0,1)</f>
        <v>Mercedes-Benz Stadium</v>
      </c>
      <c r="D4573" s="100" t="str">
        <f>_xlfn.XLOOKUP(tblMix[[#This Row],[Arena Name]],tblLookup[Arena Name],tblLookup[Arena Location],NA(),0,1)</f>
        <v>Atlanta, Georgia</v>
      </c>
      <c r="E4573" s="100">
        <v>71000</v>
      </c>
      <c r="F4573" s="129">
        <v>2017</v>
      </c>
      <c r="G4573" s="100" t="s">
        <v>272</v>
      </c>
      <c r="H4573" s="15" t="s">
        <v>283</v>
      </c>
      <c r="I4573" s="130">
        <v>15.68</v>
      </c>
      <c r="J4573" s="6">
        <f>1</f>
        <v>1</v>
      </c>
    </row>
    <row r="4574" spans="2:10" ht="23.25" customHeight="1">
      <c r="B4574" s="100" t="str" cm="1">
        <f t="array" ref="B4574">_xlfn.XLOOKUP(tblMix[[#This Row],[Arena Name]]&amp;tblMix[[#This Row],[Arena Location]],tblLookup[Arena Name]&amp;tblLookup[Arena Location],tblLookup[Team Name],NA(),0,1)</f>
        <v>Carolina Panthers</v>
      </c>
      <c r="C4574" s="100" t="s">
        <v>391</v>
      </c>
      <c r="D4574" s="100" t="s">
        <v>392</v>
      </c>
      <c r="E4574" s="100">
        <v>75523</v>
      </c>
      <c r="F4574" s="129">
        <v>1996</v>
      </c>
      <c r="G4574" s="100" t="s">
        <v>271</v>
      </c>
      <c r="H4574" s="15" t="s">
        <v>283</v>
      </c>
      <c r="I4574" s="130">
        <v>9.4700000000000006</v>
      </c>
      <c r="J4574" s="6">
        <f>1</f>
        <v>1</v>
      </c>
    </row>
    <row r="4575" spans="2:10" ht="23.25" customHeight="1">
      <c r="B4575" s="100" t="s">
        <v>439</v>
      </c>
      <c r="C4575" s="100" t="str">
        <f>_xlfn.XLOOKUP(tblMix[[#This Row],[Team Name]],tblLookup[Team Name],tblLookup[Arena Name],NA(),0,1)</f>
        <v>Gillette Stadium</v>
      </c>
      <c r="D4575" s="100" t="str">
        <f>_xlfn.XLOOKUP(tblMix[[#This Row],[Arena Name]],tblLookup[Arena Name],tblLookup[Arena Location],NA(),0,1)</f>
        <v>Foxborough, Massachusetts</v>
      </c>
      <c r="E4575" s="100">
        <v>66829</v>
      </c>
      <c r="F4575" s="129">
        <v>2002</v>
      </c>
      <c r="G4575" s="100" t="s">
        <v>300</v>
      </c>
      <c r="H4575" s="15" t="s">
        <v>281</v>
      </c>
      <c r="I4575" s="130">
        <v>8.64</v>
      </c>
      <c r="J4575" s="6">
        <f>1</f>
        <v>1</v>
      </c>
    </row>
    <row r="4576" spans="2:10" ht="23.25" customHeight="1">
      <c r="B4576" s="100" t="s">
        <v>399</v>
      </c>
      <c r="C4576" s="100" t="s">
        <v>400</v>
      </c>
      <c r="D4576" s="100" t="str">
        <f>_xlfn.XLOOKUP(tblMix[[#This Row],[Arena Name]],tblLookup[Arena Name],tblLookup[Arena Location],NA(),0,1)</f>
        <v>Cleveland, Ohio</v>
      </c>
      <c r="E4576" s="100">
        <v>67895</v>
      </c>
      <c r="F4576" s="129">
        <v>1999</v>
      </c>
      <c r="G4576" s="100" t="s">
        <v>284</v>
      </c>
      <c r="H4576" s="15" t="s">
        <v>283</v>
      </c>
      <c r="I4576" s="130">
        <v>10.71</v>
      </c>
      <c r="J4576" s="6">
        <f>1</f>
        <v>1</v>
      </c>
    </row>
    <row r="4577" spans="2:10" ht="23.25" customHeight="1">
      <c r="B4577" s="100" t="s">
        <v>396</v>
      </c>
      <c r="C4577" s="100" t="s">
        <v>397</v>
      </c>
      <c r="D4577" s="100" t="s">
        <v>398</v>
      </c>
      <c r="E4577" s="100">
        <v>65515</v>
      </c>
      <c r="F4577" s="129">
        <v>2000</v>
      </c>
      <c r="G4577" s="100" t="s">
        <v>271</v>
      </c>
      <c r="H4577" s="15" t="s">
        <v>290</v>
      </c>
      <c r="I4577" s="130">
        <v>10.18</v>
      </c>
      <c r="J4577" s="6">
        <f>1</f>
        <v>1</v>
      </c>
    </row>
    <row r="4578" spans="2:10" ht="23.25" customHeight="1">
      <c r="B4578" s="100" t="str" cm="1">
        <f t="array" ref="B4578">_xlfn.XLOOKUP(tblMix[[#This Row],[Arena Name]]&amp;tblMix[[#This Row],[Arena Location]],tblLookup[Arena Name]&amp;tblLookup[Arena Location],tblLookup[Team Name],NA(),0,1)</f>
        <v>Dallas Cowboys</v>
      </c>
      <c r="C4578" s="100" t="str">
        <f>_xlfn.XLOOKUP(tblMix[[#This Row],[Arena Location]],tblLookup[Arena Location],tblLookup[Arena Name],NA(),0,1)</f>
        <v>AT&amp;T Stadium</v>
      </c>
      <c r="D4578" s="100" t="s">
        <v>404</v>
      </c>
      <c r="E4578" s="100">
        <v>80000</v>
      </c>
      <c r="F4578" s="129">
        <v>2009</v>
      </c>
      <c r="G4578" s="100" t="s">
        <v>314</v>
      </c>
      <c r="H4578" s="15" t="s">
        <v>290</v>
      </c>
      <c r="I4578" s="130">
        <v>11.49</v>
      </c>
      <c r="J4578" s="6">
        <f>1</f>
        <v>1</v>
      </c>
    </row>
    <row r="4579" spans="2:10" ht="23.25" customHeight="1">
      <c r="B4579" s="100" t="s">
        <v>436</v>
      </c>
      <c r="C4579" s="100" t="s">
        <v>437</v>
      </c>
      <c r="D4579" s="100" t="str">
        <f>_xlfn.XLOOKUP(tblMix[[#This Row],[Arena Name]],tblLookup[Arena Name],tblLookup[Arena Location],NA(),0,1)</f>
        <v>Minneapolis, Minnesota</v>
      </c>
      <c r="E4579" s="100">
        <v>66655</v>
      </c>
      <c r="F4579" s="129">
        <v>2016</v>
      </c>
      <c r="G4579" s="100" t="s">
        <v>284</v>
      </c>
      <c r="H4579" s="15" t="s">
        <v>287</v>
      </c>
      <c r="I4579" s="130">
        <v>10.71</v>
      </c>
      <c r="J4579" s="6">
        <f>1</f>
        <v>1</v>
      </c>
    </row>
    <row r="4580" spans="2:10" ht="23.25" customHeight="1">
      <c r="B4580" s="100" t="s">
        <v>423</v>
      </c>
      <c r="C4580" s="100" t="s">
        <v>424</v>
      </c>
      <c r="D4580" s="100" t="s">
        <v>425</v>
      </c>
      <c r="E4580" s="100">
        <v>76416</v>
      </c>
      <c r="F4580" s="129">
        <v>1972</v>
      </c>
      <c r="G4580" s="100" t="s">
        <v>285</v>
      </c>
      <c r="H4580" s="15" t="s">
        <v>287</v>
      </c>
      <c r="I4580" s="130">
        <v>12.71</v>
      </c>
      <c r="J4580" s="6">
        <f>1</f>
        <v>1</v>
      </c>
    </row>
    <row r="4581" spans="2:10" ht="23.25" customHeight="1">
      <c r="B4581" s="100" t="s">
        <v>433</v>
      </c>
      <c r="C4581" s="100" t="s">
        <v>434</v>
      </c>
      <c r="D4581" s="100" t="s">
        <v>435</v>
      </c>
      <c r="E4581" s="100">
        <v>65326</v>
      </c>
      <c r="F4581" s="129">
        <v>1987</v>
      </c>
      <c r="G4581" s="100" t="s">
        <v>365</v>
      </c>
      <c r="H4581" s="15" t="s">
        <v>290</v>
      </c>
      <c r="I4581" s="130">
        <v>7.72</v>
      </c>
      <c r="J4581" s="6">
        <f>1</f>
        <v>1</v>
      </c>
    </row>
    <row r="4582" spans="2:10" ht="23.25" customHeight="1">
      <c r="B4582" s="100" t="s">
        <v>405</v>
      </c>
      <c r="C4582" s="100" t="s">
        <v>406</v>
      </c>
      <c r="D4582" s="100" t="str">
        <f>_xlfn.XLOOKUP(tblMix[[#This Row],[Arena Name]],tblLookup[Arena Name],tblLookup[Arena Location],NA(),0,1)</f>
        <v>Denver, Colorado</v>
      </c>
      <c r="E4582" s="100">
        <v>76125</v>
      </c>
      <c r="F4582" s="129">
        <v>2001</v>
      </c>
      <c r="G4582" s="100" t="s">
        <v>295</v>
      </c>
      <c r="H4582" s="15" t="s">
        <v>290</v>
      </c>
      <c r="I4582" s="130">
        <v>15.77</v>
      </c>
      <c r="J4582" s="6">
        <f>1</f>
        <v>1</v>
      </c>
    </row>
    <row r="4583" spans="2:10" ht="23.25" customHeight="1">
      <c r="B4583" s="100" t="s">
        <v>448</v>
      </c>
      <c r="C4583" s="100" t="str">
        <f>_xlfn.XLOOKUP(tblMix[[#This Row],[Team Name]],tblLookup[Team Name],tblLookup[Arena Name],NA(),0,1)</f>
        <v>MetLife Stadium</v>
      </c>
      <c r="D4583" s="100" t="s">
        <v>447</v>
      </c>
      <c r="E4583" s="100">
        <v>82500</v>
      </c>
      <c r="F4583" s="129">
        <v>2010</v>
      </c>
      <c r="G4583" s="100" t="s">
        <v>299</v>
      </c>
      <c r="H4583" s="15" t="s">
        <v>290</v>
      </c>
      <c r="I4583" s="130">
        <v>4.87</v>
      </c>
      <c r="J4583" s="6">
        <f>1</f>
        <v>1</v>
      </c>
    </row>
    <row r="4584" spans="2:10" ht="23.25" customHeight="1">
      <c r="B4584" s="100" t="s">
        <v>405</v>
      </c>
      <c r="C4584" s="100" t="str">
        <f>_xlfn.XLOOKUP(tblMix[[#This Row],[Team Name]],tblLookup[Team Name],tblLookup[Arena Name],NA(),0,1)</f>
        <v>Empower Field at Mile High</v>
      </c>
      <c r="D4584" s="100" t="str">
        <f>_xlfn.XLOOKUP(tblMix[[#This Row],[Arena Name]],tblLookup[Arena Name],tblLookup[Arena Location],NA(),0,1)</f>
        <v>Denver, Colorado</v>
      </c>
      <c r="E4584" s="100">
        <v>76125</v>
      </c>
      <c r="F4584" s="129">
        <v>2001</v>
      </c>
      <c r="G4584" s="100" t="s">
        <v>292</v>
      </c>
      <c r="H4584" s="15" t="s">
        <v>281</v>
      </c>
      <c r="I4584" s="130">
        <v>9.19</v>
      </c>
      <c r="J4584" s="6">
        <f>1</f>
        <v>1</v>
      </c>
    </row>
    <row r="4585" spans="2:10" ht="23.25" customHeight="1">
      <c r="B4585" s="100" t="s">
        <v>381</v>
      </c>
      <c r="C4585" s="100" t="s">
        <v>382</v>
      </c>
      <c r="D4585" s="100" t="s">
        <v>383</v>
      </c>
      <c r="E4585" s="100">
        <v>71000</v>
      </c>
      <c r="F4585" s="129">
        <v>2017</v>
      </c>
      <c r="G4585" s="100" t="s">
        <v>310</v>
      </c>
      <c r="H4585" s="15" t="s">
        <v>287</v>
      </c>
      <c r="I4585" s="130">
        <v>7.49</v>
      </c>
      <c r="J4585" s="6">
        <f>1</f>
        <v>1</v>
      </c>
    </row>
    <row r="4586" spans="2:10" ht="23.25" customHeight="1">
      <c r="B4586" s="100" t="s">
        <v>390</v>
      </c>
      <c r="C4586" s="100" t="str">
        <f>_xlfn.XLOOKUP(tblMix[[#This Row],[Team Name]],tblLookup[Team Name],tblLookup[Arena Name],NA(),0,1)</f>
        <v>Bank of America Stadium</v>
      </c>
      <c r="D4586" s="100" t="s">
        <v>392</v>
      </c>
      <c r="E4586" s="100">
        <v>75523</v>
      </c>
      <c r="F4586" s="129">
        <v>1996</v>
      </c>
      <c r="G4586" s="100" t="s">
        <v>313</v>
      </c>
      <c r="H4586" s="15" t="s">
        <v>283</v>
      </c>
      <c r="I4586" s="130">
        <v>12.48</v>
      </c>
      <c r="J4586" s="6">
        <f>1</f>
        <v>1</v>
      </c>
    </row>
    <row r="4587" spans="2:10" ht="23.25" customHeight="1">
      <c r="B4587" s="100" t="str" cm="1">
        <f t="array" ref="B4587">_xlfn.XLOOKUP(tblMix[[#This Row],[Arena Name]]&amp;tblMix[[#This Row],[Arena Location]],tblLookup[Arena Name]&amp;tblLookup[Arena Location],tblLookup[Team Name],NA(),0,1)</f>
        <v>Las Vegas Raiders</v>
      </c>
      <c r="C4587" s="100" t="str">
        <f>_xlfn.XLOOKUP(tblMix[[#This Row],[Arena Location]],tblLookup[Arena Location],tblLookup[Arena Name],NA(),0,1)</f>
        <v>Allegiant Stadium</v>
      </c>
      <c r="D4587" s="100" t="s">
        <v>428</v>
      </c>
      <c r="E4587" s="100">
        <v>65000</v>
      </c>
      <c r="F4587" s="129">
        <v>2020</v>
      </c>
      <c r="G4587" s="100" t="s">
        <v>301</v>
      </c>
      <c r="H4587" s="15" t="s">
        <v>283</v>
      </c>
      <c r="I4587" s="130">
        <v>13.67</v>
      </c>
      <c r="J4587" s="6">
        <f>1</f>
        <v>1</v>
      </c>
    </row>
    <row r="4588" spans="2:10" ht="23.25" customHeight="1">
      <c r="B4588" s="100" t="s">
        <v>402</v>
      </c>
      <c r="C4588" s="100" t="s">
        <v>403</v>
      </c>
      <c r="D4588" s="100" t="s">
        <v>404</v>
      </c>
      <c r="E4588" s="100">
        <v>80000</v>
      </c>
      <c r="F4588" s="129">
        <v>2009</v>
      </c>
      <c r="G4588" s="100" t="s">
        <v>269</v>
      </c>
      <c r="H4588" s="15" t="s">
        <v>287</v>
      </c>
      <c r="I4588" s="130">
        <v>10.34</v>
      </c>
      <c r="J4588" s="6">
        <f>1</f>
        <v>1</v>
      </c>
    </row>
    <row r="4589" spans="2:10" ht="23.25" customHeight="1">
      <c r="B4589" s="100" t="s">
        <v>445</v>
      </c>
      <c r="C4589" s="100" t="s">
        <v>446</v>
      </c>
      <c r="D4589" s="100" t="s">
        <v>447</v>
      </c>
      <c r="E4589" s="100">
        <v>82500</v>
      </c>
      <c r="F4589" s="129">
        <v>2010</v>
      </c>
      <c r="G4589" s="100" t="s">
        <v>308</v>
      </c>
      <c r="H4589" s="15" t="s">
        <v>287</v>
      </c>
      <c r="I4589" s="130">
        <v>11.5</v>
      </c>
      <c r="J4589" s="6">
        <f>1</f>
        <v>1</v>
      </c>
    </row>
    <row r="4590" spans="2:10" ht="23.25" customHeight="1">
      <c r="B4590" s="100" t="s">
        <v>402</v>
      </c>
      <c r="C4590" s="100" t="str">
        <f>_xlfn.XLOOKUP(tblMix[[#This Row],[Team Name]],tblLookup[Team Name],tblLookup[Arena Name],NA(),0,1)</f>
        <v>AT&amp;T Stadium</v>
      </c>
      <c r="D4590" s="100" t="str">
        <f>_xlfn.XLOOKUP(tblMix[[#This Row],[Arena Name]],tblLookup[Arena Name],tblLookup[Arena Location],NA(),0,1)</f>
        <v>Arlington, Texas</v>
      </c>
      <c r="E4590" s="100">
        <v>80000</v>
      </c>
      <c r="F4590" s="129">
        <v>2009</v>
      </c>
      <c r="G4590" s="100" t="s">
        <v>267</v>
      </c>
      <c r="H4590" s="15" t="s">
        <v>281</v>
      </c>
      <c r="I4590" s="130">
        <v>13.78</v>
      </c>
      <c r="J4590" s="6">
        <f>1</f>
        <v>1</v>
      </c>
    </row>
    <row r="4591" spans="2:10" ht="23.25" customHeight="1">
      <c r="B4591" s="100" t="s">
        <v>429</v>
      </c>
      <c r="C4591" s="100" t="s">
        <v>430</v>
      </c>
      <c r="D4591" s="100" t="str">
        <f>_xlfn.XLOOKUP(tblMix[[#This Row],[Arena Name]],tblLookup[Arena Name],tblLookup[Arena Location],NA(),0,1)</f>
        <v>Inglewood, California</v>
      </c>
      <c r="E4591" s="100">
        <v>70240</v>
      </c>
      <c r="F4591" s="129">
        <v>2020</v>
      </c>
      <c r="G4591" s="100" t="s">
        <v>272</v>
      </c>
      <c r="H4591" s="15" t="s">
        <v>287</v>
      </c>
      <c r="I4591" s="130">
        <v>15.68</v>
      </c>
      <c r="J4591" s="6">
        <f>1</f>
        <v>1</v>
      </c>
    </row>
    <row r="4592" spans="2:10" ht="23.25" customHeight="1">
      <c r="B4592" s="100" t="s">
        <v>393</v>
      </c>
      <c r="C4592" s="100" t="str">
        <f>_xlfn.XLOOKUP(tblMix[[#This Row],[Team Name]],tblLookup[Team Name],tblLookup[Arena Name],NA(),0,1)</f>
        <v>Soldier Field</v>
      </c>
      <c r="D4592" s="100" t="str">
        <f>_xlfn.XLOOKUP(tblMix[[#This Row],[Arena Name]],tblLookup[Arena Name],tblLookup[Arena Location],NA(),0,1)</f>
        <v>Chicago, Illinois</v>
      </c>
      <c r="E4592" s="100">
        <v>61500</v>
      </c>
      <c r="F4592" s="129">
        <v>1924</v>
      </c>
      <c r="G4592" s="100" t="s">
        <v>309</v>
      </c>
      <c r="H4592" s="15" t="s">
        <v>281</v>
      </c>
      <c r="I4592" s="130">
        <v>1.61</v>
      </c>
      <c r="J4592" s="6">
        <f>1</f>
        <v>1</v>
      </c>
    </row>
    <row r="4593" spans="2:10" ht="23.25" customHeight="1">
      <c r="B4593" s="100" t="s">
        <v>448</v>
      </c>
      <c r="C4593" s="100" t="str">
        <f>_xlfn.XLOOKUP(tblMix[[#This Row],[Team Name]],tblLookup[Team Name],tblLookup[Arena Name],NA(),0,1)</f>
        <v>MetLife Stadium</v>
      </c>
      <c r="D4593" s="100" t="str">
        <f>_xlfn.XLOOKUP(tblMix[[#This Row],[Arena Name]],tblLookup[Arena Name],tblLookup[Arena Location],NA(),0,1)</f>
        <v>East Rutherford, New Jersey</v>
      </c>
      <c r="E4593" s="100">
        <v>82500</v>
      </c>
      <c r="F4593" s="129">
        <v>2010</v>
      </c>
      <c r="G4593" s="100" t="s">
        <v>268</v>
      </c>
      <c r="H4593" s="15" t="s">
        <v>281</v>
      </c>
      <c r="I4593" s="130">
        <v>5.39</v>
      </c>
      <c r="J4593" s="6">
        <f>1</f>
        <v>1</v>
      </c>
    </row>
    <row r="4594" spans="2:10" ht="23.25" customHeight="1">
      <c r="B4594" s="100" t="s">
        <v>408</v>
      </c>
      <c r="C4594" s="100" t="str">
        <f>_xlfn.XLOOKUP(tblMix[[#This Row],[Team Name]],tblLookup[Team Name],tblLookup[Arena Name],NA(),0,1)</f>
        <v>Ford Field</v>
      </c>
      <c r="D4594" s="100" t="s">
        <v>410</v>
      </c>
      <c r="E4594" s="100">
        <v>65000</v>
      </c>
      <c r="F4594" s="129">
        <v>2002</v>
      </c>
      <c r="G4594" s="100" t="s">
        <v>324</v>
      </c>
      <c r="H4594" s="15" t="s">
        <v>281</v>
      </c>
      <c r="I4594" s="130">
        <v>13.29</v>
      </c>
      <c r="J4594" s="6">
        <f>1</f>
        <v>1</v>
      </c>
    </row>
    <row r="4595" spans="2:10" ht="23.25" customHeight="1">
      <c r="B4595" s="100" t="str" cm="1">
        <f t="array" ref="B4595">_xlfn.XLOOKUP(tblMix[[#This Row],[Arena Name]]&amp;tblMix[[#This Row],[Arena Location]],tblLookup[Arena Name]&amp;tblLookup[Arena Location],tblLookup[Team Name],NA(),0,1)</f>
        <v>Philadelphia Eagles</v>
      </c>
      <c r="C4595" s="100" t="str">
        <f>_xlfn.XLOOKUP(tblMix[[#This Row],[Arena Location]],tblLookup[Arena Location],tblLookup[Arena Name],NA(),0,1)</f>
        <v>Lincoln Financial Field</v>
      </c>
      <c r="D4595" s="100" t="s">
        <v>451</v>
      </c>
      <c r="E4595" s="100">
        <v>69596</v>
      </c>
      <c r="F4595" s="129">
        <v>2003</v>
      </c>
      <c r="G4595" s="100" t="s">
        <v>273</v>
      </c>
      <c r="H4595" s="15" t="s">
        <v>287</v>
      </c>
      <c r="I4595" s="130">
        <v>6.07</v>
      </c>
      <c r="J4595" s="6">
        <f>1</f>
        <v>1</v>
      </c>
    </row>
    <row r="4596" spans="2:10" ht="23.25" customHeight="1">
      <c r="B4596" s="100" t="str" cm="1">
        <f t="array" ref="B4596">_xlfn.XLOOKUP(tblMix[[#This Row],[Arena Name]]&amp;tblMix[[#This Row],[Arena Location]],tblLookup[Arena Name]&amp;tblLookup[Arena Location],tblLookup[Team Name],NA(),0,1)</f>
        <v>New Orleans Saints</v>
      </c>
      <c r="C4596" s="100" t="str">
        <f>_xlfn.XLOOKUP(tblMix[[#This Row],[Arena Location]],tblLookup[Arena Location],tblLookup[Arena Name],NA(),0,1)</f>
        <v>Caesars Superdome</v>
      </c>
      <c r="D4596" s="100" t="s">
        <v>444</v>
      </c>
      <c r="E4596" s="100">
        <v>73208</v>
      </c>
      <c r="F4596" s="129">
        <v>1975</v>
      </c>
      <c r="G4596" s="100" t="s">
        <v>321</v>
      </c>
      <c r="H4596" s="15" t="s">
        <v>281</v>
      </c>
      <c r="I4596" s="130">
        <v>3.9</v>
      </c>
      <c r="J4596" s="6">
        <f>1</f>
        <v>1</v>
      </c>
    </row>
    <row r="4597" spans="2:10" ht="23.25" customHeight="1">
      <c r="B4597" s="100" t="str" cm="1">
        <f t="array" ref="B4597">_xlfn.XLOOKUP(tblMix[[#This Row],[Arena Name]]&amp;tblMix[[#This Row],[Arena Location]],tblLookup[Arena Name]&amp;tblLookup[Arena Location],tblLookup[Team Name],NA(),0,1)</f>
        <v>Indianapolis Colts</v>
      </c>
      <c r="C4597" s="100" t="str">
        <f>_xlfn.XLOOKUP(tblMix[[#This Row],[Arena Location]],tblLookup[Arena Location],tblLookup[Arena Name],NA(),0,1)</f>
        <v>Lucas Oil Stadium</v>
      </c>
      <c r="D4597" s="100" t="s">
        <v>419</v>
      </c>
      <c r="E4597" s="100">
        <v>67000</v>
      </c>
      <c r="F4597" s="129">
        <v>2008</v>
      </c>
      <c r="G4597" s="100" t="s">
        <v>304</v>
      </c>
      <c r="H4597" s="15" t="s">
        <v>287</v>
      </c>
      <c r="I4597" s="130">
        <v>7.53</v>
      </c>
      <c r="J4597" s="6">
        <f>1</f>
        <v>1</v>
      </c>
    </row>
    <row r="4598" spans="2:10" ht="23.25" customHeight="1">
      <c r="B4598" s="100" t="s">
        <v>448</v>
      </c>
      <c r="C4598" s="100" t="s">
        <v>446</v>
      </c>
      <c r="D4598" s="100" t="s">
        <v>447</v>
      </c>
      <c r="E4598" s="100">
        <v>82500</v>
      </c>
      <c r="F4598" s="129">
        <v>2010</v>
      </c>
      <c r="G4598" s="100" t="s">
        <v>300</v>
      </c>
      <c r="H4598" s="15" t="s">
        <v>287</v>
      </c>
      <c r="I4598" s="130">
        <v>8.15</v>
      </c>
      <c r="J4598" s="6">
        <f>1</f>
        <v>1</v>
      </c>
    </row>
    <row r="4599" spans="2:10" ht="23.25" customHeight="1">
      <c r="B4599" s="100" t="s">
        <v>429</v>
      </c>
      <c r="C4599" s="100" t="s">
        <v>430</v>
      </c>
      <c r="D4599" s="100" t="str">
        <f>_xlfn.XLOOKUP(tblMix[[#This Row],[Arena Name]],tblLookup[Arena Name],tblLookup[Arena Location],NA(),0,1)</f>
        <v>Inglewood, California</v>
      </c>
      <c r="E4599" s="100">
        <v>70240</v>
      </c>
      <c r="F4599" s="129">
        <v>2020</v>
      </c>
      <c r="G4599" s="100" t="s">
        <v>302</v>
      </c>
      <c r="H4599" s="15" t="s">
        <v>287</v>
      </c>
      <c r="I4599" s="130">
        <v>2.62</v>
      </c>
      <c r="J4599" s="6">
        <f>1</f>
        <v>1</v>
      </c>
    </row>
    <row r="4600" spans="2:10" ht="23.25" customHeight="1">
      <c r="B4600" s="100" t="s">
        <v>423</v>
      </c>
      <c r="C4600" s="100" t="s">
        <v>424</v>
      </c>
      <c r="D4600" s="100" t="s">
        <v>425</v>
      </c>
      <c r="E4600" s="100">
        <v>76416</v>
      </c>
      <c r="F4600" s="129">
        <v>1972</v>
      </c>
      <c r="G4600" s="100" t="s">
        <v>312</v>
      </c>
      <c r="H4600" s="15" t="s">
        <v>283</v>
      </c>
      <c r="I4600" s="130">
        <v>16.22</v>
      </c>
      <c r="J4600" s="6">
        <f>1</f>
        <v>1</v>
      </c>
    </row>
    <row r="4601" spans="2:10" ht="23.25" customHeight="1">
      <c r="B4601" s="100" t="s">
        <v>408</v>
      </c>
      <c r="C4601" s="100" t="s">
        <v>409</v>
      </c>
      <c r="D4601" s="100" t="s">
        <v>410</v>
      </c>
      <c r="E4601" s="100">
        <v>65000</v>
      </c>
      <c r="F4601" s="129">
        <v>2002</v>
      </c>
      <c r="G4601" s="100" t="s">
        <v>270</v>
      </c>
      <c r="H4601" s="15" t="s">
        <v>281</v>
      </c>
      <c r="I4601" s="130">
        <v>8.84</v>
      </c>
      <c r="J4601" s="6">
        <f>1</f>
        <v>1</v>
      </c>
    </row>
    <row r="4602" spans="2:10" ht="23.25" customHeight="1">
      <c r="B4602" s="100" t="s">
        <v>402</v>
      </c>
      <c r="C4602" s="100" t="s">
        <v>403</v>
      </c>
      <c r="D4602" s="100" t="s">
        <v>404</v>
      </c>
      <c r="E4602" s="100">
        <v>80000</v>
      </c>
      <c r="F4602" s="129">
        <v>2009</v>
      </c>
      <c r="G4602" s="100" t="s">
        <v>269</v>
      </c>
      <c r="H4602" s="15" t="s">
        <v>283</v>
      </c>
      <c r="I4602" s="130">
        <v>10.34</v>
      </c>
      <c r="J4602" s="6">
        <f>1</f>
        <v>1</v>
      </c>
    </row>
    <row r="4603" spans="2:10" ht="23.25" customHeight="1">
      <c r="B4603" s="100" t="str" cm="1">
        <f t="array" ref="B4603">_xlfn.XLOOKUP(tblMix[[#This Row],[Arena Name]]&amp;tblMix[[#This Row],[Arena Location]],tblLookup[Arena Name]&amp;tblLookup[Arena Location],tblLookup[Team Name],NA(),0,1)</f>
        <v>Washington Commanders</v>
      </c>
      <c r="C4603" s="100" t="s">
        <v>468</v>
      </c>
      <c r="D4603" s="100" t="str">
        <f>_xlfn.XLOOKUP(tblMix[[#This Row],[Arena Name]],tblLookup[Arena Name],tblLookup[Arena Location],NA(),0,1)</f>
        <v>Landover, Maryland</v>
      </c>
      <c r="E4603" s="100">
        <v>82000</v>
      </c>
      <c r="F4603" s="129">
        <v>1997</v>
      </c>
      <c r="G4603" s="100" t="s">
        <v>286</v>
      </c>
      <c r="H4603" s="15" t="s">
        <v>283</v>
      </c>
      <c r="I4603" s="130">
        <v>8.8800000000000008</v>
      </c>
      <c r="J4603" s="6">
        <f>1</f>
        <v>1</v>
      </c>
    </row>
    <row r="4604" spans="2:10" ht="23.25" customHeight="1">
      <c r="B4604" s="100" t="s">
        <v>433</v>
      </c>
      <c r="C4604" s="100" t="s">
        <v>434</v>
      </c>
      <c r="D4604" s="100" t="str">
        <f>_xlfn.XLOOKUP(tblMix[[#This Row],[Arena Name]],tblLookup[Arena Name],tblLookup[Arena Location],NA(),0,1)</f>
        <v>Miami Gardens, Florida</v>
      </c>
      <c r="E4604" s="100">
        <v>65326</v>
      </c>
      <c r="F4604" s="129">
        <v>1987</v>
      </c>
      <c r="G4604" s="100" t="s">
        <v>282</v>
      </c>
      <c r="H4604" s="15" t="s">
        <v>287</v>
      </c>
      <c r="I4604" s="130">
        <v>5.7</v>
      </c>
      <c r="J4604" s="6">
        <f>1</f>
        <v>1</v>
      </c>
    </row>
    <row r="4605" spans="2:10" ht="23.25" customHeight="1">
      <c r="B4605" s="100" t="s">
        <v>405</v>
      </c>
      <c r="C4605" s="100" t="s">
        <v>406</v>
      </c>
      <c r="D4605" s="100" t="str">
        <f>_xlfn.XLOOKUP(tblMix[[#This Row],[Arena Name]],tblLookup[Arena Name],tblLookup[Arena Location],NA(),0,1)</f>
        <v>Denver, Colorado</v>
      </c>
      <c r="E4605" s="100">
        <v>76125</v>
      </c>
      <c r="F4605" s="129">
        <v>2001</v>
      </c>
      <c r="G4605" s="100" t="s">
        <v>359</v>
      </c>
      <c r="H4605" s="15" t="s">
        <v>281</v>
      </c>
      <c r="I4605" s="130">
        <v>12.11</v>
      </c>
      <c r="J4605" s="6">
        <f>1</f>
        <v>1</v>
      </c>
    </row>
    <row r="4606" spans="2:10" ht="23.25" customHeight="1">
      <c r="B4606" s="100" t="s">
        <v>378</v>
      </c>
      <c r="C4606" s="100" t="s">
        <v>379</v>
      </c>
      <c r="D4606" s="100" t="str">
        <f>_xlfn.XLOOKUP(tblMix[[#This Row],[Arena Name]],tblLookup[Arena Name],tblLookup[Arena Location],NA(),0,1)</f>
        <v>Glendale, Arizona</v>
      </c>
      <c r="E4606" s="100">
        <v>63400</v>
      </c>
      <c r="F4606" s="129">
        <v>2006</v>
      </c>
      <c r="G4606" s="100" t="s">
        <v>364</v>
      </c>
      <c r="H4606" s="15" t="s">
        <v>287</v>
      </c>
      <c r="I4606" s="130">
        <v>6.86</v>
      </c>
      <c r="J4606" s="6">
        <f>1</f>
        <v>1</v>
      </c>
    </row>
    <row r="4607" spans="2:10" ht="23.25" customHeight="1">
      <c r="B4607" s="100" t="s">
        <v>381</v>
      </c>
      <c r="C4607" s="100" t="s">
        <v>382</v>
      </c>
      <c r="D4607" s="100" t="s">
        <v>383</v>
      </c>
      <c r="E4607" s="100">
        <v>71000</v>
      </c>
      <c r="F4607" s="129">
        <v>2017</v>
      </c>
      <c r="G4607" s="100" t="s">
        <v>302</v>
      </c>
      <c r="H4607" s="15" t="s">
        <v>281</v>
      </c>
      <c r="I4607" s="130">
        <v>2.7</v>
      </c>
      <c r="J4607" s="6">
        <f>1</f>
        <v>1</v>
      </c>
    </row>
    <row r="4608" spans="2:10" ht="23.25" customHeight="1">
      <c r="B4608" s="100" t="s">
        <v>396</v>
      </c>
      <c r="C4608" s="100" t="s">
        <v>397</v>
      </c>
      <c r="D4608" s="100" t="s">
        <v>398</v>
      </c>
      <c r="E4608" s="100">
        <v>65515</v>
      </c>
      <c r="F4608" s="129">
        <v>2000</v>
      </c>
      <c r="G4608" s="100" t="s">
        <v>291</v>
      </c>
      <c r="H4608" s="15" t="s">
        <v>281</v>
      </c>
      <c r="I4608" s="130">
        <v>9.43</v>
      </c>
      <c r="J4608" s="6">
        <f>1</f>
        <v>1</v>
      </c>
    </row>
    <row r="4609" spans="2:10" ht="23.25" customHeight="1">
      <c r="B4609" s="100" t="s">
        <v>455</v>
      </c>
      <c r="C4609" s="100" t="str">
        <f>_xlfn.XLOOKUP(tblMix[[#This Row],[Team Name]],tblLookup[Team Name],tblLookup[Arena Name],NA(),0,1)</f>
        <v>Levi's Stadium</v>
      </c>
      <c r="D4609" s="100" t="str">
        <f>_xlfn.XLOOKUP(tblMix[[#This Row],[Arena Name]],tblLookup[Arena Name],tblLookup[Arena Location],NA(),0,1)</f>
        <v>Santa Clara, California</v>
      </c>
      <c r="E4609" s="100">
        <v>68500</v>
      </c>
      <c r="F4609" s="129">
        <v>2014</v>
      </c>
      <c r="G4609" s="100" t="s">
        <v>312</v>
      </c>
      <c r="H4609" s="15" t="s">
        <v>283</v>
      </c>
      <c r="I4609" s="130">
        <v>16.22</v>
      </c>
      <c r="J4609" s="6">
        <f>1</f>
        <v>1</v>
      </c>
    </row>
    <row r="4610" spans="2:10" ht="23.25" customHeight="1">
      <c r="B4610" s="100" t="str" cm="1">
        <f t="array" ref="B4610">_xlfn.XLOOKUP(tblMix[[#This Row],[Arena Name]]&amp;tblMix[[#This Row],[Arena Location]],tblLookup[Arena Name]&amp;tblLookup[Arena Location],tblLookup[Team Name],NA(),0,1)</f>
        <v>Los Angeles Rams</v>
      </c>
      <c r="C4610" s="100" t="s">
        <v>430</v>
      </c>
      <c r="D4610" s="100" t="s">
        <v>431</v>
      </c>
      <c r="E4610" s="100">
        <v>70240</v>
      </c>
      <c r="F4610" s="129">
        <v>2020</v>
      </c>
      <c r="G4610" s="100" t="s">
        <v>284</v>
      </c>
      <c r="H4610" s="15" t="s">
        <v>281</v>
      </c>
      <c r="I4610" s="130">
        <v>10.210000000000001</v>
      </c>
      <c r="J4610" s="6">
        <f>1</f>
        <v>1</v>
      </c>
    </row>
    <row r="4611" spans="2:10" ht="23.25" customHeight="1">
      <c r="B4611" s="100" t="s">
        <v>433</v>
      </c>
      <c r="C4611" s="100" t="s">
        <v>434</v>
      </c>
      <c r="D4611" s="100" t="s">
        <v>435</v>
      </c>
      <c r="E4611" s="100">
        <v>65326</v>
      </c>
      <c r="F4611" s="129">
        <v>1987</v>
      </c>
      <c r="G4611" s="100" t="s">
        <v>363</v>
      </c>
      <c r="H4611" s="15" t="s">
        <v>287</v>
      </c>
      <c r="I4611" s="130">
        <v>5.05</v>
      </c>
      <c r="J4611" s="6">
        <f>1</f>
        <v>1</v>
      </c>
    </row>
    <row r="4612" spans="2:10" ht="23.25" customHeight="1">
      <c r="B4612" s="100" t="s">
        <v>396</v>
      </c>
      <c r="C4612" s="100" t="s">
        <v>397</v>
      </c>
      <c r="D4612" s="100" t="s">
        <v>398</v>
      </c>
      <c r="E4612" s="100">
        <v>65515</v>
      </c>
      <c r="F4612" s="129">
        <v>2000</v>
      </c>
      <c r="G4612" s="100" t="s">
        <v>276</v>
      </c>
      <c r="H4612" s="15" t="s">
        <v>290</v>
      </c>
      <c r="I4612" s="130">
        <v>5.78</v>
      </c>
      <c r="J4612" s="6">
        <f>1</f>
        <v>1</v>
      </c>
    </row>
    <row r="4613" spans="2:10" ht="23.25" customHeight="1">
      <c r="B4613" s="100" t="s">
        <v>467</v>
      </c>
      <c r="C4613" s="100" t="s">
        <v>468</v>
      </c>
      <c r="D4613" s="100" t="str">
        <f>_xlfn.XLOOKUP(tblMix[[#This Row],[Arena Name]],tblLookup[Arena Name],tblLookup[Arena Location],NA(),0,1)</f>
        <v>Landover, Maryland</v>
      </c>
      <c r="E4613" s="100">
        <v>82000</v>
      </c>
      <c r="F4613" s="129">
        <v>1997</v>
      </c>
      <c r="G4613" s="100" t="s">
        <v>273</v>
      </c>
      <c r="H4613" s="15" t="s">
        <v>281</v>
      </c>
      <c r="I4613" s="130">
        <v>6.37</v>
      </c>
      <c r="J4613" s="6">
        <f>1</f>
        <v>1</v>
      </c>
    </row>
    <row r="4614" spans="2:10" ht="23.25" customHeight="1">
      <c r="B4614" s="100" t="str" cm="1">
        <f t="array" ref="B4614">_xlfn.XLOOKUP(tblMix[[#This Row],[Arena Name]]&amp;tblMix[[#This Row],[Arena Location]],tblLookup[Arena Name]&amp;tblLookup[Arena Location],tblLookup[Team Name],NA(),0,1)</f>
        <v>Buffalo Bills</v>
      </c>
      <c r="C4614" s="100" t="s">
        <v>388</v>
      </c>
      <c r="D4614" s="100" t="s">
        <v>389</v>
      </c>
      <c r="E4614" s="100">
        <v>71608</v>
      </c>
      <c r="F4614" s="129">
        <v>1973</v>
      </c>
      <c r="G4614" s="100" t="s">
        <v>275</v>
      </c>
      <c r="H4614" s="15" t="s">
        <v>281</v>
      </c>
      <c r="I4614" s="130">
        <v>15.9</v>
      </c>
      <c r="J4614" s="6">
        <f>1</f>
        <v>1</v>
      </c>
    </row>
    <row r="4615" spans="2:10" ht="23.25" customHeight="1">
      <c r="B4615" s="100" t="s">
        <v>402</v>
      </c>
      <c r="C4615" s="100" t="str">
        <f>_xlfn.XLOOKUP(tblMix[[#This Row],[Team Name]],tblLookup[Team Name],tblLookup[Arena Name],NA(),0,1)</f>
        <v>AT&amp;T Stadium</v>
      </c>
      <c r="D4615" s="100" t="s">
        <v>404</v>
      </c>
      <c r="E4615" s="100">
        <v>80000</v>
      </c>
      <c r="F4615" s="129">
        <v>2009</v>
      </c>
      <c r="G4615" s="100" t="s">
        <v>304</v>
      </c>
      <c r="H4615" s="15" t="s">
        <v>287</v>
      </c>
      <c r="I4615" s="130">
        <v>7.53</v>
      </c>
      <c r="J4615" s="6">
        <f>1</f>
        <v>1</v>
      </c>
    </row>
    <row r="4616" spans="2:10" ht="23.25" customHeight="1">
      <c r="B4616" s="100" t="s">
        <v>420</v>
      </c>
      <c r="C4616" s="100" t="s">
        <v>421</v>
      </c>
      <c r="D4616" s="100" t="s">
        <v>422</v>
      </c>
      <c r="E4616" s="100">
        <v>69132</v>
      </c>
      <c r="F4616" s="129">
        <v>2008</v>
      </c>
      <c r="G4616" s="100" t="s">
        <v>311</v>
      </c>
      <c r="H4616" s="15" t="s">
        <v>287</v>
      </c>
      <c r="I4616" s="130">
        <v>14.84</v>
      </c>
      <c r="J4616" s="6">
        <f>1</f>
        <v>1</v>
      </c>
    </row>
    <row r="4617" spans="2:10" ht="23.25" customHeight="1">
      <c r="B4617" s="100" t="s">
        <v>408</v>
      </c>
      <c r="C4617" s="100" t="str">
        <f>_xlfn.XLOOKUP(tblMix[[#This Row],[Team Name]],tblLookup[Team Name],tblLookup[Arena Name],NA(),0,1)</f>
        <v>Ford Field</v>
      </c>
      <c r="D4617" s="100" t="str">
        <f>_xlfn.XLOOKUP(tblMix[[#This Row],[Arena Name]],tblLookup[Arena Name],tblLookup[Arena Location],NA(),0,1)</f>
        <v>Detroit, Michigan</v>
      </c>
      <c r="E4617" s="100">
        <v>65000</v>
      </c>
      <c r="F4617" s="129">
        <v>2002</v>
      </c>
      <c r="G4617" s="100" t="s">
        <v>310</v>
      </c>
      <c r="H4617" s="15" t="s">
        <v>283</v>
      </c>
      <c r="I4617" s="130">
        <v>7.49</v>
      </c>
      <c r="J4617" s="6">
        <f>1</f>
        <v>1</v>
      </c>
    </row>
    <row r="4618" spans="2:10" ht="23.25" customHeight="1">
      <c r="B4618" s="100" t="s">
        <v>405</v>
      </c>
      <c r="C4618" s="100" t="str">
        <f>_xlfn.XLOOKUP(tblMix[[#This Row],[Team Name]],tblLookup[Team Name],tblLookup[Arena Name],NA(),0,1)</f>
        <v>Empower Field at Mile High</v>
      </c>
      <c r="D4618" s="100" t="str">
        <f>_xlfn.XLOOKUP(tblMix[[#This Row],[Arena Name]],tblLookup[Arena Name],tblLookup[Arena Location],NA(),0,1)</f>
        <v>Denver, Colorado</v>
      </c>
      <c r="E4618" s="100">
        <v>76125</v>
      </c>
      <c r="F4618" s="129">
        <v>2001</v>
      </c>
      <c r="G4618" s="100" t="s">
        <v>277</v>
      </c>
      <c r="H4618" s="15" t="s">
        <v>281</v>
      </c>
      <c r="I4618" s="130">
        <v>8.14</v>
      </c>
      <c r="J4618" s="6">
        <f>1</f>
        <v>1</v>
      </c>
    </row>
    <row r="4619" spans="2:10" ht="23.25" customHeight="1">
      <c r="B4619" s="100" t="str" cm="1">
        <f t="array" ref="B4619">_xlfn.XLOOKUP(tblMix[[#This Row],[Arena Name]]&amp;tblMix[[#This Row],[Arena Location]],tblLookup[Arena Name]&amp;tblLookup[Arena Location],tblLookup[Team Name],NA(),0,1)</f>
        <v>Dallas Cowboys</v>
      </c>
      <c r="C4619" s="100" t="s">
        <v>403</v>
      </c>
      <c r="D4619" s="100" t="str">
        <f>_xlfn.XLOOKUP(tblMix[[#This Row],[Arena Name]],tblLookup[Arena Name],tblLookup[Arena Location],NA(),0,1)</f>
        <v>Arlington, Texas</v>
      </c>
      <c r="E4619" s="100">
        <v>80000</v>
      </c>
      <c r="F4619" s="129">
        <v>2009</v>
      </c>
      <c r="G4619" s="100" t="s">
        <v>359</v>
      </c>
      <c r="H4619" s="15" t="s">
        <v>281</v>
      </c>
      <c r="I4619" s="130">
        <v>12.11</v>
      </c>
      <c r="J4619" s="6">
        <f>1</f>
        <v>1</v>
      </c>
    </row>
    <row r="4620" spans="2:10" ht="23.25" customHeight="1">
      <c r="B4620" s="100" t="s">
        <v>445</v>
      </c>
      <c r="C4620" s="100" t="str">
        <f>_xlfn.XLOOKUP(tblMix[[#This Row],[Team Name]],tblLookup[Team Name],tblLookup[Arena Name],NA(),0,1)</f>
        <v>MetLife Stadium</v>
      </c>
      <c r="D4620" s="100" t="str">
        <f>_xlfn.XLOOKUP(tblMix[[#This Row],[Arena Name]],tblLookup[Arena Name],tblLookup[Arena Location],NA(),0,1)</f>
        <v>East Rutherford, New Jersey</v>
      </c>
      <c r="E4620" s="100">
        <v>82500</v>
      </c>
      <c r="F4620" s="129">
        <v>2010</v>
      </c>
      <c r="G4620" s="100" t="s">
        <v>309</v>
      </c>
      <c r="H4620" s="15" t="s">
        <v>287</v>
      </c>
      <c r="I4620" s="130">
        <v>1.68</v>
      </c>
      <c r="J4620" s="6">
        <f>1</f>
        <v>1</v>
      </c>
    </row>
    <row r="4621" spans="2:10" ht="23.25" customHeight="1">
      <c r="B4621" s="100" t="s">
        <v>458</v>
      </c>
      <c r="C4621" s="100" t="s">
        <v>459</v>
      </c>
      <c r="D4621" s="100" t="s">
        <v>460</v>
      </c>
      <c r="E4621" s="100">
        <v>69000</v>
      </c>
      <c r="F4621" s="129">
        <v>2002</v>
      </c>
      <c r="G4621" s="100" t="s">
        <v>313</v>
      </c>
      <c r="H4621" s="15" t="s">
        <v>290</v>
      </c>
      <c r="I4621" s="130">
        <v>13.42</v>
      </c>
      <c r="J4621" s="6">
        <f>1</f>
        <v>1</v>
      </c>
    </row>
    <row r="4622" spans="2:10" ht="23.25" customHeight="1">
      <c r="B4622" s="100" t="str" cm="1">
        <f t="array" ref="B4622">_xlfn.XLOOKUP(tblMix[[#This Row],[Arena Name]]&amp;tblMix[[#This Row],[Arena Location]],tblLookup[Arena Name]&amp;tblLookup[Arena Location],tblLookup[Team Name],NA(),0,1)</f>
        <v>Cincinnati Bengals</v>
      </c>
      <c r="C4622" s="100" t="s">
        <v>397</v>
      </c>
      <c r="D4622" s="100" t="str">
        <f>_xlfn.XLOOKUP(tblMix[[#This Row],[Arena Name]],tblLookup[Arena Name],tblLookup[Arena Location],NA(),0,1)</f>
        <v>Cincinnati, Ohio</v>
      </c>
      <c r="E4622" s="100">
        <v>65515</v>
      </c>
      <c r="F4622" s="129">
        <v>2000</v>
      </c>
      <c r="G4622" s="100" t="s">
        <v>364</v>
      </c>
      <c r="H4622" s="15" t="s">
        <v>287</v>
      </c>
      <c r="I4622" s="130">
        <v>6.86</v>
      </c>
      <c r="J4622" s="6">
        <f>1</f>
        <v>1</v>
      </c>
    </row>
    <row r="4623" spans="2:10" ht="23.25" customHeight="1">
      <c r="B4623" s="100" t="str" cm="1">
        <f t="array" ref="B4623">_xlfn.XLOOKUP(tblMix[[#This Row],[Arena Name]]&amp;tblMix[[#This Row],[Arena Location]],tblLookup[Arena Name]&amp;tblLookup[Arena Location],tblLookup[Team Name],NA(),0,1)</f>
        <v>Seattle Seahawks</v>
      </c>
      <c r="C4623" s="100" t="str">
        <f>_xlfn.XLOOKUP(tblMix[[#This Row],[Arena Location]],tblLookup[Arena Location],tblLookup[Arena Name],NA(),0,1)</f>
        <v>Lumen Field</v>
      </c>
      <c r="D4623" s="100" t="s">
        <v>460</v>
      </c>
      <c r="E4623" s="100">
        <v>69000</v>
      </c>
      <c r="F4623" s="129">
        <v>2002</v>
      </c>
      <c r="G4623" s="100" t="s">
        <v>293</v>
      </c>
      <c r="H4623" s="15" t="s">
        <v>283</v>
      </c>
      <c r="I4623" s="130">
        <v>5.08</v>
      </c>
      <c r="J4623" s="6">
        <f>1</f>
        <v>1</v>
      </c>
    </row>
    <row r="4624" spans="2:10" ht="23.25" customHeight="1">
      <c r="B4624" s="100" t="s">
        <v>445</v>
      </c>
      <c r="C4624" s="100" t="s">
        <v>446</v>
      </c>
      <c r="D4624" s="100" t="s">
        <v>447</v>
      </c>
      <c r="E4624" s="100">
        <v>82500</v>
      </c>
      <c r="F4624" s="129">
        <v>2010</v>
      </c>
      <c r="G4624" s="100" t="s">
        <v>310</v>
      </c>
      <c r="H4624" s="15" t="s">
        <v>281</v>
      </c>
      <c r="I4624" s="130">
        <v>6.82</v>
      </c>
      <c r="J4624" s="6">
        <f>1</f>
        <v>1</v>
      </c>
    </row>
    <row r="4625" spans="2:10" ht="23.25" customHeight="1">
      <c r="B4625" s="100" t="s">
        <v>458</v>
      </c>
      <c r="C4625" s="100" t="str">
        <f>_xlfn.XLOOKUP(tblMix[[#This Row],[Team Name]],tblLookup[Team Name],tblLookup[Arena Name],NA(),0,1)</f>
        <v>Lumen Field</v>
      </c>
      <c r="D4625" s="100" t="str">
        <f>_xlfn.XLOOKUP(tblMix[[#This Row],[Arena Name]],tblLookup[Arena Name],tblLookup[Arena Location],NA(),0,1)</f>
        <v>Seattle, Washington</v>
      </c>
      <c r="E4625" s="100">
        <v>69000</v>
      </c>
      <c r="F4625" s="129">
        <v>2002</v>
      </c>
      <c r="G4625" s="100" t="s">
        <v>302</v>
      </c>
      <c r="H4625" s="15" t="s">
        <v>290</v>
      </c>
      <c r="I4625" s="130">
        <v>2.79</v>
      </c>
      <c r="J4625" s="6">
        <f>1</f>
        <v>1</v>
      </c>
    </row>
    <row r="4626" spans="2:10" ht="23.25" customHeight="1">
      <c r="B4626" s="100" t="s">
        <v>405</v>
      </c>
      <c r="C4626" s="100" t="s">
        <v>406</v>
      </c>
      <c r="D4626" s="100" t="s">
        <v>407</v>
      </c>
      <c r="E4626" s="100">
        <v>76125</v>
      </c>
      <c r="F4626" s="129">
        <v>2001</v>
      </c>
      <c r="G4626" s="100" t="s">
        <v>272</v>
      </c>
      <c r="H4626" s="15" t="s">
        <v>290</v>
      </c>
      <c r="I4626" s="130">
        <v>15.22</v>
      </c>
      <c r="J4626" s="6">
        <f>1</f>
        <v>1</v>
      </c>
    </row>
    <row r="4627" spans="2:10" ht="23.25" customHeight="1">
      <c r="B4627" s="100" t="s">
        <v>448</v>
      </c>
      <c r="C4627" s="100" t="s">
        <v>446</v>
      </c>
      <c r="D4627" s="100" t="s">
        <v>447</v>
      </c>
      <c r="E4627" s="100">
        <v>82500</v>
      </c>
      <c r="F4627" s="129">
        <v>2010</v>
      </c>
      <c r="G4627" s="100" t="s">
        <v>296</v>
      </c>
      <c r="H4627" s="15" t="s">
        <v>287</v>
      </c>
      <c r="I4627" s="130">
        <v>11.1</v>
      </c>
      <c r="J4627" s="6">
        <f>1</f>
        <v>1</v>
      </c>
    </row>
    <row r="4628" spans="2:10" ht="23.25" customHeight="1">
      <c r="B4628" s="100" t="s">
        <v>414</v>
      </c>
      <c r="C4628" s="100" t="s">
        <v>415</v>
      </c>
      <c r="D4628" s="100" t="s">
        <v>416</v>
      </c>
      <c r="E4628" s="100">
        <v>72220</v>
      </c>
      <c r="F4628" s="129">
        <v>2002</v>
      </c>
      <c r="G4628" s="100" t="s">
        <v>312</v>
      </c>
      <c r="H4628" s="15" t="s">
        <v>283</v>
      </c>
      <c r="I4628" s="130">
        <v>16.22</v>
      </c>
      <c r="J4628" s="6">
        <f>1</f>
        <v>1</v>
      </c>
    </row>
    <row r="4629" spans="2:10" ht="23.25" customHeight="1">
      <c r="B4629" s="100" t="s">
        <v>445</v>
      </c>
      <c r="C4629" s="100" t="s">
        <v>446</v>
      </c>
      <c r="D4629" s="100" t="s">
        <v>447</v>
      </c>
      <c r="E4629" s="100">
        <v>82500</v>
      </c>
      <c r="F4629" s="129">
        <v>2010</v>
      </c>
      <c r="G4629" s="100" t="s">
        <v>321</v>
      </c>
      <c r="H4629" s="15" t="s">
        <v>287</v>
      </c>
      <c r="I4629" s="130">
        <v>3.98</v>
      </c>
      <c r="J4629" s="6">
        <f>1</f>
        <v>1</v>
      </c>
    </row>
    <row r="4630" spans="2:10" ht="23.25" customHeight="1">
      <c r="B4630" s="100" t="str" cm="1">
        <f t="array" ref="B4630">_xlfn.XLOOKUP(tblMix[[#This Row],[Arena Name]]&amp;tblMix[[#This Row],[Arena Location]],tblLookup[Arena Name]&amp;tblLookup[Arena Location],tblLookup[Team Name],NA(),0,1)</f>
        <v>Las Vegas Raiders</v>
      </c>
      <c r="C4630" s="100" t="str">
        <f>_xlfn.XLOOKUP(tblMix[[#This Row],[Arena Location]],tblLookup[Arena Location],tblLookup[Arena Name],NA(),0,1)</f>
        <v>Allegiant Stadium</v>
      </c>
      <c r="D4630" s="100" t="s">
        <v>428</v>
      </c>
      <c r="E4630" s="100">
        <v>65000</v>
      </c>
      <c r="F4630" s="129">
        <v>2020</v>
      </c>
      <c r="G4630" s="100" t="s">
        <v>288</v>
      </c>
      <c r="H4630" s="15" t="s">
        <v>290</v>
      </c>
      <c r="I4630" s="130">
        <v>5.08</v>
      </c>
      <c r="J4630" s="6">
        <f>1</f>
        <v>1</v>
      </c>
    </row>
    <row r="4631" spans="2:10" ht="23.25" customHeight="1">
      <c r="B4631" s="100" t="s">
        <v>436</v>
      </c>
      <c r="C4631" s="100" t="s">
        <v>437</v>
      </c>
      <c r="D4631" s="100" t="str">
        <f>_xlfn.XLOOKUP(tblMix[[#This Row],[Arena Name]],tblLookup[Arena Name],tblLookup[Arena Location],NA(),0,1)</f>
        <v>Minneapolis, Minnesota</v>
      </c>
      <c r="E4631" s="100">
        <v>66655</v>
      </c>
      <c r="F4631" s="129">
        <v>2016</v>
      </c>
      <c r="G4631" s="100" t="s">
        <v>282</v>
      </c>
      <c r="H4631" s="15" t="s">
        <v>281</v>
      </c>
      <c r="I4631" s="130">
        <v>5.99</v>
      </c>
      <c r="J4631" s="6">
        <f>1</f>
        <v>1</v>
      </c>
    </row>
    <row r="4632" spans="2:10" ht="23.25" customHeight="1">
      <c r="B4632" s="100" t="s">
        <v>433</v>
      </c>
      <c r="C4632" s="100" t="s">
        <v>434</v>
      </c>
      <c r="D4632" s="100" t="s">
        <v>435</v>
      </c>
      <c r="E4632" s="100">
        <v>65326</v>
      </c>
      <c r="F4632" s="129">
        <v>1987</v>
      </c>
      <c r="G4632" s="100" t="s">
        <v>361</v>
      </c>
      <c r="H4632" s="15" t="s">
        <v>287</v>
      </c>
      <c r="I4632" s="130">
        <v>3.15</v>
      </c>
      <c r="J4632" s="6">
        <f>1</f>
        <v>1</v>
      </c>
    </row>
    <row r="4633" spans="2:10" ht="23.25" customHeight="1">
      <c r="B4633" s="100" t="str" cm="1">
        <f t="array" ref="B4633">_xlfn.XLOOKUP(tblMix[[#This Row],[Arena Name]]&amp;tblMix[[#This Row],[Arena Location]],tblLookup[Arena Name]&amp;tblLookup[Arena Location],tblLookup[Team Name],NA(),0,1)</f>
        <v>Cincinnati Bengals</v>
      </c>
      <c r="C4633" s="100" t="str">
        <f>_xlfn.XLOOKUP(tblMix[[#This Row],[Arena Location]],tblLookup[Arena Location],tblLookup[Arena Name],NA(),0,1)</f>
        <v>Paycor Stadium</v>
      </c>
      <c r="D4633" s="100" t="s">
        <v>398</v>
      </c>
      <c r="E4633" s="100">
        <v>65515</v>
      </c>
      <c r="F4633" s="129">
        <v>2000</v>
      </c>
      <c r="G4633" s="100" t="s">
        <v>311</v>
      </c>
      <c r="H4633" s="15" t="s">
        <v>281</v>
      </c>
      <c r="I4633" s="130">
        <v>13.65</v>
      </c>
      <c r="J4633" s="6">
        <f>1</f>
        <v>1</v>
      </c>
    </row>
    <row r="4634" spans="2:10" ht="23.25" customHeight="1">
      <c r="B4634" s="100" t="s">
        <v>448</v>
      </c>
      <c r="C4634" s="100" t="s">
        <v>446</v>
      </c>
      <c r="D4634" s="100" t="s">
        <v>447</v>
      </c>
      <c r="E4634" s="100">
        <v>82500</v>
      </c>
      <c r="F4634" s="129">
        <v>2010</v>
      </c>
      <c r="G4634" s="100" t="s">
        <v>299</v>
      </c>
      <c r="H4634" s="15" t="s">
        <v>283</v>
      </c>
      <c r="I4634" s="130">
        <v>5.21</v>
      </c>
      <c r="J4634" s="6">
        <f>1</f>
        <v>1</v>
      </c>
    </row>
    <row r="4635" spans="2:10" ht="23.25" customHeight="1">
      <c r="B4635" s="100" t="str" cm="1">
        <f t="array" ref="B4635">_xlfn.XLOOKUP(tblMix[[#This Row],[Arena Name]]&amp;tblMix[[#This Row],[Arena Location]],tblLookup[Arena Name]&amp;tblLookup[Arena Location],tblLookup[Team Name],NA(),0,1)</f>
        <v>New Orleans Saints</v>
      </c>
      <c r="C4635" s="100" t="s">
        <v>443</v>
      </c>
      <c r="D4635" s="100" t="s">
        <v>444</v>
      </c>
      <c r="E4635" s="100">
        <v>73208</v>
      </c>
      <c r="F4635" s="129">
        <v>1975</v>
      </c>
      <c r="G4635" s="100" t="s">
        <v>273</v>
      </c>
      <c r="H4635" s="15" t="s">
        <v>281</v>
      </c>
      <c r="I4635" s="130">
        <v>6.37</v>
      </c>
      <c r="J4635" s="6">
        <f>1</f>
        <v>1</v>
      </c>
    </row>
    <row r="4636" spans="2:10" ht="23.25" customHeight="1">
      <c r="B4636" s="100" t="str" cm="1">
        <f t="array" ref="B4636">_xlfn.XLOOKUP(tblMix[[#This Row],[Arena Name]]&amp;tblMix[[#This Row],[Arena Location]],tblLookup[Arena Name]&amp;tblLookup[Arena Location],tblLookup[Team Name],NA(),0,1)</f>
        <v>Chicago Bears</v>
      </c>
      <c r="C4636" s="100" t="str">
        <f>_xlfn.XLOOKUP(tblMix[[#This Row],[Arena Location]],tblLookup[Arena Location],tblLookup[Arena Name],NA(),0,1)</f>
        <v>Soldier Field</v>
      </c>
      <c r="D4636" s="100" t="s">
        <v>395</v>
      </c>
      <c r="E4636" s="100">
        <v>61500</v>
      </c>
      <c r="F4636" s="129">
        <v>1924</v>
      </c>
      <c r="G4636" s="100" t="s">
        <v>324</v>
      </c>
      <c r="H4636" s="15" t="s">
        <v>290</v>
      </c>
      <c r="I4636" s="130">
        <v>13.09</v>
      </c>
      <c r="J4636" s="6">
        <f>1</f>
        <v>1</v>
      </c>
    </row>
    <row r="4637" spans="2:10" ht="23.25" customHeight="1">
      <c r="B4637" s="100" t="s">
        <v>429</v>
      </c>
      <c r="C4637" s="100" t="str">
        <f>_xlfn.XLOOKUP(tblMix[[#This Row],[Team Name]],tblLookup[Team Name],tblLookup[Arena Name],NA(),0,1)</f>
        <v>SoFi Stadium</v>
      </c>
      <c r="D4637" s="100" t="str">
        <f>_xlfn.XLOOKUP(tblMix[[#This Row],[Arena Name]],tblLookup[Arena Name],tblLookup[Arena Location],NA(),0,1)</f>
        <v>Inglewood, California</v>
      </c>
      <c r="E4637" s="100">
        <v>70240</v>
      </c>
      <c r="F4637" s="129">
        <v>2020</v>
      </c>
      <c r="G4637" s="100" t="s">
        <v>285</v>
      </c>
      <c r="H4637" s="15" t="s">
        <v>283</v>
      </c>
      <c r="I4637" s="130">
        <v>12.71</v>
      </c>
      <c r="J4637" s="6">
        <f>1</f>
        <v>1</v>
      </c>
    </row>
    <row r="4638" spans="2:10" ht="23.25" customHeight="1">
      <c r="B4638" s="100" t="str" cm="1">
        <f t="array" ref="B4638">_xlfn.XLOOKUP(tblMix[[#This Row],[Arena Name]]&amp;tblMix[[#This Row],[Arena Location]],tblLookup[Arena Name]&amp;tblLookup[Arena Location],tblLookup[Team Name],NA(),0,1)</f>
        <v>Kansas City Chiefs</v>
      </c>
      <c r="C4638" s="100" t="str">
        <f>_xlfn.XLOOKUP(tblMix[[#This Row],[Arena Location]],tblLookup[Arena Location],tblLookup[Arena Name],NA(),0,1)</f>
        <v>GEHA Field at Arrowhead Stadium</v>
      </c>
      <c r="D4638" s="100" t="s">
        <v>425</v>
      </c>
      <c r="E4638" s="100">
        <v>76416</v>
      </c>
      <c r="F4638" s="129">
        <v>1972</v>
      </c>
      <c r="G4638" s="100" t="s">
        <v>304</v>
      </c>
      <c r="H4638" s="15" t="s">
        <v>290</v>
      </c>
      <c r="I4638" s="130">
        <v>7.38</v>
      </c>
      <c r="J4638" s="6">
        <f>1</f>
        <v>1</v>
      </c>
    </row>
    <row r="4639" spans="2:10" ht="23.25" customHeight="1">
      <c r="B4639" s="100" t="str" cm="1">
        <f t="array" ref="B4639">_xlfn.XLOOKUP(tblMix[[#This Row],[Arena Name]]&amp;tblMix[[#This Row],[Arena Location]],tblLookup[Arena Name]&amp;tblLookup[Arena Location],tblLookup[Team Name],NA(),0,1)</f>
        <v>Washington Commanders</v>
      </c>
      <c r="C4639" s="100" t="str">
        <f>_xlfn.XLOOKUP(tblMix[[#This Row],[Arena Location]],tblLookup[Arena Location],tblLookup[Arena Name],NA(),0,1)</f>
        <v>Commanders Field</v>
      </c>
      <c r="D4639" s="100" t="s">
        <v>469</v>
      </c>
      <c r="E4639" s="100">
        <v>82000</v>
      </c>
      <c r="F4639" s="129">
        <v>1997</v>
      </c>
      <c r="G4639" s="100" t="s">
        <v>321</v>
      </c>
      <c r="H4639" s="15" t="s">
        <v>283</v>
      </c>
      <c r="I4639" s="130">
        <v>3.98</v>
      </c>
      <c r="J4639" s="6">
        <f>1</f>
        <v>1</v>
      </c>
    </row>
    <row r="4640" spans="2:10" ht="23.25" customHeight="1">
      <c r="B4640" s="100" t="str" cm="1">
        <f t="array" ref="B4640">_xlfn.XLOOKUP(tblMix[[#This Row],[Arena Name]]&amp;tblMix[[#This Row],[Arena Location]],tblLookup[Arena Name]&amp;tblLookup[Arena Location],tblLookup[Team Name],NA(),0,1)</f>
        <v>Pittsburgh Steelers</v>
      </c>
      <c r="C4640" s="100" t="str">
        <f>_xlfn.XLOOKUP(tblMix[[#This Row],[Arena Location]],tblLookup[Arena Location],tblLookup[Arena Name],NA(),0,1)</f>
        <v>Acrisure Stadium</v>
      </c>
      <c r="D4640" s="100" t="s">
        <v>454</v>
      </c>
      <c r="E4640" s="100">
        <v>68400</v>
      </c>
      <c r="F4640" s="129">
        <v>2001</v>
      </c>
      <c r="G4640" s="100" t="s">
        <v>299</v>
      </c>
      <c r="H4640" s="15" t="s">
        <v>287</v>
      </c>
      <c r="I4640" s="130">
        <v>5.21</v>
      </c>
      <c r="J4640" s="6">
        <f>1</f>
        <v>1</v>
      </c>
    </row>
    <row r="4641" spans="2:10" ht="23.25" customHeight="1">
      <c r="B4641" s="100" t="s">
        <v>378</v>
      </c>
      <c r="C4641" s="100" t="s">
        <v>379</v>
      </c>
      <c r="D4641" s="100" t="s">
        <v>380</v>
      </c>
      <c r="E4641" s="100">
        <v>63400</v>
      </c>
      <c r="F4641" s="129">
        <v>2006</v>
      </c>
      <c r="G4641" s="100" t="s">
        <v>303</v>
      </c>
      <c r="H4641" s="15" t="s">
        <v>290</v>
      </c>
      <c r="I4641" s="130">
        <v>12.74</v>
      </c>
      <c r="J4641" s="6">
        <f>1</f>
        <v>1</v>
      </c>
    </row>
    <row r="4642" spans="2:10" ht="23.25" customHeight="1">
      <c r="B4642" s="100" t="s">
        <v>448</v>
      </c>
      <c r="C4642" s="100" t="str">
        <f>_xlfn.XLOOKUP(tblMix[[#This Row],[Team Name]],tblLookup[Team Name],tblLookup[Arena Name],NA(),0,1)</f>
        <v>MetLife Stadium</v>
      </c>
      <c r="D4642" s="100" t="str">
        <f>_xlfn.XLOOKUP(tblMix[[#This Row],[Arena Name]],tblLookup[Arena Name],tblLookup[Arena Location],NA(),0,1)</f>
        <v>East Rutherford, New Jersey</v>
      </c>
      <c r="E4642" s="100">
        <v>82500</v>
      </c>
      <c r="F4642" s="129">
        <v>2010</v>
      </c>
      <c r="G4642" s="100" t="s">
        <v>311</v>
      </c>
      <c r="H4642" s="15" t="s">
        <v>290</v>
      </c>
      <c r="I4642" s="130">
        <v>14.13</v>
      </c>
      <c r="J4642" s="6">
        <f>1</f>
        <v>1</v>
      </c>
    </row>
    <row r="4643" spans="2:10" ht="23.25" customHeight="1">
      <c r="B4643" s="100" t="s">
        <v>433</v>
      </c>
      <c r="C4643" s="100" t="s">
        <v>434</v>
      </c>
      <c r="D4643" s="100" t="str">
        <f>_xlfn.XLOOKUP(tblMix[[#This Row],[Arena Name]],tblLookup[Arena Name],tblLookup[Arena Location],NA(),0,1)</f>
        <v>Miami Gardens, Florida</v>
      </c>
      <c r="E4643" s="100">
        <v>65326</v>
      </c>
      <c r="F4643" s="129">
        <v>1987</v>
      </c>
      <c r="G4643" s="100" t="s">
        <v>310</v>
      </c>
      <c r="H4643" s="15" t="s">
        <v>283</v>
      </c>
      <c r="I4643" s="130">
        <v>7.49</v>
      </c>
      <c r="J4643" s="6">
        <f>1</f>
        <v>1</v>
      </c>
    </row>
    <row r="4644" spans="2:10" ht="23.25" customHeight="1">
      <c r="B4644" s="100" t="str" cm="1">
        <f t="array" ref="B4644">_xlfn.XLOOKUP(tblMix[[#This Row],[Arena Name]]&amp;tblMix[[#This Row],[Arena Location]],tblLookup[Arena Name]&amp;tblLookup[Arena Location],tblLookup[Team Name],NA(),0,1)</f>
        <v>Chicago Bears</v>
      </c>
      <c r="C4644" s="100" t="str">
        <f>_xlfn.XLOOKUP(tblMix[[#This Row],[Arena Location]],tblLookup[Arena Location],tblLookup[Arena Name],NA(),0,1)</f>
        <v>Soldier Field</v>
      </c>
      <c r="D4644" s="100" t="s">
        <v>395</v>
      </c>
      <c r="E4644" s="100">
        <v>61500</v>
      </c>
      <c r="F4644" s="129">
        <v>1924</v>
      </c>
      <c r="G4644" s="100" t="s">
        <v>359</v>
      </c>
      <c r="H4644" s="15" t="s">
        <v>281</v>
      </c>
      <c r="I4644" s="130">
        <v>12.11</v>
      </c>
      <c r="J4644" s="6">
        <f>1</f>
        <v>1</v>
      </c>
    </row>
    <row r="4645" spans="2:10" ht="23.25" customHeight="1">
      <c r="B4645" s="100" t="s">
        <v>442</v>
      </c>
      <c r="C4645" s="100" t="s">
        <v>443</v>
      </c>
      <c r="D4645" s="100" t="s">
        <v>444</v>
      </c>
      <c r="E4645" s="100">
        <v>73208</v>
      </c>
      <c r="F4645" s="129">
        <v>1975</v>
      </c>
      <c r="G4645" s="100" t="s">
        <v>270</v>
      </c>
      <c r="H4645" s="15" t="s">
        <v>290</v>
      </c>
      <c r="I4645" s="130">
        <v>8.5</v>
      </c>
      <c r="J4645" s="6">
        <f>1</f>
        <v>1</v>
      </c>
    </row>
    <row r="4646" spans="2:10" ht="23.25" customHeight="1">
      <c r="B4646" s="100" t="s">
        <v>464</v>
      </c>
      <c r="C4646" s="100" t="s">
        <v>465</v>
      </c>
      <c r="D4646" s="100" t="s">
        <v>466</v>
      </c>
      <c r="E4646" s="100">
        <v>69143</v>
      </c>
      <c r="F4646" s="129">
        <v>1999</v>
      </c>
      <c r="G4646" s="100" t="s">
        <v>312</v>
      </c>
      <c r="H4646" s="15" t="s">
        <v>281</v>
      </c>
      <c r="I4646" s="130">
        <v>16.059999999999999</v>
      </c>
      <c r="J4646" s="6">
        <f>1</f>
        <v>1</v>
      </c>
    </row>
    <row r="4647" spans="2:10" ht="23.25" customHeight="1">
      <c r="B4647" s="100" t="s">
        <v>467</v>
      </c>
      <c r="C4647" s="100" t="s">
        <v>468</v>
      </c>
      <c r="D4647" s="100" t="str">
        <f>_xlfn.XLOOKUP(tblMix[[#This Row],[Arena Name]],tblLookup[Arena Name],tblLookup[Arena Location],NA(),0,1)</f>
        <v>Landover, Maryland</v>
      </c>
      <c r="E4647" s="100">
        <v>82000</v>
      </c>
      <c r="F4647" s="129">
        <v>1997</v>
      </c>
      <c r="G4647" s="100" t="s">
        <v>360</v>
      </c>
      <c r="H4647" s="15" t="s">
        <v>283</v>
      </c>
      <c r="I4647" s="130">
        <v>3.11</v>
      </c>
      <c r="J4647" s="6">
        <f>1</f>
        <v>1</v>
      </c>
    </row>
    <row r="4648" spans="2:10" ht="23.25" customHeight="1">
      <c r="B4648" s="100" t="s">
        <v>461</v>
      </c>
      <c r="C4648" s="100" t="s">
        <v>462</v>
      </c>
      <c r="D4648" s="100" t="s">
        <v>463</v>
      </c>
      <c r="E4648" s="100">
        <v>65890</v>
      </c>
      <c r="F4648" s="129">
        <v>1998</v>
      </c>
      <c r="G4648" s="100" t="s">
        <v>361</v>
      </c>
      <c r="H4648" s="15" t="s">
        <v>281</v>
      </c>
      <c r="I4648" s="130">
        <v>3.09</v>
      </c>
      <c r="J4648" s="6">
        <f>1</f>
        <v>1</v>
      </c>
    </row>
    <row r="4649" spans="2:10" ht="23.25" customHeight="1">
      <c r="B4649" s="100" t="s">
        <v>464</v>
      </c>
      <c r="C4649" s="100" t="s">
        <v>465</v>
      </c>
      <c r="D4649" s="100" t="str">
        <f>_xlfn.XLOOKUP(tblMix[[#This Row],[Arena Name]],tblLookup[Arena Name],tblLookup[Arena Location],NA(),0,1)</f>
        <v>Nashville, Tennessee</v>
      </c>
      <c r="E4649" s="100">
        <v>69143</v>
      </c>
      <c r="F4649" s="129">
        <v>1999</v>
      </c>
      <c r="G4649" s="100" t="s">
        <v>365</v>
      </c>
      <c r="H4649" s="15" t="s">
        <v>287</v>
      </c>
      <c r="I4649" s="130">
        <v>7.18</v>
      </c>
      <c r="J4649" s="6">
        <f>1</f>
        <v>1</v>
      </c>
    </row>
    <row r="4650" spans="2:10" ht="23.25" customHeight="1">
      <c r="B4650" s="100" t="s">
        <v>396</v>
      </c>
      <c r="C4650" s="100" t="s">
        <v>397</v>
      </c>
      <c r="D4650" s="100" t="s">
        <v>398</v>
      </c>
      <c r="E4650" s="100">
        <v>65515</v>
      </c>
      <c r="F4650" s="129">
        <v>2000</v>
      </c>
      <c r="G4650" s="100" t="s">
        <v>311</v>
      </c>
      <c r="H4650" s="15" t="s">
        <v>287</v>
      </c>
      <c r="I4650" s="130">
        <v>14.84</v>
      </c>
      <c r="J4650" s="6">
        <f>1</f>
        <v>1</v>
      </c>
    </row>
    <row r="4651" spans="2:10" ht="23.25" customHeight="1">
      <c r="B4651" s="100" t="s">
        <v>420</v>
      </c>
      <c r="C4651" s="100" t="str">
        <f>_xlfn.XLOOKUP(tblMix[[#This Row],[Team Name]],tblLookup[Team Name],tblLookup[Arena Name],NA(),0,1)</f>
        <v>TIAA Bank Field</v>
      </c>
      <c r="D4651" s="100" t="s">
        <v>422</v>
      </c>
      <c r="E4651" s="100">
        <v>69132</v>
      </c>
      <c r="F4651" s="129">
        <v>2008</v>
      </c>
      <c r="G4651" s="100" t="s">
        <v>300</v>
      </c>
      <c r="H4651" s="15" t="s">
        <v>283</v>
      </c>
      <c r="I4651" s="130">
        <v>8.15</v>
      </c>
      <c r="J4651" s="6">
        <f>1</f>
        <v>1</v>
      </c>
    </row>
    <row r="4652" spans="2:10" ht="23.25" customHeight="1">
      <c r="B4652" s="100" t="s">
        <v>442</v>
      </c>
      <c r="C4652" s="100" t="s">
        <v>443</v>
      </c>
      <c r="D4652" s="100" t="s">
        <v>444</v>
      </c>
      <c r="E4652" s="100">
        <v>73208</v>
      </c>
      <c r="F4652" s="129">
        <v>1975</v>
      </c>
      <c r="G4652" s="100" t="s">
        <v>275</v>
      </c>
      <c r="H4652" s="15" t="s">
        <v>281</v>
      </c>
      <c r="I4652" s="130">
        <v>15.9</v>
      </c>
      <c r="J4652" s="6">
        <f>1</f>
        <v>1</v>
      </c>
    </row>
    <row r="4653" spans="2:10" ht="23.25" customHeight="1">
      <c r="B4653" s="100" t="s">
        <v>384</v>
      </c>
      <c r="C4653" s="100" t="str">
        <f>_xlfn.XLOOKUP(tblMix[[#This Row],[Team Name]],tblLookup[Team Name],tblLookup[Arena Name],NA(),0,1)</f>
        <v>M&amp;T Bank Stadium</v>
      </c>
      <c r="D4653" s="100" t="str">
        <f>_xlfn.XLOOKUP(tblMix[[#This Row],[Arena Name]],tblLookup[Arena Name],tblLookup[Arena Location],NA(),0,1)</f>
        <v>Baltimore, Maryland</v>
      </c>
      <c r="E4653" s="100">
        <v>71008</v>
      </c>
      <c r="F4653" s="129">
        <v>1998</v>
      </c>
      <c r="G4653" s="100" t="s">
        <v>276</v>
      </c>
      <c r="H4653" s="15" t="s">
        <v>281</v>
      </c>
      <c r="I4653" s="130">
        <v>5.82</v>
      </c>
      <c r="J4653" s="6">
        <f>1</f>
        <v>1</v>
      </c>
    </row>
    <row r="4654" spans="2:10" ht="23.25" customHeight="1">
      <c r="B4654" s="100" t="s">
        <v>387</v>
      </c>
      <c r="C4654" s="100" t="s">
        <v>388</v>
      </c>
      <c r="D4654" s="100" t="s">
        <v>389</v>
      </c>
      <c r="E4654" s="100">
        <v>71608</v>
      </c>
      <c r="F4654" s="129">
        <v>1973</v>
      </c>
      <c r="G4654" s="100" t="s">
        <v>282</v>
      </c>
      <c r="H4654" s="15" t="s">
        <v>281</v>
      </c>
      <c r="I4654" s="130">
        <v>5.99</v>
      </c>
      <c r="J4654" s="6">
        <f>1</f>
        <v>1</v>
      </c>
    </row>
    <row r="4655" spans="2:10" ht="23.25" customHeight="1">
      <c r="B4655" s="100" t="s">
        <v>378</v>
      </c>
      <c r="C4655" s="100" t="str">
        <f>_xlfn.XLOOKUP(tblMix[[#This Row],[Team Name]],tblLookup[Team Name],tblLookup[Arena Name],NA(),0,1)</f>
        <v>State Farm Stadium</v>
      </c>
      <c r="D4655" s="100" t="str">
        <f>_xlfn.XLOOKUP(tblMix[[#This Row],[Arena Name]],tblLookup[Arena Name],tblLookup[Arena Location],NA(),0,1)</f>
        <v>Glendale, Arizona</v>
      </c>
      <c r="E4655" s="100">
        <v>63400</v>
      </c>
      <c r="F4655" s="129">
        <v>2006</v>
      </c>
      <c r="G4655" s="100" t="s">
        <v>301</v>
      </c>
      <c r="H4655" s="15" t="s">
        <v>283</v>
      </c>
      <c r="I4655" s="130">
        <v>13.67</v>
      </c>
      <c r="J4655" s="6">
        <f>1</f>
        <v>1</v>
      </c>
    </row>
    <row r="4656" spans="2:10" ht="23.25" customHeight="1">
      <c r="B4656" s="100" t="s">
        <v>439</v>
      </c>
      <c r="C4656" s="100" t="str">
        <f>_xlfn.XLOOKUP(tblMix[[#This Row],[Team Name]],tblLookup[Team Name],tblLookup[Arena Name],NA(),0,1)</f>
        <v>Gillette Stadium</v>
      </c>
      <c r="D4656" s="100" t="str">
        <f>_xlfn.XLOOKUP(tblMix[[#This Row],[Arena Name]],tblLookup[Arena Name],tblLookup[Arena Location],NA(),0,1)</f>
        <v>Foxborough, Massachusetts</v>
      </c>
      <c r="E4656" s="100">
        <v>66829</v>
      </c>
      <c r="F4656" s="129">
        <v>2002</v>
      </c>
      <c r="G4656" s="100" t="s">
        <v>285</v>
      </c>
      <c r="H4656" s="15" t="s">
        <v>281</v>
      </c>
      <c r="I4656" s="130">
        <v>13.35</v>
      </c>
      <c r="J4656" s="6">
        <f>1</f>
        <v>1</v>
      </c>
    </row>
    <row r="4657" spans="2:10" ht="23.25" customHeight="1">
      <c r="B4657" s="100" t="s">
        <v>420</v>
      </c>
      <c r="C4657" s="100" t="s">
        <v>421</v>
      </c>
      <c r="D4657" s="100" t="str">
        <f>_xlfn.XLOOKUP(tblMix[[#This Row],[Arena Name]],tblLookup[Arena Name],tblLookup[Arena Location],NA(),0,1)</f>
        <v>Jacksonville, Florida</v>
      </c>
      <c r="E4657" s="100">
        <v>69132</v>
      </c>
      <c r="F4657" s="129">
        <v>2008</v>
      </c>
      <c r="G4657" s="100" t="s">
        <v>364</v>
      </c>
      <c r="H4657" s="15" t="s">
        <v>287</v>
      </c>
      <c r="I4657" s="130">
        <v>6.86</v>
      </c>
      <c r="J4657" s="6">
        <f>1</f>
        <v>1</v>
      </c>
    </row>
    <row r="4658" spans="2:10" ht="23.25" customHeight="1">
      <c r="B4658" s="100" t="str" cm="1">
        <f t="array" ref="B4658">_xlfn.XLOOKUP(tblMix[[#This Row],[Arena Name]]&amp;tblMix[[#This Row],[Arena Location]],tblLookup[Arena Name]&amp;tblLookup[Arena Location],tblLookup[Team Name],NA(),0,1)</f>
        <v>Seattle Seahawks</v>
      </c>
      <c r="C4658" s="100" t="str">
        <f>_xlfn.XLOOKUP(tblMix[[#This Row],[Arena Location]],tblLookup[Arena Location],tblLookup[Arena Name],NA(),0,1)</f>
        <v>Lumen Field</v>
      </c>
      <c r="D4658" s="100" t="s">
        <v>460</v>
      </c>
      <c r="E4658" s="100">
        <v>69000</v>
      </c>
      <c r="F4658" s="129">
        <v>2002</v>
      </c>
      <c r="G4658" s="100" t="s">
        <v>302</v>
      </c>
      <c r="H4658" s="15" t="s">
        <v>287</v>
      </c>
      <c r="I4658" s="130">
        <v>2.62</v>
      </c>
      <c r="J4658" s="6">
        <f>1</f>
        <v>1</v>
      </c>
    </row>
    <row r="4659" spans="2:10" ht="23.25" customHeight="1">
      <c r="B4659" s="100" t="s">
        <v>393</v>
      </c>
      <c r="C4659" s="100" t="str">
        <f>_xlfn.XLOOKUP(tblMix[[#This Row],[Team Name]],tblLookup[Team Name],tblLookup[Arena Name],NA(),0,1)</f>
        <v>Soldier Field</v>
      </c>
      <c r="D4659" s="100" t="s">
        <v>395</v>
      </c>
      <c r="E4659" s="100">
        <v>61500</v>
      </c>
      <c r="F4659" s="129">
        <v>1924</v>
      </c>
      <c r="G4659" s="100" t="s">
        <v>275</v>
      </c>
      <c r="H4659" s="15" t="s">
        <v>287</v>
      </c>
      <c r="I4659" s="130">
        <v>14.59</v>
      </c>
      <c r="J4659" s="6">
        <f>1</f>
        <v>1</v>
      </c>
    </row>
    <row r="4660" spans="2:10" ht="23.25" customHeight="1">
      <c r="B4660" s="100" t="s">
        <v>426</v>
      </c>
      <c r="C4660" s="100" t="s">
        <v>427</v>
      </c>
      <c r="D4660" s="100" t="s">
        <v>428</v>
      </c>
      <c r="E4660" s="100">
        <v>65000</v>
      </c>
      <c r="F4660" s="129">
        <v>2020</v>
      </c>
      <c r="G4660" s="100" t="s">
        <v>269</v>
      </c>
      <c r="H4660" s="15" t="s">
        <v>283</v>
      </c>
      <c r="I4660" s="130">
        <v>10.34</v>
      </c>
      <c r="J4660" s="6">
        <f>1</f>
        <v>1</v>
      </c>
    </row>
    <row r="4661" spans="2:10" ht="23.25" customHeight="1">
      <c r="B4661" s="100" t="str" cm="1">
        <f t="array" ref="B4661">_xlfn.XLOOKUP(tblMix[[#This Row],[Arena Name]]&amp;tblMix[[#This Row],[Arena Location]],tblLookup[Arena Name]&amp;tblLookup[Arena Location],tblLookup[Team Name],NA(),0,1)</f>
        <v>Arizona Cardinals</v>
      </c>
      <c r="C4661" s="100" t="str">
        <f>_xlfn.XLOOKUP(tblMix[[#This Row],[Arena Location]],tblLookup[Arena Location],tblLookup[Arena Name],NA(),0,1)</f>
        <v>State Farm Stadium</v>
      </c>
      <c r="D4661" s="100" t="s">
        <v>380</v>
      </c>
      <c r="E4661" s="100">
        <v>63400</v>
      </c>
      <c r="F4661" s="129">
        <v>2006</v>
      </c>
      <c r="G4661" s="100" t="s">
        <v>291</v>
      </c>
      <c r="H4661" s="15" t="s">
        <v>283</v>
      </c>
      <c r="I4661" s="130">
        <v>8.57</v>
      </c>
      <c r="J4661" s="6">
        <f>1</f>
        <v>1</v>
      </c>
    </row>
    <row r="4662" spans="2:10" ht="23.25" customHeight="1">
      <c r="B4662" s="100" t="s">
        <v>414</v>
      </c>
      <c r="C4662" s="100" t="str">
        <f>_xlfn.XLOOKUP(tblMix[[#This Row],[Team Name]],tblLookup[Team Name],tblLookup[Arena Name],NA(),0,1)</f>
        <v>NRG Stadium</v>
      </c>
      <c r="D4662" s="100" t="s">
        <v>416</v>
      </c>
      <c r="E4662" s="100">
        <v>72220</v>
      </c>
      <c r="F4662" s="129">
        <v>2002</v>
      </c>
      <c r="G4662" s="100" t="s">
        <v>286</v>
      </c>
      <c r="H4662" s="15" t="s">
        <v>287</v>
      </c>
      <c r="I4662" s="130">
        <v>8.8800000000000008</v>
      </c>
      <c r="J4662" s="6">
        <f>1</f>
        <v>1</v>
      </c>
    </row>
    <row r="4663" spans="2:10" ht="23.25" customHeight="1">
      <c r="B4663" s="100" t="str" cm="1">
        <f t="array" ref="B4663">_xlfn.XLOOKUP(tblMix[[#This Row],[Arena Name]]&amp;tblMix[[#This Row],[Arena Location]],tblLookup[Arena Name]&amp;tblLookup[Arena Location],tblLookup[Team Name],NA(),0,1)</f>
        <v>New York Giants</v>
      </c>
      <c r="C4663" s="100" t="str">
        <f>_xlfn.XLOOKUP(tblMix[[#This Row],[Arena Location]],tblLookup[Arena Location],tblLookup[Arena Name],NA(),0,1)</f>
        <v>MetLife Stadium</v>
      </c>
      <c r="D4663" s="100" t="s">
        <v>447</v>
      </c>
      <c r="E4663" s="100">
        <v>82500</v>
      </c>
      <c r="F4663" s="129">
        <v>2010</v>
      </c>
      <c r="G4663" s="100" t="s">
        <v>324</v>
      </c>
      <c r="H4663" s="15" t="s">
        <v>283</v>
      </c>
      <c r="I4663" s="130">
        <v>14.14</v>
      </c>
      <c r="J4663" s="6">
        <f>1</f>
        <v>1</v>
      </c>
    </row>
    <row r="4664" spans="2:10" ht="23.25" customHeight="1">
      <c r="B4664" s="100" t="s">
        <v>414</v>
      </c>
      <c r="C4664" s="100" t="str">
        <f>_xlfn.XLOOKUP(tblMix[[#This Row],[Team Name]],tblLookup[Team Name],tblLookup[Arena Name],NA(),0,1)</f>
        <v>NRG Stadium</v>
      </c>
      <c r="D4664" s="100" t="str">
        <f>_xlfn.XLOOKUP(tblMix[[#This Row],[Arena Name]],tblLookup[Arena Name],tblLookup[Arena Location],NA(),0,1)</f>
        <v>Houston, Texas</v>
      </c>
      <c r="E4664" s="100">
        <v>72220</v>
      </c>
      <c r="F4664" s="129">
        <v>2002</v>
      </c>
      <c r="G4664" s="100" t="s">
        <v>269</v>
      </c>
      <c r="H4664" s="15" t="s">
        <v>290</v>
      </c>
      <c r="I4664" s="130">
        <v>10.77</v>
      </c>
      <c r="J4664" s="6">
        <f>1</f>
        <v>1</v>
      </c>
    </row>
    <row r="4665" spans="2:10" ht="23.25" customHeight="1">
      <c r="B4665" s="100" t="s">
        <v>384</v>
      </c>
      <c r="C4665" s="100" t="s">
        <v>385</v>
      </c>
      <c r="D4665" s="100" t="s">
        <v>386</v>
      </c>
      <c r="E4665" s="100">
        <v>71008</v>
      </c>
      <c r="F4665" s="129">
        <v>1998</v>
      </c>
      <c r="G4665" s="100" t="s">
        <v>269</v>
      </c>
      <c r="H4665" s="15" t="s">
        <v>283</v>
      </c>
      <c r="I4665" s="130">
        <v>10.34</v>
      </c>
      <c r="J4665" s="6">
        <f>1</f>
        <v>1</v>
      </c>
    </row>
    <row r="4666" spans="2:10" ht="23.25" customHeight="1">
      <c r="B4666" s="100" t="s">
        <v>396</v>
      </c>
      <c r="C4666" s="100" t="s">
        <v>397</v>
      </c>
      <c r="D4666" s="100" t="s">
        <v>398</v>
      </c>
      <c r="E4666" s="100">
        <v>65515</v>
      </c>
      <c r="F4666" s="129">
        <v>2000</v>
      </c>
      <c r="G4666" s="100" t="s">
        <v>364</v>
      </c>
      <c r="H4666" s="15" t="s">
        <v>287</v>
      </c>
      <c r="I4666" s="130">
        <v>6.86</v>
      </c>
      <c r="J4666" s="6">
        <f>1</f>
        <v>1</v>
      </c>
    </row>
    <row r="4667" spans="2:10" ht="23.25" customHeight="1">
      <c r="B4667" s="100" t="s">
        <v>452</v>
      </c>
      <c r="C4667" s="100" t="s">
        <v>453</v>
      </c>
      <c r="D4667" s="100" t="s">
        <v>454</v>
      </c>
      <c r="E4667" s="100">
        <v>68400</v>
      </c>
      <c r="F4667" s="129">
        <v>2001</v>
      </c>
      <c r="G4667" s="100" t="s">
        <v>302</v>
      </c>
      <c r="H4667" s="15" t="s">
        <v>287</v>
      </c>
      <c r="I4667" s="130">
        <v>2.62</v>
      </c>
      <c r="J4667" s="6">
        <f>1</f>
        <v>1</v>
      </c>
    </row>
    <row r="4668" spans="2:10" ht="23.25" customHeight="1">
      <c r="B4668" s="100" t="s">
        <v>384</v>
      </c>
      <c r="C4668" s="100" t="str">
        <f>_xlfn.XLOOKUP(tblMix[[#This Row],[Team Name]],tblLookup[Team Name],tblLookup[Arena Name],NA(),0,1)</f>
        <v>M&amp;T Bank Stadium</v>
      </c>
      <c r="D4668" s="100" t="str">
        <f>_xlfn.XLOOKUP(tblMix[[#This Row],[Arena Name]],tblLookup[Arena Name],tblLookup[Arena Location],NA(),0,1)</f>
        <v>Baltimore, Maryland</v>
      </c>
      <c r="E4668" s="100">
        <v>71008</v>
      </c>
      <c r="F4668" s="129">
        <v>1998</v>
      </c>
      <c r="G4668" s="100" t="s">
        <v>292</v>
      </c>
      <c r="H4668" s="15" t="s">
        <v>281</v>
      </c>
      <c r="I4668" s="130">
        <v>9.19</v>
      </c>
      <c r="J4668" s="6">
        <f>1</f>
        <v>1</v>
      </c>
    </row>
    <row r="4669" spans="2:10" ht="23.25" customHeight="1">
      <c r="B4669" s="100" t="s">
        <v>390</v>
      </c>
      <c r="C4669" s="100" t="s">
        <v>391</v>
      </c>
      <c r="D4669" s="100" t="s">
        <v>392</v>
      </c>
      <c r="E4669" s="100">
        <v>75523</v>
      </c>
      <c r="F4669" s="129">
        <v>1996</v>
      </c>
      <c r="G4669" s="100" t="s">
        <v>365</v>
      </c>
      <c r="H4669" s="15" t="s">
        <v>290</v>
      </c>
      <c r="I4669" s="130">
        <v>7.72</v>
      </c>
      <c r="J4669" s="6">
        <f>1</f>
        <v>1</v>
      </c>
    </row>
    <row r="4670" spans="2:10" ht="23.25" customHeight="1">
      <c r="B4670" s="100" t="s">
        <v>411</v>
      </c>
      <c r="C4670" s="100" t="s">
        <v>412</v>
      </c>
      <c r="D4670" s="100" t="s">
        <v>413</v>
      </c>
      <c r="E4670" s="100">
        <v>81441</v>
      </c>
      <c r="F4670" s="129">
        <v>1957</v>
      </c>
      <c r="G4670" s="100" t="s">
        <v>267</v>
      </c>
      <c r="H4670" s="15" t="s">
        <v>283</v>
      </c>
      <c r="I4670" s="130">
        <v>13.64</v>
      </c>
      <c r="J4670" s="6">
        <f>1</f>
        <v>1</v>
      </c>
    </row>
    <row r="4671" spans="2:10" ht="23.25" customHeight="1">
      <c r="B4671" s="100" t="s">
        <v>384</v>
      </c>
      <c r="C4671" s="100" t="s">
        <v>385</v>
      </c>
      <c r="D4671" s="100" t="str">
        <f>_xlfn.XLOOKUP(tblMix[[#This Row],[Arena Name]],tblLookup[Arena Name],tblLookup[Arena Location],NA(),0,1)</f>
        <v>Baltimore, Maryland</v>
      </c>
      <c r="E4671" s="100">
        <v>71008</v>
      </c>
      <c r="F4671" s="129">
        <v>1998</v>
      </c>
      <c r="G4671" s="100" t="s">
        <v>273</v>
      </c>
      <c r="H4671" s="15" t="s">
        <v>283</v>
      </c>
      <c r="I4671" s="130">
        <v>6.07</v>
      </c>
      <c r="J4671" s="6">
        <f>1</f>
        <v>1</v>
      </c>
    </row>
    <row r="4672" spans="2:10" ht="23.25" customHeight="1">
      <c r="B4672" s="100" t="s">
        <v>426</v>
      </c>
      <c r="C4672" s="100" t="s">
        <v>427</v>
      </c>
      <c r="D4672" s="100" t="s">
        <v>428</v>
      </c>
      <c r="E4672" s="100">
        <v>65000</v>
      </c>
      <c r="F4672" s="129">
        <v>2020</v>
      </c>
      <c r="G4672" s="100" t="s">
        <v>288</v>
      </c>
      <c r="H4672" s="15" t="s">
        <v>287</v>
      </c>
      <c r="I4672" s="130">
        <v>5.13</v>
      </c>
      <c r="J4672" s="6">
        <f>1</f>
        <v>1</v>
      </c>
    </row>
    <row r="4673" spans="2:10" ht="23.25" customHeight="1">
      <c r="B4673" s="100" t="s">
        <v>378</v>
      </c>
      <c r="C4673" s="100" t="s">
        <v>379</v>
      </c>
      <c r="D4673" s="100" t="s">
        <v>380</v>
      </c>
      <c r="E4673" s="100">
        <v>63400</v>
      </c>
      <c r="F4673" s="129">
        <v>2006</v>
      </c>
      <c r="G4673" s="100" t="s">
        <v>359</v>
      </c>
      <c r="H4673" s="15" t="s">
        <v>283</v>
      </c>
      <c r="I4673" s="130">
        <v>11.01</v>
      </c>
      <c r="J4673" s="6">
        <f>1</f>
        <v>1</v>
      </c>
    </row>
    <row r="4674" spans="2:10" ht="23.25" customHeight="1">
      <c r="B4674" s="100" t="s">
        <v>381</v>
      </c>
      <c r="C4674" s="100" t="s">
        <v>382</v>
      </c>
      <c r="D4674" s="100" t="s">
        <v>383</v>
      </c>
      <c r="E4674" s="100">
        <v>71000</v>
      </c>
      <c r="F4674" s="129">
        <v>2017</v>
      </c>
      <c r="G4674" s="100" t="s">
        <v>363</v>
      </c>
      <c r="H4674" s="15" t="s">
        <v>287</v>
      </c>
      <c r="I4674" s="130">
        <v>5.05</v>
      </c>
      <c r="J4674" s="6">
        <f>1</f>
        <v>1</v>
      </c>
    </row>
    <row r="4675" spans="2:10" ht="23.25" customHeight="1">
      <c r="B4675" s="100" t="s">
        <v>467</v>
      </c>
      <c r="C4675" s="100" t="s">
        <v>468</v>
      </c>
      <c r="D4675" s="100" t="s">
        <v>469</v>
      </c>
      <c r="E4675" s="100">
        <v>82000</v>
      </c>
      <c r="F4675" s="129">
        <v>1997</v>
      </c>
      <c r="G4675" s="100" t="s">
        <v>299</v>
      </c>
      <c r="H4675" s="15" t="s">
        <v>287</v>
      </c>
      <c r="I4675" s="130">
        <v>5.21</v>
      </c>
      <c r="J4675" s="6">
        <f>1</f>
        <v>1</v>
      </c>
    </row>
    <row r="4676" spans="2:10" ht="23.25" customHeight="1">
      <c r="B4676" s="100" t="str" cm="1">
        <f t="array" ref="B4676">_xlfn.XLOOKUP(tblMix[[#This Row],[Arena Name]]&amp;tblMix[[#This Row],[Arena Location]],tblLookup[Arena Name]&amp;tblLookup[Arena Location],tblLookup[Team Name],NA(),0,1)</f>
        <v>Green Bay Packers</v>
      </c>
      <c r="C4676" s="100" t="s">
        <v>412</v>
      </c>
      <c r="D4676" s="100" t="str">
        <f>_xlfn.XLOOKUP(tblMix[[#This Row],[Arena Name]],tblLookup[Arena Name],tblLookup[Arena Location],NA(),0,1)</f>
        <v>Green Bay, Wisconsin</v>
      </c>
      <c r="E4676" s="100">
        <v>81441</v>
      </c>
      <c r="F4676" s="129">
        <v>1957</v>
      </c>
      <c r="G4676" s="100" t="s">
        <v>277</v>
      </c>
      <c r="H4676" s="15" t="s">
        <v>290</v>
      </c>
      <c r="I4676" s="130">
        <v>7.75</v>
      </c>
      <c r="J4676" s="6">
        <f>1</f>
        <v>1</v>
      </c>
    </row>
    <row r="4677" spans="2:10" ht="23.25" customHeight="1">
      <c r="B4677" s="100" t="s">
        <v>387</v>
      </c>
      <c r="C4677" s="100" t="s">
        <v>388</v>
      </c>
      <c r="D4677" s="100" t="s">
        <v>389</v>
      </c>
      <c r="E4677" s="100">
        <v>71608</v>
      </c>
      <c r="F4677" s="129">
        <v>1973</v>
      </c>
      <c r="G4677" s="100" t="s">
        <v>277</v>
      </c>
      <c r="H4677" s="15" t="s">
        <v>287</v>
      </c>
      <c r="I4677" s="130">
        <v>8.2200000000000006</v>
      </c>
      <c r="J4677" s="6">
        <f>1</f>
        <v>1</v>
      </c>
    </row>
    <row r="4678" spans="2:10" ht="23.25" customHeight="1">
      <c r="B4678" s="100" t="s">
        <v>433</v>
      </c>
      <c r="C4678" s="100" t="s">
        <v>434</v>
      </c>
      <c r="D4678" s="100" t="s">
        <v>435</v>
      </c>
      <c r="E4678" s="100">
        <v>65326</v>
      </c>
      <c r="F4678" s="129">
        <v>1987</v>
      </c>
      <c r="G4678" s="100" t="s">
        <v>268</v>
      </c>
      <c r="H4678" s="15" t="s">
        <v>281</v>
      </c>
      <c r="I4678" s="130">
        <v>5.39</v>
      </c>
      <c r="J4678" s="6">
        <f>1</f>
        <v>1</v>
      </c>
    </row>
    <row r="4679" spans="2:10" ht="23.25" customHeight="1">
      <c r="B4679" s="100" t="s">
        <v>381</v>
      </c>
      <c r="C4679" s="100" t="str">
        <f>_xlfn.XLOOKUP(tblMix[[#This Row],[Team Name]],tblLookup[Team Name],tblLookup[Arena Name],NA(),0,1)</f>
        <v>Mercedes-Benz Stadium</v>
      </c>
      <c r="D4679" s="100" t="str">
        <f>_xlfn.XLOOKUP(tblMix[[#This Row],[Arena Name]],tblLookup[Arena Name],tblLookup[Arena Location],NA(),0,1)</f>
        <v>Atlanta, Georgia</v>
      </c>
      <c r="E4679" s="100">
        <v>71000</v>
      </c>
      <c r="F4679" s="129">
        <v>2017</v>
      </c>
      <c r="G4679" s="100" t="s">
        <v>359</v>
      </c>
      <c r="H4679" s="15" t="s">
        <v>283</v>
      </c>
      <c r="I4679" s="130">
        <v>11.01</v>
      </c>
      <c r="J4679" s="6">
        <f>1</f>
        <v>1</v>
      </c>
    </row>
    <row r="4680" spans="2:10" ht="23.25" customHeight="1">
      <c r="B4680" s="100" t="str" cm="1">
        <f t="array" ref="B4680">_xlfn.XLOOKUP(tblMix[[#This Row],[Arena Name]]&amp;tblMix[[#This Row],[Arena Location]],tblLookup[Arena Name]&amp;tblLookup[Arena Location],tblLookup[Team Name],NA(),0,1)</f>
        <v>Pittsburgh Steelers</v>
      </c>
      <c r="C4680" s="100" t="s">
        <v>453</v>
      </c>
      <c r="D4680" s="100" t="s">
        <v>454</v>
      </c>
      <c r="E4680" s="100">
        <v>68400</v>
      </c>
      <c r="F4680" s="129">
        <v>2001</v>
      </c>
      <c r="G4680" s="100" t="s">
        <v>363</v>
      </c>
      <c r="H4680" s="15" t="s">
        <v>287</v>
      </c>
      <c r="I4680" s="130">
        <v>5.05</v>
      </c>
      <c r="J4680" s="6">
        <f>1</f>
        <v>1</v>
      </c>
    </row>
    <row r="4681" spans="2:10" ht="23.25" customHeight="1">
      <c r="B4681" s="100" t="s">
        <v>458</v>
      </c>
      <c r="C4681" s="100" t="s">
        <v>459</v>
      </c>
      <c r="D4681" s="100" t="s">
        <v>460</v>
      </c>
      <c r="E4681" s="100">
        <v>69000</v>
      </c>
      <c r="F4681" s="129">
        <v>2002</v>
      </c>
      <c r="G4681" s="100" t="s">
        <v>299</v>
      </c>
      <c r="H4681" s="15" t="s">
        <v>283</v>
      </c>
      <c r="I4681" s="130">
        <v>5.21</v>
      </c>
      <c r="J4681" s="6">
        <f>1</f>
        <v>1</v>
      </c>
    </row>
    <row r="4682" spans="2:10" ht="23.25" customHeight="1">
      <c r="B4682" s="100" t="s">
        <v>378</v>
      </c>
      <c r="C4682" s="100" t="s">
        <v>379</v>
      </c>
      <c r="D4682" s="100" t="str">
        <f>_xlfn.XLOOKUP(tblMix[[#This Row],[Arena Name]],tblLookup[Arena Name],tblLookup[Arena Location],NA(),0,1)</f>
        <v>Glendale, Arizona</v>
      </c>
      <c r="E4682" s="100">
        <v>63400</v>
      </c>
      <c r="F4682" s="129">
        <v>2006</v>
      </c>
      <c r="G4682" s="100" t="s">
        <v>361</v>
      </c>
      <c r="H4682" s="15" t="s">
        <v>281</v>
      </c>
      <c r="I4682" s="130">
        <v>3.09</v>
      </c>
      <c r="J4682" s="6">
        <f>1</f>
        <v>1</v>
      </c>
    </row>
    <row r="4683" spans="2:10" ht="23.25" customHeight="1">
      <c r="B4683" s="100" t="str" cm="1">
        <f t="array" ref="B4683">_xlfn.XLOOKUP(tblMix[[#This Row],[Arena Name]]&amp;tblMix[[#This Row],[Arena Location]],tblLookup[Arena Name]&amp;tblLookup[Arena Location],tblLookup[Team Name],NA(),0,1)</f>
        <v>Cincinnati Bengals</v>
      </c>
      <c r="C4683" s="100" t="str">
        <f>_xlfn.XLOOKUP(tblMix[[#This Row],[Arena Location]],tblLookup[Arena Location],tblLookup[Arena Name],NA(),0,1)</f>
        <v>Paycor Stadium</v>
      </c>
      <c r="D4683" s="100" t="s">
        <v>398</v>
      </c>
      <c r="E4683" s="100">
        <v>65515</v>
      </c>
      <c r="F4683" s="129">
        <v>2000</v>
      </c>
      <c r="G4683" s="100" t="s">
        <v>312</v>
      </c>
      <c r="H4683" s="15" t="s">
        <v>287</v>
      </c>
      <c r="I4683" s="130">
        <v>16.22</v>
      </c>
      <c r="J4683" s="6">
        <f>1</f>
        <v>1</v>
      </c>
    </row>
    <row r="4684" spans="2:10" ht="23.25" customHeight="1">
      <c r="B4684" s="100" t="s">
        <v>384</v>
      </c>
      <c r="C4684" s="100" t="s">
        <v>385</v>
      </c>
      <c r="D4684" s="100" t="str">
        <f>_xlfn.XLOOKUP(tblMix[[#This Row],[Arena Name]],tblLookup[Arena Name],tblLookup[Arena Location],NA(),0,1)</f>
        <v>Baltimore, Maryland</v>
      </c>
      <c r="E4684" s="100">
        <v>71008</v>
      </c>
      <c r="F4684" s="129">
        <v>1998</v>
      </c>
      <c r="G4684" s="100" t="s">
        <v>309</v>
      </c>
      <c r="H4684" s="15" t="s">
        <v>281</v>
      </c>
      <c r="I4684" s="130">
        <v>1.61</v>
      </c>
      <c r="J4684" s="6">
        <f>1</f>
        <v>1</v>
      </c>
    </row>
    <row r="4685" spans="2:10" ht="23.25" customHeight="1">
      <c r="B4685" s="100" t="s">
        <v>439</v>
      </c>
      <c r="C4685" s="100" t="s">
        <v>440</v>
      </c>
      <c r="D4685" s="100" t="s">
        <v>441</v>
      </c>
      <c r="E4685" s="100">
        <v>66829</v>
      </c>
      <c r="F4685" s="129">
        <v>2002</v>
      </c>
      <c r="G4685" s="100" t="s">
        <v>291</v>
      </c>
      <c r="H4685" s="15" t="s">
        <v>283</v>
      </c>
      <c r="I4685" s="130">
        <v>8.57</v>
      </c>
      <c r="J4685" s="6">
        <f>1</f>
        <v>1</v>
      </c>
    </row>
    <row r="4686" spans="2:10" ht="23.25" customHeight="1">
      <c r="B4686" s="100" t="s">
        <v>420</v>
      </c>
      <c r="C4686" s="100" t="s">
        <v>421</v>
      </c>
      <c r="D4686" s="100" t="s">
        <v>422</v>
      </c>
      <c r="E4686" s="100">
        <v>69132</v>
      </c>
      <c r="F4686" s="129">
        <v>2008</v>
      </c>
      <c r="G4686" s="100" t="s">
        <v>300</v>
      </c>
      <c r="H4686" s="15" t="s">
        <v>290</v>
      </c>
      <c r="I4686" s="130">
        <v>8.15</v>
      </c>
      <c r="J4686" s="6">
        <f>1</f>
        <v>1</v>
      </c>
    </row>
    <row r="4687" spans="2:10" ht="23.25" customHeight="1">
      <c r="B4687" s="100" t="s">
        <v>405</v>
      </c>
      <c r="C4687" s="100" t="s">
        <v>406</v>
      </c>
      <c r="D4687" s="100" t="s">
        <v>407</v>
      </c>
      <c r="E4687" s="100">
        <v>76125</v>
      </c>
      <c r="F4687" s="129">
        <v>2001</v>
      </c>
      <c r="G4687" s="100" t="s">
        <v>362</v>
      </c>
      <c r="H4687" s="15" t="s">
        <v>287</v>
      </c>
      <c r="I4687" s="130">
        <v>7.12</v>
      </c>
      <c r="J4687" s="6">
        <f>1</f>
        <v>1</v>
      </c>
    </row>
    <row r="4688" spans="2:10" ht="23.25" customHeight="1">
      <c r="B4688" s="100" t="s">
        <v>423</v>
      </c>
      <c r="C4688" s="100" t="s">
        <v>424</v>
      </c>
      <c r="D4688" s="100" t="s">
        <v>425</v>
      </c>
      <c r="E4688" s="100">
        <v>76416</v>
      </c>
      <c r="F4688" s="129">
        <v>1972</v>
      </c>
      <c r="G4688" s="100" t="s">
        <v>310</v>
      </c>
      <c r="H4688" s="15" t="s">
        <v>283</v>
      </c>
      <c r="I4688" s="130">
        <v>7.49</v>
      </c>
      <c r="J4688" s="6">
        <f>1</f>
        <v>1</v>
      </c>
    </row>
    <row r="4689" spans="2:10" ht="23.25" customHeight="1">
      <c r="B4689" s="100" t="str" cm="1">
        <f t="array" ref="B4689">_xlfn.XLOOKUP(tblMix[[#This Row],[Arena Name]]&amp;tblMix[[#This Row],[Arena Location]],tblLookup[Arena Name]&amp;tblLookup[Arena Location],tblLookup[Team Name],NA(),0,1)</f>
        <v>Indianapolis Colts</v>
      </c>
      <c r="C4689" s="100" t="str">
        <f>_xlfn.XLOOKUP(tblMix[[#This Row],[Arena Location]],tblLookup[Arena Location],tblLookup[Arena Name],NA(),0,1)</f>
        <v>Lucas Oil Stadium</v>
      </c>
      <c r="D4689" s="100" t="s">
        <v>419</v>
      </c>
      <c r="E4689" s="100">
        <v>67000</v>
      </c>
      <c r="F4689" s="129">
        <v>2008</v>
      </c>
      <c r="G4689" s="100" t="s">
        <v>298</v>
      </c>
      <c r="H4689" s="15" t="s">
        <v>287</v>
      </c>
      <c r="I4689" s="130">
        <v>9.84</v>
      </c>
      <c r="J4689" s="6">
        <f>1</f>
        <v>1</v>
      </c>
    </row>
    <row r="4690" spans="2:10" ht="23.25" customHeight="1">
      <c r="B4690" s="100" t="str" cm="1">
        <f t="array" ref="B4690">_xlfn.XLOOKUP(tblMix[[#This Row],[Arena Name]]&amp;tblMix[[#This Row],[Arena Location]],tblLookup[Arena Name]&amp;tblLookup[Arena Location],tblLookup[Team Name],NA(),0,1)</f>
        <v>Chicago Bears</v>
      </c>
      <c r="C4690" s="100" t="str">
        <f>_xlfn.XLOOKUP(tblMix[[#This Row],[Arena Location]],tblLookup[Arena Location],tblLookup[Arena Name],NA(),0,1)</f>
        <v>Soldier Field</v>
      </c>
      <c r="D4690" s="100" t="s">
        <v>395</v>
      </c>
      <c r="E4690" s="100">
        <v>61500</v>
      </c>
      <c r="F4690" s="129">
        <v>1924</v>
      </c>
      <c r="G4690" s="100" t="s">
        <v>299</v>
      </c>
      <c r="H4690" s="15" t="s">
        <v>283</v>
      </c>
      <c r="I4690" s="130">
        <v>5.21</v>
      </c>
      <c r="J4690" s="6">
        <f>1</f>
        <v>1</v>
      </c>
    </row>
    <row r="4691" spans="2:10" ht="23.25" customHeight="1">
      <c r="B4691" s="100" t="s">
        <v>455</v>
      </c>
      <c r="C4691" s="100" t="s">
        <v>456</v>
      </c>
      <c r="D4691" s="100" t="str">
        <f>_xlfn.XLOOKUP(tblMix[[#This Row],[Arena Name]],tblLookup[Arena Name],tblLookup[Arena Location],NA(),0,1)</f>
        <v>Santa Clara, California</v>
      </c>
      <c r="E4691" s="100">
        <v>68500</v>
      </c>
      <c r="F4691" s="129">
        <v>2014</v>
      </c>
      <c r="G4691" s="100" t="s">
        <v>303</v>
      </c>
      <c r="H4691" s="15" t="s">
        <v>290</v>
      </c>
      <c r="I4691" s="130">
        <v>12.74</v>
      </c>
      <c r="J4691" s="6">
        <f>1</f>
        <v>1</v>
      </c>
    </row>
    <row r="4692" spans="2:10" ht="23.25" customHeight="1">
      <c r="B4692" s="100" t="s">
        <v>442</v>
      </c>
      <c r="C4692" s="100" t="s">
        <v>443</v>
      </c>
      <c r="D4692" s="100" t="str">
        <f>_xlfn.XLOOKUP(tblMix[[#This Row],[Arena Name]],tblLookup[Arena Name],tblLookup[Arena Location],NA(),0,1)</f>
        <v>New Orleans, Louisiana</v>
      </c>
      <c r="E4692" s="100">
        <v>73208</v>
      </c>
      <c r="F4692" s="129">
        <v>1975</v>
      </c>
      <c r="G4692" s="100" t="s">
        <v>359</v>
      </c>
      <c r="H4692" s="15" t="s">
        <v>281</v>
      </c>
      <c r="I4692" s="130">
        <v>12.11</v>
      </c>
      <c r="J4692" s="6">
        <f>1</f>
        <v>1</v>
      </c>
    </row>
    <row r="4693" spans="2:10" ht="23.25" customHeight="1">
      <c r="B4693" s="100" t="str" cm="1">
        <f t="array" ref="B4693">_xlfn.XLOOKUP(tblMix[[#This Row],[Arena Name]]&amp;tblMix[[#This Row],[Arena Location]],tblLookup[Arena Name]&amp;tblLookup[Arena Location],tblLookup[Team Name],NA(),0,1)</f>
        <v>New England Patriots</v>
      </c>
      <c r="C4693" s="100" t="s">
        <v>440</v>
      </c>
      <c r="D4693" s="100" t="str">
        <f>_xlfn.XLOOKUP(tblMix[[#This Row],[Arena Name]],tblLookup[Arena Name],tblLookup[Arena Location],NA(),0,1)</f>
        <v>Foxborough, Massachusetts</v>
      </c>
      <c r="E4693" s="100">
        <v>66829</v>
      </c>
      <c r="F4693" s="129">
        <v>2002</v>
      </c>
      <c r="G4693" s="100" t="s">
        <v>298</v>
      </c>
      <c r="H4693" s="15" t="s">
        <v>281</v>
      </c>
      <c r="I4693" s="130">
        <v>9.0500000000000007</v>
      </c>
      <c r="J4693" s="6">
        <f>1</f>
        <v>1</v>
      </c>
    </row>
    <row r="4694" spans="2:10" ht="23.25" customHeight="1">
      <c r="B4694" s="100" t="str" cm="1">
        <f t="array" ref="B4694">_xlfn.XLOOKUP(tblMix[[#This Row],[Arena Name]]&amp;tblMix[[#This Row],[Arena Location]],tblLookup[Arena Name]&amp;tblLookup[Arena Location],tblLookup[Team Name],NA(),0,1)</f>
        <v>Minnesota Vikings</v>
      </c>
      <c r="C4694" s="100" t="str">
        <f>_xlfn.XLOOKUP(tblMix[[#This Row],[Arena Location]],tblLookup[Arena Location],tblLookup[Arena Name],NA(),0,1)</f>
        <v>U.S. Bank Stadium</v>
      </c>
      <c r="D4694" s="100" t="s">
        <v>438</v>
      </c>
      <c r="E4694" s="100">
        <v>66655</v>
      </c>
      <c r="F4694" s="129">
        <v>2016</v>
      </c>
      <c r="G4694" s="100" t="s">
        <v>314</v>
      </c>
      <c r="H4694" s="15" t="s">
        <v>287</v>
      </c>
      <c r="I4694" s="130">
        <v>12.41</v>
      </c>
      <c r="J4694" s="6">
        <f>1</f>
        <v>1</v>
      </c>
    </row>
    <row r="4695" spans="2:10" ht="23.25" customHeight="1">
      <c r="B4695" s="100" t="s">
        <v>402</v>
      </c>
      <c r="C4695" s="100" t="s">
        <v>403</v>
      </c>
      <c r="D4695" s="100" t="str">
        <f>_xlfn.XLOOKUP(tblMix[[#This Row],[Arena Name]],tblLookup[Arena Name],tblLookup[Arena Location],NA(),0,1)</f>
        <v>Arlington, Texas</v>
      </c>
      <c r="E4695" s="100">
        <v>80000</v>
      </c>
      <c r="F4695" s="129">
        <v>2009</v>
      </c>
      <c r="G4695" s="100" t="s">
        <v>296</v>
      </c>
      <c r="H4695" s="15" t="s">
        <v>287</v>
      </c>
      <c r="I4695" s="130">
        <v>11.1</v>
      </c>
      <c r="J4695" s="6">
        <f>1</f>
        <v>1</v>
      </c>
    </row>
    <row r="4696" spans="2:10" ht="23.25" customHeight="1">
      <c r="B4696" s="100" t="s">
        <v>378</v>
      </c>
      <c r="C4696" s="100" t="s">
        <v>379</v>
      </c>
      <c r="D4696" s="100" t="s">
        <v>380</v>
      </c>
      <c r="E4696" s="100">
        <v>63400</v>
      </c>
      <c r="F4696" s="129">
        <v>2006</v>
      </c>
      <c r="G4696" s="100" t="s">
        <v>323</v>
      </c>
      <c r="H4696" s="15" t="s">
        <v>281</v>
      </c>
      <c r="I4696" s="130">
        <v>2.19</v>
      </c>
      <c r="J4696" s="6">
        <f>1</f>
        <v>1</v>
      </c>
    </row>
    <row r="4697" spans="2:10" ht="23.25" customHeight="1">
      <c r="B4697" s="100" t="s">
        <v>414</v>
      </c>
      <c r="C4697" s="100" t="s">
        <v>415</v>
      </c>
      <c r="D4697" s="100" t="str">
        <f>_xlfn.XLOOKUP(tblMix[[#This Row],[Arena Name]],tblLookup[Arena Name],tblLookup[Arena Location],NA(),0,1)</f>
        <v>Houston, Texas</v>
      </c>
      <c r="E4697" s="100">
        <v>72220</v>
      </c>
      <c r="F4697" s="129">
        <v>2002</v>
      </c>
      <c r="G4697" s="100" t="s">
        <v>312</v>
      </c>
      <c r="H4697" s="15" t="s">
        <v>290</v>
      </c>
      <c r="I4697" s="130">
        <v>15.16</v>
      </c>
      <c r="J4697" s="6">
        <f>1</f>
        <v>1</v>
      </c>
    </row>
    <row r="4698" spans="2:10" ht="23.25" customHeight="1">
      <c r="B4698" s="100" t="s">
        <v>396</v>
      </c>
      <c r="C4698" s="100" t="str">
        <f>_xlfn.XLOOKUP(tblMix[[#This Row],[Team Name]],tblLookup[Team Name],tblLookup[Arena Name],NA(),0,1)</f>
        <v>Paycor Stadium</v>
      </c>
      <c r="D4698" s="100" t="str">
        <f>_xlfn.XLOOKUP(tblMix[[#This Row],[Arena Name]],tblLookup[Arena Name],tblLookup[Arena Location],NA(),0,1)</f>
        <v>Cincinnati, Ohio</v>
      </c>
      <c r="E4698" s="100">
        <v>65515</v>
      </c>
      <c r="F4698" s="129">
        <v>2000</v>
      </c>
      <c r="G4698" s="100" t="s">
        <v>303</v>
      </c>
      <c r="H4698" s="15" t="s">
        <v>287</v>
      </c>
      <c r="I4698" s="130">
        <v>13.89</v>
      </c>
      <c r="J4698" s="6">
        <f>1</f>
        <v>1</v>
      </c>
    </row>
    <row r="4699" spans="2:10" ht="23.25" customHeight="1">
      <c r="B4699" s="100" t="s">
        <v>439</v>
      </c>
      <c r="C4699" s="100" t="s">
        <v>440</v>
      </c>
      <c r="D4699" s="100" t="s">
        <v>441</v>
      </c>
      <c r="E4699" s="100">
        <v>66829</v>
      </c>
      <c r="F4699" s="129">
        <v>2002</v>
      </c>
      <c r="G4699" s="100" t="s">
        <v>285</v>
      </c>
      <c r="H4699" s="15" t="s">
        <v>281</v>
      </c>
      <c r="I4699" s="130">
        <v>13.35</v>
      </c>
      <c r="J4699" s="6">
        <f>1</f>
        <v>1</v>
      </c>
    </row>
    <row r="4700" spans="2:10" ht="23.25" customHeight="1">
      <c r="B4700" s="100" t="s">
        <v>439</v>
      </c>
      <c r="C4700" s="100" t="str">
        <f>_xlfn.XLOOKUP(tblMix[[#This Row],[Team Name]],tblLookup[Team Name],tblLookup[Arena Name],NA(),0,1)</f>
        <v>Gillette Stadium</v>
      </c>
      <c r="D4700" s="100" t="str">
        <f>_xlfn.XLOOKUP(tblMix[[#This Row],[Arena Name]],tblLookup[Arena Name],tblLookup[Arena Location],NA(),0,1)</f>
        <v>Foxborough, Massachusetts</v>
      </c>
      <c r="E4700" s="100">
        <v>66829</v>
      </c>
      <c r="F4700" s="129">
        <v>2002</v>
      </c>
      <c r="G4700" s="100" t="s">
        <v>299</v>
      </c>
      <c r="H4700" s="15" t="s">
        <v>287</v>
      </c>
      <c r="I4700" s="130">
        <v>5.21</v>
      </c>
      <c r="J4700" s="6">
        <f>1</f>
        <v>1</v>
      </c>
    </row>
    <row r="4701" spans="2:10" ht="23.25" customHeight="1">
      <c r="B4701" s="100" t="s">
        <v>458</v>
      </c>
      <c r="C4701" s="100" t="s">
        <v>459</v>
      </c>
      <c r="D4701" s="100" t="s">
        <v>460</v>
      </c>
      <c r="E4701" s="100">
        <v>69000</v>
      </c>
      <c r="F4701" s="129">
        <v>2002</v>
      </c>
      <c r="G4701" s="100" t="s">
        <v>313</v>
      </c>
      <c r="H4701" s="15" t="s">
        <v>283</v>
      </c>
      <c r="I4701" s="130">
        <v>12.48</v>
      </c>
      <c r="J4701" s="6">
        <f>1</f>
        <v>1</v>
      </c>
    </row>
    <row r="4702" spans="2:10" ht="23.25" customHeight="1">
      <c r="B4702" s="100" t="s">
        <v>402</v>
      </c>
      <c r="C4702" s="100" t="s">
        <v>403</v>
      </c>
      <c r="D4702" s="100" t="s">
        <v>404</v>
      </c>
      <c r="E4702" s="100">
        <v>80000</v>
      </c>
      <c r="F4702" s="129">
        <v>2009</v>
      </c>
      <c r="G4702" s="100" t="s">
        <v>313</v>
      </c>
      <c r="H4702" s="15" t="s">
        <v>287</v>
      </c>
      <c r="I4702" s="130">
        <v>12.48</v>
      </c>
      <c r="J4702" s="6">
        <f>1</f>
        <v>1</v>
      </c>
    </row>
    <row r="4703" spans="2:10" ht="23.25" customHeight="1">
      <c r="B4703" s="100" t="str" cm="1">
        <f t="array" ref="B4703">_xlfn.XLOOKUP(tblMix[[#This Row],[Arena Name]]&amp;tblMix[[#This Row],[Arena Location]],tblLookup[Arena Name]&amp;tblLookup[Arena Location],tblLookup[Team Name],NA(),0,1)</f>
        <v>Arizona Cardinals</v>
      </c>
      <c r="C4703" s="100" t="s">
        <v>379</v>
      </c>
      <c r="D4703" s="100" t="s">
        <v>380</v>
      </c>
      <c r="E4703" s="100">
        <v>63400</v>
      </c>
      <c r="F4703" s="129">
        <v>2006</v>
      </c>
      <c r="G4703" s="100" t="s">
        <v>272</v>
      </c>
      <c r="H4703" s="15" t="s">
        <v>290</v>
      </c>
      <c r="I4703" s="130">
        <v>15.22</v>
      </c>
      <c r="J4703" s="6">
        <f>1</f>
        <v>1</v>
      </c>
    </row>
    <row r="4704" spans="2:10" ht="23.25" customHeight="1">
      <c r="B4704" s="100" t="str" cm="1">
        <f t="array" ref="B4704">_xlfn.XLOOKUP(tblMix[[#This Row],[Arena Name]]&amp;tblMix[[#This Row],[Arena Location]],tblLookup[Arena Name]&amp;tblLookup[Arena Location],tblLookup[Team Name],NA(),0,1)</f>
        <v>New York Giants</v>
      </c>
      <c r="C4704" s="100" t="s">
        <v>446</v>
      </c>
      <c r="D4704" s="100" t="s">
        <v>447</v>
      </c>
      <c r="E4704" s="100">
        <v>82500</v>
      </c>
      <c r="F4704" s="129">
        <v>2010</v>
      </c>
      <c r="G4704" s="100" t="s">
        <v>311</v>
      </c>
      <c r="H4704" s="15" t="s">
        <v>290</v>
      </c>
      <c r="I4704" s="130">
        <v>14.13</v>
      </c>
      <c r="J4704" s="6">
        <f>1</f>
        <v>1</v>
      </c>
    </row>
    <row r="4705" spans="2:10" ht="23.25" customHeight="1">
      <c r="B4705" s="100" t="str" cm="1">
        <f t="array" ref="B4705">_xlfn.XLOOKUP(tblMix[[#This Row],[Arena Name]]&amp;tblMix[[#This Row],[Arena Location]],tblLookup[Arena Name]&amp;tblLookup[Arena Location],tblLookup[Team Name],NA(),0,1)</f>
        <v>Detroit Lions</v>
      </c>
      <c r="C4705" s="100" t="s">
        <v>409</v>
      </c>
      <c r="D4705" s="100" t="s">
        <v>410</v>
      </c>
      <c r="E4705" s="100">
        <v>65000</v>
      </c>
      <c r="F4705" s="129">
        <v>2002</v>
      </c>
      <c r="G4705" s="100" t="s">
        <v>282</v>
      </c>
      <c r="H4705" s="15" t="s">
        <v>290</v>
      </c>
      <c r="I4705" s="130">
        <v>5.88</v>
      </c>
      <c r="J4705" s="6">
        <f>1</f>
        <v>1</v>
      </c>
    </row>
    <row r="4706" spans="2:10" ht="23.25" customHeight="1">
      <c r="B4706" s="100" t="s">
        <v>390</v>
      </c>
      <c r="C4706" s="100" t="s">
        <v>391</v>
      </c>
      <c r="D4706" s="100" t="s">
        <v>392</v>
      </c>
      <c r="E4706" s="100">
        <v>75523</v>
      </c>
      <c r="F4706" s="129">
        <v>1996</v>
      </c>
      <c r="G4706" s="100" t="s">
        <v>303</v>
      </c>
      <c r="H4706" s="15" t="s">
        <v>287</v>
      </c>
      <c r="I4706" s="130">
        <v>13.89</v>
      </c>
      <c r="J4706" s="6">
        <f>1</f>
        <v>1</v>
      </c>
    </row>
    <row r="4707" spans="2:10" ht="23.25" customHeight="1">
      <c r="B4707" s="100" t="str" cm="1">
        <f t="array" ref="B4707">_xlfn.XLOOKUP(tblMix[[#This Row],[Arena Name]]&amp;tblMix[[#This Row],[Arena Location]],tblLookup[Arena Name]&amp;tblLookup[Arena Location],tblLookup[Team Name],NA(),0,1)</f>
        <v>Los Angeles Rams</v>
      </c>
      <c r="C4707" s="100" t="s">
        <v>430</v>
      </c>
      <c r="D4707" s="100" t="s">
        <v>431</v>
      </c>
      <c r="E4707" s="100">
        <v>70240</v>
      </c>
      <c r="F4707" s="129">
        <v>2020</v>
      </c>
      <c r="G4707" s="100" t="s">
        <v>301</v>
      </c>
      <c r="H4707" s="15" t="s">
        <v>281</v>
      </c>
      <c r="I4707" s="130">
        <v>12.44</v>
      </c>
      <c r="J4707" s="6">
        <f>1</f>
        <v>1</v>
      </c>
    </row>
    <row r="4708" spans="2:10" ht="23.25" customHeight="1">
      <c r="B4708" s="100" t="str" cm="1">
        <f t="array" ref="B4708">_xlfn.XLOOKUP(tblMix[[#This Row],[Arena Name]]&amp;tblMix[[#This Row],[Arena Location]],tblLookup[Arena Name]&amp;tblLookup[Arena Location],tblLookup[Team Name],NA(),0,1)</f>
        <v>Detroit Lions</v>
      </c>
      <c r="C4708" s="100" t="str">
        <f>_xlfn.XLOOKUP(tblMix[[#This Row],[Arena Location]],tblLookup[Arena Location],tblLookup[Arena Name],NA(),0,1)</f>
        <v>Ford Field</v>
      </c>
      <c r="D4708" s="100" t="s">
        <v>410</v>
      </c>
      <c r="E4708" s="100">
        <v>65000</v>
      </c>
      <c r="F4708" s="129">
        <v>2002</v>
      </c>
      <c r="G4708" s="100" t="s">
        <v>310</v>
      </c>
      <c r="H4708" s="15" t="s">
        <v>281</v>
      </c>
      <c r="I4708" s="130">
        <v>6.82</v>
      </c>
      <c r="J4708" s="6">
        <f>1</f>
        <v>1</v>
      </c>
    </row>
    <row r="4709" spans="2:10" ht="23.25" customHeight="1">
      <c r="B4709" s="100" t="s">
        <v>433</v>
      </c>
      <c r="C4709" s="100" t="s">
        <v>434</v>
      </c>
      <c r="D4709" s="100" t="s">
        <v>435</v>
      </c>
      <c r="E4709" s="100">
        <v>65326</v>
      </c>
      <c r="F4709" s="129">
        <v>1987</v>
      </c>
      <c r="G4709" s="100" t="s">
        <v>286</v>
      </c>
      <c r="H4709" s="15" t="s">
        <v>283</v>
      </c>
      <c r="I4709" s="130">
        <v>8.8800000000000008</v>
      </c>
      <c r="J4709" s="6">
        <f>1</f>
        <v>1</v>
      </c>
    </row>
    <row r="4710" spans="2:10" ht="23.25" customHeight="1">
      <c r="B4710" s="100" t="s">
        <v>436</v>
      </c>
      <c r="C4710" s="100" t="s">
        <v>437</v>
      </c>
      <c r="D4710" s="100" t="str">
        <f>_xlfn.XLOOKUP(tblMix[[#This Row],[Arena Name]],tblLookup[Arena Name],tblLookup[Arena Location],NA(),0,1)</f>
        <v>Minneapolis, Minnesota</v>
      </c>
      <c r="E4710" s="100">
        <v>66655</v>
      </c>
      <c r="F4710" s="129">
        <v>2016</v>
      </c>
      <c r="G4710" s="100" t="s">
        <v>275</v>
      </c>
      <c r="H4710" s="15" t="s">
        <v>290</v>
      </c>
      <c r="I4710" s="130">
        <v>13.76</v>
      </c>
      <c r="J4710" s="6">
        <f>1</f>
        <v>1</v>
      </c>
    </row>
    <row r="4711" spans="2:10" ht="23.25" customHeight="1">
      <c r="B4711" s="100" t="s">
        <v>411</v>
      </c>
      <c r="C4711" s="100" t="s">
        <v>412</v>
      </c>
      <c r="D4711" s="100" t="s">
        <v>413</v>
      </c>
      <c r="E4711" s="100">
        <v>81441</v>
      </c>
      <c r="F4711" s="129">
        <v>1957</v>
      </c>
      <c r="G4711" s="100" t="s">
        <v>364</v>
      </c>
      <c r="H4711" s="15" t="s">
        <v>281</v>
      </c>
      <c r="I4711" s="130">
        <v>7.2</v>
      </c>
      <c r="J4711" s="6">
        <f>1</f>
        <v>1</v>
      </c>
    </row>
    <row r="4712" spans="2:10" ht="23.25" customHeight="1">
      <c r="B4712" s="100" t="s">
        <v>396</v>
      </c>
      <c r="C4712" s="100" t="s">
        <v>397</v>
      </c>
      <c r="D4712" s="100" t="str">
        <f>_xlfn.XLOOKUP(tblMix[[#This Row],[Arena Name]],tblLookup[Arena Name],tblLookup[Arena Location],NA(),0,1)</f>
        <v>Cincinnati, Ohio</v>
      </c>
      <c r="E4712" s="100">
        <v>65515</v>
      </c>
      <c r="F4712" s="129">
        <v>2000</v>
      </c>
      <c r="G4712" s="100" t="s">
        <v>323</v>
      </c>
      <c r="H4712" s="15" t="s">
        <v>287</v>
      </c>
      <c r="I4712" s="130">
        <v>2.11</v>
      </c>
      <c r="J4712" s="6">
        <f>1</f>
        <v>1</v>
      </c>
    </row>
    <row r="4713" spans="2:10" ht="23.25" customHeight="1">
      <c r="B4713" s="100" t="s">
        <v>396</v>
      </c>
      <c r="C4713" s="100" t="s">
        <v>397</v>
      </c>
      <c r="D4713" s="100" t="s">
        <v>398</v>
      </c>
      <c r="E4713" s="100">
        <v>65515</v>
      </c>
      <c r="F4713" s="129">
        <v>2000</v>
      </c>
      <c r="G4713" s="100" t="s">
        <v>276</v>
      </c>
      <c r="H4713" s="15" t="s">
        <v>281</v>
      </c>
      <c r="I4713" s="130">
        <v>5.82</v>
      </c>
      <c r="J4713" s="6">
        <f>1</f>
        <v>1</v>
      </c>
    </row>
    <row r="4714" spans="2:10" ht="23.25" customHeight="1">
      <c r="B4714" s="100" t="str" cm="1">
        <f t="array" ref="B4714">_xlfn.XLOOKUP(tblMix[[#This Row],[Arena Name]]&amp;tblMix[[#This Row],[Arena Location]],tblLookup[Arena Name]&amp;tblLookup[Arena Location],tblLookup[Team Name],NA(),0,1)</f>
        <v>Minnesota Vikings</v>
      </c>
      <c r="C4714" s="100" t="str">
        <f>_xlfn.XLOOKUP(tblMix[[#This Row],[Arena Location]],tblLookup[Arena Location],tblLookup[Arena Name],NA(),0,1)</f>
        <v>U.S. Bank Stadium</v>
      </c>
      <c r="D4714" s="100" t="s">
        <v>438</v>
      </c>
      <c r="E4714" s="100">
        <v>66655</v>
      </c>
      <c r="F4714" s="129">
        <v>2016</v>
      </c>
      <c r="G4714" s="100" t="s">
        <v>269</v>
      </c>
      <c r="H4714" s="15" t="s">
        <v>290</v>
      </c>
      <c r="I4714" s="130">
        <v>10.77</v>
      </c>
      <c r="J4714" s="6">
        <f>1</f>
        <v>1</v>
      </c>
    </row>
    <row r="4715" spans="2:10" ht="23.25" customHeight="1">
      <c r="B4715" s="100" t="str" cm="1">
        <f t="array" ref="B4715">_xlfn.XLOOKUP(tblMix[[#This Row],[Arena Name]]&amp;tblMix[[#This Row],[Arena Location]],tblLookup[Arena Name]&amp;tblLookup[Arena Location],tblLookup[Team Name],NA(),0,1)</f>
        <v>Chicago Bears</v>
      </c>
      <c r="C4715" s="100" t="str">
        <f>_xlfn.XLOOKUP(tblMix[[#This Row],[Arena Location]],tblLookup[Arena Location],tblLookup[Arena Name],NA(),0,1)</f>
        <v>Soldier Field</v>
      </c>
      <c r="D4715" s="100" t="s">
        <v>395</v>
      </c>
      <c r="E4715" s="100">
        <v>61500</v>
      </c>
      <c r="F4715" s="129">
        <v>1924</v>
      </c>
      <c r="G4715" s="100" t="s">
        <v>297</v>
      </c>
      <c r="H4715" s="15" t="s">
        <v>287</v>
      </c>
      <c r="I4715" s="130">
        <v>15.27</v>
      </c>
      <c r="J4715" s="6">
        <f>1</f>
        <v>1</v>
      </c>
    </row>
    <row r="4716" spans="2:10" ht="23.25" customHeight="1">
      <c r="B4716" s="100" t="s">
        <v>436</v>
      </c>
      <c r="C4716" s="100" t="s">
        <v>437</v>
      </c>
      <c r="D4716" s="100" t="str">
        <f>_xlfn.XLOOKUP(tblMix[[#This Row],[Arena Name]],tblLookup[Arena Name],tblLookup[Arena Location],NA(),0,1)</f>
        <v>Minneapolis, Minnesota</v>
      </c>
      <c r="E4716" s="100">
        <v>66655</v>
      </c>
      <c r="F4716" s="129">
        <v>2016</v>
      </c>
      <c r="G4716" s="100" t="s">
        <v>304</v>
      </c>
      <c r="H4716" s="15" t="s">
        <v>281</v>
      </c>
      <c r="I4716" s="130">
        <v>7.38</v>
      </c>
      <c r="J4716" s="6">
        <f>1</f>
        <v>1</v>
      </c>
    </row>
    <row r="4717" spans="2:10" ht="23.25" customHeight="1">
      <c r="B4717" s="100" t="s">
        <v>396</v>
      </c>
      <c r="C4717" s="100" t="s">
        <v>397</v>
      </c>
      <c r="D4717" s="100" t="str">
        <f>_xlfn.XLOOKUP(tblMix[[#This Row],[Arena Name]],tblLookup[Arena Name],tblLookup[Arena Location],NA(),0,1)</f>
        <v>Cincinnati, Ohio</v>
      </c>
      <c r="E4717" s="100">
        <v>65515</v>
      </c>
      <c r="F4717" s="129">
        <v>2000</v>
      </c>
      <c r="G4717" s="100" t="s">
        <v>321</v>
      </c>
      <c r="H4717" s="15" t="s">
        <v>281</v>
      </c>
      <c r="I4717" s="130">
        <v>3.9</v>
      </c>
      <c r="J4717" s="6">
        <f>1</f>
        <v>1</v>
      </c>
    </row>
    <row r="4718" spans="2:10" ht="23.25" customHeight="1">
      <c r="B4718" s="100" t="s">
        <v>449</v>
      </c>
      <c r="C4718" s="100" t="s">
        <v>450</v>
      </c>
      <c r="D4718" s="100" t="str">
        <f>_xlfn.XLOOKUP(tblMix[[#This Row],[Arena Name]],tblLookup[Arena Name],tblLookup[Arena Location],NA(),0,1)</f>
        <v>Philadelphia, Pennsylvania</v>
      </c>
      <c r="E4718" s="100">
        <v>69596</v>
      </c>
      <c r="F4718" s="129">
        <v>2003</v>
      </c>
      <c r="G4718" s="100" t="s">
        <v>365</v>
      </c>
      <c r="H4718" s="15" t="s">
        <v>290</v>
      </c>
      <c r="I4718" s="130">
        <v>7.72</v>
      </c>
      <c r="J4718" s="6">
        <f>1</f>
        <v>1</v>
      </c>
    </row>
    <row r="4719" spans="2:10" ht="23.25" customHeight="1">
      <c r="B4719" s="100" t="s">
        <v>429</v>
      </c>
      <c r="C4719" s="100" t="s">
        <v>430</v>
      </c>
      <c r="D4719" s="100" t="s">
        <v>431</v>
      </c>
      <c r="E4719" s="100">
        <v>70240</v>
      </c>
      <c r="F4719" s="129">
        <v>2020</v>
      </c>
      <c r="G4719" s="100" t="s">
        <v>312</v>
      </c>
      <c r="H4719" s="15" t="s">
        <v>290</v>
      </c>
      <c r="I4719" s="130">
        <v>15.16</v>
      </c>
      <c r="J4719" s="6">
        <f>1</f>
        <v>1</v>
      </c>
    </row>
    <row r="4720" spans="2:10" ht="23.25" customHeight="1">
      <c r="B4720" s="100" t="s">
        <v>405</v>
      </c>
      <c r="C4720" s="100" t="str">
        <f>_xlfn.XLOOKUP(tblMix[[#This Row],[Team Name]],tblLookup[Team Name],tblLookup[Arena Name],NA(),0,1)</f>
        <v>Empower Field at Mile High</v>
      </c>
      <c r="D4720" s="100" t="str">
        <f>_xlfn.XLOOKUP(tblMix[[#This Row],[Arena Name]],tblLookup[Arena Name],tblLookup[Arena Location],NA(),0,1)</f>
        <v>Denver, Colorado</v>
      </c>
      <c r="E4720" s="100">
        <v>76125</v>
      </c>
      <c r="F4720" s="129">
        <v>2001</v>
      </c>
      <c r="G4720" s="100" t="s">
        <v>285</v>
      </c>
      <c r="H4720" s="15" t="s">
        <v>287</v>
      </c>
      <c r="I4720" s="130">
        <v>12.71</v>
      </c>
      <c r="J4720" s="6">
        <f>1</f>
        <v>1</v>
      </c>
    </row>
    <row r="4721" spans="2:10" ht="23.25" customHeight="1">
      <c r="B4721" s="100" t="s">
        <v>464</v>
      </c>
      <c r="C4721" s="100" t="str">
        <f>_xlfn.XLOOKUP(tblMix[[#This Row],[Team Name]],tblLookup[Team Name],tblLookup[Arena Name],NA(),0,1)</f>
        <v>Nissan Stadium</v>
      </c>
      <c r="D4721" s="100" t="str">
        <f>_xlfn.XLOOKUP(tblMix[[#This Row],[Arena Name]],tblLookup[Arena Name],tblLookup[Arena Location],NA(),0,1)</f>
        <v>Nashville, Tennessee</v>
      </c>
      <c r="E4721" s="100">
        <v>69143</v>
      </c>
      <c r="F4721" s="129">
        <v>1999</v>
      </c>
      <c r="G4721" s="100" t="s">
        <v>291</v>
      </c>
      <c r="H4721" s="15" t="s">
        <v>281</v>
      </c>
      <c r="I4721" s="130">
        <v>9.43</v>
      </c>
      <c r="J4721" s="6">
        <f>1</f>
        <v>1</v>
      </c>
    </row>
    <row r="4722" spans="2:10" ht="23.25" customHeight="1">
      <c r="B4722" s="100" t="s">
        <v>390</v>
      </c>
      <c r="C4722" s="100" t="s">
        <v>391</v>
      </c>
      <c r="D4722" s="100" t="s">
        <v>392</v>
      </c>
      <c r="E4722" s="100">
        <v>75523</v>
      </c>
      <c r="F4722" s="129">
        <v>1996</v>
      </c>
      <c r="G4722" s="100" t="s">
        <v>304</v>
      </c>
      <c r="H4722" s="15" t="s">
        <v>281</v>
      </c>
      <c r="I4722" s="130">
        <v>7.38</v>
      </c>
      <c r="J4722" s="6">
        <f>1</f>
        <v>1</v>
      </c>
    </row>
    <row r="4723" spans="2:10" ht="23.25" customHeight="1">
      <c r="B4723" s="100" t="s">
        <v>448</v>
      </c>
      <c r="C4723" s="100" t="s">
        <v>446</v>
      </c>
      <c r="D4723" s="100" t="s">
        <v>447</v>
      </c>
      <c r="E4723" s="100">
        <v>82500</v>
      </c>
      <c r="F4723" s="129">
        <v>2010</v>
      </c>
      <c r="G4723" s="100" t="s">
        <v>291</v>
      </c>
      <c r="H4723" s="15" t="s">
        <v>283</v>
      </c>
      <c r="I4723" s="130">
        <v>8.57</v>
      </c>
      <c r="J4723" s="6">
        <f>1</f>
        <v>1</v>
      </c>
    </row>
    <row r="4724" spans="2:10" ht="23.25" customHeight="1">
      <c r="B4724" s="100" t="s">
        <v>393</v>
      </c>
      <c r="C4724" s="100" t="s">
        <v>394</v>
      </c>
      <c r="D4724" s="100" t="s">
        <v>395</v>
      </c>
      <c r="E4724" s="100">
        <v>61500</v>
      </c>
      <c r="F4724" s="129">
        <v>1924</v>
      </c>
      <c r="G4724" s="100" t="s">
        <v>324</v>
      </c>
      <c r="H4724" s="15" t="s">
        <v>283</v>
      </c>
      <c r="I4724" s="130">
        <v>14.14</v>
      </c>
      <c r="J4724" s="6">
        <f>1</f>
        <v>1</v>
      </c>
    </row>
    <row r="4725" spans="2:10" ht="23.25" customHeight="1">
      <c r="B4725" s="100" t="s">
        <v>408</v>
      </c>
      <c r="C4725" s="100" t="str">
        <f>_xlfn.XLOOKUP(tblMix[[#This Row],[Team Name]],tblLookup[Team Name],tblLookup[Arena Name],NA(),0,1)</f>
        <v>Ford Field</v>
      </c>
      <c r="D4725" s="100" t="str">
        <f>_xlfn.XLOOKUP(tblMix[[#This Row],[Arena Name]],tblLookup[Arena Name],tblLookup[Arena Location],NA(),0,1)</f>
        <v>Detroit, Michigan</v>
      </c>
      <c r="E4725" s="100">
        <v>65000</v>
      </c>
      <c r="F4725" s="129">
        <v>2002</v>
      </c>
      <c r="G4725" s="100" t="s">
        <v>273</v>
      </c>
      <c r="H4725" s="15" t="s">
        <v>283</v>
      </c>
      <c r="I4725" s="130">
        <v>6.07</v>
      </c>
      <c r="J4725" s="6">
        <f>1</f>
        <v>1</v>
      </c>
    </row>
    <row r="4726" spans="2:10" ht="23.25" customHeight="1">
      <c r="B4726" s="100" t="s">
        <v>464</v>
      </c>
      <c r="C4726" s="100" t="str">
        <f>_xlfn.XLOOKUP(tblMix[[#This Row],[Team Name]],tblLookup[Team Name],tblLookup[Arena Name],NA(),0,1)</f>
        <v>Nissan Stadium</v>
      </c>
      <c r="D4726" s="100" t="str">
        <f>_xlfn.XLOOKUP(tblMix[[#This Row],[Arena Name]],tblLookup[Arena Name],tblLookup[Arena Location],NA(),0,1)</f>
        <v>Nashville, Tennessee</v>
      </c>
      <c r="E4726" s="100">
        <v>69143</v>
      </c>
      <c r="F4726" s="129">
        <v>1999</v>
      </c>
      <c r="G4726" s="100" t="s">
        <v>294</v>
      </c>
      <c r="H4726" s="15" t="s">
        <v>287</v>
      </c>
      <c r="I4726" s="130">
        <v>3.08</v>
      </c>
      <c r="J4726" s="6">
        <f>1</f>
        <v>1</v>
      </c>
    </row>
    <row r="4727" spans="2:10" ht="23.25" customHeight="1">
      <c r="B4727" s="100" t="str" cm="1">
        <f t="array" ref="B4727">_xlfn.XLOOKUP(tblMix[[#This Row],[Arena Name]]&amp;tblMix[[#This Row],[Arena Location]],tblLookup[Arena Name]&amp;tblLookup[Arena Location],tblLookup[Team Name],NA(),0,1)</f>
        <v>Green Bay Packers</v>
      </c>
      <c r="C4727" s="100" t="str">
        <f>_xlfn.XLOOKUP(tblMix[[#This Row],[Arena Location]],tblLookup[Arena Location],tblLookup[Arena Name],NA(),0,1)</f>
        <v>Lambeau Field</v>
      </c>
      <c r="D4727" s="100" t="s">
        <v>413</v>
      </c>
      <c r="E4727" s="100">
        <v>81441</v>
      </c>
      <c r="F4727" s="129">
        <v>1957</v>
      </c>
      <c r="G4727" s="100" t="s">
        <v>308</v>
      </c>
      <c r="H4727" s="15" t="s">
        <v>281</v>
      </c>
      <c r="I4727" s="130">
        <v>12.31</v>
      </c>
      <c r="J4727" s="6">
        <f>1</f>
        <v>1</v>
      </c>
    </row>
    <row r="4728" spans="2:10" ht="23.25" customHeight="1">
      <c r="B4728" s="100" t="s">
        <v>467</v>
      </c>
      <c r="C4728" s="100" t="s">
        <v>468</v>
      </c>
      <c r="D4728" s="100" t="s">
        <v>469</v>
      </c>
      <c r="E4728" s="100">
        <v>82000</v>
      </c>
      <c r="F4728" s="129">
        <v>1997</v>
      </c>
      <c r="G4728" s="100" t="s">
        <v>322</v>
      </c>
      <c r="H4728" s="15" t="s">
        <v>287</v>
      </c>
      <c r="I4728" s="130">
        <v>4.54</v>
      </c>
      <c r="J4728" s="6">
        <f>1</f>
        <v>1</v>
      </c>
    </row>
    <row r="4729" spans="2:10" ht="23.25" customHeight="1">
      <c r="B4729" s="100" t="s">
        <v>414</v>
      </c>
      <c r="C4729" s="100" t="str">
        <f>_xlfn.XLOOKUP(tblMix[[#This Row],[Team Name]],tblLookup[Team Name],tblLookup[Arena Name],NA(),0,1)</f>
        <v>NRG Stadium</v>
      </c>
      <c r="D4729" s="100" t="str">
        <f>_xlfn.XLOOKUP(tblMix[[#This Row],[Arena Name]],tblLookup[Arena Name],tblLookup[Arena Location],NA(),0,1)</f>
        <v>Houston, Texas</v>
      </c>
      <c r="E4729" s="100">
        <v>72220</v>
      </c>
      <c r="F4729" s="129">
        <v>2002</v>
      </c>
      <c r="G4729" s="100" t="s">
        <v>299</v>
      </c>
      <c r="H4729" s="15" t="s">
        <v>290</v>
      </c>
      <c r="I4729" s="130">
        <v>4.87</v>
      </c>
      <c r="J4729" s="6">
        <f>1</f>
        <v>1</v>
      </c>
    </row>
    <row r="4730" spans="2:10" ht="23.25" customHeight="1">
      <c r="B4730" s="100" t="s">
        <v>449</v>
      </c>
      <c r="C4730" s="100" t="s">
        <v>450</v>
      </c>
      <c r="D4730" s="100" t="str">
        <f>_xlfn.XLOOKUP(tblMix[[#This Row],[Arena Name]],tblLookup[Arena Name],tblLookup[Arena Location],NA(),0,1)</f>
        <v>Philadelphia, Pennsylvania</v>
      </c>
      <c r="E4730" s="100">
        <v>69596</v>
      </c>
      <c r="F4730" s="129">
        <v>2003</v>
      </c>
      <c r="G4730" s="100" t="s">
        <v>308</v>
      </c>
      <c r="H4730" s="15" t="s">
        <v>281</v>
      </c>
      <c r="I4730" s="130">
        <v>12.31</v>
      </c>
      <c r="J4730" s="6">
        <f>1</f>
        <v>1</v>
      </c>
    </row>
    <row r="4731" spans="2:10" ht="23.25" customHeight="1">
      <c r="B4731" s="100" t="s">
        <v>378</v>
      </c>
      <c r="C4731" s="100" t="str">
        <f>_xlfn.XLOOKUP(tblMix[[#This Row],[Team Name]],tblLookup[Team Name],tblLookup[Arena Name],NA(),0,1)</f>
        <v>State Farm Stadium</v>
      </c>
      <c r="D4731" s="100" t="str">
        <f>_xlfn.XLOOKUP(tblMix[[#This Row],[Arena Name]],tblLookup[Arena Name],tblLookup[Arena Location],NA(),0,1)</f>
        <v>Glendale, Arizona</v>
      </c>
      <c r="E4731" s="100">
        <v>63400</v>
      </c>
      <c r="F4731" s="129">
        <v>2006</v>
      </c>
      <c r="G4731" s="100" t="s">
        <v>271</v>
      </c>
      <c r="H4731" s="15" t="s">
        <v>287</v>
      </c>
      <c r="I4731" s="130">
        <v>9.4700000000000006</v>
      </c>
      <c r="J4731" s="6">
        <f>1</f>
        <v>1</v>
      </c>
    </row>
    <row r="4732" spans="2:10" ht="23.25" customHeight="1">
      <c r="B4732" s="100" t="str" cm="1">
        <f t="array" ref="B4732">_xlfn.XLOOKUP(tblMix[[#This Row],[Arena Name]]&amp;tblMix[[#This Row],[Arena Location]],tblLookup[Arena Name]&amp;tblLookup[Arena Location],tblLookup[Team Name],NA(),0,1)</f>
        <v>Miami Dolphins</v>
      </c>
      <c r="C4732" s="100" t="str">
        <f>_xlfn.XLOOKUP(tblMix[[#This Row],[Arena Location]],tblLookup[Arena Location],tblLookup[Arena Name],NA(),0,1)</f>
        <v>Hard Rock Stadium</v>
      </c>
      <c r="D4732" s="100" t="s">
        <v>435</v>
      </c>
      <c r="E4732" s="100">
        <v>65326</v>
      </c>
      <c r="F4732" s="129">
        <v>1987</v>
      </c>
      <c r="G4732" s="100" t="s">
        <v>308</v>
      </c>
      <c r="H4732" s="15" t="s">
        <v>290</v>
      </c>
      <c r="I4732" s="130">
        <v>12.37</v>
      </c>
      <c r="J4732" s="6">
        <f>1</f>
        <v>1</v>
      </c>
    </row>
    <row r="4733" spans="2:10" ht="23.25" customHeight="1">
      <c r="B4733" s="100" t="str" cm="1">
        <f t="array" ref="B4733">_xlfn.XLOOKUP(tblMix[[#This Row],[Arena Name]]&amp;tblMix[[#This Row],[Arena Location]],tblLookup[Arena Name]&amp;tblLookup[Arena Location],tblLookup[Team Name],NA(),0,1)</f>
        <v>Dallas Cowboys</v>
      </c>
      <c r="C4733" s="100" t="s">
        <v>403</v>
      </c>
      <c r="D4733" s="100" t="s">
        <v>404</v>
      </c>
      <c r="E4733" s="100">
        <v>80000</v>
      </c>
      <c r="F4733" s="129">
        <v>2009</v>
      </c>
      <c r="G4733" s="100" t="s">
        <v>272</v>
      </c>
      <c r="H4733" s="15" t="s">
        <v>283</v>
      </c>
      <c r="I4733" s="130">
        <v>15.68</v>
      </c>
      <c r="J4733" s="6">
        <f>1</f>
        <v>1</v>
      </c>
    </row>
    <row r="4734" spans="2:10" ht="23.25" customHeight="1">
      <c r="B4734" s="100" t="s">
        <v>432</v>
      </c>
      <c r="C4734" s="100" t="s">
        <v>430</v>
      </c>
      <c r="D4734" s="100" t="s">
        <v>431</v>
      </c>
      <c r="E4734" s="100">
        <v>70240</v>
      </c>
      <c r="F4734" s="129">
        <v>2020</v>
      </c>
      <c r="G4734" s="100" t="s">
        <v>303</v>
      </c>
      <c r="H4734" s="15" t="s">
        <v>281</v>
      </c>
      <c r="I4734" s="130">
        <v>14.45</v>
      </c>
      <c r="J4734" s="6">
        <f>1</f>
        <v>1</v>
      </c>
    </row>
    <row r="4735" spans="2:10" ht="23.25" customHeight="1">
      <c r="B4735" s="100" t="str" cm="1">
        <f t="array" ref="B4735">_xlfn.XLOOKUP(tblMix[[#This Row],[Arena Name]]&amp;tblMix[[#This Row],[Arena Location]],tblLookup[Arena Name]&amp;tblLookup[Arena Location],tblLookup[Team Name],NA(),0,1)</f>
        <v>Indianapolis Colts</v>
      </c>
      <c r="C4735" s="100" t="str">
        <f>_xlfn.XLOOKUP(tblMix[[#This Row],[Arena Location]],tblLookup[Arena Location],tblLookup[Arena Name],NA(),0,1)</f>
        <v>Lucas Oil Stadium</v>
      </c>
      <c r="D4735" s="100" t="s">
        <v>419</v>
      </c>
      <c r="E4735" s="100">
        <v>67000</v>
      </c>
      <c r="F4735" s="129">
        <v>2008</v>
      </c>
      <c r="G4735" s="100" t="s">
        <v>273</v>
      </c>
      <c r="H4735" s="15" t="s">
        <v>283</v>
      </c>
      <c r="I4735" s="130">
        <v>6.07</v>
      </c>
      <c r="J4735" s="6">
        <f>1</f>
        <v>1</v>
      </c>
    </row>
    <row r="4736" spans="2:10" ht="23.25" customHeight="1">
      <c r="B4736" s="100" t="s">
        <v>426</v>
      </c>
      <c r="C4736" s="100" t="s">
        <v>427</v>
      </c>
      <c r="D4736" s="100" t="str">
        <f>_xlfn.XLOOKUP(tblMix[[#This Row],[Arena Name]],tblLookup[Arena Name],tblLookup[Arena Location],NA(),0,1)</f>
        <v>Paradise, Nevada</v>
      </c>
      <c r="E4736" s="100">
        <v>65000</v>
      </c>
      <c r="F4736" s="129">
        <v>2020</v>
      </c>
      <c r="G4736" s="100" t="s">
        <v>303</v>
      </c>
      <c r="H4736" s="15" t="s">
        <v>290</v>
      </c>
      <c r="I4736" s="130">
        <v>12.74</v>
      </c>
      <c r="J4736" s="6">
        <f>1</f>
        <v>1</v>
      </c>
    </row>
    <row r="4737" spans="2:10" ht="23.25" customHeight="1">
      <c r="B4737" s="100" t="s">
        <v>464</v>
      </c>
      <c r="C4737" s="100" t="s">
        <v>465</v>
      </c>
      <c r="D4737" s="100" t="s">
        <v>466</v>
      </c>
      <c r="E4737" s="100">
        <v>69143</v>
      </c>
      <c r="F4737" s="129">
        <v>1999</v>
      </c>
      <c r="G4737" s="100" t="s">
        <v>272</v>
      </c>
      <c r="H4737" s="15" t="s">
        <v>287</v>
      </c>
      <c r="I4737" s="130">
        <v>15.68</v>
      </c>
      <c r="J4737" s="6">
        <f>1</f>
        <v>1</v>
      </c>
    </row>
    <row r="4738" spans="2:10" ht="23.25" customHeight="1">
      <c r="B4738" s="100" t="s">
        <v>396</v>
      </c>
      <c r="C4738" s="100" t="s">
        <v>397</v>
      </c>
      <c r="D4738" s="100" t="s">
        <v>398</v>
      </c>
      <c r="E4738" s="100">
        <v>65515</v>
      </c>
      <c r="F4738" s="129">
        <v>2000</v>
      </c>
      <c r="G4738" s="100" t="s">
        <v>269</v>
      </c>
      <c r="H4738" s="15" t="s">
        <v>281</v>
      </c>
      <c r="I4738" s="130">
        <v>10.96</v>
      </c>
      <c r="J4738" s="6">
        <f>1</f>
        <v>1</v>
      </c>
    </row>
    <row r="4739" spans="2:10" ht="23.25" customHeight="1">
      <c r="B4739" s="100" t="s">
        <v>381</v>
      </c>
      <c r="C4739" s="100" t="str">
        <f>_xlfn.XLOOKUP(tblMix[[#This Row],[Team Name]],tblLookup[Team Name],tblLookup[Arena Name],NA(),0,1)</f>
        <v>Mercedes-Benz Stadium</v>
      </c>
      <c r="D4739" s="100" t="str">
        <f>_xlfn.XLOOKUP(tblMix[[#This Row],[Arena Name]],tblLookup[Arena Name],tblLookup[Arena Location],NA(),0,1)</f>
        <v>Atlanta, Georgia</v>
      </c>
      <c r="E4739" s="100">
        <v>71000</v>
      </c>
      <c r="F4739" s="129">
        <v>2017</v>
      </c>
      <c r="G4739" s="100" t="s">
        <v>295</v>
      </c>
      <c r="H4739" s="15" t="s">
        <v>287</v>
      </c>
      <c r="I4739" s="130">
        <v>15.3</v>
      </c>
      <c r="J4739" s="6">
        <f>1</f>
        <v>1</v>
      </c>
    </row>
    <row r="4740" spans="2:10" ht="23.25" customHeight="1">
      <c r="B4740" s="100" t="s">
        <v>390</v>
      </c>
      <c r="C4740" s="100" t="str">
        <f>_xlfn.XLOOKUP(tblMix[[#This Row],[Team Name]],tblLookup[Team Name],tblLookup[Arena Name],NA(),0,1)</f>
        <v>Bank of America Stadium</v>
      </c>
      <c r="D4740" s="100" t="s">
        <v>392</v>
      </c>
      <c r="E4740" s="100">
        <v>75523</v>
      </c>
      <c r="F4740" s="129">
        <v>1996</v>
      </c>
      <c r="G4740" s="100" t="s">
        <v>270</v>
      </c>
      <c r="H4740" s="15" t="s">
        <v>283</v>
      </c>
      <c r="I4740" s="130">
        <v>8.67</v>
      </c>
      <c r="J4740" s="6">
        <f>1</f>
        <v>1</v>
      </c>
    </row>
    <row r="4741" spans="2:10" ht="23.25" customHeight="1">
      <c r="B4741" s="100" t="s">
        <v>384</v>
      </c>
      <c r="C4741" s="100" t="s">
        <v>385</v>
      </c>
      <c r="D4741" s="100" t="str">
        <f>_xlfn.XLOOKUP(tblMix[[#This Row],[Arena Name]],tblLookup[Arena Name],tblLookup[Arena Location],NA(),0,1)</f>
        <v>Baltimore, Maryland</v>
      </c>
      <c r="E4741" s="100">
        <v>71008</v>
      </c>
      <c r="F4741" s="129">
        <v>1998</v>
      </c>
      <c r="G4741" s="100" t="s">
        <v>295</v>
      </c>
      <c r="H4741" s="15" t="s">
        <v>290</v>
      </c>
      <c r="I4741" s="130">
        <v>15.77</v>
      </c>
      <c r="J4741" s="6">
        <f>1</f>
        <v>1</v>
      </c>
    </row>
    <row r="4742" spans="2:10" ht="23.25" customHeight="1">
      <c r="B4742" s="100" t="s">
        <v>378</v>
      </c>
      <c r="C4742" s="100" t="s">
        <v>379</v>
      </c>
      <c r="D4742" s="100" t="s">
        <v>380</v>
      </c>
      <c r="E4742" s="100">
        <v>63400</v>
      </c>
      <c r="F4742" s="129">
        <v>2006</v>
      </c>
      <c r="G4742" s="100" t="s">
        <v>362</v>
      </c>
      <c r="H4742" s="15" t="s">
        <v>287</v>
      </c>
      <c r="I4742" s="130">
        <v>7.12</v>
      </c>
      <c r="J4742" s="6">
        <f>1</f>
        <v>1</v>
      </c>
    </row>
    <row r="4743" spans="2:10" ht="23.25" customHeight="1">
      <c r="B4743" s="100" t="str" cm="1">
        <f t="array" ref="B4743">_xlfn.XLOOKUP(tblMix[[#This Row],[Arena Name]]&amp;tblMix[[#This Row],[Arena Location]],tblLookup[Arena Name]&amp;tblLookup[Arena Location],tblLookup[Team Name],NA(),0,1)</f>
        <v>Carolina Panthers</v>
      </c>
      <c r="C4743" s="100" t="s">
        <v>391</v>
      </c>
      <c r="D4743" s="100" t="str">
        <f>_xlfn.XLOOKUP(tblMix[[#This Row],[Arena Name]],tblLookup[Arena Name],tblLookup[Arena Location],NA(),0,1)</f>
        <v>Charlotte, North Carolina</v>
      </c>
      <c r="E4743" s="100">
        <v>75523</v>
      </c>
      <c r="F4743" s="129">
        <v>1996</v>
      </c>
      <c r="G4743" s="100" t="s">
        <v>296</v>
      </c>
      <c r="H4743" s="15" t="s">
        <v>290</v>
      </c>
      <c r="I4743" s="130">
        <v>10.47</v>
      </c>
      <c r="J4743" s="6">
        <f>1</f>
        <v>1</v>
      </c>
    </row>
    <row r="4744" spans="2:10" ht="23.25" customHeight="1">
      <c r="B4744" s="100" t="s">
        <v>420</v>
      </c>
      <c r="C4744" s="100" t="s">
        <v>421</v>
      </c>
      <c r="D4744" s="100" t="s">
        <v>422</v>
      </c>
      <c r="E4744" s="100">
        <v>69132</v>
      </c>
      <c r="F4744" s="129">
        <v>2008</v>
      </c>
      <c r="G4744" s="100" t="s">
        <v>364</v>
      </c>
      <c r="H4744" s="15" t="s">
        <v>283</v>
      </c>
      <c r="I4744" s="130">
        <v>6.86</v>
      </c>
      <c r="J4744" s="6">
        <f>1</f>
        <v>1</v>
      </c>
    </row>
    <row r="4745" spans="2:10" ht="23.25" customHeight="1">
      <c r="B4745" s="100" t="s">
        <v>429</v>
      </c>
      <c r="C4745" s="100" t="str">
        <f>_xlfn.XLOOKUP(tblMix[[#This Row],[Team Name]],tblLookup[Team Name],tblLookup[Arena Name],NA(),0,1)</f>
        <v>SoFi Stadium</v>
      </c>
      <c r="D4745" s="100" t="str">
        <f>_xlfn.XLOOKUP(tblMix[[#This Row],[Arena Name]],tblLookup[Arena Name],tblLookup[Arena Location],NA(),0,1)</f>
        <v>Inglewood, California</v>
      </c>
      <c r="E4745" s="100">
        <v>70240</v>
      </c>
      <c r="F4745" s="129">
        <v>2020</v>
      </c>
      <c r="G4745" s="100" t="s">
        <v>362</v>
      </c>
      <c r="H4745" s="15" t="s">
        <v>281</v>
      </c>
      <c r="I4745" s="130">
        <v>6.69</v>
      </c>
      <c r="J4745" s="6">
        <f>1</f>
        <v>1</v>
      </c>
    </row>
    <row r="4746" spans="2:10" ht="23.25" customHeight="1">
      <c r="B4746" s="100" t="s">
        <v>381</v>
      </c>
      <c r="C4746" s="100" t="str">
        <f>_xlfn.XLOOKUP(tblMix[[#This Row],[Team Name]],tblLookup[Team Name],tblLookup[Arena Name],NA(),0,1)</f>
        <v>Mercedes-Benz Stadium</v>
      </c>
      <c r="D4746" s="100" t="s">
        <v>383</v>
      </c>
      <c r="E4746" s="100">
        <v>71000</v>
      </c>
      <c r="F4746" s="129">
        <v>2017</v>
      </c>
      <c r="G4746" s="100" t="s">
        <v>313</v>
      </c>
      <c r="H4746" s="15" t="s">
        <v>281</v>
      </c>
      <c r="I4746" s="130">
        <v>11.48</v>
      </c>
      <c r="J4746" s="6">
        <f>1</f>
        <v>1</v>
      </c>
    </row>
    <row r="4747" spans="2:10" ht="23.25" customHeight="1">
      <c r="B4747" s="100" t="s">
        <v>411</v>
      </c>
      <c r="C4747" s="100" t="str">
        <f>_xlfn.XLOOKUP(tblMix[[#This Row],[Team Name]],tblLookup[Team Name],tblLookup[Arena Name],NA(),0,1)</f>
        <v>Lambeau Field</v>
      </c>
      <c r="D4747" s="100" t="str">
        <f>_xlfn.XLOOKUP(tblMix[[#This Row],[Arena Name]],tblLookup[Arena Name],tblLookup[Arena Location],NA(),0,1)</f>
        <v>Green Bay, Wisconsin</v>
      </c>
      <c r="E4747" s="100">
        <v>81441</v>
      </c>
      <c r="F4747" s="129">
        <v>1957</v>
      </c>
      <c r="G4747" s="100" t="s">
        <v>323</v>
      </c>
      <c r="H4747" s="15" t="s">
        <v>281</v>
      </c>
      <c r="I4747" s="130">
        <v>2.19</v>
      </c>
      <c r="J4747" s="6">
        <f>1</f>
        <v>1</v>
      </c>
    </row>
    <row r="4748" spans="2:10" ht="23.25" customHeight="1">
      <c r="B4748" s="100" t="s">
        <v>442</v>
      </c>
      <c r="C4748" s="100" t="s">
        <v>443</v>
      </c>
      <c r="D4748" s="100" t="s">
        <v>444</v>
      </c>
      <c r="E4748" s="100">
        <v>73208</v>
      </c>
      <c r="F4748" s="129">
        <v>1975</v>
      </c>
      <c r="G4748" s="100" t="s">
        <v>313</v>
      </c>
      <c r="H4748" s="15" t="s">
        <v>290</v>
      </c>
      <c r="I4748" s="130">
        <v>13.42</v>
      </c>
      <c r="J4748" s="6">
        <f>1</f>
        <v>1</v>
      </c>
    </row>
    <row r="4749" spans="2:10" ht="23.25" customHeight="1">
      <c r="B4749" s="100" t="str" cm="1">
        <f t="array" ref="B4749">_xlfn.XLOOKUP(tblMix[[#This Row],[Arena Name]]&amp;tblMix[[#This Row],[Arena Location]],tblLookup[Arena Name]&amp;tblLookup[Arena Location],tblLookup[Team Name],NA(),0,1)</f>
        <v>Miami Dolphins</v>
      </c>
      <c r="C4749" s="100" t="s">
        <v>434</v>
      </c>
      <c r="D4749" s="100" t="s">
        <v>435</v>
      </c>
      <c r="E4749" s="100">
        <v>65326</v>
      </c>
      <c r="F4749" s="129">
        <v>1987</v>
      </c>
      <c r="G4749" s="100" t="s">
        <v>286</v>
      </c>
      <c r="H4749" s="15" t="s">
        <v>287</v>
      </c>
      <c r="I4749" s="130">
        <v>8.8800000000000008</v>
      </c>
      <c r="J4749" s="6">
        <f>1</f>
        <v>1</v>
      </c>
    </row>
    <row r="4750" spans="2:10" ht="23.25" customHeight="1">
      <c r="B4750" s="100" t="s">
        <v>442</v>
      </c>
      <c r="C4750" s="100" t="str">
        <f>_xlfn.XLOOKUP(tblMix[[#This Row],[Team Name]],tblLookup[Team Name],tblLookup[Arena Name],NA(),0,1)</f>
        <v>Caesars Superdome</v>
      </c>
      <c r="D4750" s="100" t="str">
        <f>_xlfn.XLOOKUP(tblMix[[#This Row],[Arena Name]],tblLookup[Arena Name],tblLookup[Arena Location],NA(),0,1)</f>
        <v>New Orleans, Louisiana</v>
      </c>
      <c r="E4750" s="100">
        <v>73208</v>
      </c>
      <c r="F4750" s="129">
        <v>1975</v>
      </c>
      <c r="G4750" s="100" t="s">
        <v>309</v>
      </c>
      <c r="H4750" s="15" t="s">
        <v>290</v>
      </c>
      <c r="I4750" s="130">
        <v>1.83</v>
      </c>
      <c r="J4750" s="6">
        <f>1</f>
        <v>1</v>
      </c>
    </row>
    <row r="4751" spans="2:10" ht="23.25" customHeight="1">
      <c r="B4751" s="100" t="s">
        <v>399</v>
      </c>
      <c r="C4751" s="100" t="s">
        <v>400</v>
      </c>
      <c r="D4751" s="100" t="s">
        <v>401</v>
      </c>
      <c r="E4751" s="100">
        <v>67895</v>
      </c>
      <c r="F4751" s="129">
        <v>1999</v>
      </c>
      <c r="G4751" s="100" t="s">
        <v>301</v>
      </c>
      <c r="H4751" s="15" t="s">
        <v>281</v>
      </c>
      <c r="I4751" s="130">
        <v>12.44</v>
      </c>
      <c r="J4751" s="6">
        <f>1</f>
        <v>1</v>
      </c>
    </row>
    <row r="4752" spans="2:10" ht="23.25" customHeight="1">
      <c r="B4752" s="100" t="s">
        <v>461</v>
      </c>
      <c r="C4752" s="100" t="str">
        <f>_xlfn.XLOOKUP(tblMix[[#This Row],[Team Name]],tblLookup[Team Name],tblLookup[Arena Name],NA(),0,1)</f>
        <v>Raymond James Stadium</v>
      </c>
      <c r="D4752" s="100" t="str">
        <f>_xlfn.XLOOKUP(tblMix[[#This Row],[Arena Name]],tblLookup[Arena Name],tblLookup[Arena Location],NA(),0,1)</f>
        <v>Tampa, Florida</v>
      </c>
      <c r="E4752" s="100">
        <v>65890</v>
      </c>
      <c r="F4752" s="129">
        <v>1998</v>
      </c>
      <c r="G4752" s="100" t="s">
        <v>271</v>
      </c>
      <c r="H4752" s="15" t="s">
        <v>283</v>
      </c>
      <c r="I4752" s="130">
        <v>9.4700000000000006</v>
      </c>
      <c r="J4752" s="6">
        <f>1</f>
        <v>1</v>
      </c>
    </row>
    <row r="4753" spans="2:10" ht="23.25" customHeight="1">
      <c r="B4753" s="100" t="s">
        <v>402</v>
      </c>
      <c r="C4753" s="100" t="s">
        <v>403</v>
      </c>
      <c r="D4753" s="100" t="s">
        <v>404</v>
      </c>
      <c r="E4753" s="100">
        <v>80000</v>
      </c>
      <c r="F4753" s="129">
        <v>2009</v>
      </c>
      <c r="G4753" s="100" t="s">
        <v>285</v>
      </c>
      <c r="H4753" s="15" t="s">
        <v>287</v>
      </c>
      <c r="I4753" s="130">
        <v>12.71</v>
      </c>
      <c r="J4753" s="6">
        <f>1</f>
        <v>1</v>
      </c>
    </row>
    <row r="4754" spans="2:10" ht="23.25" customHeight="1">
      <c r="B4754" s="100" t="s">
        <v>387</v>
      </c>
      <c r="C4754" s="100" t="s">
        <v>388</v>
      </c>
      <c r="D4754" s="100" t="str">
        <f>_xlfn.XLOOKUP(tblMix[[#This Row],[Arena Name]],tblLookup[Arena Name],tblLookup[Arena Location],NA(),0,1)</f>
        <v>Orchard Park, New York</v>
      </c>
      <c r="E4754" s="100">
        <v>71608</v>
      </c>
      <c r="F4754" s="129">
        <v>1973</v>
      </c>
      <c r="G4754" s="100" t="s">
        <v>297</v>
      </c>
      <c r="H4754" s="15" t="s">
        <v>281</v>
      </c>
      <c r="I4754" s="130">
        <v>15.12</v>
      </c>
      <c r="J4754" s="6">
        <f>1</f>
        <v>1</v>
      </c>
    </row>
    <row r="4755" spans="2:10" ht="23.25" customHeight="1">
      <c r="B4755" s="100" t="str" cm="1">
        <f t="array" ref="B4755">_xlfn.XLOOKUP(tblMix[[#This Row],[Arena Name]]&amp;tblMix[[#This Row],[Arena Location]],tblLookup[Arena Name]&amp;tblLookup[Arena Location],tblLookup[Team Name],NA(),0,1)</f>
        <v>Atlanta Falcons</v>
      </c>
      <c r="C4755" s="100" t="str">
        <f>_xlfn.XLOOKUP(tblMix[[#This Row],[Arena Location]],tblLookup[Arena Location],tblLookup[Arena Name],NA(),0,1)</f>
        <v>Mercedes-Benz Stadium</v>
      </c>
      <c r="D4755" s="100" t="s">
        <v>383</v>
      </c>
      <c r="E4755" s="100">
        <v>71000</v>
      </c>
      <c r="F4755" s="129">
        <v>2017</v>
      </c>
      <c r="G4755" s="100" t="s">
        <v>308</v>
      </c>
      <c r="H4755" s="15" t="s">
        <v>281</v>
      </c>
      <c r="I4755" s="130">
        <v>12.31</v>
      </c>
      <c r="J4755" s="6">
        <f>1</f>
        <v>1</v>
      </c>
    </row>
    <row r="4756" spans="2:10" ht="23.25" customHeight="1">
      <c r="B4756" s="100" t="s">
        <v>396</v>
      </c>
      <c r="C4756" s="100" t="s">
        <v>397</v>
      </c>
      <c r="D4756" s="100" t="s">
        <v>398</v>
      </c>
      <c r="E4756" s="100">
        <v>65515</v>
      </c>
      <c r="F4756" s="129">
        <v>2000</v>
      </c>
      <c r="G4756" s="100" t="s">
        <v>365</v>
      </c>
      <c r="H4756" s="15" t="s">
        <v>287</v>
      </c>
      <c r="I4756" s="130">
        <v>7.18</v>
      </c>
      <c r="J4756" s="6">
        <f>1</f>
        <v>1</v>
      </c>
    </row>
    <row r="4757" spans="2:10" ht="23.25" customHeight="1">
      <c r="B4757" s="100" t="s">
        <v>384</v>
      </c>
      <c r="C4757" s="100" t="s">
        <v>385</v>
      </c>
      <c r="D4757" s="100" t="s">
        <v>386</v>
      </c>
      <c r="E4757" s="100">
        <v>71008</v>
      </c>
      <c r="F4757" s="129">
        <v>1998</v>
      </c>
      <c r="G4757" s="100" t="s">
        <v>304</v>
      </c>
      <c r="H4757" s="15" t="s">
        <v>283</v>
      </c>
      <c r="I4757" s="130">
        <v>7.53</v>
      </c>
      <c r="J4757" s="6">
        <f>1</f>
        <v>1</v>
      </c>
    </row>
    <row r="4758" spans="2:10" ht="23.25" customHeight="1">
      <c r="B4758" s="100" t="s">
        <v>381</v>
      </c>
      <c r="C4758" s="100" t="s">
        <v>382</v>
      </c>
      <c r="D4758" s="100" t="s">
        <v>383</v>
      </c>
      <c r="E4758" s="100">
        <v>71000</v>
      </c>
      <c r="F4758" s="129">
        <v>2017</v>
      </c>
      <c r="G4758" s="100" t="s">
        <v>275</v>
      </c>
      <c r="H4758" s="15" t="s">
        <v>281</v>
      </c>
      <c r="I4758" s="130">
        <v>15.9</v>
      </c>
      <c r="J4758" s="6">
        <f>1</f>
        <v>1</v>
      </c>
    </row>
    <row r="4759" spans="2:10" ht="23.25" customHeight="1">
      <c r="B4759" s="100" t="s">
        <v>461</v>
      </c>
      <c r="C4759" s="100" t="s">
        <v>462</v>
      </c>
      <c r="D4759" s="100" t="s">
        <v>463</v>
      </c>
      <c r="E4759" s="100">
        <v>65890</v>
      </c>
      <c r="F4759" s="129">
        <v>1998</v>
      </c>
      <c r="G4759" s="100" t="s">
        <v>324</v>
      </c>
      <c r="H4759" s="15" t="s">
        <v>290</v>
      </c>
      <c r="I4759" s="130">
        <v>13.09</v>
      </c>
      <c r="J4759" s="6">
        <f>1</f>
        <v>1</v>
      </c>
    </row>
    <row r="4760" spans="2:10" ht="23.25" customHeight="1">
      <c r="B4760" s="100" t="s">
        <v>461</v>
      </c>
      <c r="C4760" s="100" t="s">
        <v>462</v>
      </c>
      <c r="D4760" s="100" t="s">
        <v>463</v>
      </c>
      <c r="E4760" s="100">
        <v>65890</v>
      </c>
      <c r="F4760" s="129">
        <v>1998</v>
      </c>
      <c r="G4760" s="100" t="s">
        <v>298</v>
      </c>
      <c r="H4760" s="15" t="s">
        <v>290</v>
      </c>
      <c r="I4760" s="130">
        <v>10.7</v>
      </c>
      <c r="J4760" s="6">
        <f>1</f>
        <v>1</v>
      </c>
    </row>
    <row r="4761" spans="2:10" ht="23.25" customHeight="1">
      <c r="B4761" s="100" t="s">
        <v>458</v>
      </c>
      <c r="C4761" s="100" t="str">
        <f>_xlfn.XLOOKUP(tblMix[[#This Row],[Team Name]],tblLookup[Team Name],tblLookup[Arena Name],NA(),0,1)</f>
        <v>Lumen Field</v>
      </c>
      <c r="D4761" s="100" t="str">
        <f>_xlfn.XLOOKUP(tblMix[[#This Row],[Arena Name]],tblLookup[Arena Name],tblLookup[Arena Location],NA(),0,1)</f>
        <v>Seattle, Washington</v>
      </c>
      <c r="E4761" s="100">
        <v>69000</v>
      </c>
      <c r="F4761" s="129">
        <v>2002</v>
      </c>
      <c r="G4761" s="100" t="s">
        <v>267</v>
      </c>
      <c r="H4761" s="15" t="s">
        <v>281</v>
      </c>
      <c r="I4761" s="130">
        <v>13.78</v>
      </c>
      <c r="J4761" s="6">
        <f>1</f>
        <v>1</v>
      </c>
    </row>
    <row r="4762" spans="2:10" ht="23.25" customHeight="1">
      <c r="B4762" s="100" t="s">
        <v>390</v>
      </c>
      <c r="C4762" s="100" t="s">
        <v>391</v>
      </c>
      <c r="D4762" s="100" t="s">
        <v>392</v>
      </c>
      <c r="E4762" s="100">
        <v>75523</v>
      </c>
      <c r="F4762" s="129">
        <v>1996</v>
      </c>
      <c r="G4762" s="100" t="s">
        <v>364</v>
      </c>
      <c r="H4762" s="15" t="s">
        <v>290</v>
      </c>
      <c r="I4762" s="130">
        <v>6.73</v>
      </c>
      <c r="J4762" s="6">
        <f>1</f>
        <v>1</v>
      </c>
    </row>
    <row r="4763" spans="2:10" ht="23.25" customHeight="1">
      <c r="B4763" s="100" t="s">
        <v>436</v>
      </c>
      <c r="C4763" s="100" t="str">
        <f>_xlfn.XLOOKUP(tblMix[[#This Row],[Team Name]],tblLookup[Team Name],tblLookup[Arena Name],NA(),0,1)</f>
        <v>U.S. Bank Stadium</v>
      </c>
      <c r="D4763" s="100" t="str">
        <f>_xlfn.XLOOKUP(tblMix[[#This Row],[Arena Name]],tblLookup[Arena Name],tblLookup[Arena Location],NA(),0,1)</f>
        <v>Minneapolis, Minnesota</v>
      </c>
      <c r="E4763" s="100">
        <v>66655</v>
      </c>
      <c r="F4763" s="129">
        <v>2016</v>
      </c>
      <c r="G4763" s="100" t="s">
        <v>358</v>
      </c>
      <c r="H4763" s="15" t="s">
        <v>283</v>
      </c>
      <c r="I4763" s="130">
        <v>14.51</v>
      </c>
      <c r="J4763" s="6">
        <f>1</f>
        <v>1</v>
      </c>
    </row>
    <row r="4764" spans="2:10" ht="23.25" customHeight="1">
      <c r="B4764" s="100" t="str" cm="1">
        <f t="array" ref="B4764">_xlfn.XLOOKUP(tblMix[[#This Row],[Arena Name]]&amp;tblMix[[#This Row],[Arena Location]],tblLookup[Arena Name]&amp;tblLookup[Arena Location],tblLookup[Team Name],NA(),0,1)</f>
        <v>San Francisco 49ers</v>
      </c>
      <c r="C4764" s="100" t="s">
        <v>456</v>
      </c>
      <c r="D4764" s="100" t="s">
        <v>457</v>
      </c>
      <c r="E4764" s="100">
        <v>68500</v>
      </c>
      <c r="F4764" s="129">
        <v>2014</v>
      </c>
      <c r="G4764" s="100" t="s">
        <v>289</v>
      </c>
      <c r="H4764" s="15" t="s">
        <v>287</v>
      </c>
      <c r="I4764" s="130">
        <v>7.76</v>
      </c>
      <c r="J4764" s="6">
        <f>1</f>
        <v>1</v>
      </c>
    </row>
    <row r="4765" spans="2:10" ht="23.25" customHeight="1">
      <c r="B4765" s="100" t="s">
        <v>464</v>
      </c>
      <c r="C4765" s="100" t="str">
        <f>_xlfn.XLOOKUP(tblMix[[#This Row],[Team Name]],tblLookup[Team Name],tblLookup[Arena Name],NA(),0,1)</f>
        <v>Nissan Stadium</v>
      </c>
      <c r="D4765" s="100" t="s">
        <v>466</v>
      </c>
      <c r="E4765" s="100">
        <v>69143</v>
      </c>
      <c r="F4765" s="129">
        <v>1999</v>
      </c>
      <c r="G4765" s="100" t="s">
        <v>276</v>
      </c>
      <c r="H4765" s="15" t="s">
        <v>290</v>
      </c>
      <c r="I4765" s="130">
        <v>5.78</v>
      </c>
      <c r="J4765" s="6">
        <f>1</f>
        <v>1</v>
      </c>
    </row>
    <row r="4766" spans="2:10" ht="23.25" customHeight="1">
      <c r="B4766" s="100" t="s">
        <v>393</v>
      </c>
      <c r="C4766" s="100" t="s">
        <v>394</v>
      </c>
      <c r="D4766" s="100" t="str">
        <f>_xlfn.XLOOKUP(tblMix[[#This Row],[Arena Name]],tblLookup[Arena Name],tblLookup[Arena Location],NA(),0,1)</f>
        <v>Chicago, Illinois</v>
      </c>
      <c r="E4766" s="100">
        <v>61500</v>
      </c>
      <c r="F4766" s="129">
        <v>1924</v>
      </c>
      <c r="G4766" s="100" t="s">
        <v>296</v>
      </c>
      <c r="H4766" s="15" t="s">
        <v>281</v>
      </c>
      <c r="I4766" s="130">
        <v>12.21</v>
      </c>
      <c r="J4766" s="6">
        <f>1</f>
        <v>1</v>
      </c>
    </row>
    <row r="4767" spans="2:10" ht="23.25" customHeight="1">
      <c r="B4767" s="100" t="s">
        <v>445</v>
      </c>
      <c r="C4767" s="100" t="s">
        <v>446</v>
      </c>
      <c r="D4767" s="100" t="s">
        <v>447</v>
      </c>
      <c r="E4767" s="100">
        <v>82500</v>
      </c>
      <c r="F4767" s="129">
        <v>2010</v>
      </c>
      <c r="G4767" s="100" t="s">
        <v>358</v>
      </c>
      <c r="H4767" s="15" t="s">
        <v>281</v>
      </c>
      <c r="I4767" s="130">
        <v>14.22</v>
      </c>
      <c r="J4767" s="6">
        <f>1</f>
        <v>1</v>
      </c>
    </row>
    <row r="4768" spans="2:10" ht="23.25" customHeight="1">
      <c r="B4768" s="100" t="s">
        <v>432</v>
      </c>
      <c r="C4768" s="100" t="str">
        <f>_xlfn.XLOOKUP(tblMix[[#This Row],[Team Name]],tblLookup[Team Name],tblLookup[Arena Name],NA(),0,1)</f>
        <v>SoFi Stadium</v>
      </c>
      <c r="D4768" s="100" t="str">
        <f>_xlfn.XLOOKUP(tblMix[[#This Row],[Arena Name]],tblLookup[Arena Name],tblLookup[Arena Location],NA(),0,1)</f>
        <v>Inglewood, California</v>
      </c>
      <c r="E4768" s="100">
        <v>70240</v>
      </c>
      <c r="F4768" s="129">
        <v>2020</v>
      </c>
      <c r="G4768" s="100" t="s">
        <v>285</v>
      </c>
      <c r="H4768" s="15" t="s">
        <v>287</v>
      </c>
      <c r="I4768" s="130">
        <v>12.71</v>
      </c>
      <c r="J4768" s="6">
        <f>1</f>
        <v>1</v>
      </c>
    </row>
    <row r="4769" spans="2:10" ht="23.25" customHeight="1">
      <c r="B4769" s="100" t="s">
        <v>399</v>
      </c>
      <c r="C4769" s="100" t="s">
        <v>400</v>
      </c>
      <c r="D4769" s="100" t="str">
        <f>_xlfn.XLOOKUP(tblMix[[#This Row],[Arena Name]],tblLookup[Arena Name],tblLookup[Arena Location],NA(),0,1)</f>
        <v>Cleveland, Ohio</v>
      </c>
      <c r="E4769" s="100">
        <v>67895</v>
      </c>
      <c r="F4769" s="129">
        <v>1999</v>
      </c>
      <c r="G4769" s="100" t="s">
        <v>322</v>
      </c>
      <c r="H4769" s="15" t="s">
        <v>290</v>
      </c>
      <c r="I4769" s="130">
        <v>5.04</v>
      </c>
      <c r="J4769" s="6">
        <f>1</f>
        <v>1</v>
      </c>
    </row>
    <row r="4770" spans="2:10" ht="23.25" customHeight="1">
      <c r="B4770" s="100" t="s">
        <v>411</v>
      </c>
      <c r="C4770" s="100" t="s">
        <v>412</v>
      </c>
      <c r="D4770" s="100" t="s">
        <v>413</v>
      </c>
      <c r="E4770" s="100">
        <v>81441</v>
      </c>
      <c r="F4770" s="129">
        <v>1957</v>
      </c>
      <c r="G4770" s="100" t="s">
        <v>310</v>
      </c>
      <c r="H4770" s="15" t="s">
        <v>287</v>
      </c>
      <c r="I4770" s="130">
        <v>7.49</v>
      </c>
      <c r="J4770" s="6">
        <f>1</f>
        <v>1</v>
      </c>
    </row>
    <row r="4771" spans="2:10" ht="23.25" customHeight="1">
      <c r="B4771" s="100" t="s">
        <v>396</v>
      </c>
      <c r="C4771" s="100" t="s">
        <v>397</v>
      </c>
      <c r="D4771" s="100" t="s">
        <v>398</v>
      </c>
      <c r="E4771" s="100">
        <v>65515</v>
      </c>
      <c r="F4771" s="129">
        <v>2000</v>
      </c>
      <c r="G4771" s="100" t="s">
        <v>314</v>
      </c>
      <c r="H4771" s="15" t="s">
        <v>287</v>
      </c>
      <c r="I4771" s="130">
        <v>12.41</v>
      </c>
      <c r="J4771" s="6">
        <f>1</f>
        <v>1</v>
      </c>
    </row>
    <row r="4772" spans="2:10" ht="23.25" customHeight="1">
      <c r="B4772" s="100" t="str" cm="1">
        <f t="array" ref="B4772">_xlfn.XLOOKUP(tblMix[[#This Row],[Arena Name]]&amp;tblMix[[#This Row],[Arena Location]],tblLookup[Arena Name]&amp;tblLookup[Arena Location],tblLookup[Team Name],NA(),0,1)</f>
        <v>Las Vegas Raiders</v>
      </c>
      <c r="C4772" s="100" t="str">
        <f>_xlfn.XLOOKUP(tblMix[[#This Row],[Arena Location]],tblLookup[Arena Location],tblLookup[Arena Name],NA(),0,1)</f>
        <v>Allegiant Stadium</v>
      </c>
      <c r="D4772" s="100" t="s">
        <v>428</v>
      </c>
      <c r="E4772" s="100">
        <v>65000</v>
      </c>
      <c r="F4772" s="129">
        <v>2020</v>
      </c>
      <c r="G4772" s="100" t="s">
        <v>276</v>
      </c>
      <c r="H4772" s="15" t="s">
        <v>281</v>
      </c>
      <c r="I4772" s="130">
        <v>5.82</v>
      </c>
      <c r="J4772" s="6">
        <f>1</f>
        <v>1</v>
      </c>
    </row>
    <row r="4773" spans="2:10" ht="23.25" customHeight="1">
      <c r="B4773" s="100" t="str" cm="1">
        <f t="array" ref="B4773">_xlfn.XLOOKUP(tblMix[[#This Row],[Arena Name]]&amp;tblMix[[#This Row],[Arena Location]],tblLookup[Arena Name]&amp;tblLookup[Arena Location],tblLookup[Team Name],NA(),0,1)</f>
        <v>Minnesota Vikings</v>
      </c>
      <c r="C4773" s="100" t="str">
        <f>_xlfn.XLOOKUP(tblMix[[#This Row],[Arena Location]],tblLookup[Arena Location],tblLookup[Arena Name],NA(),0,1)</f>
        <v>U.S. Bank Stadium</v>
      </c>
      <c r="D4773" s="100" t="s">
        <v>438</v>
      </c>
      <c r="E4773" s="100">
        <v>66655</v>
      </c>
      <c r="F4773" s="129">
        <v>2016</v>
      </c>
      <c r="G4773" s="100" t="s">
        <v>313</v>
      </c>
      <c r="H4773" s="15" t="s">
        <v>290</v>
      </c>
      <c r="I4773" s="130">
        <v>13.42</v>
      </c>
      <c r="J4773" s="6">
        <f>1</f>
        <v>1</v>
      </c>
    </row>
    <row r="4774" spans="2:10" ht="23.25" customHeight="1">
      <c r="B4774" s="100" t="str" cm="1">
        <f t="array" ref="B4774">_xlfn.XLOOKUP(tblMix[[#This Row],[Arena Name]]&amp;tblMix[[#This Row],[Arena Location]],tblLookup[Arena Name]&amp;tblLookup[Arena Location],tblLookup[Team Name],NA(),0,1)</f>
        <v>Minnesota Vikings</v>
      </c>
      <c r="C4774" s="100" t="str">
        <f>_xlfn.XLOOKUP(tblMix[[#This Row],[Arena Location]],tblLookup[Arena Location],tblLookup[Arena Name],NA(),0,1)</f>
        <v>U.S. Bank Stadium</v>
      </c>
      <c r="D4774" s="100" t="s">
        <v>438</v>
      </c>
      <c r="E4774" s="100">
        <v>66655</v>
      </c>
      <c r="F4774" s="129">
        <v>2016</v>
      </c>
      <c r="G4774" s="100" t="s">
        <v>312</v>
      </c>
      <c r="H4774" s="15" t="s">
        <v>287</v>
      </c>
      <c r="I4774" s="130">
        <v>16.22</v>
      </c>
      <c r="J4774" s="6">
        <f>1</f>
        <v>1</v>
      </c>
    </row>
    <row r="4775" spans="2:10" ht="23.25" customHeight="1">
      <c r="B4775" s="100" t="s">
        <v>387</v>
      </c>
      <c r="C4775" s="100" t="str">
        <f>_xlfn.XLOOKUP(tblMix[[#This Row],[Team Name]],tblLookup[Team Name],tblLookup[Arena Name],NA(),0,1)</f>
        <v>Highmark Stadium</v>
      </c>
      <c r="D4775" s="100" t="str">
        <f>_xlfn.XLOOKUP(tblMix[[#This Row],[Arena Name]],tblLookup[Arena Name],tblLookup[Arena Location],NA(),0,1)</f>
        <v>Orchard Park, New York</v>
      </c>
      <c r="E4775" s="100">
        <v>71608</v>
      </c>
      <c r="F4775" s="129">
        <v>1973</v>
      </c>
      <c r="G4775" s="100" t="s">
        <v>282</v>
      </c>
      <c r="H4775" s="15" t="s">
        <v>290</v>
      </c>
      <c r="I4775" s="130">
        <v>5.88</v>
      </c>
      <c r="J4775" s="6">
        <f>1</f>
        <v>1</v>
      </c>
    </row>
    <row r="4776" spans="2:10" ht="23.25" customHeight="1">
      <c r="B4776" s="100" t="s">
        <v>449</v>
      </c>
      <c r="C4776" s="100" t="s">
        <v>450</v>
      </c>
      <c r="D4776" s="100" t="str">
        <f>_xlfn.XLOOKUP(tblMix[[#This Row],[Arena Name]],tblLookup[Arena Name],tblLookup[Arena Location],NA(),0,1)</f>
        <v>Philadelphia, Pennsylvania</v>
      </c>
      <c r="E4776" s="100">
        <v>69596</v>
      </c>
      <c r="F4776" s="129">
        <v>2003</v>
      </c>
      <c r="G4776" s="100" t="s">
        <v>324</v>
      </c>
      <c r="H4776" s="15" t="s">
        <v>287</v>
      </c>
      <c r="I4776" s="130">
        <v>14.14</v>
      </c>
      <c r="J4776" s="6">
        <f>1</f>
        <v>1</v>
      </c>
    </row>
    <row r="4777" spans="2:10" ht="23.25" customHeight="1">
      <c r="B4777" s="100" t="s">
        <v>414</v>
      </c>
      <c r="C4777" s="100" t="str">
        <f>_xlfn.XLOOKUP(tblMix[[#This Row],[Team Name]],tblLookup[Team Name],tblLookup[Arena Name],NA(),0,1)</f>
        <v>NRG Stadium</v>
      </c>
      <c r="D4777" s="100" t="str">
        <f>_xlfn.XLOOKUP(tblMix[[#This Row],[Arena Name]],tblLookup[Arena Name],tblLookup[Arena Location],NA(),0,1)</f>
        <v>Houston, Texas</v>
      </c>
      <c r="E4777" s="100">
        <v>72220</v>
      </c>
      <c r="F4777" s="129">
        <v>2002</v>
      </c>
      <c r="G4777" s="100" t="s">
        <v>292</v>
      </c>
      <c r="H4777" s="15" t="s">
        <v>287</v>
      </c>
      <c r="I4777" s="130">
        <v>9.99</v>
      </c>
      <c r="J4777" s="6">
        <f>1</f>
        <v>1</v>
      </c>
    </row>
    <row r="4778" spans="2:10" ht="23.25" customHeight="1">
      <c r="B4778" s="100" t="s">
        <v>423</v>
      </c>
      <c r="C4778" s="100" t="s">
        <v>424</v>
      </c>
      <c r="D4778" s="100" t="s">
        <v>425</v>
      </c>
      <c r="E4778" s="100">
        <v>76416</v>
      </c>
      <c r="F4778" s="129">
        <v>1972</v>
      </c>
      <c r="G4778" s="100" t="s">
        <v>312</v>
      </c>
      <c r="H4778" s="15" t="s">
        <v>283</v>
      </c>
      <c r="I4778" s="130">
        <v>16.22</v>
      </c>
      <c r="J4778" s="6">
        <f>1</f>
        <v>1</v>
      </c>
    </row>
    <row r="4779" spans="2:10" ht="23.25" customHeight="1">
      <c r="B4779" s="100" t="s">
        <v>461</v>
      </c>
      <c r="C4779" s="100" t="str">
        <f>_xlfn.XLOOKUP(tblMix[[#This Row],[Team Name]],tblLookup[Team Name],tblLookup[Arena Name],NA(),0,1)</f>
        <v>Raymond James Stadium</v>
      </c>
      <c r="D4779" s="100" t="str">
        <f>_xlfn.XLOOKUP(tblMix[[#This Row],[Arena Name]],tblLookup[Arena Name],tblLookup[Arena Location],NA(),0,1)</f>
        <v>Tampa, Florida</v>
      </c>
      <c r="E4779" s="100">
        <v>65890</v>
      </c>
      <c r="F4779" s="129">
        <v>1998</v>
      </c>
      <c r="G4779" s="100" t="s">
        <v>272</v>
      </c>
      <c r="H4779" s="15" t="s">
        <v>290</v>
      </c>
      <c r="I4779" s="130">
        <v>15.22</v>
      </c>
      <c r="J4779" s="6">
        <f>1</f>
        <v>1</v>
      </c>
    </row>
    <row r="4780" spans="2:10" ht="23.25" customHeight="1">
      <c r="B4780" s="100" t="s">
        <v>396</v>
      </c>
      <c r="C4780" s="100" t="s">
        <v>397</v>
      </c>
      <c r="D4780" s="100" t="s">
        <v>398</v>
      </c>
      <c r="E4780" s="100">
        <v>65515</v>
      </c>
      <c r="F4780" s="129">
        <v>2000</v>
      </c>
      <c r="G4780" s="100" t="s">
        <v>309</v>
      </c>
      <c r="H4780" s="15" t="s">
        <v>281</v>
      </c>
      <c r="I4780" s="130">
        <v>1.61</v>
      </c>
      <c r="J4780" s="6">
        <f>1</f>
        <v>1</v>
      </c>
    </row>
    <row r="4781" spans="2:10" ht="23.25" customHeight="1">
      <c r="B4781" s="100" t="s">
        <v>399</v>
      </c>
      <c r="C4781" s="100" t="s">
        <v>400</v>
      </c>
      <c r="D4781" s="100" t="s">
        <v>401</v>
      </c>
      <c r="E4781" s="100">
        <v>67895</v>
      </c>
      <c r="F4781" s="129">
        <v>1999</v>
      </c>
      <c r="G4781" s="100" t="s">
        <v>269</v>
      </c>
      <c r="H4781" s="15" t="s">
        <v>283</v>
      </c>
      <c r="I4781" s="130">
        <v>10.34</v>
      </c>
      <c r="J4781" s="6">
        <f>1</f>
        <v>1</v>
      </c>
    </row>
    <row r="4782" spans="2:10" ht="23.25" customHeight="1">
      <c r="B4782" s="100" t="str" cm="1">
        <f t="array" ref="B4782">_xlfn.XLOOKUP(tblMix[[#This Row],[Arena Name]]&amp;tblMix[[#This Row],[Arena Location]],tblLookup[Arena Name]&amp;tblLookup[Arena Location],tblLookup[Team Name],NA(),0,1)</f>
        <v>New York Giants</v>
      </c>
      <c r="C4782" s="100" t="str">
        <f>_xlfn.XLOOKUP(tblMix[[#This Row],[Arena Location]],tblLookup[Arena Location],tblLookup[Arena Name],NA(),0,1)</f>
        <v>MetLife Stadium</v>
      </c>
      <c r="D4782" s="100" t="s">
        <v>447</v>
      </c>
      <c r="E4782" s="100">
        <v>82500</v>
      </c>
      <c r="F4782" s="129">
        <v>2010</v>
      </c>
      <c r="G4782" s="100" t="s">
        <v>271</v>
      </c>
      <c r="H4782" s="15" t="s">
        <v>287</v>
      </c>
      <c r="I4782" s="130">
        <v>9.4700000000000006</v>
      </c>
      <c r="J4782" s="6">
        <f>1</f>
        <v>1</v>
      </c>
    </row>
    <row r="4783" spans="2:10" ht="23.25" customHeight="1">
      <c r="B4783" s="100" t="s">
        <v>455</v>
      </c>
      <c r="C4783" s="100" t="s">
        <v>456</v>
      </c>
      <c r="D4783" s="100" t="s">
        <v>457</v>
      </c>
      <c r="E4783" s="100">
        <v>68500</v>
      </c>
      <c r="F4783" s="129">
        <v>2014</v>
      </c>
      <c r="G4783" s="100" t="s">
        <v>273</v>
      </c>
      <c r="H4783" s="15" t="s">
        <v>287</v>
      </c>
      <c r="I4783" s="130">
        <v>6.07</v>
      </c>
      <c r="J4783" s="6">
        <f>1</f>
        <v>1</v>
      </c>
    </row>
    <row r="4784" spans="2:10" ht="23.25" customHeight="1">
      <c r="B4784" s="100" t="s">
        <v>390</v>
      </c>
      <c r="C4784" s="100" t="s">
        <v>391</v>
      </c>
      <c r="D4784" s="100" t="str">
        <f>_xlfn.XLOOKUP(tblMix[[#This Row],[Arena Name]],tblLookup[Arena Name],tblLookup[Arena Location],NA(),0,1)</f>
        <v>Charlotte, North Carolina</v>
      </c>
      <c r="E4784" s="100">
        <v>75523</v>
      </c>
      <c r="F4784" s="129">
        <v>1996</v>
      </c>
      <c r="G4784" s="100" t="s">
        <v>303</v>
      </c>
      <c r="H4784" s="15" t="s">
        <v>281</v>
      </c>
      <c r="I4784" s="130">
        <v>14.45</v>
      </c>
      <c r="J4784" s="6">
        <f>1</f>
        <v>1</v>
      </c>
    </row>
    <row r="4785" spans="2:10" ht="23.25" customHeight="1">
      <c r="B4785" s="100" t="s">
        <v>439</v>
      </c>
      <c r="C4785" s="100" t="s">
        <v>440</v>
      </c>
      <c r="D4785" s="100" t="s">
        <v>441</v>
      </c>
      <c r="E4785" s="100">
        <v>66829</v>
      </c>
      <c r="F4785" s="129">
        <v>2002</v>
      </c>
      <c r="G4785" s="100" t="s">
        <v>295</v>
      </c>
      <c r="H4785" s="15" t="s">
        <v>281</v>
      </c>
      <c r="I4785" s="130">
        <v>13.92</v>
      </c>
      <c r="J4785" s="6">
        <f>1</f>
        <v>1</v>
      </c>
    </row>
    <row r="4786" spans="2:10" ht="23.25" customHeight="1">
      <c r="B4786" s="100" t="str" cm="1">
        <f t="array" ref="B4786">_xlfn.XLOOKUP(tblMix[[#This Row],[Arena Name]]&amp;tblMix[[#This Row],[Arena Location]],tblLookup[Arena Name]&amp;tblLookup[Arena Location],tblLookup[Team Name],NA(),0,1)</f>
        <v>Houston Texans</v>
      </c>
      <c r="C4786" s="100" t="s">
        <v>415</v>
      </c>
      <c r="D4786" s="100" t="s">
        <v>416</v>
      </c>
      <c r="E4786" s="100">
        <v>72220</v>
      </c>
      <c r="F4786" s="129">
        <v>2002</v>
      </c>
      <c r="G4786" s="100" t="s">
        <v>360</v>
      </c>
      <c r="H4786" s="15" t="s">
        <v>290</v>
      </c>
      <c r="I4786" s="130">
        <v>3.02</v>
      </c>
      <c r="J4786" s="6">
        <f>1</f>
        <v>1</v>
      </c>
    </row>
    <row r="4787" spans="2:10" ht="23.25" customHeight="1">
      <c r="B4787" s="100" t="s">
        <v>452</v>
      </c>
      <c r="C4787" s="100" t="s">
        <v>453</v>
      </c>
      <c r="D4787" s="100" t="s">
        <v>454</v>
      </c>
      <c r="E4787" s="100">
        <v>68400</v>
      </c>
      <c r="F4787" s="129">
        <v>2001</v>
      </c>
      <c r="G4787" s="100" t="s">
        <v>364</v>
      </c>
      <c r="H4787" s="15" t="s">
        <v>287</v>
      </c>
      <c r="I4787" s="130">
        <v>6.86</v>
      </c>
      <c r="J4787" s="6">
        <f>1</f>
        <v>1</v>
      </c>
    </row>
    <row r="4788" spans="2:10" ht="23.25" customHeight="1">
      <c r="B4788" s="100" t="s">
        <v>381</v>
      </c>
      <c r="C4788" s="100" t="s">
        <v>382</v>
      </c>
      <c r="D4788" s="100" t="s">
        <v>383</v>
      </c>
      <c r="E4788" s="100">
        <v>71000</v>
      </c>
      <c r="F4788" s="129">
        <v>2017</v>
      </c>
      <c r="G4788" s="100" t="s">
        <v>269</v>
      </c>
      <c r="H4788" s="15" t="s">
        <v>281</v>
      </c>
      <c r="I4788" s="130">
        <v>10.96</v>
      </c>
      <c r="J4788" s="6">
        <f>1</f>
        <v>1</v>
      </c>
    </row>
    <row r="4789" spans="2:10" ht="23.25" customHeight="1">
      <c r="B4789" s="100" t="s">
        <v>452</v>
      </c>
      <c r="C4789" s="100" t="s">
        <v>453</v>
      </c>
      <c r="D4789" s="100" t="str">
        <f>_xlfn.XLOOKUP(tblMix[[#This Row],[Arena Name]],tblLookup[Arena Name],tblLookup[Arena Location],NA(),0,1)</f>
        <v>Pittsburgh, Pennsylvania</v>
      </c>
      <c r="E4789" s="100">
        <v>68400</v>
      </c>
      <c r="F4789" s="129">
        <v>2001</v>
      </c>
      <c r="G4789" s="100" t="s">
        <v>286</v>
      </c>
      <c r="H4789" s="15" t="s">
        <v>283</v>
      </c>
      <c r="I4789" s="130">
        <v>8.8800000000000008</v>
      </c>
      <c r="J4789" s="6">
        <f>1</f>
        <v>1</v>
      </c>
    </row>
    <row r="4790" spans="2:10" ht="23.25" customHeight="1">
      <c r="B4790" s="100" t="s">
        <v>384</v>
      </c>
      <c r="C4790" s="100" t="s">
        <v>385</v>
      </c>
      <c r="D4790" s="100" t="s">
        <v>386</v>
      </c>
      <c r="E4790" s="100">
        <v>71008</v>
      </c>
      <c r="F4790" s="129">
        <v>1998</v>
      </c>
      <c r="G4790" s="100" t="s">
        <v>321</v>
      </c>
      <c r="H4790" s="15" t="s">
        <v>281</v>
      </c>
      <c r="I4790" s="130">
        <v>3.9</v>
      </c>
      <c r="J4790" s="6">
        <f>1</f>
        <v>1</v>
      </c>
    </row>
    <row r="4791" spans="2:10" ht="23.25" customHeight="1">
      <c r="B4791" s="100" t="s">
        <v>405</v>
      </c>
      <c r="C4791" s="100" t="s">
        <v>406</v>
      </c>
      <c r="D4791" s="100" t="s">
        <v>407</v>
      </c>
      <c r="E4791" s="100">
        <v>76125</v>
      </c>
      <c r="F4791" s="129">
        <v>2001</v>
      </c>
      <c r="G4791" s="100" t="s">
        <v>289</v>
      </c>
      <c r="H4791" s="15" t="s">
        <v>287</v>
      </c>
      <c r="I4791" s="130">
        <v>7.76</v>
      </c>
      <c r="J4791" s="6">
        <f>1</f>
        <v>1</v>
      </c>
    </row>
    <row r="4792" spans="2:10" ht="23.25" customHeight="1">
      <c r="B4792" s="100" t="s">
        <v>390</v>
      </c>
      <c r="C4792" s="100" t="s">
        <v>391</v>
      </c>
      <c r="D4792" s="100" t="s">
        <v>392</v>
      </c>
      <c r="E4792" s="100">
        <v>75523</v>
      </c>
      <c r="F4792" s="129">
        <v>1996</v>
      </c>
      <c r="G4792" s="100" t="s">
        <v>269</v>
      </c>
      <c r="H4792" s="15" t="s">
        <v>281</v>
      </c>
      <c r="I4792" s="130">
        <v>10.96</v>
      </c>
      <c r="J4792" s="6">
        <f>1</f>
        <v>1</v>
      </c>
    </row>
    <row r="4793" spans="2:10" ht="23.25" customHeight="1">
      <c r="B4793" s="100" t="s">
        <v>458</v>
      </c>
      <c r="C4793" s="100" t="s">
        <v>459</v>
      </c>
      <c r="D4793" s="100" t="s">
        <v>460</v>
      </c>
      <c r="E4793" s="100">
        <v>69000</v>
      </c>
      <c r="F4793" s="129">
        <v>2002</v>
      </c>
      <c r="G4793" s="100" t="s">
        <v>299</v>
      </c>
      <c r="H4793" s="15" t="s">
        <v>281</v>
      </c>
      <c r="I4793" s="130">
        <v>5.31</v>
      </c>
      <c r="J4793" s="6">
        <f>1</f>
        <v>1</v>
      </c>
    </row>
    <row r="4794" spans="2:10" ht="23.25" customHeight="1">
      <c r="B4794" s="100" t="s">
        <v>399</v>
      </c>
      <c r="C4794" s="100" t="s">
        <v>400</v>
      </c>
      <c r="D4794" s="100" t="s">
        <v>401</v>
      </c>
      <c r="E4794" s="100">
        <v>67895</v>
      </c>
      <c r="F4794" s="129">
        <v>1999</v>
      </c>
      <c r="G4794" s="100" t="s">
        <v>362</v>
      </c>
      <c r="H4794" s="15" t="s">
        <v>287</v>
      </c>
      <c r="I4794" s="130">
        <v>7.12</v>
      </c>
      <c r="J4794" s="6">
        <f>1</f>
        <v>1</v>
      </c>
    </row>
    <row r="4795" spans="2:10" ht="23.25" customHeight="1">
      <c r="B4795" s="100" t="str" cm="1">
        <f t="array" ref="B4795">_xlfn.XLOOKUP(tblMix[[#This Row],[Arena Name]]&amp;tblMix[[#This Row],[Arena Location]],tblLookup[Arena Name]&amp;tblLookup[Arena Location],tblLookup[Team Name],NA(),0,1)</f>
        <v>New York Giants</v>
      </c>
      <c r="C4795" s="100" t="str">
        <f>_xlfn.XLOOKUP(tblMix[[#This Row],[Arena Location]],tblLookup[Arena Location],tblLookup[Arena Name],NA(),0,1)</f>
        <v>MetLife Stadium</v>
      </c>
      <c r="D4795" s="100" t="s">
        <v>447</v>
      </c>
      <c r="E4795" s="100">
        <v>82500</v>
      </c>
      <c r="F4795" s="129">
        <v>2010</v>
      </c>
      <c r="G4795" s="100" t="s">
        <v>289</v>
      </c>
      <c r="H4795" s="15" t="s">
        <v>281</v>
      </c>
      <c r="I4795" s="130">
        <v>7.92</v>
      </c>
      <c r="J4795" s="6">
        <f>1</f>
        <v>1</v>
      </c>
    </row>
    <row r="4796" spans="2:10" ht="23.25" customHeight="1">
      <c r="B4796" s="100" t="s">
        <v>458</v>
      </c>
      <c r="C4796" s="100" t="str">
        <f>_xlfn.XLOOKUP(tblMix[[#This Row],[Team Name]],tblLookup[Team Name],tblLookup[Arena Name],NA(),0,1)</f>
        <v>Lumen Field</v>
      </c>
      <c r="D4796" s="100" t="str">
        <f>_xlfn.XLOOKUP(tblMix[[#This Row],[Arena Name]],tblLookup[Arena Name],tblLookup[Arena Location],NA(),0,1)</f>
        <v>Seattle, Washington</v>
      </c>
      <c r="E4796" s="100">
        <v>69000</v>
      </c>
      <c r="F4796" s="129">
        <v>2002</v>
      </c>
      <c r="G4796" s="100" t="s">
        <v>296</v>
      </c>
      <c r="H4796" s="15" t="s">
        <v>281</v>
      </c>
      <c r="I4796" s="130">
        <v>12.21</v>
      </c>
      <c r="J4796" s="6">
        <f>1</f>
        <v>1</v>
      </c>
    </row>
    <row r="4797" spans="2:10" ht="23.25" customHeight="1">
      <c r="B4797" s="100" t="s">
        <v>411</v>
      </c>
      <c r="C4797" s="100" t="str">
        <f>_xlfn.XLOOKUP(tblMix[[#This Row],[Team Name]],tblLookup[Team Name],tblLookup[Arena Name],NA(),0,1)</f>
        <v>Lambeau Field</v>
      </c>
      <c r="D4797" s="100" t="str">
        <f>_xlfn.XLOOKUP(tblMix[[#This Row],[Arena Name]],tblLookup[Arena Name],tblLookup[Arena Location],NA(),0,1)</f>
        <v>Green Bay, Wisconsin</v>
      </c>
      <c r="E4797" s="100">
        <v>81441</v>
      </c>
      <c r="F4797" s="129">
        <v>1957</v>
      </c>
      <c r="G4797" s="100" t="s">
        <v>309</v>
      </c>
      <c r="H4797" s="15" t="s">
        <v>283</v>
      </c>
      <c r="I4797" s="130">
        <v>1.68</v>
      </c>
      <c r="J4797" s="6">
        <f>1</f>
        <v>1</v>
      </c>
    </row>
    <row r="4798" spans="2:10" ht="23.25" customHeight="1">
      <c r="B4798" s="100" t="s">
        <v>393</v>
      </c>
      <c r="C4798" s="100" t="s">
        <v>394</v>
      </c>
      <c r="D4798" s="100" t="s">
        <v>395</v>
      </c>
      <c r="E4798" s="100">
        <v>61500</v>
      </c>
      <c r="F4798" s="129">
        <v>1924</v>
      </c>
      <c r="G4798" s="100" t="s">
        <v>321</v>
      </c>
      <c r="H4798" s="15" t="s">
        <v>281</v>
      </c>
      <c r="I4798" s="130">
        <v>3.9</v>
      </c>
      <c r="J4798" s="6">
        <f>1</f>
        <v>1</v>
      </c>
    </row>
    <row r="4799" spans="2:10" ht="23.25" customHeight="1">
      <c r="B4799" s="100" t="s">
        <v>442</v>
      </c>
      <c r="C4799" s="100" t="s">
        <v>443</v>
      </c>
      <c r="D4799" s="100" t="s">
        <v>444</v>
      </c>
      <c r="E4799" s="100">
        <v>73208</v>
      </c>
      <c r="F4799" s="129">
        <v>1975</v>
      </c>
      <c r="G4799" s="100" t="s">
        <v>269</v>
      </c>
      <c r="H4799" s="15" t="s">
        <v>287</v>
      </c>
      <c r="I4799" s="130">
        <v>10.34</v>
      </c>
      <c r="J4799" s="6">
        <f>1</f>
        <v>1</v>
      </c>
    </row>
    <row r="4800" spans="2:10" ht="23.25" customHeight="1">
      <c r="B4800" s="100" t="s">
        <v>393</v>
      </c>
      <c r="C4800" s="100" t="s">
        <v>394</v>
      </c>
      <c r="D4800" s="100" t="s">
        <v>395</v>
      </c>
      <c r="E4800" s="100">
        <v>61500</v>
      </c>
      <c r="F4800" s="129">
        <v>1924</v>
      </c>
      <c r="G4800" s="100" t="s">
        <v>308</v>
      </c>
      <c r="H4800" s="15" t="s">
        <v>281</v>
      </c>
      <c r="I4800" s="130">
        <v>12.31</v>
      </c>
      <c r="J4800" s="6">
        <f>1</f>
        <v>1</v>
      </c>
    </row>
    <row r="4801" spans="2:10" ht="23.25" customHeight="1">
      <c r="B4801" s="100" t="s">
        <v>445</v>
      </c>
      <c r="C4801" s="100" t="str">
        <f>_xlfn.XLOOKUP(tblMix[[#This Row],[Team Name]],tblLookup[Team Name],tblLookup[Arena Name],NA(),0,1)</f>
        <v>MetLife Stadium</v>
      </c>
      <c r="D4801" s="100" t="s">
        <v>447</v>
      </c>
      <c r="E4801" s="100">
        <v>82500</v>
      </c>
      <c r="F4801" s="129">
        <v>2010</v>
      </c>
      <c r="G4801" s="100" t="s">
        <v>286</v>
      </c>
      <c r="H4801" s="15" t="s">
        <v>283</v>
      </c>
      <c r="I4801" s="130">
        <v>8.8800000000000008</v>
      </c>
      <c r="J4801" s="6">
        <f>1</f>
        <v>1</v>
      </c>
    </row>
    <row r="4802" spans="2:10" ht="23.25" customHeight="1">
      <c r="B4802" s="100" t="str" cm="1">
        <f t="array" ref="B4802">_xlfn.XLOOKUP(tblMix[[#This Row],[Arena Name]]&amp;tblMix[[#This Row],[Arena Location]],tblLookup[Arena Name]&amp;tblLookup[Arena Location],tblLookup[Team Name],NA(),0,1)</f>
        <v>Tennessee Titans</v>
      </c>
      <c r="C4802" s="100" t="str">
        <f>_xlfn.XLOOKUP(tblMix[[#This Row],[Arena Location]],tblLookup[Arena Location],tblLookup[Arena Name],NA(),0,1)</f>
        <v>Nissan Stadium</v>
      </c>
      <c r="D4802" s="100" t="s">
        <v>466</v>
      </c>
      <c r="E4802" s="100">
        <v>69143</v>
      </c>
      <c r="F4802" s="129">
        <v>1999</v>
      </c>
      <c r="G4802" s="100" t="s">
        <v>300</v>
      </c>
      <c r="H4802" s="15" t="s">
        <v>281</v>
      </c>
      <c r="I4802" s="130">
        <v>8.64</v>
      </c>
      <c r="J4802" s="6">
        <f>1</f>
        <v>1</v>
      </c>
    </row>
    <row r="4803" spans="2:10" ht="23.25" customHeight="1">
      <c r="B4803" s="100" t="s">
        <v>452</v>
      </c>
      <c r="C4803" s="100" t="s">
        <v>453</v>
      </c>
      <c r="D4803" s="100" t="s">
        <v>454</v>
      </c>
      <c r="E4803" s="100">
        <v>68400</v>
      </c>
      <c r="F4803" s="129">
        <v>2001</v>
      </c>
      <c r="G4803" s="100" t="s">
        <v>288</v>
      </c>
      <c r="H4803" s="15" t="s">
        <v>287</v>
      </c>
      <c r="I4803" s="130">
        <v>5.13</v>
      </c>
      <c r="J4803" s="6">
        <f>1</f>
        <v>1</v>
      </c>
    </row>
    <row r="4804" spans="2:10" ht="23.25" customHeight="1">
      <c r="B4804" s="100" t="s">
        <v>387</v>
      </c>
      <c r="C4804" s="100" t="str">
        <f>_xlfn.XLOOKUP(tblMix[[#This Row],[Team Name]],tblLookup[Team Name],tblLookup[Arena Name],NA(),0,1)</f>
        <v>Highmark Stadium</v>
      </c>
      <c r="D4804" s="100" t="s">
        <v>389</v>
      </c>
      <c r="E4804" s="100">
        <v>71608</v>
      </c>
      <c r="F4804" s="129">
        <v>1973</v>
      </c>
      <c r="G4804" s="100" t="s">
        <v>276</v>
      </c>
      <c r="H4804" s="15" t="s">
        <v>283</v>
      </c>
      <c r="I4804" s="130">
        <v>6.13</v>
      </c>
      <c r="J4804" s="6">
        <f>1</f>
        <v>1</v>
      </c>
    </row>
    <row r="4805" spans="2:10" ht="23.25" customHeight="1">
      <c r="B4805" s="100" t="s">
        <v>390</v>
      </c>
      <c r="C4805" s="100" t="str">
        <f>_xlfn.XLOOKUP(tblMix[[#This Row],[Team Name]],tblLookup[Team Name],tblLookup[Arena Name],NA(),0,1)</f>
        <v>Bank of America Stadium</v>
      </c>
      <c r="D4805" s="100" t="s">
        <v>392</v>
      </c>
      <c r="E4805" s="100">
        <v>75523</v>
      </c>
      <c r="F4805" s="129">
        <v>1996</v>
      </c>
      <c r="G4805" s="100" t="s">
        <v>291</v>
      </c>
      <c r="H4805" s="15" t="s">
        <v>281</v>
      </c>
      <c r="I4805" s="130">
        <v>9.43</v>
      </c>
      <c r="J4805" s="6">
        <f>1</f>
        <v>1</v>
      </c>
    </row>
    <row r="4806" spans="2:10" ht="23.25" customHeight="1">
      <c r="B4806" s="100" t="s">
        <v>448</v>
      </c>
      <c r="C4806" s="100" t="str">
        <f>_xlfn.XLOOKUP(tblMix[[#This Row],[Team Name]],tblLookup[Team Name],tblLookup[Arena Name],NA(),0,1)</f>
        <v>MetLife Stadium</v>
      </c>
      <c r="D4806" s="100" t="s">
        <v>447</v>
      </c>
      <c r="E4806" s="100">
        <v>82500</v>
      </c>
      <c r="F4806" s="129">
        <v>2010</v>
      </c>
      <c r="G4806" s="100" t="s">
        <v>282</v>
      </c>
      <c r="H4806" s="15" t="s">
        <v>283</v>
      </c>
      <c r="I4806" s="130">
        <v>5.7</v>
      </c>
      <c r="J4806" s="6">
        <f>1</f>
        <v>1</v>
      </c>
    </row>
    <row r="4807" spans="2:10" ht="23.25" customHeight="1">
      <c r="B4807" s="100" t="s">
        <v>378</v>
      </c>
      <c r="C4807" s="100" t="str">
        <f>_xlfn.XLOOKUP(tblMix[[#This Row],[Team Name]],tblLookup[Team Name],tblLookup[Arena Name],NA(),0,1)</f>
        <v>State Farm Stadium</v>
      </c>
      <c r="D4807" s="100" t="s">
        <v>380</v>
      </c>
      <c r="E4807" s="100">
        <v>63400</v>
      </c>
      <c r="F4807" s="129">
        <v>2006</v>
      </c>
      <c r="G4807" s="100" t="s">
        <v>308</v>
      </c>
      <c r="H4807" s="15" t="s">
        <v>281</v>
      </c>
      <c r="I4807" s="130">
        <v>12.31</v>
      </c>
      <c r="J4807" s="6">
        <f>1</f>
        <v>1</v>
      </c>
    </row>
    <row r="4808" spans="2:10" ht="23.25" customHeight="1">
      <c r="B4808" s="100" t="s">
        <v>396</v>
      </c>
      <c r="C4808" s="100" t="s">
        <v>397</v>
      </c>
      <c r="D4808" s="100" t="s">
        <v>398</v>
      </c>
      <c r="E4808" s="100">
        <v>65515</v>
      </c>
      <c r="F4808" s="129">
        <v>2000</v>
      </c>
      <c r="G4808" s="100" t="s">
        <v>272</v>
      </c>
      <c r="H4808" s="15" t="s">
        <v>283</v>
      </c>
      <c r="I4808" s="130">
        <v>15.68</v>
      </c>
      <c r="J4808" s="6">
        <f>1</f>
        <v>1</v>
      </c>
    </row>
    <row r="4809" spans="2:10" ht="23.25" customHeight="1">
      <c r="B4809" s="100" t="s">
        <v>423</v>
      </c>
      <c r="C4809" s="100" t="s">
        <v>424</v>
      </c>
      <c r="D4809" s="100" t="s">
        <v>425</v>
      </c>
      <c r="E4809" s="100">
        <v>76416</v>
      </c>
      <c r="F4809" s="129">
        <v>1972</v>
      </c>
      <c r="G4809" s="100" t="s">
        <v>269</v>
      </c>
      <c r="H4809" s="15" t="s">
        <v>290</v>
      </c>
      <c r="I4809" s="130">
        <v>10.77</v>
      </c>
      <c r="J4809" s="6">
        <f>1</f>
        <v>1</v>
      </c>
    </row>
    <row r="4810" spans="2:10" ht="23.25" customHeight="1">
      <c r="B4810" s="100" t="s">
        <v>384</v>
      </c>
      <c r="C4810" s="100" t="str">
        <f>_xlfn.XLOOKUP(tblMix[[#This Row],[Team Name]],tblLookup[Team Name],tblLookup[Arena Name],NA(),0,1)</f>
        <v>M&amp;T Bank Stadium</v>
      </c>
      <c r="D4810" s="100" t="str">
        <f>_xlfn.XLOOKUP(tblMix[[#This Row],[Arena Name]],tblLookup[Arena Name],tblLookup[Arena Location],NA(),0,1)</f>
        <v>Baltimore, Maryland</v>
      </c>
      <c r="E4810" s="100">
        <v>71008</v>
      </c>
      <c r="F4810" s="129">
        <v>1998</v>
      </c>
      <c r="G4810" s="100" t="s">
        <v>285</v>
      </c>
      <c r="H4810" s="15" t="s">
        <v>287</v>
      </c>
      <c r="I4810" s="130">
        <v>12.71</v>
      </c>
      <c r="J4810" s="6">
        <f>1</f>
        <v>1</v>
      </c>
    </row>
    <row r="4811" spans="2:10" ht="23.25" customHeight="1">
      <c r="B4811" s="100" t="str" cm="1">
        <f t="array" ref="B4811">_xlfn.XLOOKUP(tblMix[[#This Row],[Arena Name]]&amp;tblMix[[#This Row],[Arena Location]],tblLookup[Arena Name]&amp;tblLookup[Arena Location],tblLookup[Team Name],NA(),0,1)</f>
        <v>Indianapolis Colts</v>
      </c>
      <c r="C4811" s="100" t="str">
        <f>_xlfn.XLOOKUP(tblMix[[#This Row],[Arena Location]],tblLookup[Arena Location],tblLookup[Arena Name],NA(),0,1)</f>
        <v>Lucas Oil Stadium</v>
      </c>
      <c r="D4811" s="100" t="s">
        <v>419</v>
      </c>
      <c r="E4811" s="100">
        <v>67000</v>
      </c>
      <c r="F4811" s="129">
        <v>2008</v>
      </c>
      <c r="G4811" s="100" t="s">
        <v>274</v>
      </c>
      <c r="H4811" s="15" t="s">
        <v>283</v>
      </c>
      <c r="I4811" s="130">
        <v>6.84</v>
      </c>
      <c r="J4811" s="6">
        <f>1</f>
        <v>1</v>
      </c>
    </row>
    <row r="4812" spans="2:10" ht="23.25" customHeight="1">
      <c r="B4812" s="100" t="s">
        <v>405</v>
      </c>
      <c r="C4812" s="100" t="str">
        <f>_xlfn.XLOOKUP(tblMix[[#This Row],[Team Name]],tblLookup[Team Name],tblLookup[Arena Name],NA(),0,1)</f>
        <v>Empower Field at Mile High</v>
      </c>
      <c r="D4812" s="100" t="str">
        <f>_xlfn.XLOOKUP(tblMix[[#This Row],[Arena Name]],tblLookup[Arena Name],tblLookup[Arena Location],NA(),0,1)</f>
        <v>Denver, Colorado</v>
      </c>
      <c r="E4812" s="100">
        <v>76125</v>
      </c>
      <c r="F4812" s="129">
        <v>2001</v>
      </c>
      <c r="G4812" s="100" t="s">
        <v>310</v>
      </c>
      <c r="H4812" s="15" t="s">
        <v>283</v>
      </c>
      <c r="I4812" s="130">
        <v>7.49</v>
      </c>
      <c r="J4812" s="6">
        <f>1</f>
        <v>1</v>
      </c>
    </row>
    <row r="4813" spans="2:10" ht="23.25" customHeight="1">
      <c r="B4813" s="100" t="s">
        <v>390</v>
      </c>
      <c r="C4813" s="100" t="s">
        <v>391</v>
      </c>
      <c r="D4813" s="100" t="str">
        <f>_xlfn.XLOOKUP(tblMix[[#This Row],[Arena Name]],tblLookup[Arena Name],tblLookup[Arena Location],NA(),0,1)</f>
        <v>Charlotte, North Carolina</v>
      </c>
      <c r="E4813" s="100">
        <v>75523</v>
      </c>
      <c r="F4813" s="129">
        <v>1996</v>
      </c>
      <c r="G4813" s="100" t="s">
        <v>309</v>
      </c>
      <c r="H4813" s="15" t="s">
        <v>281</v>
      </c>
      <c r="I4813" s="130">
        <v>1.61</v>
      </c>
      <c r="J4813" s="6">
        <f>1</f>
        <v>1</v>
      </c>
    </row>
    <row r="4814" spans="2:10" ht="23.25" customHeight="1">
      <c r="B4814" s="100" t="s">
        <v>452</v>
      </c>
      <c r="C4814" s="100" t="str">
        <f>_xlfn.XLOOKUP(tblMix[[#This Row],[Team Name]],tblLookup[Team Name],tblLookup[Arena Name],NA(),0,1)</f>
        <v>Acrisure Stadium</v>
      </c>
      <c r="D4814" s="100" t="s">
        <v>454</v>
      </c>
      <c r="E4814" s="100">
        <v>68400</v>
      </c>
      <c r="F4814" s="129">
        <v>2001</v>
      </c>
      <c r="G4814" s="100" t="s">
        <v>277</v>
      </c>
      <c r="H4814" s="15" t="s">
        <v>287</v>
      </c>
      <c r="I4814" s="130">
        <v>8.2200000000000006</v>
      </c>
      <c r="J4814" s="6">
        <f>1</f>
        <v>1</v>
      </c>
    </row>
    <row r="4815" spans="2:10" ht="23.25" customHeight="1">
      <c r="B4815" s="100" t="s">
        <v>411</v>
      </c>
      <c r="C4815" s="100" t="s">
        <v>412</v>
      </c>
      <c r="D4815" s="100" t="s">
        <v>413</v>
      </c>
      <c r="E4815" s="100">
        <v>81441</v>
      </c>
      <c r="F4815" s="129">
        <v>1957</v>
      </c>
      <c r="G4815" s="100" t="s">
        <v>359</v>
      </c>
      <c r="H4815" s="15" t="s">
        <v>281</v>
      </c>
      <c r="I4815" s="130">
        <v>12.11</v>
      </c>
      <c r="J4815" s="6">
        <f>1</f>
        <v>1</v>
      </c>
    </row>
    <row r="4816" spans="2:10" ht="23.25" customHeight="1">
      <c r="B4816" s="100" t="s">
        <v>423</v>
      </c>
      <c r="C4816" s="100" t="s">
        <v>424</v>
      </c>
      <c r="D4816" s="100" t="s">
        <v>425</v>
      </c>
      <c r="E4816" s="100">
        <v>76416</v>
      </c>
      <c r="F4816" s="129">
        <v>1972</v>
      </c>
      <c r="G4816" s="100" t="s">
        <v>312</v>
      </c>
      <c r="H4816" s="15" t="s">
        <v>281</v>
      </c>
      <c r="I4816" s="130">
        <v>16.059999999999999</v>
      </c>
      <c r="J4816" s="6">
        <f>1</f>
        <v>1</v>
      </c>
    </row>
    <row r="4817" spans="2:10" ht="23.25" customHeight="1">
      <c r="B4817" s="100" t="s">
        <v>433</v>
      </c>
      <c r="C4817" s="100" t="s">
        <v>434</v>
      </c>
      <c r="D4817" s="100" t="s">
        <v>435</v>
      </c>
      <c r="E4817" s="100">
        <v>65326</v>
      </c>
      <c r="F4817" s="129">
        <v>1987</v>
      </c>
      <c r="G4817" s="100" t="s">
        <v>270</v>
      </c>
      <c r="H4817" s="15" t="s">
        <v>290</v>
      </c>
      <c r="I4817" s="130">
        <v>8.5</v>
      </c>
      <c r="J4817" s="6">
        <f>1</f>
        <v>1</v>
      </c>
    </row>
    <row r="4818" spans="2:10" ht="23.25" customHeight="1">
      <c r="B4818" s="100" t="s">
        <v>396</v>
      </c>
      <c r="C4818" s="100" t="s">
        <v>397</v>
      </c>
      <c r="D4818" s="100" t="s">
        <v>398</v>
      </c>
      <c r="E4818" s="100">
        <v>65515</v>
      </c>
      <c r="F4818" s="129">
        <v>2000</v>
      </c>
      <c r="G4818" s="100" t="s">
        <v>269</v>
      </c>
      <c r="H4818" s="15" t="s">
        <v>290</v>
      </c>
      <c r="I4818" s="130">
        <v>10.77</v>
      </c>
      <c r="J4818" s="6">
        <f>1</f>
        <v>1</v>
      </c>
    </row>
    <row r="4819" spans="2:10" ht="23.25" customHeight="1">
      <c r="B4819" s="100" t="s">
        <v>442</v>
      </c>
      <c r="C4819" s="100" t="s">
        <v>443</v>
      </c>
      <c r="D4819" s="100" t="str">
        <f>_xlfn.XLOOKUP(tblMix[[#This Row],[Arena Name]],tblLookup[Arena Name],tblLookup[Arena Location],NA(),0,1)</f>
        <v>New Orleans, Louisiana</v>
      </c>
      <c r="E4819" s="100">
        <v>73208</v>
      </c>
      <c r="F4819" s="129">
        <v>1975</v>
      </c>
      <c r="G4819" s="100" t="s">
        <v>324</v>
      </c>
      <c r="H4819" s="15" t="s">
        <v>283</v>
      </c>
      <c r="I4819" s="130">
        <v>14.14</v>
      </c>
      <c r="J4819" s="6">
        <f>1</f>
        <v>1</v>
      </c>
    </row>
    <row r="4820" spans="2:10" ht="23.25" customHeight="1">
      <c r="B4820" s="100" t="s">
        <v>467</v>
      </c>
      <c r="C4820" s="100" t="s">
        <v>468</v>
      </c>
      <c r="D4820" s="100" t="s">
        <v>469</v>
      </c>
      <c r="E4820" s="100">
        <v>82000</v>
      </c>
      <c r="F4820" s="129">
        <v>1997</v>
      </c>
      <c r="G4820" s="100" t="s">
        <v>300</v>
      </c>
      <c r="H4820" s="15" t="s">
        <v>287</v>
      </c>
      <c r="I4820" s="130">
        <v>8.15</v>
      </c>
      <c r="J4820" s="6">
        <f>1</f>
        <v>1</v>
      </c>
    </row>
    <row r="4821" spans="2:10" ht="23.25" customHeight="1">
      <c r="B4821" s="100" t="s">
        <v>467</v>
      </c>
      <c r="C4821" s="100" t="s">
        <v>468</v>
      </c>
      <c r="D4821" s="100" t="s">
        <v>469</v>
      </c>
      <c r="E4821" s="100">
        <v>82000</v>
      </c>
      <c r="F4821" s="129">
        <v>1997</v>
      </c>
      <c r="G4821" s="100" t="s">
        <v>309</v>
      </c>
      <c r="H4821" s="15" t="s">
        <v>283</v>
      </c>
      <c r="I4821" s="130">
        <v>1.68</v>
      </c>
      <c r="J4821" s="6">
        <f>1</f>
        <v>1</v>
      </c>
    </row>
    <row r="4822" spans="2:10" ht="23.25" customHeight="1">
      <c r="B4822" s="100" t="s">
        <v>390</v>
      </c>
      <c r="C4822" s="100" t="s">
        <v>391</v>
      </c>
      <c r="D4822" s="100" t="s">
        <v>392</v>
      </c>
      <c r="E4822" s="100">
        <v>75523</v>
      </c>
      <c r="F4822" s="129">
        <v>1996</v>
      </c>
      <c r="G4822" s="100" t="s">
        <v>321</v>
      </c>
      <c r="H4822" s="15" t="s">
        <v>290</v>
      </c>
      <c r="I4822" s="130">
        <v>4.2300000000000004</v>
      </c>
      <c r="J4822" s="6">
        <f>1</f>
        <v>1</v>
      </c>
    </row>
    <row r="4823" spans="2:10" ht="23.25" customHeight="1">
      <c r="B4823" s="100" t="str" cm="1">
        <f t="array" ref="B4823">_xlfn.XLOOKUP(tblMix[[#This Row],[Arena Name]]&amp;tblMix[[#This Row],[Arena Location]],tblLookup[Arena Name]&amp;tblLookup[Arena Location],tblLookup[Team Name],NA(),0,1)</f>
        <v>Carolina Panthers</v>
      </c>
      <c r="C4823" s="100" t="s">
        <v>391</v>
      </c>
      <c r="D4823" s="100" t="s">
        <v>392</v>
      </c>
      <c r="E4823" s="100">
        <v>75523</v>
      </c>
      <c r="F4823" s="129">
        <v>1996</v>
      </c>
      <c r="G4823" s="100" t="s">
        <v>300</v>
      </c>
      <c r="H4823" s="15" t="s">
        <v>287</v>
      </c>
      <c r="I4823" s="130">
        <v>8.15</v>
      </c>
      <c r="J4823" s="6">
        <f>1</f>
        <v>1</v>
      </c>
    </row>
    <row r="4824" spans="2:10" ht="23.25" customHeight="1">
      <c r="B4824" s="100" t="s">
        <v>393</v>
      </c>
      <c r="C4824" s="100" t="s">
        <v>394</v>
      </c>
      <c r="D4824" s="100" t="s">
        <v>395</v>
      </c>
      <c r="E4824" s="100">
        <v>61500</v>
      </c>
      <c r="F4824" s="129">
        <v>1924</v>
      </c>
      <c r="G4824" s="100" t="s">
        <v>268</v>
      </c>
      <c r="H4824" s="15" t="s">
        <v>290</v>
      </c>
      <c r="I4824" s="130">
        <v>6.16</v>
      </c>
      <c r="J4824" s="6">
        <f>1</f>
        <v>1</v>
      </c>
    </row>
    <row r="4825" spans="2:10" ht="23.25" customHeight="1">
      <c r="B4825" s="100" t="s">
        <v>420</v>
      </c>
      <c r="C4825" s="100" t="s">
        <v>421</v>
      </c>
      <c r="D4825" s="100" t="s">
        <v>422</v>
      </c>
      <c r="E4825" s="100">
        <v>69132</v>
      </c>
      <c r="F4825" s="129">
        <v>2008</v>
      </c>
      <c r="G4825" s="100" t="s">
        <v>358</v>
      </c>
      <c r="H4825" s="15" t="s">
        <v>281</v>
      </c>
      <c r="I4825" s="130">
        <v>14.22</v>
      </c>
      <c r="J4825" s="6">
        <f>1</f>
        <v>1</v>
      </c>
    </row>
    <row r="4826" spans="2:10" ht="23.25" customHeight="1">
      <c r="B4826" s="100" t="s">
        <v>436</v>
      </c>
      <c r="C4826" s="100" t="s">
        <v>437</v>
      </c>
      <c r="D4826" s="100" t="s">
        <v>438</v>
      </c>
      <c r="E4826" s="100">
        <v>66655</v>
      </c>
      <c r="F4826" s="129">
        <v>2016</v>
      </c>
      <c r="G4826" s="100" t="s">
        <v>285</v>
      </c>
      <c r="H4826" s="15" t="s">
        <v>283</v>
      </c>
      <c r="I4826" s="130">
        <v>12.71</v>
      </c>
      <c r="J4826" s="6">
        <f>1</f>
        <v>1</v>
      </c>
    </row>
    <row r="4827" spans="2:10" ht="23.25" customHeight="1">
      <c r="B4827" s="100" t="s">
        <v>452</v>
      </c>
      <c r="C4827" s="100" t="s">
        <v>453</v>
      </c>
      <c r="D4827" s="100" t="s">
        <v>454</v>
      </c>
      <c r="E4827" s="100">
        <v>68400</v>
      </c>
      <c r="F4827" s="129">
        <v>2001</v>
      </c>
      <c r="G4827" s="100" t="s">
        <v>313</v>
      </c>
      <c r="H4827" s="15" t="s">
        <v>283</v>
      </c>
      <c r="I4827" s="130">
        <v>12.48</v>
      </c>
      <c r="J4827" s="6">
        <f>1</f>
        <v>1</v>
      </c>
    </row>
    <row r="4828" spans="2:10" ht="23.25" customHeight="1">
      <c r="B4828" s="100" t="s">
        <v>432</v>
      </c>
      <c r="C4828" s="100" t="s">
        <v>430</v>
      </c>
      <c r="D4828" s="100" t="s">
        <v>431</v>
      </c>
      <c r="E4828" s="100">
        <v>70240</v>
      </c>
      <c r="F4828" s="129">
        <v>2020</v>
      </c>
      <c r="G4828" s="100" t="s">
        <v>289</v>
      </c>
      <c r="H4828" s="15" t="s">
        <v>290</v>
      </c>
      <c r="I4828" s="130">
        <v>7.46</v>
      </c>
      <c r="J4828" s="6">
        <f>1</f>
        <v>1</v>
      </c>
    </row>
    <row r="4829" spans="2:10" ht="23.25" customHeight="1">
      <c r="B4829" s="100" t="s">
        <v>411</v>
      </c>
      <c r="C4829" s="100" t="s">
        <v>412</v>
      </c>
      <c r="D4829" s="100" t="s">
        <v>413</v>
      </c>
      <c r="E4829" s="100">
        <v>81441</v>
      </c>
      <c r="F4829" s="129">
        <v>1957</v>
      </c>
      <c r="G4829" s="100" t="s">
        <v>298</v>
      </c>
      <c r="H4829" s="15" t="s">
        <v>283</v>
      </c>
      <c r="I4829" s="130">
        <v>9.84</v>
      </c>
      <c r="J4829" s="6">
        <f>1</f>
        <v>1</v>
      </c>
    </row>
    <row r="4830" spans="2:10" ht="23.25" customHeight="1">
      <c r="B4830" s="100" t="s">
        <v>399</v>
      </c>
      <c r="C4830" s="100" t="str">
        <f>_xlfn.XLOOKUP(tblMix[[#This Row],[Team Name]],tblLookup[Team Name],tblLookup[Arena Name],NA(),0,1)</f>
        <v>Cleveland Browns Stadium</v>
      </c>
      <c r="D4830" s="100" t="s">
        <v>401</v>
      </c>
      <c r="E4830" s="100">
        <v>67895</v>
      </c>
      <c r="F4830" s="129">
        <v>1999</v>
      </c>
      <c r="G4830" s="100" t="s">
        <v>301</v>
      </c>
      <c r="H4830" s="15" t="s">
        <v>287</v>
      </c>
      <c r="I4830" s="130">
        <v>13.67</v>
      </c>
      <c r="J4830" s="6">
        <f>1</f>
        <v>1</v>
      </c>
    </row>
    <row r="4831" spans="2:10" ht="23.25" customHeight="1">
      <c r="B4831" s="100" t="s">
        <v>393</v>
      </c>
      <c r="C4831" s="100" t="s">
        <v>394</v>
      </c>
      <c r="D4831" s="100" t="s">
        <v>395</v>
      </c>
      <c r="E4831" s="100">
        <v>61500</v>
      </c>
      <c r="F4831" s="129">
        <v>1924</v>
      </c>
      <c r="G4831" s="100" t="s">
        <v>292</v>
      </c>
      <c r="H4831" s="15" t="s">
        <v>281</v>
      </c>
      <c r="I4831" s="130">
        <v>9.19</v>
      </c>
      <c r="J4831" s="6">
        <f>1</f>
        <v>1</v>
      </c>
    </row>
    <row r="4832" spans="2:10" ht="23.25" customHeight="1">
      <c r="B4832" s="100" t="s">
        <v>461</v>
      </c>
      <c r="C4832" s="100" t="s">
        <v>462</v>
      </c>
      <c r="D4832" s="100" t="s">
        <v>463</v>
      </c>
      <c r="E4832" s="100">
        <v>65890</v>
      </c>
      <c r="F4832" s="129">
        <v>1998</v>
      </c>
      <c r="G4832" s="100" t="s">
        <v>289</v>
      </c>
      <c r="H4832" s="15" t="s">
        <v>290</v>
      </c>
      <c r="I4832" s="130">
        <v>7.46</v>
      </c>
      <c r="J4832" s="6">
        <f>1</f>
        <v>1</v>
      </c>
    </row>
    <row r="4833" spans="2:10" ht="23.25" customHeight="1">
      <c r="B4833" s="100" t="s">
        <v>387</v>
      </c>
      <c r="C4833" s="100" t="str">
        <f>_xlfn.XLOOKUP(tblMix[[#This Row],[Team Name]],tblLookup[Team Name],tblLookup[Arena Name],NA(),0,1)</f>
        <v>Highmark Stadium</v>
      </c>
      <c r="D4833" s="100" t="str">
        <f>_xlfn.XLOOKUP(tblMix[[#This Row],[Arena Name]],tblLookup[Arena Name],tblLookup[Arena Location],NA(),0,1)</f>
        <v>Orchard Park, New York</v>
      </c>
      <c r="E4833" s="100">
        <v>71608</v>
      </c>
      <c r="F4833" s="129">
        <v>1973</v>
      </c>
      <c r="G4833" s="100" t="s">
        <v>323</v>
      </c>
      <c r="H4833" s="15" t="s">
        <v>290</v>
      </c>
      <c r="I4833" s="130">
        <v>1.97</v>
      </c>
      <c r="J4833" s="6">
        <f>1</f>
        <v>1</v>
      </c>
    </row>
    <row r="4834" spans="2:10" ht="23.25" customHeight="1">
      <c r="B4834" s="100" t="str" cm="1">
        <f t="array" ref="B4834">_xlfn.XLOOKUP(tblMix[[#This Row],[Arena Name]]&amp;tblMix[[#This Row],[Arena Location]],tblLookup[Arena Name]&amp;tblLookup[Arena Location],tblLookup[Team Name],NA(),0,1)</f>
        <v>Los Angeles Rams</v>
      </c>
      <c r="C4834" s="100" t="s">
        <v>430</v>
      </c>
      <c r="D4834" s="100" t="s">
        <v>431</v>
      </c>
      <c r="E4834" s="100">
        <v>70240</v>
      </c>
      <c r="F4834" s="129">
        <v>2020</v>
      </c>
      <c r="G4834" s="100" t="s">
        <v>273</v>
      </c>
      <c r="H4834" s="15" t="s">
        <v>281</v>
      </c>
      <c r="I4834" s="130">
        <v>6.37</v>
      </c>
      <c r="J4834" s="6">
        <f>1</f>
        <v>1</v>
      </c>
    </row>
    <row r="4835" spans="2:10" ht="23.25" customHeight="1">
      <c r="B4835" s="100" t="s">
        <v>414</v>
      </c>
      <c r="C4835" s="100" t="str">
        <f>_xlfn.XLOOKUP(tblMix[[#This Row],[Team Name]],tblLookup[Team Name],tblLookup[Arena Name],NA(),0,1)</f>
        <v>NRG Stadium</v>
      </c>
      <c r="D4835" s="100" t="str">
        <f>_xlfn.XLOOKUP(tblMix[[#This Row],[Arena Name]],tblLookup[Arena Name],tblLookup[Arena Location],NA(),0,1)</f>
        <v>Houston, Texas</v>
      </c>
      <c r="E4835" s="100">
        <v>72220</v>
      </c>
      <c r="F4835" s="129">
        <v>2002</v>
      </c>
      <c r="G4835" s="100" t="s">
        <v>308</v>
      </c>
      <c r="H4835" s="15" t="s">
        <v>290</v>
      </c>
      <c r="I4835" s="130">
        <v>12.37</v>
      </c>
      <c r="J4835" s="6">
        <f>1</f>
        <v>1</v>
      </c>
    </row>
    <row r="4836" spans="2:10" ht="23.25" customHeight="1">
      <c r="B4836" s="100" t="s">
        <v>458</v>
      </c>
      <c r="C4836" s="100" t="s">
        <v>459</v>
      </c>
      <c r="D4836" s="100" t="s">
        <v>460</v>
      </c>
      <c r="E4836" s="100">
        <v>69000</v>
      </c>
      <c r="F4836" s="129">
        <v>2002</v>
      </c>
      <c r="G4836" s="100" t="s">
        <v>268</v>
      </c>
      <c r="H4836" s="15" t="s">
        <v>281</v>
      </c>
      <c r="I4836" s="130">
        <v>5.39</v>
      </c>
      <c r="J4836" s="6">
        <f>1</f>
        <v>1</v>
      </c>
    </row>
    <row r="4837" spans="2:10" ht="23.25" customHeight="1">
      <c r="B4837" s="100" t="s">
        <v>461</v>
      </c>
      <c r="C4837" s="100" t="s">
        <v>462</v>
      </c>
      <c r="D4837" s="100" t="s">
        <v>463</v>
      </c>
      <c r="E4837" s="100">
        <v>65890</v>
      </c>
      <c r="F4837" s="129">
        <v>1998</v>
      </c>
      <c r="G4837" s="100" t="s">
        <v>272</v>
      </c>
      <c r="H4837" s="15" t="s">
        <v>287</v>
      </c>
      <c r="I4837" s="130">
        <v>15.68</v>
      </c>
      <c r="J4837" s="6">
        <f>1</f>
        <v>1</v>
      </c>
    </row>
    <row r="4838" spans="2:10" ht="23.25" customHeight="1">
      <c r="B4838" s="100" t="s">
        <v>420</v>
      </c>
      <c r="C4838" s="100" t="s">
        <v>421</v>
      </c>
      <c r="D4838" s="100" t="s">
        <v>422</v>
      </c>
      <c r="E4838" s="100">
        <v>69132</v>
      </c>
      <c r="F4838" s="129">
        <v>2008</v>
      </c>
      <c r="G4838" s="100" t="s">
        <v>359</v>
      </c>
      <c r="H4838" s="15" t="s">
        <v>283</v>
      </c>
      <c r="I4838" s="130">
        <v>11.01</v>
      </c>
      <c r="J4838" s="6">
        <f>1</f>
        <v>1</v>
      </c>
    </row>
    <row r="4839" spans="2:10" ht="23.25" customHeight="1">
      <c r="B4839" s="100" t="s">
        <v>452</v>
      </c>
      <c r="C4839" s="100" t="str">
        <f>_xlfn.XLOOKUP(tblMix[[#This Row],[Team Name]],tblLookup[Team Name],tblLookup[Arena Name],NA(),0,1)</f>
        <v>Acrisure Stadium</v>
      </c>
      <c r="D4839" s="100" t="str">
        <f>_xlfn.XLOOKUP(tblMix[[#This Row],[Arena Name]],tblLookup[Arena Name],tblLookup[Arena Location],NA(),0,1)</f>
        <v>Pittsburgh, Pennsylvania</v>
      </c>
      <c r="E4839" s="100">
        <v>68400</v>
      </c>
      <c r="F4839" s="129">
        <v>2001</v>
      </c>
      <c r="G4839" s="100" t="s">
        <v>296</v>
      </c>
      <c r="H4839" s="15" t="s">
        <v>281</v>
      </c>
      <c r="I4839" s="130">
        <v>12.21</v>
      </c>
      <c r="J4839" s="6">
        <f>1</f>
        <v>1</v>
      </c>
    </row>
    <row r="4840" spans="2:10" ht="23.25" customHeight="1">
      <c r="B4840" s="100" t="s">
        <v>405</v>
      </c>
      <c r="C4840" s="100" t="s">
        <v>406</v>
      </c>
      <c r="D4840" s="100" t="s">
        <v>407</v>
      </c>
      <c r="E4840" s="100">
        <v>76125</v>
      </c>
      <c r="F4840" s="129">
        <v>2001</v>
      </c>
      <c r="G4840" s="100" t="s">
        <v>364</v>
      </c>
      <c r="H4840" s="15" t="s">
        <v>290</v>
      </c>
      <c r="I4840" s="130">
        <v>6.73</v>
      </c>
      <c r="J4840" s="6">
        <f>1</f>
        <v>1</v>
      </c>
    </row>
    <row r="4841" spans="2:10" ht="23.25" customHeight="1">
      <c r="B4841" s="100" t="s">
        <v>378</v>
      </c>
      <c r="C4841" s="100" t="s">
        <v>379</v>
      </c>
      <c r="D4841" s="100" t="s">
        <v>380</v>
      </c>
      <c r="E4841" s="100">
        <v>63400</v>
      </c>
      <c r="F4841" s="129">
        <v>2006</v>
      </c>
      <c r="G4841" s="100" t="s">
        <v>271</v>
      </c>
      <c r="H4841" s="15" t="s">
        <v>287</v>
      </c>
      <c r="I4841" s="130">
        <v>9.4700000000000006</v>
      </c>
      <c r="J4841" s="6">
        <f>1</f>
        <v>1</v>
      </c>
    </row>
    <row r="4842" spans="2:10" ht="23.25" customHeight="1">
      <c r="B4842" s="100" t="str" cm="1">
        <f t="array" ref="B4842">_xlfn.XLOOKUP(tblMix[[#This Row],[Arena Name]]&amp;tblMix[[#This Row],[Arena Location]],tblLookup[Arena Name]&amp;tblLookup[Arena Location],tblLookup[Team Name],NA(),0,1)</f>
        <v>Jacksonville Jaguars</v>
      </c>
      <c r="C4842" s="100" t="str">
        <f>_xlfn.XLOOKUP(tblMix[[#This Row],[Arena Location]],tblLookup[Arena Location],tblLookup[Arena Name],NA(),0,1)</f>
        <v>TIAA Bank Field</v>
      </c>
      <c r="D4842" s="100" t="s">
        <v>422</v>
      </c>
      <c r="E4842" s="100">
        <v>69132</v>
      </c>
      <c r="F4842" s="129">
        <v>2008</v>
      </c>
      <c r="G4842" s="100" t="s">
        <v>297</v>
      </c>
      <c r="H4842" s="15" t="s">
        <v>287</v>
      </c>
      <c r="I4842" s="130">
        <v>15.27</v>
      </c>
      <c r="J4842" s="6">
        <f>1</f>
        <v>1</v>
      </c>
    </row>
    <row r="4843" spans="2:10" ht="23.25" customHeight="1">
      <c r="B4843" s="100" t="str" cm="1">
        <f t="array" ref="B4843">_xlfn.XLOOKUP(tblMix[[#This Row],[Arena Name]]&amp;tblMix[[#This Row],[Arena Location]],tblLookup[Arena Name]&amp;tblLookup[Arena Location],tblLookup[Team Name],NA(),0,1)</f>
        <v>Houston Texans</v>
      </c>
      <c r="C4843" s="100" t="str">
        <f>_xlfn.XLOOKUP(tblMix[[#This Row],[Arena Location]],tblLookup[Arena Location],tblLookup[Arena Name],NA(),0,1)</f>
        <v>NRG Stadium</v>
      </c>
      <c r="D4843" s="100" t="s">
        <v>416</v>
      </c>
      <c r="E4843" s="100">
        <v>72220</v>
      </c>
      <c r="F4843" s="129">
        <v>2002</v>
      </c>
      <c r="G4843" s="100" t="s">
        <v>365</v>
      </c>
      <c r="H4843" s="15" t="s">
        <v>283</v>
      </c>
      <c r="I4843" s="130">
        <v>7.18</v>
      </c>
      <c r="J4843" s="6">
        <f>1</f>
        <v>1</v>
      </c>
    </row>
    <row r="4844" spans="2:10" ht="23.25" customHeight="1">
      <c r="B4844" s="100" t="s">
        <v>461</v>
      </c>
      <c r="C4844" s="100" t="str">
        <f>_xlfn.XLOOKUP(tblMix[[#This Row],[Team Name]],tblLookup[Team Name],tblLookup[Arena Name],NA(),0,1)</f>
        <v>Raymond James Stadium</v>
      </c>
      <c r="D4844" s="100" t="s">
        <v>463</v>
      </c>
      <c r="E4844" s="100">
        <v>65890</v>
      </c>
      <c r="F4844" s="129">
        <v>1998</v>
      </c>
      <c r="G4844" s="100" t="s">
        <v>291</v>
      </c>
      <c r="H4844" s="15" t="s">
        <v>281</v>
      </c>
      <c r="I4844" s="130">
        <v>9.43</v>
      </c>
      <c r="J4844" s="6">
        <f>1</f>
        <v>1</v>
      </c>
    </row>
    <row r="4845" spans="2:10" ht="23.25" customHeight="1">
      <c r="B4845" s="100" t="s">
        <v>426</v>
      </c>
      <c r="C4845" s="100" t="str">
        <f>_xlfn.XLOOKUP(tblMix[[#This Row],[Team Name]],tblLookup[Team Name],tblLookup[Arena Name],NA(),0,1)</f>
        <v>Allegiant Stadium</v>
      </c>
      <c r="D4845" s="100" t="s">
        <v>428</v>
      </c>
      <c r="E4845" s="100">
        <v>65000</v>
      </c>
      <c r="F4845" s="129">
        <v>2020</v>
      </c>
      <c r="G4845" s="100" t="s">
        <v>291</v>
      </c>
      <c r="H4845" s="15" t="s">
        <v>287</v>
      </c>
      <c r="I4845" s="130">
        <v>8.57</v>
      </c>
      <c r="J4845" s="6">
        <f>1</f>
        <v>1</v>
      </c>
    </row>
    <row r="4846" spans="2:10" ht="23.25" customHeight="1">
      <c r="B4846" s="100" t="s">
        <v>442</v>
      </c>
      <c r="C4846" s="100" t="s">
        <v>443</v>
      </c>
      <c r="D4846" s="100" t="s">
        <v>444</v>
      </c>
      <c r="E4846" s="100">
        <v>73208</v>
      </c>
      <c r="F4846" s="129">
        <v>1975</v>
      </c>
      <c r="G4846" s="100" t="s">
        <v>311</v>
      </c>
      <c r="H4846" s="15" t="s">
        <v>287</v>
      </c>
      <c r="I4846" s="130">
        <v>14.84</v>
      </c>
      <c r="J4846" s="6">
        <f>1</f>
        <v>1</v>
      </c>
    </row>
    <row r="4847" spans="2:10" ht="23.25" customHeight="1">
      <c r="B4847" s="100" t="str" cm="1">
        <f t="array" ref="B4847">_xlfn.XLOOKUP(tblMix[[#This Row],[Arena Name]]&amp;tblMix[[#This Row],[Arena Location]],tblLookup[Arena Name]&amp;tblLookup[Arena Location],tblLookup[Team Name],NA(),0,1)</f>
        <v>Green Bay Packers</v>
      </c>
      <c r="C4847" s="100" t="str">
        <f>_xlfn.XLOOKUP(tblMix[[#This Row],[Arena Location]],tblLookup[Arena Location],tblLookup[Arena Name],NA(),0,1)</f>
        <v>Lambeau Field</v>
      </c>
      <c r="D4847" s="100" t="s">
        <v>413</v>
      </c>
      <c r="E4847" s="100">
        <v>81441</v>
      </c>
      <c r="F4847" s="129">
        <v>1957</v>
      </c>
      <c r="G4847" s="100" t="s">
        <v>288</v>
      </c>
      <c r="H4847" s="15" t="s">
        <v>287</v>
      </c>
      <c r="I4847" s="130">
        <v>5.13</v>
      </c>
      <c r="J4847" s="6">
        <f>1</f>
        <v>1</v>
      </c>
    </row>
    <row r="4848" spans="2:10" ht="23.25" customHeight="1">
      <c r="B4848" s="100" t="s">
        <v>432</v>
      </c>
      <c r="C4848" s="100" t="s">
        <v>430</v>
      </c>
      <c r="D4848" s="100" t="s">
        <v>431</v>
      </c>
      <c r="E4848" s="100">
        <v>70240</v>
      </c>
      <c r="F4848" s="129">
        <v>2020</v>
      </c>
      <c r="G4848" s="100" t="s">
        <v>309</v>
      </c>
      <c r="H4848" s="15" t="s">
        <v>290</v>
      </c>
      <c r="I4848" s="130">
        <v>1.83</v>
      </c>
      <c r="J4848" s="6">
        <f>1</f>
        <v>1</v>
      </c>
    </row>
    <row r="4849" spans="2:10" ht="23.25" customHeight="1">
      <c r="B4849" s="100" t="s">
        <v>429</v>
      </c>
      <c r="C4849" s="100" t="s">
        <v>430</v>
      </c>
      <c r="D4849" s="100" t="s">
        <v>431</v>
      </c>
      <c r="E4849" s="100">
        <v>70240</v>
      </c>
      <c r="F4849" s="129">
        <v>2020</v>
      </c>
      <c r="G4849" s="100" t="s">
        <v>285</v>
      </c>
      <c r="H4849" s="15" t="s">
        <v>283</v>
      </c>
      <c r="I4849" s="130">
        <v>12.71</v>
      </c>
      <c r="J4849" s="6">
        <f>1</f>
        <v>1</v>
      </c>
    </row>
    <row r="4850" spans="2:10" ht="23.25" customHeight="1">
      <c r="B4850" s="100" t="s">
        <v>405</v>
      </c>
      <c r="C4850" s="100" t="s">
        <v>406</v>
      </c>
      <c r="D4850" s="100" t="str">
        <f>_xlfn.XLOOKUP(tblMix[[#This Row],[Arena Name]],tblLookup[Arena Name],tblLookup[Arena Location],NA(),0,1)</f>
        <v>Denver, Colorado</v>
      </c>
      <c r="E4850" s="100">
        <v>76125</v>
      </c>
      <c r="F4850" s="129">
        <v>2001</v>
      </c>
      <c r="G4850" s="100" t="s">
        <v>292</v>
      </c>
      <c r="H4850" s="15" t="s">
        <v>281</v>
      </c>
      <c r="I4850" s="130">
        <v>9.19</v>
      </c>
      <c r="J4850" s="6">
        <f>1</f>
        <v>1</v>
      </c>
    </row>
    <row r="4851" spans="2:10" ht="23.25" customHeight="1">
      <c r="B4851" s="100" t="str" cm="1">
        <f t="array" ref="B4851">_xlfn.XLOOKUP(tblMix[[#This Row],[Arena Name]]&amp;tblMix[[#This Row],[Arena Location]],tblLookup[Arena Name]&amp;tblLookup[Arena Location],tblLookup[Team Name],NA(),0,1)</f>
        <v>San Francisco 49ers</v>
      </c>
      <c r="C4851" s="100" t="s">
        <v>456</v>
      </c>
      <c r="D4851" s="100" t="s">
        <v>457</v>
      </c>
      <c r="E4851" s="100">
        <v>68500</v>
      </c>
      <c r="F4851" s="129">
        <v>2014</v>
      </c>
      <c r="G4851" s="100" t="s">
        <v>286</v>
      </c>
      <c r="H4851" s="15" t="s">
        <v>281</v>
      </c>
      <c r="I4851" s="130">
        <v>7.99</v>
      </c>
      <c r="J4851" s="6">
        <f>1</f>
        <v>1</v>
      </c>
    </row>
    <row r="4852" spans="2:10" ht="23.25" customHeight="1">
      <c r="B4852" s="100" t="s">
        <v>429</v>
      </c>
      <c r="C4852" s="100" t="str">
        <f>_xlfn.XLOOKUP(tblMix[[#This Row],[Team Name]],tblLookup[Team Name],tblLookup[Arena Name],NA(),0,1)</f>
        <v>SoFi Stadium</v>
      </c>
      <c r="D4852" s="100" t="s">
        <v>431</v>
      </c>
      <c r="E4852" s="100">
        <v>70240</v>
      </c>
      <c r="F4852" s="129">
        <v>2020</v>
      </c>
      <c r="G4852" s="100" t="s">
        <v>294</v>
      </c>
      <c r="H4852" s="15" t="s">
        <v>287</v>
      </c>
      <c r="I4852" s="130">
        <v>3.08</v>
      </c>
      <c r="J4852" s="6">
        <f>1</f>
        <v>1</v>
      </c>
    </row>
    <row r="4853" spans="2:10" ht="23.25" customHeight="1">
      <c r="B4853" s="100" t="s">
        <v>414</v>
      </c>
      <c r="C4853" s="100" t="s">
        <v>415</v>
      </c>
      <c r="D4853" s="100" t="s">
        <v>416</v>
      </c>
      <c r="E4853" s="100">
        <v>72220</v>
      </c>
      <c r="F4853" s="129">
        <v>2002</v>
      </c>
      <c r="G4853" s="100" t="s">
        <v>321</v>
      </c>
      <c r="H4853" s="15" t="s">
        <v>290</v>
      </c>
      <c r="I4853" s="130">
        <v>4.2300000000000004</v>
      </c>
      <c r="J4853" s="6">
        <f>1</f>
        <v>1</v>
      </c>
    </row>
    <row r="4854" spans="2:10" ht="23.25" customHeight="1">
      <c r="B4854" s="100" t="s">
        <v>455</v>
      </c>
      <c r="C4854" s="100" t="s">
        <v>456</v>
      </c>
      <c r="D4854" s="100" t="str">
        <f>_xlfn.XLOOKUP(tblMix[[#This Row],[Arena Name]],tblLookup[Arena Name],tblLookup[Arena Location],NA(),0,1)</f>
        <v>Santa Clara, California</v>
      </c>
      <c r="E4854" s="100">
        <v>68500</v>
      </c>
      <c r="F4854" s="129">
        <v>2014</v>
      </c>
      <c r="G4854" s="100" t="s">
        <v>293</v>
      </c>
      <c r="H4854" s="15" t="s">
        <v>281</v>
      </c>
      <c r="I4854" s="130">
        <v>5.38</v>
      </c>
      <c r="J4854" s="6">
        <f>1</f>
        <v>1</v>
      </c>
    </row>
    <row r="4855" spans="2:10" ht="23.25" customHeight="1">
      <c r="B4855" s="100" t="str" cm="1">
        <f t="array" ref="B4855">_xlfn.XLOOKUP(tblMix[[#This Row],[Arena Name]]&amp;tblMix[[#This Row],[Arena Location]],tblLookup[Arena Name]&amp;tblLookup[Arena Location],tblLookup[Team Name],NA(),0,1)</f>
        <v>Jacksonville Jaguars</v>
      </c>
      <c r="C4855" s="100" t="str">
        <f>_xlfn.XLOOKUP(tblMix[[#This Row],[Arena Location]],tblLookup[Arena Location],tblLookup[Arena Name],NA(),0,1)</f>
        <v>TIAA Bank Field</v>
      </c>
      <c r="D4855" s="100" t="s">
        <v>422</v>
      </c>
      <c r="E4855" s="100">
        <v>69132</v>
      </c>
      <c r="F4855" s="129">
        <v>2008</v>
      </c>
      <c r="G4855" s="100" t="s">
        <v>301</v>
      </c>
      <c r="H4855" s="15" t="s">
        <v>290</v>
      </c>
      <c r="I4855" s="130">
        <v>12.9</v>
      </c>
      <c r="J4855" s="6">
        <f>1</f>
        <v>1</v>
      </c>
    </row>
    <row r="4856" spans="2:10" ht="23.25" customHeight="1">
      <c r="B4856" s="100" t="str" cm="1">
        <f t="array" ref="B4856">_xlfn.XLOOKUP(tblMix[[#This Row],[Arena Name]]&amp;tblMix[[#This Row],[Arena Location]],tblLookup[Arena Name]&amp;tblLookup[Arena Location],tblLookup[Team Name],NA(),0,1)</f>
        <v>Jacksonville Jaguars</v>
      </c>
      <c r="C4856" s="100" t="str">
        <f>_xlfn.XLOOKUP(tblMix[[#This Row],[Arena Location]],tblLookup[Arena Location],tblLookup[Arena Name],NA(),0,1)</f>
        <v>TIAA Bank Field</v>
      </c>
      <c r="D4856" s="100" t="s">
        <v>422</v>
      </c>
      <c r="E4856" s="100">
        <v>69132</v>
      </c>
      <c r="F4856" s="129">
        <v>2008</v>
      </c>
      <c r="G4856" s="100" t="s">
        <v>284</v>
      </c>
      <c r="H4856" s="15" t="s">
        <v>287</v>
      </c>
      <c r="I4856" s="130">
        <v>10.71</v>
      </c>
      <c r="J4856" s="6">
        <f>1</f>
        <v>1</v>
      </c>
    </row>
    <row r="4857" spans="2:10" ht="23.25" customHeight="1">
      <c r="B4857" s="100" t="str" cm="1">
        <f t="array" ref="B4857">_xlfn.XLOOKUP(tblMix[[#This Row],[Arena Name]]&amp;tblMix[[#This Row],[Arena Location]],tblLookup[Arena Name]&amp;tblLookup[Arena Location],tblLookup[Team Name],NA(),0,1)</f>
        <v>Los Angeles Rams</v>
      </c>
      <c r="C4857" s="100" t="s">
        <v>430</v>
      </c>
      <c r="D4857" s="100" t="str">
        <f>_xlfn.XLOOKUP(tblMix[[#This Row],[Arena Name]],tblLookup[Arena Name],tblLookup[Arena Location],NA(),0,1)</f>
        <v>Inglewood, California</v>
      </c>
      <c r="E4857" s="100">
        <v>70240</v>
      </c>
      <c r="F4857" s="129">
        <v>2020</v>
      </c>
      <c r="G4857" s="100" t="s">
        <v>322</v>
      </c>
      <c r="H4857" s="15" t="s">
        <v>281</v>
      </c>
      <c r="I4857" s="130">
        <v>4.45</v>
      </c>
      <c r="J4857" s="6">
        <f>1</f>
        <v>1</v>
      </c>
    </row>
    <row r="4858" spans="2:10" ht="23.25" customHeight="1">
      <c r="B4858" s="100" t="s">
        <v>439</v>
      </c>
      <c r="C4858" s="100" t="s">
        <v>440</v>
      </c>
      <c r="D4858" s="100" t="s">
        <v>441</v>
      </c>
      <c r="E4858" s="100">
        <v>66829</v>
      </c>
      <c r="F4858" s="129">
        <v>2002</v>
      </c>
      <c r="G4858" s="100" t="s">
        <v>277</v>
      </c>
      <c r="H4858" s="15" t="s">
        <v>290</v>
      </c>
      <c r="I4858" s="130">
        <v>7.75</v>
      </c>
      <c r="J4858" s="6">
        <f>1</f>
        <v>1</v>
      </c>
    </row>
    <row r="4859" spans="2:10" ht="23.25" customHeight="1">
      <c r="B4859" s="100" t="s">
        <v>452</v>
      </c>
      <c r="C4859" s="100" t="s">
        <v>453</v>
      </c>
      <c r="D4859" s="100" t="s">
        <v>454</v>
      </c>
      <c r="E4859" s="100">
        <v>68400</v>
      </c>
      <c r="F4859" s="129">
        <v>2001</v>
      </c>
      <c r="G4859" s="100" t="s">
        <v>273</v>
      </c>
      <c r="H4859" s="15" t="s">
        <v>281</v>
      </c>
      <c r="I4859" s="130">
        <v>6.37</v>
      </c>
      <c r="J4859" s="6">
        <f>1</f>
        <v>1</v>
      </c>
    </row>
    <row r="4860" spans="2:10" ht="23.25" customHeight="1">
      <c r="B4860" s="100" t="s">
        <v>442</v>
      </c>
      <c r="C4860" s="100" t="s">
        <v>443</v>
      </c>
      <c r="D4860" s="100" t="s">
        <v>444</v>
      </c>
      <c r="E4860" s="100">
        <v>73208</v>
      </c>
      <c r="F4860" s="129">
        <v>1975</v>
      </c>
      <c r="G4860" s="100" t="s">
        <v>322</v>
      </c>
      <c r="H4860" s="15" t="s">
        <v>283</v>
      </c>
      <c r="I4860" s="130">
        <v>4.54</v>
      </c>
      <c r="J4860" s="6">
        <f>1</f>
        <v>1</v>
      </c>
    </row>
    <row r="4861" spans="2:10" ht="23.25" customHeight="1">
      <c r="B4861" s="100" t="s">
        <v>378</v>
      </c>
      <c r="C4861" s="100" t="s">
        <v>379</v>
      </c>
      <c r="D4861" s="100" t="s">
        <v>380</v>
      </c>
      <c r="E4861" s="100">
        <v>63400</v>
      </c>
      <c r="F4861" s="129">
        <v>2006</v>
      </c>
      <c r="G4861" s="100" t="s">
        <v>291</v>
      </c>
      <c r="H4861" s="15" t="s">
        <v>281</v>
      </c>
      <c r="I4861" s="130">
        <v>9.43</v>
      </c>
      <c r="J4861" s="6">
        <f>1</f>
        <v>1</v>
      </c>
    </row>
    <row r="4862" spans="2:10" ht="23.25" customHeight="1">
      <c r="B4862" s="100" t="s">
        <v>393</v>
      </c>
      <c r="C4862" s="100" t="s">
        <v>394</v>
      </c>
      <c r="D4862" s="100" t="s">
        <v>395</v>
      </c>
      <c r="E4862" s="100">
        <v>61500</v>
      </c>
      <c r="F4862" s="129">
        <v>1924</v>
      </c>
      <c r="G4862" s="100" t="s">
        <v>301</v>
      </c>
      <c r="H4862" s="15" t="s">
        <v>290</v>
      </c>
      <c r="I4862" s="130">
        <v>12.9</v>
      </c>
      <c r="J4862" s="6">
        <f>1</f>
        <v>1</v>
      </c>
    </row>
    <row r="4863" spans="2:10" ht="23.25" customHeight="1">
      <c r="B4863" s="100" t="s">
        <v>396</v>
      </c>
      <c r="C4863" s="100" t="s">
        <v>397</v>
      </c>
      <c r="D4863" s="100" t="s">
        <v>398</v>
      </c>
      <c r="E4863" s="100">
        <v>65515</v>
      </c>
      <c r="F4863" s="129">
        <v>2000</v>
      </c>
      <c r="G4863" s="100" t="s">
        <v>289</v>
      </c>
      <c r="H4863" s="15" t="s">
        <v>287</v>
      </c>
      <c r="I4863" s="130">
        <v>7.76</v>
      </c>
      <c r="J4863" s="6">
        <f>1</f>
        <v>1</v>
      </c>
    </row>
    <row r="4864" spans="2:10" ht="23.25" customHeight="1">
      <c r="B4864" s="100" t="s">
        <v>426</v>
      </c>
      <c r="C4864" s="100" t="s">
        <v>427</v>
      </c>
      <c r="D4864" s="100" t="s">
        <v>428</v>
      </c>
      <c r="E4864" s="100">
        <v>65000</v>
      </c>
      <c r="F4864" s="129">
        <v>2020</v>
      </c>
      <c r="G4864" s="100" t="s">
        <v>324</v>
      </c>
      <c r="H4864" s="15" t="s">
        <v>283</v>
      </c>
      <c r="I4864" s="130">
        <v>14.14</v>
      </c>
      <c r="J4864" s="6">
        <f>1</f>
        <v>1</v>
      </c>
    </row>
    <row r="4865" spans="2:10" ht="23.25" customHeight="1">
      <c r="B4865" s="100" t="str" cm="1">
        <f t="array" ref="B4865">_xlfn.XLOOKUP(tblMix[[#This Row],[Arena Name]]&amp;tblMix[[#This Row],[Arena Location]],tblLookup[Arena Name]&amp;tblLookup[Arena Location],tblLookup[Team Name],NA(),0,1)</f>
        <v>Chicago Bears</v>
      </c>
      <c r="C4865" s="100" t="str">
        <f>_xlfn.XLOOKUP(tblMix[[#This Row],[Arena Location]],tblLookup[Arena Location],tblLookup[Arena Name],NA(),0,1)</f>
        <v>Soldier Field</v>
      </c>
      <c r="D4865" s="100" t="s">
        <v>395</v>
      </c>
      <c r="E4865" s="100">
        <v>61500</v>
      </c>
      <c r="F4865" s="129">
        <v>1924</v>
      </c>
      <c r="G4865" s="100" t="s">
        <v>364</v>
      </c>
      <c r="H4865" s="15" t="s">
        <v>283</v>
      </c>
      <c r="I4865" s="130">
        <v>6.86</v>
      </c>
      <c r="J4865" s="6">
        <f>1</f>
        <v>1</v>
      </c>
    </row>
    <row r="4866" spans="2:10" ht="23.25" customHeight="1">
      <c r="B4866" s="100" t="s">
        <v>381</v>
      </c>
      <c r="C4866" s="100" t="str">
        <f>_xlfn.XLOOKUP(tblMix[[#This Row],[Team Name]],tblLookup[Team Name],tblLookup[Arena Name],NA(),0,1)</f>
        <v>Mercedes-Benz Stadium</v>
      </c>
      <c r="D4866" s="100" t="s">
        <v>383</v>
      </c>
      <c r="E4866" s="100">
        <v>71000</v>
      </c>
      <c r="F4866" s="129">
        <v>2017</v>
      </c>
      <c r="G4866" s="100" t="s">
        <v>286</v>
      </c>
      <c r="H4866" s="15" t="s">
        <v>281</v>
      </c>
      <c r="I4866" s="130">
        <v>7.99</v>
      </c>
      <c r="J4866" s="6">
        <f>1</f>
        <v>1</v>
      </c>
    </row>
    <row r="4867" spans="2:10" ht="23.25" customHeight="1">
      <c r="B4867" s="100" t="str" cm="1">
        <f t="array" ref="B4867">_xlfn.XLOOKUP(tblMix[[#This Row],[Arena Name]]&amp;tblMix[[#This Row],[Arena Location]],tblLookup[Arena Name]&amp;tblLookup[Arena Location],tblLookup[Team Name],NA(),0,1)</f>
        <v>Los Angeles Rams</v>
      </c>
      <c r="C4867" s="100" t="s">
        <v>430</v>
      </c>
      <c r="D4867" s="100" t="s">
        <v>431</v>
      </c>
      <c r="E4867" s="100">
        <v>70240</v>
      </c>
      <c r="F4867" s="129">
        <v>2020</v>
      </c>
      <c r="G4867" s="100" t="s">
        <v>272</v>
      </c>
      <c r="H4867" s="15" t="s">
        <v>290</v>
      </c>
      <c r="I4867" s="130">
        <v>15.22</v>
      </c>
      <c r="J4867" s="6">
        <f>1</f>
        <v>1</v>
      </c>
    </row>
    <row r="4868" spans="2:10" ht="23.25" customHeight="1">
      <c r="B4868" s="100" t="str" cm="1">
        <f t="array" ref="B4868">_xlfn.XLOOKUP(tblMix[[#This Row],[Arena Name]]&amp;tblMix[[#This Row],[Arena Location]],tblLookup[Arena Name]&amp;tblLookup[Arena Location],tblLookup[Team Name],NA(),0,1)</f>
        <v>Dallas Cowboys</v>
      </c>
      <c r="C4868" s="100" t="s">
        <v>403</v>
      </c>
      <c r="D4868" s="100" t="s">
        <v>404</v>
      </c>
      <c r="E4868" s="100">
        <v>80000</v>
      </c>
      <c r="F4868" s="129">
        <v>2009</v>
      </c>
      <c r="G4868" s="100" t="s">
        <v>300</v>
      </c>
      <c r="H4868" s="15" t="s">
        <v>281</v>
      </c>
      <c r="I4868" s="130">
        <v>8.64</v>
      </c>
      <c r="J4868" s="6">
        <f>1</f>
        <v>1</v>
      </c>
    </row>
    <row r="4869" spans="2:10" ht="23.25" customHeight="1">
      <c r="B4869" s="100" t="s">
        <v>417</v>
      </c>
      <c r="C4869" s="100" t="s">
        <v>418</v>
      </c>
      <c r="D4869" s="100" t="s">
        <v>419</v>
      </c>
      <c r="E4869" s="100">
        <v>67000</v>
      </c>
      <c r="F4869" s="129">
        <v>2008</v>
      </c>
      <c r="G4869" s="100" t="s">
        <v>268</v>
      </c>
      <c r="H4869" s="15" t="s">
        <v>290</v>
      </c>
      <c r="I4869" s="130">
        <v>6.16</v>
      </c>
      <c r="J4869" s="6">
        <f>1</f>
        <v>1</v>
      </c>
    </row>
    <row r="4870" spans="2:10" ht="23.25" customHeight="1">
      <c r="B4870" s="100" t="s">
        <v>387</v>
      </c>
      <c r="C4870" s="100" t="str">
        <f>_xlfn.XLOOKUP(tblMix[[#This Row],[Team Name]],tblLookup[Team Name],tblLookup[Arena Name],NA(),0,1)</f>
        <v>Highmark Stadium</v>
      </c>
      <c r="D4870" s="100" t="s">
        <v>389</v>
      </c>
      <c r="E4870" s="100">
        <v>71608</v>
      </c>
      <c r="F4870" s="129">
        <v>1973</v>
      </c>
      <c r="G4870" s="100" t="s">
        <v>301</v>
      </c>
      <c r="H4870" s="15" t="s">
        <v>283</v>
      </c>
      <c r="I4870" s="130">
        <v>13.67</v>
      </c>
      <c r="J4870" s="6">
        <f>1</f>
        <v>1</v>
      </c>
    </row>
    <row r="4871" spans="2:10" ht="23.25" customHeight="1">
      <c r="B4871" s="100" t="s">
        <v>378</v>
      </c>
      <c r="C4871" s="100" t="str">
        <f>_xlfn.XLOOKUP(tblMix[[#This Row],[Team Name]],tblLookup[Team Name],tblLookup[Arena Name],NA(),0,1)</f>
        <v>State Farm Stadium</v>
      </c>
      <c r="D4871" s="100" t="str">
        <f>_xlfn.XLOOKUP(tblMix[[#This Row],[Arena Name]],tblLookup[Arena Name],tblLookup[Arena Location],NA(),0,1)</f>
        <v>Glendale, Arizona</v>
      </c>
      <c r="E4871" s="100">
        <v>63400</v>
      </c>
      <c r="F4871" s="129">
        <v>2006</v>
      </c>
      <c r="G4871" s="100" t="s">
        <v>268</v>
      </c>
      <c r="H4871" s="15" t="s">
        <v>283</v>
      </c>
      <c r="I4871" s="130">
        <v>5.73</v>
      </c>
      <c r="J4871" s="6">
        <f>1</f>
        <v>1</v>
      </c>
    </row>
    <row r="4872" spans="2:10" ht="23.25" customHeight="1">
      <c r="B4872" s="100" t="s">
        <v>417</v>
      </c>
      <c r="C4872" s="100" t="s">
        <v>418</v>
      </c>
      <c r="D4872" s="100" t="s">
        <v>419</v>
      </c>
      <c r="E4872" s="100">
        <v>67000</v>
      </c>
      <c r="F4872" s="129">
        <v>2008</v>
      </c>
      <c r="G4872" s="100" t="s">
        <v>321</v>
      </c>
      <c r="H4872" s="15" t="s">
        <v>290</v>
      </c>
      <c r="I4872" s="130">
        <v>4.2300000000000004</v>
      </c>
      <c r="J4872" s="6">
        <f>1</f>
        <v>1</v>
      </c>
    </row>
    <row r="4873" spans="2:10" ht="23.25" customHeight="1">
      <c r="B4873" s="100" t="s">
        <v>378</v>
      </c>
      <c r="C4873" s="100" t="s">
        <v>379</v>
      </c>
      <c r="D4873" s="100" t="s">
        <v>380</v>
      </c>
      <c r="E4873" s="100">
        <v>63400</v>
      </c>
      <c r="F4873" s="129">
        <v>2006</v>
      </c>
      <c r="G4873" s="100" t="s">
        <v>361</v>
      </c>
      <c r="H4873" s="15" t="s">
        <v>283</v>
      </c>
      <c r="I4873" s="130">
        <v>3.15</v>
      </c>
      <c r="J4873" s="6">
        <f>1</f>
        <v>1</v>
      </c>
    </row>
    <row r="4874" spans="2:10" ht="23.25" customHeight="1">
      <c r="B4874" s="100" t="s">
        <v>432</v>
      </c>
      <c r="C4874" s="100" t="s">
        <v>430</v>
      </c>
      <c r="D4874" s="100" t="str">
        <f>_xlfn.XLOOKUP(tblMix[[#This Row],[Arena Name]],tblLookup[Arena Name],tblLookup[Arena Location],NA(),0,1)</f>
        <v>Inglewood, California</v>
      </c>
      <c r="E4874" s="100">
        <v>70240</v>
      </c>
      <c r="F4874" s="129">
        <v>2020</v>
      </c>
      <c r="G4874" s="100" t="s">
        <v>324</v>
      </c>
      <c r="H4874" s="15" t="s">
        <v>283</v>
      </c>
      <c r="I4874" s="130">
        <v>14.14</v>
      </c>
      <c r="J4874" s="6">
        <f>1</f>
        <v>1</v>
      </c>
    </row>
    <row r="4875" spans="2:10" ht="23.25" customHeight="1">
      <c r="B4875" s="100" t="s">
        <v>455</v>
      </c>
      <c r="C4875" s="100" t="s">
        <v>456</v>
      </c>
      <c r="D4875" s="100" t="s">
        <v>457</v>
      </c>
      <c r="E4875" s="100">
        <v>68500</v>
      </c>
      <c r="F4875" s="129">
        <v>2014</v>
      </c>
      <c r="G4875" s="100" t="s">
        <v>303</v>
      </c>
      <c r="H4875" s="15" t="s">
        <v>290</v>
      </c>
      <c r="I4875" s="130">
        <v>12.74</v>
      </c>
      <c r="J4875" s="6">
        <f>1</f>
        <v>1</v>
      </c>
    </row>
    <row r="4876" spans="2:10" ht="23.25" customHeight="1">
      <c r="B4876" s="100" t="s">
        <v>387</v>
      </c>
      <c r="C4876" s="100" t="s">
        <v>388</v>
      </c>
      <c r="D4876" s="100" t="s">
        <v>389</v>
      </c>
      <c r="E4876" s="100">
        <v>71608</v>
      </c>
      <c r="F4876" s="129">
        <v>1973</v>
      </c>
      <c r="G4876" s="100" t="s">
        <v>270</v>
      </c>
      <c r="H4876" s="15" t="s">
        <v>281</v>
      </c>
      <c r="I4876" s="130">
        <v>8.84</v>
      </c>
      <c r="J4876" s="6">
        <f>1</f>
        <v>1</v>
      </c>
    </row>
    <row r="4877" spans="2:10" ht="23.25" customHeight="1">
      <c r="B4877" s="100" t="s">
        <v>402</v>
      </c>
      <c r="C4877" s="100" t="s">
        <v>403</v>
      </c>
      <c r="D4877" s="100" t="s">
        <v>404</v>
      </c>
      <c r="E4877" s="100">
        <v>80000</v>
      </c>
      <c r="F4877" s="129">
        <v>2009</v>
      </c>
      <c r="G4877" s="100" t="s">
        <v>292</v>
      </c>
      <c r="H4877" s="15" t="s">
        <v>287</v>
      </c>
      <c r="I4877" s="130">
        <v>9.99</v>
      </c>
      <c r="J4877" s="6">
        <f>1</f>
        <v>1</v>
      </c>
    </row>
    <row r="4878" spans="2:10" ht="23.25" customHeight="1">
      <c r="B4878" s="100" t="s">
        <v>396</v>
      </c>
      <c r="C4878" s="100" t="s">
        <v>397</v>
      </c>
      <c r="D4878" s="100" t="s">
        <v>398</v>
      </c>
      <c r="E4878" s="100">
        <v>65515</v>
      </c>
      <c r="F4878" s="129">
        <v>2000</v>
      </c>
      <c r="G4878" s="100" t="s">
        <v>269</v>
      </c>
      <c r="H4878" s="15" t="s">
        <v>283</v>
      </c>
      <c r="I4878" s="130">
        <v>10.34</v>
      </c>
      <c r="J4878" s="6">
        <f>1</f>
        <v>1</v>
      </c>
    </row>
    <row r="4879" spans="2:10" ht="23.25" customHeight="1">
      <c r="B4879" s="100" t="s">
        <v>384</v>
      </c>
      <c r="C4879" s="100" t="str">
        <f>_xlfn.XLOOKUP(tblMix[[#This Row],[Team Name]],tblLookup[Team Name],tblLookup[Arena Name],NA(),0,1)</f>
        <v>M&amp;T Bank Stadium</v>
      </c>
      <c r="D4879" s="100" t="str">
        <f>_xlfn.XLOOKUP(tblMix[[#This Row],[Arena Name]],tblLookup[Arena Name],tblLookup[Arena Location],NA(),0,1)</f>
        <v>Baltimore, Maryland</v>
      </c>
      <c r="E4879" s="100">
        <v>71008</v>
      </c>
      <c r="F4879" s="129">
        <v>1998</v>
      </c>
      <c r="G4879" s="100" t="s">
        <v>272</v>
      </c>
      <c r="H4879" s="15" t="s">
        <v>283</v>
      </c>
      <c r="I4879" s="130">
        <v>15.68</v>
      </c>
      <c r="J4879" s="6">
        <f>1</f>
        <v>1</v>
      </c>
    </row>
    <row r="4880" spans="2:10" ht="23.25" customHeight="1">
      <c r="B4880" s="100" t="s">
        <v>426</v>
      </c>
      <c r="C4880" s="100" t="s">
        <v>427</v>
      </c>
      <c r="D4880" s="100" t="s">
        <v>428</v>
      </c>
      <c r="E4880" s="100">
        <v>65000</v>
      </c>
      <c r="F4880" s="129">
        <v>2020</v>
      </c>
      <c r="G4880" s="100" t="s">
        <v>364</v>
      </c>
      <c r="H4880" s="15" t="s">
        <v>281</v>
      </c>
      <c r="I4880" s="130">
        <v>7.2</v>
      </c>
      <c r="J4880" s="6">
        <f>1</f>
        <v>1</v>
      </c>
    </row>
    <row r="4881" spans="2:10" ht="23.25" customHeight="1">
      <c r="B4881" s="100" t="s">
        <v>408</v>
      </c>
      <c r="C4881" s="100" t="s">
        <v>409</v>
      </c>
      <c r="D4881" s="100" t="s">
        <v>410</v>
      </c>
      <c r="E4881" s="100">
        <v>65000</v>
      </c>
      <c r="F4881" s="129">
        <v>2002</v>
      </c>
      <c r="G4881" s="100" t="s">
        <v>268</v>
      </c>
      <c r="H4881" s="15" t="s">
        <v>281</v>
      </c>
      <c r="I4881" s="130">
        <v>5.39</v>
      </c>
      <c r="J4881" s="6">
        <f>1</f>
        <v>1</v>
      </c>
    </row>
    <row r="4882" spans="2:10" ht="23.25" customHeight="1">
      <c r="B4882" s="100" t="s">
        <v>436</v>
      </c>
      <c r="C4882" s="100" t="str">
        <f>_xlfn.XLOOKUP(tblMix[[#This Row],[Team Name]],tblLookup[Team Name],tblLookup[Arena Name],NA(),0,1)</f>
        <v>U.S. Bank Stadium</v>
      </c>
      <c r="D4882" s="100" t="s">
        <v>438</v>
      </c>
      <c r="E4882" s="100">
        <v>66655</v>
      </c>
      <c r="F4882" s="129">
        <v>2016</v>
      </c>
      <c r="G4882" s="100" t="s">
        <v>323</v>
      </c>
      <c r="H4882" s="15" t="s">
        <v>281</v>
      </c>
      <c r="I4882" s="130">
        <v>2.19</v>
      </c>
      <c r="J4882" s="6">
        <f>1</f>
        <v>1</v>
      </c>
    </row>
    <row r="4883" spans="2:10" ht="23.25" customHeight="1">
      <c r="B4883" s="100" t="s">
        <v>429</v>
      </c>
      <c r="C4883" s="100" t="s">
        <v>430</v>
      </c>
      <c r="D4883" s="100" t="s">
        <v>431</v>
      </c>
      <c r="E4883" s="100">
        <v>70240</v>
      </c>
      <c r="F4883" s="129">
        <v>2020</v>
      </c>
      <c r="G4883" s="100" t="s">
        <v>267</v>
      </c>
      <c r="H4883" s="15" t="s">
        <v>287</v>
      </c>
      <c r="I4883" s="130">
        <v>13.64</v>
      </c>
      <c r="J4883" s="6">
        <f>1</f>
        <v>1</v>
      </c>
    </row>
    <row r="4884" spans="2:10" ht="23.25" customHeight="1">
      <c r="B4884" s="100" t="str" cm="1">
        <f t="array" ref="B4884">_xlfn.XLOOKUP(tblMix[[#This Row],[Arena Name]]&amp;tblMix[[#This Row],[Arena Location]],tblLookup[Arena Name]&amp;tblLookup[Arena Location],tblLookup[Team Name],NA(),0,1)</f>
        <v>Washington Commanders</v>
      </c>
      <c r="C4884" s="100" t="str">
        <f>_xlfn.XLOOKUP(tblMix[[#This Row],[Arena Location]],tblLookup[Arena Location],tblLookup[Arena Name],NA(),0,1)</f>
        <v>Commanders Field</v>
      </c>
      <c r="D4884" s="100" t="s">
        <v>469</v>
      </c>
      <c r="E4884" s="100">
        <v>82000</v>
      </c>
      <c r="F4884" s="129">
        <v>1997</v>
      </c>
      <c r="G4884" s="100" t="s">
        <v>271</v>
      </c>
      <c r="H4884" s="15" t="s">
        <v>287</v>
      </c>
      <c r="I4884" s="130">
        <v>9.4700000000000006</v>
      </c>
      <c r="J4884" s="6">
        <f>1</f>
        <v>1</v>
      </c>
    </row>
    <row r="4885" spans="2:10" ht="23.25" customHeight="1">
      <c r="B4885" s="100" t="s">
        <v>433</v>
      </c>
      <c r="C4885" s="100" t="s">
        <v>434</v>
      </c>
      <c r="D4885" s="100" t="str">
        <f>_xlfn.XLOOKUP(tblMix[[#This Row],[Arena Name]],tblLookup[Arena Name],tblLookup[Arena Location],NA(),0,1)</f>
        <v>Miami Gardens, Florida</v>
      </c>
      <c r="E4885" s="100">
        <v>65326</v>
      </c>
      <c r="F4885" s="129">
        <v>1987</v>
      </c>
      <c r="G4885" s="100" t="s">
        <v>310</v>
      </c>
      <c r="H4885" s="15" t="s">
        <v>283</v>
      </c>
      <c r="I4885" s="130">
        <v>7.49</v>
      </c>
      <c r="J4885" s="6">
        <f>1</f>
        <v>1</v>
      </c>
    </row>
    <row r="4886" spans="2:10" ht="23.25" customHeight="1">
      <c r="B4886" s="100" t="s">
        <v>439</v>
      </c>
      <c r="C4886" s="100" t="s">
        <v>440</v>
      </c>
      <c r="D4886" s="100" t="str">
        <f>_xlfn.XLOOKUP(tblMix[[#This Row],[Arena Name]],tblLookup[Arena Name],tblLookup[Arena Location],NA(),0,1)</f>
        <v>Foxborough, Massachusetts</v>
      </c>
      <c r="E4886" s="100">
        <v>66829</v>
      </c>
      <c r="F4886" s="129">
        <v>2002</v>
      </c>
      <c r="G4886" s="100" t="s">
        <v>282</v>
      </c>
      <c r="H4886" s="15" t="s">
        <v>287</v>
      </c>
      <c r="I4886" s="130">
        <v>5.7</v>
      </c>
      <c r="J4886" s="6">
        <f>1</f>
        <v>1</v>
      </c>
    </row>
    <row r="4887" spans="2:10" ht="23.25" customHeight="1">
      <c r="B4887" s="100" t="s">
        <v>402</v>
      </c>
      <c r="C4887" s="100" t="s">
        <v>403</v>
      </c>
      <c r="D4887" s="100" t="str">
        <f>_xlfn.XLOOKUP(tblMix[[#This Row],[Arena Name]],tblLookup[Arena Name],tblLookup[Arena Location],NA(),0,1)</f>
        <v>Arlington, Texas</v>
      </c>
      <c r="E4887" s="100">
        <v>80000</v>
      </c>
      <c r="F4887" s="129">
        <v>2009</v>
      </c>
      <c r="G4887" s="100" t="s">
        <v>293</v>
      </c>
      <c r="H4887" s="15" t="s">
        <v>283</v>
      </c>
      <c r="I4887" s="130">
        <v>5.08</v>
      </c>
      <c r="J4887" s="6">
        <f>1</f>
        <v>1</v>
      </c>
    </row>
    <row r="4888" spans="2:10" ht="23.25" customHeight="1">
      <c r="B4888" s="100" t="s">
        <v>399</v>
      </c>
      <c r="C4888" s="100" t="s">
        <v>400</v>
      </c>
      <c r="D4888" s="100" t="s">
        <v>401</v>
      </c>
      <c r="E4888" s="100">
        <v>67895</v>
      </c>
      <c r="F4888" s="129">
        <v>1999</v>
      </c>
      <c r="G4888" s="100" t="s">
        <v>294</v>
      </c>
      <c r="H4888" s="15" t="s">
        <v>287</v>
      </c>
      <c r="I4888" s="130">
        <v>3.08</v>
      </c>
      <c r="J4888" s="6">
        <f>1</f>
        <v>1</v>
      </c>
    </row>
    <row r="4889" spans="2:10" ht="23.25" customHeight="1">
      <c r="B4889" s="100" t="s">
        <v>420</v>
      </c>
      <c r="C4889" s="100" t="s">
        <v>421</v>
      </c>
      <c r="D4889" s="100" t="s">
        <v>422</v>
      </c>
      <c r="E4889" s="100">
        <v>69132</v>
      </c>
      <c r="F4889" s="129">
        <v>2008</v>
      </c>
      <c r="G4889" s="100" t="s">
        <v>301</v>
      </c>
      <c r="H4889" s="15" t="s">
        <v>281</v>
      </c>
      <c r="I4889" s="130">
        <v>12.44</v>
      </c>
      <c r="J4889" s="6">
        <f>1</f>
        <v>1</v>
      </c>
    </row>
    <row r="4890" spans="2:10" ht="23.25" customHeight="1">
      <c r="B4890" s="100" t="str" cm="1">
        <f t="array" ref="B4890">_xlfn.XLOOKUP(tblMix[[#This Row],[Arena Name]]&amp;tblMix[[#This Row],[Arena Location]],tblLookup[Arena Name]&amp;tblLookup[Arena Location],tblLookup[Team Name],NA(),0,1)</f>
        <v>Atlanta Falcons</v>
      </c>
      <c r="C4890" s="100" t="str">
        <f>_xlfn.XLOOKUP(tblMix[[#This Row],[Arena Location]],tblLookup[Arena Location],tblLookup[Arena Name],NA(),0,1)</f>
        <v>Mercedes-Benz Stadium</v>
      </c>
      <c r="D4890" s="100" t="s">
        <v>383</v>
      </c>
      <c r="E4890" s="100">
        <v>71000</v>
      </c>
      <c r="F4890" s="129">
        <v>2017</v>
      </c>
      <c r="G4890" s="100" t="s">
        <v>304</v>
      </c>
      <c r="H4890" s="15" t="s">
        <v>290</v>
      </c>
      <c r="I4890" s="130">
        <v>7.38</v>
      </c>
      <c r="J4890" s="6">
        <f>1</f>
        <v>1</v>
      </c>
    </row>
    <row r="4891" spans="2:10" ht="23.25" customHeight="1">
      <c r="B4891" s="100" t="s">
        <v>439</v>
      </c>
      <c r="C4891" s="100" t="s">
        <v>440</v>
      </c>
      <c r="D4891" s="100" t="s">
        <v>441</v>
      </c>
      <c r="E4891" s="100">
        <v>66829</v>
      </c>
      <c r="F4891" s="129">
        <v>2002</v>
      </c>
      <c r="G4891" s="100" t="s">
        <v>324</v>
      </c>
      <c r="H4891" s="15" t="s">
        <v>283</v>
      </c>
      <c r="I4891" s="130">
        <v>14.14</v>
      </c>
      <c r="J4891" s="6">
        <f>1</f>
        <v>1</v>
      </c>
    </row>
    <row r="4892" spans="2:10" ht="23.25" customHeight="1">
      <c r="B4892" s="100" t="s">
        <v>442</v>
      </c>
      <c r="C4892" s="100" t="str">
        <f>_xlfn.XLOOKUP(tblMix[[#This Row],[Team Name]],tblLookup[Team Name],tblLookup[Arena Name],NA(),0,1)</f>
        <v>Caesars Superdome</v>
      </c>
      <c r="D4892" s="100" t="str">
        <f>_xlfn.XLOOKUP(tblMix[[#This Row],[Arena Name]],tblLookup[Arena Name],tblLookup[Arena Location],NA(),0,1)</f>
        <v>New Orleans, Louisiana</v>
      </c>
      <c r="E4892" s="100">
        <v>73208</v>
      </c>
      <c r="F4892" s="129">
        <v>1975</v>
      </c>
      <c r="G4892" s="100" t="s">
        <v>365</v>
      </c>
      <c r="H4892" s="15" t="s">
        <v>290</v>
      </c>
      <c r="I4892" s="130">
        <v>7.72</v>
      </c>
      <c r="J4892" s="6">
        <f>1</f>
        <v>1</v>
      </c>
    </row>
    <row r="4893" spans="2:10" ht="23.25" customHeight="1">
      <c r="B4893" s="100" t="str" cm="1">
        <f t="array" ref="B4893">_xlfn.XLOOKUP(tblMix[[#This Row],[Arena Name]]&amp;tblMix[[#This Row],[Arena Location]],tblLookup[Arena Name]&amp;tblLookup[Arena Location],tblLookup[Team Name],NA(),0,1)</f>
        <v>Green Bay Packers</v>
      </c>
      <c r="C4893" s="100" t="str">
        <f>_xlfn.XLOOKUP(tblMix[[#This Row],[Arena Location]],tblLookup[Arena Location],tblLookup[Arena Name],NA(),0,1)</f>
        <v>Lambeau Field</v>
      </c>
      <c r="D4893" s="100" t="s">
        <v>413</v>
      </c>
      <c r="E4893" s="100">
        <v>81441</v>
      </c>
      <c r="F4893" s="129">
        <v>1957</v>
      </c>
      <c r="G4893" s="100" t="s">
        <v>323</v>
      </c>
      <c r="H4893" s="15" t="s">
        <v>287</v>
      </c>
      <c r="I4893" s="130">
        <v>2.11</v>
      </c>
      <c r="J4893" s="6">
        <f>1</f>
        <v>1</v>
      </c>
    </row>
    <row r="4894" spans="2:10" ht="23.25" customHeight="1">
      <c r="B4894" s="100" t="s">
        <v>436</v>
      </c>
      <c r="C4894" s="100" t="str">
        <f>_xlfn.XLOOKUP(tblMix[[#This Row],[Team Name]],tblLookup[Team Name],tblLookup[Arena Name],NA(),0,1)</f>
        <v>U.S. Bank Stadium</v>
      </c>
      <c r="D4894" s="100" t="str">
        <f>_xlfn.XLOOKUP(tblMix[[#This Row],[Arena Name]],tblLookup[Arena Name],tblLookup[Arena Location],NA(),0,1)</f>
        <v>Minneapolis, Minnesota</v>
      </c>
      <c r="E4894" s="100">
        <v>66655</v>
      </c>
      <c r="F4894" s="129">
        <v>2016</v>
      </c>
      <c r="G4894" s="100" t="s">
        <v>296</v>
      </c>
      <c r="H4894" s="15" t="s">
        <v>281</v>
      </c>
      <c r="I4894" s="130">
        <v>12.21</v>
      </c>
      <c r="J4894" s="6">
        <f>1</f>
        <v>1</v>
      </c>
    </row>
    <row r="4895" spans="2:10" ht="23.25" customHeight="1">
      <c r="B4895" s="100" t="s">
        <v>445</v>
      </c>
      <c r="C4895" s="100" t="s">
        <v>446</v>
      </c>
      <c r="D4895" s="100" t="s">
        <v>447</v>
      </c>
      <c r="E4895" s="100">
        <v>82500</v>
      </c>
      <c r="F4895" s="129">
        <v>2010</v>
      </c>
      <c r="G4895" s="100" t="s">
        <v>361</v>
      </c>
      <c r="H4895" s="15" t="s">
        <v>281</v>
      </c>
      <c r="I4895" s="130">
        <v>3.09</v>
      </c>
      <c r="J4895" s="6">
        <f>1</f>
        <v>1</v>
      </c>
    </row>
    <row r="4896" spans="2:10" ht="23.25" customHeight="1">
      <c r="B4896" s="100" t="s">
        <v>381</v>
      </c>
      <c r="C4896" s="100" t="s">
        <v>382</v>
      </c>
      <c r="D4896" s="100" t="s">
        <v>383</v>
      </c>
      <c r="E4896" s="100">
        <v>71000</v>
      </c>
      <c r="F4896" s="129">
        <v>2017</v>
      </c>
      <c r="G4896" s="100" t="s">
        <v>272</v>
      </c>
      <c r="H4896" s="15" t="s">
        <v>281</v>
      </c>
      <c r="I4896" s="130">
        <v>14.43</v>
      </c>
      <c r="J4896" s="6">
        <f>1</f>
        <v>1</v>
      </c>
    </row>
    <row r="4897" spans="2:10" ht="23.25" customHeight="1">
      <c r="B4897" s="100" t="s">
        <v>399</v>
      </c>
      <c r="C4897" s="100" t="str">
        <f>_xlfn.XLOOKUP(tblMix[[#This Row],[Team Name]],tblLookup[Team Name],tblLookup[Arena Name],NA(),0,1)</f>
        <v>Cleveland Browns Stadium</v>
      </c>
      <c r="D4897" s="100" t="str">
        <f>_xlfn.XLOOKUP(tblMix[[#This Row],[Arena Name]],tblLookup[Arena Name],tblLookup[Arena Location],NA(),0,1)</f>
        <v>Cleveland, Ohio</v>
      </c>
      <c r="E4897" s="100">
        <v>67895</v>
      </c>
      <c r="F4897" s="129">
        <v>1999</v>
      </c>
      <c r="G4897" s="100" t="s">
        <v>298</v>
      </c>
      <c r="H4897" s="15" t="s">
        <v>281</v>
      </c>
      <c r="I4897" s="130">
        <v>9.0500000000000007</v>
      </c>
      <c r="J4897" s="6">
        <f>1</f>
        <v>1</v>
      </c>
    </row>
    <row r="4898" spans="2:10" ht="23.25" customHeight="1">
      <c r="B4898" s="100" t="s">
        <v>411</v>
      </c>
      <c r="C4898" s="100" t="str">
        <f>_xlfn.XLOOKUP(tblMix[[#This Row],[Team Name]],tblLookup[Team Name],tblLookup[Arena Name],NA(),0,1)</f>
        <v>Lambeau Field</v>
      </c>
      <c r="D4898" s="100" t="s">
        <v>413</v>
      </c>
      <c r="E4898" s="100">
        <v>81441</v>
      </c>
      <c r="F4898" s="129">
        <v>1957</v>
      </c>
      <c r="G4898" s="100" t="s">
        <v>272</v>
      </c>
      <c r="H4898" s="15" t="s">
        <v>287</v>
      </c>
      <c r="I4898" s="130">
        <v>15.68</v>
      </c>
      <c r="J4898" s="6">
        <f>1</f>
        <v>1</v>
      </c>
    </row>
    <row r="4899" spans="2:10" ht="23.25" customHeight="1">
      <c r="B4899" s="100" t="str" cm="1">
        <f t="array" ref="B4899">_xlfn.XLOOKUP(tblMix[[#This Row],[Arena Name]]&amp;tblMix[[#This Row],[Arena Location]],tblLookup[Arena Name]&amp;tblLookup[Arena Location],tblLookup[Team Name],NA(),0,1)</f>
        <v>New York Giants</v>
      </c>
      <c r="C4899" s="100" t="s">
        <v>446</v>
      </c>
      <c r="D4899" s="100" t="s">
        <v>447</v>
      </c>
      <c r="E4899" s="100">
        <v>82500</v>
      </c>
      <c r="F4899" s="129">
        <v>2010</v>
      </c>
      <c r="G4899" s="100" t="s">
        <v>299</v>
      </c>
      <c r="H4899" s="15" t="s">
        <v>281</v>
      </c>
      <c r="I4899" s="130">
        <v>5.31</v>
      </c>
      <c r="J4899" s="6">
        <f>1</f>
        <v>1</v>
      </c>
    </row>
    <row r="4900" spans="2:10" ht="23.25" customHeight="1">
      <c r="B4900" s="100" t="s">
        <v>448</v>
      </c>
      <c r="C4900" s="100" t="str">
        <f>_xlfn.XLOOKUP(tblMix[[#This Row],[Team Name]],tblLookup[Team Name],tblLookup[Arena Name],NA(),0,1)</f>
        <v>MetLife Stadium</v>
      </c>
      <c r="D4900" s="100" t="s">
        <v>447</v>
      </c>
      <c r="E4900" s="100">
        <v>82500</v>
      </c>
      <c r="F4900" s="129">
        <v>2010</v>
      </c>
      <c r="G4900" s="100" t="s">
        <v>276</v>
      </c>
      <c r="H4900" s="15" t="s">
        <v>290</v>
      </c>
      <c r="I4900" s="130">
        <v>5.78</v>
      </c>
      <c r="J4900" s="6">
        <f>1</f>
        <v>1</v>
      </c>
    </row>
    <row r="4901" spans="2:10" ht="23.25" customHeight="1">
      <c r="B4901" s="100" t="str" cm="1">
        <f t="array" ref="B4901">_xlfn.XLOOKUP(tblMix[[#This Row],[Arena Name]]&amp;tblMix[[#This Row],[Arena Location]],tblLookup[Arena Name]&amp;tblLookup[Arena Location],tblLookup[Team Name],NA(),0,1)</f>
        <v>Philadelphia Eagles</v>
      </c>
      <c r="C4901" s="100" t="str">
        <f>_xlfn.XLOOKUP(tblMix[[#This Row],[Arena Location]],tblLookup[Arena Location],tblLookup[Arena Name],NA(),0,1)</f>
        <v>Lincoln Financial Field</v>
      </c>
      <c r="D4901" s="100" t="s">
        <v>451</v>
      </c>
      <c r="E4901" s="100">
        <v>69596</v>
      </c>
      <c r="F4901" s="129">
        <v>2003</v>
      </c>
      <c r="G4901" s="100" t="s">
        <v>301</v>
      </c>
      <c r="H4901" s="15" t="s">
        <v>281</v>
      </c>
      <c r="I4901" s="130">
        <v>12.44</v>
      </c>
      <c r="J4901" s="6">
        <f>1</f>
        <v>1</v>
      </c>
    </row>
    <row r="4902" spans="2:10" ht="23.25" customHeight="1">
      <c r="B4902" s="100" t="s">
        <v>393</v>
      </c>
      <c r="C4902" s="100" t="str">
        <f>_xlfn.XLOOKUP(tblMix[[#This Row],[Team Name]],tblLookup[Team Name],tblLookup[Arena Name],NA(),0,1)</f>
        <v>Soldier Field</v>
      </c>
      <c r="D4902" s="100" t="str">
        <f>_xlfn.XLOOKUP(tblMix[[#This Row],[Arena Name]],tblLookup[Arena Name],tblLookup[Arena Location],NA(),0,1)</f>
        <v>Chicago, Illinois</v>
      </c>
      <c r="E4902" s="100">
        <v>61500</v>
      </c>
      <c r="F4902" s="129">
        <v>1924</v>
      </c>
      <c r="G4902" s="100" t="s">
        <v>312</v>
      </c>
      <c r="H4902" s="15" t="s">
        <v>283</v>
      </c>
      <c r="I4902" s="130">
        <v>16.22</v>
      </c>
      <c r="J4902" s="6">
        <f>1</f>
        <v>1</v>
      </c>
    </row>
    <row r="4903" spans="2:10" ht="23.25" customHeight="1">
      <c r="B4903" s="100" t="s">
        <v>423</v>
      </c>
      <c r="C4903" s="100" t="s">
        <v>424</v>
      </c>
      <c r="D4903" s="100" t="s">
        <v>425</v>
      </c>
      <c r="E4903" s="100">
        <v>76416</v>
      </c>
      <c r="F4903" s="129">
        <v>1972</v>
      </c>
      <c r="G4903" s="100" t="s">
        <v>363</v>
      </c>
      <c r="H4903" s="15" t="s">
        <v>287</v>
      </c>
      <c r="I4903" s="130">
        <v>5.05</v>
      </c>
      <c r="J4903" s="6">
        <f>1</f>
        <v>1</v>
      </c>
    </row>
    <row r="4904" spans="2:10" ht="23.25" customHeight="1">
      <c r="B4904" s="100" t="s">
        <v>387</v>
      </c>
      <c r="C4904" s="100" t="s">
        <v>388</v>
      </c>
      <c r="D4904" s="100" t="s">
        <v>389</v>
      </c>
      <c r="E4904" s="100">
        <v>71608</v>
      </c>
      <c r="F4904" s="129">
        <v>1973</v>
      </c>
      <c r="G4904" s="100" t="s">
        <v>299</v>
      </c>
      <c r="H4904" s="15" t="s">
        <v>290</v>
      </c>
      <c r="I4904" s="130">
        <v>4.87</v>
      </c>
      <c r="J4904" s="6">
        <f>1</f>
        <v>1</v>
      </c>
    </row>
    <row r="4905" spans="2:10" ht="23.25" customHeight="1">
      <c r="B4905" s="100" t="s">
        <v>458</v>
      </c>
      <c r="C4905" s="100" t="s">
        <v>459</v>
      </c>
      <c r="D4905" s="100" t="s">
        <v>460</v>
      </c>
      <c r="E4905" s="100">
        <v>69000</v>
      </c>
      <c r="F4905" s="129">
        <v>2002</v>
      </c>
      <c r="G4905" s="100" t="s">
        <v>276</v>
      </c>
      <c r="H4905" s="15" t="s">
        <v>283</v>
      </c>
      <c r="I4905" s="130">
        <v>6.13</v>
      </c>
      <c r="J4905" s="6">
        <f>1</f>
        <v>1</v>
      </c>
    </row>
    <row r="4906" spans="2:10" ht="23.25" customHeight="1">
      <c r="B4906" s="100" t="str" cm="1">
        <f t="array" ref="B4906">_xlfn.XLOOKUP(tblMix[[#This Row],[Arena Name]]&amp;tblMix[[#This Row],[Arena Location]],tblLookup[Arena Name]&amp;tblLookup[Arena Location],tblLookup[Team Name],NA(),0,1)</f>
        <v>New Orleans Saints</v>
      </c>
      <c r="C4906" s="100" t="str">
        <f>_xlfn.XLOOKUP(tblMix[[#This Row],[Arena Location]],tblLookup[Arena Location],tblLookup[Arena Name],NA(),0,1)</f>
        <v>Caesars Superdome</v>
      </c>
      <c r="D4906" s="100" t="s">
        <v>444</v>
      </c>
      <c r="E4906" s="100">
        <v>73208</v>
      </c>
      <c r="F4906" s="129">
        <v>1975</v>
      </c>
      <c r="G4906" s="100" t="s">
        <v>311</v>
      </c>
      <c r="H4906" s="15" t="s">
        <v>287</v>
      </c>
      <c r="I4906" s="130">
        <v>14.84</v>
      </c>
      <c r="J4906" s="6">
        <f>1</f>
        <v>1</v>
      </c>
    </row>
    <row r="4907" spans="2:10" ht="23.25" customHeight="1">
      <c r="B4907" s="100" t="s">
        <v>414</v>
      </c>
      <c r="C4907" s="100" t="str">
        <f>_xlfn.XLOOKUP(tblMix[[#This Row],[Team Name]],tblLookup[Team Name],tblLookup[Arena Name],NA(),0,1)</f>
        <v>NRG Stadium</v>
      </c>
      <c r="D4907" s="100" t="str">
        <f>_xlfn.XLOOKUP(tblMix[[#This Row],[Arena Name]],tblLookup[Arena Name],tblLookup[Arena Location],NA(),0,1)</f>
        <v>Houston, Texas</v>
      </c>
      <c r="E4907" s="100">
        <v>72220</v>
      </c>
      <c r="F4907" s="129">
        <v>2002</v>
      </c>
      <c r="G4907" s="100" t="s">
        <v>361</v>
      </c>
      <c r="H4907" s="15" t="s">
        <v>287</v>
      </c>
      <c r="I4907" s="130">
        <v>3.15</v>
      </c>
      <c r="J4907" s="6">
        <f>1</f>
        <v>1</v>
      </c>
    </row>
    <row r="4908" spans="2:10" ht="23.25" customHeight="1">
      <c r="B4908" s="100" t="s">
        <v>439</v>
      </c>
      <c r="C4908" s="100" t="s">
        <v>440</v>
      </c>
      <c r="D4908" s="100" t="s">
        <v>441</v>
      </c>
      <c r="E4908" s="100">
        <v>66829</v>
      </c>
      <c r="F4908" s="129">
        <v>2002</v>
      </c>
      <c r="G4908" s="100" t="s">
        <v>286</v>
      </c>
      <c r="H4908" s="15" t="s">
        <v>287</v>
      </c>
      <c r="I4908" s="130">
        <v>8.8800000000000008</v>
      </c>
      <c r="J4908" s="6">
        <f>1</f>
        <v>1</v>
      </c>
    </row>
    <row r="4909" spans="2:10" ht="23.25" customHeight="1">
      <c r="B4909" s="100" t="s">
        <v>461</v>
      </c>
      <c r="C4909" s="100" t="s">
        <v>462</v>
      </c>
      <c r="D4909" s="100" t="s">
        <v>463</v>
      </c>
      <c r="E4909" s="100">
        <v>65890</v>
      </c>
      <c r="F4909" s="129">
        <v>1998</v>
      </c>
      <c r="G4909" s="100" t="s">
        <v>324</v>
      </c>
      <c r="H4909" s="15" t="s">
        <v>283</v>
      </c>
      <c r="I4909" s="130">
        <v>14.14</v>
      </c>
      <c r="J4909" s="6">
        <f>1</f>
        <v>1</v>
      </c>
    </row>
    <row r="4910" spans="2:10" ht="23.25" customHeight="1">
      <c r="B4910" s="100" t="str" cm="1">
        <f t="array" ref="B4910">_xlfn.XLOOKUP(tblMix[[#This Row],[Arena Name]]&amp;tblMix[[#This Row],[Arena Location]],tblLookup[Arena Name]&amp;tblLookup[Arena Location],tblLookup[Team Name],NA(),0,1)</f>
        <v>New York Giants</v>
      </c>
      <c r="C4910" s="100" t="str">
        <f>_xlfn.XLOOKUP(tblMix[[#This Row],[Arena Location]],tblLookup[Arena Location],tblLookup[Arena Name],NA(),0,1)</f>
        <v>MetLife Stadium</v>
      </c>
      <c r="D4910" s="100" t="s">
        <v>447</v>
      </c>
      <c r="E4910" s="100">
        <v>82500</v>
      </c>
      <c r="F4910" s="129">
        <v>2010</v>
      </c>
      <c r="G4910" s="100" t="s">
        <v>273</v>
      </c>
      <c r="H4910" s="15" t="s">
        <v>290</v>
      </c>
      <c r="I4910" s="130">
        <v>5.62</v>
      </c>
      <c r="J4910" s="6">
        <f>1</f>
        <v>1</v>
      </c>
    </row>
    <row r="4911" spans="2:10" ht="23.25" customHeight="1">
      <c r="B4911" s="100" t="s">
        <v>448</v>
      </c>
      <c r="C4911" s="100" t="s">
        <v>446</v>
      </c>
      <c r="D4911" s="100" t="str">
        <f>_xlfn.XLOOKUP(tblMix[[#This Row],[Arena Name]],tblLookup[Arena Name],tblLookup[Arena Location],NA(),0,1)</f>
        <v>East Rutherford, New Jersey</v>
      </c>
      <c r="E4911" s="100">
        <v>82500</v>
      </c>
      <c r="F4911" s="129">
        <v>2010</v>
      </c>
      <c r="G4911" s="100" t="s">
        <v>362</v>
      </c>
      <c r="H4911" s="15" t="s">
        <v>281</v>
      </c>
      <c r="I4911" s="130">
        <v>6.69</v>
      </c>
      <c r="J4911" s="6">
        <f>1</f>
        <v>1</v>
      </c>
    </row>
    <row r="4912" spans="2:10" ht="23.25" customHeight="1">
      <c r="B4912" s="100" t="s">
        <v>390</v>
      </c>
      <c r="C4912" s="100" t="s">
        <v>391</v>
      </c>
      <c r="D4912" s="100" t="s">
        <v>392</v>
      </c>
      <c r="E4912" s="100">
        <v>75523</v>
      </c>
      <c r="F4912" s="129">
        <v>1996</v>
      </c>
      <c r="G4912" s="100" t="s">
        <v>285</v>
      </c>
      <c r="H4912" s="15" t="s">
        <v>287</v>
      </c>
      <c r="I4912" s="130">
        <v>12.71</v>
      </c>
      <c r="J4912" s="6">
        <f>1</f>
        <v>1</v>
      </c>
    </row>
    <row r="4913" spans="2:10" ht="23.25" customHeight="1">
      <c r="B4913" s="100" t="s">
        <v>426</v>
      </c>
      <c r="C4913" s="100" t="s">
        <v>427</v>
      </c>
      <c r="D4913" s="100" t="s">
        <v>428</v>
      </c>
      <c r="E4913" s="100">
        <v>65000</v>
      </c>
      <c r="F4913" s="129">
        <v>2020</v>
      </c>
      <c r="G4913" s="100" t="s">
        <v>311</v>
      </c>
      <c r="H4913" s="15" t="s">
        <v>283</v>
      </c>
      <c r="I4913" s="130">
        <v>14.84</v>
      </c>
      <c r="J4913" s="6">
        <f>1</f>
        <v>1</v>
      </c>
    </row>
    <row r="4914" spans="2:10" ht="23.25" customHeight="1">
      <c r="B4914" s="100" t="s">
        <v>439</v>
      </c>
      <c r="C4914" s="100" t="str">
        <f>_xlfn.XLOOKUP(tblMix[[#This Row],[Team Name]],tblLookup[Team Name],tblLookup[Arena Name],NA(),0,1)</f>
        <v>Gillette Stadium</v>
      </c>
      <c r="D4914" s="100" t="str">
        <f>_xlfn.XLOOKUP(tblMix[[#This Row],[Arena Name]],tblLookup[Arena Name],tblLookup[Arena Location],NA(),0,1)</f>
        <v>Foxborough, Massachusetts</v>
      </c>
      <c r="E4914" s="100">
        <v>66829</v>
      </c>
      <c r="F4914" s="129">
        <v>2002</v>
      </c>
      <c r="G4914" s="100" t="s">
        <v>289</v>
      </c>
      <c r="H4914" s="15" t="s">
        <v>283</v>
      </c>
      <c r="I4914" s="130">
        <v>7.76</v>
      </c>
      <c r="J4914" s="6">
        <f>1</f>
        <v>1</v>
      </c>
    </row>
    <row r="4915" spans="2:10" ht="23.25" customHeight="1">
      <c r="B4915" s="100" t="s">
        <v>396</v>
      </c>
      <c r="C4915" s="100" t="s">
        <v>397</v>
      </c>
      <c r="D4915" s="100" t="s">
        <v>398</v>
      </c>
      <c r="E4915" s="100">
        <v>65515</v>
      </c>
      <c r="F4915" s="129">
        <v>2000</v>
      </c>
      <c r="G4915" s="100" t="s">
        <v>322</v>
      </c>
      <c r="H4915" s="15" t="s">
        <v>287</v>
      </c>
      <c r="I4915" s="130">
        <v>4.54</v>
      </c>
      <c r="J4915" s="6">
        <f>1</f>
        <v>1</v>
      </c>
    </row>
    <row r="4916" spans="2:10" ht="23.25" customHeight="1">
      <c r="B4916" s="100" t="s">
        <v>452</v>
      </c>
      <c r="C4916" s="100" t="s">
        <v>453</v>
      </c>
      <c r="D4916" s="100" t="s">
        <v>454</v>
      </c>
      <c r="E4916" s="100">
        <v>68400</v>
      </c>
      <c r="F4916" s="129">
        <v>2001</v>
      </c>
      <c r="G4916" s="100" t="s">
        <v>274</v>
      </c>
      <c r="H4916" s="15" t="s">
        <v>287</v>
      </c>
      <c r="I4916" s="130">
        <v>6.84</v>
      </c>
      <c r="J4916" s="6">
        <f>1</f>
        <v>1</v>
      </c>
    </row>
    <row r="4917" spans="2:10" ht="23.25" customHeight="1">
      <c r="B4917" s="100" t="s">
        <v>448</v>
      </c>
      <c r="C4917" s="100" t="s">
        <v>446</v>
      </c>
      <c r="D4917" s="100" t="s">
        <v>447</v>
      </c>
      <c r="E4917" s="100">
        <v>82500</v>
      </c>
      <c r="F4917" s="129">
        <v>2010</v>
      </c>
      <c r="G4917" s="100" t="s">
        <v>286</v>
      </c>
      <c r="H4917" s="15" t="s">
        <v>281</v>
      </c>
      <c r="I4917" s="130">
        <v>7.99</v>
      </c>
      <c r="J4917" s="6">
        <f>1</f>
        <v>1</v>
      </c>
    </row>
    <row r="4918" spans="2:10" ht="23.25" customHeight="1">
      <c r="B4918" s="100" t="s">
        <v>445</v>
      </c>
      <c r="C4918" s="100" t="s">
        <v>446</v>
      </c>
      <c r="D4918" s="100" t="str">
        <f>_xlfn.XLOOKUP(tblMix[[#This Row],[Arena Name]],tblLookup[Arena Name],tblLookup[Arena Location],NA(),0,1)</f>
        <v>East Rutherford, New Jersey</v>
      </c>
      <c r="E4918" s="100">
        <v>82500</v>
      </c>
      <c r="F4918" s="129">
        <v>2010</v>
      </c>
      <c r="G4918" s="100" t="s">
        <v>270</v>
      </c>
      <c r="H4918" s="15" t="s">
        <v>290</v>
      </c>
      <c r="I4918" s="130">
        <v>8.5</v>
      </c>
      <c r="J4918" s="6">
        <f>1</f>
        <v>1</v>
      </c>
    </row>
    <row r="4919" spans="2:10" ht="23.25" customHeight="1">
      <c r="B4919" s="100" t="s">
        <v>436</v>
      </c>
      <c r="C4919" s="100" t="s">
        <v>437</v>
      </c>
      <c r="D4919" s="100" t="s">
        <v>438</v>
      </c>
      <c r="E4919" s="100">
        <v>66655</v>
      </c>
      <c r="F4919" s="129">
        <v>2016</v>
      </c>
      <c r="G4919" s="100" t="s">
        <v>304</v>
      </c>
      <c r="H4919" s="15" t="s">
        <v>281</v>
      </c>
      <c r="I4919" s="130">
        <v>7.38</v>
      </c>
      <c r="J4919" s="6">
        <f>1</f>
        <v>1</v>
      </c>
    </row>
    <row r="4920" spans="2:10" ht="23.25" customHeight="1">
      <c r="B4920" s="100" t="str" cm="1">
        <f t="array" ref="B4920">_xlfn.XLOOKUP(tblMix[[#This Row],[Arena Name]]&amp;tblMix[[#This Row],[Arena Location]],tblLookup[Arena Name]&amp;tblLookup[Arena Location],tblLookup[Team Name],NA(),0,1)</f>
        <v>Jacksonville Jaguars</v>
      </c>
      <c r="C4920" s="100" t="s">
        <v>421</v>
      </c>
      <c r="D4920" s="100" t="s">
        <v>422</v>
      </c>
      <c r="E4920" s="100">
        <v>69132</v>
      </c>
      <c r="F4920" s="129">
        <v>2008</v>
      </c>
      <c r="G4920" s="100" t="s">
        <v>303</v>
      </c>
      <c r="H4920" s="15" t="s">
        <v>283</v>
      </c>
      <c r="I4920" s="130">
        <v>13.89</v>
      </c>
      <c r="J4920" s="6">
        <f>1</f>
        <v>1</v>
      </c>
    </row>
    <row r="4921" spans="2:10" ht="23.25" customHeight="1">
      <c r="B4921" s="100" t="s">
        <v>423</v>
      </c>
      <c r="C4921" s="100" t="s">
        <v>424</v>
      </c>
      <c r="D4921" s="100" t="s">
        <v>425</v>
      </c>
      <c r="E4921" s="100">
        <v>76416</v>
      </c>
      <c r="F4921" s="129">
        <v>1972</v>
      </c>
      <c r="G4921" s="100" t="s">
        <v>362</v>
      </c>
      <c r="H4921" s="15" t="s">
        <v>281</v>
      </c>
      <c r="I4921" s="130">
        <v>6.69</v>
      </c>
      <c r="J4921" s="6">
        <f>1</f>
        <v>1</v>
      </c>
    </row>
    <row r="4922" spans="2:10" ht="23.25" customHeight="1">
      <c r="B4922" s="100" t="s">
        <v>408</v>
      </c>
      <c r="C4922" s="100" t="str">
        <f>_xlfn.XLOOKUP(tblMix[[#This Row],[Team Name]],tblLookup[Team Name],tblLookup[Arena Name],NA(),0,1)</f>
        <v>Ford Field</v>
      </c>
      <c r="D4922" s="100" t="str">
        <f>_xlfn.XLOOKUP(tblMix[[#This Row],[Arena Name]],tblLookup[Arena Name],tblLookup[Arena Location],NA(),0,1)</f>
        <v>Detroit, Michigan</v>
      </c>
      <c r="E4922" s="100">
        <v>65000</v>
      </c>
      <c r="F4922" s="129">
        <v>2002</v>
      </c>
      <c r="G4922" s="100" t="s">
        <v>284</v>
      </c>
      <c r="H4922" s="15" t="s">
        <v>281</v>
      </c>
      <c r="I4922" s="130">
        <v>10.210000000000001</v>
      </c>
      <c r="J4922" s="6">
        <f>1</f>
        <v>1</v>
      </c>
    </row>
    <row r="4923" spans="2:10" ht="23.25" customHeight="1">
      <c r="B4923" s="100" t="s">
        <v>455</v>
      </c>
      <c r="C4923" s="100" t="s">
        <v>456</v>
      </c>
      <c r="D4923" s="100" t="s">
        <v>457</v>
      </c>
      <c r="E4923" s="100">
        <v>68500</v>
      </c>
      <c r="F4923" s="129">
        <v>2014</v>
      </c>
      <c r="G4923" s="100" t="s">
        <v>296</v>
      </c>
      <c r="H4923" s="15" t="s">
        <v>290</v>
      </c>
      <c r="I4923" s="130">
        <v>10.47</v>
      </c>
      <c r="J4923" s="6">
        <f>1</f>
        <v>1</v>
      </c>
    </row>
    <row r="4924" spans="2:10" ht="23.25" customHeight="1">
      <c r="B4924" s="100" t="s">
        <v>378</v>
      </c>
      <c r="C4924" s="100" t="str">
        <f>_xlfn.XLOOKUP(tblMix[[#This Row],[Team Name]],tblLookup[Team Name],tblLookup[Arena Name],NA(),0,1)</f>
        <v>State Farm Stadium</v>
      </c>
      <c r="D4924" s="100" t="str">
        <f>_xlfn.XLOOKUP(tblMix[[#This Row],[Arena Name]],tblLookup[Arena Name],tblLookup[Arena Location],NA(),0,1)</f>
        <v>Glendale, Arizona</v>
      </c>
      <c r="E4924" s="100">
        <v>63400</v>
      </c>
      <c r="F4924" s="129">
        <v>2006</v>
      </c>
      <c r="G4924" s="100" t="s">
        <v>274</v>
      </c>
      <c r="H4924" s="15" t="s">
        <v>283</v>
      </c>
      <c r="I4924" s="130">
        <v>6.84</v>
      </c>
      <c r="J4924" s="6">
        <f>1</f>
        <v>1</v>
      </c>
    </row>
    <row r="4925" spans="2:10" ht="23.25" customHeight="1">
      <c r="B4925" s="100" t="str" cm="1">
        <f t="array" ref="B4925">_xlfn.XLOOKUP(tblMix[[#This Row],[Arena Name]]&amp;tblMix[[#This Row],[Arena Location]],tblLookup[Arena Name]&amp;tblLookup[Arena Location],tblLookup[Team Name],NA(),0,1)</f>
        <v>Indianapolis Colts</v>
      </c>
      <c r="C4925" s="100" t="str">
        <f>_xlfn.XLOOKUP(tblMix[[#This Row],[Arena Location]],tblLookup[Arena Location],tblLookup[Arena Name],NA(),0,1)</f>
        <v>Lucas Oil Stadium</v>
      </c>
      <c r="D4925" s="100" t="s">
        <v>419</v>
      </c>
      <c r="E4925" s="100">
        <v>67000</v>
      </c>
      <c r="F4925" s="129">
        <v>2008</v>
      </c>
      <c r="G4925" s="100" t="s">
        <v>299</v>
      </c>
      <c r="H4925" s="15" t="s">
        <v>290</v>
      </c>
      <c r="I4925" s="130">
        <v>4.87</v>
      </c>
      <c r="J4925" s="6">
        <f>1</f>
        <v>1</v>
      </c>
    </row>
    <row r="4926" spans="2:10" ht="23.25" customHeight="1">
      <c r="B4926" s="100" t="s">
        <v>417</v>
      </c>
      <c r="C4926" s="100" t="str">
        <f>_xlfn.XLOOKUP(tblMix[[#This Row],[Team Name]],tblLookup[Team Name],tblLookup[Arena Name],NA(),0,1)</f>
        <v>Lucas Oil Stadium</v>
      </c>
      <c r="D4926" s="100" t="str">
        <f>_xlfn.XLOOKUP(tblMix[[#This Row],[Arena Name]],tblLookup[Arena Name],tblLookup[Arena Location],NA(),0,1)</f>
        <v>Indianapolis, Indiana</v>
      </c>
      <c r="E4926" s="100">
        <v>67000</v>
      </c>
      <c r="F4926" s="129">
        <v>2008</v>
      </c>
      <c r="G4926" s="100" t="s">
        <v>293</v>
      </c>
      <c r="H4926" s="15" t="s">
        <v>290</v>
      </c>
      <c r="I4926" s="130">
        <v>5.4</v>
      </c>
      <c r="J4926" s="6">
        <f>1</f>
        <v>1</v>
      </c>
    </row>
    <row r="4927" spans="2:10" ht="23.25" customHeight="1">
      <c r="B4927" s="100" t="s">
        <v>429</v>
      </c>
      <c r="C4927" s="100" t="str">
        <f>_xlfn.XLOOKUP(tblMix[[#This Row],[Team Name]],tblLookup[Team Name],tblLookup[Arena Name],NA(),0,1)</f>
        <v>SoFi Stadium</v>
      </c>
      <c r="D4927" s="100" t="str">
        <f>_xlfn.XLOOKUP(tblMix[[#This Row],[Arena Name]],tblLookup[Arena Name],tblLookup[Arena Location],NA(),0,1)</f>
        <v>Inglewood, California</v>
      </c>
      <c r="E4927" s="100">
        <v>70240</v>
      </c>
      <c r="F4927" s="129">
        <v>2020</v>
      </c>
      <c r="G4927" s="100" t="s">
        <v>294</v>
      </c>
      <c r="H4927" s="15" t="s">
        <v>290</v>
      </c>
      <c r="I4927" s="130">
        <v>3.14</v>
      </c>
      <c r="J4927" s="6">
        <f>1</f>
        <v>1</v>
      </c>
    </row>
    <row r="4928" spans="2:10" ht="23.25" customHeight="1">
      <c r="B4928" s="100" t="s">
        <v>436</v>
      </c>
      <c r="C4928" s="100" t="str">
        <f>_xlfn.XLOOKUP(tblMix[[#This Row],[Team Name]],tblLookup[Team Name],tblLookup[Arena Name],NA(),0,1)</f>
        <v>U.S. Bank Stadium</v>
      </c>
      <c r="D4928" s="100" t="s">
        <v>438</v>
      </c>
      <c r="E4928" s="100">
        <v>66655</v>
      </c>
      <c r="F4928" s="129">
        <v>2016</v>
      </c>
      <c r="G4928" s="100" t="s">
        <v>314</v>
      </c>
      <c r="H4928" s="15" t="s">
        <v>290</v>
      </c>
      <c r="I4928" s="130">
        <v>11.49</v>
      </c>
      <c r="J4928" s="6">
        <f>1</f>
        <v>1</v>
      </c>
    </row>
    <row r="4929" spans="2:10" ht="23.25" customHeight="1">
      <c r="B4929" s="100" t="str" cm="1">
        <f t="array" ref="B4929">_xlfn.XLOOKUP(tblMix[[#This Row],[Arena Name]]&amp;tblMix[[#This Row],[Arena Location]],tblLookup[Arena Name]&amp;tblLookup[Arena Location],tblLookup[Team Name],NA(),0,1)</f>
        <v>Pittsburgh Steelers</v>
      </c>
      <c r="C4929" s="100" t="s">
        <v>453</v>
      </c>
      <c r="D4929" s="100" t="s">
        <v>454</v>
      </c>
      <c r="E4929" s="100">
        <v>68400</v>
      </c>
      <c r="F4929" s="129">
        <v>2001</v>
      </c>
      <c r="G4929" s="100" t="s">
        <v>299</v>
      </c>
      <c r="H4929" s="15" t="s">
        <v>287</v>
      </c>
      <c r="I4929" s="130">
        <v>5.21</v>
      </c>
      <c r="J4929" s="6">
        <f>1</f>
        <v>1</v>
      </c>
    </row>
    <row r="4930" spans="2:10" ht="23.25" customHeight="1">
      <c r="B4930" s="100" t="str" cm="1">
        <f t="array" ref="B4930">_xlfn.XLOOKUP(tblMix[[#This Row],[Arena Name]]&amp;tblMix[[#This Row],[Arena Location]],tblLookup[Arena Name]&amp;tblLookup[Arena Location],tblLookup[Team Name],NA(),0,1)</f>
        <v>Pittsburgh Steelers</v>
      </c>
      <c r="C4930" s="100" t="s">
        <v>453</v>
      </c>
      <c r="D4930" s="100" t="s">
        <v>454</v>
      </c>
      <c r="E4930" s="100">
        <v>68400</v>
      </c>
      <c r="F4930" s="129">
        <v>2001</v>
      </c>
      <c r="G4930" s="100" t="s">
        <v>304</v>
      </c>
      <c r="H4930" s="15" t="s">
        <v>290</v>
      </c>
      <c r="I4930" s="130">
        <v>7.38</v>
      </c>
      <c r="J4930" s="6">
        <f>1</f>
        <v>1</v>
      </c>
    </row>
    <row r="4931" spans="2:10" ht="23.25" customHeight="1">
      <c r="B4931" s="100" t="s">
        <v>442</v>
      </c>
      <c r="C4931" s="100" t="s">
        <v>443</v>
      </c>
      <c r="D4931" s="100" t="s">
        <v>444</v>
      </c>
      <c r="E4931" s="100">
        <v>73208</v>
      </c>
      <c r="F4931" s="129">
        <v>1975</v>
      </c>
      <c r="G4931" s="100" t="s">
        <v>301</v>
      </c>
      <c r="H4931" s="15" t="s">
        <v>287</v>
      </c>
      <c r="I4931" s="130">
        <v>13.67</v>
      </c>
      <c r="J4931" s="6">
        <f>1</f>
        <v>1</v>
      </c>
    </row>
    <row r="4932" spans="2:10" ht="23.25" customHeight="1">
      <c r="B4932" s="100" t="str" cm="1">
        <f t="array" ref="B4932">_xlfn.XLOOKUP(tblMix[[#This Row],[Arena Name]]&amp;tblMix[[#This Row],[Arena Location]],tblLookup[Arena Name]&amp;tblLookup[Arena Location],tblLookup[Team Name],NA(),0,1)</f>
        <v>New Orleans Saints</v>
      </c>
      <c r="C4932" s="100" t="s">
        <v>443</v>
      </c>
      <c r="D4932" s="100" t="s">
        <v>444</v>
      </c>
      <c r="E4932" s="100">
        <v>73208</v>
      </c>
      <c r="F4932" s="129">
        <v>1975</v>
      </c>
      <c r="G4932" s="100" t="s">
        <v>286</v>
      </c>
      <c r="H4932" s="15" t="s">
        <v>281</v>
      </c>
      <c r="I4932" s="130">
        <v>7.99</v>
      </c>
      <c r="J4932" s="6">
        <f>1</f>
        <v>1</v>
      </c>
    </row>
    <row r="4933" spans="2:10" ht="23.25" customHeight="1">
      <c r="B4933" s="100" t="s">
        <v>408</v>
      </c>
      <c r="C4933" s="100" t="str">
        <f>_xlfn.XLOOKUP(tblMix[[#This Row],[Team Name]],tblLookup[Team Name],tblLookup[Arena Name],NA(),0,1)</f>
        <v>Ford Field</v>
      </c>
      <c r="D4933" s="100" t="s">
        <v>410</v>
      </c>
      <c r="E4933" s="100">
        <v>65000</v>
      </c>
      <c r="F4933" s="129">
        <v>2002</v>
      </c>
      <c r="G4933" s="100" t="s">
        <v>303</v>
      </c>
      <c r="H4933" s="15" t="s">
        <v>287</v>
      </c>
      <c r="I4933" s="130">
        <v>13.89</v>
      </c>
      <c r="J4933" s="6">
        <f>1</f>
        <v>1</v>
      </c>
    </row>
    <row r="4934" spans="2:10" ht="23.25" customHeight="1">
      <c r="B4934" s="100" t="s">
        <v>445</v>
      </c>
      <c r="C4934" s="100" t="s">
        <v>446</v>
      </c>
      <c r="D4934" s="100" t="str">
        <f>_xlfn.XLOOKUP(tblMix[[#This Row],[Arena Name]],tblLookup[Arena Name],tblLookup[Arena Location],NA(),0,1)</f>
        <v>East Rutherford, New Jersey</v>
      </c>
      <c r="E4934" s="100">
        <v>82500</v>
      </c>
      <c r="F4934" s="129">
        <v>2010</v>
      </c>
      <c r="G4934" s="100" t="s">
        <v>273</v>
      </c>
      <c r="H4934" s="15" t="s">
        <v>290</v>
      </c>
      <c r="I4934" s="130">
        <v>5.62</v>
      </c>
      <c r="J4934" s="6">
        <f>1</f>
        <v>1</v>
      </c>
    </row>
    <row r="4935" spans="2:10" ht="23.25" customHeight="1">
      <c r="B4935" s="100" t="s">
        <v>417</v>
      </c>
      <c r="C4935" s="100" t="s">
        <v>418</v>
      </c>
      <c r="D4935" s="100" t="s">
        <v>419</v>
      </c>
      <c r="E4935" s="100">
        <v>67000</v>
      </c>
      <c r="F4935" s="129">
        <v>2008</v>
      </c>
      <c r="G4935" s="100" t="s">
        <v>268</v>
      </c>
      <c r="H4935" s="15" t="s">
        <v>281</v>
      </c>
      <c r="I4935" s="130">
        <v>5.39</v>
      </c>
      <c r="J4935" s="6">
        <f>1</f>
        <v>1</v>
      </c>
    </row>
    <row r="4936" spans="2:10" ht="23.25" customHeight="1">
      <c r="B4936" s="100" t="s">
        <v>452</v>
      </c>
      <c r="C4936" s="100" t="s">
        <v>453</v>
      </c>
      <c r="D4936" s="100" t="s">
        <v>454</v>
      </c>
      <c r="E4936" s="100">
        <v>68400</v>
      </c>
      <c r="F4936" s="129">
        <v>2001</v>
      </c>
      <c r="G4936" s="100" t="s">
        <v>363</v>
      </c>
      <c r="H4936" s="15" t="s">
        <v>287</v>
      </c>
      <c r="I4936" s="130">
        <v>5.05</v>
      </c>
      <c r="J4936" s="6">
        <f>1</f>
        <v>1</v>
      </c>
    </row>
    <row r="4937" spans="2:10" ht="23.25" customHeight="1">
      <c r="B4937" s="100" t="s">
        <v>414</v>
      </c>
      <c r="C4937" s="100" t="str">
        <f>_xlfn.XLOOKUP(tblMix[[#This Row],[Team Name]],tblLookup[Team Name],tblLookup[Arena Name],NA(),0,1)</f>
        <v>NRG Stadium</v>
      </c>
      <c r="D4937" s="100" t="str">
        <f>_xlfn.XLOOKUP(tblMix[[#This Row],[Arena Name]],tblLookup[Arena Name],tblLookup[Arena Location],NA(),0,1)</f>
        <v>Houston, Texas</v>
      </c>
      <c r="E4937" s="100">
        <v>72220</v>
      </c>
      <c r="F4937" s="129">
        <v>2002</v>
      </c>
      <c r="G4937" s="100" t="s">
        <v>321</v>
      </c>
      <c r="H4937" s="15" t="s">
        <v>283</v>
      </c>
      <c r="I4937" s="130">
        <v>3.98</v>
      </c>
      <c r="J4937" s="6">
        <f>1</f>
        <v>1</v>
      </c>
    </row>
    <row r="4938" spans="2:10" ht="23.25" customHeight="1">
      <c r="B4938" s="100" t="s">
        <v>384</v>
      </c>
      <c r="C4938" s="100" t="s">
        <v>385</v>
      </c>
      <c r="D4938" s="100" t="s">
        <v>386</v>
      </c>
      <c r="E4938" s="100">
        <v>71008</v>
      </c>
      <c r="F4938" s="129">
        <v>1998</v>
      </c>
      <c r="G4938" s="100" t="s">
        <v>361</v>
      </c>
      <c r="H4938" s="15" t="s">
        <v>287</v>
      </c>
      <c r="I4938" s="130">
        <v>3.15</v>
      </c>
      <c r="J4938" s="6">
        <f>1</f>
        <v>1</v>
      </c>
    </row>
    <row r="4939" spans="2:10" ht="23.25" customHeight="1">
      <c r="B4939" s="100" t="s">
        <v>436</v>
      </c>
      <c r="C4939" s="100" t="s">
        <v>437</v>
      </c>
      <c r="D4939" s="100" t="str">
        <f>_xlfn.XLOOKUP(tblMix[[#This Row],[Arena Name]],tblLookup[Arena Name],tblLookup[Arena Location],NA(),0,1)</f>
        <v>Minneapolis, Minnesota</v>
      </c>
      <c r="E4939" s="100">
        <v>66655</v>
      </c>
      <c r="F4939" s="129">
        <v>2016</v>
      </c>
      <c r="G4939" s="100" t="s">
        <v>273</v>
      </c>
      <c r="H4939" s="15" t="s">
        <v>287</v>
      </c>
      <c r="I4939" s="130">
        <v>6.07</v>
      </c>
      <c r="J4939" s="6">
        <f>1</f>
        <v>1</v>
      </c>
    </row>
    <row r="4940" spans="2:10" ht="23.25" customHeight="1">
      <c r="B4940" s="100" t="s">
        <v>378</v>
      </c>
      <c r="C4940" s="100" t="s">
        <v>379</v>
      </c>
      <c r="D4940" s="100" t="str">
        <f>_xlfn.XLOOKUP(tblMix[[#This Row],[Arena Name]],tblLookup[Arena Name],tblLookup[Arena Location],NA(),0,1)</f>
        <v>Glendale, Arizona</v>
      </c>
      <c r="E4940" s="100">
        <v>63400</v>
      </c>
      <c r="F4940" s="129">
        <v>2006</v>
      </c>
      <c r="G4940" s="100" t="s">
        <v>291</v>
      </c>
      <c r="H4940" s="15" t="s">
        <v>281</v>
      </c>
      <c r="I4940" s="130">
        <v>9.43</v>
      </c>
      <c r="J4940" s="6">
        <f>1</f>
        <v>1</v>
      </c>
    </row>
    <row r="4941" spans="2:10" ht="23.25" customHeight="1">
      <c r="B4941" s="100" t="s">
        <v>467</v>
      </c>
      <c r="C4941" s="100" t="s">
        <v>468</v>
      </c>
      <c r="D4941" s="100" t="str">
        <f>_xlfn.XLOOKUP(tblMix[[#This Row],[Arena Name]],tblLookup[Arena Name],tblLookup[Arena Location],NA(),0,1)</f>
        <v>Landover, Maryland</v>
      </c>
      <c r="E4941" s="100">
        <v>82000</v>
      </c>
      <c r="F4941" s="129">
        <v>1997</v>
      </c>
      <c r="G4941" s="100" t="s">
        <v>296</v>
      </c>
      <c r="H4941" s="15" t="s">
        <v>281</v>
      </c>
      <c r="I4941" s="130">
        <v>12.21</v>
      </c>
      <c r="J4941" s="6">
        <f>1</f>
        <v>1</v>
      </c>
    </row>
    <row r="4942" spans="2:10" ht="23.25" customHeight="1">
      <c r="B4942" s="100" t="s">
        <v>390</v>
      </c>
      <c r="C4942" s="100" t="str">
        <f>_xlfn.XLOOKUP(tblMix[[#This Row],[Team Name]],tblLookup[Team Name],tblLookup[Arena Name],NA(),0,1)</f>
        <v>Bank of America Stadium</v>
      </c>
      <c r="D4942" s="100" t="s">
        <v>392</v>
      </c>
      <c r="E4942" s="100">
        <v>75523</v>
      </c>
      <c r="F4942" s="129">
        <v>1996</v>
      </c>
      <c r="G4942" s="100" t="s">
        <v>292</v>
      </c>
      <c r="H4942" s="15" t="s">
        <v>281</v>
      </c>
      <c r="I4942" s="130">
        <v>9.19</v>
      </c>
      <c r="J4942" s="6">
        <f>1</f>
        <v>1</v>
      </c>
    </row>
    <row r="4943" spans="2:10" ht="23.25" customHeight="1">
      <c r="B4943" s="100" t="s">
        <v>405</v>
      </c>
      <c r="C4943" s="100" t="s">
        <v>406</v>
      </c>
      <c r="D4943" s="100" t="str">
        <f>_xlfn.XLOOKUP(tblMix[[#This Row],[Arena Name]],tblLookup[Arena Name],tblLookup[Arena Location],NA(),0,1)</f>
        <v>Denver, Colorado</v>
      </c>
      <c r="E4943" s="100">
        <v>76125</v>
      </c>
      <c r="F4943" s="129">
        <v>2001</v>
      </c>
      <c r="G4943" s="100" t="s">
        <v>314</v>
      </c>
      <c r="H4943" s="15" t="s">
        <v>290</v>
      </c>
      <c r="I4943" s="130">
        <v>11.49</v>
      </c>
      <c r="J4943" s="6">
        <f>1</f>
        <v>1</v>
      </c>
    </row>
    <row r="4944" spans="2:10" ht="23.25" customHeight="1">
      <c r="B4944" s="100" t="s">
        <v>381</v>
      </c>
      <c r="C4944" s="100" t="str">
        <f>_xlfn.XLOOKUP(tblMix[[#This Row],[Team Name]],tblLookup[Team Name],tblLookup[Arena Name],NA(),0,1)</f>
        <v>Mercedes-Benz Stadium</v>
      </c>
      <c r="D4944" s="100" t="str">
        <f>_xlfn.XLOOKUP(tblMix[[#This Row],[Arena Name]],tblLookup[Arena Name],tblLookup[Arena Location],NA(),0,1)</f>
        <v>Atlanta, Georgia</v>
      </c>
      <c r="E4944" s="100">
        <v>71000</v>
      </c>
      <c r="F4944" s="129">
        <v>2017</v>
      </c>
      <c r="G4944" s="100" t="s">
        <v>274</v>
      </c>
      <c r="H4944" s="15" t="s">
        <v>290</v>
      </c>
      <c r="I4944" s="130">
        <v>7.28</v>
      </c>
      <c r="J4944" s="6">
        <f>1</f>
        <v>1</v>
      </c>
    </row>
    <row r="4945" spans="2:10" ht="23.25" customHeight="1">
      <c r="B4945" s="100" t="str" cm="1">
        <f t="array" ref="B4945">_xlfn.XLOOKUP(tblMix[[#This Row],[Arena Name]]&amp;tblMix[[#This Row],[Arena Location]],tblLookup[Arena Name]&amp;tblLookup[Arena Location],tblLookup[Team Name],NA(),0,1)</f>
        <v>Los Angeles Rams</v>
      </c>
      <c r="C4945" s="100" t="s">
        <v>430</v>
      </c>
      <c r="D4945" s="100" t="str">
        <f>_xlfn.XLOOKUP(tblMix[[#This Row],[Arena Name]],tblLookup[Arena Name],tblLookup[Arena Location],NA(),0,1)</f>
        <v>Inglewood, California</v>
      </c>
      <c r="E4945" s="100">
        <v>70240</v>
      </c>
      <c r="F4945" s="129">
        <v>2020</v>
      </c>
      <c r="G4945" s="100" t="s">
        <v>360</v>
      </c>
      <c r="H4945" s="15" t="s">
        <v>281</v>
      </c>
      <c r="I4945" s="130">
        <v>3.39</v>
      </c>
      <c r="J4945" s="6">
        <f>1</f>
        <v>1</v>
      </c>
    </row>
    <row r="4946" spans="2:10" ht="23.25" customHeight="1">
      <c r="B4946" s="100" t="s">
        <v>387</v>
      </c>
      <c r="C4946" s="100" t="s">
        <v>388</v>
      </c>
      <c r="D4946" s="100" t="str">
        <f>_xlfn.XLOOKUP(tblMix[[#This Row],[Arena Name]],tblLookup[Arena Name],tblLookup[Arena Location],NA(),0,1)</f>
        <v>Orchard Park, New York</v>
      </c>
      <c r="E4946" s="100">
        <v>71608</v>
      </c>
      <c r="F4946" s="129">
        <v>1973</v>
      </c>
      <c r="G4946" s="100" t="s">
        <v>288</v>
      </c>
      <c r="H4946" s="15" t="s">
        <v>287</v>
      </c>
      <c r="I4946" s="130">
        <v>5.13</v>
      </c>
      <c r="J4946" s="6">
        <f>1</f>
        <v>1</v>
      </c>
    </row>
    <row r="4947" spans="2:10" ht="23.25" customHeight="1">
      <c r="B4947" s="100" t="str" cm="1">
        <f t="array" ref="B4947">_xlfn.XLOOKUP(tblMix[[#This Row],[Arena Name]]&amp;tblMix[[#This Row],[Arena Location]],tblLookup[Arena Name]&amp;tblLookup[Arena Location],tblLookup[Team Name],NA(),0,1)</f>
        <v>Houston Texans</v>
      </c>
      <c r="C4947" s="100" t="s">
        <v>415</v>
      </c>
      <c r="D4947" s="100" t="s">
        <v>416</v>
      </c>
      <c r="E4947" s="100">
        <v>72220</v>
      </c>
      <c r="F4947" s="129">
        <v>2002</v>
      </c>
      <c r="G4947" s="100" t="s">
        <v>275</v>
      </c>
      <c r="H4947" s="15" t="s">
        <v>290</v>
      </c>
      <c r="I4947" s="130">
        <v>13.76</v>
      </c>
      <c r="J4947" s="6">
        <f>1</f>
        <v>1</v>
      </c>
    </row>
    <row r="4948" spans="2:10" ht="23.25" customHeight="1">
      <c r="B4948" s="100" t="str" cm="1">
        <f t="array" ref="B4948">_xlfn.XLOOKUP(tblMix[[#This Row],[Arena Name]]&amp;tblMix[[#This Row],[Arena Location]],tblLookup[Arena Name]&amp;tblLookup[Arena Location],tblLookup[Team Name],NA(),0,1)</f>
        <v>Atlanta Falcons</v>
      </c>
      <c r="C4948" s="100" t="str">
        <f>_xlfn.XLOOKUP(tblMix[[#This Row],[Arena Location]],tblLookup[Arena Location],tblLookup[Arena Name],NA(),0,1)</f>
        <v>Mercedes-Benz Stadium</v>
      </c>
      <c r="D4948" s="100" t="s">
        <v>383</v>
      </c>
      <c r="E4948" s="100">
        <v>71000</v>
      </c>
      <c r="F4948" s="129">
        <v>2017</v>
      </c>
      <c r="G4948" s="100" t="s">
        <v>323</v>
      </c>
      <c r="H4948" s="15" t="s">
        <v>290</v>
      </c>
      <c r="I4948" s="130">
        <v>1.97</v>
      </c>
      <c r="J4948" s="6">
        <f>1</f>
        <v>1</v>
      </c>
    </row>
    <row r="4949" spans="2:10" ht="23.25" customHeight="1">
      <c r="B4949" s="100" t="s">
        <v>399</v>
      </c>
      <c r="C4949" s="100" t="s">
        <v>400</v>
      </c>
      <c r="D4949" s="100" t="s">
        <v>401</v>
      </c>
      <c r="E4949" s="100">
        <v>67895</v>
      </c>
      <c r="F4949" s="129">
        <v>1999</v>
      </c>
      <c r="G4949" s="100" t="s">
        <v>308</v>
      </c>
      <c r="H4949" s="15" t="s">
        <v>287</v>
      </c>
      <c r="I4949" s="130">
        <v>11.5</v>
      </c>
      <c r="J4949" s="6">
        <f>1</f>
        <v>1</v>
      </c>
    </row>
    <row r="4950" spans="2:10" ht="23.25" customHeight="1">
      <c r="B4950" s="100" t="s">
        <v>399</v>
      </c>
      <c r="C4950" s="100" t="s">
        <v>400</v>
      </c>
      <c r="D4950" s="100" t="s">
        <v>401</v>
      </c>
      <c r="E4950" s="100">
        <v>67895</v>
      </c>
      <c r="F4950" s="129">
        <v>1999</v>
      </c>
      <c r="G4950" s="100" t="s">
        <v>277</v>
      </c>
      <c r="H4950" s="15" t="s">
        <v>287</v>
      </c>
      <c r="I4950" s="130">
        <v>8.2200000000000006</v>
      </c>
      <c r="J4950" s="6">
        <f>1</f>
        <v>1</v>
      </c>
    </row>
    <row r="4951" spans="2:10" ht="23.25" customHeight="1">
      <c r="B4951" s="100" t="s">
        <v>439</v>
      </c>
      <c r="C4951" s="100" t="s">
        <v>440</v>
      </c>
      <c r="D4951" s="100" t="s">
        <v>441</v>
      </c>
      <c r="E4951" s="100">
        <v>66829</v>
      </c>
      <c r="F4951" s="129">
        <v>2002</v>
      </c>
      <c r="G4951" s="100" t="s">
        <v>285</v>
      </c>
      <c r="H4951" s="15" t="s">
        <v>281</v>
      </c>
      <c r="I4951" s="130">
        <v>13.35</v>
      </c>
      <c r="J4951" s="6">
        <f>1</f>
        <v>1</v>
      </c>
    </row>
    <row r="4952" spans="2:10" ht="23.25" customHeight="1">
      <c r="B4952" s="100" t="str" cm="1">
        <f t="array" ref="B4952">_xlfn.XLOOKUP(tblMix[[#This Row],[Arena Name]]&amp;tblMix[[#This Row],[Arena Location]],tblLookup[Arena Name]&amp;tblLookup[Arena Location],tblLookup[Team Name],NA(),0,1)</f>
        <v>Denver Broncos</v>
      </c>
      <c r="C4952" s="100" t="str">
        <f>_xlfn.XLOOKUP(tblMix[[#This Row],[Arena Location]],tblLookup[Arena Location],tblLookup[Arena Name],NA(),0,1)</f>
        <v>Empower Field at Mile High</v>
      </c>
      <c r="D4952" s="100" t="s">
        <v>407</v>
      </c>
      <c r="E4952" s="100">
        <v>76125</v>
      </c>
      <c r="F4952" s="129">
        <v>2001</v>
      </c>
      <c r="G4952" s="100" t="s">
        <v>296</v>
      </c>
      <c r="H4952" s="15" t="s">
        <v>287</v>
      </c>
      <c r="I4952" s="130">
        <v>11.1</v>
      </c>
      <c r="J4952" s="6">
        <f>1</f>
        <v>1</v>
      </c>
    </row>
    <row r="4953" spans="2:10" ht="23.25" customHeight="1">
      <c r="B4953" s="100" t="s">
        <v>448</v>
      </c>
      <c r="C4953" s="100" t="str">
        <f>_xlfn.XLOOKUP(tblMix[[#This Row],[Team Name]],tblLookup[Team Name],tblLookup[Arena Name],NA(),0,1)</f>
        <v>MetLife Stadium</v>
      </c>
      <c r="D4953" s="100" t="s">
        <v>447</v>
      </c>
      <c r="E4953" s="100">
        <v>82500</v>
      </c>
      <c r="F4953" s="129">
        <v>2010</v>
      </c>
      <c r="G4953" s="100" t="s">
        <v>314</v>
      </c>
      <c r="H4953" s="15" t="s">
        <v>283</v>
      </c>
      <c r="I4953" s="130">
        <v>12.41</v>
      </c>
      <c r="J4953" s="6">
        <f>1</f>
        <v>1</v>
      </c>
    </row>
    <row r="4954" spans="2:10" ht="23.25" customHeight="1">
      <c r="B4954" s="100" t="s">
        <v>399</v>
      </c>
      <c r="C4954" s="100" t="s">
        <v>400</v>
      </c>
      <c r="D4954" s="100" t="s">
        <v>401</v>
      </c>
      <c r="E4954" s="100">
        <v>67895</v>
      </c>
      <c r="F4954" s="129">
        <v>1999</v>
      </c>
      <c r="G4954" s="100" t="s">
        <v>275</v>
      </c>
      <c r="H4954" s="15" t="s">
        <v>287</v>
      </c>
      <c r="I4954" s="130">
        <v>14.59</v>
      </c>
      <c r="J4954" s="6">
        <f>1</f>
        <v>1</v>
      </c>
    </row>
    <row r="4955" spans="2:10" ht="23.25" customHeight="1">
      <c r="B4955" s="100" t="s">
        <v>417</v>
      </c>
      <c r="C4955" s="100" t="s">
        <v>418</v>
      </c>
      <c r="D4955" s="100" t="str">
        <f>_xlfn.XLOOKUP(tblMix[[#This Row],[Arena Name]],tblLookup[Arena Name],tblLookup[Arena Location],NA(),0,1)</f>
        <v>Indianapolis, Indiana</v>
      </c>
      <c r="E4955" s="100">
        <v>67000</v>
      </c>
      <c r="F4955" s="129">
        <v>2008</v>
      </c>
      <c r="G4955" s="100" t="s">
        <v>365</v>
      </c>
      <c r="H4955" s="15" t="s">
        <v>290</v>
      </c>
      <c r="I4955" s="130">
        <v>7.72</v>
      </c>
      <c r="J4955" s="6">
        <f>1</f>
        <v>1</v>
      </c>
    </row>
    <row r="4956" spans="2:10" ht="23.25" customHeight="1">
      <c r="B4956" s="100" t="s">
        <v>414</v>
      </c>
      <c r="C4956" s="100" t="s">
        <v>415</v>
      </c>
      <c r="D4956" s="100" t="str">
        <f>_xlfn.XLOOKUP(tblMix[[#This Row],[Arena Name]],tblLookup[Arena Name],tblLookup[Arena Location],NA(),0,1)</f>
        <v>Houston, Texas</v>
      </c>
      <c r="E4956" s="100">
        <v>72220</v>
      </c>
      <c r="F4956" s="129">
        <v>2002</v>
      </c>
      <c r="G4956" s="100" t="s">
        <v>313</v>
      </c>
      <c r="H4956" s="15" t="s">
        <v>290</v>
      </c>
      <c r="I4956" s="130">
        <v>13.42</v>
      </c>
      <c r="J4956" s="6">
        <f>1</f>
        <v>1</v>
      </c>
    </row>
    <row r="4957" spans="2:10" ht="23.25" customHeight="1">
      <c r="B4957" s="100" t="str" cm="1">
        <f t="array" ref="B4957">_xlfn.XLOOKUP(tblMix[[#This Row],[Arena Name]]&amp;tblMix[[#This Row],[Arena Location]],tblLookup[Arena Name]&amp;tblLookup[Arena Location],tblLookup[Team Name],NA(),0,1)</f>
        <v>Minnesota Vikings</v>
      </c>
      <c r="C4957" s="100" t="s">
        <v>437</v>
      </c>
      <c r="D4957" s="100" t="s">
        <v>438</v>
      </c>
      <c r="E4957" s="100">
        <v>66655</v>
      </c>
      <c r="F4957" s="129">
        <v>2016</v>
      </c>
      <c r="G4957" s="100" t="s">
        <v>364</v>
      </c>
      <c r="H4957" s="15" t="s">
        <v>281</v>
      </c>
      <c r="I4957" s="130">
        <v>7.2</v>
      </c>
      <c r="J4957" s="6">
        <f>1</f>
        <v>1</v>
      </c>
    </row>
    <row r="4958" spans="2:10" ht="23.25" customHeight="1">
      <c r="B4958" s="100" t="s">
        <v>432</v>
      </c>
      <c r="C4958" s="100" t="str">
        <f>_xlfn.XLOOKUP(tblMix[[#This Row],[Team Name]],tblLookup[Team Name],tblLookup[Arena Name],NA(),0,1)</f>
        <v>SoFi Stadium</v>
      </c>
      <c r="D4958" s="100" t="str">
        <f>_xlfn.XLOOKUP(tblMix[[#This Row],[Arena Name]],tblLookup[Arena Name],tblLookup[Arena Location],NA(),0,1)</f>
        <v>Inglewood, California</v>
      </c>
      <c r="E4958" s="100">
        <v>70240</v>
      </c>
      <c r="F4958" s="129">
        <v>2020</v>
      </c>
      <c r="G4958" s="100" t="s">
        <v>272</v>
      </c>
      <c r="H4958" s="15" t="s">
        <v>290</v>
      </c>
      <c r="I4958" s="130">
        <v>15.22</v>
      </c>
      <c r="J4958" s="6">
        <f>1</f>
        <v>1</v>
      </c>
    </row>
    <row r="4959" spans="2:10" ht="23.25" customHeight="1">
      <c r="B4959" s="100" t="str" cm="1">
        <f t="array" ref="B4959">_xlfn.XLOOKUP(tblMix[[#This Row],[Arena Name]]&amp;tblMix[[#This Row],[Arena Location]],tblLookup[Arena Name]&amp;tblLookup[Arena Location],tblLookup[Team Name],NA(),0,1)</f>
        <v>Indianapolis Colts</v>
      </c>
      <c r="C4959" s="100" t="s">
        <v>418</v>
      </c>
      <c r="D4959" s="100" t="str">
        <f>_xlfn.XLOOKUP(tblMix[[#This Row],[Arena Name]],tblLookup[Arena Name],tblLookup[Arena Location],NA(),0,1)</f>
        <v>Indianapolis, Indiana</v>
      </c>
      <c r="E4959" s="100">
        <v>67000</v>
      </c>
      <c r="F4959" s="129">
        <v>2008</v>
      </c>
      <c r="G4959" s="100" t="s">
        <v>277</v>
      </c>
      <c r="H4959" s="15" t="s">
        <v>290</v>
      </c>
      <c r="I4959" s="130">
        <v>7.75</v>
      </c>
      <c r="J4959" s="6">
        <f>1</f>
        <v>1</v>
      </c>
    </row>
    <row r="4960" spans="2:10" ht="23.25" customHeight="1">
      <c r="B4960" s="100" t="s">
        <v>433</v>
      </c>
      <c r="C4960" s="100" t="s">
        <v>434</v>
      </c>
      <c r="D4960" s="100" t="s">
        <v>435</v>
      </c>
      <c r="E4960" s="100">
        <v>65326</v>
      </c>
      <c r="F4960" s="129">
        <v>1987</v>
      </c>
      <c r="G4960" s="100" t="s">
        <v>268</v>
      </c>
      <c r="H4960" s="15" t="s">
        <v>287</v>
      </c>
      <c r="I4960" s="130">
        <v>5.73</v>
      </c>
      <c r="J4960" s="6">
        <f>1</f>
        <v>1</v>
      </c>
    </row>
    <row r="4961" spans="2:10" ht="23.25" customHeight="1">
      <c r="B4961" s="100" t="str" cm="1">
        <f t="array" ref="B4961">_xlfn.XLOOKUP(tblMix[[#This Row],[Arena Name]]&amp;tblMix[[#This Row],[Arena Location]],tblLookup[Arena Name]&amp;tblLookup[Arena Location],tblLookup[Team Name],NA(),0,1)</f>
        <v>New England Patriots</v>
      </c>
      <c r="C4961" s="100" t="str">
        <f>_xlfn.XLOOKUP(tblMix[[#This Row],[Arena Location]],tblLookup[Arena Location],tblLookup[Arena Name],NA(),0,1)</f>
        <v>Gillette Stadium</v>
      </c>
      <c r="D4961" s="100" t="s">
        <v>441</v>
      </c>
      <c r="E4961" s="100">
        <v>66829</v>
      </c>
      <c r="F4961" s="129">
        <v>2002</v>
      </c>
      <c r="G4961" s="100" t="s">
        <v>293</v>
      </c>
      <c r="H4961" s="15" t="s">
        <v>281</v>
      </c>
      <c r="I4961" s="130">
        <v>5.38</v>
      </c>
      <c r="J4961" s="6">
        <f>1</f>
        <v>1</v>
      </c>
    </row>
    <row r="4962" spans="2:10" ht="23.25" customHeight="1">
      <c r="B4962" s="100" t="str" cm="1">
        <f t="array" ref="B4962">_xlfn.XLOOKUP(tblMix[[#This Row],[Arena Name]]&amp;tblMix[[#This Row],[Arena Location]],tblLookup[Arena Name]&amp;tblLookup[Arena Location],tblLookup[Team Name],NA(),0,1)</f>
        <v>Indianapolis Colts</v>
      </c>
      <c r="C4962" s="100" t="s">
        <v>418</v>
      </c>
      <c r="D4962" s="100" t="s">
        <v>419</v>
      </c>
      <c r="E4962" s="100">
        <v>67000</v>
      </c>
      <c r="F4962" s="129">
        <v>2008</v>
      </c>
      <c r="G4962" s="100" t="s">
        <v>308</v>
      </c>
      <c r="H4962" s="15" t="s">
        <v>290</v>
      </c>
      <c r="I4962" s="130">
        <v>12.37</v>
      </c>
      <c r="J4962" s="6">
        <f>1</f>
        <v>1</v>
      </c>
    </row>
    <row r="4963" spans="2:10" ht="23.25" customHeight="1">
      <c r="B4963" s="100" t="s">
        <v>378</v>
      </c>
      <c r="C4963" s="100" t="str">
        <f>_xlfn.XLOOKUP(tblMix[[#This Row],[Team Name]],tblLookup[Team Name],tblLookup[Arena Name],NA(),0,1)</f>
        <v>State Farm Stadium</v>
      </c>
      <c r="D4963" s="100" t="str">
        <f>_xlfn.XLOOKUP(tblMix[[#This Row],[Arena Name]],tblLookup[Arena Name],tblLookup[Arena Location],NA(),0,1)</f>
        <v>Glendale, Arizona</v>
      </c>
      <c r="E4963" s="100">
        <v>63400</v>
      </c>
      <c r="F4963" s="129">
        <v>2006</v>
      </c>
      <c r="G4963" s="100" t="s">
        <v>270</v>
      </c>
      <c r="H4963" s="15" t="s">
        <v>281</v>
      </c>
      <c r="I4963" s="130">
        <v>8.84</v>
      </c>
      <c r="J4963" s="6">
        <f>1</f>
        <v>1</v>
      </c>
    </row>
    <row r="4964" spans="2:10" ht="23.25" customHeight="1">
      <c r="B4964" s="100" t="str" cm="1">
        <f t="array" ref="B4964">_xlfn.XLOOKUP(tblMix[[#This Row],[Arena Name]]&amp;tblMix[[#This Row],[Arena Location]],tblLookup[Arena Name]&amp;tblLookup[Arena Location],tblLookup[Team Name],NA(),0,1)</f>
        <v>New Orleans Saints</v>
      </c>
      <c r="C4964" s="100" t="str">
        <f>_xlfn.XLOOKUP(tblMix[[#This Row],[Arena Location]],tblLookup[Arena Location],tblLookup[Arena Name],NA(),0,1)</f>
        <v>Caesars Superdome</v>
      </c>
      <c r="D4964" s="100" t="s">
        <v>444</v>
      </c>
      <c r="E4964" s="100">
        <v>73208</v>
      </c>
      <c r="F4964" s="129">
        <v>1975</v>
      </c>
      <c r="G4964" s="100" t="s">
        <v>303</v>
      </c>
      <c r="H4964" s="15" t="s">
        <v>283</v>
      </c>
      <c r="I4964" s="130">
        <v>13.89</v>
      </c>
      <c r="J4964" s="6">
        <f>1</f>
        <v>1</v>
      </c>
    </row>
    <row r="4965" spans="2:10" ht="23.25" customHeight="1">
      <c r="B4965" s="100" t="s">
        <v>452</v>
      </c>
      <c r="C4965" s="100" t="s">
        <v>453</v>
      </c>
      <c r="D4965" s="100" t="s">
        <v>454</v>
      </c>
      <c r="E4965" s="100">
        <v>68400</v>
      </c>
      <c r="F4965" s="129">
        <v>2001</v>
      </c>
      <c r="G4965" s="100" t="s">
        <v>309</v>
      </c>
      <c r="H4965" s="15" t="s">
        <v>283</v>
      </c>
      <c r="I4965" s="130">
        <v>1.68</v>
      </c>
      <c r="J4965" s="6">
        <f>1</f>
        <v>1</v>
      </c>
    </row>
    <row r="4966" spans="2:10" ht="23.25" customHeight="1">
      <c r="B4966" s="100" t="s">
        <v>393</v>
      </c>
      <c r="C4966" s="100" t="str">
        <f>_xlfn.XLOOKUP(tblMix[[#This Row],[Team Name]],tblLookup[Team Name],tblLookup[Arena Name],NA(),0,1)</f>
        <v>Soldier Field</v>
      </c>
      <c r="D4966" s="100" t="str">
        <f>_xlfn.XLOOKUP(tblMix[[#This Row],[Arena Name]],tblLookup[Arena Name],tblLookup[Arena Location],NA(),0,1)</f>
        <v>Chicago, Illinois</v>
      </c>
      <c r="E4966" s="100">
        <v>61500</v>
      </c>
      <c r="F4966" s="129">
        <v>1924</v>
      </c>
      <c r="G4966" s="100" t="s">
        <v>276</v>
      </c>
      <c r="H4966" s="15" t="s">
        <v>287</v>
      </c>
      <c r="I4966" s="130">
        <v>6.13</v>
      </c>
      <c r="J4966" s="6">
        <f>1</f>
        <v>1</v>
      </c>
    </row>
    <row r="4967" spans="2:10" ht="23.25" customHeight="1">
      <c r="B4967" s="100" t="s">
        <v>455</v>
      </c>
      <c r="C4967" s="100" t="s">
        <v>456</v>
      </c>
      <c r="D4967" s="100" t="s">
        <v>457</v>
      </c>
      <c r="E4967" s="100">
        <v>68500</v>
      </c>
      <c r="F4967" s="129">
        <v>2014</v>
      </c>
      <c r="G4967" s="100" t="s">
        <v>301</v>
      </c>
      <c r="H4967" s="15" t="s">
        <v>281</v>
      </c>
      <c r="I4967" s="130">
        <v>12.44</v>
      </c>
      <c r="J4967" s="6">
        <f>1</f>
        <v>1</v>
      </c>
    </row>
    <row r="4968" spans="2:10" ht="23.25" customHeight="1">
      <c r="B4968" s="100" t="s">
        <v>449</v>
      </c>
      <c r="C4968" s="100" t="s">
        <v>450</v>
      </c>
      <c r="D4968" s="100" t="s">
        <v>451</v>
      </c>
      <c r="E4968" s="100">
        <v>69596</v>
      </c>
      <c r="F4968" s="129">
        <v>2003</v>
      </c>
      <c r="G4968" s="100" t="s">
        <v>288</v>
      </c>
      <c r="H4968" s="15" t="s">
        <v>281</v>
      </c>
      <c r="I4968" s="130">
        <v>5.49</v>
      </c>
      <c r="J4968" s="6">
        <f>1</f>
        <v>1</v>
      </c>
    </row>
    <row r="4969" spans="2:10" ht="23.25" customHeight="1">
      <c r="B4969" s="100" t="s">
        <v>393</v>
      </c>
      <c r="C4969" s="100" t="s">
        <v>394</v>
      </c>
      <c r="D4969" s="100" t="s">
        <v>395</v>
      </c>
      <c r="E4969" s="100">
        <v>61500</v>
      </c>
      <c r="F4969" s="129">
        <v>1924</v>
      </c>
      <c r="G4969" s="100" t="s">
        <v>302</v>
      </c>
      <c r="H4969" s="15" t="s">
        <v>287</v>
      </c>
      <c r="I4969" s="130">
        <v>2.62</v>
      </c>
      <c r="J4969" s="6">
        <f>1</f>
        <v>1</v>
      </c>
    </row>
    <row r="4970" spans="2:10" ht="23.25" customHeight="1">
      <c r="B4970" s="100" t="str" cm="1">
        <f t="array" ref="B4970">_xlfn.XLOOKUP(tblMix[[#This Row],[Arena Name]]&amp;tblMix[[#This Row],[Arena Location]],tblLookup[Arena Name]&amp;tblLookup[Arena Location],tblLookup[Team Name],NA(),0,1)</f>
        <v>Denver Broncos</v>
      </c>
      <c r="C4970" s="100" t="s">
        <v>406</v>
      </c>
      <c r="D4970" s="100" t="s">
        <v>407</v>
      </c>
      <c r="E4970" s="100">
        <v>76125</v>
      </c>
      <c r="F4970" s="129">
        <v>2001</v>
      </c>
      <c r="G4970" s="100" t="s">
        <v>324</v>
      </c>
      <c r="H4970" s="15" t="s">
        <v>287</v>
      </c>
      <c r="I4970" s="130">
        <v>14.14</v>
      </c>
      <c r="J4970" s="6">
        <f>1</f>
        <v>1</v>
      </c>
    </row>
    <row r="4971" spans="2:10" ht="23.25" customHeight="1">
      <c r="B4971" s="100" t="s">
        <v>436</v>
      </c>
      <c r="C4971" s="100" t="str">
        <f>_xlfn.XLOOKUP(tblMix[[#This Row],[Team Name]],tblLookup[Team Name],tblLookup[Arena Name],NA(),0,1)</f>
        <v>U.S. Bank Stadium</v>
      </c>
      <c r="D4971" s="100" t="str">
        <f>_xlfn.XLOOKUP(tblMix[[#This Row],[Arena Name]],tblLookup[Arena Name],tblLookup[Arena Location],NA(),0,1)</f>
        <v>Minneapolis, Minnesota</v>
      </c>
      <c r="E4971" s="100">
        <v>66655</v>
      </c>
      <c r="F4971" s="129">
        <v>2016</v>
      </c>
      <c r="G4971" s="100" t="s">
        <v>303</v>
      </c>
      <c r="H4971" s="15" t="s">
        <v>290</v>
      </c>
      <c r="I4971" s="130">
        <v>12.74</v>
      </c>
      <c r="J4971" s="6">
        <f>1</f>
        <v>1</v>
      </c>
    </row>
    <row r="4972" spans="2:10" ht="23.25" customHeight="1">
      <c r="B4972" s="100" t="s">
        <v>411</v>
      </c>
      <c r="C4972" s="100" t="str">
        <f>_xlfn.XLOOKUP(tblMix[[#This Row],[Team Name]],tblLookup[Team Name],tblLookup[Arena Name],NA(),0,1)</f>
        <v>Lambeau Field</v>
      </c>
      <c r="D4972" s="100" t="str">
        <f>_xlfn.XLOOKUP(tblMix[[#This Row],[Arena Name]],tblLookup[Arena Name],tblLookup[Arena Location],NA(),0,1)</f>
        <v>Green Bay, Wisconsin</v>
      </c>
      <c r="E4972" s="100">
        <v>81441</v>
      </c>
      <c r="F4972" s="129">
        <v>1957</v>
      </c>
      <c r="G4972" s="100" t="s">
        <v>358</v>
      </c>
      <c r="H4972" s="15" t="s">
        <v>290</v>
      </c>
      <c r="I4972" s="130">
        <v>13.59</v>
      </c>
      <c r="J4972" s="6">
        <f>1</f>
        <v>1</v>
      </c>
    </row>
    <row r="4973" spans="2:10" ht="23.25" customHeight="1">
      <c r="B4973" s="100" t="str" cm="1">
        <f t="array" ref="B4973">_xlfn.XLOOKUP(tblMix[[#This Row],[Arena Name]]&amp;tblMix[[#This Row],[Arena Location]],tblLookup[Arena Name]&amp;tblLookup[Arena Location],tblLookup[Team Name],NA(),0,1)</f>
        <v>Philadelphia Eagles</v>
      </c>
      <c r="C4973" s="100" t="s">
        <v>450</v>
      </c>
      <c r="D4973" s="100" t="str">
        <f>_xlfn.XLOOKUP(tblMix[[#This Row],[Arena Name]],tblLookup[Arena Name],tblLookup[Arena Location],NA(),0,1)</f>
        <v>Philadelphia, Pennsylvania</v>
      </c>
      <c r="E4973" s="100">
        <v>69596</v>
      </c>
      <c r="F4973" s="129">
        <v>2003</v>
      </c>
      <c r="G4973" s="100" t="s">
        <v>309</v>
      </c>
      <c r="H4973" s="15" t="s">
        <v>287</v>
      </c>
      <c r="I4973" s="130">
        <v>1.68</v>
      </c>
      <c r="J4973" s="6">
        <f>1</f>
        <v>1</v>
      </c>
    </row>
    <row r="4974" spans="2:10" ht="23.25" customHeight="1">
      <c r="B4974" s="100" t="str" cm="1">
        <f t="array" ref="B4974">_xlfn.XLOOKUP(tblMix[[#This Row],[Arena Name]]&amp;tblMix[[#This Row],[Arena Location]],tblLookup[Arena Name]&amp;tblLookup[Arena Location],tblLookup[Team Name],NA(),0,1)</f>
        <v>Baltimore Ravens</v>
      </c>
      <c r="C4974" s="100" t="str">
        <f>_xlfn.XLOOKUP(tblMix[[#This Row],[Arena Location]],tblLookup[Arena Location],tblLookup[Arena Name],NA(),0,1)</f>
        <v>M&amp;T Bank Stadium</v>
      </c>
      <c r="D4974" s="100" t="s">
        <v>386</v>
      </c>
      <c r="E4974" s="100">
        <v>71008</v>
      </c>
      <c r="F4974" s="129">
        <v>1998</v>
      </c>
      <c r="G4974" s="100" t="s">
        <v>271</v>
      </c>
      <c r="H4974" s="15" t="s">
        <v>283</v>
      </c>
      <c r="I4974" s="130">
        <v>9.4700000000000006</v>
      </c>
      <c r="J4974" s="6">
        <f>1</f>
        <v>1</v>
      </c>
    </row>
    <row r="4975" spans="2:10" ht="23.25" customHeight="1">
      <c r="B4975" s="100" t="str" cm="1">
        <f t="array" ref="B4975">_xlfn.XLOOKUP(tblMix[[#This Row],[Arena Name]]&amp;tblMix[[#This Row],[Arena Location]],tblLookup[Arena Name]&amp;tblLookup[Arena Location],tblLookup[Team Name],NA(),0,1)</f>
        <v>Cincinnati Bengals</v>
      </c>
      <c r="C4975" s="100" t="s">
        <v>397</v>
      </c>
      <c r="D4975" s="100" t="str">
        <f>_xlfn.XLOOKUP(tblMix[[#This Row],[Arena Name]],tblLookup[Arena Name],tblLookup[Arena Location],NA(),0,1)</f>
        <v>Cincinnati, Ohio</v>
      </c>
      <c r="E4975" s="100">
        <v>65515</v>
      </c>
      <c r="F4975" s="129">
        <v>2000</v>
      </c>
      <c r="G4975" s="100" t="s">
        <v>299</v>
      </c>
      <c r="H4975" s="15" t="s">
        <v>283</v>
      </c>
      <c r="I4975" s="130">
        <v>5.21</v>
      </c>
      <c r="J4975" s="6">
        <f>1</f>
        <v>1</v>
      </c>
    </row>
    <row r="4976" spans="2:10" ht="23.25" customHeight="1">
      <c r="B4976" s="100" t="s">
        <v>393</v>
      </c>
      <c r="C4976" s="100" t="str">
        <f>_xlfn.XLOOKUP(tblMix[[#This Row],[Team Name]],tblLookup[Team Name],tblLookup[Arena Name],NA(),0,1)</f>
        <v>Soldier Field</v>
      </c>
      <c r="D4976" s="100" t="str">
        <f>_xlfn.XLOOKUP(tblMix[[#This Row],[Arena Name]],tblLookup[Arena Name],tblLookup[Arena Location],NA(),0,1)</f>
        <v>Chicago, Illinois</v>
      </c>
      <c r="E4976" s="100">
        <v>61500</v>
      </c>
      <c r="F4976" s="129">
        <v>1924</v>
      </c>
      <c r="G4976" s="100" t="s">
        <v>296</v>
      </c>
      <c r="H4976" s="15" t="s">
        <v>290</v>
      </c>
      <c r="I4976" s="130">
        <v>10.47</v>
      </c>
      <c r="J4976" s="6">
        <f>1</f>
        <v>1</v>
      </c>
    </row>
    <row r="4977" spans="2:10" ht="23.25" customHeight="1">
      <c r="B4977" s="100" t="s">
        <v>445</v>
      </c>
      <c r="C4977" s="100" t="s">
        <v>446</v>
      </c>
      <c r="D4977" s="100" t="s">
        <v>447</v>
      </c>
      <c r="E4977" s="100">
        <v>82500</v>
      </c>
      <c r="F4977" s="129">
        <v>2010</v>
      </c>
      <c r="G4977" s="100" t="s">
        <v>293</v>
      </c>
      <c r="H4977" s="15" t="s">
        <v>287</v>
      </c>
      <c r="I4977" s="130">
        <v>5.08</v>
      </c>
      <c r="J4977" s="6">
        <f>1</f>
        <v>1</v>
      </c>
    </row>
    <row r="4978" spans="2:10" ht="23.25" customHeight="1">
      <c r="B4978" s="100" t="s">
        <v>461</v>
      </c>
      <c r="C4978" s="100" t="s">
        <v>462</v>
      </c>
      <c r="D4978" s="100" t="s">
        <v>463</v>
      </c>
      <c r="E4978" s="100">
        <v>65890</v>
      </c>
      <c r="F4978" s="129">
        <v>1998</v>
      </c>
      <c r="G4978" s="100" t="s">
        <v>284</v>
      </c>
      <c r="H4978" s="15" t="s">
        <v>290</v>
      </c>
      <c r="I4978" s="130">
        <v>10.16</v>
      </c>
      <c r="J4978" s="6">
        <f>1</f>
        <v>1</v>
      </c>
    </row>
    <row r="4979" spans="2:10" ht="23.25" customHeight="1">
      <c r="B4979" s="100" t="str" cm="1">
        <f t="array" ref="B4979">_xlfn.XLOOKUP(tblMix[[#This Row],[Arena Name]]&amp;tblMix[[#This Row],[Arena Location]],tblLookup[Arena Name]&amp;tblLookup[Arena Location],tblLookup[Team Name],NA(),0,1)</f>
        <v>Indianapolis Colts</v>
      </c>
      <c r="C4979" s="100" t="str">
        <f>_xlfn.XLOOKUP(tblMix[[#This Row],[Arena Location]],tblLookup[Arena Location],tblLookup[Arena Name],NA(),0,1)</f>
        <v>Lucas Oil Stadium</v>
      </c>
      <c r="D4979" s="100" t="s">
        <v>419</v>
      </c>
      <c r="E4979" s="100">
        <v>67000</v>
      </c>
      <c r="F4979" s="129">
        <v>2008</v>
      </c>
      <c r="G4979" s="100" t="s">
        <v>314</v>
      </c>
      <c r="H4979" s="15" t="s">
        <v>290</v>
      </c>
      <c r="I4979" s="130">
        <v>11.49</v>
      </c>
      <c r="J4979" s="6">
        <f>1</f>
        <v>1</v>
      </c>
    </row>
    <row r="4980" spans="2:10" ht="23.25" customHeight="1">
      <c r="B4980" s="100" t="s">
        <v>464</v>
      </c>
      <c r="C4980" s="100" t="s">
        <v>465</v>
      </c>
      <c r="D4980" s="100" t="str">
        <f>_xlfn.XLOOKUP(tblMix[[#This Row],[Arena Name]],tblLookup[Arena Name],tblLookup[Arena Location],NA(),0,1)</f>
        <v>Nashville, Tennessee</v>
      </c>
      <c r="E4980" s="100">
        <v>69143</v>
      </c>
      <c r="F4980" s="129">
        <v>1999</v>
      </c>
      <c r="G4980" s="100" t="s">
        <v>358</v>
      </c>
      <c r="H4980" s="15" t="s">
        <v>287</v>
      </c>
      <c r="I4980" s="130">
        <v>14.51</v>
      </c>
      <c r="J4980" s="6">
        <f>1</f>
        <v>1</v>
      </c>
    </row>
    <row r="4981" spans="2:10" ht="23.25" customHeight="1">
      <c r="B4981" s="100" t="s">
        <v>458</v>
      </c>
      <c r="C4981" s="100" t="str">
        <f>_xlfn.XLOOKUP(tblMix[[#This Row],[Team Name]],tblLookup[Team Name],tblLookup[Arena Name],NA(),0,1)</f>
        <v>Lumen Field</v>
      </c>
      <c r="D4981" s="100" t="s">
        <v>460</v>
      </c>
      <c r="E4981" s="100">
        <v>69000</v>
      </c>
      <c r="F4981" s="129">
        <v>2002</v>
      </c>
      <c r="G4981" s="100" t="s">
        <v>299</v>
      </c>
      <c r="H4981" s="15" t="s">
        <v>287</v>
      </c>
      <c r="I4981" s="130">
        <v>5.21</v>
      </c>
      <c r="J4981" s="6">
        <f>1</f>
        <v>1</v>
      </c>
    </row>
    <row r="4982" spans="2:10" ht="23.25" customHeight="1">
      <c r="B4982" s="100" t="str" cm="1">
        <f t="array" ref="B4982">_xlfn.XLOOKUP(tblMix[[#This Row],[Arena Name]]&amp;tblMix[[#This Row],[Arena Location]],tblLookup[Arena Name]&amp;tblLookup[Arena Location],tblLookup[Team Name],NA(),0,1)</f>
        <v>Las Vegas Raiders</v>
      </c>
      <c r="C4982" s="100" t="str">
        <f>_xlfn.XLOOKUP(tblMix[[#This Row],[Arena Location]],tblLookup[Arena Location],tblLookup[Arena Name],NA(),0,1)</f>
        <v>Allegiant Stadium</v>
      </c>
      <c r="D4982" s="100" t="s">
        <v>428</v>
      </c>
      <c r="E4982" s="100">
        <v>65000</v>
      </c>
      <c r="F4982" s="129">
        <v>2020</v>
      </c>
      <c r="G4982" s="100" t="s">
        <v>358</v>
      </c>
      <c r="H4982" s="15" t="s">
        <v>281</v>
      </c>
      <c r="I4982" s="130">
        <v>14.22</v>
      </c>
      <c r="J4982" s="6">
        <f>1</f>
        <v>1</v>
      </c>
    </row>
    <row r="4983" spans="2:10" ht="23.25" customHeight="1">
      <c r="B4983" s="100" t="s">
        <v>458</v>
      </c>
      <c r="C4983" s="100" t="s">
        <v>459</v>
      </c>
      <c r="D4983" s="100" t="s">
        <v>460</v>
      </c>
      <c r="E4983" s="100">
        <v>69000</v>
      </c>
      <c r="F4983" s="129">
        <v>2002</v>
      </c>
      <c r="G4983" s="100" t="s">
        <v>309</v>
      </c>
      <c r="H4983" s="15" t="s">
        <v>283</v>
      </c>
      <c r="I4983" s="130">
        <v>1.68</v>
      </c>
      <c r="J4983" s="6">
        <f>1</f>
        <v>1</v>
      </c>
    </row>
    <row r="4984" spans="2:10" ht="23.25" customHeight="1">
      <c r="B4984" s="100" t="s">
        <v>378</v>
      </c>
      <c r="C4984" s="100" t="str">
        <f>_xlfn.XLOOKUP(tblMix[[#This Row],[Team Name]],tblLookup[Team Name],tblLookup[Arena Name],NA(),0,1)</f>
        <v>State Farm Stadium</v>
      </c>
      <c r="D4984" s="100" t="s">
        <v>380</v>
      </c>
      <c r="E4984" s="100">
        <v>63400</v>
      </c>
      <c r="F4984" s="129">
        <v>2006</v>
      </c>
      <c r="G4984" s="100" t="s">
        <v>292</v>
      </c>
      <c r="H4984" s="15" t="s">
        <v>287</v>
      </c>
      <c r="I4984" s="130">
        <v>9.99</v>
      </c>
      <c r="J4984" s="6">
        <f>1</f>
        <v>1</v>
      </c>
    </row>
    <row r="4985" spans="2:10" ht="23.25" customHeight="1">
      <c r="B4985" s="100" t="s">
        <v>445</v>
      </c>
      <c r="C4985" s="100" t="s">
        <v>446</v>
      </c>
      <c r="D4985" s="100" t="s">
        <v>447</v>
      </c>
      <c r="E4985" s="100">
        <v>82500</v>
      </c>
      <c r="F4985" s="129">
        <v>2010</v>
      </c>
      <c r="G4985" s="100" t="s">
        <v>358</v>
      </c>
      <c r="H4985" s="15" t="s">
        <v>281</v>
      </c>
      <c r="I4985" s="130">
        <v>14.22</v>
      </c>
      <c r="J4985" s="6">
        <f>1</f>
        <v>1</v>
      </c>
    </row>
    <row r="4986" spans="2:10" ht="23.25" customHeight="1">
      <c r="B4986" s="100" t="s">
        <v>423</v>
      </c>
      <c r="C4986" s="100" t="s">
        <v>424</v>
      </c>
      <c r="D4986" s="100" t="str">
        <f>_xlfn.XLOOKUP(tblMix[[#This Row],[Arena Name]],tblLookup[Arena Name],tblLookup[Arena Location],NA(),0,1)</f>
        <v>Kansas City, Missouri</v>
      </c>
      <c r="E4986" s="100">
        <v>76416</v>
      </c>
      <c r="F4986" s="129">
        <v>1972</v>
      </c>
      <c r="G4986" s="100" t="s">
        <v>313</v>
      </c>
      <c r="H4986" s="15" t="s">
        <v>290</v>
      </c>
      <c r="I4986" s="130">
        <v>13.42</v>
      </c>
      <c r="J4986" s="6">
        <f>1</f>
        <v>1</v>
      </c>
    </row>
    <row r="4987" spans="2:10" ht="23.25" customHeight="1">
      <c r="B4987" s="100" t="s">
        <v>433</v>
      </c>
      <c r="C4987" s="100" t="s">
        <v>434</v>
      </c>
      <c r="D4987" s="100" t="s">
        <v>435</v>
      </c>
      <c r="E4987" s="100">
        <v>65326</v>
      </c>
      <c r="F4987" s="129">
        <v>1987</v>
      </c>
      <c r="G4987" s="100" t="s">
        <v>363</v>
      </c>
      <c r="H4987" s="15" t="s">
        <v>281</v>
      </c>
      <c r="I4987" s="130">
        <v>5.56</v>
      </c>
      <c r="J4987" s="6">
        <f>1</f>
        <v>1</v>
      </c>
    </row>
    <row r="4988" spans="2:10" ht="23.25" customHeight="1">
      <c r="B4988" s="100" t="s">
        <v>381</v>
      </c>
      <c r="C4988" s="100" t="str">
        <f>_xlfn.XLOOKUP(tblMix[[#This Row],[Team Name]],tblLookup[Team Name],tblLookup[Arena Name],NA(),0,1)</f>
        <v>Mercedes-Benz Stadium</v>
      </c>
      <c r="D4988" s="100" t="str">
        <f>_xlfn.XLOOKUP(tblMix[[#This Row],[Arena Name]],tblLookup[Arena Name],tblLookup[Arena Location],NA(),0,1)</f>
        <v>Atlanta, Georgia</v>
      </c>
      <c r="E4988" s="100">
        <v>71000</v>
      </c>
      <c r="F4988" s="129">
        <v>2017</v>
      </c>
      <c r="G4988" s="100" t="s">
        <v>323</v>
      </c>
      <c r="H4988" s="15" t="s">
        <v>283</v>
      </c>
      <c r="I4988" s="130">
        <v>2.11</v>
      </c>
      <c r="J4988" s="6">
        <f>1</f>
        <v>1</v>
      </c>
    </row>
    <row r="4989" spans="2:10" ht="23.25" customHeight="1">
      <c r="B4989" s="100" t="s">
        <v>448</v>
      </c>
      <c r="C4989" s="100" t="s">
        <v>446</v>
      </c>
      <c r="D4989" s="100" t="s">
        <v>447</v>
      </c>
      <c r="E4989" s="100">
        <v>82500</v>
      </c>
      <c r="F4989" s="129">
        <v>2010</v>
      </c>
      <c r="G4989" s="100" t="s">
        <v>282</v>
      </c>
      <c r="H4989" s="15" t="s">
        <v>281</v>
      </c>
      <c r="I4989" s="130">
        <v>5.99</v>
      </c>
      <c r="J4989" s="6">
        <f>1</f>
        <v>1</v>
      </c>
    </row>
    <row r="4990" spans="2:10" ht="23.25" customHeight="1">
      <c r="B4990" s="100" t="str" cm="1">
        <f t="array" ref="B4990">_xlfn.XLOOKUP(tblMix[[#This Row],[Arena Name]]&amp;tblMix[[#This Row],[Arena Location]],tblLookup[Arena Name]&amp;tblLookup[Arena Location],tblLookup[Team Name],NA(),0,1)</f>
        <v>Los Angeles Rams</v>
      </c>
      <c r="C4990" s="100" t="str">
        <f>_xlfn.XLOOKUP(tblMix[[#This Row],[Arena Location]],tblLookup[Arena Location],tblLookup[Arena Name],NA(),0,1)</f>
        <v>SoFi Stadium</v>
      </c>
      <c r="D4990" s="100" t="s">
        <v>431</v>
      </c>
      <c r="E4990" s="100">
        <v>70240</v>
      </c>
      <c r="F4990" s="129">
        <v>2020</v>
      </c>
      <c r="G4990" s="100" t="s">
        <v>309</v>
      </c>
      <c r="H4990" s="15" t="s">
        <v>290</v>
      </c>
      <c r="I4990" s="130">
        <v>1.83</v>
      </c>
      <c r="J4990" s="6">
        <f>1</f>
        <v>1</v>
      </c>
    </row>
    <row r="4991" spans="2:10" ht="23.25" customHeight="1">
      <c r="B4991" s="100" t="s">
        <v>414</v>
      </c>
      <c r="C4991" s="100" t="str">
        <f>_xlfn.XLOOKUP(tblMix[[#This Row],[Team Name]],tblLookup[Team Name],tblLookup[Arena Name],NA(),0,1)</f>
        <v>NRG Stadium</v>
      </c>
      <c r="D4991" s="100" t="str">
        <f>_xlfn.XLOOKUP(tblMix[[#This Row],[Arena Name]],tblLookup[Arena Name],tblLookup[Arena Location],NA(),0,1)</f>
        <v>Houston, Texas</v>
      </c>
      <c r="E4991" s="100">
        <v>72220</v>
      </c>
      <c r="F4991" s="129">
        <v>2002</v>
      </c>
      <c r="G4991" s="100" t="s">
        <v>359</v>
      </c>
      <c r="H4991" s="15" t="s">
        <v>290</v>
      </c>
      <c r="I4991" s="130">
        <v>10.49</v>
      </c>
      <c r="J4991" s="6">
        <f>1</f>
        <v>1</v>
      </c>
    </row>
    <row r="4992" spans="2:10" ht="23.25" customHeight="1">
      <c r="B4992" s="100" t="s">
        <v>393</v>
      </c>
      <c r="C4992" s="100" t="s">
        <v>394</v>
      </c>
      <c r="D4992" s="100" t="str">
        <f>_xlfn.XLOOKUP(tblMix[[#This Row],[Arena Name]],tblLookup[Arena Name],tblLookup[Arena Location],NA(),0,1)</f>
        <v>Chicago, Illinois</v>
      </c>
      <c r="E4992" s="100">
        <v>61500</v>
      </c>
      <c r="F4992" s="129">
        <v>1924</v>
      </c>
      <c r="G4992" s="100" t="s">
        <v>300</v>
      </c>
      <c r="H4992" s="15" t="s">
        <v>281</v>
      </c>
      <c r="I4992" s="130">
        <v>8.64</v>
      </c>
      <c r="J4992" s="6">
        <f>1</f>
        <v>1</v>
      </c>
    </row>
    <row r="4993" spans="2:10" ht="23.25" customHeight="1">
      <c r="B4993" s="100" t="s">
        <v>420</v>
      </c>
      <c r="C4993" s="100" t="s">
        <v>421</v>
      </c>
      <c r="D4993" s="100" t="s">
        <v>422</v>
      </c>
      <c r="E4993" s="100">
        <v>69132</v>
      </c>
      <c r="F4993" s="129">
        <v>2008</v>
      </c>
      <c r="G4993" s="100" t="s">
        <v>271</v>
      </c>
      <c r="H4993" s="15" t="s">
        <v>287</v>
      </c>
      <c r="I4993" s="130">
        <v>9.4700000000000006</v>
      </c>
      <c r="J4993" s="6">
        <f>1</f>
        <v>1</v>
      </c>
    </row>
    <row r="4994" spans="2:10" ht="23.25" customHeight="1">
      <c r="B4994" s="100" t="s">
        <v>384</v>
      </c>
      <c r="C4994" s="100" t="str">
        <f>_xlfn.XLOOKUP(tblMix[[#This Row],[Team Name]],tblLookup[Team Name],tblLookup[Arena Name],NA(),0,1)</f>
        <v>M&amp;T Bank Stadium</v>
      </c>
      <c r="D4994" s="100" t="str">
        <f>_xlfn.XLOOKUP(tblMix[[#This Row],[Arena Name]],tblLookup[Arena Name],tblLookup[Arena Location],NA(),0,1)</f>
        <v>Baltimore, Maryland</v>
      </c>
      <c r="E4994" s="100">
        <v>71008</v>
      </c>
      <c r="F4994" s="129">
        <v>1998</v>
      </c>
      <c r="G4994" s="100" t="s">
        <v>310</v>
      </c>
      <c r="H4994" s="15" t="s">
        <v>287</v>
      </c>
      <c r="I4994" s="130">
        <v>7.49</v>
      </c>
      <c r="J4994" s="6">
        <f>1</f>
        <v>1</v>
      </c>
    </row>
    <row r="4995" spans="2:10" ht="23.25" customHeight="1">
      <c r="B4995" s="100" t="s">
        <v>455</v>
      </c>
      <c r="C4995" s="100" t="str">
        <f>_xlfn.XLOOKUP(tblMix[[#This Row],[Team Name]],tblLookup[Team Name],tblLookup[Arena Name],NA(),0,1)</f>
        <v>Levi's Stadium</v>
      </c>
      <c r="D4995" s="100" t="str">
        <f>_xlfn.XLOOKUP(tblMix[[#This Row],[Arena Name]],tblLookup[Arena Name],tblLookup[Arena Location],NA(),0,1)</f>
        <v>Santa Clara, California</v>
      </c>
      <c r="E4995" s="100">
        <v>68500</v>
      </c>
      <c r="F4995" s="129">
        <v>2014</v>
      </c>
      <c r="G4995" s="100" t="s">
        <v>270</v>
      </c>
      <c r="H4995" s="15" t="s">
        <v>283</v>
      </c>
      <c r="I4995" s="130">
        <v>8.67</v>
      </c>
      <c r="J4995" s="6">
        <f>1</f>
        <v>1</v>
      </c>
    </row>
    <row r="4996" spans="2:10" ht="23.25" customHeight="1">
      <c r="B4996" s="100" t="s">
        <v>399</v>
      </c>
      <c r="C4996" s="100" t="str">
        <f>_xlfn.XLOOKUP(tblMix[[#This Row],[Team Name]],tblLookup[Team Name],tblLookup[Arena Name],NA(),0,1)</f>
        <v>Cleveland Browns Stadium</v>
      </c>
      <c r="D4996" s="100" t="s">
        <v>401</v>
      </c>
      <c r="E4996" s="100">
        <v>67895</v>
      </c>
      <c r="F4996" s="129">
        <v>1999</v>
      </c>
      <c r="G4996" s="100" t="s">
        <v>272</v>
      </c>
      <c r="H4996" s="15" t="s">
        <v>290</v>
      </c>
      <c r="I4996" s="130">
        <v>15.22</v>
      </c>
      <c r="J4996" s="6">
        <f>1</f>
        <v>1</v>
      </c>
    </row>
    <row r="4997" spans="2:10" ht="23.25" customHeight="1">
      <c r="B4997" s="100" t="s">
        <v>461</v>
      </c>
      <c r="C4997" s="100" t="s">
        <v>462</v>
      </c>
      <c r="D4997" s="100" t="s">
        <v>463</v>
      </c>
      <c r="E4997" s="100">
        <v>65890</v>
      </c>
      <c r="F4997" s="129">
        <v>1998</v>
      </c>
      <c r="G4997" s="100" t="s">
        <v>300</v>
      </c>
      <c r="H4997" s="15" t="s">
        <v>287</v>
      </c>
      <c r="I4997" s="130">
        <v>8.15</v>
      </c>
      <c r="J4997" s="6">
        <f>1</f>
        <v>1</v>
      </c>
    </row>
    <row r="4998" spans="2:10" ht="23.25" customHeight="1">
      <c r="B4998" s="100" t="str" cm="1">
        <f t="array" ref="B4998">_xlfn.XLOOKUP(tblMix[[#This Row],[Arena Name]]&amp;tblMix[[#This Row],[Arena Location]],tblLookup[Arena Name]&amp;tblLookup[Arena Location],tblLookup[Team Name],NA(),0,1)</f>
        <v>Las Vegas Raiders</v>
      </c>
      <c r="C4998" s="100" t="s">
        <v>427</v>
      </c>
      <c r="D4998" s="100" t="s">
        <v>428</v>
      </c>
      <c r="E4998" s="100">
        <v>65000</v>
      </c>
      <c r="F4998" s="129">
        <v>2020</v>
      </c>
      <c r="G4998" s="100" t="s">
        <v>308</v>
      </c>
      <c r="H4998" s="15" t="s">
        <v>290</v>
      </c>
      <c r="I4998" s="130">
        <v>12.37</v>
      </c>
      <c r="J4998" s="6">
        <f>1</f>
        <v>1</v>
      </c>
    </row>
    <row r="4999" spans="2:10" ht="23.25" customHeight="1">
      <c r="B4999" s="100" t="str" cm="1">
        <f t="array" ref="B4999">_xlfn.XLOOKUP(tblMix[[#This Row],[Arena Name]]&amp;tblMix[[#This Row],[Arena Location]],tblLookup[Arena Name]&amp;tblLookup[Arena Location],tblLookup[Team Name],NA(),0,1)</f>
        <v>Miami Dolphins</v>
      </c>
      <c r="C4999" s="100" t="str">
        <f>_xlfn.XLOOKUP(tblMix[[#This Row],[Arena Location]],tblLookup[Arena Location],tblLookup[Arena Name],NA(),0,1)</f>
        <v>Hard Rock Stadium</v>
      </c>
      <c r="D4999" s="100" t="s">
        <v>435</v>
      </c>
      <c r="E4999" s="100">
        <v>65326</v>
      </c>
      <c r="F4999" s="129">
        <v>1987</v>
      </c>
      <c r="G4999" s="100" t="s">
        <v>363</v>
      </c>
      <c r="H4999" s="15" t="s">
        <v>283</v>
      </c>
      <c r="I4999" s="130">
        <v>5.05</v>
      </c>
      <c r="J4999" s="6">
        <f>1</f>
        <v>1</v>
      </c>
    </row>
    <row r="5000" spans="2:10" ht="23.25" customHeight="1">
      <c r="B5000" s="100" t="s">
        <v>396</v>
      </c>
      <c r="C5000" s="100" t="s">
        <v>397</v>
      </c>
      <c r="D5000" s="100" t="s">
        <v>398</v>
      </c>
      <c r="E5000" s="100">
        <v>65515</v>
      </c>
      <c r="F5000" s="129">
        <v>2000</v>
      </c>
      <c r="G5000" s="100" t="s">
        <v>308</v>
      </c>
      <c r="H5000" s="15" t="s">
        <v>287</v>
      </c>
      <c r="I5000" s="130">
        <v>11.5</v>
      </c>
      <c r="J5000" s="6">
        <f>1</f>
        <v>1</v>
      </c>
    </row>
    <row r="5001" spans="2:10" ht="23.25" customHeight="1">
      <c r="B5001" s="100" t="str" cm="1">
        <f t="array" ref="B5001">_xlfn.XLOOKUP(tblMix[[#This Row],[Arena Name]]&amp;tblMix[[#This Row],[Arena Location]],tblLookup[Arena Name]&amp;tblLookup[Arena Location],tblLookup[Team Name],NA(),0,1)</f>
        <v>Philadelphia Eagles</v>
      </c>
      <c r="C5001" s="100" t="s">
        <v>450</v>
      </c>
      <c r="D5001" s="100" t="str">
        <f>_xlfn.XLOOKUP(tblMix[[#This Row],[Arena Name]],tblLookup[Arena Name],tblLookup[Arena Location],NA(),0,1)</f>
        <v>Philadelphia, Pennsylvania</v>
      </c>
      <c r="E5001" s="100">
        <v>69596</v>
      </c>
      <c r="F5001" s="129">
        <v>2003</v>
      </c>
      <c r="G5001" s="100" t="s">
        <v>364</v>
      </c>
      <c r="H5001" s="15" t="s">
        <v>290</v>
      </c>
      <c r="I5001" s="130">
        <v>6.73</v>
      </c>
      <c r="J5001" s="6">
        <f>1</f>
        <v>1</v>
      </c>
    </row>
    <row r="5002" spans="2:10" ht="23.25" customHeight="1">
      <c r="B5002" s="100" t="s">
        <v>429</v>
      </c>
      <c r="C5002" s="100" t="s">
        <v>430</v>
      </c>
      <c r="D5002" s="100" t="str">
        <f>_xlfn.XLOOKUP(tblMix[[#This Row],[Arena Name]],tblLookup[Arena Name],tblLookup[Arena Location],NA(),0,1)</f>
        <v>Inglewood, California</v>
      </c>
      <c r="E5002" s="100">
        <v>70240</v>
      </c>
      <c r="F5002" s="129">
        <v>2020</v>
      </c>
      <c r="G5002" s="100" t="s">
        <v>292</v>
      </c>
      <c r="H5002" s="15" t="s">
        <v>287</v>
      </c>
      <c r="I5002" s="130">
        <v>9.99</v>
      </c>
      <c r="J5002" s="6">
        <f>1</f>
        <v>1</v>
      </c>
    </row>
    <row r="5003" spans="2:10" ht="23.25" customHeight="1">
      <c r="B5003" s="100" t="s">
        <v>442</v>
      </c>
      <c r="C5003" s="100" t="s">
        <v>443</v>
      </c>
      <c r="D5003" s="100" t="s">
        <v>444</v>
      </c>
      <c r="E5003" s="100">
        <v>73208</v>
      </c>
      <c r="F5003" s="129">
        <v>1975</v>
      </c>
      <c r="G5003" s="100" t="s">
        <v>275</v>
      </c>
      <c r="H5003" s="15" t="s">
        <v>283</v>
      </c>
      <c r="I5003" s="130">
        <v>14.59</v>
      </c>
      <c r="J5003" s="6">
        <f>1</f>
        <v>1</v>
      </c>
    </row>
    <row r="5004" spans="2:10" ht="23.25" customHeight="1">
      <c r="B5004" s="100" t="s">
        <v>461</v>
      </c>
      <c r="C5004" s="100" t="s">
        <v>462</v>
      </c>
      <c r="D5004" s="100" t="s">
        <v>463</v>
      </c>
      <c r="E5004" s="100">
        <v>65890</v>
      </c>
      <c r="F5004" s="129">
        <v>1998</v>
      </c>
      <c r="G5004" s="100" t="s">
        <v>299</v>
      </c>
      <c r="H5004" s="15" t="s">
        <v>287</v>
      </c>
      <c r="I5004" s="130">
        <v>5.21</v>
      </c>
      <c r="J5004" s="6">
        <f>1</f>
        <v>1</v>
      </c>
    </row>
    <row r="5005" spans="2:10" ht="23.25" customHeight="1">
      <c r="B5005" s="100" t="s">
        <v>439</v>
      </c>
      <c r="C5005" s="100" t="s">
        <v>440</v>
      </c>
      <c r="D5005" s="100" t="s">
        <v>441</v>
      </c>
      <c r="E5005" s="100">
        <v>66829</v>
      </c>
      <c r="F5005" s="129">
        <v>2002</v>
      </c>
      <c r="G5005" s="100" t="s">
        <v>321</v>
      </c>
      <c r="H5005" s="15" t="s">
        <v>281</v>
      </c>
      <c r="I5005" s="130">
        <v>3.9</v>
      </c>
      <c r="J5005" s="6">
        <f>1</f>
        <v>1</v>
      </c>
    </row>
    <row r="5006" spans="2:10" ht="23.25" customHeight="1">
      <c r="B5006" s="100" t="str" cm="1">
        <f t="array" ref="B5006">_xlfn.XLOOKUP(tblMix[[#This Row],[Arena Name]]&amp;tblMix[[#This Row],[Arena Location]],tblLookup[Arena Name]&amp;tblLookup[Arena Location],tblLookup[Team Name],NA(),0,1)</f>
        <v>Tennessee Titans</v>
      </c>
      <c r="C5006" s="100" t="str">
        <f>_xlfn.XLOOKUP(tblMix[[#This Row],[Arena Location]],tblLookup[Arena Location],tblLookup[Arena Name],NA(),0,1)</f>
        <v>Nissan Stadium</v>
      </c>
      <c r="D5006" s="100" t="s">
        <v>466</v>
      </c>
      <c r="E5006" s="100">
        <v>69143</v>
      </c>
      <c r="F5006" s="129">
        <v>1999</v>
      </c>
      <c r="G5006" s="100" t="s">
        <v>312</v>
      </c>
      <c r="H5006" s="15" t="s">
        <v>281</v>
      </c>
      <c r="I5006" s="130">
        <v>16.059999999999999</v>
      </c>
      <c r="J5006" s="6">
        <f>1</f>
        <v>1</v>
      </c>
    </row>
    <row r="5007" spans="2:10" ht="23.25" customHeight="1">
      <c r="B5007" s="100" t="str" cm="1">
        <f t="array" ref="B5007">_xlfn.XLOOKUP(tblMix[[#This Row],[Arena Name]]&amp;tblMix[[#This Row],[Arena Location]],tblLookup[Arena Name]&amp;tblLookup[Arena Location],tblLookup[Team Name],NA(),0,1)</f>
        <v>Washington Commanders</v>
      </c>
      <c r="C5007" s="100" t="str">
        <f>_xlfn.XLOOKUP(tblMix[[#This Row],[Arena Location]],tblLookup[Arena Location],tblLookup[Arena Name],NA(),0,1)</f>
        <v>Commanders Field</v>
      </c>
      <c r="D5007" s="100" t="s">
        <v>469</v>
      </c>
      <c r="E5007" s="100">
        <v>82000</v>
      </c>
      <c r="F5007" s="129">
        <v>1997</v>
      </c>
      <c r="G5007" s="100" t="s">
        <v>308</v>
      </c>
      <c r="H5007" s="15" t="s">
        <v>281</v>
      </c>
      <c r="I5007" s="130">
        <v>12.31</v>
      </c>
      <c r="J5007" s="6">
        <f>1</f>
        <v>1</v>
      </c>
    </row>
    <row r="5008" spans="2:10" ht="23.25" customHeight="1">
      <c r="B5008" s="100" t="s">
        <v>426</v>
      </c>
      <c r="C5008" s="100" t="s">
        <v>427</v>
      </c>
      <c r="D5008" s="100" t="s">
        <v>428</v>
      </c>
      <c r="E5008" s="100">
        <v>65000</v>
      </c>
      <c r="F5008" s="129">
        <v>2020</v>
      </c>
      <c r="G5008" s="100" t="s">
        <v>314</v>
      </c>
      <c r="H5008" s="15" t="s">
        <v>290</v>
      </c>
      <c r="I5008" s="130">
        <v>11.49</v>
      </c>
      <c r="J5008" s="6">
        <f>1</f>
        <v>1</v>
      </c>
    </row>
    <row r="5009" spans="2:10" ht="23.25" customHeight="1">
      <c r="B5009" s="100" t="s">
        <v>436</v>
      </c>
      <c r="C5009" s="100" t="s">
        <v>437</v>
      </c>
      <c r="D5009" s="100" t="s">
        <v>438</v>
      </c>
      <c r="E5009" s="100">
        <v>66655</v>
      </c>
      <c r="F5009" s="129">
        <v>2016</v>
      </c>
      <c r="G5009" s="100" t="s">
        <v>292</v>
      </c>
      <c r="H5009" s="15" t="s">
        <v>281</v>
      </c>
      <c r="I5009" s="130">
        <v>9.19</v>
      </c>
      <c r="J5009" s="6">
        <f>1</f>
        <v>1</v>
      </c>
    </row>
    <row r="5010" spans="2:10" ht="23.25" customHeight="1">
      <c r="B5010" s="100" t="str" cm="1">
        <f t="array" ref="B5010">_xlfn.XLOOKUP(tblMix[[#This Row],[Arena Name]]&amp;tblMix[[#This Row],[Arena Location]],tblLookup[Arena Name]&amp;tblLookup[Arena Location],tblLookup[Team Name],NA(),0,1)</f>
        <v>New Orleans Saints</v>
      </c>
      <c r="C5010" s="100" t="s">
        <v>443</v>
      </c>
      <c r="D5010" s="100" t="s">
        <v>444</v>
      </c>
      <c r="E5010" s="100">
        <v>73208</v>
      </c>
      <c r="F5010" s="129">
        <v>1975</v>
      </c>
      <c r="G5010" s="100" t="s">
        <v>272</v>
      </c>
      <c r="H5010" s="15" t="s">
        <v>283</v>
      </c>
      <c r="I5010" s="130">
        <v>15.68</v>
      </c>
      <c r="J5010" s="6">
        <f>1</f>
        <v>1</v>
      </c>
    </row>
    <row r="5011" spans="2:10" ht="23.25" customHeight="1">
      <c r="B5011" s="100" t="str" cm="1">
        <f t="array" ref="B5011">_xlfn.XLOOKUP(tblMix[[#This Row],[Arena Name]]&amp;tblMix[[#This Row],[Arena Location]],tblLookup[Arena Name]&amp;tblLookup[Arena Location],tblLookup[Team Name],NA(),0,1)</f>
        <v>Los Angeles Rams</v>
      </c>
      <c r="C5011" s="100" t="str">
        <f>_xlfn.XLOOKUP(tblMix[[#This Row],[Arena Location]],tblLookup[Arena Location],tblLookup[Arena Name],NA(),0,1)</f>
        <v>SoFi Stadium</v>
      </c>
      <c r="D5011" s="100" t="s">
        <v>431</v>
      </c>
      <c r="E5011" s="100">
        <v>70240</v>
      </c>
      <c r="F5011" s="129">
        <v>2020</v>
      </c>
      <c r="G5011" s="100" t="s">
        <v>363</v>
      </c>
      <c r="H5011" s="15" t="s">
        <v>287</v>
      </c>
      <c r="I5011" s="130">
        <v>5.05</v>
      </c>
      <c r="J5011" s="6">
        <f>1</f>
        <v>1</v>
      </c>
    </row>
    <row r="5012" spans="2:10" ht="23.25" customHeight="1">
      <c r="B5012" s="100" t="s">
        <v>452</v>
      </c>
      <c r="C5012" s="100" t="s">
        <v>453</v>
      </c>
      <c r="D5012" s="100" t="s">
        <v>454</v>
      </c>
      <c r="E5012" s="100">
        <v>68400</v>
      </c>
      <c r="F5012" s="129">
        <v>2001</v>
      </c>
      <c r="G5012" s="100" t="s">
        <v>363</v>
      </c>
      <c r="H5012" s="15" t="s">
        <v>281</v>
      </c>
      <c r="I5012" s="130">
        <v>5.56</v>
      </c>
      <c r="J5012" s="6">
        <f>1</f>
        <v>1</v>
      </c>
    </row>
    <row r="5013" spans="2:10" ht="23.25" customHeight="1">
      <c r="B5013" s="100" t="str" cm="1">
        <f t="array" ref="B5013">_xlfn.XLOOKUP(tblMix[[#This Row],[Arena Name]]&amp;tblMix[[#This Row],[Arena Location]],tblLookup[Arena Name]&amp;tblLookup[Arena Location],tblLookup[Team Name],NA(),0,1)</f>
        <v>Miami Dolphins</v>
      </c>
      <c r="C5013" s="100" t="s">
        <v>434</v>
      </c>
      <c r="D5013" s="100" t="s">
        <v>435</v>
      </c>
      <c r="E5013" s="100">
        <v>65326</v>
      </c>
      <c r="F5013" s="129">
        <v>1987</v>
      </c>
      <c r="G5013" s="100" t="s">
        <v>359</v>
      </c>
      <c r="H5013" s="15" t="s">
        <v>283</v>
      </c>
      <c r="I5013" s="130">
        <v>11.01</v>
      </c>
      <c r="J5013" s="6">
        <f>1</f>
        <v>1</v>
      </c>
    </row>
    <row r="5014" spans="2:10" ht="23.25" customHeight="1">
      <c r="B5014" s="100" t="str" cm="1">
        <f t="array" ref="B5014">_xlfn.XLOOKUP(tblMix[[#This Row],[Arena Name]]&amp;tblMix[[#This Row],[Arena Location]],tblLookup[Arena Name]&amp;tblLookup[Arena Location],tblLookup[Team Name],NA(),0,1)</f>
        <v>Jacksonville Jaguars</v>
      </c>
      <c r="C5014" s="100" t="str">
        <f>_xlfn.XLOOKUP(tblMix[[#This Row],[Arena Location]],tblLookup[Arena Location],tblLookup[Arena Name],NA(),0,1)</f>
        <v>TIAA Bank Field</v>
      </c>
      <c r="D5014" s="100" t="s">
        <v>422</v>
      </c>
      <c r="E5014" s="100">
        <v>69132</v>
      </c>
      <c r="F5014" s="129">
        <v>2008</v>
      </c>
      <c r="G5014" s="100" t="s">
        <v>299</v>
      </c>
      <c r="H5014" s="15" t="s">
        <v>283</v>
      </c>
      <c r="I5014" s="130">
        <v>5.21</v>
      </c>
      <c r="J5014" s="6">
        <f>1</f>
        <v>1</v>
      </c>
    </row>
    <row r="5015" spans="2:10" ht="23.25" customHeight="1">
      <c r="B5015" s="100" t="s">
        <v>452</v>
      </c>
      <c r="C5015" s="100" t="s">
        <v>453</v>
      </c>
      <c r="D5015" s="100" t="str">
        <f>_xlfn.XLOOKUP(tblMix[[#This Row],[Arena Name]],tblLookup[Arena Name],tblLookup[Arena Location],NA(),0,1)</f>
        <v>Pittsburgh, Pennsylvania</v>
      </c>
      <c r="E5015" s="100">
        <v>68400</v>
      </c>
      <c r="F5015" s="129">
        <v>2001</v>
      </c>
      <c r="G5015" s="100" t="s">
        <v>270</v>
      </c>
      <c r="H5015" s="15" t="s">
        <v>287</v>
      </c>
      <c r="I5015" s="130">
        <v>8.67</v>
      </c>
      <c r="J5015" s="6">
        <f>1</f>
        <v>1</v>
      </c>
    </row>
    <row r="5016" spans="2:10" ht="23.25" customHeight="1">
      <c r="B5016" s="100" t="s">
        <v>464</v>
      </c>
      <c r="C5016" s="100" t="s">
        <v>465</v>
      </c>
      <c r="D5016" s="100" t="s">
        <v>466</v>
      </c>
      <c r="E5016" s="100">
        <v>69143</v>
      </c>
      <c r="F5016" s="129">
        <v>1999</v>
      </c>
      <c r="G5016" s="100" t="s">
        <v>276</v>
      </c>
      <c r="H5016" s="15" t="s">
        <v>283</v>
      </c>
      <c r="I5016" s="130">
        <v>6.13</v>
      </c>
      <c r="J5016" s="6">
        <f>1</f>
        <v>1</v>
      </c>
    </row>
    <row r="5017" spans="2:10" ht="23.25" customHeight="1">
      <c r="B5017" s="100" t="s">
        <v>381</v>
      </c>
      <c r="C5017" s="100" t="s">
        <v>382</v>
      </c>
      <c r="D5017" s="100" t="s">
        <v>383</v>
      </c>
      <c r="E5017" s="100">
        <v>71000</v>
      </c>
      <c r="F5017" s="129">
        <v>2017</v>
      </c>
      <c r="G5017" s="100" t="s">
        <v>275</v>
      </c>
      <c r="H5017" s="15" t="s">
        <v>287</v>
      </c>
      <c r="I5017" s="130">
        <v>14.59</v>
      </c>
      <c r="J5017" s="6">
        <f>1</f>
        <v>1</v>
      </c>
    </row>
    <row r="5018" spans="2:10" ht="23.25" customHeight="1">
      <c r="B5018" s="100" t="s">
        <v>439</v>
      </c>
      <c r="C5018" s="100" t="s">
        <v>440</v>
      </c>
      <c r="D5018" s="100" t="str">
        <f>_xlfn.XLOOKUP(tblMix[[#This Row],[Arena Name]],tblLookup[Arena Name],tblLookup[Arena Location],NA(),0,1)</f>
        <v>Foxborough, Massachusetts</v>
      </c>
      <c r="E5018" s="100">
        <v>66829</v>
      </c>
      <c r="F5018" s="129">
        <v>2002</v>
      </c>
      <c r="G5018" s="100" t="s">
        <v>312</v>
      </c>
      <c r="H5018" s="15" t="s">
        <v>287</v>
      </c>
      <c r="I5018" s="130">
        <v>16.22</v>
      </c>
      <c r="J5018" s="6">
        <f>1</f>
        <v>1</v>
      </c>
    </row>
    <row r="5019" spans="2:10" ht="23.25" customHeight="1">
      <c r="B5019" s="100" t="s">
        <v>405</v>
      </c>
      <c r="C5019" s="100" t="s">
        <v>406</v>
      </c>
      <c r="D5019" s="100" t="str">
        <f>_xlfn.XLOOKUP(tblMix[[#This Row],[Arena Name]],tblLookup[Arena Name],tblLookup[Arena Location],NA(),0,1)</f>
        <v>Denver, Colorado</v>
      </c>
      <c r="E5019" s="100">
        <v>76125</v>
      </c>
      <c r="F5019" s="129">
        <v>2001</v>
      </c>
      <c r="G5019" s="100" t="s">
        <v>277</v>
      </c>
      <c r="H5019" s="15" t="s">
        <v>281</v>
      </c>
      <c r="I5019" s="130">
        <v>8.14</v>
      </c>
      <c r="J5019" s="6">
        <f>1</f>
        <v>1</v>
      </c>
    </row>
    <row r="5020" spans="2:10" ht="23.25" customHeight="1">
      <c r="B5020" s="100" t="s">
        <v>452</v>
      </c>
      <c r="C5020" s="100" t="s">
        <v>453</v>
      </c>
      <c r="D5020" s="100" t="s">
        <v>454</v>
      </c>
      <c r="E5020" s="100">
        <v>68400</v>
      </c>
      <c r="F5020" s="129">
        <v>2001</v>
      </c>
      <c r="G5020" s="100" t="s">
        <v>321</v>
      </c>
      <c r="H5020" s="15" t="s">
        <v>281</v>
      </c>
      <c r="I5020" s="130">
        <v>3.9</v>
      </c>
      <c r="J5020" s="6">
        <f>1</f>
        <v>1</v>
      </c>
    </row>
    <row r="5021" spans="2:10" ht="23.25" customHeight="1">
      <c r="B5021" s="100" t="str" cm="1">
        <f t="array" ref="B5021">_xlfn.XLOOKUP(tblMix[[#This Row],[Arena Name]]&amp;tblMix[[#This Row],[Arena Location]],tblLookup[Arena Name]&amp;tblLookup[Arena Location],tblLookup[Team Name],NA(),0,1)</f>
        <v>Detroit Lions</v>
      </c>
      <c r="C5021" s="100" t="s">
        <v>409</v>
      </c>
      <c r="D5021" s="100" t="s">
        <v>410</v>
      </c>
      <c r="E5021" s="100">
        <v>65000</v>
      </c>
      <c r="F5021" s="129">
        <v>2002</v>
      </c>
      <c r="G5021" s="100" t="s">
        <v>302</v>
      </c>
      <c r="H5021" s="15" t="s">
        <v>287</v>
      </c>
      <c r="I5021" s="130">
        <v>2.62</v>
      </c>
      <c r="J5021" s="6">
        <f>1</f>
        <v>1</v>
      </c>
    </row>
    <row r="5022" spans="2:10" ht="23.25" customHeight="1">
      <c r="B5022" s="100" t="s">
        <v>402</v>
      </c>
      <c r="C5022" s="100" t="str">
        <f>_xlfn.XLOOKUP(tblMix[[#This Row],[Team Name]],tblLookup[Team Name],tblLookup[Arena Name],NA(),0,1)</f>
        <v>AT&amp;T Stadium</v>
      </c>
      <c r="D5022" s="100" t="s">
        <v>404</v>
      </c>
      <c r="E5022" s="100">
        <v>80000</v>
      </c>
      <c r="F5022" s="129">
        <v>2009</v>
      </c>
      <c r="G5022" s="100" t="s">
        <v>358</v>
      </c>
      <c r="H5022" s="15" t="s">
        <v>281</v>
      </c>
      <c r="I5022" s="130">
        <v>14.22</v>
      </c>
      <c r="J5022" s="6">
        <f>1</f>
        <v>1</v>
      </c>
    </row>
    <row r="5023" spans="2:10" ht="23.25" customHeight="1">
      <c r="B5023" s="100" t="s">
        <v>448</v>
      </c>
      <c r="C5023" s="100" t="s">
        <v>446</v>
      </c>
      <c r="D5023" s="100" t="s">
        <v>447</v>
      </c>
      <c r="E5023" s="100">
        <v>82500</v>
      </c>
      <c r="F5023" s="129">
        <v>2010</v>
      </c>
      <c r="G5023" s="100" t="s">
        <v>301</v>
      </c>
      <c r="H5023" s="15" t="s">
        <v>283</v>
      </c>
      <c r="I5023" s="130">
        <v>13.67</v>
      </c>
      <c r="J5023" s="6">
        <f>1</f>
        <v>1</v>
      </c>
    </row>
    <row r="5024" spans="2:10" ht="23.25" customHeight="1">
      <c r="B5024" s="100" t="s">
        <v>426</v>
      </c>
      <c r="C5024" s="100" t="str">
        <f>_xlfn.XLOOKUP(tblMix[[#This Row],[Team Name]],tblLookup[Team Name],tblLookup[Arena Name],NA(),0,1)</f>
        <v>Allegiant Stadium</v>
      </c>
      <c r="D5024" s="100" t="s">
        <v>428</v>
      </c>
      <c r="E5024" s="100">
        <v>65000</v>
      </c>
      <c r="F5024" s="129">
        <v>2020</v>
      </c>
      <c r="G5024" s="100" t="s">
        <v>293</v>
      </c>
      <c r="H5024" s="15" t="s">
        <v>287</v>
      </c>
      <c r="I5024" s="130">
        <v>5.08</v>
      </c>
      <c r="J5024" s="6">
        <f>1</f>
        <v>1</v>
      </c>
    </row>
    <row r="5025" spans="2:10" ht="23.25" customHeight="1">
      <c r="B5025" s="100" t="s">
        <v>449</v>
      </c>
      <c r="C5025" s="100" t="s">
        <v>450</v>
      </c>
      <c r="D5025" s="100" t="s">
        <v>451</v>
      </c>
      <c r="E5025" s="100">
        <v>69596</v>
      </c>
      <c r="F5025" s="129">
        <v>2003</v>
      </c>
      <c r="G5025" s="100" t="s">
        <v>365</v>
      </c>
      <c r="H5025" s="15" t="s">
        <v>290</v>
      </c>
      <c r="I5025" s="130">
        <v>7.72</v>
      </c>
      <c r="J5025" s="6">
        <f>1</f>
        <v>1</v>
      </c>
    </row>
    <row r="5026" spans="2:10" ht="23.25" customHeight="1">
      <c r="B5026" s="100" t="s">
        <v>417</v>
      </c>
      <c r="C5026" s="100" t="s">
        <v>418</v>
      </c>
      <c r="D5026" s="100" t="s">
        <v>419</v>
      </c>
      <c r="E5026" s="100">
        <v>67000</v>
      </c>
      <c r="F5026" s="129">
        <v>2008</v>
      </c>
      <c r="G5026" s="100" t="s">
        <v>275</v>
      </c>
      <c r="H5026" s="15" t="s">
        <v>281</v>
      </c>
      <c r="I5026" s="130">
        <v>15.9</v>
      </c>
      <c r="J5026" s="6">
        <f>1</f>
        <v>1</v>
      </c>
    </row>
    <row r="5027" spans="2:10" ht="23.25" customHeight="1">
      <c r="B5027" s="100" t="str" cm="1">
        <f t="array" ref="B5027">_xlfn.XLOOKUP(tblMix[[#This Row],[Arena Name]]&amp;tblMix[[#This Row],[Arena Location]],tblLookup[Arena Name]&amp;tblLookup[Arena Location],tblLookup[Team Name],NA(),0,1)</f>
        <v>Minnesota Vikings</v>
      </c>
      <c r="C5027" s="100" t="s">
        <v>437</v>
      </c>
      <c r="D5027" s="100" t="s">
        <v>438</v>
      </c>
      <c r="E5027" s="100">
        <v>66655</v>
      </c>
      <c r="F5027" s="129">
        <v>2016</v>
      </c>
      <c r="G5027" s="100" t="s">
        <v>302</v>
      </c>
      <c r="H5027" s="15" t="s">
        <v>287</v>
      </c>
      <c r="I5027" s="130">
        <v>2.62</v>
      </c>
      <c r="J5027" s="6">
        <f>1</f>
        <v>1</v>
      </c>
    </row>
    <row r="5028" spans="2:10" ht="23.25" customHeight="1">
      <c r="B5028" s="100" t="s">
        <v>432</v>
      </c>
      <c r="C5028" s="100" t="s">
        <v>430</v>
      </c>
      <c r="D5028" s="100" t="s">
        <v>431</v>
      </c>
      <c r="E5028" s="100">
        <v>70240</v>
      </c>
      <c r="F5028" s="129">
        <v>2020</v>
      </c>
      <c r="G5028" s="100" t="s">
        <v>360</v>
      </c>
      <c r="H5028" s="15" t="s">
        <v>290</v>
      </c>
      <c r="I5028" s="130">
        <v>3.02</v>
      </c>
      <c r="J5028" s="6">
        <f>1</f>
        <v>1</v>
      </c>
    </row>
    <row r="5029" spans="2:10" ht="23.25" customHeight="1">
      <c r="B5029" s="100" t="s">
        <v>426</v>
      </c>
      <c r="C5029" s="100" t="s">
        <v>427</v>
      </c>
      <c r="D5029" s="100" t="str">
        <f>_xlfn.XLOOKUP(tblMix[[#This Row],[Arena Name]],tblLookup[Arena Name],tblLookup[Arena Location],NA(),0,1)</f>
        <v>Paradise, Nevada</v>
      </c>
      <c r="E5029" s="100">
        <v>65000</v>
      </c>
      <c r="F5029" s="129">
        <v>2020</v>
      </c>
      <c r="G5029" s="100" t="s">
        <v>291</v>
      </c>
      <c r="H5029" s="15" t="s">
        <v>283</v>
      </c>
      <c r="I5029" s="130">
        <v>8.57</v>
      </c>
      <c r="J5029" s="6">
        <f>1</f>
        <v>1</v>
      </c>
    </row>
    <row r="5030" spans="2:10" ht="23.25" customHeight="1">
      <c r="B5030" s="100" t="str" cm="1">
        <f t="array" ref="B5030">_xlfn.XLOOKUP(tblMix[[#This Row],[Arena Name]]&amp;tblMix[[#This Row],[Arena Location]],tblLookup[Arena Name]&amp;tblLookup[Arena Location],tblLookup[Team Name],NA(),0,1)</f>
        <v>Pittsburgh Steelers</v>
      </c>
      <c r="C5030" s="100" t="str">
        <f>_xlfn.XLOOKUP(tblMix[[#This Row],[Arena Location]],tblLookup[Arena Location],tblLookup[Arena Name],NA(),0,1)</f>
        <v>Acrisure Stadium</v>
      </c>
      <c r="D5030" s="100" t="s">
        <v>454</v>
      </c>
      <c r="E5030" s="100">
        <v>68400</v>
      </c>
      <c r="F5030" s="129">
        <v>2001</v>
      </c>
      <c r="G5030" s="100" t="s">
        <v>311</v>
      </c>
      <c r="H5030" s="15" t="s">
        <v>290</v>
      </c>
      <c r="I5030" s="130">
        <v>14.13</v>
      </c>
      <c r="J5030" s="6">
        <f>1</f>
        <v>1</v>
      </c>
    </row>
    <row r="5031" spans="2:10" ht="23.25" customHeight="1">
      <c r="B5031" s="100" t="s">
        <v>426</v>
      </c>
      <c r="C5031" s="100" t="str">
        <f>_xlfn.XLOOKUP(tblMix[[#This Row],[Team Name]],tblLookup[Team Name],tblLookup[Arena Name],NA(),0,1)</f>
        <v>Allegiant Stadium</v>
      </c>
      <c r="D5031" s="100" t="str">
        <f>_xlfn.XLOOKUP(tblMix[[#This Row],[Arena Name]],tblLookup[Arena Name],tblLookup[Arena Location],NA(),0,1)</f>
        <v>Paradise, Nevada</v>
      </c>
      <c r="E5031" s="100">
        <v>65000</v>
      </c>
      <c r="F5031" s="129">
        <v>2020</v>
      </c>
      <c r="G5031" s="100" t="s">
        <v>272</v>
      </c>
      <c r="H5031" s="15" t="s">
        <v>283</v>
      </c>
      <c r="I5031" s="130">
        <v>15.68</v>
      </c>
      <c r="J5031" s="6">
        <f>1</f>
        <v>1</v>
      </c>
    </row>
    <row r="5032" spans="2:10" ht="23.25" customHeight="1">
      <c r="B5032" s="100" t="s">
        <v>458</v>
      </c>
      <c r="C5032" s="100" t="str">
        <f>_xlfn.XLOOKUP(tblMix[[#This Row],[Team Name]],tblLookup[Team Name],tblLookup[Arena Name],NA(),0,1)</f>
        <v>Lumen Field</v>
      </c>
      <c r="D5032" s="100" t="s">
        <v>460</v>
      </c>
      <c r="E5032" s="100">
        <v>69000</v>
      </c>
      <c r="F5032" s="129">
        <v>2002</v>
      </c>
      <c r="G5032" s="100" t="s">
        <v>302</v>
      </c>
      <c r="H5032" s="15" t="s">
        <v>287</v>
      </c>
      <c r="I5032" s="130">
        <v>2.62</v>
      </c>
      <c r="J5032" s="6">
        <f>1</f>
        <v>1</v>
      </c>
    </row>
    <row r="5033" spans="2:10" ht="23.25" customHeight="1">
      <c r="B5033" s="100" t="str" cm="1">
        <f t="array" ref="B5033">_xlfn.XLOOKUP(tblMix[[#This Row],[Arena Name]]&amp;tblMix[[#This Row],[Arena Location]],tblLookup[Arena Name]&amp;tblLookup[Arena Location],tblLookup[Team Name],NA(),0,1)</f>
        <v>Carolina Panthers</v>
      </c>
      <c r="C5033" s="100" t="str">
        <f>_xlfn.XLOOKUP(tblMix[[#This Row],[Arena Location]],tblLookup[Arena Location],tblLookup[Arena Name],NA(),0,1)</f>
        <v>Bank of America Stadium</v>
      </c>
      <c r="D5033" s="100" t="s">
        <v>392</v>
      </c>
      <c r="E5033" s="100">
        <v>75523</v>
      </c>
      <c r="F5033" s="129">
        <v>1996</v>
      </c>
      <c r="G5033" s="100" t="s">
        <v>293</v>
      </c>
      <c r="H5033" s="15" t="s">
        <v>281</v>
      </c>
      <c r="I5033" s="130">
        <v>5.38</v>
      </c>
      <c r="J5033" s="6">
        <f>1</f>
        <v>1</v>
      </c>
    </row>
    <row r="5034" spans="2:10" ht="23.25" customHeight="1">
      <c r="B5034" s="100" t="s">
        <v>420</v>
      </c>
      <c r="C5034" s="100" t="str">
        <f>_xlfn.XLOOKUP(tblMix[[#This Row],[Team Name]],tblLookup[Team Name],tblLookup[Arena Name],NA(),0,1)</f>
        <v>TIAA Bank Field</v>
      </c>
      <c r="D5034" s="100" t="s">
        <v>422</v>
      </c>
      <c r="E5034" s="100">
        <v>69132</v>
      </c>
      <c r="F5034" s="129">
        <v>2008</v>
      </c>
      <c r="G5034" s="100" t="s">
        <v>308</v>
      </c>
      <c r="H5034" s="15" t="s">
        <v>287</v>
      </c>
      <c r="I5034" s="130">
        <v>11.5</v>
      </c>
      <c r="J5034" s="6">
        <f>1</f>
        <v>1</v>
      </c>
    </row>
    <row r="5035" spans="2:10" ht="23.25" customHeight="1">
      <c r="B5035" s="100" t="s">
        <v>461</v>
      </c>
      <c r="C5035" s="100" t="str">
        <f>_xlfn.XLOOKUP(tblMix[[#This Row],[Team Name]],tblLookup[Team Name],tblLookup[Arena Name],NA(),0,1)</f>
        <v>Raymond James Stadium</v>
      </c>
      <c r="D5035" s="100" t="s">
        <v>463</v>
      </c>
      <c r="E5035" s="100">
        <v>65890</v>
      </c>
      <c r="F5035" s="129">
        <v>1998</v>
      </c>
      <c r="G5035" s="100" t="s">
        <v>364</v>
      </c>
      <c r="H5035" s="15" t="s">
        <v>283</v>
      </c>
      <c r="I5035" s="130">
        <v>6.86</v>
      </c>
      <c r="J5035" s="6">
        <f>1</f>
        <v>1</v>
      </c>
    </row>
    <row r="5036" spans="2:10" ht="23.25" customHeight="1">
      <c r="B5036" s="100" t="s">
        <v>396</v>
      </c>
      <c r="C5036" s="100" t="s">
        <v>397</v>
      </c>
      <c r="D5036" s="100" t="s">
        <v>398</v>
      </c>
      <c r="E5036" s="100">
        <v>65515</v>
      </c>
      <c r="F5036" s="129">
        <v>2000</v>
      </c>
      <c r="G5036" s="100" t="s">
        <v>312</v>
      </c>
      <c r="H5036" s="15" t="s">
        <v>287</v>
      </c>
      <c r="I5036" s="130">
        <v>16.22</v>
      </c>
      <c r="J5036" s="6">
        <f>1</f>
        <v>1</v>
      </c>
    </row>
    <row r="5037" spans="2:10" ht="23.25" customHeight="1">
      <c r="B5037" s="100" t="s">
        <v>414</v>
      </c>
      <c r="C5037" s="100" t="str">
        <f>_xlfn.XLOOKUP(tblMix[[#This Row],[Team Name]],tblLookup[Team Name],tblLookup[Arena Name],NA(),0,1)</f>
        <v>NRG Stadium</v>
      </c>
      <c r="D5037" s="100" t="str">
        <f>_xlfn.XLOOKUP(tblMix[[#This Row],[Arena Name]],tblLookup[Arena Name],tblLookup[Arena Location],NA(),0,1)</f>
        <v>Houston, Texas</v>
      </c>
      <c r="E5037" s="100">
        <v>72220</v>
      </c>
      <c r="F5037" s="129">
        <v>2002</v>
      </c>
      <c r="G5037" s="100" t="s">
        <v>308</v>
      </c>
      <c r="H5037" s="15" t="s">
        <v>283</v>
      </c>
      <c r="I5037" s="130">
        <v>11.5</v>
      </c>
      <c r="J5037" s="6">
        <f>1</f>
        <v>1</v>
      </c>
    </row>
    <row r="5038" spans="2:10" ht="23.25" customHeight="1">
      <c r="B5038" s="100" t="str" cm="1">
        <f t="array" ref="B5038">_xlfn.XLOOKUP(tblMix[[#This Row],[Arena Name]]&amp;tblMix[[#This Row],[Arena Location]],tblLookup[Arena Name]&amp;tblLookup[Arena Location],tblLookup[Team Name],NA(),0,1)</f>
        <v>Cincinnati Bengals</v>
      </c>
      <c r="C5038" s="100" t="s">
        <v>397</v>
      </c>
      <c r="D5038" s="100" t="str">
        <f>_xlfn.XLOOKUP(tblMix[[#This Row],[Arena Name]],tblLookup[Arena Name],tblLookup[Arena Location],NA(),0,1)</f>
        <v>Cincinnati, Ohio</v>
      </c>
      <c r="E5038" s="100">
        <v>65515</v>
      </c>
      <c r="F5038" s="129">
        <v>2000</v>
      </c>
      <c r="G5038" s="100" t="s">
        <v>269</v>
      </c>
      <c r="H5038" s="15" t="s">
        <v>283</v>
      </c>
      <c r="I5038" s="130">
        <v>10.34</v>
      </c>
      <c r="J5038" s="6">
        <f>1</f>
        <v>1</v>
      </c>
    </row>
    <row r="5039" spans="2:10" ht="23.25" customHeight="1">
      <c r="B5039" s="100" t="str" cm="1">
        <f t="array" ref="B5039">_xlfn.XLOOKUP(tblMix[[#This Row],[Arena Name]]&amp;tblMix[[#This Row],[Arena Location]],tblLookup[Arena Name]&amp;tblLookup[Arena Location],tblLookup[Team Name],NA(),0,1)</f>
        <v>Chicago Bears</v>
      </c>
      <c r="C5039" s="100" t="s">
        <v>394</v>
      </c>
      <c r="D5039" s="100" t="s">
        <v>395</v>
      </c>
      <c r="E5039" s="100">
        <v>61500</v>
      </c>
      <c r="F5039" s="129">
        <v>1924</v>
      </c>
      <c r="G5039" s="100" t="s">
        <v>268</v>
      </c>
      <c r="H5039" s="15" t="s">
        <v>287</v>
      </c>
      <c r="I5039" s="130">
        <v>5.73</v>
      </c>
      <c r="J5039" s="6">
        <f>1</f>
        <v>1</v>
      </c>
    </row>
    <row r="5040" spans="2:10" ht="23.25" customHeight="1">
      <c r="B5040" s="100" t="s">
        <v>414</v>
      </c>
      <c r="C5040" s="100" t="s">
        <v>415</v>
      </c>
      <c r="D5040" s="100" t="str">
        <f>_xlfn.XLOOKUP(tblMix[[#This Row],[Arena Name]],tblLookup[Arena Name],tblLookup[Arena Location],NA(),0,1)</f>
        <v>Houston, Texas</v>
      </c>
      <c r="E5040" s="100">
        <v>72220</v>
      </c>
      <c r="F5040" s="129">
        <v>2002</v>
      </c>
      <c r="G5040" s="100" t="s">
        <v>323</v>
      </c>
      <c r="H5040" s="15" t="s">
        <v>287</v>
      </c>
      <c r="I5040" s="130">
        <v>2.11</v>
      </c>
      <c r="J5040" s="6">
        <f>1</f>
        <v>1</v>
      </c>
    </row>
    <row r="5041" spans="2:10" ht="23.25" customHeight="1">
      <c r="B5041" s="100" t="s">
        <v>426</v>
      </c>
      <c r="C5041" s="100" t="s">
        <v>427</v>
      </c>
      <c r="D5041" s="100" t="str">
        <f>_xlfn.XLOOKUP(tblMix[[#This Row],[Arena Name]],tblLookup[Arena Name],tblLookup[Arena Location],NA(),0,1)</f>
        <v>Paradise, Nevada</v>
      </c>
      <c r="E5041" s="100">
        <v>65000</v>
      </c>
      <c r="F5041" s="129">
        <v>2020</v>
      </c>
      <c r="G5041" s="100" t="s">
        <v>311</v>
      </c>
      <c r="H5041" s="15" t="s">
        <v>290</v>
      </c>
      <c r="I5041" s="130">
        <v>14.13</v>
      </c>
      <c r="J5041" s="6">
        <f>1</f>
        <v>1</v>
      </c>
    </row>
    <row r="5042" spans="2:10" ht="23.25" customHeight="1">
      <c r="B5042" s="100" t="s">
        <v>461</v>
      </c>
      <c r="C5042" s="100" t="str">
        <f>_xlfn.XLOOKUP(tblMix[[#This Row],[Team Name]],tblLookup[Team Name],tblLookup[Arena Name],NA(),0,1)</f>
        <v>Raymond James Stadium</v>
      </c>
      <c r="D5042" s="100" t="str">
        <f>_xlfn.XLOOKUP(tblMix[[#This Row],[Arena Name]],tblLookup[Arena Name],tblLookup[Arena Location],NA(),0,1)</f>
        <v>Tampa, Florida</v>
      </c>
      <c r="E5042" s="100">
        <v>65890</v>
      </c>
      <c r="F5042" s="129">
        <v>1998</v>
      </c>
      <c r="G5042" s="100" t="s">
        <v>302</v>
      </c>
      <c r="H5042" s="15" t="s">
        <v>287</v>
      </c>
      <c r="I5042" s="130">
        <v>2.62</v>
      </c>
      <c r="J5042" s="6">
        <f>1</f>
        <v>1</v>
      </c>
    </row>
    <row r="5043" spans="2:10" ht="23.25" customHeight="1">
      <c r="B5043" s="100" t="str" cm="1">
        <f t="array" ref="B5043">_xlfn.XLOOKUP(tblMix[[#This Row],[Arena Name]]&amp;tblMix[[#This Row],[Arena Location]],tblLookup[Arena Name]&amp;tblLookup[Arena Location],tblLookup[Team Name],NA(),0,1)</f>
        <v>Miami Dolphins</v>
      </c>
      <c r="C5043" s="100" t="str">
        <f>_xlfn.XLOOKUP(tblMix[[#This Row],[Arena Location]],tblLookup[Arena Location],tblLookup[Arena Name],NA(),0,1)</f>
        <v>Hard Rock Stadium</v>
      </c>
      <c r="D5043" s="100" t="s">
        <v>435</v>
      </c>
      <c r="E5043" s="100">
        <v>65326</v>
      </c>
      <c r="F5043" s="129">
        <v>1987</v>
      </c>
      <c r="G5043" s="100" t="s">
        <v>313</v>
      </c>
      <c r="H5043" s="15" t="s">
        <v>290</v>
      </c>
      <c r="I5043" s="130">
        <v>13.42</v>
      </c>
      <c r="J5043" s="6">
        <f>1</f>
        <v>1</v>
      </c>
    </row>
    <row r="5044" spans="2:10" ht="23.25" customHeight="1">
      <c r="B5044" s="100" t="str" cm="1">
        <f t="array" ref="B5044">_xlfn.XLOOKUP(tblMix[[#This Row],[Arena Name]]&amp;tblMix[[#This Row],[Arena Location]],tblLookup[Arena Name]&amp;tblLookup[Arena Location],tblLookup[Team Name],NA(),0,1)</f>
        <v>Tampa Bay Buccaneers</v>
      </c>
      <c r="C5044" s="100" t="s">
        <v>462</v>
      </c>
      <c r="D5044" s="100" t="str">
        <f>_xlfn.XLOOKUP(tblMix[[#This Row],[Arena Name]],tblLookup[Arena Name],tblLookup[Arena Location],NA(),0,1)</f>
        <v>Tampa, Florida</v>
      </c>
      <c r="E5044" s="100">
        <v>65890</v>
      </c>
      <c r="F5044" s="129">
        <v>1998</v>
      </c>
      <c r="G5044" s="100" t="s">
        <v>299</v>
      </c>
      <c r="H5044" s="15" t="s">
        <v>290</v>
      </c>
      <c r="I5044" s="130">
        <v>4.87</v>
      </c>
      <c r="J5044" s="6">
        <f>1</f>
        <v>1</v>
      </c>
    </row>
    <row r="5045" spans="2:10" ht="23.25" customHeight="1">
      <c r="B5045" s="100" t="s">
        <v>429</v>
      </c>
      <c r="C5045" s="100" t="s">
        <v>430</v>
      </c>
      <c r="D5045" s="100" t="s">
        <v>431</v>
      </c>
      <c r="E5045" s="100">
        <v>70240</v>
      </c>
      <c r="F5045" s="129">
        <v>2020</v>
      </c>
      <c r="G5045" s="100" t="s">
        <v>285</v>
      </c>
      <c r="H5045" s="15" t="s">
        <v>287</v>
      </c>
      <c r="I5045" s="130">
        <v>12.71</v>
      </c>
      <c r="J5045" s="6">
        <f>1</f>
        <v>1</v>
      </c>
    </row>
    <row r="5046" spans="2:10" ht="23.25" customHeight="1">
      <c r="B5046" s="100" t="str" cm="1">
        <f t="array" ref="B5046">_xlfn.XLOOKUP(tblMix[[#This Row],[Arena Name]]&amp;tblMix[[#This Row],[Arena Location]],tblLookup[Arena Name]&amp;tblLookup[Arena Location],tblLookup[Team Name],NA(),0,1)</f>
        <v>New York Giants</v>
      </c>
      <c r="C5046" s="100" t="s">
        <v>446</v>
      </c>
      <c r="D5046" s="100" t="s">
        <v>447</v>
      </c>
      <c r="E5046" s="100">
        <v>82500</v>
      </c>
      <c r="F5046" s="129">
        <v>2010</v>
      </c>
      <c r="G5046" s="100" t="s">
        <v>282</v>
      </c>
      <c r="H5046" s="15" t="s">
        <v>281</v>
      </c>
      <c r="I5046" s="130">
        <v>5.99</v>
      </c>
      <c r="J5046" s="6">
        <f>1</f>
        <v>1</v>
      </c>
    </row>
    <row r="5047" spans="2:10" ht="23.25" customHeight="1">
      <c r="B5047" s="100" t="s">
        <v>420</v>
      </c>
      <c r="C5047" s="100" t="s">
        <v>421</v>
      </c>
      <c r="D5047" s="100" t="str">
        <f>_xlfn.XLOOKUP(tblMix[[#This Row],[Arena Name]],tblLookup[Arena Name],tblLookup[Arena Location],NA(),0,1)</f>
        <v>Jacksonville, Florida</v>
      </c>
      <c r="E5047" s="100">
        <v>69132</v>
      </c>
      <c r="F5047" s="129">
        <v>2008</v>
      </c>
      <c r="G5047" s="100" t="s">
        <v>300</v>
      </c>
      <c r="H5047" s="15" t="s">
        <v>290</v>
      </c>
      <c r="I5047" s="130">
        <v>8.15</v>
      </c>
      <c r="J5047" s="6">
        <f>1</f>
        <v>1</v>
      </c>
    </row>
    <row r="5048" spans="2:10" ht="23.25" customHeight="1">
      <c r="B5048" s="100" t="s">
        <v>436</v>
      </c>
      <c r="C5048" s="100" t="s">
        <v>437</v>
      </c>
      <c r="D5048" s="100" t="str">
        <f>_xlfn.XLOOKUP(tblMix[[#This Row],[Arena Name]],tblLookup[Arena Name],tblLookup[Arena Location],NA(),0,1)</f>
        <v>Minneapolis, Minnesota</v>
      </c>
      <c r="E5048" s="100">
        <v>66655</v>
      </c>
      <c r="F5048" s="129">
        <v>2016</v>
      </c>
      <c r="G5048" s="100" t="s">
        <v>289</v>
      </c>
      <c r="H5048" s="15" t="s">
        <v>287</v>
      </c>
      <c r="I5048" s="130">
        <v>7.76</v>
      </c>
      <c r="J5048" s="6">
        <f>1</f>
        <v>1</v>
      </c>
    </row>
    <row r="5049" spans="2:10" ht="23.25" customHeight="1">
      <c r="B5049" s="100" t="str" cm="1">
        <f t="array" ref="B5049">_xlfn.XLOOKUP(tblMix[[#This Row],[Arena Name]]&amp;tblMix[[#This Row],[Arena Location]],tblLookup[Arena Name]&amp;tblLookup[Arena Location],tblLookup[Team Name],NA(),0,1)</f>
        <v>Las Vegas Raiders</v>
      </c>
      <c r="C5049" s="100" t="str">
        <f>_xlfn.XLOOKUP(tblMix[[#This Row],[Arena Location]],tblLookup[Arena Location],tblLookup[Arena Name],NA(),0,1)</f>
        <v>Allegiant Stadium</v>
      </c>
      <c r="D5049" s="100" t="s">
        <v>428</v>
      </c>
      <c r="E5049" s="100">
        <v>65000</v>
      </c>
      <c r="F5049" s="129">
        <v>2020</v>
      </c>
      <c r="G5049" s="100" t="s">
        <v>308</v>
      </c>
      <c r="H5049" s="15" t="s">
        <v>281</v>
      </c>
      <c r="I5049" s="130">
        <v>12.31</v>
      </c>
      <c r="J5049" s="6">
        <f>1</f>
        <v>1</v>
      </c>
    </row>
    <row r="5050" spans="2:10" ht="23.25" customHeight="1">
      <c r="B5050" s="100" t="s">
        <v>414</v>
      </c>
      <c r="C5050" s="100" t="str">
        <f>_xlfn.XLOOKUP(tblMix[[#This Row],[Team Name]],tblLookup[Team Name],tblLookup[Arena Name],NA(),0,1)</f>
        <v>NRG Stadium</v>
      </c>
      <c r="D5050" s="100" t="s">
        <v>416</v>
      </c>
      <c r="E5050" s="100">
        <v>72220</v>
      </c>
      <c r="F5050" s="129">
        <v>2002</v>
      </c>
      <c r="G5050" s="100" t="s">
        <v>297</v>
      </c>
      <c r="H5050" s="15" t="s">
        <v>281</v>
      </c>
      <c r="I5050" s="130">
        <v>15.12</v>
      </c>
      <c r="J5050" s="6">
        <f>1</f>
        <v>1</v>
      </c>
    </row>
    <row r="5051" spans="2:10" ht="23.25" customHeight="1">
      <c r="B5051" s="100" t="s">
        <v>384</v>
      </c>
      <c r="C5051" s="100" t="s">
        <v>385</v>
      </c>
      <c r="D5051" s="100" t="s">
        <v>386</v>
      </c>
      <c r="E5051" s="100">
        <v>71008</v>
      </c>
      <c r="F5051" s="129">
        <v>1998</v>
      </c>
      <c r="G5051" s="100" t="s">
        <v>313</v>
      </c>
      <c r="H5051" s="15" t="s">
        <v>283</v>
      </c>
      <c r="I5051" s="130">
        <v>12.48</v>
      </c>
      <c r="J5051" s="6">
        <f>1</f>
        <v>1</v>
      </c>
    </row>
    <row r="5052" spans="2:10" ht="23.25" customHeight="1">
      <c r="B5052" s="100" t="s">
        <v>405</v>
      </c>
      <c r="C5052" s="100" t="s">
        <v>406</v>
      </c>
      <c r="D5052" s="100" t="s">
        <v>407</v>
      </c>
      <c r="E5052" s="100">
        <v>76125</v>
      </c>
      <c r="F5052" s="129">
        <v>2001</v>
      </c>
      <c r="G5052" s="100" t="s">
        <v>285</v>
      </c>
      <c r="H5052" s="15" t="s">
        <v>290</v>
      </c>
      <c r="I5052" s="130">
        <v>11.99</v>
      </c>
      <c r="J5052" s="6">
        <f>1</f>
        <v>1</v>
      </c>
    </row>
    <row r="5053" spans="2:10" ht="23.25" customHeight="1">
      <c r="B5053" s="100" t="s">
        <v>378</v>
      </c>
      <c r="C5053" s="100" t="s">
        <v>379</v>
      </c>
      <c r="D5053" s="100" t="str">
        <f>_xlfn.XLOOKUP(tblMix[[#This Row],[Arena Name]],tblLookup[Arena Name],tblLookup[Arena Location],NA(),0,1)</f>
        <v>Glendale, Arizona</v>
      </c>
      <c r="E5053" s="100">
        <v>63400</v>
      </c>
      <c r="F5053" s="129">
        <v>2006</v>
      </c>
      <c r="G5053" s="100" t="s">
        <v>312</v>
      </c>
      <c r="H5053" s="15" t="s">
        <v>281</v>
      </c>
      <c r="I5053" s="130">
        <v>16.059999999999999</v>
      </c>
      <c r="J5053" s="6">
        <f>1</f>
        <v>1</v>
      </c>
    </row>
    <row r="5054" spans="2:10" ht="23.25" customHeight="1">
      <c r="B5054" s="100" t="s">
        <v>423</v>
      </c>
      <c r="C5054" s="100" t="str">
        <f>_xlfn.XLOOKUP(tblMix[[#This Row],[Team Name]],tblLookup[Team Name],tblLookup[Arena Name],NA(),0,1)</f>
        <v>GEHA Field at Arrowhead Stadium</v>
      </c>
      <c r="D5054" s="100" t="s">
        <v>425</v>
      </c>
      <c r="E5054" s="100">
        <v>76416</v>
      </c>
      <c r="F5054" s="129">
        <v>1972</v>
      </c>
      <c r="G5054" s="100" t="s">
        <v>276</v>
      </c>
      <c r="H5054" s="15" t="s">
        <v>283</v>
      </c>
      <c r="I5054" s="130">
        <v>6.13</v>
      </c>
      <c r="J5054" s="6">
        <f>1</f>
        <v>1</v>
      </c>
    </row>
    <row r="5055" spans="2:10" ht="23.25" customHeight="1">
      <c r="B5055" s="100" t="s">
        <v>378</v>
      </c>
      <c r="C5055" s="100" t="s">
        <v>379</v>
      </c>
      <c r="D5055" s="100" t="str">
        <f>_xlfn.XLOOKUP(tblMix[[#This Row],[Arena Name]],tblLookup[Arena Name],tblLookup[Arena Location],NA(),0,1)</f>
        <v>Glendale, Arizona</v>
      </c>
      <c r="E5055" s="100">
        <v>63400</v>
      </c>
      <c r="F5055" s="129">
        <v>2006</v>
      </c>
      <c r="G5055" s="100" t="s">
        <v>358</v>
      </c>
      <c r="H5055" s="15" t="s">
        <v>281</v>
      </c>
      <c r="I5055" s="130">
        <v>14.22</v>
      </c>
      <c r="J5055" s="6">
        <f>1</f>
        <v>1</v>
      </c>
    </row>
    <row r="5056" spans="2:10" ht="23.25" customHeight="1">
      <c r="B5056" s="100" t="s">
        <v>433</v>
      </c>
      <c r="C5056" s="100" t="s">
        <v>434</v>
      </c>
      <c r="D5056" s="100" t="s">
        <v>435</v>
      </c>
      <c r="E5056" s="100">
        <v>65326</v>
      </c>
      <c r="F5056" s="129">
        <v>1987</v>
      </c>
      <c r="G5056" s="100" t="s">
        <v>297</v>
      </c>
      <c r="H5056" s="15" t="s">
        <v>281</v>
      </c>
      <c r="I5056" s="130">
        <v>15.12</v>
      </c>
      <c r="J5056" s="6">
        <f>1</f>
        <v>1</v>
      </c>
    </row>
    <row r="5057" spans="2:10" ht="23.25" customHeight="1">
      <c r="B5057" s="100" t="s">
        <v>436</v>
      </c>
      <c r="C5057" s="100" t="str">
        <f>_xlfn.XLOOKUP(tblMix[[#This Row],[Team Name]],tblLookup[Team Name],tblLookup[Arena Name],NA(),0,1)</f>
        <v>U.S. Bank Stadium</v>
      </c>
      <c r="D5057" s="100" t="s">
        <v>438</v>
      </c>
      <c r="E5057" s="100">
        <v>66655</v>
      </c>
      <c r="F5057" s="129">
        <v>2016</v>
      </c>
      <c r="G5057" s="100" t="s">
        <v>285</v>
      </c>
      <c r="H5057" s="15" t="s">
        <v>283</v>
      </c>
      <c r="I5057" s="130">
        <v>12.71</v>
      </c>
      <c r="J5057" s="6">
        <f>1</f>
        <v>1</v>
      </c>
    </row>
    <row r="5058" spans="2:10" ht="23.25" customHeight="1">
      <c r="B5058" s="100" t="s">
        <v>381</v>
      </c>
      <c r="C5058" s="100" t="str">
        <f>_xlfn.XLOOKUP(tblMix[[#This Row],[Team Name]],tblLookup[Team Name],tblLookup[Arena Name],NA(),0,1)</f>
        <v>Mercedes-Benz Stadium</v>
      </c>
      <c r="D5058" s="100" t="str">
        <f>_xlfn.XLOOKUP(tblMix[[#This Row],[Arena Name]],tblLookup[Arena Name],tblLookup[Arena Location],NA(),0,1)</f>
        <v>Atlanta, Georgia</v>
      </c>
      <c r="E5058" s="100">
        <v>71000</v>
      </c>
      <c r="F5058" s="129">
        <v>2017</v>
      </c>
      <c r="G5058" s="100" t="s">
        <v>295</v>
      </c>
      <c r="H5058" s="15" t="s">
        <v>283</v>
      </c>
      <c r="I5058" s="130">
        <v>15.3</v>
      </c>
      <c r="J5058" s="6">
        <f>1</f>
        <v>1</v>
      </c>
    </row>
    <row r="5059" spans="2:10" ht="23.25" customHeight="1">
      <c r="B5059" s="100" t="s">
        <v>449</v>
      </c>
      <c r="C5059" s="100" t="s">
        <v>450</v>
      </c>
      <c r="D5059" s="100" t="s">
        <v>451</v>
      </c>
      <c r="E5059" s="100">
        <v>69596</v>
      </c>
      <c r="F5059" s="129">
        <v>2003</v>
      </c>
      <c r="G5059" s="100" t="s">
        <v>292</v>
      </c>
      <c r="H5059" s="15" t="s">
        <v>287</v>
      </c>
      <c r="I5059" s="130">
        <v>9.99</v>
      </c>
      <c r="J5059" s="6">
        <f>1</f>
        <v>1</v>
      </c>
    </row>
    <row r="5060" spans="2:10" ht="23.25" customHeight="1">
      <c r="B5060" s="100" t="s">
        <v>420</v>
      </c>
      <c r="C5060" s="100" t="s">
        <v>421</v>
      </c>
      <c r="D5060" s="100" t="s">
        <v>422</v>
      </c>
      <c r="E5060" s="100">
        <v>69132</v>
      </c>
      <c r="F5060" s="129">
        <v>2008</v>
      </c>
      <c r="G5060" s="100" t="s">
        <v>324</v>
      </c>
      <c r="H5060" s="15" t="s">
        <v>281</v>
      </c>
      <c r="I5060" s="130">
        <v>13.29</v>
      </c>
      <c r="J5060" s="6">
        <f>1</f>
        <v>1</v>
      </c>
    </row>
    <row r="5061" spans="2:10" ht="23.25" customHeight="1">
      <c r="B5061" s="100" t="s">
        <v>467</v>
      </c>
      <c r="C5061" s="100" t="s">
        <v>468</v>
      </c>
      <c r="D5061" s="100" t="s">
        <v>469</v>
      </c>
      <c r="E5061" s="100">
        <v>82000</v>
      </c>
      <c r="F5061" s="129">
        <v>1997</v>
      </c>
      <c r="G5061" s="100" t="s">
        <v>273</v>
      </c>
      <c r="H5061" s="15" t="s">
        <v>283</v>
      </c>
      <c r="I5061" s="130">
        <v>6.07</v>
      </c>
      <c r="J5061" s="6">
        <f>1</f>
        <v>1</v>
      </c>
    </row>
    <row r="5062" spans="2:10" ht="23.25" customHeight="1">
      <c r="B5062" s="100" t="s">
        <v>405</v>
      </c>
      <c r="C5062" s="100" t="s">
        <v>406</v>
      </c>
      <c r="D5062" s="100" t="s">
        <v>407</v>
      </c>
      <c r="E5062" s="100">
        <v>76125</v>
      </c>
      <c r="F5062" s="129">
        <v>2001</v>
      </c>
      <c r="G5062" s="100" t="s">
        <v>292</v>
      </c>
      <c r="H5062" s="15" t="s">
        <v>283</v>
      </c>
      <c r="I5062" s="130">
        <v>9.99</v>
      </c>
      <c r="J5062" s="6">
        <f>1</f>
        <v>1</v>
      </c>
    </row>
    <row r="5063" spans="2:10" ht="23.25" customHeight="1">
      <c r="B5063" s="100" t="str" cm="1">
        <f t="array" ref="B5063">_xlfn.XLOOKUP(tblMix[[#This Row],[Arena Name]]&amp;tblMix[[#This Row],[Arena Location]],tblLookup[Arena Name]&amp;tblLookup[Arena Location],tblLookup[Team Name],NA(),0,1)</f>
        <v>Los Angeles Rams</v>
      </c>
      <c r="C5063" s="100" t="str">
        <f>_xlfn.XLOOKUP(tblMix[[#This Row],[Arena Location]],tblLookup[Arena Location],tblLookup[Arena Name],NA(),0,1)</f>
        <v>SoFi Stadium</v>
      </c>
      <c r="D5063" s="100" t="s">
        <v>431</v>
      </c>
      <c r="E5063" s="100">
        <v>70240</v>
      </c>
      <c r="F5063" s="129">
        <v>2020</v>
      </c>
      <c r="G5063" s="100" t="s">
        <v>314</v>
      </c>
      <c r="H5063" s="15" t="s">
        <v>290</v>
      </c>
      <c r="I5063" s="130">
        <v>11.49</v>
      </c>
      <c r="J5063" s="6">
        <f>1</f>
        <v>1</v>
      </c>
    </row>
    <row r="5064" spans="2:10" ht="23.25" customHeight="1">
      <c r="B5064" s="100" t="s">
        <v>458</v>
      </c>
      <c r="C5064" s="100" t="s">
        <v>459</v>
      </c>
      <c r="D5064" s="100" t="s">
        <v>460</v>
      </c>
      <c r="E5064" s="100">
        <v>69000</v>
      </c>
      <c r="F5064" s="129">
        <v>2002</v>
      </c>
      <c r="G5064" s="100" t="s">
        <v>298</v>
      </c>
      <c r="H5064" s="15" t="s">
        <v>287</v>
      </c>
      <c r="I5064" s="130">
        <v>9.84</v>
      </c>
      <c r="J5064" s="6">
        <f>1</f>
        <v>1</v>
      </c>
    </row>
    <row r="5065" spans="2:10" ht="23.25" customHeight="1">
      <c r="B5065" s="100" t="s">
        <v>408</v>
      </c>
      <c r="C5065" s="100" t="str">
        <f>_xlfn.XLOOKUP(tblMix[[#This Row],[Team Name]],tblLookup[Team Name],tblLookup[Arena Name],NA(),0,1)</f>
        <v>Ford Field</v>
      </c>
      <c r="D5065" s="100" t="s">
        <v>410</v>
      </c>
      <c r="E5065" s="100">
        <v>65000</v>
      </c>
      <c r="F5065" s="129">
        <v>2002</v>
      </c>
      <c r="G5065" s="100" t="s">
        <v>267</v>
      </c>
      <c r="H5065" s="15" t="s">
        <v>290</v>
      </c>
      <c r="I5065" s="130">
        <v>12.63</v>
      </c>
      <c r="J5065" s="6">
        <f>1</f>
        <v>1</v>
      </c>
    </row>
    <row r="5066" spans="2:10" ht="23.25" customHeight="1">
      <c r="B5066" s="100" t="s">
        <v>455</v>
      </c>
      <c r="C5066" s="100" t="s">
        <v>456</v>
      </c>
      <c r="D5066" s="100" t="s">
        <v>457</v>
      </c>
      <c r="E5066" s="100">
        <v>68500</v>
      </c>
      <c r="F5066" s="129">
        <v>2014</v>
      </c>
      <c r="G5066" s="100" t="s">
        <v>274</v>
      </c>
      <c r="H5066" s="15" t="s">
        <v>283</v>
      </c>
      <c r="I5066" s="130">
        <v>6.84</v>
      </c>
      <c r="J5066" s="6">
        <f>1</f>
        <v>1</v>
      </c>
    </row>
    <row r="5067" spans="2:10" ht="23.25" customHeight="1">
      <c r="B5067" s="100" t="str" cm="1">
        <f t="array" ref="B5067">_xlfn.XLOOKUP(tblMix[[#This Row],[Arena Name]]&amp;tblMix[[#This Row],[Arena Location]],tblLookup[Arena Name]&amp;tblLookup[Arena Location],tblLookup[Team Name],NA(),0,1)</f>
        <v>New York Giants</v>
      </c>
      <c r="C5067" s="100" t="str">
        <f>_xlfn.XLOOKUP(tblMix[[#This Row],[Arena Location]],tblLookup[Arena Location],tblLookup[Arena Name],NA(),0,1)</f>
        <v>MetLife Stadium</v>
      </c>
      <c r="D5067" s="100" t="s">
        <v>447</v>
      </c>
      <c r="E5067" s="100">
        <v>82500</v>
      </c>
      <c r="F5067" s="129">
        <v>2010</v>
      </c>
      <c r="G5067" s="100" t="s">
        <v>324</v>
      </c>
      <c r="H5067" s="15" t="s">
        <v>287</v>
      </c>
      <c r="I5067" s="130">
        <v>14.14</v>
      </c>
      <c r="J5067" s="6">
        <f>1</f>
        <v>1</v>
      </c>
    </row>
    <row r="5068" spans="2:10" ht="23.25" customHeight="1">
      <c r="B5068" s="100" t="str" cm="1">
        <f t="array" ref="B5068">_xlfn.XLOOKUP(tblMix[[#This Row],[Arena Name]]&amp;tblMix[[#This Row],[Arena Location]],tblLookup[Arena Name]&amp;tblLookup[Arena Location],tblLookup[Team Name],NA(),0,1)</f>
        <v>Buffalo Bills</v>
      </c>
      <c r="C5068" s="100" t="str">
        <f>_xlfn.XLOOKUP(tblMix[[#This Row],[Arena Location]],tblLookup[Arena Location],tblLookup[Arena Name],NA(),0,1)</f>
        <v>Highmark Stadium</v>
      </c>
      <c r="D5068" s="100" t="s">
        <v>389</v>
      </c>
      <c r="E5068" s="100">
        <v>71608</v>
      </c>
      <c r="F5068" s="129">
        <v>1973</v>
      </c>
      <c r="G5068" s="100" t="s">
        <v>304</v>
      </c>
      <c r="H5068" s="15" t="s">
        <v>290</v>
      </c>
      <c r="I5068" s="130">
        <v>7.38</v>
      </c>
      <c r="J5068" s="6">
        <f>1</f>
        <v>1</v>
      </c>
    </row>
    <row r="5069" spans="2:10" ht="23.25" customHeight="1">
      <c r="B5069" s="100" t="s">
        <v>414</v>
      </c>
      <c r="C5069" s="100" t="s">
        <v>415</v>
      </c>
      <c r="D5069" s="100" t="s">
        <v>416</v>
      </c>
      <c r="E5069" s="100">
        <v>72220</v>
      </c>
      <c r="F5069" s="129">
        <v>2002</v>
      </c>
      <c r="G5069" s="100" t="s">
        <v>273</v>
      </c>
      <c r="H5069" s="15" t="s">
        <v>290</v>
      </c>
      <c r="I5069" s="130">
        <v>5.62</v>
      </c>
      <c r="J5069" s="6">
        <f>1</f>
        <v>1</v>
      </c>
    </row>
    <row r="5070" spans="2:10" ht="23.25" customHeight="1">
      <c r="B5070" s="100" t="s">
        <v>445</v>
      </c>
      <c r="C5070" s="100" t="s">
        <v>446</v>
      </c>
      <c r="D5070" s="100" t="s">
        <v>447</v>
      </c>
      <c r="E5070" s="100">
        <v>82500</v>
      </c>
      <c r="F5070" s="129">
        <v>2010</v>
      </c>
      <c r="G5070" s="100" t="s">
        <v>308</v>
      </c>
      <c r="H5070" s="15" t="s">
        <v>281</v>
      </c>
      <c r="I5070" s="130">
        <v>12.31</v>
      </c>
      <c r="J5070" s="6">
        <f>1</f>
        <v>1</v>
      </c>
    </row>
    <row r="5071" spans="2:10" ht="23.25" customHeight="1">
      <c r="B5071" s="100" t="s">
        <v>448</v>
      </c>
      <c r="C5071" s="100" t="str">
        <f>_xlfn.XLOOKUP(tblMix[[#This Row],[Team Name]],tblLookup[Team Name],tblLookup[Arena Name],NA(),0,1)</f>
        <v>MetLife Stadium</v>
      </c>
      <c r="D5071" s="100" t="s">
        <v>447</v>
      </c>
      <c r="E5071" s="100">
        <v>82500</v>
      </c>
      <c r="F5071" s="129">
        <v>2010</v>
      </c>
      <c r="G5071" s="100" t="s">
        <v>324</v>
      </c>
      <c r="H5071" s="15" t="s">
        <v>290</v>
      </c>
      <c r="I5071" s="130">
        <v>13.09</v>
      </c>
      <c r="J5071" s="6">
        <f>1</f>
        <v>1</v>
      </c>
    </row>
    <row r="5072" spans="2:10" ht="23.25" customHeight="1">
      <c r="B5072" s="100" t="s">
        <v>417</v>
      </c>
      <c r="C5072" s="100" t="str">
        <f>_xlfn.XLOOKUP(tblMix[[#This Row],[Team Name]],tblLookup[Team Name],tblLookup[Arena Name],NA(),0,1)</f>
        <v>Lucas Oil Stadium</v>
      </c>
      <c r="D5072" s="100" t="s">
        <v>419</v>
      </c>
      <c r="E5072" s="100">
        <v>67000</v>
      </c>
      <c r="F5072" s="129">
        <v>2008</v>
      </c>
      <c r="G5072" s="100" t="s">
        <v>297</v>
      </c>
      <c r="H5072" s="15" t="s">
        <v>281</v>
      </c>
      <c r="I5072" s="130">
        <v>15.12</v>
      </c>
      <c r="J5072" s="6">
        <f>1</f>
        <v>1</v>
      </c>
    </row>
    <row r="5073" spans="2:10" ht="23.25" customHeight="1">
      <c r="B5073" s="100" t="s">
        <v>439</v>
      </c>
      <c r="C5073" s="100" t="s">
        <v>440</v>
      </c>
      <c r="D5073" s="100" t="s">
        <v>441</v>
      </c>
      <c r="E5073" s="100">
        <v>66829</v>
      </c>
      <c r="F5073" s="129">
        <v>2002</v>
      </c>
      <c r="G5073" s="100" t="s">
        <v>360</v>
      </c>
      <c r="H5073" s="15" t="s">
        <v>290</v>
      </c>
      <c r="I5073" s="130">
        <v>3.02</v>
      </c>
      <c r="J5073" s="6">
        <f>1</f>
        <v>1</v>
      </c>
    </row>
    <row r="5074" spans="2:10" ht="23.25" customHeight="1">
      <c r="B5074" s="100" t="str" cm="1">
        <f t="array" ref="B5074">_xlfn.XLOOKUP(tblMix[[#This Row],[Arena Name]]&amp;tblMix[[#This Row],[Arena Location]],tblLookup[Arena Name]&amp;tblLookup[Arena Location],tblLookup[Team Name],NA(),0,1)</f>
        <v>Washington Commanders</v>
      </c>
      <c r="C5074" s="100" t="str">
        <f>_xlfn.XLOOKUP(tblMix[[#This Row],[Arena Location]],tblLookup[Arena Location],tblLookup[Arena Name],NA(),0,1)</f>
        <v>Commanders Field</v>
      </c>
      <c r="D5074" s="100" t="s">
        <v>469</v>
      </c>
      <c r="E5074" s="100">
        <v>82000</v>
      </c>
      <c r="F5074" s="129">
        <v>1997</v>
      </c>
      <c r="G5074" s="100" t="s">
        <v>289</v>
      </c>
      <c r="H5074" s="15" t="s">
        <v>283</v>
      </c>
      <c r="I5074" s="130">
        <v>7.76</v>
      </c>
      <c r="J5074" s="6">
        <f>1</f>
        <v>1</v>
      </c>
    </row>
    <row r="5075" spans="2:10" ht="23.25" customHeight="1">
      <c r="B5075" s="100" t="s">
        <v>464</v>
      </c>
      <c r="C5075" s="100" t="str">
        <f>_xlfn.XLOOKUP(tblMix[[#This Row],[Team Name]],tblLookup[Team Name],tblLookup[Arena Name],NA(),0,1)</f>
        <v>Nissan Stadium</v>
      </c>
      <c r="D5075" s="100" t="s">
        <v>466</v>
      </c>
      <c r="E5075" s="100">
        <v>69143</v>
      </c>
      <c r="F5075" s="129">
        <v>1999</v>
      </c>
      <c r="G5075" s="100" t="s">
        <v>294</v>
      </c>
      <c r="H5075" s="15" t="s">
        <v>281</v>
      </c>
      <c r="I5075" s="130">
        <v>3.2</v>
      </c>
      <c r="J5075" s="6">
        <f>1</f>
        <v>1</v>
      </c>
    </row>
    <row r="5076" spans="2:10" ht="23.25" customHeight="1">
      <c r="B5076" s="100" t="s">
        <v>414</v>
      </c>
      <c r="C5076" s="100" t="s">
        <v>415</v>
      </c>
      <c r="D5076" s="100" t="str">
        <f>_xlfn.XLOOKUP(tblMix[[#This Row],[Arena Name]],tblLookup[Arena Name],tblLookup[Arena Location],NA(),0,1)</f>
        <v>Houston, Texas</v>
      </c>
      <c r="E5076" s="100">
        <v>72220</v>
      </c>
      <c r="F5076" s="129">
        <v>2002</v>
      </c>
      <c r="G5076" s="100" t="s">
        <v>322</v>
      </c>
      <c r="H5076" s="15" t="s">
        <v>287</v>
      </c>
      <c r="I5076" s="130">
        <v>4.54</v>
      </c>
      <c r="J5076" s="6">
        <f>1</f>
        <v>1</v>
      </c>
    </row>
    <row r="5077" spans="2:10" ht="23.25" customHeight="1">
      <c r="B5077" s="100" t="s">
        <v>464</v>
      </c>
      <c r="C5077" s="100" t="s">
        <v>465</v>
      </c>
      <c r="D5077" s="100" t="str">
        <f>_xlfn.XLOOKUP(tblMix[[#This Row],[Arena Name]],tblLookup[Arena Name],tblLookup[Arena Location],NA(),0,1)</f>
        <v>Nashville, Tennessee</v>
      </c>
      <c r="E5077" s="100">
        <v>69143</v>
      </c>
      <c r="F5077" s="129">
        <v>1999</v>
      </c>
      <c r="G5077" s="100" t="s">
        <v>310</v>
      </c>
      <c r="H5077" s="15" t="s">
        <v>290</v>
      </c>
      <c r="I5077" s="130">
        <v>7</v>
      </c>
      <c r="J5077" s="6">
        <f>1</f>
        <v>1</v>
      </c>
    </row>
    <row r="5078" spans="2:10" ht="23.25" customHeight="1">
      <c r="B5078" s="100" t="s">
        <v>452</v>
      </c>
      <c r="C5078" s="100" t="s">
        <v>453</v>
      </c>
      <c r="D5078" s="100" t="s">
        <v>454</v>
      </c>
      <c r="E5078" s="100">
        <v>68400</v>
      </c>
      <c r="F5078" s="129">
        <v>2001</v>
      </c>
      <c r="G5078" s="100" t="s">
        <v>310</v>
      </c>
      <c r="H5078" s="15" t="s">
        <v>283</v>
      </c>
      <c r="I5078" s="130">
        <v>7.49</v>
      </c>
      <c r="J5078" s="6">
        <f>1</f>
        <v>1</v>
      </c>
    </row>
    <row r="5079" spans="2:10" ht="23.25" customHeight="1">
      <c r="B5079" s="100" t="s">
        <v>439</v>
      </c>
      <c r="C5079" s="100" t="str">
        <f>_xlfn.XLOOKUP(tblMix[[#This Row],[Team Name]],tblLookup[Team Name],tblLookup[Arena Name],NA(),0,1)</f>
        <v>Gillette Stadium</v>
      </c>
      <c r="D5079" s="100" t="str">
        <f>_xlfn.XLOOKUP(tblMix[[#This Row],[Arena Name]],tblLookup[Arena Name],tblLookup[Arena Location],NA(),0,1)</f>
        <v>Foxborough, Massachusetts</v>
      </c>
      <c r="E5079" s="100">
        <v>66829</v>
      </c>
      <c r="F5079" s="129">
        <v>2002</v>
      </c>
      <c r="G5079" s="100" t="s">
        <v>303</v>
      </c>
      <c r="H5079" s="15" t="s">
        <v>287</v>
      </c>
      <c r="I5079" s="130">
        <v>13.89</v>
      </c>
      <c r="J5079" s="6">
        <f>1</f>
        <v>1</v>
      </c>
    </row>
    <row r="5080" spans="2:10" ht="23.25" customHeight="1">
      <c r="B5080" s="100" t="s">
        <v>396</v>
      </c>
      <c r="C5080" s="100" t="s">
        <v>397</v>
      </c>
      <c r="D5080" s="100" t="s">
        <v>398</v>
      </c>
      <c r="E5080" s="100">
        <v>65515</v>
      </c>
      <c r="F5080" s="129">
        <v>2000</v>
      </c>
      <c r="G5080" s="100" t="s">
        <v>295</v>
      </c>
      <c r="H5080" s="15" t="s">
        <v>290</v>
      </c>
      <c r="I5080" s="130">
        <v>15.77</v>
      </c>
      <c r="J5080" s="6">
        <f>1</f>
        <v>1</v>
      </c>
    </row>
    <row r="5081" spans="2:10" ht="23.25" customHeight="1">
      <c r="B5081" s="100" t="s">
        <v>452</v>
      </c>
      <c r="C5081" s="100" t="s">
        <v>453</v>
      </c>
      <c r="D5081" s="100" t="s">
        <v>454</v>
      </c>
      <c r="E5081" s="100">
        <v>68400</v>
      </c>
      <c r="F5081" s="129">
        <v>2001</v>
      </c>
      <c r="G5081" s="100" t="s">
        <v>308</v>
      </c>
      <c r="H5081" s="15" t="s">
        <v>281</v>
      </c>
      <c r="I5081" s="130">
        <v>12.31</v>
      </c>
      <c r="J5081" s="6">
        <f>1</f>
        <v>1</v>
      </c>
    </row>
    <row r="5082" spans="2:10" ht="23.25" customHeight="1">
      <c r="B5082" s="100" t="str" cm="1">
        <f t="array" ref="B5082">_xlfn.XLOOKUP(tblMix[[#This Row],[Arena Name]]&amp;tblMix[[#This Row],[Arena Location]],tblLookup[Arena Name]&amp;tblLookup[Arena Location],tblLookup[Team Name],NA(),0,1)</f>
        <v>Tampa Bay Buccaneers</v>
      </c>
      <c r="C5082" s="100" t="str">
        <f>_xlfn.XLOOKUP(tblMix[[#This Row],[Arena Location]],tblLookup[Arena Location],tblLookup[Arena Name],NA(),0,1)</f>
        <v>Raymond James Stadium</v>
      </c>
      <c r="D5082" s="100" t="s">
        <v>463</v>
      </c>
      <c r="E5082" s="100">
        <v>65890</v>
      </c>
      <c r="F5082" s="129">
        <v>1998</v>
      </c>
      <c r="G5082" s="100" t="s">
        <v>300</v>
      </c>
      <c r="H5082" s="15" t="s">
        <v>281</v>
      </c>
      <c r="I5082" s="130">
        <v>8.64</v>
      </c>
      <c r="J5082" s="6">
        <f>1</f>
        <v>1</v>
      </c>
    </row>
    <row r="5083" spans="2:10" ht="23.25" customHeight="1">
      <c r="B5083" s="100" t="s">
        <v>411</v>
      </c>
      <c r="C5083" s="100" t="str">
        <f>_xlfn.XLOOKUP(tblMix[[#This Row],[Team Name]],tblLookup[Team Name],tblLookup[Arena Name],NA(),0,1)</f>
        <v>Lambeau Field</v>
      </c>
      <c r="D5083" s="100" t="str">
        <f>_xlfn.XLOOKUP(tblMix[[#This Row],[Arena Name]],tblLookup[Arena Name],tblLookup[Arena Location],NA(),0,1)</f>
        <v>Green Bay, Wisconsin</v>
      </c>
      <c r="E5083" s="100">
        <v>81441</v>
      </c>
      <c r="F5083" s="129">
        <v>1957</v>
      </c>
      <c r="G5083" s="100" t="s">
        <v>271</v>
      </c>
      <c r="H5083" s="15" t="s">
        <v>283</v>
      </c>
      <c r="I5083" s="130">
        <v>9.4700000000000006</v>
      </c>
      <c r="J5083" s="6">
        <f>1</f>
        <v>1</v>
      </c>
    </row>
    <row r="5084" spans="2:10" ht="23.25" customHeight="1">
      <c r="B5084" s="100" t="s">
        <v>439</v>
      </c>
      <c r="C5084" s="100" t="s">
        <v>440</v>
      </c>
      <c r="D5084" s="100" t="s">
        <v>441</v>
      </c>
      <c r="E5084" s="100">
        <v>66829</v>
      </c>
      <c r="F5084" s="129">
        <v>2002</v>
      </c>
      <c r="G5084" s="100" t="s">
        <v>312</v>
      </c>
      <c r="H5084" s="15" t="s">
        <v>281</v>
      </c>
      <c r="I5084" s="130">
        <v>16.059999999999999</v>
      </c>
      <c r="J5084" s="6">
        <f>1</f>
        <v>1</v>
      </c>
    </row>
    <row r="5085" spans="2:10" ht="23.25" customHeight="1">
      <c r="B5085" s="100" t="s">
        <v>384</v>
      </c>
      <c r="C5085" s="100" t="str">
        <f>_xlfn.XLOOKUP(tblMix[[#This Row],[Team Name]],tblLookup[Team Name],tblLookup[Arena Name],NA(),0,1)</f>
        <v>M&amp;T Bank Stadium</v>
      </c>
      <c r="D5085" s="100" t="str">
        <f>_xlfn.XLOOKUP(tblMix[[#This Row],[Arena Name]],tblLookup[Arena Name],tblLookup[Arena Location],NA(),0,1)</f>
        <v>Baltimore, Maryland</v>
      </c>
      <c r="E5085" s="100">
        <v>71008</v>
      </c>
      <c r="F5085" s="129">
        <v>1998</v>
      </c>
      <c r="G5085" s="100" t="s">
        <v>311</v>
      </c>
      <c r="H5085" s="15" t="s">
        <v>287</v>
      </c>
      <c r="I5085" s="130">
        <v>14.84</v>
      </c>
      <c r="J5085" s="6">
        <f>1</f>
        <v>1</v>
      </c>
    </row>
    <row r="5086" spans="2:10" ht="23.25" customHeight="1">
      <c r="B5086" s="100" t="s">
        <v>445</v>
      </c>
      <c r="C5086" s="100" t="s">
        <v>446</v>
      </c>
      <c r="D5086" s="100" t="s">
        <v>447</v>
      </c>
      <c r="E5086" s="100">
        <v>82500</v>
      </c>
      <c r="F5086" s="129">
        <v>2010</v>
      </c>
      <c r="G5086" s="100" t="s">
        <v>286</v>
      </c>
      <c r="H5086" s="15" t="s">
        <v>283</v>
      </c>
      <c r="I5086" s="130">
        <v>8.8800000000000008</v>
      </c>
      <c r="J5086" s="6">
        <f>1</f>
        <v>1</v>
      </c>
    </row>
    <row r="5087" spans="2:10" ht="23.25" customHeight="1">
      <c r="B5087" s="100" t="s">
        <v>402</v>
      </c>
      <c r="C5087" s="100" t="s">
        <v>403</v>
      </c>
      <c r="D5087" s="100" t="s">
        <v>404</v>
      </c>
      <c r="E5087" s="100">
        <v>80000</v>
      </c>
      <c r="F5087" s="129">
        <v>2009</v>
      </c>
      <c r="G5087" s="100" t="s">
        <v>288</v>
      </c>
      <c r="H5087" s="15" t="s">
        <v>281</v>
      </c>
      <c r="I5087" s="130">
        <v>5.49</v>
      </c>
      <c r="J5087" s="6">
        <f>1</f>
        <v>1</v>
      </c>
    </row>
    <row r="5088" spans="2:10" ht="23.25" customHeight="1">
      <c r="B5088" s="100" t="str" cm="1">
        <f t="array" ref="B5088">_xlfn.XLOOKUP(tblMix[[#This Row],[Arena Name]]&amp;tblMix[[#This Row],[Arena Location]],tblLookup[Arena Name]&amp;tblLookup[Arena Location],tblLookup[Team Name],NA(),0,1)</f>
        <v>Tampa Bay Buccaneers</v>
      </c>
      <c r="C5088" s="100" t="str">
        <f>_xlfn.XLOOKUP(tblMix[[#This Row],[Arena Location]],tblLookup[Arena Location],tblLookup[Arena Name],NA(),0,1)</f>
        <v>Raymond James Stadium</v>
      </c>
      <c r="D5088" s="100" t="s">
        <v>463</v>
      </c>
      <c r="E5088" s="100">
        <v>65890</v>
      </c>
      <c r="F5088" s="129">
        <v>1998</v>
      </c>
      <c r="G5088" s="100" t="s">
        <v>286</v>
      </c>
      <c r="H5088" s="15" t="s">
        <v>287</v>
      </c>
      <c r="I5088" s="130">
        <v>8.8800000000000008</v>
      </c>
      <c r="J5088" s="6">
        <f>1</f>
        <v>1</v>
      </c>
    </row>
    <row r="5089" spans="2:10" ht="23.25" customHeight="1">
      <c r="B5089" s="100" t="s">
        <v>384</v>
      </c>
      <c r="C5089" s="100" t="s">
        <v>385</v>
      </c>
      <c r="D5089" s="100" t="s">
        <v>386</v>
      </c>
      <c r="E5089" s="100">
        <v>71008</v>
      </c>
      <c r="F5089" s="129">
        <v>1998</v>
      </c>
      <c r="G5089" s="100" t="s">
        <v>301</v>
      </c>
      <c r="H5089" s="15" t="s">
        <v>290</v>
      </c>
      <c r="I5089" s="130">
        <v>12.9</v>
      </c>
      <c r="J5089" s="6">
        <f>1</f>
        <v>1</v>
      </c>
    </row>
    <row r="5090" spans="2:10" ht="23.25" customHeight="1">
      <c r="B5090" s="100" t="s">
        <v>408</v>
      </c>
      <c r="C5090" s="100" t="s">
        <v>409</v>
      </c>
      <c r="D5090" s="100" t="s">
        <v>410</v>
      </c>
      <c r="E5090" s="100">
        <v>65000</v>
      </c>
      <c r="F5090" s="129">
        <v>2002</v>
      </c>
      <c r="G5090" s="100" t="s">
        <v>295</v>
      </c>
      <c r="H5090" s="15" t="s">
        <v>290</v>
      </c>
      <c r="I5090" s="130">
        <v>15.77</v>
      </c>
      <c r="J5090" s="6">
        <f>1</f>
        <v>1</v>
      </c>
    </row>
    <row r="5091" spans="2:10" ht="23.25" customHeight="1">
      <c r="B5091" s="100" t="s">
        <v>429</v>
      </c>
      <c r="C5091" s="100" t="s">
        <v>430</v>
      </c>
      <c r="D5091" s="100" t="s">
        <v>431</v>
      </c>
      <c r="E5091" s="100">
        <v>70240</v>
      </c>
      <c r="F5091" s="129">
        <v>2020</v>
      </c>
      <c r="G5091" s="100" t="s">
        <v>291</v>
      </c>
      <c r="H5091" s="15" t="s">
        <v>281</v>
      </c>
      <c r="I5091" s="130">
        <v>9.43</v>
      </c>
      <c r="J5091" s="6">
        <f>1</f>
        <v>1</v>
      </c>
    </row>
    <row r="5092" spans="2:10" ht="23.25" customHeight="1">
      <c r="B5092" s="100" t="s">
        <v>439</v>
      </c>
      <c r="C5092" s="100" t="s">
        <v>440</v>
      </c>
      <c r="D5092" s="100" t="s">
        <v>441</v>
      </c>
      <c r="E5092" s="100">
        <v>66829</v>
      </c>
      <c r="F5092" s="129">
        <v>2002</v>
      </c>
      <c r="G5092" s="100" t="s">
        <v>270</v>
      </c>
      <c r="H5092" s="15" t="s">
        <v>290</v>
      </c>
      <c r="I5092" s="130">
        <v>8.5</v>
      </c>
      <c r="J5092" s="6">
        <f>1</f>
        <v>1</v>
      </c>
    </row>
    <row r="5093" spans="2:10" ht="23.25" customHeight="1">
      <c r="B5093" s="100" t="s">
        <v>429</v>
      </c>
      <c r="C5093" s="100" t="s">
        <v>430</v>
      </c>
      <c r="D5093" s="100" t="s">
        <v>431</v>
      </c>
      <c r="E5093" s="100">
        <v>70240</v>
      </c>
      <c r="F5093" s="129">
        <v>2020</v>
      </c>
      <c r="G5093" s="100" t="s">
        <v>362</v>
      </c>
      <c r="H5093" s="15" t="s">
        <v>287</v>
      </c>
      <c r="I5093" s="130">
        <v>7.12</v>
      </c>
      <c r="J5093" s="6">
        <f>1</f>
        <v>1</v>
      </c>
    </row>
    <row r="5094" spans="2:10" ht="23.25" customHeight="1">
      <c r="B5094" s="100" t="s">
        <v>442</v>
      </c>
      <c r="C5094" s="100" t="s">
        <v>443</v>
      </c>
      <c r="D5094" s="100" t="s">
        <v>444</v>
      </c>
      <c r="E5094" s="100">
        <v>73208</v>
      </c>
      <c r="F5094" s="129">
        <v>1975</v>
      </c>
      <c r="G5094" s="100" t="s">
        <v>292</v>
      </c>
      <c r="H5094" s="15" t="s">
        <v>287</v>
      </c>
      <c r="I5094" s="130">
        <v>9.99</v>
      </c>
      <c r="J5094" s="6">
        <f>1</f>
        <v>1</v>
      </c>
    </row>
    <row r="5095" spans="2:10" ht="23.25" customHeight="1">
      <c r="B5095" s="100" t="s">
        <v>449</v>
      </c>
      <c r="C5095" s="100" t="s">
        <v>450</v>
      </c>
      <c r="D5095" s="100" t="s">
        <v>451</v>
      </c>
      <c r="E5095" s="100">
        <v>69596</v>
      </c>
      <c r="F5095" s="129">
        <v>2003</v>
      </c>
      <c r="G5095" s="100" t="s">
        <v>273</v>
      </c>
      <c r="H5095" s="15" t="s">
        <v>283</v>
      </c>
      <c r="I5095" s="130">
        <v>6.07</v>
      </c>
      <c r="J5095" s="6">
        <f>1</f>
        <v>1</v>
      </c>
    </row>
    <row r="5096" spans="2:10" ht="23.25" customHeight="1">
      <c r="B5096" s="100" t="s">
        <v>458</v>
      </c>
      <c r="C5096" s="100" t="str">
        <f>_xlfn.XLOOKUP(tblMix[[#This Row],[Team Name]],tblLookup[Team Name],tblLookup[Arena Name],NA(),0,1)</f>
        <v>Lumen Field</v>
      </c>
      <c r="D5096" s="100" t="s">
        <v>460</v>
      </c>
      <c r="E5096" s="100">
        <v>69000</v>
      </c>
      <c r="F5096" s="129">
        <v>2002</v>
      </c>
      <c r="G5096" s="100" t="s">
        <v>311</v>
      </c>
      <c r="H5096" s="15" t="s">
        <v>287</v>
      </c>
      <c r="I5096" s="130">
        <v>14.84</v>
      </c>
      <c r="J5096" s="6">
        <f>1</f>
        <v>1</v>
      </c>
    </row>
    <row r="5097" spans="2:10" ht="23.25" customHeight="1">
      <c r="B5097" s="100" t="s">
        <v>436</v>
      </c>
      <c r="C5097" s="100" t="s">
        <v>437</v>
      </c>
      <c r="D5097" s="100" t="str">
        <f>_xlfn.XLOOKUP(tblMix[[#This Row],[Arena Name]],tblLookup[Arena Name],tblLookup[Arena Location],NA(),0,1)</f>
        <v>Minneapolis, Minnesota</v>
      </c>
      <c r="E5097" s="100">
        <v>66655</v>
      </c>
      <c r="F5097" s="129">
        <v>2016</v>
      </c>
      <c r="G5097" s="100" t="s">
        <v>309</v>
      </c>
      <c r="H5097" s="15" t="s">
        <v>283</v>
      </c>
      <c r="I5097" s="130">
        <v>1.68</v>
      </c>
      <c r="J5097" s="6">
        <f>1</f>
        <v>1</v>
      </c>
    </row>
    <row r="5098" spans="2:10" ht="23.25" customHeight="1">
      <c r="B5098" s="100" t="s">
        <v>378</v>
      </c>
      <c r="C5098" s="100" t="s">
        <v>379</v>
      </c>
      <c r="D5098" s="100" t="s">
        <v>380</v>
      </c>
      <c r="E5098" s="100">
        <v>63400</v>
      </c>
      <c r="F5098" s="129">
        <v>2006</v>
      </c>
      <c r="G5098" s="100" t="s">
        <v>361</v>
      </c>
      <c r="H5098" s="15" t="s">
        <v>281</v>
      </c>
      <c r="I5098" s="130">
        <v>3.09</v>
      </c>
      <c r="J5098" s="6">
        <f>1</f>
        <v>1</v>
      </c>
    </row>
    <row r="5099" spans="2:10" ht="23.25" customHeight="1">
      <c r="B5099" s="100" t="s">
        <v>411</v>
      </c>
      <c r="C5099" s="100" t="s">
        <v>412</v>
      </c>
      <c r="D5099" s="100" t="s">
        <v>413</v>
      </c>
      <c r="E5099" s="100">
        <v>81441</v>
      </c>
      <c r="F5099" s="129">
        <v>1957</v>
      </c>
      <c r="G5099" s="100" t="s">
        <v>302</v>
      </c>
      <c r="H5099" s="15" t="s">
        <v>281</v>
      </c>
      <c r="I5099" s="130">
        <v>2.7</v>
      </c>
      <c r="J5099" s="6">
        <f>1</f>
        <v>1</v>
      </c>
    </row>
    <row r="5100" spans="2:10" ht="23.25" customHeight="1">
      <c r="B5100" s="100" t="s">
        <v>378</v>
      </c>
      <c r="C5100" s="100" t="s">
        <v>379</v>
      </c>
      <c r="D5100" s="100" t="s">
        <v>380</v>
      </c>
      <c r="E5100" s="100">
        <v>63400</v>
      </c>
      <c r="F5100" s="129">
        <v>2006</v>
      </c>
      <c r="G5100" s="100" t="s">
        <v>299</v>
      </c>
      <c r="H5100" s="15" t="s">
        <v>281</v>
      </c>
      <c r="I5100" s="130">
        <v>5.31</v>
      </c>
      <c r="J5100" s="6">
        <f>1</f>
        <v>1</v>
      </c>
    </row>
    <row r="5101" spans="2:10" ht="23.25" customHeight="1">
      <c r="B5101" s="100" t="s">
        <v>423</v>
      </c>
      <c r="C5101" s="100" t="s">
        <v>424</v>
      </c>
      <c r="D5101" s="100" t="str">
        <f>_xlfn.XLOOKUP(tblMix[[#This Row],[Arena Name]],tblLookup[Arena Name],tblLookup[Arena Location],NA(),0,1)</f>
        <v>Kansas City, Missouri</v>
      </c>
      <c r="E5101" s="100">
        <v>76416</v>
      </c>
      <c r="F5101" s="129">
        <v>1972</v>
      </c>
      <c r="G5101" s="100" t="s">
        <v>295</v>
      </c>
      <c r="H5101" s="15" t="s">
        <v>283</v>
      </c>
      <c r="I5101" s="130">
        <v>15.3</v>
      </c>
      <c r="J5101" s="6">
        <f>1</f>
        <v>1</v>
      </c>
    </row>
    <row r="5102" spans="2:10" ht="23.25" customHeight="1">
      <c r="B5102" s="100" t="str" cm="1">
        <f t="array" ref="B5102">_xlfn.XLOOKUP(tblMix[[#This Row],[Arena Name]]&amp;tblMix[[#This Row],[Arena Location]],tblLookup[Arena Name]&amp;tblLookup[Arena Location],tblLookup[Team Name],NA(),0,1)</f>
        <v>Chicago Bears</v>
      </c>
      <c r="C5102" s="100" t="str">
        <f>_xlfn.XLOOKUP(tblMix[[#This Row],[Arena Location]],tblLookup[Arena Location],tblLookup[Arena Name],NA(),0,1)</f>
        <v>Soldier Field</v>
      </c>
      <c r="D5102" s="100" t="s">
        <v>395</v>
      </c>
      <c r="E5102" s="100">
        <v>61500</v>
      </c>
      <c r="F5102" s="129">
        <v>1924</v>
      </c>
      <c r="G5102" s="100" t="s">
        <v>311</v>
      </c>
      <c r="H5102" s="15" t="s">
        <v>283</v>
      </c>
      <c r="I5102" s="130">
        <v>14.84</v>
      </c>
      <c r="J5102" s="6">
        <f>1</f>
        <v>1</v>
      </c>
    </row>
    <row r="5103" spans="2:10" ht="23.25" customHeight="1">
      <c r="B5103" s="100" t="s">
        <v>461</v>
      </c>
      <c r="C5103" s="100" t="s">
        <v>462</v>
      </c>
      <c r="D5103" s="100" t="s">
        <v>463</v>
      </c>
      <c r="E5103" s="100">
        <v>65890</v>
      </c>
      <c r="F5103" s="129">
        <v>1998</v>
      </c>
      <c r="G5103" s="100" t="s">
        <v>274</v>
      </c>
      <c r="H5103" s="15" t="s">
        <v>287</v>
      </c>
      <c r="I5103" s="130">
        <v>6.84</v>
      </c>
      <c r="J5103" s="6">
        <f>1</f>
        <v>1</v>
      </c>
    </row>
    <row r="5104" spans="2:10" ht="23.25" customHeight="1">
      <c r="B5104" s="100" t="s">
        <v>429</v>
      </c>
      <c r="C5104" s="100" t="str">
        <f>_xlfn.XLOOKUP(tblMix[[#This Row],[Team Name]],tblLookup[Team Name],tblLookup[Arena Name],NA(),0,1)</f>
        <v>SoFi Stadium</v>
      </c>
      <c r="D5104" s="100" t="str">
        <f>_xlfn.XLOOKUP(tblMix[[#This Row],[Arena Name]],tblLookup[Arena Name],tblLookup[Arena Location],NA(),0,1)</f>
        <v>Inglewood, California</v>
      </c>
      <c r="E5104" s="100">
        <v>70240</v>
      </c>
      <c r="F5104" s="129">
        <v>2020</v>
      </c>
      <c r="G5104" s="100" t="s">
        <v>299</v>
      </c>
      <c r="H5104" s="15" t="s">
        <v>281</v>
      </c>
      <c r="I5104" s="130">
        <v>5.31</v>
      </c>
      <c r="J5104" s="6">
        <f>1</f>
        <v>1</v>
      </c>
    </row>
    <row r="5105" spans="2:10" ht="23.25" customHeight="1">
      <c r="B5105" s="100" t="str" cm="1">
        <f t="array" ref="B5105">_xlfn.XLOOKUP(tblMix[[#This Row],[Arena Name]]&amp;tblMix[[#This Row],[Arena Location]],tblLookup[Arena Name]&amp;tblLookup[Arena Location],tblLookup[Team Name],NA(),0,1)</f>
        <v>Philadelphia Eagles</v>
      </c>
      <c r="C5105" s="100" t="s">
        <v>450</v>
      </c>
      <c r="D5105" s="100" t="s">
        <v>451</v>
      </c>
      <c r="E5105" s="100">
        <v>69596</v>
      </c>
      <c r="F5105" s="129">
        <v>2003</v>
      </c>
      <c r="G5105" s="100" t="s">
        <v>301</v>
      </c>
      <c r="H5105" s="15" t="s">
        <v>287</v>
      </c>
      <c r="I5105" s="130">
        <v>13.67</v>
      </c>
      <c r="J5105" s="6">
        <f>1</f>
        <v>1</v>
      </c>
    </row>
    <row r="5106" spans="2:10" ht="23.25" customHeight="1">
      <c r="B5106" s="100" t="s">
        <v>432</v>
      </c>
      <c r="C5106" s="100" t="s">
        <v>430</v>
      </c>
      <c r="D5106" s="100" t="str">
        <f>_xlfn.XLOOKUP(tblMix[[#This Row],[Arena Name]],tblLookup[Arena Name],tblLookup[Arena Location],NA(),0,1)</f>
        <v>Inglewood, California</v>
      </c>
      <c r="E5106" s="100">
        <v>70240</v>
      </c>
      <c r="F5106" s="129">
        <v>2020</v>
      </c>
      <c r="G5106" s="100" t="s">
        <v>296</v>
      </c>
      <c r="H5106" s="15" t="s">
        <v>287</v>
      </c>
      <c r="I5106" s="130">
        <v>11.1</v>
      </c>
      <c r="J5106" s="6">
        <f>1</f>
        <v>1</v>
      </c>
    </row>
    <row r="5107" spans="2:10" ht="23.25" customHeight="1">
      <c r="B5107" s="100" t="s">
        <v>402</v>
      </c>
      <c r="C5107" s="100" t="s">
        <v>403</v>
      </c>
      <c r="D5107" s="100" t="s">
        <v>404</v>
      </c>
      <c r="E5107" s="100">
        <v>80000</v>
      </c>
      <c r="F5107" s="129">
        <v>2009</v>
      </c>
      <c r="G5107" s="100" t="s">
        <v>314</v>
      </c>
      <c r="H5107" s="15" t="s">
        <v>287</v>
      </c>
      <c r="I5107" s="130">
        <v>12.41</v>
      </c>
      <c r="J5107" s="6">
        <f>1</f>
        <v>1</v>
      </c>
    </row>
    <row r="5108" spans="2:10" ht="23.25" customHeight="1">
      <c r="B5108" s="100" t="str" cm="1">
        <f t="array" ref="B5108">_xlfn.XLOOKUP(tblMix[[#This Row],[Arena Name]]&amp;tblMix[[#This Row],[Arena Location]],tblLookup[Arena Name]&amp;tblLookup[Arena Location],tblLookup[Team Name],NA(),0,1)</f>
        <v>New York Giants</v>
      </c>
      <c r="C5108" s="100" t="s">
        <v>446</v>
      </c>
      <c r="D5108" s="100" t="s">
        <v>447</v>
      </c>
      <c r="E5108" s="100">
        <v>82500</v>
      </c>
      <c r="F5108" s="129">
        <v>2010</v>
      </c>
      <c r="G5108" s="100" t="s">
        <v>274</v>
      </c>
      <c r="H5108" s="15" t="s">
        <v>281</v>
      </c>
      <c r="I5108" s="130">
        <v>7.11</v>
      </c>
      <c r="J5108" s="6">
        <f>1</f>
        <v>1</v>
      </c>
    </row>
    <row r="5109" spans="2:10" ht="23.25" customHeight="1">
      <c r="B5109" s="100" t="s">
        <v>461</v>
      </c>
      <c r="C5109" s="100" t="str">
        <f>_xlfn.XLOOKUP(tblMix[[#This Row],[Team Name]],tblLookup[Team Name],tblLookup[Arena Name],NA(),0,1)</f>
        <v>Raymond James Stadium</v>
      </c>
      <c r="D5109" s="100" t="s">
        <v>463</v>
      </c>
      <c r="E5109" s="100">
        <v>65890</v>
      </c>
      <c r="F5109" s="129">
        <v>1998</v>
      </c>
      <c r="G5109" s="100" t="s">
        <v>311</v>
      </c>
      <c r="H5109" s="15" t="s">
        <v>287</v>
      </c>
      <c r="I5109" s="130">
        <v>14.84</v>
      </c>
      <c r="J5109" s="6">
        <f>1</f>
        <v>1</v>
      </c>
    </row>
    <row r="5110" spans="2:10" ht="23.25" customHeight="1">
      <c r="B5110" s="100" t="s">
        <v>384</v>
      </c>
      <c r="C5110" s="100" t="s">
        <v>385</v>
      </c>
      <c r="D5110" s="100" t="s">
        <v>386</v>
      </c>
      <c r="E5110" s="100">
        <v>71008</v>
      </c>
      <c r="F5110" s="129">
        <v>1998</v>
      </c>
      <c r="G5110" s="100" t="s">
        <v>273</v>
      </c>
      <c r="H5110" s="15" t="s">
        <v>290</v>
      </c>
      <c r="I5110" s="130">
        <v>5.62</v>
      </c>
      <c r="J5110" s="6">
        <f>1</f>
        <v>1</v>
      </c>
    </row>
    <row r="5111" spans="2:10" ht="23.25" customHeight="1">
      <c r="B5111" s="100" t="s">
        <v>455</v>
      </c>
      <c r="C5111" s="100" t="str">
        <f>_xlfn.XLOOKUP(tblMix[[#This Row],[Team Name]],tblLookup[Team Name],tblLookup[Arena Name],NA(),0,1)</f>
        <v>Levi's Stadium</v>
      </c>
      <c r="D5111" s="100" t="s">
        <v>457</v>
      </c>
      <c r="E5111" s="100">
        <v>68500</v>
      </c>
      <c r="F5111" s="129">
        <v>2014</v>
      </c>
      <c r="G5111" s="100" t="s">
        <v>289</v>
      </c>
      <c r="H5111" s="15" t="s">
        <v>283</v>
      </c>
      <c r="I5111" s="130">
        <v>7.76</v>
      </c>
      <c r="J5111" s="6">
        <f>1</f>
        <v>1</v>
      </c>
    </row>
    <row r="5112" spans="2:10" ht="23.25" customHeight="1">
      <c r="B5112" s="100" t="str" cm="1">
        <f t="array" ref="B5112">_xlfn.XLOOKUP(tblMix[[#This Row],[Arena Name]]&amp;tblMix[[#This Row],[Arena Location]],tblLookup[Arena Name]&amp;tblLookup[Arena Location],tblLookup[Team Name],NA(),0,1)</f>
        <v>Detroit Lions</v>
      </c>
      <c r="C5112" s="100" t="str">
        <f>_xlfn.XLOOKUP(tblMix[[#This Row],[Arena Location]],tblLookup[Arena Location],tblLookup[Arena Name],NA(),0,1)</f>
        <v>Ford Field</v>
      </c>
      <c r="D5112" s="100" t="s">
        <v>410</v>
      </c>
      <c r="E5112" s="100">
        <v>65000</v>
      </c>
      <c r="F5112" s="129">
        <v>2002</v>
      </c>
      <c r="G5112" s="100" t="s">
        <v>362</v>
      </c>
      <c r="H5112" s="15" t="s">
        <v>287</v>
      </c>
      <c r="I5112" s="130">
        <v>7.12</v>
      </c>
      <c r="J5112" s="6">
        <f>1</f>
        <v>1</v>
      </c>
    </row>
    <row r="5113" spans="2:10" ht="23.25" customHeight="1">
      <c r="B5113" s="100" t="str" cm="1">
        <f t="array" ref="B5113">_xlfn.XLOOKUP(tblMix[[#This Row],[Arena Name]]&amp;tblMix[[#This Row],[Arena Location]],tblLookup[Arena Name]&amp;tblLookup[Arena Location],tblLookup[Team Name],NA(),0,1)</f>
        <v>Los Angeles Rams</v>
      </c>
      <c r="C5113" s="100" t="str">
        <f>_xlfn.XLOOKUP(tblMix[[#This Row],[Arena Location]],tblLookup[Arena Location],tblLookup[Arena Name],NA(),0,1)</f>
        <v>SoFi Stadium</v>
      </c>
      <c r="D5113" s="100" t="s">
        <v>431</v>
      </c>
      <c r="E5113" s="100">
        <v>70240</v>
      </c>
      <c r="F5113" s="129">
        <v>2020</v>
      </c>
      <c r="G5113" s="100" t="s">
        <v>276</v>
      </c>
      <c r="H5113" s="15" t="s">
        <v>287</v>
      </c>
      <c r="I5113" s="130">
        <v>6.13</v>
      </c>
      <c r="J5113" s="6">
        <f>1</f>
        <v>1</v>
      </c>
    </row>
    <row r="5114" spans="2:10" ht="23.25" customHeight="1">
      <c r="B5114" s="100" t="str" cm="1">
        <f t="array" ref="B5114">_xlfn.XLOOKUP(tblMix[[#This Row],[Arena Name]]&amp;tblMix[[#This Row],[Arena Location]],tblLookup[Arena Name]&amp;tblLookup[Arena Location],tblLookup[Team Name],NA(),0,1)</f>
        <v>Chicago Bears</v>
      </c>
      <c r="C5114" s="100" t="str">
        <f>_xlfn.XLOOKUP(tblMix[[#This Row],[Arena Location]],tblLookup[Arena Location],tblLookup[Arena Name],NA(),0,1)</f>
        <v>Soldier Field</v>
      </c>
      <c r="D5114" s="100" t="s">
        <v>395</v>
      </c>
      <c r="E5114" s="100">
        <v>61500</v>
      </c>
      <c r="F5114" s="129">
        <v>1924</v>
      </c>
      <c r="G5114" s="100" t="s">
        <v>289</v>
      </c>
      <c r="H5114" s="15" t="s">
        <v>281</v>
      </c>
      <c r="I5114" s="130">
        <v>7.92</v>
      </c>
      <c r="J5114" s="6">
        <f>1</f>
        <v>1</v>
      </c>
    </row>
    <row r="5115" spans="2:10" ht="23.25" customHeight="1">
      <c r="B5115" s="100" t="s">
        <v>381</v>
      </c>
      <c r="C5115" s="100" t="s">
        <v>382</v>
      </c>
      <c r="D5115" s="100" t="str">
        <f>_xlfn.XLOOKUP(tblMix[[#This Row],[Arena Name]],tblLookup[Arena Name],tblLookup[Arena Location],NA(),0,1)</f>
        <v>Atlanta, Georgia</v>
      </c>
      <c r="E5115" s="100">
        <v>71000</v>
      </c>
      <c r="F5115" s="129">
        <v>2017</v>
      </c>
      <c r="G5115" s="100" t="s">
        <v>268</v>
      </c>
      <c r="H5115" s="15" t="s">
        <v>281</v>
      </c>
      <c r="I5115" s="130">
        <v>5.39</v>
      </c>
      <c r="J5115" s="6">
        <f>1</f>
        <v>1</v>
      </c>
    </row>
    <row r="5116" spans="2:10" ht="23.25" customHeight="1">
      <c r="B5116" s="100" t="s">
        <v>411</v>
      </c>
      <c r="C5116" s="100" t="s">
        <v>412</v>
      </c>
      <c r="D5116" s="100" t="str">
        <f>_xlfn.XLOOKUP(tblMix[[#This Row],[Arena Name]],tblLookup[Arena Name],tblLookup[Arena Location],NA(),0,1)</f>
        <v>Green Bay, Wisconsin</v>
      </c>
      <c r="E5116" s="100">
        <v>81441</v>
      </c>
      <c r="F5116" s="129">
        <v>1957</v>
      </c>
      <c r="G5116" s="100" t="s">
        <v>284</v>
      </c>
      <c r="H5116" s="15" t="s">
        <v>287</v>
      </c>
      <c r="I5116" s="130">
        <v>10.71</v>
      </c>
      <c r="J5116" s="6">
        <f>1</f>
        <v>1</v>
      </c>
    </row>
    <row r="5117" spans="2:10" ht="23.25" customHeight="1">
      <c r="B5117" s="100" t="str" cm="1">
        <f t="array" ref="B5117">_xlfn.XLOOKUP(tblMix[[#This Row],[Arena Name]]&amp;tblMix[[#This Row],[Arena Location]],tblLookup[Arena Name]&amp;tblLookup[Arena Location],tblLookup[Team Name],NA(),0,1)</f>
        <v>Indianapolis Colts</v>
      </c>
      <c r="C5117" s="100" t="s">
        <v>418</v>
      </c>
      <c r="D5117" s="100" t="s">
        <v>419</v>
      </c>
      <c r="E5117" s="100">
        <v>67000</v>
      </c>
      <c r="F5117" s="129">
        <v>2008</v>
      </c>
      <c r="G5117" s="100" t="s">
        <v>362</v>
      </c>
      <c r="H5117" s="15" t="s">
        <v>283</v>
      </c>
      <c r="I5117" s="130">
        <v>7.12</v>
      </c>
      <c r="J5117" s="6">
        <f>1</f>
        <v>1</v>
      </c>
    </row>
    <row r="5118" spans="2:10" ht="23.25" customHeight="1">
      <c r="B5118" s="100" t="s">
        <v>445</v>
      </c>
      <c r="C5118" s="100" t="str">
        <f>_xlfn.XLOOKUP(tblMix[[#This Row],[Team Name]],tblLookup[Team Name],tblLookup[Arena Name],NA(),0,1)</f>
        <v>MetLife Stadium</v>
      </c>
      <c r="D5118" s="100" t="str">
        <f>_xlfn.XLOOKUP(tblMix[[#This Row],[Arena Name]],tblLookup[Arena Name],tblLookup[Arena Location],NA(),0,1)</f>
        <v>East Rutherford, New Jersey</v>
      </c>
      <c r="E5118" s="100">
        <v>82500</v>
      </c>
      <c r="F5118" s="129">
        <v>2010</v>
      </c>
      <c r="G5118" s="100" t="s">
        <v>268</v>
      </c>
      <c r="H5118" s="15" t="s">
        <v>290</v>
      </c>
      <c r="I5118" s="130">
        <v>6.16</v>
      </c>
      <c r="J5118" s="6">
        <f>1</f>
        <v>1</v>
      </c>
    </row>
    <row r="5119" spans="2:10" ht="23.25" customHeight="1">
      <c r="B5119" s="100" t="s">
        <v>378</v>
      </c>
      <c r="C5119" s="100" t="str">
        <f>_xlfn.XLOOKUP(tblMix[[#This Row],[Team Name]],tblLookup[Team Name],tblLookup[Arena Name],NA(),0,1)</f>
        <v>State Farm Stadium</v>
      </c>
      <c r="D5119" s="100" t="str">
        <f>_xlfn.XLOOKUP(tblMix[[#This Row],[Arena Name]],tblLookup[Arena Name],tblLookup[Arena Location],NA(),0,1)</f>
        <v>Glendale, Arizona</v>
      </c>
      <c r="E5119" s="100">
        <v>63400</v>
      </c>
      <c r="F5119" s="129">
        <v>2006</v>
      </c>
      <c r="G5119" s="100" t="s">
        <v>358</v>
      </c>
      <c r="H5119" s="15" t="s">
        <v>287</v>
      </c>
      <c r="I5119" s="130">
        <v>14.51</v>
      </c>
      <c r="J5119" s="6">
        <f>1</f>
        <v>1</v>
      </c>
    </row>
    <row r="5120" spans="2:10" ht="23.25" customHeight="1">
      <c r="B5120" s="100" t="s">
        <v>426</v>
      </c>
      <c r="C5120" s="100" t="s">
        <v>427</v>
      </c>
      <c r="D5120" s="100" t="s">
        <v>428</v>
      </c>
      <c r="E5120" s="100">
        <v>65000</v>
      </c>
      <c r="F5120" s="129">
        <v>2020</v>
      </c>
      <c r="G5120" s="100" t="s">
        <v>365</v>
      </c>
      <c r="H5120" s="15" t="s">
        <v>290</v>
      </c>
      <c r="I5120" s="130">
        <v>7.72</v>
      </c>
      <c r="J5120" s="6">
        <f>1</f>
        <v>1</v>
      </c>
    </row>
    <row r="5121" spans="2:10" ht="23.25" customHeight="1">
      <c r="B5121" s="100" t="s">
        <v>433</v>
      </c>
      <c r="C5121" s="100" t="s">
        <v>434</v>
      </c>
      <c r="D5121" s="100" t="s">
        <v>435</v>
      </c>
      <c r="E5121" s="100">
        <v>65326</v>
      </c>
      <c r="F5121" s="129">
        <v>1987</v>
      </c>
      <c r="G5121" s="100" t="s">
        <v>308</v>
      </c>
      <c r="H5121" s="15" t="s">
        <v>287</v>
      </c>
      <c r="I5121" s="130">
        <v>11.5</v>
      </c>
      <c r="J5121" s="6">
        <f>1</f>
        <v>1</v>
      </c>
    </row>
    <row r="5122" spans="2:10" ht="23.25" customHeight="1">
      <c r="B5122" s="100" t="s">
        <v>414</v>
      </c>
      <c r="C5122" s="100" t="s">
        <v>415</v>
      </c>
      <c r="D5122" s="100" t="s">
        <v>416</v>
      </c>
      <c r="E5122" s="100">
        <v>72220</v>
      </c>
      <c r="F5122" s="129">
        <v>2002</v>
      </c>
      <c r="G5122" s="100" t="s">
        <v>309</v>
      </c>
      <c r="H5122" s="15" t="s">
        <v>283</v>
      </c>
      <c r="I5122" s="130">
        <v>1.68</v>
      </c>
      <c r="J5122" s="6">
        <f>1</f>
        <v>1</v>
      </c>
    </row>
    <row r="5123" spans="2:10" ht="23.25" customHeight="1">
      <c r="B5123" s="100" t="s">
        <v>429</v>
      </c>
      <c r="C5123" s="100" t="s">
        <v>430</v>
      </c>
      <c r="D5123" s="100" t="s">
        <v>431</v>
      </c>
      <c r="E5123" s="100">
        <v>70240</v>
      </c>
      <c r="F5123" s="129">
        <v>2020</v>
      </c>
      <c r="G5123" s="100" t="s">
        <v>292</v>
      </c>
      <c r="H5123" s="15" t="s">
        <v>281</v>
      </c>
      <c r="I5123" s="130">
        <v>9.19</v>
      </c>
      <c r="J5123" s="6">
        <f>1</f>
        <v>1</v>
      </c>
    </row>
    <row r="5124" spans="2:10" ht="23.25" customHeight="1">
      <c r="B5124" s="100" t="s">
        <v>445</v>
      </c>
      <c r="C5124" s="100" t="s">
        <v>446</v>
      </c>
      <c r="D5124" s="100" t="s">
        <v>447</v>
      </c>
      <c r="E5124" s="100">
        <v>82500</v>
      </c>
      <c r="F5124" s="129">
        <v>2010</v>
      </c>
      <c r="G5124" s="100" t="s">
        <v>301</v>
      </c>
      <c r="H5124" s="15" t="s">
        <v>281</v>
      </c>
      <c r="I5124" s="130">
        <v>12.44</v>
      </c>
      <c r="J5124" s="6">
        <f>1</f>
        <v>1</v>
      </c>
    </row>
    <row r="5125" spans="2:10" ht="23.25" customHeight="1">
      <c r="B5125" s="100" t="s">
        <v>432</v>
      </c>
      <c r="C5125" s="100" t="s">
        <v>430</v>
      </c>
      <c r="D5125" s="100" t="str">
        <f>_xlfn.XLOOKUP(tblMix[[#This Row],[Arena Name]],tblLookup[Arena Name],tblLookup[Arena Location],NA(),0,1)</f>
        <v>Inglewood, California</v>
      </c>
      <c r="E5125" s="100">
        <v>70240</v>
      </c>
      <c r="F5125" s="129">
        <v>2020</v>
      </c>
      <c r="G5125" s="100" t="s">
        <v>286</v>
      </c>
      <c r="H5125" s="15" t="s">
        <v>290</v>
      </c>
      <c r="I5125" s="130">
        <v>8.8800000000000008</v>
      </c>
      <c r="J5125" s="6">
        <f>1</f>
        <v>1</v>
      </c>
    </row>
    <row r="5126" spans="2:10" ht="23.25" customHeight="1">
      <c r="B5126" s="100" t="s">
        <v>449</v>
      </c>
      <c r="C5126" s="100" t="s">
        <v>450</v>
      </c>
      <c r="D5126" s="100" t="s">
        <v>451</v>
      </c>
      <c r="E5126" s="100">
        <v>69596</v>
      </c>
      <c r="F5126" s="129">
        <v>2003</v>
      </c>
      <c r="G5126" s="100" t="s">
        <v>321</v>
      </c>
      <c r="H5126" s="15" t="s">
        <v>287</v>
      </c>
      <c r="I5126" s="130">
        <v>3.98</v>
      </c>
      <c r="J5126" s="6">
        <f>1</f>
        <v>1</v>
      </c>
    </row>
    <row r="5127" spans="2:10" ht="23.25" customHeight="1">
      <c r="B5127" s="100" t="s">
        <v>449</v>
      </c>
      <c r="C5127" s="100" t="str">
        <f>_xlfn.XLOOKUP(tblMix[[#This Row],[Team Name]],tblLookup[Team Name],tblLookup[Arena Name],NA(),0,1)</f>
        <v>Lincoln Financial Field</v>
      </c>
      <c r="D5127" s="100" t="str">
        <f>_xlfn.XLOOKUP(tblMix[[#This Row],[Arena Name]],tblLookup[Arena Name],tblLookup[Arena Location],NA(),0,1)</f>
        <v>Philadelphia, Pennsylvania</v>
      </c>
      <c r="E5127" s="100">
        <v>69596</v>
      </c>
      <c r="F5127" s="129">
        <v>2003</v>
      </c>
      <c r="G5127" s="100" t="s">
        <v>361</v>
      </c>
      <c r="H5127" s="15" t="s">
        <v>287</v>
      </c>
      <c r="I5127" s="130">
        <v>3.15</v>
      </c>
      <c r="J5127" s="6">
        <f>1</f>
        <v>1</v>
      </c>
    </row>
    <row r="5128" spans="2:10" ht="23.25" customHeight="1">
      <c r="B5128" s="100" t="s">
        <v>411</v>
      </c>
      <c r="C5128" s="100" t="s">
        <v>412</v>
      </c>
      <c r="D5128" s="100" t="s">
        <v>413</v>
      </c>
      <c r="E5128" s="100">
        <v>81441</v>
      </c>
      <c r="F5128" s="129">
        <v>1957</v>
      </c>
      <c r="G5128" s="100" t="s">
        <v>273</v>
      </c>
      <c r="H5128" s="15" t="s">
        <v>281</v>
      </c>
      <c r="I5128" s="130">
        <v>6.37</v>
      </c>
      <c r="J5128" s="6">
        <f>1</f>
        <v>1</v>
      </c>
    </row>
    <row r="5129" spans="2:10" ht="23.25" customHeight="1">
      <c r="B5129" s="100" t="s">
        <v>396</v>
      </c>
      <c r="C5129" s="100" t="str">
        <f>_xlfn.XLOOKUP(tblMix[[#This Row],[Team Name]],tblLookup[Team Name],tblLookup[Arena Name],NA(),0,1)</f>
        <v>Paycor Stadium</v>
      </c>
      <c r="D5129" s="100" t="s">
        <v>398</v>
      </c>
      <c r="E5129" s="100">
        <v>65515</v>
      </c>
      <c r="F5129" s="129">
        <v>2000</v>
      </c>
      <c r="G5129" s="100" t="s">
        <v>296</v>
      </c>
      <c r="H5129" s="15" t="s">
        <v>290</v>
      </c>
      <c r="I5129" s="130">
        <v>10.47</v>
      </c>
      <c r="J5129" s="6">
        <f>1</f>
        <v>1</v>
      </c>
    </row>
    <row r="5130" spans="2:10" ht="23.25" customHeight="1">
      <c r="B5130" s="100" t="s">
        <v>461</v>
      </c>
      <c r="C5130" s="100" t="s">
        <v>462</v>
      </c>
      <c r="D5130" s="100" t="s">
        <v>463</v>
      </c>
      <c r="E5130" s="100">
        <v>65890</v>
      </c>
      <c r="F5130" s="129">
        <v>1998</v>
      </c>
      <c r="G5130" s="100" t="s">
        <v>268</v>
      </c>
      <c r="H5130" s="15" t="s">
        <v>283</v>
      </c>
      <c r="I5130" s="130">
        <v>5.73</v>
      </c>
      <c r="J5130" s="6">
        <f>1</f>
        <v>1</v>
      </c>
    </row>
    <row r="5131" spans="2:10" ht="23.25" customHeight="1">
      <c r="B5131" s="100" t="str" cm="1">
        <f t="array" ref="B5131">_xlfn.XLOOKUP(tblMix[[#This Row],[Arena Name]]&amp;tblMix[[#This Row],[Arena Location]],tblLookup[Arena Name]&amp;tblLookup[Arena Location],tblLookup[Team Name],NA(),0,1)</f>
        <v>Chicago Bears</v>
      </c>
      <c r="C5131" s="100" t="s">
        <v>394</v>
      </c>
      <c r="D5131" s="100" t="s">
        <v>395</v>
      </c>
      <c r="E5131" s="100">
        <v>61500</v>
      </c>
      <c r="F5131" s="129">
        <v>1924</v>
      </c>
      <c r="G5131" s="100" t="s">
        <v>310</v>
      </c>
      <c r="H5131" s="15" t="s">
        <v>290</v>
      </c>
      <c r="I5131" s="130">
        <v>7</v>
      </c>
      <c r="J5131" s="6">
        <f>1</f>
        <v>1</v>
      </c>
    </row>
    <row r="5132" spans="2:10" ht="23.25" customHeight="1">
      <c r="B5132" s="100" t="s">
        <v>426</v>
      </c>
      <c r="C5132" s="100" t="s">
        <v>427</v>
      </c>
      <c r="D5132" s="100" t="s">
        <v>428</v>
      </c>
      <c r="E5132" s="100">
        <v>65000</v>
      </c>
      <c r="F5132" s="129">
        <v>2020</v>
      </c>
      <c r="G5132" s="100" t="s">
        <v>286</v>
      </c>
      <c r="H5132" s="15" t="s">
        <v>281</v>
      </c>
      <c r="I5132" s="130">
        <v>7.99</v>
      </c>
      <c r="J5132" s="6">
        <f>1</f>
        <v>1</v>
      </c>
    </row>
    <row r="5133" spans="2:10" ht="23.25" customHeight="1">
      <c r="B5133" s="100" t="s">
        <v>461</v>
      </c>
      <c r="C5133" s="100" t="str">
        <f>_xlfn.XLOOKUP(tblMix[[#This Row],[Team Name]],tblLookup[Team Name],tblLookup[Arena Name],NA(),0,1)</f>
        <v>Raymond James Stadium</v>
      </c>
      <c r="D5133" s="100" t="str">
        <f>_xlfn.XLOOKUP(tblMix[[#This Row],[Arena Name]],tblLookup[Arena Name],tblLookup[Arena Location],NA(),0,1)</f>
        <v>Tampa, Florida</v>
      </c>
      <c r="E5133" s="100">
        <v>65890</v>
      </c>
      <c r="F5133" s="129">
        <v>1998</v>
      </c>
      <c r="G5133" s="100" t="s">
        <v>309</v>
      </c>
      <c r="H5133" s="15" t="s">
        <v>287</v>
      </c>
      <c r="I5133" s="130">
        <v>1.68</v>
      </c>
      <c r="J5133" s="6">
        <f>1</f>
        <v>1</v>
      </c>
    </row>
    <row r="5134" spans="2:10" ht="23.25" customHeight="1">
      <c r="B5134" s="100" t="s">
        <v>461</v>
      </c>
      <c r="C5134" s="100" t="s">
        <v>462</v>
      </c>
      <c r="D5134" s="100" t="str">
        <f>_xlfn.XLOOKUP(tblMix[[#This Row],[Arena Name]],tblLookup[Arena Name],tblLookup[Arena Location],NA(),0,1)</f>
        <v>Tampa, Florida</v>
      </c>
      <c r="E5134" s="100">
        <v>65890</v>
      </c>
      <c r="F5134" s="129">
        <v>1998</v>
      </c>
      <c r="G5134" s="100" t="s">
        <v>358</v>
      </c>
      <c r="H5134" s="15" t="s">
        <v>281</v>
      </c>
      <c r="I5134" s="130">
        <v>14.22</v>
      </c>
      <c r="J5134" s="6">
        <f>1</f>
        <v>1</v>
      </c>
    </row>
    <row r="5135" spans="2:10" ht="23.25" customHeight="1">
      <c r="B5135" s="100" t="s">
        <v>402</v>
      </c>
      <c r="C5135" s="100" t="str">
        <f>_xlfn.XLOOKUP(tblMix[[#This Row],[Team Name]],tblLookup[Team Name],tblLookup[Arena Name],NA(),0,1)</f>
        <v>AT&amp;T Stadium</v>
      </c>
      <c r="D5135" s="100" t="s">
        <v>404</v>
      </c>
      <c r="E5135" s="100">
        <v>80000</v>
      </c>
      <c r="F5135" s="129">
        <v>2009</v>
      </c>
      <c r="G5135" s="100" t="s">
        <v>303</v>
      </c>
      <c r="H5135" s="15" t="s">
        <v>287</v>
      </c>
      <c r="I5135" s="130">
        <v>13.89</v>
      </c>
      <c r="J5135" s="6">
        <f>1</f>
        <v>1</v>
      </c>
    </row>
    <row r="5136" spans="2:10" ht="23.25" customHeight="1">
      <c r="B5136" s="100" t="s">
        <v>393</v>
      </c>
      <c r="C5136" s="100" t="s">
        <v>394</v>
      </c>
      <c r="D5136" s="100" t="str">
        <f>_xlfn.XLOOKUP(tblMix[[#This Row],[Arena Name]],tblLookup[Arena Name],tblLookup[Arena Location],NA(),0,1)</f>
        <v>Chicago, Illinois</v>
      </c>
      <c r="E5136" s="100">
        <v>61500</v>
      </c>
      <c r="F5136" s="129">
        <v>1924</v>
      </c>
      <c r="G5136" s="100" t="s">
        <v>285</v>
      </c>
      <c r="H5136" s="15" t="s">
        <v>287</v>
      </c>
      <c r="I5136" s="130">
        <v>12.71</v>
      </c>
      <c r="J5136" s="6">
        <f>1</f>
        <v>1</v>
      </c>
    </row>
    <row r="5137" spans="2:10" ht="23.25" customHeight="1">
      <c r="B5137" s="100" t="s">
        <v>420</v>
      </c>
      <c r="C5137" s="100" t="str">
        <f>_xlfn.XLOOKUP(tblMix[[#This Row],[Team Name]],tblLookup[Team Name],tblLookup[Arena Name],NA(),0,1)</f>
        <v>TIAA Bank Field</v>
      </c>
      <c r="D5137" s="100" t="str">
        <f>_xlfn.XLOOKUP(tblMix[[#This Row],[Arena Name]],tblLookup[Arena Name],tblLookup[Arena Location],NA(),0,1)</f>
        <v>Jacksonville, Florida</v>
      </c>
      <c r="E5137" s="100">
        <v>69132</v>
      </c>
      <c r="F5137" s="129">
        <v>2008</v>
      </c>
      <c r="G5137" s="100" t="s">
        <v>358</v>
      </c>
      <c r="H5137" s="15" t="s">
        <v>283</v>
      </c>
      <c r="I5137" s="130">
        <v>14.51</v>
      </c>
      <c r="J5137" s="6">
        <f>1</f>
        <v>1</v>
      </c>
    </row>
    <row r="5138" spans="2:10" ht="23.25" customHeight="1">
      <c r="B5138" s="100" t="str" cm="1">
        <f t="array" ref="B5138">_xlfn.XLOOKUP(tblMix[[#This Row],[Arena Name]]&amp;tblMix[[#This Row],[Arena Location]],tblLookup[Arena Name]&amp;tblLookup[Arena Location],tblLookup[Team Name],NA(),0,1)</f>
        <v>Buffalo Bills</v>
      </c>
      <c r="C5138" s="100" t="s">
        <v>388</v>
      </c>
      <c r="D5138" s="100" t="str">
        <f>_xlfn.XLOOKUP(tblMix[[#This Row],[Arena Name]],tblLookup[Arena Name],tblLookup[Arena Location],NA(),0,1)</f>
        <v>Orchard Park, New York</v>
      </c>
      <c r="E5138" s="100">
        <v>71608</v>
      </c>
      <c r="F5138" s="129">
        <v>1973</v>
      </c>
      <c r="G5138" s="100" t="s">
        <v>324</v>
      </c>
      <c r="H5138" s="15" t="s">
        <v>283</v>
      </c>
      <c r="I5138" s="130">
        <v>14.14</v>
      </c>
      <c r="J5138" s="6">
        <f>1</f>
        <v>1</v>
      </c>
    </row>
    <row r="5139" spans="2:10" ht="23.25" customHeight="1">
      <c r="B5139" s="100" t="s">
        <v>387</v>
      </c>
      <c r="C5139" s="100" t="s">
        <v>388</v>
      </c>
      <c r="D5139" s="100" t="str">
        <f>_xlfn.XLOOKUP(tblMix[[#This Row],[Arena Name]],tblLookup[Arena Name],tblLookup[Arena Location],NA(),0,1)</f>
        <v>Orchard Park, New York</v>
      </c>
      <c r="E5139" s="100">
        <v>71608</v>
      </c>
      <c r="F5139" s="129">
        <v>1973</v>
      </c>
      <c r="G5139" s="100" t="s">
        <v>269</v>
      </c>
      <c r="H5139" s="15" t="s">
        <v>290</v>
      </c>
      <c r="I5139" s="130">
        <v>10.77</v>
      </c>
      <c r="J5139" s="6">
        <f>1</f>
        <v>1</v>
      </c>
    </row>
    <row r="5140" spans="2:10" ht="23.25" customHeight="1">
      <c r="B5140" s="100" t="s">
        <v>429</v>
      </c>
      <c r="C5140" s="100" t="s">
        <v>430</v>
      </c>
      <c r="D5140" s="100" t="s">
        <v>431</v>
      </c>
      <c r="E5140" s="100">
        <v>70240</v>
      </c>
      <c r="F5140" s="129">
        <v>2020</v>
      </c>
      <c r="G5140" s="100" t="s">
        <v>361</v>
      </c>
      <c r="H5140" s="15" t="s">
        <v>287</v>
      </c>
      <c r="I5140" s="130">
        <v>3.15</v>
      </c>
      <c r="J5140" s="6">
        <f>1</f>
        <v>1</v>
      </c>
    </row>
    <row r="5141" spans="2:10" ht="23.25" customHeight="1">
      <c r="B5141" s="100" t="s">
        <v>411</v>
      </c>
      <c r="C5141" s="100" t="s">
        <v>412</v>
      </c>
      <c r="D5141" s="100" t="s">
        <v>413</v>
      </c>
      <c r="E5141" s="100">
        <v>81441</v>
      </c>
      <c r="F5141" s="129">
        <v>1957</v>
      </c>
      <c r="G5141" s="100" t="s">
        <v>291</v>
      </c>
      <c r="H5141" s="15" t="s">
        <v>290</v>
      </c>
      <c r="I5141" s="130">
        <v>9.1199999999999992</v>
      </c>
      <c r="J5141" s="6">
        <f>1</f>
        <v>1</v>
      </c>
    </row>
    <row r="5142" spans="2:10" ht="23.25" customHeight="1">
      <c r="B5142" s="100" t="s">
        <v>414</v>
      </c>
      <c r="C5142" s="100" t="s">
        <v>415</v>
      </c>
      <c r="D5142" s="100" t="s">
        <v>416</v>
      </c>
      <c r="E5142" s="100">
        <v>72220</v>
      </c>
      <c r="F5142" s="129">
        <v>2002</v>
      </c>
      <c r="G5142" s="100" t="s">
        <v>276</v>
      </c>
      <c r="H5142" s="15" t="s">
        <v>281</v>
      </c>
      <c r="I5142" s="130">
        <v>5.82</v>
      </c>
      <c r="J5142" s="6">
        <f>1</f>
        <v>1</v>
      </c>
    </row>
    <row r="5143" spans="2:10" ht="23.25" customHeight="1">
      <c r="B5143" s="100" t="s">
        <v>442</v>
      </c>
      <c r="C5143" s="100" t="s">
        <v>443</v>
      </c>
      <c r="D5143" s="100" t="s">
        <v>444</v>
      </c>
      <c r="E5143" s="100">
        <v>73208</v>
      </c>
      <c r="F5143" s="129">
        <v>1975</v>
      </c>
      <c r="G5143" s="100" t="s">
        <v>271</v>
      </c>
      <c r="H5143" s="15" t="s">
        <v>283</v>
      </c>
      <c r="I5143" s="130">
        <v>9.4700000000000006</v>
      </c>
      <c r="J5143" s="6">
        <f>1</f>
        <v>1</v>
      </c>
    </row>
    <row r="5144" spans="2:10" ht="23.25" customHeight="1">
      <c r="B5144" s="100" t="s">
        <v>429</v>
      </c>
      <c r="C5144" s="100" t="s">
        <v>430</v>
      </c>
      <c r="D5144" s="100" t="s">
        <v>431</v>
      </c>
      <c r="E5144" s="100">
        <v>70240</v>
      </c>
      <c r="F5144" s="129">
        <v>2020</v>
      </c>
      <c r="G5144" s="100" t="s">
        <v>288</v>
      </c>
      <c r="H5144" s="15" t="s">
        <v>283</v>
      </c>
      <c r="I5144" s="130">
        <v>5.13</v>
      </c>
      <c r="J5144" s="6">
        <f>1</f>
        <v>1</v>
      </c>
    </row>
    <row r="5145" spans="2:10" ht="23.25" customHeight="1">
      <c r="B5145" s="100" t="s">
        <v>378</v>
      </c>
      <c r="C5145" s="100" t="s">
        <v>379</v>
      </c>
      <c r="D5145" s="100" t="str">
        <f>_xlfn.XLOOKUP(tblMix[[#This Row],[Arena Name]],tblLookup[Arena Name],tblLookup[Arena Location],NA(),0,1)</f>
        <v>Glendale, Arizona</v>
      </c>
      <c r="E5145" s="100">
        <v>63400</v>
      </c>
      <c r="F5145" s="129">
        <v>2006</v>
      </c>
      <c r="G5145" s="100" t="s">
        <v>275</v>
      </c>
      <c r="H5145" s="15" t="s">
        <v>290</v>
      </c>
      <c r="I5145" s="130">
        <v>13.76</v>
      </c>
      <c r="J5145" s="6">
        <f>1</f>
        <v>1</v>
      </c>
    </row>
    <row r="5146" spans="2:10" ht="23.25" customHeight="1">
      <c r="B5146" s="100" t="s">
        <v>420</v>
      </c>
      <c r="C5146" s="100" t="str">
        <f>_xlfn.XLOOKUP(tblMix[[#This Row],[Team Name]],tblLookup[Team Name],tblLookup[Arena Name],NA(),0,1)</f>
        <v>TIAA Bank Field</v>
      </c>
      <c r="D5146" s="100" t="s">
        <v>422</v>
      </c>
      <c r="E5146" s="100">
        <v>69132</v>
      </c>
      <c r="F5146" s="129">
        <v>2008</v>
      </c>
      <c r="G5146" s="100" t="s">
        <v>282</v>
      </c>
      <c r="H5146" s="15" t="s">
        <v>287</v>
      </c>
      <c r="I5146" s="130">
        <v>5.7</v>
      </c>
      <c r="J5146" s="6">
        <f>1</f>
        <v>1</v>
      </c>
    </row>
    <row r="5147" spans="2:10" ht="23.25" customHeight="1">
      <c r="B5147" s="100" t="s">
        <v>426</v>
      </c>
      <c r="C5147" s="100" t="s">
        <v>427</v>
      </c>
      <c r="D5147" s="100" t="s">
        <v>428</v>
      </c>
      <c r="E5147" s="100">
        <v>65000</v>
      </c>
      <c r="F5147" s="129">
        <v>2020</v>
      </c>
      <c r="G5147" s="100" t="s">
        <v>308</v>
      </c>
      <c r="H5147" s="15" t="s">
        <v>287</v>
      </c>
      <c r="I5147" s="130">
        <v>11.5</v>
      </c>
      <c r="J5147" s="6">
        <f>1</f>
        <v>1</v>
      </c>
    </row>
    <row r="5148" spans="2:10" ht="23.25" customHeight="1">
      <c r="B5148" s="100" t="str" cm="1">
        <f t="array" ref="B5148">_xlfn.XLOOKUP(tblMix[[#This Row],[Arena Name]]&amp;tblMix[[#This Row],[Arena Location]],tblLookup[Arena Name]&amp;tblLookup[Arena Location],tblLookup[Team Name],NA(),0,1)</f>
        <v>Arizona Cardinals</v>
      </c>
      <c r="C5148" s="100" t="str">
        <f>_xlfn.XLOOKUP(tblMix[[#This Row],[Arena Location]],tblLookup[Arena Location],tblLookup[Arena Name],NA(),0,1)</f>
        <v>State Farm Stadium</v>
      </c>
      <c r="D5148" s="100" t="s">
        <v>380</v>
      </c>
      <c r="E5148" s="100">
        <v>63400</v>
      </c>
      <c r="F5148" s="129">
        <v>2006</v>
      </c>
      <c r="G5148" s="100" t="s">
        <v>302</v>
      </c>
      <c r="H5148" s="15" t="s">
        <v>281</v>
      </c>
      <c r="I5148" s="130">
        <v>2.7</v>
      </c>
      <c r="J5148" s="6">
        <f>1</f>
        <v>1</v>
      </c>
    </row>
    <row r="5149" spans="2:10" ht="23.25" customHeight="1">
      <c r="B5149" s="100" t="s">
        <v>432</v>
      </c>
      <c r="C5149" s="100" t="s">
        <v>430</v>
      </c>
      <c r="D5149" s="100" t="s">
        <v>431</v>
      </c>
      <c r="E5149" s="100">
        <v>70240</v>
      </c>
      <c r="F5149" s="129">
        <v>2020</v>
      </c>
      <c r="G5149" s="100" t="s">
        <v>314</v>
      </c>
      <c r="H5149" s="15" t="s">
        <v>290</v>
      </c>
      <c r="I5149" s="130">
        <v>11.49</v>
      </c>
      <c r="J5149" s="6">
        <f>1</f>
        <v>1</v>
      </c>
    </row>
    <row r="5150" spans="2:10" ht="23.25" customHeight="1">
      <c r="B5150" s="100" t="s">
        <v>452</v>
      </c>
      <c r="C5150" s="100" t="s">
        <v>453</v>
      </c>
      <c r="D5150" s="100" t="s">
        <v>454</v>
      </c>
      <c r="E5150" s="100">
        <v>68400</v>
      </c>
      <c r="F5150" s="129">
        <v>2001</v>
      </c>
      <c r="G5150" s="100" t="s">
        <v>302</v>
      </c>
      <c r="H5150" s="15" t="s">
        <v>287</v>
      </c>
      <c r="I5150" s="130">
        <v>2.62</v>
      </c>
      <c r="J5150" s="6">
        <f>1</f>
        <v>1</v>
      </c>
    </row>
    <row r="5151" spans="2:10" ht="23.25" customHeight="1">
      <c r="B5151" s="100" t="str" cm="1">
        <f t="array" ref="B5151">_xlfn.XLOOKUP(tblMix[[#This Row],[Arena Name]]&amp;tblMix[[#This Row],[Arena Location]],tblLookup[Arena Name]&amp;tblLookup[Arena Location],tblLookup[Team Name],NA(),0,1)</f>
        <v>Detroit Lions</v>
      </c>
      <c r="C5151" s="100" t="str">
        <f>_xlfn.XLOOKUP(tblMix[[#This Row],[Arena Location]],tblLookup[Arena Location],tblLookup[Arena Name],NA(),0,1)</f>
        <v>Ford Field</v>
      </c>
      <c r="D5151" s="100" t="s">
        <v>410</v>
      </c>
      <c r="E5151" s="100">
        <v>65000</v>
      </c>
      <c r="F5151" s="129">
        <v>2002</v>
      </c>
      <c r="G5151" s="100" t="s">
        <v>302</v>
      </c>
      <c r="H5151" s="15" t="s">
        <v>281</v>
      </c>
      <c r="I5151" s="130">
        <v>2.7</v>
      </c>
      <c r="J5151" s="6">
        <f>1</f>
        <v>1</v>
      </c>
    </row>
    <row r="5152" spans="2:10" ht="23.25" customHeight="1">
      <c r="B5152" s="100" t="s">
        <v>467</v>
      </c>
      <c r="C5152" s="100" t="str">
        <f>_xlfn.XLOOKUP(tblMix[[#This Row],[Team Name]],tblLookup[Team Name],tblLookup[Arena Name],NA(),0,1)</f>
        <v>Commanders Field</v>
      </c>
      <c r="D5152" s="100" t="s">
        <v>469</v>
      </c>
      <c r="E5152" s="100">
        <v>82000</v>
      </c>
      <c r="F5152" s="129">
        <v>1997</v>
      </c>
      <c r="G5152" s="100" t="s">
        <v>309</v>
      </c>
      <c r="H5152" s="15" t="s">
        <v>290</v>
      </c>
      <c r="I5152" s="130">
        <v>1.83</v>
      </c>
      <c r="J5152" s="6">
        <f>1</f>
        <v>1</v>
      </c>
    </row>
    <row r="5153" spans="2:10" ht="23.25" customHeight="1">
      <c r="B5153" s="100" t="s">
        <v>393</v>
      </c>
      <c r="C5153" s="100" t="s">
        <v>394</v>
      </c>
      <c r="D5153" s="100" t="str">
        <f>_xlfn.XLOOKUP(tblMix[[#This Row],[Arena Name]],tblLookup[Arena Name],tblLookup[Arena Location],NA(),0,1)</f>
        <v>Chicago, Illinois</v>
      </c>
      <c r="E5153" s="100">
        <v>61500</v>
      </c>
      <c r="F5153" s="129">
        <v>1924</v>
      </c>
      <c r="G5153" s="100" t="s">
        <v>286</v>
      </c>
      <c r="H5153" s="15" t="s">
        <v>281</v>
      </c>
      <c r="I5153" s="130">
        <v>7.99</v>
      </c>
      <c r="J5153" s="6">
        <f>1</f>
        <v>1</v>
      </c>
    </row>
    <row r="5154" spans="2:10" ht="23.25" customHeight="1">
      <c r="B5154" s="100" t="s">
        <v>461</v>
      </c>
      <c r="C5154" s="100" t="s">
        <v>462</v>
      </c>
      <c r="D5154" s="100" t="str">
        <f>_xlfn.XLOOKUP(tblMix[[#This Row],[Arena Name]],tblLookup[Arena Name],tblLookup[Arena Location],NA(),0,1)</f>
        <v>Tampa, Florida</v>
      </c>
      <c r="E5154" s="100">
        <v>65890</v>
      </c>
      <c r="F5154" s="129">
        <v>1998</v>
      </c>
      <c r="G5154" s="100" t="s">
        <v>362</v>
      </c>
      <c r="H5154" s="15" t="s">
        <v>281</v>
      </c>
      <c r="I5154" s="130">
        <v>6.69</v>
      </c>
      <c r="J5154" s="6">
        <f>1</f>
        <v>1</v>
      </c>
    </row>
    <row r="5155" spans="2:10" ht="23.25" customHeight="1">
      <c r="B5155" s="100" t="str" cm="1">
        <f t="array" ref="B5155">_xlfn.XLOOKUP(tblMix[[#This Row],[Arena Name]]&amp;tblMix[[#This Row],[Arena Location]],tblLookup[Arena Name]&amp;tblLookup[Arena Location],tblLookup[Team Name],NA(),0,1)</f>
        <v>New Orleans Saints</v>
      </c>
      <c r="C5155" s="100" t="str">
        <f>_xlfn.XLOOKUP(tblMix[[#This Row],[Arena Location]],tblLookup[Arena Location],tblLookup[Arena Name],NA(),0,1)</f>
        <v>Caesars Superdome</v>
      </c>
      <c r="D5155" s="100" t="s">
        <v>444</v>
      </c>
      <c r="E5155" s="100">
        <v>73208</v>
      </c>
      <c r="F5155" s="129">
        <v>1975</v>
      </c>
      <c r="G5155" s="100" t="s">
        <v>312</v>
      </c>
      <c r="H5155" s="15" t="s">
        <v>287</v>
      </c>
      <c r="I5155" s="130">
        <v>16.22</v>
      </c>
      <c r="J5155" s="6">
        <f>1</f>
        <v>1</v>
      </c>
    </row>
    <row r="5156" spans="2:10" ht="23.25" customHeight="1">
      <c r="B5156" s="100" t="s">
        <v>405</v>
      </c>
      <c r="C5156" s="100" t="str">
        <f>_xlfn.XLOOKUP(tblMix[[#This Row],[Team Name]],tblLookup[Team Name],tblLookup[Arena Name],NA(),0,1)</f>
        <v>Empower Field at Mile High</v>
      </c>
      <c r="D5156" s="100" t="str">
        <f>_xlfn.XLOOKUP(tblMix[[#This Row],[Arena Name]],tblLookup[Arena Name],tblLookup[Arena Location],NA(),0,1)</f>
        <v>Denver, Colorado</v>
      </c>
      <c r="E5156" s="100">
        <v>76125</v>
      </c>
      <c r="F5156" s="129">
        <v>2001</v>
      </c>
      <c r="G5156" s="100" t="s">
        <v>312</v>
      </c>
      <c r="H5156" s="15" t="s">
        <v>281</v>
      </c>
      <c r="I5156" s="130">
        <v>16.059999999999999</v>
      </c>
      <c r="J5156" s="6">
        <f>1</f>
        <v>1</v>
      </c>
    </row>
    <row r="5157" spans="2:10" ht="23.25" customHeight="1">
      <c r="B5157" s="100" t="str" cm="1">
        <f t="array" ref="B5157">_xlfn.XLOOKUP(tblMix[[#This Row],[Arena Name]]&amp;tblMix[[#This Row],[Arena Location]],tblLookup[Arena Name]&amp;tblLookup[Arena Location],tblLookup[Team Name],NA(),0,1)</f>
        <v>Detroit Lions</v>
      </c>
      <c r="C5157" s="100" t="s">
        <v>409</v>
      </c>
      <c r="D5157" s="100" t="s">
        <v>410</v>
      </c>
      <c r="E5157" s="100">
        <v>65000</v>
      </c>
      <c r="F5157" s="129">
        <v>2002</v>
      </c>
      <c r="G5157" s="100" t="s">
        <v>270</v>
      </c>
      <c r="H5157" s="15" t="s">
        <v>283</v>
      </c>
      <c r="I5157" s="130">
        <v>8.67</v>
      </c>
      <c r="J5157" s="6">
        <f>1</f>
        <v>1</v>
      </c>
    </row>
    <row r="5158" spans="2:10" ht="23.25" customHeight="1">
      <c r="B5158" s="100" t="s">
        <v>458</v>
      </c>
      <c r="C5158" s="100" t="s">
        <v>459</v>
      </c>
      <c r="D5158" s="100" t="s">
        <v>460</v>
      </c>
      <c r="E5158" s="100">
        <v>69000</v>
      </c>
      <c r="F5158" s="129">
        <v>2002</v>
      </c>
      <c r="G5158" s="100" t="s">
        <v>275</v>
      </c>
      <c r="H5158" s="15" t="s">
        <v>283</v>
      </c>
      <c r="I5158" s="130">
        <v>14.59</v>
      </c>
      <c r="J5158" s="6">
        <f>1</f>
        <v>1</v>
      </c>
    </row>
    <row r="5159" spans="2:10" ht="23.25" customHeight="1">
      <c r="B5159" s="100" t="s">
        <v>393</v>
      </c>
      <c r="C5159" s="100" t="s">
        <v>394</v>
      </c>
      <c r="D5159" s="100" t="s">
        <v>395</v>
      </c>
      <c r="E5159" s="100">
        <v>61500</v>
      </c>
      <c r="F5159" s="129">
        <v>1924</v>
      </c>
      <c r="G5159" s="100" t="s">
        <v>292</v>
      </c>
      <c r="H5159" s="15" t="s">
        <v>287</v>
      </c>
      <c r="I5159" s="130">
        <v>9.99</v>
      </c>
      <c r="J5159" s="6">
        <f>1</f>
        <v>1</v>
      </c>
    </row>
    <row r="5160" spans="2:10" ht="23.25" customHeight="1">
      <c r="B5160" s="100" t="s">
        <v>464</v>
      </c>
      <c r="C5160" s="100" t="s">
        <v>465</v>
      </c>
      <c r="D5160" s="100" t="s">
        <v>466</v>
      </c>
      <c r="E5160" s="100">
        <v>69143</v>
      </c>
      <c r="F5160" s="129">
        <v>1999</v>
      </c>
      <c r="G5160" s="100" t="s">
        <v>298</v>
      </c>
      <c r="H5160" s="15" t="s">
        <v>287</v>
      </c>
      <c r="I5160" s="130">
        <v>9.84</v>
      </c>
      <c r="J5160" s="6">
        <f>1</f>
        <v>1</v>
      </c>
    </row>
    <row r="5161" spans="2:10" ht="23.25" customHeight="1">
      <c r="B5161" s="100" t="s">
        <v>381</v>
      </c>
      <c r="C5161" s="100" t="s">
        <v>382</v>
      </c>
      <c r="D5161" s="100" t="s">
        <v>383</v>
      </c>
      <c r="E5161" s="100">
        <v>71000</v>
      </c>
      <c r="F5161" s="129">
        <v>2017</v>
      </c>
      <c r="G5161" s="100" t="s">
        <v>299</v>
      </c>
      <c r="H5161" s="15" t="s">
        <v>283</v>
      </c>
      <c r="I5161" s="130">
        <v>5.21</v>
      </c>
      <c r="J5161" s="6">
        <f>1</f>
        <v>1</v>
      </c>
    </row>
    <row r="5162" spans="2:10" ht="23.25" customHeight="1">
      <c r="B5162" s="100" t="str" cm="1">
        <f t="array" ref="B5162">_xlfn.XLOOKUP(tblMix[[#This Row],[Arena Name]]&amp;tblMix[[#This Row],[Arena Location]],tblLookup[Arena Name]&amp;tblLookup[Arena Location],tblLookup[Team Name],NA(),0,1)</f>
        <v>New Orleans Saints</v>
      </c>
      <c r="C5162" s="100" t="s">
        <v>443</v>
      </c>
      <c r="D5162" s="100" t="s">
        <v>444</v>
      </c>
      <c r="E5162" s="100">
        <v>73208</v>
      </c>
      <c r="F5162" s="129">
        <v>1975</v>
      </c>
      <c r="G5162" s="100" t="s">
        <v>273</v>
      </c>
      <c r="H5162" s="15" t="s">
        <v>283</v>
      </c>
      <c r="I5162" s="130">
        <v>6.07</v>
      </c>
      <c r="J5162" s="6">
        <f>1</f>
        <v>1</v>
      </c>
    </row>
    <row r="5163" spans="2:10" ht="23.25" customHeight="1">
      <c r="B5163" s="100" t="s">
        <v>467</v>
      </c>
      <c r="C5163" s="100" t="s">
        <v>468</v>
      </c>
      <c r="D5163" s="100" t="s">
        <v>469</v>
      </c>
      <c r="E5163" s="100">
        <v>82000</v>
      </c>
      <c r="F5163" s="129">
        <v>1997</v>
      </c>
      <c r="G5163" s="100" t="s">
        <v>268</v>
      </c>
      <c r="H5163" s="15" t="s">
        <v>281</v>
      </c>
      <c r="I5163" s="130">
        <v>5.39</v>
      </c>
      <c r="J5163" s="6">
        <f>1</f>
        <v>1</v>
      </c>
    </row>
    <row r="5164" spans="2:10" ht="23.25" customHeight="1">
      <c r="B5164" s="100" t="s">
        <v>417</v>
      </c>
      <c r="C5164" s="100" t="str">
        <f>_xlfn.XLOOKUP(tblMix[[#This Row],[Team Name]],tblLookup[Team Name],tblLookup[Arena Name],NA(),0,1)</f>
        <v>Lucas Oil Stadium</v>
      </c>
      <c r="D5164" s="100" t="s">
        <v>419</v>
      </c>
      <c r="E5164" s="100">
        <v>67000</v>
      </c>
      <c r="F5164" s="129">
        <v>2008</v>
      </c>
      <c r="G5164" s="100" t="s">
        <v>362</v>
      </c>
      <c r="H5164" s="15" t="s">
        <v>283</v>
      </c>
      <c r="I5164" s="130">
        <v>7.12</v>
      </c>
      <c r="J5164" s="6">
        <f>1</f>
        <v>1</v>
      </c>
    </row>
    <row r="5165" spans="2:10" ht="23.25" customHeight="1">
      <c r="B5165" s="100" t="s">
        <v>426</v>
      </c>
      <c r="C5165" s="100" t="s">
        <v>427</v>
      </c>
      <c r="D5165" s="100" t="s">
        <v>428</v>
      </c>
      <c r="E5165" s="100">
        <v>65000</v>
      </c>
      <c r="F5165" s="129">
        <v>2020</v>
      </c>
      <c r="G5165" s="100" t="s">
        <v>286</v>
      </c>
      <c r="H5165" s="15" t="s">
        <v>281</v>
      </c>
      <c r="I5165" s="130">
        <v>7.99</v>
      </c>
      <c r="J5165" s="6">
        <f>1</f>
        <v>1</v>
      </c>
    </row>
    <row r="5166" spans="2:10" ht="23.25" customHeight="1">
      <c r="B5166" s="100" t="s">
        <v>433</v>
      </c>
      <c r="C5166" s="100" t="str">
        <f>_xlfn.XLOOKUP(tblMix[[#This Row],[Team Name]],tblLookup[Team Name],tblLookup[Arena Name],NA(),0,1)</f>
        <v>Hard Rock Stadium</v>
      </c>
      <c r="D5166" s="100" t="str">
        <f>_xlfn.XLOOKUP(tblMix[[#This Row],[Arena Name]],tblLookup[Arena Name],tblLookup[Arena Location],NA(),0,1)</f>
        <v>Miami Gardens, Florida</v>
      </c>
      <c r="E5166" s="100">
        <v>65326</v>
      </c>
      <c r="F5166" s="129">
        <v>1987</v>
      </c>
      <c r="G5166" s="100" t="s">
        <v>268</v>
      </c>
      <c r="H5166" s="15" t="s">
        <v>283</v>
      </c>
      <c r="I5166" s="130">
        <v>5.73</v>
      </c>
      <c r="J5166" s="6">
        <f>1</f>
        <v>1</v>
      </c>
    </row>
    <row r="5167" spans="2:10" ht="23.25" customHeight="1">
      <c r="B5167" s="100" t="str" cm="1">
        <f t="array" ref="B5167">_xlfn.XLOOKUP(tblMix[[#This Row],[Arena Name]]&amp;tblMix[[#This Row],[Arena Location]],tblLookup[Arena Name]&amp;tblLookup[Arena Location],tblLookup[Team Name],NA(),0,1)</f>
        <v>Arizona Cardinals</v>
      </c>
      <c r="C5167" s="100" t="str">
        <f>_xlfn.XLOOKUP(tblMix[[#This Row],[Arena Location]],tblLookup[Arena Location],tblLookup[Arena Name],NA(),0,1)</f>
        <v>State Farm Stadium</v>
      </c>
      <c r="D5167" s="100" t="s">
        <v>380</v>
      </c>
      <c r="E5167" s="100">
        <v>63400</v>
      </c>
      <c r="F5167" s="129">
        <v>2006</v>
      </c>
      <c r="G5167" s="100" t="s">
        <v>324</v>
      </c>
      <c r="H5167" s="15" t="s">
        <v>283</v>
      </c>
      <c r="I5167" s="130">
        <v>14.14</v>
      </c>
      <c r="J5167" s="6">
        <f>1</f>
        <v>1</v>
      </c>
    </row>
    <row r="5168" spans="2:10" ht="23.25" customHeight="1">
      <c r="B5168" s="100" t="str" cm="1">
        <f t="array" ref="B5168">_xlfn.XLOOKUP(tblMix[[#This Row],[Arena Name]]&amp;tblMix[[#This Row],[Arena Location]],tblLookup[Arena Name]&amp;tblLookup[Arena Location],tblLookup[Team Name],NA(),0,1)</f>
        <v>Cincinnati Bengals</v>
      </c>
      <c r="C5168" s="100" t="str">
        <f>_xlfn.XLOOKUP(tblMix[[#This Row],[Arena Location]],tblLookup[Arena Location],tblLookup[Arena Name],NA(),0,1)</f>
        <v>Paycor Stadium</v>
      </c>
      <c r="D5168" s="100" t="s">
        <v>398</v>
      </c>
      <c r="E5168" s="100">
        <v>65515</v>
      </c>
      <c r="F5168" s="129">
        <v>2000</v>
      </c>
      <c r="G5168" s="100" t="s">
        <v>274</v>
      </c>
      <c r="H5168" s="15" t="s">
        <v>287</v>
      </c>
      <c r="I5168" s="130">
        <v>6.84</v>
      </c>
      <c r="J5168" s="6">
        <f>1</f>
        <v>1</v>
      </c>
    </row>
    <row r="5169" spans="2:10" ht="23.25" customHeight="1">
      <c r="B5169" s="100" t="s">
        <v>426</v>
      </c>
      <c r="C5169" s="100" t="str">
        <f>_xlfn.XLOOKUP(tblMix[[#This Row],[Team Name]],tblLookup[Team Name],tblLookup[Arena Name],NA(),0,1)</f>
        <v>Allegiant Stadium</v>
      </c>
      <c r="D5169" s="100" t="s">
        <v>428</v>
      </c>
      <c r="E5169" s="100">
        <v>65000</v>
      </c>
      <c r="F5169" s="129">
        <v>2020</v>
      </c>
      <c r="G5169" s="100" t="s">
        <v>289</v>
      </c>
      <c r="H5169" s="15" t="s">
        <v>283</v>
      </c>
      <c r="I5169" s="130">
        <v>7.76</v>
      </c>
      <c r="J5169" s="6">
        <f>1</f>
        <v>1</v>
      </c>
    </row>
    <row r="5170" spans="2:10" ht="23.25" customHeight="1">
      <c r="B5170" s="100" t="s">
        <v>396</v>
      </c>
      <c r="C5170" s="100" t="s">
        <v>397</v>
      </c>
      <c r="D5170" s="100" t="s">
        <v>398</v>
      </c>
      <c r="E5170" s="100">
        <v>65515</v>
      </c>
      <c r="F5170" s="129">
        <v>2000</v>
      </c>
      <c r="G5170" s="100" t="s">
        <v>308</v>
      </c>
      <c r="H5170" s="15" t="s">
        <v>281</v>
      </c>
      <c r="I5170" s="130">
        <v>12.31</v>
      </c>
      <c r="J5170" s="6">
        <f>1</f>
        <v>1</v>
      </c>
    </row>
    <row r="5171" spans="2:10" ht="23.25" customHeight="1">
      <c r="B5171" s="100" t="s">
        <v>445</v>
      </c>
      <c r="C5171" s="100" t="str">
        <f>_xlfn.XLOOKUP(tblMix[[#This Row],[Team Name]],tblLookup[Team Name],tblLookup[Arena Name],NA(),0,1)</f>
        <v>MetLife Stadium</v>
      </c>
      <c r="D5171" s="100" t="s">
        <v>447</v>
      </c>
      <c r="E5171" s="100">
        <v>82500</v>
      </c>
      <c r="F5171" s="129">
        <v>2010</v>
      </c>
      <c r="G5171" s="100" t="s">
        <v>361</v>
      </c>
      <c r="H5171" s="15" t="s">
        <v>287</v>
      </c>
      <c r="I5171" s="130">
        <v>3.15</v>
      </c>
      <c r="J5171" s="6">
        <f>1</f>
        <v>1</v>
      </c>
    </row>
    <row r="5172" spans="2:10" ht="23.25" customHeight="1">
      <c r="B5172" s="100" t="s">
        <v>378</v>
      </c>
      <c r="C5172" s="100" t="s">
        <v>379</v>
      </c>
      <c r="D5172" s="100" t="s">
        <v>380</v>
      </c>
      <c r="E5172" s="100">
        <v>63400</v>
      </c>
      <c r="F5172" s="129">
        <v>2006</v>
      </c>
      <c r="G5172" s="100" t="s">
        <v>360</v>
      </c>
      <c r="H5172" s="15" t="s">
        <v>290</v>
      </c>
      <c r="I5172" s="130">
        <v>3.02</v>
      </c>
      <c r="J5172" s="6">
        <f>1</f>
        <v>1</v>
      </c>
    </row>
    <row r="5173" spans="2:10" ht="23.25" customHeight="1">
      <c r="B5173" s="100" t="s">
        <v>402</v>
      </c>
      <c r="C5173" s="100" t="s">
        <v>403</v>
      </c>
      <c r="D5173" s="100" t="s">
        <v>404</v>
      </c>
      <c r="E5173" s="100">
        <v>80000</v>
      </c>
      <c r="F5173" s="129">
        <v>2009</v>
      </c>
      <c r="G5173" s="100" t="s">
        <v>364</v>
      </c>
      <c r="H5173" s="15" t="s">
        <v>287</v>
      </c>
      <c r="I5173" s="130">
        <v>6.86</v>
      </c>
      <c r="J5173" s="6">
        <f>1</f>
        <v>1</v>
      </c>
    </row>
    <row r="5174" spans="2:10" ht="23.25" customHeight="1">
      <c r="B5174" s="100" t="s">
        <v>448</v>
      </c>
      <c r="C5174" s="100" t="str">
        <f>_xlfn.XLOOKUP(tblMix[[#This Row],[Team Name]],tblLookup[Team Name],tblLookup[Arena Name],NA(),0,1)</f>
        <v>MetLife Stadium</v>
      </c>
      <c r="D5174" s="100" t="s">
        <v>447</v>
      </c>
      <c r="E5174" s="100">
        <v>82500</v>
      </c>
      <c r="F5174" s="129">
        <v>2010</v>
      </c>
      <c r="G5174" s="100" t="s">
        <v>311</v>
      </c>
      <c r="H5174" s="15" t="s">
        <v>281</v>
      </c>
      <c r="I5174" s="130">
        <v>13.65</v>
      </c>
      <c r="J5174" s="6">
        <f>1</f>
        <v>1</v>
      </c>
    </row>
    <row r="5175" spans="2:10" ht="23.25" customHeight="1">
      <c r="B5175" s="100" t="s">
        <v>426</v>
      </c>
      <c r="C5175" s="100" t="s">
        <v>427</v>
      </c>
      <c r="D5175" s="100" t="str">
        <f>_xlfn.XLOOKUP(tblMix[[#This Row],[Arena Name]],tblLookup[Arena Name],tblLookup[Arena Location],NA(),0,1)</f>
        <v>Paradise, Nevada</v>
      </c>
      <c r="E5175" s="100">
        <v>65000</v>
      </c>
      <c r="F5175" s="129">
        <v>2020</v>
      </c>
      <c r="G5175" s="100" t="s">
        <v>314</v>
      </c>
      <c r="H5175" s="15" t="s">
        <v>287</v>
      </c>
      <c r="I5175" s="130">
        <v>12.41</v>
      </c>
      <c r="J5175" s="6">
        <f>1</f>
        <v>1</v>
      </c>
    </row>
    <row r="5176" spans="2:10" ht="23.25" customHeight="1">
      <c r="B5176" s="100" t="s">
        <v>432</v>
      </c>
      <c r="C5176" s="100" t="str">
        <f>_xlfn.XLOOKUP(tblMix[[#This Row],[Team Name]],tblLookup[Team Name],tblLookup[Arena Name],NA(),0,1)</f>
        <v>SoFi Stadium</v>
      </c>
      <c r="D5176" s="100" t="str">
        <f>_xlfn.XLOOKUP(tblMix[[#This Row],[Arena Name]],tblLookup[Arena Name],tblLookup[Arena Location],NA(),0,1)</f>
        <v>Inglewood, California</v>
      </c>
      <c r="E5176" s="100">
        <v>70240</v>
      </c>
      <c r="F5176" s="129">
        <v>2020</v>
      </c>
      <c r="G5176" s="100" t="s">
        <v>270</v>
      </c>
      <c r="H5176" s="15" t="s">
        <v>283</v>
      </c>
      <c r="I5176" s="130">
        <v>8.67</v>
      </c>
      <c r="J5176" s="6">
        <f>1</f>
        <v>1</v>
      </c>
    </row>
    <row r="5177" spans="2:10" ht="23.25" customHeight="1">
      <c r="B5177" s="100" t="s">
        <v>396</v>
      </c>
      <c r="C5177" s="100" t="s">
        <v>397</v>
      </c>
      <c r="D5177" s="100" t="str">
        <f>_xlfn.XLOOKUP(tblMix[[#This Row],[Arena Name]],tblLookup[Arena Name],tblLookup[Arena Location],NA(),0,1)</f>
        <v>Cincinnati, Ohio</v>
      </c>
      <c r="E5177" s="100">
        <v>65515</v>
      </c>
      <c r="F5177" s="129">
        <v>2000</v>
      </c>
      <c r="G5177" s="100" t="s">
        <v>276</v>
      </c>
      <c r="H5177" s="15" t="s">
        <v>290</v>
      </c>
      <c r="I5177" s="130">
        <v>5.78</v>
      </c>
      <c r="J5177" s="6">
        <f>1</f>
        <v>1</v>
      </c>
    </row>
    <row r="5178" spans="2:10" ht="23.25" customHeight="1">
      <c r="B5178" s="100" t="str" cm="1">
        <f t="array" ref="B5178">_xlfn.XLOOKUP(tblMix[[#This Row],[Arena Name]]&amp;tblMix[[#This Row],[Arena Location]],tblLookup[Arena Name]&amp;tblLookup[Arena Location],tblLookup[Team Name],NA(),0,1)</f>
        <v>Miami Dolphins</v>
      </c>
      <c r="C5178" s="100" t="s">
        <v>434</v>
      </c>
      <c r="D5178" s="100" t="s">
        <v>435</v>
      </c>
      <c r="E5178" s="100">
        <v>65326</v>
      </c>
      <c r="F5178" s="129">
        <v>1987</v>
      </c>
      <c r="G5178" s="100" t="s">
        <v>308</v>
      </c>
      <c r="H5178" s="15" t="s">
        <v>283</v>
      </c>
      <c r="I5178" s="130">
        <v>11.5</v>
      </c>
      <c r="J5178" s="6">
        <f>1</f>
        <v>1</v>
      </c>
    </row>
    <row r="5179" spans="2:10" ht="23.25" customHeight="1">
      <c r="B5179" s="100" t="s">
        <v>387</v>
      </c>
      <c r="C5179" s="100" t="str">
        <f>_xlfn.XLOOKUP(tblMix[[#This Row],[Team Name]],tblLookup[Team Name],tblLookup[Arena Name],NA(),0,1)</f>
        <v>Highmark Stadium</v>
      </c>
      <c r="D5179" s="100" t="s">
        <v>389</v>
      </c>
      <c r="E5179" s="100">
        <v>71608</v>
      </c>
      <c r="F5179" s="129">
        <v>1973</v>
      </c>
      <c r="G5179" s="100" t="s">
        <v>312</v>
      </c>
      <c r="H5179" s="15" t="s">
        <v>287</v>
      </c>
      <c r="I5179" s="130">
        <v>16.22</v>
      </c>
      <c r="J5179" s="6">
        <f>1</f>
        <v>1</v>
      </c>
    </row>
    <row r="5180" spans="2:10" ht="23.25" customHeight="1">
      <c r="B5180" s="100" t="s">
        <v>390</v>
      </c>
      <c r="C5180" s="100" t="s">
        <v>391</v>
      </c>
      <c r="D5180" s="100" t="s">
        <v>392</v>
      </c>
      <c r="E5180" s="100">
        <v>75523</v>
      </c>
      <c r="F5180" s="129">
        <v>1996</v>
      </c>
      <c r="G5180" s="100" t="s">
        <v>314</v>
      </c>
      <c r="H5180" s="15" t="s">
        <v>287</v>
      </c>
      <c r="I5180" s="130">
        <v>12.41</v>
      </c>
      <c r="J5180" s="6">
        <f>1</f>
        <v>1</v>
      </c>
    </row>
    <row r="5181" spans="2:10" ht="23.25" customHeight="1">
      <c r="B5181" s="100" t="s">
        <v>390</v>
      </c>
      <c r="C5181" s="100" t="s">
        <v>391</v>
      </c>
      <c r="D5181" s="100" t="s">
        <v>392</v>
      </c>
      <c r="E5181" s="100">
        <v>75523</v>
      </c>
      <c r="F5181" s="129">
        <v>1996</v>
      </c>
      <c r="G5181" s="100" t="s">
        <v>282</v>
      </c>
      <c r="H5181" s="15" t="s">
        <v>281</v>
      </c>
      <c r="I5181" s="130">
        <v>5.99</v>
      </c>
      <c r="J5181" s="6">
        <f>1</f>
        <v>1</v>
      </c>
    </row>
    <row r="5182" spans="2:10" ht="23.25" customHeight="1">
      <c r="B5182" s="100" t="s">
        <v>429</v>
      </c>
      <c r="C5182" s="100" t="s">
        <v>430</v>
      </c>
      <c r="D5182" s="100" t="s">
        <v>431</v>
      </c>
      <c r="E5182" s="100">
        <v>70240</v>
      </c>
      <c r="F5182" s="129">
        <v>2020</v>
      </c>
      <c r="G5182" s="100" t="s">
        <v>275</v>
      </c>
      <c r="H5182" s="15" t="s">
        <v>281</v>
      </c>
      <c r="I5182" s="130">
        <v>15.9</v>
      </c>
      <c r="J5182" s="6">
        <f>1</f>
        <v>1</v>
      </c>
    </row>
    <row r="5183" spans="2:10" ht="23.25" customHeight="1">
      <c r="B5183" s="100" t="s">
        <v>381</v>
      </c>
      <c r="C5183" s="100" t="s">
        <v>382</v>
      </c>
      <c r="D5183" s="100" t="s">
        <v>383</v>
      </c>
      <c r="E5183" s="100">
        <v>71000</v>
      </c>
      <c r="F5183" s="129">
        <v>2017</v>
      </c>
      <c r="G5183" s="100" t="s">
        <v>284</v>
      </c>
      <c r="H5183" s="15" t="s">
        <v>290</v>
      </c>
      <c r="I5183" s="130">
        <v>10.16</v>
      </c>
      <c r="J5183" s="6">
        <f>1</f>
        <v>1</v>
      </c>
    </row>
    <row r="5184" spans="2:10" ht="23.25" customHeight="1">
      <c r="B5184" s="100" t="s">
        <v>464</v>
      </c>
      <c r="C5184" s="100" t="s">
        <v>465</v>
      </c>
      <c r="D5184" s="100" t="s">
        <v>466</v>
      </c>
      <c r="E5184" s="100">
        <v>69143</v>
      </c>
      <c r="F5184" s="129">
        <v>1999</v>
      </c>
      <c r="G5184" s="100" t="s">
        <v>308</v>
      </c>
      <c r="H5184" s="15" t="s">
        <v>283</v>
      </c>
      <c r="I5184" s="130">
        <v>11.5</v>
      </c>
      <c r="J5184" s="6">
        <f>1</f>
        <v>1</v>
      </c>
    </row>
    <row r="5185" spans="2:10" ht="23.25" customHeight="1">
      <c r="B5185" s="100" t="s">
        <v>448</v>
      </c>
      <c r="C5185" s="100" t="s">
        <v>446</v>
      </c>
      <c r="D5185" s="100" t="s">
        <v>447</v>
      </c>
      <c r="E5185" s="100">
        <v>82500</v>
      </c>
      <c r="F5185" s="129">
        <v>2010</v>
      </c>
      <c r="G5185" s="100" t="s">
        <v>272</v>
      </c>
      <c r="H5185" s="15" t="s">
        <v>283</v>
      </c>
      <c r="I5185" s="130">
        <v>15.68</v>
      </c>
      <c r="J5185" s="6">
        <f>1</f>
        <v>1</v>
      </c>
    </row>
    <row r="5186" spans="2:10" ht="23.25" customHeight="1">
      <c r="B5186" s="100" t="s">
        <v>378</v>
      </c>
      <c r="C5186" s="100" t="s">
        <v>379</v>
      </c>
      <c r="D5186" s="100" t="str">
        <f>_xlfn.XLOOKUP(tblMix[[#This Row],[Arena Name]],tblLookup[Arena Name],tblLookup[Arena Location],NA(),0,1)</f>
        <v>Glendale, Arizona</v>
      </c>
      <c r="E5186" s="100">
        <v>63400</v>
      </c>
      <c r="F5186" s="129">
        <v>2006</v>
      </c>
      <c r="G5186" s="100" t="s">
        <v>360</v>
      </c>
      <c r="H5186" s="15" t="s">
        <v>290</v>
      </c>
      <c r="I5186" s="130">
        <v>3.02</v>
      </c>
      <c r="J5186" s="6">
        <f>1</f>
        <v>1</v>
      </c>
    </row>
    <row r="5187" spans="2:10" ht="23.25" customHeight="1">
      <c r="B5187" s="100" t="str" cm="1">
        <f t="array" ref="B5187">_xlfn.XLOOKUP(tblMix[[#This Row],[Arena Name]]&amp;tblMix[[#This Row],[Arena Location]],tblLookup[Arena Name]&amp;tblLookup[Arena Location],tblLookup[Team Name],NA(),0,1)</f>
        <v>Washington Commanders</v>
      </c>
      <c r="C5187" s="100" t="str">
        <f>_xlfn.XLOOKUP(tblMix[[#This Row],[Arena Location]],tblLookup[Arena Location],tblLookup[Arena Name],NA(),0,1)</f>
        <v>Commanders Field</v>
      </c>
      <c r="D5187" s="100" t="s">
        <v>469</v>
      </c>
      <c r="E5187" s="100">
        <v>82000</v>
      </c>
      <c r="F5187" s="129">
        <v>1997</v>
      </c>
      <c r="G5187" s="100" t="s">
        <v>282</v>
      </c>
      <c r="H5187" s="15" t="s">
        <v>290</v>
      </c>
      <c r="I5187" s="130">
        <v>5.88</v>
      </c>
      <c r="J5187" s="6">
        <f>1</f>
        <v>1</v>
      </c>
    </row>
    <row r="5188" spans="2:10" ht="23.25" customHeight="1">
      <c r="B5188" s="100" t="s">
        <v>414</v>
      </c>
      <c r="C5188" s="100" t="str">
        <f>_xlfn.XLOOKUP(tblMix[[#This Row],[Team Name]],tblLookup[Team Name],tblLookup[Arena Name],NA(),0,1)</f>
        <v>NRG Stadium</v>
      </c>
      <c r="D5188" s="100" t="str">
        <f>_xlfn.XLOOKUP(tblMix[[#This Row],[Arena Name]],tblLookup[Arena Name],tblLookup[Arena Location],NA(),0,1)</f>
        <v>Houston, Texas</v>
      </c>
      <c r="E5188" s="100">
        <v>72220</v>
      </c>
      <c r="F5188" s="129">
        <v>2002</v>
      </c>
      <c r="G5188" s="100" t="s">
        <v>308</v>
      </c>
      <c r="H5188" s="15" t="s">
        <v>287</v>
      </c>
      <c r="I5188" s="130">
        <v>11.5</v>
      </c>
      <c r="J5188" s="6">
        <f>1</f>
        <v>1</v>
      </c>
    </row>
    <row r="5189" spans="2:10" ht="23.25" customHeight="1">
      <c r="B5189" s="100" t="s">
        <v>420</v>
      </c>
      <c r="C5189" s="100" t="s">
        <v>421</v>
      </c>
      <c r="D5189" s="100" t="s">
        <v>422</v>
      </c>
      <c r="E5189" s="100">
        <v>69132</v>
      </c>
      <c r="F5189" s="129">
        <v>2008</v>
      </c>
      <c r="G5189" s="100" t="s">
        <v>313</v>
      </c>
      <c r="H5189" s="15" t="s">
        <v>287</v>
      </c>
      <c r="I5189" s="130">
        <v>12.48</v>
      </c>
      <c r="J5189" s="6">
        <f>1</f>
        <v>1</v>
      </c>
    </row>
    <row r="5190" spans="2:10" ht="23.25" customHeight="1">
      <c r="B5190" s="100" t="s">
        <v>448</v>
      </c>
      <c r="C5190" s="100" t="s">
        <v>446</v>
      </c>
      <c r="D5190" s="100" t="s">
        <v>447</v>
      </c>
      <c r="E5190" s="100">
        <v>82500</v>
      </c>
      <c r="F5190" s="129">
        <v>2010</v>
      </c>
      <c r="G5190" s="100" t="s">
        <v>365</v>
      </c>
      <c r="H5190" s="15" t="s">
        <v>283</v>
      </c>
      <c r="I5190" s="130">
        <v>7.18</v>
      </c>
      <c r="J5190" s="6">
        <f>1</f>
        <v>1</v>
      </c>
    </row>
    <row r="5191" spans="2:10" ht="23.25" customHeight="1">
      <c r="B5191" s="100" t="s">
        <v>405</v>
      </c>
      <c r="C5191" s="100" t="str">
        <f>_xlfn.XLOOKUP(tblMix[[#This Row],[Team Name]],tblLookup[Team Name],tblLookup[Arena Name],NA(),0,1)</f>
        <v>Empower Field at Mile High</v>
      </c>
      <c r="D5191" s="100" t="s">
        <v>407</v>
      </c>
      <c r="E5191" s="100">
        <v>76125</v>
      </c>
      <c r="F5191" s="129">
        <v>2001</v>
      </c>
      <c r="G5191" s="100" t="s">
        <v>273</v>
      </c>
      <c r="H5191" s="15" t="s">
        <v>283</v>
      </c>
      <c r="I5191" s="130">
        <v>6.07</v>
      </c>
      <c r="J5191" s="6">
        <f>1</f>
        <v>1</v>
      </c>
    </row>
    <row r="5192" spans="2:10" ht="23.25" customHeight="1">
      <c r="B5192" s="100" t="s">
        <v>378</v>
      </c>
      <c r="C5192" s="100" t="str">
        <f>_xlfn.XLOOKUP(tblMix[[#This Row],[Team Name]],tblLookup[Team Name],tblLookup[Arena Name],NA(),0,1)</f>
        <v>State Farm Stadium</v>
      </c>
      <c r="D5192" s="100" t="s">
        <v>380</v>
      </c>
      <c r="E5192" s="100">
        <v>63400</v>
      </c>
      <c r="F5192" s="129">
        <v>2006</v>
      </c>
      <c r="G5192" s="100" t="s">
        <v>303</v>
      </c>
      <c r="H5192" s="15" t="s">
        <v>290</v>
      </c>
      <c r="I5192" s="130">
        <v>12.74</v>
      </c>
      <c r="J5192" s="6">
        <f>1</f>
        <v>1</v>
      </c>
    </row>
    <row r="5193" spans="2:10" ht="23.25" customHeight="1">
      <c r="B5193" s="100" t="s">
        <v>405</v>
      </c>
      <c r="C5193" s="100" t="s">
        <v>406</v>
      </c>
      <c r="D5193" s="100" t="s">
        <v>407</v>
      </c>
      <c r="E5193" s="100">
        <v>76125</v>
      </c>
      <c r="F5193" s="129">
        <v>2001</v>
      </c>
      <c r="G5193" s="100" t="s">
        <v>292</v>
      </c>
      <c r="H5193" s="15" t="s">
        <v>290</v>
      </c>
      <c r="I5193" s="130">
        <v>9.7899999999999991</v>
      </c>
      <c r="J5193" s="6">
        <f>1</f>
        <v>1</v>
      </c>
    </row>
    <row r="5194" spans="2:10" ht="23.25" customHeight="1">
      <c r="B5194" s="100" t="s">
        <v>390</v>
      </c>
      <c r="C5194" s="100" t="s">
        <v>391</v>
      </c>
      <c r="D5194" s="100" t="s">
        <v>392</v>
      </c>
      <c r="E5194" s="100">
        <v>75523</v>
      </c>
      <c r="F5194" s="129">
        <v>1996</v>
      </c>
      <c r="G5194" s="100" t="s">
        <v>303</v>
      </c>
      <c r="H5194" s="15" t="s">
        <v>283</v>
      </c>
      <c r="I5194" s="130">
        <v>13.89</v>
      </c>
      <c r="J5194" s="6">
        <f>1</f>
        <v>1</v>
      </c>
    </row>
    <row r="5195" spans="2:10" ht="23.25" customHeight="1">
      <c r="B5195" s="100" t="s">
        <v>455</v>
      </c>
      <c r="C5195" s="100" t="s">
        <v>456</v>
      </c>
      <c r="D5195" s="100" t="str">
        <f>_xlfn.XLOOKUP(tblMix[[#This Row],[Arena Name]],tblLookup[Arena Name],tblLookup[Arena Location],NA(),0,1)</f>
        <v>Santa Clara, California</v>
      </c>
      <c r="E5195" s="100">
        <v>68500</v>
      </c>
      <c r="F5195" s="129">
        <v>2014</v>
      </c>
      <c r="G5195" s="100" t="s">
        <v>359</v>
      </c>
      <c r="H5195" s="15" t="s">
        <v>283</v>
      </c>
      <c r="I5195" s="130">
        <v>11.01</v>
      </c>
      <c r="J5195" s="6">
        <f>1</f>
        <v>1</v>
      </c>
    </row>
    <row r="5196" spans="2:10" ht="23.25" customHeight="1">
      <c r="B5196" s="100" t="str" cm="1">
        <f t="array" ref="B5196">_xlfn.XLOOKUP(tblMix[[#This Row],[Arena Name]]&amp;tblMix[[#This Row],[Arena Location]],tblLookup[Arena Name]&amp;tblLookup[Arena Location],tblLookup[Team Name],NA(),0,1)</f>
        <v>Indianapolis Colts</v>
      </c>
      <c r="C5196" s="100" t="s">
        <v>418</v>
      </c>
      <c r="D5196" s="100" t="s">
        <v>419</v>
      </c>
      <c r="E5196" s="100">
        <v>67000</v>
      </c>
      <c r="F5196" s="129">
        <v>2008</v>
      </c>
      <c r="G5196" s="100" t="s">
        <v>300</v>
      </c>
      <c r="H5196" s="15" t="s">
        <v>283</v>
      </c>
      <c r="I5196" s="130">
        <v>8.15</v>
      </c>
      <c r="J5196" s="6">
        <f>1</f>
        <v>1</v>
      </c>
    </row>
    <row r="5197" spans="2:10" ht="23.25" customHeight="1">
      <c r="B5197" s="100" t="s">
        <v>402</v>
      </c>
      <c r="C5197" s="100" t="str">
        <f>_xlfn.XLOOKUP(tblMix[[#This Row],[Team Name]],tblLookup[Team Name],tblLookup[Arena Name],NA(),0,1)</f>
        <v>AT&amp;T Stadium</v>
      </c>
      <c r="D5197" s="100" t="str">
        <f>_xlfn.XLOOKUP(tblMix[[#This Row],[Arena Name]],tblLookup[Arena Name],tblLookup[Arena Location],NA(),0,1)</f>
        <v>Arlington, Texas</v>
      </c>
      <c r="E5197" s="100">
        <v>80000</v>
      </c>
      <c r="F5197" s="129">
        <v>2009</v>
      </c>
      <c r="G5197" s="100" t="s">
        <v>365</v>
      </c>
      <c r="H5197" s="15" t="s">
        <v>287</v>
      </c>
      <c r="I5197" s="130">
        <v>7.18</v>
      </c>
      <c r="J5197" s="6">
        <f>1</f>
        <v>1</v>
      </c>
    </row>
    <row r="5198" spans="2:10" ht="23.25" customHeight="1">
      <c r="B5198" s="100" t="s">
        <v>458</v>
      </c>
      <c r="C5198" s="100" t="s">
        <v>459</v>
      </c>
      <c r="D5198" s="100" t="s">
        <v>460</v>
      </c>
      <c r="E5198" s="100">
        <v>69000</v>
      </c>
      <c r="F5198" s="129">
        <v>2002</v>
      </c>
      <c r="G5198" s="100" t="s">
        <v>292</v>
      </c>
      <c r="H5198" s="15" t="s">
        <v>287</v>
      </c>
      <c r="I5198" s="130">
        <v>9.99</v>
      </c>
      <c r="J5198" s="6">
        <f>1</f>
        <v>1</v>
      </c>
    </row>
    <row r="5199" spans="2:10" ht="23.25" customHeight="1">
      <c r="B5199" s="100" t="s">
        <v>414</v>
      </c>
      <c r="C5199" s="100" t="str">
        <f>_xlfn.XLOOKUP(tblMix[[#This Row],[Team Name]],tblLookup[Team Name],tblLookup[Arena Name],NA(),0,1)</f>
        <v>NRG Stadium</v>
      </c>
      <c r="D5199" s="100" t="str">
        <f>_xlfn.XLOOKUP(tblMix[[#This Row],[Arena Name]],tblLookup[Arena Name],tblLookup[Arena Location],NA(),0,1)</f>
        <v>Houston, Texas</v>
      </c>
      <c r="E5199" s="100">
        <v>72220</v>
      </c>
      <c r="F5199" s="129">
        <v>2002</v>
      </c>
      <c r="G5199" s="100" t="s">
        <v>362</v>
      </c>
      <c r="H5199" s="15" t="s">
        <v>283</v>
      </c>
      <c r="I5199" s="130">
        <v>7.12</v>
      </c>
      <c r="J5199" s="6">
        <f>1</f>
        <v>1</v>
      </c>
    </row>
    <row r="5200" spans="2:10" ht="23.25" customHeight="1">
      <c r="B5200" s="100" t="s">
        <v>458</v>
      </c>
      <c r="C5200" s="100" t="s">
        <v>459</v>
      </c>
      <c r="D5200" s="100" t="s">
        <v>460</v>
      </c>
      <c r="E5200" s="100">
        <v>69000</v>
      </c>
      <c r="F5200" s="129">
        <v>2002</v>
      </c>
      <c r="G5200" s="100" t="s">
        <v>364</v>
      </c>
      <c r="H5200" s="15" t="s">
        <v>281</v>
      </c>
      <c r="I5200" s="130">
        <v>7.2</v>
      </c>
      <c r="J5200" s="6">
        <f>1</f>
        <v>1</v>
      </c>
    </row>
    <row r="5201" spans="2:10" ht="23.25" customHeight="1">
      <c r="B5201" s="100" t="s">
        <v>381</v>
      </c>
      <c r="C5201" s="100" t="s">
        <v>382</v>
      </c>
      <c r="D5201" s="100" t="s">
        <v>383</v>
      </c>
      <c r="E5201" s="100">
        <v>71000</v>
      </c>
      <c r="F5201" s="129">
        <v>2017</v>
      </c>
      <c r="G5201" s="100" t="s">
        <v>270</v>
      </c>
      <c r="H5201" s="15" t="s">
        <v>283</v>
      </c>
      <c r="I5201" s="130">
        <v>8.67</v>
      </c>
      <c r="J5201" s="6">
        <f>1</f>
        <v>1</v>
      </c>
    </row>
    <row r="5202" spans="2:10" ht="23.25" customHeight="1">
      <c r="B5202" s="100" t="s">
        <v>417</v>
      </c>
      <c r="C5202" s="100" t="str">
        <f>_xlfn.XLOOKUP(tblMix[[#This Row],[Team Name]],tblLookup[Team Name],tblLookup[Arena Name],NA(),0,1)</f>
        <v>Lucas Oil Stadium</v>
      </c>
      <c r="D5202" s="100" t="s">
        <v>419</v>
      </c>
      <c r="E5202" s="100">
        <v>67000</v>
      </c>
      <c r="F5202" s="129">
        <v>2008</v>
      </c>
      <c r="G5202" s="100" t="s">
        <v>308</v>
      </c>
      <c r="H5202" s="15" t="s">
        <v>290</v>
      </c>
      <c r="I5202" s="130">
        <v>12.37</v>
      </c>
      <c r="J5202" s="6">
        <f>1</f>
        <v>1</v>
      </c>
    </row>
    <row r="5203" spans="2:10" ht="23.25" customHeight="1">
      <c r="B5203" s="100" t="s">
        <v>461</v>
      </c>
      <c r="C5203" s="100" t="s">
        <v>462</v>
      </c>
      <c r="D5203" s="100" t="s">
        <v>463</v>
      </c>
      <c r="E5203" s="100">
        <v>65890</v>
      </c>
      <c r="F5203" s="129">
        <v>1998</v>
      </c>
      <c r="G5203" s="100" t="s">
        <v>359</v>
      </c>
      <c r="H5203" s="15" t="s">
        <v>287</v>
      </c>
      <c r="I5203" s="130">
        <v>11.01</v>
      </c>
      <c r="J5203" s="6">
        <f>1</f>
        <v>1</v>
      </c>
    </row>
    <row r="5204" spans="2:10" ht="23.25" customHeight="1">
      <c r="B5204" s="100" t="s">
        <v>411</v>
      </c>
      <c r="C5204" s="100" t="s">
        <v>412</v>
      </c>
      <c r="D5204" s="100" t="s">
        <v>413</v>
      </c>
      <c r="E5204" s="100">
        <v>81441</v>
      </c>
      <c r="F5204" s="129">
        <v>1957</v>
      </c>
      <c r="G5204" s="100" t="s">
        <v>270</v>
      </c>
      <c r="H5204" s="15" t="s">
        <v>281</v>
      </c>
      <c r="I5204" s="130">
        <v>8.84</v>
      </c>
      <c r="J5204" s="6">
        <f>1</f>
        <v>1</v>
      </c>
    </row>
    <row r="5205" spans="2:10" ht="23.25" customHeight="1">
      <c r="B5205" s="100" t="str" cm="1">
        <f t="array" ref="B5205">_xlfn.XLOOKUP(tblMix[[#This Row],[Arena Name]]&amp;tblMix[[#This Row],[Arena Location]],tblLookup[Arena Name]&amp;tblLookup[Arena Location],tblLookup[Team Name],NA(),0,1)</f>
        <v>Las Vegas Raiders</v>
      </c>
      <c r="C5205" s="100" t="str">
        <f>_xlfn.XLOOKUP(tblMix[[#This Row],[Arena Location]],tblLookup[Arena Location],tblLookup[Arena Name],NA(),0,1)</f>
        <v>Allegiant Stadium</v>
      </c>
      <c r="D5205" s="100" t="s">
        <v>428</v>
      </c>
      <c r="E5205" s="100">
        <v>65000</v>
      </c>
      <c r="F5205" s="129">
        <v>2020</v>
      </c>
      <c r="G5205" s="100" t="s">
        <v>284</v>
      </c>
      <c r="H5205" s="15" t="s">
        <v>281</v>
      </c>
      <c r="I5205" s="130">
        <v>10.210000000000001</v>
      </c>
      <c r="J5205" s="6">
        <f>1</f>
        <v>1</v>
      </c>
    </row>
    <row r="5206" spans="2:10" ht="23.25" customHeight="1">
      <c r="B5206" s="100" t="s">
        <v>448</v>
      </c>
      <c r="C5206" s="100" t="s">
        <v>446</v>
      </c>
      <c r="D5206" s="100" t="s">
        <v>447</v>
      </c>
      <c r="E5206" s="100">
        <v>82500</v>
      </c>
      <c r="F5206" s="129">
        <v>2010</v>
      </c>
      <c r="G5206" s="100" t="s">
        <v>296</v>
      </c>
      <c r="H5206" s="15" t="s">
        <v>281</v>
      </c>
      <c r="I5206" s="130">
        <v>12.21</v>
      </c>
      <c r="J5206" s="6">
        <f>1</f>
        <v>1</v>
      </c>
    </row>
    <row r="5207" spans="2:10" ht="23.25" customHeight="1">
      <c r="B5207" s="100" t="s">
        <v>411</v>
      </c>
      <c r="C5207" s="100" t="str">
        <f>_xlfn.XLOOKUP(tblMix[[#This Row],[Team Name]],tblLookup[Team Name],tblLookup[Arena Name],NA(),0,1)</f>
        <v>Lambeau Field</v>
      </c>
      <c r="D5207" s="100" t="s">
        <v>413</v>
      </c>
      <c r="E5207" s="100">
        <v>81441</v>
      </c>
      <c r="F5207" s="129">
        <v>1957</v>
      </c>
      <c r="G5207" s="100" t="s">
        <v>365</v>
      </c>
      <c r="H5207" s="15" t="s">
        <v>290</v>
      </c>
      <c r="I5207" s="130">
        <v>7.72</v>
      </c>
      <c r="J5207" s="6">
        <f>1</f>
        <v>1</v>
      </c>
    </row>
    <row r="5208" spans="2:10" ht="23.25" customHeight="1">
      <c r="B5208" s="100" t="str" cm="1">
        <f t="array" ref="B5208">_xlfn.XLOOKUP(tblMix[[#This Row],[Arena Name]]&amp;tblMix[[#This Row],[Arena Location]],tblLookup[Arena Name]&amp;tblLookup[Arena Location],tblLookup[Team Name],NA(),0,1)</f>
        <v>Buffalo Bills</v>
      </c>
      <c r="C5208" s="100" t="str">
        <f>_xlfn.XLOOKUP(tblMix[[#This Row],[Arena Location]],tblLookup[Arena Location],tblLookup[Arena Name],NA(),0,1)</f>
        <v>Highmark Stadium</v>
      </c>
      <c r="D5208" s="100" t="s">
        <v>389</v>
      </c>
      <c r="E5208" s="100">
        <v>71608</v>
      </c>
      <c r="F5208" s="129">
        <v>1973</v>
      </c>
      <c r="G5208" s="100" t="s">
        <v>364</v>
      </c>
      <c r="H5208" s="15" t="s">
        <v>287</v>
      </c>
      <c r="I5208" s="130">
        <v>6.86</v>
      </c>
      <c r="J5208" s="6">
        <f>1</f>
        <v>1</v>
      </c>
    </row>
    <row r="5209" spans="2:10" ht="23.25" customHeight="1">
      <c r="B5209" s="100" t="s">
        <v>429</v>
      </c>
      <c r="C5209" s="100" t="str">
        <f>_xlfn.XLOOKUP(tblMix[[#This Row],[Team Name]],tblLookup[Team Name],tblLookup[Arena Name],NA(),0,1)</f>
        <v>SoFi Stadium</v>
      </c>
      <c r="D5209" s="100" t="str">
        <f>_xlfn.XLOOKUP(tblMix[[#This Row],[Arena Name]],tblLookup[Arena Name],tblLookup[Arena Location],NA(),0,1)</f>
        <v>Inglewood, California</v>
      </c>
      <c r="E5209" s="100">
        <v>70240</v>
      </c>
      <c r="F5209" s="129">
        <v>2020</v>
      </c>
      <c r="G5209" s="100" t="s">
        <v>285</v>
      </c>
      <c r="H5209" s="15" t="s">
        <v>281</v>
      </c>
      <c r="I5209" s="130">
        <v>13.35</v>
      </c>
      <c r="J5209" s="6">
        <f>1</f>
        <v>1</v>
      </c>
    </row>
    <row r="5210" spans="2:10" ht="23.25" customHeight="1">
      <c r="B5210" s="100" t="s">
        <v>384</v>
      </c>
      <c r="C5210" s="100" t="s">
        <v>385</v>
      </c>
      <c r="D5210" s="100" t="s">
        <v>386</v>
      </c>
      <c r="E5210" s="100">
        <v>71008</v>
      </c>
      <c r="F5210" s="129">
        <v>1998</v>
      </c>
      <c r="G5210" s="100" t="s">
        <v>273</v>
      </c>
      <c r="H5210" s="15" t="s">
        <v>283</v>
      </c>
      <c r="I5210" s="130">
        <v>6.07</v>
      </c>
      <c r="J5210" s="6">
        <f>1</f>
        <v>1</v>
      </c>
    </row>
    <row r="5211" spans="2:10" ht="23.25" customHeight="1">
      <c r="B5211" s="100" t="s">
        <v>408</v>
      </c>
      <c r="C5211" s="100" t="s">
        <v>409</v>
      </c>
      <c r="D5211" s="100" t="str">
        <f>_xlfn.XLOOKUP(tblMix[[#This Row],[Arena Name]],tblLookup[Arena Name],tblLookup[Arena Location],NA(),0,1)</f>
        <v>Detroit, Michigan</v>
      </c>
      <c r="E5211" s="100">
        <v>65000</v>
      </c>
      <c r="F5211" s="129">
        <v>2002</v>
      </c>
      <c r="G5211" s="100" t="s">
        <v>296</v>
      </c>
      <c r="H5211" s="15" t="s">
        <v>290</v>
      </c>
      <c r="I5211" s="130">
        <v>10.47</v>
      </c>
      <c r="J5211" s="6">
        <f>1</f>
        <v>1</v>
      </c>
    </row>
    <row r="5212" spans="2:10" ht="23.25" customHeight="1">
      <c r="B5212" s="100" t="str" cm="1">
        <f t="array" ref="B5212">_xlfn.XLOOKUP(tblMix[[#This Row],[Arena Name]]&amp;tblMix[[#This Row],[Arena Location]],tblLookup[Arena Name]&amp;tblLookup[Arena Location],tblLookup[Team Name],NA(),0,1)</f>
        <v>Detroit Lions</v>
      </c>
      <c r="C5212" s="100" t="s">
        <v>409</v>
      </c>
      <c r="D5212" s="100" t="s">
        <v>410</v>
      </c>
      <c r="E5212" s="100">
        <v>65000</v>
      </c>
      <c r="F5212" s="129">
        <v>2002</v>
      </c>
      <c r="G5212" s="100" t="s">
        <v>361</v>
      </c>
      <c r="H5212" s="15" t="s">
        <v>287</v>
      </c>
      <c r="I5212" s="130">
        <v>3.15</v>
      </c>
      <c r="J5212" s="6">
        <f>1</f>
        <v>1</v>
      </c>
    </row>
    <row r="5213" spans="2:10" ht="23.25" customHeight="1">
      <c r="B5213" s="100" t="s">
        <v>442</v>
      </c>
      <c r="C5213" s="100" t="s">
        <v>443</v>
      </c>
      <c r="D5213" s="100" t="str">
        <f>_xlfn.XLOOKUP(tblMix[[#This Row],[Arena Name]],tblLookup[Arena Name],tblLookup[Arena Location],NA(),0,1)</f>
        <v>New Orleans, Louisiana</v>
      </c>
      <c r="E5213" s="100">
        <v>73208</v>
      </c>
      <c r="F5213" s="129">
        <v>1975</v>
      </c>
      <c r="G5213" s="100" t="s">
        <v>362</v>
      </c>
      <c r="H5213" s="15" t="s">
        <v>287</v>
      </c>
      <c r="I5213" s="130">
        <v>7.12</v>
      </c>
      <c r="J5213" s="6">
        <f>1</f>
        <v>1</v>
      </c>
    </row>
    <row r="5214" spans="2:10" ht="23.25" customHeight="1">
      <c r="B5214" s="100" t="s">
        <v>467</v>
      </c>
      <c r="C5214" s="100" t="s">
        <v>468</v>
      </c>
      <c r="D5214" s="100" t="s">
        <v>469</v>
      </c>
      <c r="E5214" s="100">
        <v>82000</v>
      </c>
      <c r="F5214" s="129">
        <v>1997</v>
      </c>
      <c r="G5214" s="100" t="s">
        <v>295</v>
      </c>
      <c r="H5214" s="15" t="s">
        <v>290</v>
      </c>
      <c r="I5214" s="130">
        <v>15.77</v>
      </c>
      <c r="J5214" s="6">
        <f>1</f>
        <v>1</v>
      </c>
    </row>
    <row r="5215" spans="2:10" ht="23.25" customHeight="1">
      <c r="B5215" s="100" t="s">
        <v>414</v>
      </c>
      <c r="C5215" s="100" t="s">
        <v>415</v>
      </c>
      <c r="D5215" s="100" t="s">
        <v>416</v>
      </c>
      <c r="E5215" s="100">
        <v>72220</v>
      </c>
      <c r="F5215" s="129">
        <v>2002</v>
      </c>
      <c r="G5215" s="100" t="s">
        <v>310</v>
      </c>
      <c r="H5215" s="15" t="s">
        <v>290</v>
      </c>
      <c r="I5215" s="130">
        <v>7</v>
      </c>
      <c r="J5215" s="6">
        <f>1</f>
        <v>1</v>
      </c>
    </row>
    <row r="5216" spans="2:10" ht="23.25" customHeight="1">
      <c r="B5216" s="100" t="str" cm="1">
        <f t="array" ref="B5216">_xlfn.XLOOKUP(tblMix[[#This Row],[Arena Name]]&amp;tblMix[[#This Row],[Arena Location]],tblLookup[Arena Name]&amp;tblLookup[Arena Location],tblLookup[Team Name],NA(),0,1)</f>
        <v>Cleveland Browns</v>
      </c>
      <c r="C5216" s="100" t="str">
        <f>_xlfn.XLOOKUP(tblMix[[#This Row],[Arena Location]],tblLookup[Arena Location],tblLookup[Arena Name],NA(),0,1)</f>
        <v>Cleveland Browns Stadium</v>
      </c>
      <c r="D5216" s="100" t="s">
        <v>401</v>
      </c>
      <c r="E5216" s="100">
        <v>67895</v>
      </c>
      <c r="F5216" s="129">
        <v>1999</v>
      </c>
      <c r="G5216" s="100" t="s">
        <v>358</v>
      </c>
      <c r="H5216" s="15" t="s">
        <v>283</v>
      </c>
      <c r="I5216" s="130">
        <v>14.51</v>
      </c>
      <c r="J5216" s="6">
        <f>1</f>
        <v>1</v>
      </c>
    </row>
    <row r="5217" spans="2:10" ht="23.25" customHeight="1">
      <c r="B5217" s="100" t="s">
        <v>429</v>
      </c>
      <c r="C5217" s="100" t="s">
        <v>430</v>
      </c>
      <c r="D5217" s="100" t="s">
        <v>431</v>
      </c>
      <c r="E5217" s="100">
        <v>70240</v>
      </c>
      <c r="F5217" s="129">
        <v>2020</v>
      </c>
      <c r="G5217" s="100" t="s">
        <v>360</v>
      </c>
      <c r="H5217" s="15" t="s">
        <v>281</v>
      </c>
      <c r="I5217" s="130">
        <v>3.39</v>
      </c>
      <c r="J5217" s="6">
        <f>1</f>
        <v>1</v>
      </c>
    </row>
    <row r="5218" spans="2:10" ht="23.25" customHeight="1">
      <c r="B5218" s="100" t="s">
        <v>414</v>
      </c>
      <c r="C5218" s="100" t="s">
        <v>415</v>
      </c>
      <c r="D5218" s="100" t="s">
        <v>416</v>
      </c>
      <c r="E5218" s="100">
        <v>72220</v>
      </c>
      <c r="F5218" s="129">
        <v>2002</v>
      </c>
      <c r="G5218" s="100" t="s">
        <v>303</v>
      </c>
      <c r="H5218" s="15" t="s">
        <v>290</v>
      </c>
      <c r="I5218" s="130">
        <v>12.74</v>
      </c>
      <c r="J5218" s="6">
        <f>1</f>
        <v>1</v>
      </c>
    </row>
    <row r="5219" spans="2:10" ht="23.25" customHeight="1">
      <c r="B5219" s="100" t="s">
        <v>449</v>
      </c>
      <c r="C5219" s="100" t="str">
        <f>_xlfn.XLOOKUP(tblMix[[#This Row],[Team Name]],tblLookup[Team Name],tblLookup[Arena Name],NA(),0,1)</f>
        <v>Lincoln Financial Field</v>
      </c>
      <c r="D5219" s="100" t="s">
        <v>451</v>
      </c>
      <c r="E5219" s="100">
        <v>69596</v>
      </c>
      <c r="F5219" s="129">
        <v>2003</v>
      </c>
      <c r="G5219" s="100" t="s">
        <v>303</v>
      </c>
      <c r="H5219" s="15" t="s">
        <v>287</v>
      </c>
      <c r="I5219" s="130">
        <v>13.89</v>
      </c>
      <c r="J5219" s="6">
        <f>1</f>
        <v>1</v>
      </c>
    </row>
    <row r="5220" spans="2:10" ht="23.25" customHeight="1">
      <c r="B5220" s="100" t="s">
        <v>429</v>
      </c>
      <c r="C5220" s="100" t="s">
        <v>430</v>
      </c>
      <c r="D5220" s="100" t="s">
        <v>431</v>
      </c>
      <c r="E5220" s="100">
        <v>70240</v>
      </c>
      <c r="F5220" s="129">
        <v>2020</v>
      </c>
      <c r="G5220" s="100" t="s">
        <v>308</v>
      </c>
      <c r="H5220" s="15" t="s">
        <v>283</v>
      </c>
      <c r="I5220" s="130">
        <v>11.5</v>
      </c>
      <c r="J5220" s="6">
        <f>1</f>
        <v>1</v>
      </c>
    </row>
    <row r="5221" spans="2:10" ht="23.25" customHeight="1">
      <c r="B5221" s="100" t="s">
        <v>452</v>
      </c>
      <c r="C5221" s="100" t="s">
        <v>453</v>
      </c>
      <c r="D5221" s="100" t="s">
        <v>454</v>
      </c>
      <c r="E5221" s="100">
        <v>68400</v>
      </c>
      <c r="F5221" s="129">
        <v>2001</v>
      </c>
      <c r="G5221" s="100" t="s">
        <v>274</v>
      </c>
      <c r="H5221" s="15" t="s">
        <v>281</v>
      </c>
      <c r="I5221" s="130">
        <v>7.11</v>
      </c>
      <c r="J5221" s="6">
        <f>1</f>
        <v>1</v>
      </c>
    </row>
    <row r="5222" spans="2:10" ht="23.25" customHeight="1">
      <c r="B5222" s="100" t="s">
        <v>442</v>
      </c>
      <c r="C5222" s="100" t="s">
        <v>443</v>
      </c>
      <c r="D5222" s="100" t="s">
        <v>444</v>
      </c>
      <c r="E5222" s="100">
        <v>73208</v>
      </c>
      <c r="F5222" s="129">
        <v>1975</v>
      </c>
      <c r="G5222" s="100" t="s">
        <v>321</v>
      </c>
      <c r="H5222" s="15" t="s">
        <v>283</v>
      </c>
      <c r="I5222" s="130">
        <v>3.98</v>
      </c>
      <c r="J5222" s="6">
        <f>1</f>
        <v>1</v>
      </c>
    </row>
    <row r="5223" spans="2:10" ht="23.25" customHeight="1">
      <c r="B5223" s="100" t="str" cm="1">
        <f t="array" ref="B5223">_xlfn.XLOOKUP(tblMix[[#This Row],[Arena Name]]&amp;tblMix[[#This Row],[Arena Location]],tblLookup[Arena Name]&amp;tblLookup[Arena Location],tblLookup[Team Name],NA(),0,1)</f>
        <v>Los Angeles Rams</v>
      </c>
      <c r="C5223" s="100" t="str">
        <f>_xlfn.XLOOKUP(tblMix[[#This Row],[Arena Location]],tblLookup[Arena Location],tblLookup[Arena Name],NA(),0,1)</f>
        <v>SoFi Stadium</v>
      </c>
      <c r="D5223" s="100" t="s">
        <v>431</v>
      </c>
      <c r="E5223" s="100">
        <v>70240</v>
      </c>
      <c r="F5223" s="129">
        <v>2020</v>
      </c>
      <c r="G5223" s="100" t="s">
        <v>321</v>
      </c>
      <c r="H5223" s="15" t="s">
        <v>287</v>
      </c>
      <c r="I5223" s="130">
        <v>3.98</v>
      </c>
      <c r="J5223" s="6">
        <f>1</f>
        <v>1</v>
      </c>
    </row>
    <row r="5224" spans="2:10" ht="23.25" customHeight="1">
      <c r="B5224" s="100" t="s">
        <v>432</v>
      </c>
      <c r="C5224" s="100" t="str">
        <f>_xlfn.XLOOKUP(tblMix[[#This Row],[Team Name]],tblLookup[Team Name],tblLookup[Arena Name],NA(),0,1)</f>
        <v>SoFi Stadium</v>
      </c>
      <c r="D5224" s="100" t="s">
        <v>431</v>
      </c>
      <c r="E5224" s="100">
        <v>70240</v>
      </c>
      <c r="F5224" s="129">
        <v>2020</v>
      </c>
      <c r="G5224" s="100" t="s">
        <v>288</v>
      </c>
      <c r="H5224" s="15" t="s">
        <v>283</v>
      </c>
      <c r="I5224" s="130">
        <v>5.13</v>
      </c>
      <c r="J5224" s="6">
        <f>1</f>
        <v>1</v>
      </c>
    </row>
    <row r="5225" spans="2:10" ht="23.25" customHeight="1">
      <c r="B5225" s="100" t="s">
        <v>378</v>
      </c>
      <c r="C5225" s="100" t="s">
        <v>379</v>
      </c>
      <c r="D5225" s="100" t="str">
        <f>_xlfn.XLOOKUP(tblMix[[#This Row],[Arena Name]],tblLookup[Arena Name],tblLookup[Arena Location],NA(),0,1)</f>
        <v>Glendale, Arizona</v>
      </c>
      <c r="E5225" s="100">
        <v>63400</v>
      </c>
      <c r="F5225" s="129">
        <v>2006</v>
      </c>
      <c r="G5225" s="100" t="s">
        <v>282</v>
      </c>
      <c r="H5225" s="15" t="s">
        <v>281</v>
      </c>
      <c r="I5225" s="130">
        <v>5.99</v>
      </c>
      <c r="J5225" s="6">
        <f>1</f>
        <v>1</v>
      </c>
    </row>
    <row r="5226" spans="2:10" ht="23.25" customHeight="1">
      <c r="B5226" s="100" t="s">
        <v>384</v>
      </c>
      <c r="C5226" s="100" t="s">
        <v>385</v>
      </c>
      <c r="D5226" s="100" t="s">
        <v>386</v>
      </c>
      <c r="E5226" s="100">
        <v>71008</v>
      </c>
      <c r="F5226" s="129">
        <v>1998</v>
      </c>
      <c r="G5226" s="100" t="s">
        <v>300</v>
      </c>
      <c r="H5226" s="15" t="s">
        <v>281</v>
      </c>
      <c r="I5226" s="130">
        <v>8.64</v>
      </c>
      <c r="J5226" s="6">
        <f>1</f>
        <v>1</v>
      </c>
    </row>
    <row r="5227" spans="2:10" ht="23.25" customHeight="1">
      <c r="B5227" s="100" t="s">
        <v>429</v>
      </c>
      <c r="C5227" s="100" t="s">
        <v>430</v>
      </c>
      <c r="D5227" s="100" t="str">
        <f>_xlfn.XLOOKUP(tblMix[[#This Row],[Arena Name]],tblLookup[Arena Name],tblLookup[Arena Location],NA(),0,1)</f>
        <v>Inglewood, California</v>
      </c>
      <c r="E5227" s="100">
        <v>70240</v>
      </c>
      <c r="F5227" s="129">
        <v>2020</v>
      </c>
      <c r="G5227" s="100" t="s">
        <v>271</v>
      </c>
      <c r="H5227" s="15" t="s">
        <v>290</v>
      </c>
      <c r="I5227" s="130">
        <v>10.18</v>
      </c>
      <c r="J5227" s="6">
        <f>1</f>
        <v>1</v>
      </c>
    </row>
    <row r="5228" spans="2:10" ht="23.25" customHeight="1">
      <c r="B5228" s="100" t="s">
        <v>414</v>
      </c>
      <c r="C5228" s="100" t="str">
        <f>_xlfn.XLOOKUP(tblMix[[#This Row],[Team Name]],tblLookup[Team Name],tblLookup[Arena Name],NA(),0,1)</f>
        <v>NRG Stadium</v>
      </c>
      <c r="D5228" s="100" t="str">
        <f>_xlfn.XLOOKUP(tblMix[[#This Row],[Arena Name]],tblLookup[Arena Name],tblLookup[Arena Location],NA(),0,1)</f>
        <v>Houston, Texas</v>
      </c>
      <c r="E5228" s="100">
        <v>72220</v>
      </c>
      <c r="F5228" s="129">
        <v>2002</v>
      </c>
      <c r="G5228" s="100" t="s">
        <v>313</v>
      </c>
      <c r="H5228" s="15" t="s">
        <v>287</v>
      </c>
      <c r="I5228" s="130">
        <v>12.48</v>
      </c>
      <c r="J5228" s="6">
        <f>1</f>
        <v>1</v>
      </c>
    </row>
    <row r="5229" spans="2:10" ht="23.25" customHeight="1">
      <c r="B5229" s="100" t="s">
        <v>467</v>
      </c>
      <c r="C5229" s="100" t="str">
        <f>_xlfn.XLOOKUP(tblMix[[#This Row],[Team Name]],tblLookup[Team Name],tblLookup[Arena Name],NA(),0,1)</f>
        <v>Commanders Field</v>
      </c>
      <c r="D5229" s="100" t="str">
        <f>_xlfn.XLOOKUP(tblMix[[#This Row],[Arena Name]],tblLookup[Arena Name],tblLookup[Arena Location],NA(),0,1)</f>
        <v>Landover, Maryland</v>
      </c>
      <c r="E5229" s="100">
        <v>82000</v>
      </c>
      <c r="F5229" s="129">
        <v>1997</v>
      </c>
      <c r="G5229" s="100" t="s">
        <v>323</v>
      </c>
      <c r="H5229" s="15" t="s">
        <v>287</v>
      </c>
      <c r="I5229" s="130">
        <v>2.11</v>
      </c>
      <c r="J5229" s="6">
        <f>1</f>
        <v>1</v>
      </c>
    </row>
    <row r="5230" spans="2:10" ht="23.25" customHeight="1">
      <c r="B5230" s="100" t="s">
        <v>436</v>
      </c>
      <c r="C5230" s="100" t="s">
        <v>437</v>
      </c>
      <c r="D5230" s="100" t="s">
        <v>438</v>
      </c>
      <c r="E5230" s="100">
        <v>66655</v>
      </c>
      <c r="F5230" s="129">
        <v>2016</v>
      </c>
      <c r="G5230" s="100" t="s">
        <v>276</v>
      </c>
      <c r="H5230" s="15" t="s">
        <v>290</v>
      </c>
      <c r="I5230" s="130">
        <v>5.78</v>
      </c>
      <c r="J5230" s="6">
        <f>1</f>
        <v>1</v>
      </c>
    </row>
    <row r="5231" spans="2:10" ht="23.25" customHeight="1">
      <c r="B5231" s="100" t="s">
        <v>464</v>
      </c>
      <c r="C5231" s="100" t="s">
        <v>465</v>
      </c>
      <c r="D5231" s="100" t="s">
        <v>466</v>
      </c>
      <c r="E5231" s="100">
        <v>69143</v>
      </c>
      <c r="F5231" s="129">
        <v>1999</v>
      </c>
      <c r="G5231" s="100" t="s">
        <v>271</v>
      </c>
      <c r="H5231" s="15" t="s">
        <v>283</v>
      </c>
      <c r="I5231" s="130">
        <v>9.4700000000000006</v>
      </c>
      <c r="J5231" s="6">
        <f>1</f>
        <v>1</v>
      </c>
    </row>
    <row r="5232" spans="2:10" ht="23.25" customHeight="1">
      <c r="B5232" s="100" t="s">
        <v>429</v>
      </c>
      <c r="C5232" s="100" t="str">
        <f>_xlfn.XLOOKUP(tblMix[[#This Row],[Team Name]],tblLookup[Team Name],tblLookup[Arena Name],NA(),0,1)</f>
        <v>SoFi Stadium</v>
      </c>
      <c r="D5232" s="100" t="str">
        <f>_xlfn.XLOOKUP(tblMix[[#This Row],[Arena Name]],tblLookup[Arena Name],tblLookup[Arena Location],NA(),0,1)</f>
        <v>Inglewood, California</v>
      </c>
      <c r="E5232" s="100">
        <v>70240</v>
      </c>
      <c r="F5232" s="129">
        <v>2020</v>
      </c>
      <c r="G5232" s="100" t="s">
        <v>299</v>
      </c>
      <c r="H5232" s="15" t="s">
        <v>283</v>
      </c>
      <c r="I5232" s="130">
        <v>5.21</v>
      </c>
      <c r="J5232" s="6">
        <f>1</f>
        <v>1</v>
      </c>
    </row>
    <row r="5233" spans="2:10" ht="23.25" customHeight="1">
      <c r="B5233" s="100" t="s">
        <v>448</v>
      </c>
      <c r="C5233" s="100" t="str">
        <f>_xlfn.XLOOKUP(tblMix[[#This Row],[Team Name]],tblLookup[Team Name],tblLookup[Arena Name],NA(),0,1)</f>
        <v>MetLife Stadium</v>
      </c>
      <c r="D5233" s="100" t="str">
        <f>_xlfn.XLOOKUP(tblMix[[#This Row],[Arena Name]],tblLookup[Arena Name],tblLookup[Arena Location],NA(),0,1)</f>
        <v>East Rutherford, New Jersey</v>
      </c>
      <c r="E5233" s="100">
        <v>82500</v>
      </c>
      <c r="F5233" s="129">
        <v>2010</v>
      </c>
      <c r="G5233" s="100" t="s">
        <v>303</v>
      </c>
      <c r="H5233" s="15" t="s">
        <v>287</v>
      </c>
      <c r="I5233" s="130">
        <v>13.89</v>
      </c>
      <c r="J5233" s="6">
        <f>1</f>
        <v>1</v>
      </c>
    </row>
    <row r="5234" spans="2:10" ht="23.25" customHeight="1">
      <c r="B5234" s="100" t="s">
        <v>381</v>
      </c>
      <c r="C5234" s="100" t="s">
        <v>382</v>
      </c>
      <c r="D5234" s="100" t="s">
        <v>383</v>
      </c>
      <c r="E5234" s="100">
        <v>71000</v>
      </c>
      <c r="F5234" s="129">
        <v>2017</v>
      </c>
      <c r="G5234" s="100" t="s">
        <v>293</v>
      </c>
      <c r="H5234" s="15" t="s">
        <v>281</v>
      </c>
      <c r="I5234" s="130">
        <v>5.38</v>
      </c>
      <c r="J5234" s="6">
        <f>1</f>
        <v>1</v>
      </c>
    </row>
    <row r="5235" spans="2:10" ht="23.25" customHeight="1">
      <c r="B5235" s="100" t="s">
        <v>436</v>
      </c>
      <c r="C5235" s="100" t="s">
        <v>437</v>
      </c>
      <c r="D5235" s="100" t="s">
        <v>438</v>
      </c>
      <c r="E5235" s="100">
        <v>66655</v>
      </c>
      <c r="F5235" s="129">
        <v>2016</v>
      </c>
      <c r="G5235" s="100" t="s">
        <v>276</v>
      </c>
      <c r="H5235" s="15" t="s">
        <v>283</v>
      </c>
      <c r="I5235" s="130">
        <v>6.13</v>
      </c>
      <c r="J5235" s="6">
        <f>1</f>
        <v>1</v>
      </c>
    </row>
    <row r="5236" spans="2:10" ht="23.25" customHeight="1">
      <c r="B5236" s="100" t="s">
        <v>467</v>
      </c>
      <c r="C5236" s="100" t="s">
        <v>468</v>
      </c>
      <c r="D5236" s="100" t="s">
        <v>469</v>
      </c>
      <c r="E5236" s="100">
        <v>82000</v>
      </c>
      <c r="F5236" s="129">
        <v>1997</v>
      </c>
      <c r="G5236" s="100" t="s">
        <v>291</v>
      </c>
      <c r="H5236" s="15" t="s">
        <v>287</v>
      </c>
      <c r="I5236" s="130">
        <v>8.57</v>
      </c>
      <c r="J5236" s="6">
        <f>1</f>
        <v>1</v>
      </c>
    </row>
    <row r="5237" spans="2:10" ht="23.25" customHeight="1">
      <c r="B5237" s="100" t="str" cm="1">
        <f t="array" ref="B5237">_xlfn.XLOOKUP(tblMix[[#This Row],[Arena Name]]&amp;tblMix[[#This Row],[Arena Location]],tblLookup[Arena Name]&amp;tblLookup[Arena Location],tblLookup[Team Name],NA(),0,1)</f>
        <v>Washington Commanders</v>
      </c>
      <c r="C5237" s="100" t="s">
        <v>468</v>
      </c>
      <c r="D5237" s="100" t="s">
        <v>469</v>
      </c>
      <c r="E5237" s="100">
        <v>82000</v>
      </c>
      <c r="F5237" s="129">
        <v>1997</v>
      </c>
      <c r="G5237" s="100" t="s">
        <v>284</v>
      </c>
      <c r="H5237" s="15" t="s">
        <v>290</v>
      </c>
      <c r="I5237" s="130">
        <v>10.16</v>
      </c>
      <c r="J5237" s="6">
        <f>1</f>
        <v>1</v>
      </c>
    </row>
    <row r="5238" spans="2:10" ht="23.25" customHeight="1">
      <c r="B5238" s="100" t="s">
        <v>408</v>
      </c>
      <c r="C5238" s="100" t="s">
        <v>409</v>
      </c>
      <c r="D5238" s="100" t="str">
        <f>_xlfn.XLOOKUP(tblMix[[#This Row],[Arena Name]],tblLookup[Arena Name],tblLookup[Arena Location],NA(),0,1)</f>
        <v>Detroit, Michigan</v>
      </c>
      <c r="E5238" s="100">
        <v>65000</v>
      </c>
      <c r="F5238" s="129">
        <v>2002</v>
      </c>
      <c r="G5238" s="100" t="s">
        <v>295</v>
      </c>
      <c r="H5238" s="15" t="s">
        <v>290</v>
      </c>
      <c r="I5238" s="130">
        <v>15.77</v>
      </c>
      <c r="J5238" s="6">
        <f>1</f>
        <v>1</v>
      </c>
    </row>
    <row r="5239" spans="2:10" ht="23.25" customHeight="1">
      <c r="B5239" s="100" t="s">
        <v>378</v>
      </c>
      <c r="C5239" s="100" t="s">
        <v>379</v>
      </c>
      <c r="D5239" s="100" t="s">
        <v>380</v>
      </c>
      <c r="E5239" s="100">
        <v>63400</v>
      </c>
      <c r="F5239" s="129">
        <v>2006</v>
      </c>
      <c r="G5239" s="100" t="s">
        <v>296</v>
      </c>
      <c r="H5239" s="15" t="s">
        <v>281</v>
      </c>
      <c r="I5239" s="130">
        <v>12.21</v>
      </c>
      <c r="J5239" s="6">
        <f>1</f>
        <v>1</v>
      </c>
    </row>
    <row r="5240" spans="2:10" ht="23.25" customHeight="1">
      <c r="B5240" s="100" t="s">
        <v>417</v>
      </c>
      <c r="C5240" s="100" t="str">
        <f>_xlfn.XLOOKUP(tblMix[[#This Row],[Team Name]],tblLookup[Team Name],tblLookup[Arena Name],NA(),0,1)</f>
        <v>Lucas Oil Stadium</v>
      </c>
      <c r="D5240" s="100" t="s">
        <v>419</v>
      </c>
      <c r="E5240" s="100">
        <v>67000</v>
      </c>
      <c r="F5240" s="129">
        <v>2008</v>
      </c>
      <c r="G5240" s="100" t="s">
        <v>270</v>
      </c>
      <c r="H5240" s="15" t="s">
        <v>283</v>
      </c>
      <c r="I5240" s="130">
        <v>8.67</v>
      </c>
      <c r="J5240" s="6">
        <f>1</f>
        <v>1</v>
      </c>
    </row>
    <row r="5241" spans="2:10" ht="23.25" customHeight="1">
      <c r="B5241" s="100" t="str" cm="1">
        <f t="array" ref="B5241">_xlfn.XLOOKUP(tblMix[[#This Row],[Arena Name]]&amp;tblMix[[#This Row],[Arena Location]],tblLookup[Arena Name]&amp;tblLookup[Arena Location],tblLookup[Team Name],NA(),0,1)</f>
        <v>New York Giants</v>
      </c>
      <c r="C5241" s="100" t="str">
        <f>_xlfn.XLOOKUP(tblMix[[#This Row],[Arena Location]],tblLookup[Arena Location],tblLookup[Arena Name],NA(),0,1)</f>
        <v>MetLife Stadium</v>
      </c>
      <c r="D5241" s="100" t="s">
        <v>447</v>
      </c>
      <c r="E5241" s="100">
        <v>82500</v>
      </c>
      <c r="F5241" s="129">
        <v>2010</v>
      </c>
      <c r="G5241" s="100" t="s">
        <v>361</v>
      </c>
      <c r="H5241" s="15" t="s">
        <v>283</v>
      </c>
      <c r="I5241" s="130">
        <v>3.15</v>
      </c>
      <c r="J5241" s="6">
        <f>1</f>
        <v>1</v>
      </c>
    </row>
    <row r="5242" spans="2:10" ht="23.25" customHeight="1">
      <c r="B5242" s="100" t="s">
        <v>414</v>
      </c>
      <c r="C5242" s="100" t="s">
        <v>415</v>
      </c>
      <c r="D5242" s="100" t="s">
        <v>416</v>
      </c>
      <c r="E5242" s="100">
        <v>72220</v>
      </c>
      <c r="F5242" s="129">
        <v>2002</v>
      </c>
      <c r="G5242" s="100" t="s">
        <v>284</v>
      </c>
      <c r="H5242" s="15" t="s">
        <v>287</v>
      </c>
      <c r="I5242" s="130">
        <v>10.71</v>
      </c>
      <c r="J5242" s="6">
        <f>1</f>
        <v>1</v>
      </c>
    </row>
    <row r="5243" spans="2:10" ht="23.25" customHeight="1">
      <c r="B5243" s="100" t="s">
        <v>436</v>
      </c>
      <c r="C5243" s="100" t="str">
        <f>_xlfn.XLOOKUP(tblMix[[#This Row],[Team Name]],tblLookup[Team Name],tblLookup[Arena Name],NA(),0,1)</f>
        <v>U.S. Bank Stadium</v>
      </c>
      <c r="D5243" s="100" t="s">
        <v>438</v>
      </c>
      <c r="E5243" s="100">
        <v>66655</v>
      </c>
      <c r="F5243" s="129">
        <v>2016</v>
      </c>
      <c r="G5243" s="100" t="s">
        <v>311</v>
      </c>
      <c r="H5243" s="15" t="s">
        <v>281</v>
      </c>
      <c r="I5243" s="130">
        <v>13.65</v>
      </c>
      <c r="J5243" s="6">
        <f>1</f>
        <v>1</v>
      </c>
    </row>
    <row r="5244" spans="2:10" ht="23.25" customHeight="1">
      <c r="B5244" s="100" t="str" cm="1">
        <f t="array" ref="B5244">_xlfn.XLOOKUP(tblMix[[#This Row],[Arena Name]]&amp;tblMix[[#This Row],[Arena Location]],tblLookup[Arena Name]&amp;tblLookup[Arena Location],tblLookup[Team Name],NA(),0,1)</f>
        <v>Denver Broncos</v>
      </c>
      <c r="C5244" s="100" t="s">
        <v>406</v>
      </c>
      <c r="D5244" s="100" t="s">
        <v>407</v>
      </c>
      <c r="E5244" s="100">
        <v>76125</v>
      </c>
      <c r="F5244" s="129">
        <v>2001</v>
      </c>
      <c r="G5244" s="100" t="s">
        <v>292</v>
      </c>
      <c r="H5244" s="15" t="s">
        <v>281</v>
      </c>
      <c r="I5244" s="130">
        <v>9.19</v>
      </c>
      <c r="J5244" s="6">
        <f>1</f>
        <v>1</v>
      </c>
    </row>
    <row r="5245" spans="2:10" ht="23.25" customHeight="1">
      <c r="B5245" s="100" t="s">
        <v>461</v>
      </c>
      <c r="C5245" s="100" t="s">
        <v>462</v>
      </c>
      <c r="D5245" s="100" t="s">
        <v>463</v>
      </c>
      <c r="E5245" s="100">
        <v>65890</v>
      </c>
      <c r="F5245" s="129">
        <v>1998</v>
      </c>
      <c r="G5245" s="100" t="s">
        <v>299</v>
      </c>
      <c r="H5245" s="15" t="s">
        <v>283</v>
      </c>
      <c r="I5245" s="130">
        <v>5.21</v>
      </c>
      <c r="J5245" s="6">
        <f>1</f>
        <v>1</v>
      </c>
    </row>
    <row r="5246" spans="2:10" ht="23.25" customHeight="1">
      <c r="B5246" s="100" t="s">
        <v>423</v>
      </c>
      <c r="C5246" s="100" t="s">
        <v>424</v>
      </c>
      <c r="D5246" s="100" t="s">
        <v>425</v>
      </c>
      <c r="E5246" s="100">
        <v>76416</v>
      </c>
      <c r="F5246" s="129">
        <v>1972</v>
      </c>
      <c r="G5246" s="100" t="s">
        <v>311</v>
      </c>
      <c r="H5246" s="15" t="s">
        <v>281</v>
      </c>
      <c r="I5246" s="130">
        <v>13.65</v>
      </c>
      <c r="J5246" s="6">
        <f>1</f>
        <v>1</v>
      </c>
    </row>
    <row r="5247" spans="2:10" ht="23.25" customHeight="1">
      <c r="B5247" s="100" t="s">
        <v>426</v>
      </c>
      <c r="C5247" s="100" t="s">
        <v>427</v>
      </c>
      <c r="D5247" s="100" t="s">
        <v>428</v>
      </c>
      <c r="E5247" s="100">
        <v>65000</v>
      </c>
      <c r="F5247" s="129">
        <v>2020</v>
      </c>
      <c r="G5247" s="100" t="s">
        <v>361</v>
      </c>
      <c r="H5247" s="15" t="s">
        <v>290</v>
      </c>
      <c r="I5247" s="130">
        <v>3.25</v>
      </c>
      <c r="J5247" s="6">
        <f>1</f>
        <v>1</v>
      </c>
    </row>
    <row r="5248" spans="2:10" ht="23.25" customHeight="1">
      <c r="B5248" s="100" t="s">
        <v>378</v>
      </c>
      <c r="C5248" s="100" t="str">
        <f>_xlfn.XLOOKUP(tblMix[[#This Row],[Team Name]],tblLookup[Team Name],tblLookup[Arena Name],NA(),0,1)</f>
        <v>State Farm Stadium</v>
      </c>
      <c r="D5248" s="100" t="str">
        <f>_xlfn.XLOOKUP(tblMix[[#This Row],[Arena Name]],tblLookup[Arena Name],tblLookup[Arena Location],NA(),0,1)</f>
        <v>Glendale, Arizona</v>
      </c>
      <c r="E5248" s="100">
        <v>63400</v>
      </c>
      <c r="F5248" s="129">
        <v>2006</v>
      </c>
      <c r="G5248" s="100" t="s">
        <v>302</v>
      </c>
      <c r="H5248" s="15" t="s">
        <v>287</v>
      </c>
      <c r="I5248" s="130">
        <v>2.62</v>
      </c>
      <c r="J5248" s="6">
        <f>1</f>
        <v>1</v>
      </c>
    </row>
    <row r="5249" spans="2:10" ht="23.25" customHeight="1">
      <c r="B5249" s="100" t="str" cm="1">
        <f t="array" ref="B5249">_xlfn.XLOOKUP(tblMix[[#This Row],[Arena Name]]&amp;tblMix[[#This Row],[Arena Location]],tblLookup[Arena Name]&amp;tblLookup[Arena Location],tblLookup[Team Name],NA(),0,1)</f>
        <v>Chicago Bears</v>
      </c>
      <c r="C5249" s="100" t="str">
        <f>_xlfn.XLOOKUP(tblMix[[#This Row],[Arena Location]],tblLookup[Arena Location],tblLookup[Arena Name],NA(),0,1)</f>
        <v>Soldier Field</v>
      </c>
      <c r="D5249" s="100" t="s">
        <v>395</v>
      </c>
      <c r="E5249" s="100">
        <v>61500</v>
      </c>
      <c r="F5249" s="129">
        <v>1924</v>
      </c>
      <c r="G5249" s="100" t="s">
        <v>363</v>
      </c>
      <c r="H5249" s="15" t="s">
        <v>281</v>
      </c>
      <c r="I5249" s="130">
        <v>5.56</v>
      </c>
      <c r="J5249" s="6">
        <f>1</f>
        <v>1</v>
      </c>
    </row>
    <row r="5250" spans="2:10" ht="23.25" customHeight="1">
      <c r="B5250" s="100" t="s">
        <v>414</v>
      </c>
      <c r="C5250" s="100" t="s">
        <v>415</v>
      </c>
      <c r="D5250" s="100" t="str">
        <f>_xlfn.XLOOKUP(tblMix[[#This Row],[Arena Name]],tblLookup[Arena Name],tblLookup[Arena Location],NA(),0,1)</f>
        <v>Houston, Texas</v>
      </c>
      <c r="E5250" s="100">
        <v>72220</v>
      </c>
      <c r="F5250" s="129">
        <v>2002</v>
      </c>
      <c r="G5250" s="100" t="s">
        <v>310</v>
      </c>
      <c r="H5250" s="15" t="s">
        <v>283</v>
      </c>
      <c r="I5250" s="130">
        <v>7.49</v>
      </c>
      <c r="J5250" s="6">
        <f>1</f>
        <v>1</v>
      </c>
    </row>
    <row r="5251" spans="2:10" ht="23.25" customHeight="1">
      <c r="B5251" s="100" t="s">
        <v>436</v>
      </c>
      <c r="C5251" s="100" t="s">
        <v>437</v>
      </c>
      <c r="D5251" s="100" t="str">
        <f>_xlfn.XLOOKUP(tblMix[[#This Row],[Arena Name]],tblLookup[Arena Name],tblLookup[Arena Location],NA(),0,1)</f>
        <v>Minneapolis, Minnesota</v>
      </c>
      <c r="E5251" s="100">
        <v>66655</v>
      </c>
      <c r="F5251" s="129">
        <v>2016</v>
      </c>
      <c r="G5251" s="100" t="s">
        <v>291</v>
      </c>
      <c r="H5251" s="15" t="s">
        <v>281</v>
      </c>
      <c r="I5251" s="130">
        <v>9.43</v>
      </c>
      <c r="J5251" s="6">
        <f>1</f>
        <v>1</v>
      </c>
    </row>
    <row r="5252" spans="2:10" ht="23.25" customHeight="1">
      <c r="B5252" s="100" t="s">
        <v>448</v>
      </c>
      <c r="C5252" s="100" t="s">
        <v>446</v>
      </c>
      <c r="D5252" s="100" t="s">
        <v>447</v>
      </c>
      <c r="E5252" s="100">
        <v>82500</v>
      </c>
      <c r="F5252" s="129">
        <v>2010</v>
      </c>
      <c r="G5252" s="100" t="s">
        <v>300</v>
      </c>
      <c r="H5252" s="15" t="s">
        <v>287</v>
      </c>
      <c r="I5252" s="130">
        <v>8.15</v>
      </c>
      <c r="J5252" s="6">
        <f>1</f>
        <v>1</v>
      </c>
    </row>
    <row r="5253" spans="2:10" ht="23.25" customHeight="1">
      <c r="B5253" s="100" t="s">
        <v>452</v>
      </c>
      <c r="C5253" s="100" t="s">
        <v>453</v>
      </c>
      <c r="D5253" s="100" t="s">
        <v>454</v>
      </c>
      <c r="E5253" s="100">
        <v>68400</v>
      </c>
      <c r="F5253" s="129">
        <v>2001</v>
      </c>
      <c r="G5253" s="100" t="s">
        <v>322</v>
      </c>
      <c r="H5253" s="15" t="s">
        <v>290</v>
      </c>
      <c r="I5253" s="130">
        <v>5.04</v>
      </c>
      <c r="J5253" s="6">
        <f>1</f>
        <v>1</v>
      </c>
    </row>
    <row r="5254" spans="2:10" ht="23.25" customHeight="1">
      <c r="B5254" s="100" t="s">
        <v>455</v>
      </c>
      <c r="C5254" s="100" t="str">
        <f>_xlfn.XLOOKUP(tblMix[[#This Row],[Team Name]],tblLookup[Team Name],tblLookup[Arena Name],NA(),0,1)</f>
        <v>Levi's Stadium</v>
      </c>
      <c r="D5254" s="100" t="str">
        <f>_xlfn.XLOOKUP(tblMix[[#This Row],[Arena Name]],tblLookup[Arena Name],tblLookup[Arena Location],NA(),0,1)</f>
        <v>Santa Clara, California</v>
      </c>
      <c r="E5254" s="100">
        <v>68500</v>
      </c>
      <c r="F5254" s="129">
        <v>2014</v>
      </c>
      <c r="G5254" s="100" t="s">
        <v>361</v>
      </c>
      <c r="H5254" s="15" t="s">
        <v>283</v>
      </c>
      <c r="I5254" s="130">
        <v>3.15</v>
      </c>
      <c r="J5254" s="6">
        <f>1</f>
        <v>1</v>
      </c>
    </row>
    <row r="5255" spans="2:10" ht="23.25" customHeight="1">
      <c r="B5255" s="100" t="s">
        <v>461</v>
      </c>
      <c r="C5255" s="100" t="s">
        <v>462</v>
      </c>
      <c r="D5255" s="100" t="s">
        <v>463</v>
      </c>
      <c r="E5255" s="100">
        <v>65890</v>
      </c>
      <c r="F5255" s="129">
        <v>1998</v>
      </c>
      <c r="G5255" s="100" t="s">
        <v>285</v>
      </c>
      <c r="H5255" s="15" t="s">
        <v>281</v>
      </c>
      <c r="I5255" s="130">
        <v>13.35</v>
      </c>
      <c r="J5255" s="6">
        <f>1</f>
        <v>1</v>
      </c>
    </row>
    <row r="5256" spans="2:10" ht="23.25" customHeight="1">
      <c r="B5256" s="100" t="str" cm="1">
        <f t="array" ref="B5256">_xlfn.XLOOKUP(tblMix[[#This Row],[Arena Name]]&amp;tblMix[[#This Row],[Arena Location]],tblLookup[Arena Name]&amp;tblLookup[Arena Location],tblLookup[Team Name],NA(),0,1)</f>
        <v>Indianapolis Colts</v>
      </c>
      <c r="C5256" s="100" t="s">
        <v>418</v>
      </c>
      <c r="D5256" s="100" t="s">
        <v>419</v>
      </c>
      <c r="E5256" s="100">
        <v>67000</v>
      </c>
      <c r="F5256" s="129">
        <v>2008</v>
      </c>
      <c r="G5256" s="100" t="s">
        <v>273</v>
      </c>
      <c r="H5256" s="15" t="s">
        <v>283</v>
      </c>
      <c r="I5256" s="130">
        <v>6.07</v>
      </c>
      <c r="J5256" s="6">
        <f>1</f>
        <v>1</v>
      </c>
    </row>
    <row r="5257" spans="2:10" ht="23.25" customHeight="1">
      <c r="B5257" s="100" t="s">
        <v>423</v>
      </c>
      <c r="C5257" s="100" t="s">
        <v>424</v>
      </c>
      <c r="D5257" s="100" t="s">
        <v>425</v>
      </c>
      <c r="E5257" s="100">
        <v>76416</v>
      </c>
      <c r="F5257" s="129">
        <v>1972</v>
      </c>
      <c r="G5257" s="100" t="s">
        <v>270</v>
      </c>
      <c r="H5257" s="15" t="s">
        <v>281</v>
      </c>
      <c r="I5257" s="130">
        <v>8.84</v>
      </c>
      <c r="J5257" s="6">
        <f>1</f>
        <v>1</v>
      </c>
    </row>
    <row r="5258" spans="2:10" ht="23.25" customHeight="1">
      <c r="B5258" s="100" t="s">
        <v>378</v>
      </c>
      <c r="C5258" s="100" t="s">
        <v>379</v>
      </c>
      <c r="D5258" s="100" t="s">
        <v>380</v>
      </c>
      <c r="E5258" s="100">
        <v>63400</v>
      </c>
      <c r="F5258" s="129">
        <v>2006</v>
      </c>
      <c r="G5258" s="100" t="s">
        <v>296</v>
      </c>
      <c r="H5258" s="15" t="s">
        <v>287</v>
      </c>
      <c r="I5258" s="130">
        <v>11.1</v>
      </c>
      <c r="J5258" s="6">
        <f>1</f>
        <v>1</v>
      </c>
    </row>
    <row r="5259" spans="2:10" ht="23.25" customHeight="1">
      <c r="B5259" s="100" t="s">
        <v>452</v>
      </c>
      <c r="C5259" s="100" t="s">
        <v>453</v>
      </c>
      <c r="D5259" s="100" t="str">
        <f>_xlfn.XLOOKUP(tblMix[[#This Row],[Arena Name]],tblLookup[Arena Name],tblLookup[Arena Location],NA(),0,1)</f>
        <v>Pittsburgh, Pennsylvania</v>
      </c>
      <c r="E5259" s="100">
        <v>68400</v>
      </c>
      <c r="F5259" s="129">
        <v>2001</v>
      </c>
      <c r="G5259" s="100" t="s">
        <v>363</v>
      </c>
      <c r="H5259" s="15" t="s">
        <v>287</v>
      </c>
      <c r="I5259" s="130">
        <v>5.05</v>
      </c>
      <c r="J5259" s="6">
        <f>1</f>
        <v>1</v>
      </c>
    </row>
    <row r="5260" spans="2:10" ht="23.25" customHeight="1">
      <c r="B5260" s="100" t="s">
        <v>464</v>
      </c>
      <c r="C5260" s="100" t="s">
        <v>465</v>
      </c>
      <c r="D5260" s="100" t="s">
        <v>466</v>
      </c>
      <c r="E5260" s="100">
        <v>69143</v>
      </c>
      <c r="F5260" s="129">
        <v>1999</v>
      </c>
      <c r="G5260" s="100" t="s">
        <v>270</v>
      </c>
      <c r="H5260" s="15" t="s">
        <v>283</v>
      </c>
      <c r="I5260" s="130">
        <v>8.67</v>
      </c>
      <c r="J5260" s="6">
        <f>1</f>
        <v>1</v>
      </c>
    </row>
    <row r="5261" spans="2:10" ht="23.25" customHeight="1">
      <c r="B5261" s="100" t="s">
        <v>432</v>
      </c>
      <c r="C5261" s="100" t="s">
        <v>430</v>
      </c>
      <c r="D5261" s="100" t="s">
        <v>431</v>
      </c>
      <c r="E5261" s="100">
        <v>70240</v>
      </c>
      <c r="F5261" s="129">
        <v>2020</v>
      </c>
      <c r="G5261" s="100" t="s">
        <v>311</v>
      </c>
      <c r="H5261" s="15" t="s">
        <v>287</v>
      </c>
      <c r="I5261" s="130">
        <v>14.84</v>
      </c>
      <c r="J5261" s="6">
        <f>1</f>
        <v>1</v>
      </c>
    </row>
    <row r="5262" spans="2:10" ht="23.25" customHeight="1">
      <c r="B5262" s="100" t="s">
        <v>448</v>
      </c>
      <c r="C5262" s="100" t="s">
        <v>446</v>
      </c>
      <c r="D5262" s="100" t="s">
        <v>447</v>
      </c>
      <c r="E5262" s="100">
        <v>82500</v>
      </c>
      <c r="F5262" s="129">
        <v>2010</v>
      </c>
      <c r="G5262" s="100" t="s">
        <v>323</v>
      </c>
      <c r="H5262" s="15" t="s">
        <v>287</v>
      </c>
      <c r="I5262" s="130">
        <v>2.11</v>
      </c>
      <c r="J5262" s="6">
        <f>1</f>
        <v>1</v>
      </c>
    </row>
    <row r="5263" spans="2:10" ht="23.25" customHeight="1">
      <c r="B5263" s="100" t="s">
        <v>408</v>
      </c>
      <c r="C5263" s="100" t="str">
        <f>_xlfn.XLOOKUP(tblMix[[#This Row],[Team Name]],tblLookup[Team Name],tblLookup[Arena Name],NA(),0,1)</f>
        <v>Ford Field</v>
      </c>
      <c r="D5263" s="100" t="s">
        <v>410</v>
      </c>
      <c r="E5263" s="100">
        <v>65000</v>
      </c>
      <c r="F5263" s="129">
        <v>2002</v>
      </c>
      <c r="G5263" s="100" t="s">
        <v>310</v>
      </c>
      <c r="H5263" s="15" t="s">
        <v>281</v>
      </c>
      <c r="I5263" s="130">
        <v>6.82</v>
      </c>
      <c r="J5263" s="6">
        <f>1</f>
        <v>1</v>
      </c>
    </row>
    <row r="5264" spans="2:10" ht="23.25" customHeight="1">
      <c r="B5264" s="100" t="s">
        <v>381</v>
      </c>
      <c r="C5264" s="100" t="s">
        <v>382</v>
      </c>
      <c r="D5264" s="100" t="s">
        <v>383</v>
      </c>
      <c r="E5264" s="100">
        <v>71000</v>
      </c>
      <c r="F5264" s="129">
        <v>2017</v>
      </c>
      <c r="G5264" s="100" t="s">
        <v>308</v>
      </c>
      <c r="H5264" s="15" t="s">
        <v>283</v>
      </c>
      <c r="I5264" s="130">
        <v>11.5</v>
      </c>
      <c r="J5264" s="6">
        <f>1</f>
        <v>1</v>
      </c>
    </row>
    <row r="5265" spans="2:10" ht="23.25" customHeight="1">
      <c r="B5265" s="100" t="str" cm="1">
        <f t="array" ref="B5265">_xlfn.XLOOKUP(tblMix[[#This Row],[Arena Name]]&amp;tblMix[[#This Row],[Arena Location]],tblLookup[Arena Name]&amp;tblLookup[Arena Location],tblLookup[Team Name],NA(),0,1)</f>
        <v>Carolina Panthers</v>
      </c>
      <c r="C5265" s="100" t="str">
        <f>_xlfn.XLOOKUP(tblMix[[#This Row],[Arena Location]],tblLookup[Arena Location],tblLookup[Arena Name],NA(),0,1)</f>
        <v>Bank of America Stadium</v>
      </c>
      <c r="D5265" s="100" t="s">
        <v>392</v>
      </c>
      <c r="E5265" s="100">
        <v>75523</v>
      </c>
      <c r="F5265" s="129">
        <v>1996</v>
      </c>
      <c r="G5265" s="100" t="s">
        <v>364</v>
      </c>
      <c r="H5265" s="15" t="s">
        <v>290</v>
      </c>
      <c r="I5265" s="130">
        <v>6.73</v>
      </c>
      <c r="J5265" s="6">
        <f>1</f>
        <v>1</v>
      </c>
    </row>
    <row r="5266" spans="2:10" ht="23.25" customHeight="1">
      <c r="B5266" s="100" t="s">
        <v>417</v>
      </c>
      <c r="C5266" s="100" t="str">
        <f>_xlfn.XLOOKUP(tblMix[[#This Row],[Team Name]],tblLookup[Team Name],tblLookup[Arena Name],NA(),0,1)</f>
        <v>Lucas Oil Stadium</v>
      </c>
      <c r="D5266" s="100" t="str">
        <f>_xlfn.XLOOKUP(tblMix[[#This Row],[Arena Name]],tblLookup[Arena Name],tblLookup[Arena Location],NA(),0,1)</f>
        <v>Indianapolis, Indiana</v>
      </c>
      <c r="E5266" s="100">
        <v>67000</v>
      </c>
      <c r="F5266" s="129">
        <v>2008</v>
      </c>
      <c r="G5266" s="100" t="s">
        <v>364</v>
      </c>
      <c r="H5266" s="15" t="s">
        <v>283</v>
      </c>
      <c r="I5266" s="130">
        <v>6.86</v>
      </c>
      <c r="J5266" s="6">
        <f>1</f>
        <v>1</v>
      </c>
    </row>
    <row r="5267" spans="2:10" ht="23.25" customHeight="1">
      <c r="B5267" s="100" t="str" cm="1">
        <f t="array" ref="B5267">_xlfn.XLOOKUP(tblMix[[#This Row],[Arena Name]]&amp;tblMix[[#This Row],[Arena Location]],tblLookup[Arena Name]&amp;tblLookup[Arena Location],tblLookup[Team Name],NA(),0,1)</f>
        <v>Chicago Bears</v>
      </c>
      <c r="C5267" s="100" t="s">
        <v>394</v>
      </c>
      <c r="D5267" s="100" t="str">
        <f>_xlfn.XLOOKUP(tblMix[[#This Row],[Arena Name]],tblLookup[Arena Name],tblLookup[Arena Location],NA(),0,1)</f>
        <v>Chicago, Illinois</v>
      </c>
      <c r="E5267" s="100">
        <v>61500</v>
      </c>
      <c r="F5267" s="129">
        <v>1924</v>
      </c>
      <c r="G5267" s="100" t="s">
        <v>365</v>
      </c>
      <c r="H5267" s="15" t="s">
        <v>287</v>
      </c>
      <c r="I5267" s="130">
        <v>7.18</v>
      </c>
      <c r="J5267" s="6">
        <f>1</f>
        <v>1</v>
      </c>
    </row>
    <row r="5268" spans="2:10" ht="23.25" customHeight="1">
      <c r="B5268" s="100" t="s">
        <v>455</v>
      </c>
      <c r="C5268" s="100" t="s">
        <v>456</v>
      </c>
      <c r="D5268" s="100" t="str">
        <f>_xlfn.XLOOKUP(tblMix[[#This Row],[Arena Name]],tblLookup[Arena Name],tblLookup[Arena Location],NA(),0,1)</f>
        <v>Santa Clara, California</v>
      </c>
      <c r="E5268" s="100">
        <v>68500</v>
      </c>
      <c r="F5268" s="129">
        <v>2014</v>
      </c>
      <c r="G5268" s="100" t="s">
        <v>293</v>
      </c>
      <c r="H5268" s="15" t="s">
        <v>287</v>
      </c>
      <c r="I5268" s="130">
        <v>5.08</v>
      </c>
      <c r="J5268" s="6">
        <f>1</f>
        <v>1</v>
      </c>
    </row>
    <row r="5269" spans="2:10" ht="23.25" customHeight="1">
      <c r="B5269" s="100" t="s">
        <v>432</v>
      </c>
      <c r="C5269" s="100" t="s">
        <v>430</v>
      </c>
      <c r="D5269" s="100" t="s">
        <v>431</v>
      </c>
      <c r="E5269" s="100">
        <v>70240</v>
      </c>
      <c r="F5269" s="129">
        <v>2020</v>
      </c>
      <c r="G5269" s="100" t="s">
        <v>294</v>
      </c>
      <c r="H5269" s="15" t="s">
        <v>287</v>
      </c>
      <c r="I5269" s="130">
        <v>3.08</v>
      </c>
      <c r="J5269" s="6">
        <f>1</f>
        <v>1</v>
      </c>
    </row>
    <row r="5270" spans="2:10" ht="23.25" customHeight="1">
      <c r="B5270" s="100" t="s">
        <v>432</v>
      </c>
      <c r="C5270" s="100" t="s">
        <v>430</v>
      </c>
      <c r="D5270" s="100" t="s">
        <v>431</v>
      </c>
      <c r="E5270" s="100">
        <v>70240</v>
      </c>
      <c r="F5270" s="129">
        <v>2020</v>
      </c>
      <c r="G5270" s="100" t="s">
        <v>275</v>
      </c>
      <c r="H5270" s="15" t="s">
        <v>290</v>
      </c>
      <c r="I5270" s="130">
        <v>13.76</v>
      </c>
      <c r="J5270" s="6">
        <f>1</f>
        <v>1</v>
      </c>
    </row>
    <row r="5271" spans="2:10" ht="23.25" customHeight="1">
      <c r="B5271" s="100" t="str" cm="1">
        <f t="array" ref="B5271">_xlfn.XLOOKUP(tblMix[[#This Row],[Arena Name]]&amp;tblMix[[#This Row],[Arena Location]],tblLookup[Arena Name]&amp;tblLookup[Arena Location],tblLookup[Team Name],NA(),0,1)</f>
        <v>New York Giants</v>
      </c>
      <c r="C5271" s="100" t="str">
        <f>_xlfn.XLOOKUP(tblMix[[#This Row],[Arena Location]],tblLookup[Arena Location],tblLookup[Arena Name],NA(),0,1)</f>
        <v>MetLife Stadium</v>
      </c>
      <c r="D5271" s="100" t="s">
        <v>447</v>
      </c>
      <c r="E5271" s="100">
        <v>82500</v>
      </c>
      <c r="F5271" s="129">
        <v>2010</v>
      </c>
      <c r="G5271" s="100" t="s">
        <v>363</v>
      </c>
      <c r="H5271" s="15" t="s">
        <v>283</v>
      </c>
      <c r="I5271" s="130">
        <v>5.05</v>
      </c>
      <c r="J5271" s="6">
        <f>1</f>
        <v>1</v>
      </c>
    </row>
    <row r="5272" spans="2:10" ht="23.25" customHeight="1">
      <c r="B5272" s="100" t="s">
        <v>442</v>
      </c>
      <c r="C5272" s="100" t="s">
        <v>443</v>
      </c>
      <c r="D5272" s="100" t="str">
        <f>_xlfn.XLOOKUP(tblMix[[#This Row],[Arena Name]],tblLookup[Arena Name],tblLookup[Arena Location],NA(),0,1)</f>
        <v>New Orleans, Louisiana</v>
      </c>
      <c r="E5272" s="100">
        <v>73208</v>
      </c>
      <c r="F5272" s="129">
        <v>1975</v>
      </c>
      <c r="G5272" s="100" t="s">
        <v>285</v>
      </c>
      <c r="H5272" s="15" t="s">
        <v>287</v>
      </c>
      <c r="I5272" s="130">
        <v>12.71</v>
      </c>
      <c r="J5272" s="6">
        <f>1</f>
        <v>1</v>
      </c>
    </row>
    <row r="5273" spans="2:10" ht="23.25" customHeight="1">
      <c r="B5273" s="100" t="s">
        <v>458</v>
      </c>
      <c r="C5273" s="100" t="str">
        <f>_xlfn.XLOOKUP(tblMix[[#This Row],[Team Name]],tblLookup[Team Name],tblLookup[Arena Name],NA(),0,1)</f>
        <v>Lumen Field</v>
      </c>
      <c r="D5273" s="100" t="s">
        <v>460</v>
      </c>
      <c r="E5273" s="100">
        <v>69000</v>
      </c>
      <c r="F5273" s="129">
        <v>2002</v>
      </c>
      <c r="G5273" s="100" t="s">
        <v>304</v>
      </c>
      <c r="H5273" s="15" t="s">
        <v>283</v>
      </c>
      <c r="I5273" s="130">
        <v>7.53</v>
      </c>
      <c r="J5273" s="6">
        <f>1</f>
        <v>1</v>
      </c>
    </row>
    <row r="5274" spans="2:10" ht="23.25" customHeight="1">
      <c r="B5274" s="100" t="s">
        <v>393</v>
      </c>
      <c r="C5274" s="100" t="s">
        <v>394</v>
      </c>
      <c r="D5274" s="100" t="s">
        <v>395</v>
      </c>
      <c r="E5274" s="100">
        <v>61500</v>
      </c>
      <c r="F5274" s="129">
        <v>1924</v>
      </c>
      <c r="G5274" s="100" t="s">
        <v>322</v>
      </c>
      <c r="H5274" s="15" t="s">
        <v>281</v>
      </c>
      <c r="I5274" s="130">
        <v>4.45</v>
      </c>
      <c r="J5274" s="6">
        <f>1</f>
        <v>1</v>
      </c>
    </row>
    <row r="5275" spans="2:10" ht="23.25" customHeight="1">
      <c r="B5275" s="100" t="s">
        <v>426</v>
      </c>
      <c r="C5275" s="100" t="s">
        <v>427</v>
      </c>
      <c r="D5275" s="100" t="s">
        <v>428</v>
      </c>
      <c r="E5275" s="100">
        <v>65000</v>
      </c>
      <c r="F5275" s="129">
        <v>2020</v>
      </c>
      <c r="G5275" s="100" t="s">
        <v>297</v>
      </c>
      <c r="H5275" s="15" t="s">
        <v>281</v>
      </c>
      <c r="I5275" s="130">
        <v>15.12</v>
      </c>
      <c r="J5275" s="6">
        <f>1</f>
        <v>1</v>
      </c>
    </row>
    <row r="5276" spans="2:10" ht="23.25" customHeight="1">
      <c r="B5276" s="100" t="s">
        <v>429</v>
      </c>
      <c r="C5276" s="100" t="str">
        <f>_xlfn.XLOOKUP(tblMix[[#This Row],[Team Name]],tblLookup[Team Name],tblLookup[Arena Name],NA(),0,1)</f>
        <v>SoFi Stadium</v>
      </c>
      <c r="D5276" s="100" t="s">
        <v>431</v>
      </c>
      <c r="E5276" s="100">
        <v>70240</v>
      </c>
      <c r="F5276" s="129">
        <v>2020</v>
      </c>
      <c r="G5276" s="100" t="s">
        <v>324</v>
      </c>
      <c r="H5276" s="15" t="s">
        <v>290</v>
      </c>
      <c r="I5276" s="130">
        <v>13.09</v>
      </c>
      <c r="J5276" s="6">
        <f>1</f>
        <v>1</v>
      </c>
    </row>
    <row r="5277" spans="2:10" ht="23.25" customHeight="1">
      <c r="B5277" s="100" t="str" cm="1">
        <f t="array" ref="B5277">_xlfn.XLOOKUP(tblMix[[#This Row],[Arena Name]]&amp;tblMix[[#This Row],[Arena Location]],tblLookup[Arena Name]&amp;tblLookup[Arena Location],tblLookup[Team Name],NA(),0,1)</f>
        <v>Denver Broncos</v>
      </c>
      <c r="C5277" s="100" t="str">
        <f>_xlfn.XLOOKUP(tblMix[[#This Row],[Arena Location]],tblLookup[Arena Location],tblLookup[Arena Name],NA(),0,1)</f>
        <v>Empower Field at Mile High</v>
      </c>
      <c r="D5277" s="100" t="s">
        <v>407</v>
      </c>
      <c r="E5277" s="100">
        <v>76125</v>
      </c>
      <c r="F5277" s="129">
        <v>2001</v>
      </c>
      <c r="G5277" s="100" t="s">
        <v>276</v>
      </c>
      <c r="H5277" s="15" t="s">
        <v>287</v>
      </c>
      <c r="I5277" s="130">
        <v>6.13</v>
      </c>
      <c r="J5277" s="6">
        <f>1</f>
        <v>1</v>
      </c>
    </row>
    <row r="5278" spans="2:10" ht="23.25" customHeight="1">
      <c r="B5278" s="100" t="s">
        <v>378</v>
      </c>
      <c r="C5278" s="100" t="s">
        <v>379</v>
      </c>
      <c r="D5278" s="100" t="s">
        <v>380</v>
      </c>
      <c r="E5278" s="100">
        <v>63400</v>
      </c>
      <c r="F5278" s="129">
        <v>2006</v>
      </c>
      <c r="G5278" s="100" t="s">
        <v>364</v>
      </c>
      <c r="H5278" s="15" t="s">
        <v>283</v>
      </c>
      <c r="I5278" s="130">
        <v>6.86</v>
      </c>
      <c r="J5278" s="6">
        <f>1</f>
        <v>1</v>
      </c>
    </row>
    <row r="5279" spans="2:10" ht="23.25" customHeight="1">
      <c r="B5279" s="100" t="s">
        <v>464</v>
      </c>
      <c r="C5279" s="100" t="s">
        <v>465</v>
      </c>
      <c r="D5279" s="100" t="s">
        <v>466</v>
      </c>
      <c r="E5279" s="100">
        <v>69143</v>
      </c>
      <c r="F5279" s="129">
        <v>1999</v>
      </c>
      <c r="G5279" s="100" t="s">
        <v>271</v>
      </c>
      <c r="H5279" s="15" t="s">
        <v>290</v>
      </c>
      <c r="I5279" s="130">
        <v>10.18</v>
      </c>
      <c r="J5279" s="6">
        <f>1</f>
        <v>1</v>
      </c>
    </row>
    <row r="5280" spans="2:10" ht="23.25" customHeight="1">
      <c r="B5280" s="100" t="s">
        <v>436</v>
      </c>
      <c r="C5280" s="100" t="s">
        <v>437</v>
      </c>
      <c r="D5280" s="100" t="s">
        <v>438</v>
      </c>
      <c r="E5280" s="100">
        <v>66655</v>
      </c>
      <c r="F5280" s="129">
        <v>2016</v>
      </c>
      <c r="G5280" s="100" t="s">
        <v>360</v>
      </c>
      <c r="H5280" s="15" t="s">
        <v>281</v>
      </c>
      <c r="I5280" s="130">
        <v>3.39</v>
      </c>
      <c r="J5280" s="6">
        <f>1</f>
        <v>1</v>
      </c>
    </row>
    <row r="5281" spans="2:10" ht="23.25" customHeight="1">
      <c r="B5281" s="100" t="s">
        <v>420</v>
      </c>
      <c r="C5281" s="100" t="s">
        <v>421</v>
      </c>
      <c r="D5281" s="100" t="s">
        <v>422</v>
      </c>
      <c r="E5281" s="100">
        <v>69132</v>
      </c>
      <c r="F5281" s="129">
        <v>2008</v>
      </c>
      <c r="G5281" s="100" t="s">
        <v>312</v>
      </c>
      <c r="H5281" s="15" t="s">
        <v>281</v>
      </c>
      <c r="I5281" s="130">
        <v>16.059999999999999</v>
      </c>
      <c r="J5281" s="6">
        <f>1</f>
        <v>1</v>
      </c>
    </row>
    <row r="5282" spans="2:10" ht="23.25" customHeight="1">
      <c r="B5282" s="100" t="s">
        <v>433</v>
      </c>
      <c r="C5282" s="100" t="str">
        <f>_xlfn.XLOOKUP(tblMix[[#This Row],[Team Name]],tblLookup[Team Name],tblLookup[Arena Name],NA(),0,1)</f>
        <v>Hard Rock Stadium</v>
      </c>
      <c r="D5282" s="100" t="s">
        <v>435</v>
      </c>
      <c r="E5282" s="100">
        <v>65326</v>
      </c>
      <c r="F5282" s="129">
        <v>1987</v>
      </c>
      <c r="G5282" s="100" t="s">
        <v>324</v>
      </c>
      <c r="H5282" s="15" t="s">
        <v>290</v>
      </c>
      <c r="I5282" s="130">
        <v>13.09</v>
      </c>
      <c r="J5282" s="6">
        <f>1</f>
        <v>1</v>
      </c>
    </row>
    <row r="5283" spans="2:10" ht="23.25" customHeight="1">
      <c r="B5283" s="100" t="s">
        <v>439</v>
      </c>
      <c r="C5283" s="100" t="s">
        <v>440</v>
      </c>
      <c r="D5283" s="100" t="str">
        <f>_xlfn.XLOOKUP(tblMix[[#This Row],[Arena Name]],tblLookup[Arena Name],tblLookup[Arena Location],NA(),0,1)</f>
        <v>Foxborough, Massachusetts</v>
      </c>
      <c r="E5283" s="100">
        <v>66829</v>
      </c>
      <c r="F5283" s="129">
        <v>2002</v>
      </c>
      <c r="G5283" s="100" t="s">
        <v>285</v>
      </c>
      <c r="H5283" s="15" t="s">
        <v>287</v>
      </c>
      <c r="I5283" s="130">
        <v>12.71</v>
      </c>
      <c r="J5283" s="6">
        <f>1</f>
        <v>1</v>
      </c>
    </row>
    <row r="5284" spans="2:10" ht="23.25" customHeight="1">
      <c r="B5284" s="100" t="s">
        <v>414</v>
      </c>
      <c r="C5284" s="100" t="str">
        <f>_xlfn.XLOOKUP(tblMix[[#This Row],[Team Name]],tblLookup[Team Name],tblLookup[Arena Name],NA(),0,1)</f>
        <v>NRG Stadium</v>
      </c>
      <c r="D5284" s="100" t="str">
        <f>_xlfn.XLOOKUP(tblMix[[#This Row],[Arena Name]],tblLookup[Arena Name],tblLookup[Arena Location],NA(),0,1)</f>
        <v>Houston, Texas</v>
      </c>
      <c r="E5284" s="100">
        <v>72220</v>
      </c>
      <c r="F5284" s="129">
        <v>2002</v>
      </c>
      <c r="G5284" s="100" t="s">
        <v>298</v>
      </c>
      <c r="H5284" s="15" t="s">
        <v>281</v>
      </c>
      <c r="I5284" s="130">
        <v>9.0500000000000007</v>
      </c>
      <c r="J5284" s="6">
        <f>1</f>
        <v>1</v>
      </c>
    </row>
    <row r="5285" spans="2:10" ht="23.25" customHeight="1">
      <c r="B5285" s="100" t="s">
        <v>439</v>
      </c>
      <c r="C5285" s="100" t="s">
        <v>440</v>
      </c>
      <c r="D5285" s="100" t="s">
        <v>441</v>
      </c>
      <c r="E5285" s="100">
        <v>66829</v>
      </c>
      <c r="F5285" s="129">
        <v>2002</v>
      </c>
      <c r="G5285" s="100" t="s">
        <v>293</v>
      </c>
      <c r="H5285" s="15" t="s">
        <v>281</v>
      </c>
      <c r="I5285" s="130">
        <v>5.38</v>
      </c>
      <c r="J5285" s="6">
        <f>1</f>
        <v>1</v>
      </c>
    </row>
    <row r="5286" spans="2:10" ht="23.25" customHeight="1">
      <c r="B5286" s="100" t="str" cm="1">
        <f t="array" ref="B5286">_xlfn.XLOOKUP(tblMix[[#This Row],[Arena Name]]&amp;tblMix[[#This Row],[Arena Location]],tblLookup[Arena Name]&amp;tblLookup[Arena Location],tblLookup[Team Name],NA(),0,1)</f>
        <v>Cleveland Browns</v>
      </c>
      <c r="C5286" s="100" t="s">
        <v>400</v>
      </c>
      <c r="D5286" s="100" t="str">
        <f>_xlfn.XLOOKUP(tblMix[[#This Row],[Arena Name]],tblLookup[Arena Name],tblLookup[Arena Location],NA(),0,1)</f>
        <v>Cleveland, Ohio</v>
      </c>
      <c r="E5286" s="100">
        <v>67895</v>
      </c>
      <c r="F5286" s="129">
        <v>1999</v>
      </c>
      <c r="G5286" s="100" t="s">
        <v>273</v>
      </c>
      <c r="H5286" s="15" t="s">
        <v>290</v>
      </c>
      <c r="I5286" s="130">
        <v>5.62</v>
      </c>
      <c r="J5286" s="6">
        <f>1</f>
        <v>1</v>
      </c>
    </row>
    <row r="5287" spans="2:10" ht="23.25" customHeight="1">
      <c r="B5287" s="100" t="s">
        <v>448</v>
      </c>
      <c r="C5287" s="100" t="s">
        <v>446</v>
      </c>
      <c r="D5287" s="100" t="s">
        <v>447</v>
      </c>
      <c r="E5287" s="100">
        <v>82500</v>
      </c>
      <c r="F5287" s="129">
        <v>2010</v>
      </c>
      <c r="G5287" s="100" t="s">
        <v>302</v>
      </c>
      <c r="H5287" s="15" t="s">
        <v>281</v>
      </c>
      <c r="I5287" s="130">
        <v>2.7</v>
      </c>
      <c r="J5287" s="6">
        <f>1</f>
        <v>1</v>
      </c>
    </row>
    <row r="5288" spans="2:10" ht="23.25" customHeight="1">
      <c r="B5288" s="100" t="s">
        <v>426</v>
      </c>
      <c r="C5288" s="100" t="s">
        <v>427</v>
      </c>
      <c r="D5288" s="100" t="str">
        <f>_xlfn.XLOOKUP(tblMix[[#This Row],[Arena Name]],tblLookup[Arena Name],tblLookup[Arena Location],NA(),0,1)</f>
        <v>Paradise, Nevada</v>
      </c>
      <c r="E5288" s="100">
        <v>65000</v>
      </c>
      <c r="F5288" s="129">
        <v>2020</v>
      </c>
      <c r="G5288" s="100" t="s">
        <v>309</v>
      </c>
      <c r="H5288" s="15" t="s">
        <v>283</v>
      </c>
      <c r="I5288" s="130">
        <v>1.68</v>
      </c>
      <c r="J5288" s="6">
        <f>1</f>
        <v>1</v>
      </c>
    </row>
    <row r="5289" spans="2:10" ht="23.25" customHeight="1">
      <c r="B5289" s="100" t="str" cm="1">
        <f t="array" ref="B5289">_xlfn.XLOOKUP(tblMix[[#This Row],[Arena Name]]&amp;tblMix[[#This Row],[Arena Location]],tblLookup[Arena Name]&amp;tblLookup[Arena Location],tblLookup[Team Name],NA(),0,1)</f>
        <v>Buffalo Bills</v>
      </c>
      <c r="C5289" s="100" t="str">
        <f>_xlfn.XLOOKUP(tblMix[[#This Row],[Arena Location]],tblLookup[Arena Location],tblLookup[Arena Name],NA(),0,1)</f>
        <v>Highmark Stadium</v>
      </c>
      <c r="D5289" s="100" t="s">
        <v>389</v>
      </c>
      <c r="E5289" s="100">
        <v>71608</v>
      </c>
      <c r="F5289" s="129">
        <v>1973</v>
      </c>
      <c r="G5289" s="100" t="s">
        <v>274</v>
      </c>
      <c r="H5289" s="15" t="s">
        <v>281</v>
      </c>
      <c r="I5289" s="130">
        <v>7.11</v>
      </c>
      <c r="J5289" s="6">
        <f>1</f>
        <v>1</v>
      </c>
    </row>
    <row r="5290" spans="2:10" ht="23.25" customHeight="1">
      <c r="B5290" s="100" t="s">
        <v>461</v>
      </c>
      <c r="C5290" s="100" t="str">
        <f>_xlfn.XLOOKUP(tblMix[[#This Row],[Team Name]],tblLookup[Team Name],tblLookup[Arena Name],NA(),0,1)</f>
        <v>Raymond James Stadium</v>
      </c>
      <c r="D5290" s="100" t="str">
        <f>_xlfn.XLOOKUP(tblMix[[#This Row],[Arena Name]],tblLookup[Arena Name],tblLookup[Arena Location],NA(),0,1)</f>
        <v>Tampa, Florida</v>
      </c>
      <c r="E5290" s="100">
        <v>65890</v>
      </c>
      <c r="F5290" s="129">
        <v>1998</v>
      </c>
      <c r="G5290" s="100" t="s">
        <v>274</v>
      </c>
      <c r="H5290" s="15" t="s">
        <v>287</v>
      </c>
      <c r="I5290" s="130">
        <v>6.84</v>
      </c>
      <c r="J5290" s="6">
        <f>1</f>
        <v>1</v>
      </c>
    </row>
    <row r="5291" spans="2:10" ht="23.25" customHeight="1">
      <c r="B5291" s="100" t="str" cm="1">
        <f t="array" ref="B5291">_xlfn.XLOOKUP(tblMix[[#This Row],[Arena Name]]&amp;tblMix[[#This Row],[Arena Location]],tblLookup[Arena Name]&amp;tblLookup[Arena Location],tblLookup[Team Name],NA(),0,1)</f>
        <v>New England Patriots</v>
      </c>
      <c r="C5291" s="100" t="s">
        <v>440</v>
      </c>
      <c r="D5291" s="100" t="s">
        <v>441</v>
      </c>
      <c r="E5291" s="100">
        <v>66829</v>
      </c>
      <c r="F5291" s="129">
        <v>2002</v>
      </c>
      <c r="G5291" s="100" t="s">
        <v>292</v>
      </c>
      <c r="H5291" s="15" t="s">
        <v>283</v>
      </c>
      <c r="I5291" s="130">
        <v>9.99</v>
      </c>
      <c r="J5291" s="6">
        <f>1</f>
        <v>1</v>
      </c>
    </row>
    <row r="5292" spans="2:10" ht="23.25" customHeight="1">
      <c r="B5292" s="100" t="s">
        <v>455</v>
      </c>
      <c r="C5292" s="100" t="s">
        <v>456</v>
      </c>
      <c r="D5292" s="100" t="s">
        <v>457</v>
      </c>
      <c r="E5292" s="100">
        <v>68500</v>
      </c>
      <c r="F5292" s="129">
        <v>2014</v>
      </c>
      <c r="G5292" s="100" t="s">
        <v>301</v>
      </c>
      <c r="H5292" s="15" t="s">
        <v>281</v>
      </c>
      <c r="I5292" s="130">
        <v>12.44</v>
      </c>
      <c r="J5292" s="6">
        <f>1</f>
        <v>1</v>
      </c>
    </row>
    <row r="5293" spans="2:10" ht="23.25" customHeight="1">
      <c r="B5293" s="100" t="s">
        <v>433</v>
      </c>
      <c r="C5293" s="100" t="s">
        <v>434</v>
      </c>
      <c r="D5293" s="100" t="s">
        <v>435</v>
      </c>
      <c r="E5293" s="100">
        <v>65326</v>
      </c>
      <c r="F5293" s="129">
        <v>1987</v>
      </c>
      <c r="G5293" s="100" t="s">
        <v>321</v>
      </c>
      <c r="H5293" s="15" t="s">
        <v>281</v>
      </c>
      <c r="I5293" s="130">
        <v>3.9</v>
      </c>
      <c r="J5293" s="6">
        <f>1</f>
        <v>1</v>
      </c>
    </row>
    <row r="5294" spans="2:10" ht="23.25" customHeight="1">
      <c r="B5294" s="100" t="str" cm="1">
        <f t="array" ref="B5294">_xlfn.XLOOKUP(tblMix[[#This Row],[Arena Name]]&amp;tblMix[[#This Row],[Arena Location]],tblLookup[Arena Name]&amp;tblLookup[Arena Location],tblLookup[Team Name],NA(),0,1)</f>
        <v>Denver Broncos</v>
      </c>
      <c r="C5294" s="100" t="str">
        <f>_xlfn.XLOOKUP(tblMix[[#This Row],[Arena Location]],tblLookup[Arena Location],tblLookup[Arena Name],NA(),0,1)</f>
        <v>Empower Field at Mile High</v>
      </c>
      <c r="D5294" s="100" t="s">
        <v>407</v>
      </c>
      <c r="E5294" s="100">
        <v>76125</v>
      </c>
      <c r="F5294" s="129">
        <v>2001</v>
      </c>
      <c r="G5294" s="100" t="s">
        <v>271</v>
      </c>
      <c r="H5294" s="15" t="s">
        <v>290</v>
      </c>
      <c r="I5294" s="130">
        <v>10.18</v>
      </c>
      <c r="J5294" s="6">
        <f>1</f>
        <v>1</v>
      </c>
    </row>
    <row r="5295" spans="2:10" ht="23.25" customHeight="1">
      <c r="B5295" s="100" t="s">
        <v>458</v>
      </c>
      <c r="C5295" s="100" t="s">
        <v>459</v>
      </c>
      <c r="D5295" s="100" t="s">
        <v>460</v>
      </c>
      <c r="E5295" s="100">
        <v>69000</v>
      </c>
      <c r="F5295" s="129">
        <v>2002</v>
      </c>
      <c r="G5295" s="100" t="s">
        <v>362</v>
      </c>
      <c r="H5295" s="15" t="s">
        <v>283</v>
      </c>
      <c r="I5295" s="130">
        <v>7.12</v>
      </c>
      <c r="J5295" s="6">
        <f>1</f>
        <v>1</v>
      </c>
    </row>
    <row r="5296" spans="2:10" ht="23.25" customHeight="1">
      <c r="B5296" s="100" t="s">
        <v>442</v>
      </c>
      <c r="C5296" s="100" t="s">
        <v>443</v>
      </c>
      <c r="D5296" s="100" t="s">
        <v>444</v>
      </c>
      <c r="E5296" s="100">
        <v>73208</v>
      </c>
      <c r="F5296" s="129">
        <v>1975</v>
      </c>
      <c r="G5296" s="100" t="s">
        <v>314</v>
      </c>
      <c r="H5296" s="15" t="s">
        <v>287</v>
      </c>
      <c r="I5296" s="130">
        <v>12.41</v>
      </c>
      <c r="J5296" s="6">
        <f>1</f>
        <v>1</v>
      </c>
    </row>
    <row r="5297" spans="2:10" ht="23.25" customHeight="1">
      <c r="B5297" s="100" t="s">
        <v>452</v>
      </c>
      <c r="C5297" s="100" t="s">
        <v>453</v>
      </c>
      <c r="D5297" s="100" t="s">
        <v>454</v>
      </c>
      <c r="E5297" s="100">
        <v>68400</v>
      </c>
      <c r="F5297" s="129">
        <v>2001</v>
      </c>
      <c r="G5297" s="100" t="s">
        <v>365</v>
      </c>
      <c r="H5297" s="15" t="s">
        <v>283</v>
      </c>
      <c r="I5297" s="130">
        <v>7.18</v>
      </c>
      <c r="J5297" s="6">
        <f>1</f>
        <v>1</v>
      </c>
    </row>
    <row r="5298" spans="2:10" ht="23.25" customHeight="1">
      <c r="B5298" s="100" t="s">
        <v>381</v>
      </c>
      <c r="C5298" s="100" t="str">
        <f>_xlfn.XLOOKUP(tblMix[[#This Row],[Team Name]],tblLookup[Team Name],tblLookup[Arena Name],NA(),0,1)</f>
        <v>Mercedes-Benz Stadium</v>
      </c>
      <c r="D5298" s="100" t="str">
        <f>_xlfn.XLOOKUP(tblMix[[#This Row],[Arena Name]],tblLookup[Arena Name],tblLookup[Arena Location],NA(),0,1)</f>
        <v>Atlanta, Georgia</v>
      </c>
      <c r="E5298" s="100">
        <v>71000</v>
      </c>
      <c r="F5298" s="129">
        <v>2017</v>
      </c>
      <c r="G5298" s="100" t="s">
        <v>360</v>
      </c>
      <c r="H5298" s="15" t="s">
        <v>283</v>
      </c>
      <c r="I5298" s="130">
        <v>3.11</v>
      </c>
      <c r="J5298" s="6">
        <f>1</f>
        <v>1</v>
      </c>
    </row>
    <row r="5299" spans="2:10" ht="23.25" customHeight="1">
      <c r="B5299" s="100" t="s">
        <v>411</v>
      </c>
      <c r="C5299" s="100" t="str">
        <f>_xlfn.XLOOKUP(tblMix[[#This Row],[Team Name]],tblLookup[Team Name],tblLookup[Arena Name],NA(),0,1)</f>
        <v>Lambeau Field</v>
      </c>
      <c r="D5299" s="100" t="s">
        <v>413</v>
      </c>
      <c r="E5299" s="100">
        <v>81441</v>
      </c>
      <c r="F5299" s="129">
        <v>1957</v>
      </c>
      <c r="G5299" s="100" t="s">
        <v>312</v>
      </c>
      <c r="H5299" s="15" t="s">
        <v>287</v>
      </c>
      <c r="I5299" s="130">
        <v>16.22</v>
      </c>
      <c r="J5299" s="6">
        <f>1</f>
        <v>1</v>
      </c>
    </row>
    <row r="5300" spans="2:10" ht="23.25" customHeight="1">
      <c r="B5300" s="100" t="s">
        <v>414</v>
      </c>
      <c r="C5300" s="100" t="s">
        <v>415</v>
      </c>
      <c r="D5300" s="100" t="s">
        <v>416</v>
      </c>
      <c r="E5300" s="100">
        <v>72220</v>
      </c>
      <c r="F5300" s="129">
        <v>2002</v>
      </c>
      <c r="G5300" s="100" t="s">
        <v>303</v>
      </c>
      <c r="H5300" s="15" t="s">
        <v>283</v>
      </c>
      <c r="I5300" s="130">
        <v>13.89</v>
      </c>
      <c r="J5300" s="6">
        <f>1</f>
        <v>1</v>
      </c>
    </row>
    <row r="5301" spans="2:10" ht="23.25" customHeight="1">
      <c r="B5301" s="100" t="s">
        <v>432</v>
      </c>
      <c r="C5301" s="100" t="s">
        <v>430</v>
      </c>
      <c r="D5301" s="100" t="s">
        <v>431</v>
      </c>
      <c r="E5301" s="100">
        <v>70240</v>
      </c>
      <c r="F5301" s="129">
        <v>2020</v>
      </c>
      <c r="G5301" s="100" t="s">
        <v>301</v>
      </c>
      <c r="H5301" s="15" t="s">
        <v>283</v>
      </c>
      <c r="I5301" s="130">
        <v>13.67</v>
      </c>
      <c r="J5301" s="6">
        <f>1</f>
        <v>1</v>
      </c>
    </row>
    <row r="5302" spans="2:10" ht="23.25" customHeight="1">
      <c r="B5302" s="100" t="str" cm="1">
        <f t="array" ref="B5302">_xlfn.XLOOKUP(tblMix[[#This Row],[Arena Name]]&amp;tblMix[[#This Row],[Arena Location]],tblLookup[Arena Name]&amp;tblLookup[Arena Location],tblLookup[Team Name],NA(),0,1)</f>
        <v>New York Giants</v>
      </c>
      <c r="C5302" s="100" t="str">
        <f>_xlfn.XLOOKUP(tblMix[[#This Row],[Arena Location]],tblLookup[Arena Location],tblLookup[Arena Name],NA(),0,1)</f>
        <v>MetLife Stadium</v>
      </c>
      <c r="D5302" s="100" t="s">
        <v>447</v>
      </c>
      <c r="E5302" s="100">
        <v>82500</v>
      </c>
      <c r="F5302" s="129">
        <v>2010</v>
      </c>
      <c r="G5302" s="100" t="s">
        <v>285</v>
      </c>
      <c r="H5302" s="15" t="s">
        <v>287</v>
      </c>
      <c r="I5302" s="130">
        <v>12.71</v>
      </c>
      <c r="J5302" s="6">
        <f>1</f>
        <v>1</v>
      </c>
    </row>
    <row r="5303" spans="2:10" ht="23.25" customHeight="1">
      <c r="B5303" s="100" t="s">
        <v>439</v>
      </c>
      <c r="C5303" s="100" t="s">
        <v>440</v>
      </c>
      <c r="D5303" s="100" t="s">
        <v>441</v>
      </c>
      <c r="E5303" s="100">
        <v>66829</v>
      </c>
      <c r="F5303" s="129">
        <v>2002</v>
      </c>
      <c r="G5303" s="100" t="s">
        <v>310</v>
      </c>
      <c r="H5303" s="15" t="s">
        <v>287</v>
      </c>
      <c r="I5303" s="130">
        <v>7.49</v>
      </c>
      <c r="J5303" s="6">
        <f>1</f>
        <v>1</v>
      </c>
    </row>
    <row r="5304" spans="2:10" ht="23.25" customHeight="1">
      <c r="B5304" s="100" t="s">
        <v>448</v>
      </c>
      <c r="C5304" s="100" t="s">
        <v>446</v>
      </c>
      <c r="D5304" s="100" t="s">
        <v>447</v>
      </c>
      <c r="E5304" s="100">
        <v>82500</v>
      </c>
      <c r="F5304" s="129">
        <v>2010</v>
      </c>
      <c r="G5304" s="100" t="s">
        <v>291</v>
      </c>
      <c r="H5304" s="15" t="s">
        <v>283</v>
      </c>
      <c r="I5304" s="130">
        <v>8.57</v>
      </c>
      <c r="J5304" s="6">
        <f>1</f>
        <v>1</v>
      </c>
    </row>
    <row r="5305" spans="2:10" ht="23.25" customHeight="1">
      <c r="B5305" s="100" t="str" cm="1">
        <f t="array" ref="B5305">_xlfn.XLOOKUP(tblMix[[#This Row],[Arena Name]]&amp;tblMix[[#This Row],[Arena Location]],tblLookup[Arena Name]&amp;tblLookup[Arena Location],tblLookup[Team Name],NA(),0,1)</f>
        <v>New York Giants</v>
      </c>
      <c r="C5305" s="100" t="s">
        <v>446</v>
      </c>
      <c r="D5305" s="100" t="s">
        <v>447</v>
      </c>
      <c r="E5305" s="100">
        <v>82500</v>
      </c>
      <c r="F5305" s="129">
        <v>2010</v>
      </c>
      <c r="G5305" s="100" t="s">
        <v>310</v>
      </c>
      <c r="H5305" s="15" t="s">
        <v>283</v>
      </c>
      <c r="I5305" s="130">
        <v>7.49</v>
      </c>
      <c r="J5305" s="6">
        <f>1</f>
        <v>1</v>
      </c>
    </row>
    <row r="5306" spans="2:10" ht="23.25" customHeight="1">
      <c r="B5306" s="100" t="s">
        <v>448</v>
      </c>
      <c r="C5306" s="100" t="s">
        <v>446</v>
      </c>
      <c r="D5306" s="100" t="str">
        <f>_xlfn.XLOOKUP(tblMix[[#This Row],[Arena Name]],tblLookup[Arena Name],tblLookup[Arena Location],NA(),0,1)</f>
        <v>East Rutherford, New Jersey</v>
      </c>
      <c r="E5306" s="100">
        <v>82500</v>
      </c>
      <c r="F5306" s="129">
        <v>2010</v>
      </c>
      <c r="G5306" s="100" t="s">
        <v>298</v>
      </c>
      <c r="H5306" s="15" t="s">
        <v>281</v>
      </c>
      <c r="I5306" s="130">
        <v>9.0500000000000007</v>
      </c>
      <c r="J5306" s="6">
        <f>1</f>
        <v>1</v>
      </c>
    </row>
    <row r="5307" spans="2:10" ht="23.25" customHeight="1">
      <c r="B5307" s="100" t="s">
        <v>449</v>
      </c>
      <c r="C5307" s="100" t="str">
        <f>_xlfn.XLOOKUP(tblMix[[#This Row],[Team Name]],tblLookup[Team Name],tblLookup[Arena Name],NA(),0,1)</f>
        <v>Lincoln Financial Field</v>
      </c>
      <c r="D5307" s="100" t="str">
        <f>_xlfn.XLOOKUP(tblMix[[#This Row],[Arena Name]],tblLookup[Arena Name],tblLookup[Arena Location],NA(),0,1)</f>
        <v>Philadelphia, Pennsylvania</v>
      </c>
      <c r="E5307" s="100">
        <v>69596</v>
      </c>
      <c r="F5307" s="129">
        <v>2003</v>
      </c>
      <c r="G5307" s="100" t="s">
        <v>321</v>
      </c>
      <c r="H5307" s="15" t="s">
        <v>281</v>
      </c>
      <c r="I5307" s="130">
        <v>3.9</v>
      </c>
      <c r="J5307" s="6">
        <f>1</f>
        <v>1</v>
      </c>
    </row>
    <row r="5308" spans="2:10" ht="23.25" customHeight="1">
      <c r="B5308" s="100" t="s">
        <v>458</v>
      </c>
      <c r="C5308" s="100" t="s">
        <v>459</v>
      </c>
      <c r="D5308" s="100" t="s">
        <v>460</v>
      </c>
      <c r="E5308" s="100">
        <v>69000</v>
      </c>
      <c r="F5308" s="129">
        <v>2002</v>
      </c>
      <c r="G5308" s="100" t="s">
        <v>364</v>
      </c>
      <c r="H5308" s="15" t="s">
        <v>287</v>
      </c>
      <c r="I5308" s="130">
        <v>6.86</v>
      </c>
      <c r="J5308" s="6">
        <f>1</f>
        <v>1</v>
      </c>
    </row>
    <row r="5309" spans="2:10" ht="23.25" customHeight="1">
      <c r="B5309" s="100" t="s">
        <v>432</v>
      </c>
      <c r="C5309" s="100" t="str">
        <f>_xlfn.XLOOKUP(tblMix[[#This Row],[Team Name]],tblLookup[Team Name],tblLookup[Arena Name],NA(),0,1)</f>
        <v>SoFi Stadium</v>
      </c>
      <c r="D5309" s="100" t="str">
        <f>_xlfn.XLOOKUP(tblMix[[#This Row],[Arena Name]],tblLookup[Arena Name],tblLookup[Arena Location],NA(),0,1)</f>
        <v>Inglewood, California</v>
      </c>
      <c r="E5309" s="100">
        <v>70240</v>
      </c>
      <c r="F5309" s="129">
        <v>2020</v>
      </c>
      <c r="G5309" s="100" t="s">
        <v>299</v>
      </c>
      <c r="H5309" s="15" t="s">
        <v>287</v>
      </c>
      <c r="I5309" s="130">
        <v>5.21</v>
      </c>
      <c r="J5309" s="6">
        <f>1</f>
        <v>1</v>
      </c>
    </row>
    <row r="5310" spans="2:10" ht="23.25" customHeight="1">
      <c r="B5310" s="100" t="s">
        <v>396</v>
      </c>
      <c r="C5310" s="100" t="s">
        <v>397</v>
      </c>
      <c r="D5310" s="100" t="str">
        <f>_xlfn.XLOOKUP(tblMix[[#This Row],[Arena Name]],tblLookup[Arena Name],tblLookup[Arena Location],NA(),0,1)</f>
        <v>Cincinnati, Ohio</v>
      </c>
      <c r="E5310" s="100">
        <v>65515</v>
      </c>
      <c r="F5310" s="129">
        <v>2000</v>
      </c>
      <c r="G5310" s="100" t="s">
        <v>267</v>
      </c>
      <c r="H5310" s="15" t="s">
        <v>281</v>
      </c>
      <c r="I5310" s="130">
        <v>13.78</v>
      </c>
      <c r="J5310" s="6">
        <f>1</f>
        <v>1</v>
      </c>
    </row>
    <row r="5311" spans="2:10" ht="23.25" customHeight="1">
      <c r="B5311" s="100" t="s">
        <v>461</v>
      </c>
      <c r="C5311" s="100" t="str">
        <f>_xlfn.XLOOKUP(tblMix[[#This Row],[Team Name]],tblLookup[Team Name],tblLookup[Arena Name],NA(),0,1)</f>
        <v>Raymond James Stadium</v>
      </c>
      <c r="D5311" s="100" t="str">
        <f>_xlfn.XLOOKUP(tblMix[[#This Row],[Arena Name]],tblLookup[Arena Name],tblLookup[Arena Location],NA(),0,1)</f>
        <v>Tampa, Florida</v>
      </c>
      <c r="E5311" s="100">
        <v>65890</v>
      </c>
      <c r="F5311" s="129">
        <v>1998</v>
      </c>
      <c r="G5311" s="100" t="s">
        <v>322</v>
      </c>
      <c r="H5311" s="15" t="s">
        <v>287</v>
      </c>
      <c r="I5311" s="130">
        <v>4.54</v>
      </c>
      <c r="J5311" s="6">
        <f>1</f>
        <v>1</v>
      </c>
    </row>
    <row r="5312" spans="2:10" ht="23.25" customHeight="1">
      <c r="B5312" s="100" t="s">
        <v>390</v>
      </c>
      <c r="C5312" s="100" t="str">
        <f>_xlfn.XLOOKUP(tblMix[[#This Row],[Team Name]],tblLookup[Team Name],tblLookup[Arena Name],NA(),0,1)</f>
        <v>Bank of America Stadium</v>
      </c>
      <c r="D5312" s="100" t="str">
        <f>_xlfn.XLOOKUP(tblMix[[#This Row],[Arena Name]],tblLookup[Arena Name],tblLookup[Arena Location],NA(),0,1)</f>
        <v>Charlotte, North Carolina</v>
      </c>
      <c r="E5312" s="100">
        <v>75523</v>
      </c>
      <c r="F5312" s="129">
        <v>1996</v>
      </c>
      <c r="G5312" s="100" t="s">
        <v>362</v>
      </c>
      <c r="H5312" s="15" t="s">
        <v>287</v>
      </c>
      <c r="I5312" s="130">
        <v>7.12</v>
      </c>
      <c r="J5312" s="6">
        <f>1</f>
        <v>1</v>
      </c>
    </row>
    <row r="5313" spans="2:10" ht="23.25" customHeight="1">
      <c r="B5313" s="100" t="s">
        <v>467</v>
      </c>
      <c r="C5313" s="100" t="s">
        <v>468</v>
      </c>
      <c r="D5313" s="100" t="s">
        <v>469</v>
      </c>
      <c r="E5313" s="100">
        <v>82000</v>
      </c>
      <c r="F5313" s="129">
        <v>1997</v>
      </c>
      <c r="G5313" s="100" t="s">
        <v>282</v>
      </c>
      <c r="H5313" s="15" t="s">
        <v>290</v>
      </c>
      <c r="I5313" s="130">
        <v>5.88</v>
      </c>
      <c r="J5313" s="6">
        <f>1</f>
        <v>1</v>
      </c>
    </row>
    <row r="5314" spans="2:10" ht="23.25" customHeight="1">
      <c r="B5314" s="100" t="s">
        <v>411</v>
      </c>
      <c r="C5314" s="100" t="s">
        <v>412</v>
      </c>
      <c r="D5314" s="100" t="s">
        <v>413</v>
      </c>
      <c r="E5314" s="100">
        <v>81441</v>
      </c>
      <c r="F5314" s="129">
        <v>1957</v>
      </c>
      <c r="G5314" s="100" t="s">
        <v>277</v>
      </c>
      <c r="H5314" s="15" t="s">
        <v>281</v>
      </c>
      <c r="I5314" s="130">
        <v>8.14</v>
      </c>
      <c r="J5314" s="6">
        <f>1</f>
        <v>1</v>
      </c>
    </row>
    <row r="5315" spans="2:10" ht="23.25" customHeight="1">
      <c r="B5315" s="100" t="s">
        <v>436</v>
      </c>
      <c r="C5315" s="100" t="s">
        <v>437</v>
      </c>
      <c r="D5315" s="100" t="s">
        <v>438</v>
      </c>
      <c r="E5315" s="100">
        <v>66655</v>
      </c>
      <c r="F5315" s="129">
        <v>2016</v>
      </c>
      <c r="G5315" s="100" t="s">
        <v>271</v>
      </c>
      <c r="H5315" s="15" t="s">
        <v>281</v>
      </c>
      <c r="I5315" s="130">
        <v>9.56</v>
      </c>
      <c r="J5315" s="6">
        <f>1</f>
        <v>1</v>
      </c>
    </row>
    <row r="5316" spans="2:10" ht="23.25" customHeight="1">
      <c r="B5316" s="100" t="s">
        <v>467</v>
      </c>
      <c r="C5316" s="100" t="s">
        <v>468</v>
      </c>
      <c r="D5316" s="100" t="s">
        <v>469</v>
      </c>
      <c r="E5316" s="100">
        <v>82000</v>
      </c>
      <c r="F5316" s="129">
        <v>1997</v>
      </c>
      <c r="G5316" s="100" t="s">
        <v>299</v>
      </c>
      <c r="H5316" s="15" t="s">
        <v>290</v>
      </c>
      <c r="I5316" s="130">
        <v>4.87</v>
      </c>
      <c r="J5316" s="6">
        <f>1</f>
        <v>1</v>
      </c>
    </row>
    <row r="5317" spans="2:10" ht="23.25" customHeight="1">
      <c r="B5317" s="100" t="str" cm="1">
        <f t="array" ref="B5317">_xlfn.XLOOKUP(tblMix[[#This Row],[Arena Name]]&amp;tblMix[[#This Row],[Arena Location]],tblLookup[Arena Name]&amp;tblLookup[Arena Location],tblLookup[Team Name],NA(),0,1)</f>
        <v>Carolina Panthers</v>
      </c>
      <c r="C5317" s="100" t="s">
        <v>391</v>
      </c>
      <c r="D5317" s="100" t="s">
        <v>392</v>
      </c>
      <c r="E5317" s="100">
        <v>75523</v>
      </c>
      <c r="F5317" s="129">
        <v>1996</v>
      </c>
      <c r="G5317" s="100" t="s">
        <v>296</v>
      </c>
      <c r="H5317" s="15" t="s">
        <v>281</v>
      </c>
      <c r="I5317" s="130">
        <v>12.21</v>
      </c>
      <c r="J5317" s="6">
        <f>1</f>
        <v>1</v>
      </c>
    </row>
    <row r="5318" spans="2:10" ht="23.25" customHeight="1">
      <c r="B5318" s="100" t="str" cm="1">
        <f t="array" ref="B5318">_xlfn.XLOOKUP(tblMix[[#This Row],[Arena Name]]&amp;tblMix[[#This Row],[Arena Location]],tblLookup[Arena Name]&amp;tblLookup[Arena Location],tblLookup[Team Name],NA(),0,1)</f>
        <v>Pittsburgh Steelers</v>
      </c>
      <c r="C5318" s="100" t="str">
        <f>_xlfn.XLOOKUP(tblMix[[#This Row],[Arena Location]],tblLookup[Arena Location],tblLookup[Arena Name],NA(),0,1)</f>
        <v>Acrisure Stadium</v>
      </c>
      <c r="D5318" s="100" t="s">
        <v>454</v>
      </c>
      <c r="E5318" s="100">
        <v>68400</v>
      </c>
      <c r="F5318" s="129">
        <v>2001</v>
      </c>
      <c r="G5318" s="100" t="s">
        <v>300</v>
      </c>
      <c r="H5318" s="15" t="s">
        <v>283</v>
      </c>
      <c r="I5318" s="130">
        <v>8.15</v>
      </c>
      <c r="J5318" s="6">
        <f>1</f>
        <v>1</v>
      </c>
    </row>
    <row r="5319" spans="2:10" ht="23.25" customHeight="1">
      <c r="B5319" s="100" t="s">
        <v>455</v>
      </c>
      <c r="C5319" s="100" t="str">
        <f>_xlfn.XLOOKUP(tblMix[[#This Row],[Team Name]],tblLookup[Team Name],tblLookup[Arena Name],NA(),0,1)</f>
        <v>Levi's Stadium</v>
      </c>
      <c r="D5319" s="100" t="str">
        <f>_xlfn.XLOOKUP(tblMix[[#This Row],[Arena Name]],tblLookup[Arena Name],tblLookup[Arena Location],NA(),0,1)</f>
        <v>Santa Clara, California</v>
      </c>
      <c r="E5319" s="100">
        <v>68500</v>
      </c>
      <c r="F5319" s="129">
        <v>2014</v>
      </c>
      <c r="G5319" s="100" t="s">
        <v>358</v>
      </c>
      <c r="H5319" s="15" t="s">
        <v>287</v>
      </c>
      <c r="I5319" s="130">
        <v>14.51</v>
      </c>
      <c r="J5319" s="6">
        <f>1</f>
        <v>1</v>
      </c>
    </row>
    <row r="5320" spans="2:10" ht="23.25" customHeight="1">
      <c r="B5320" s="100" t="s">
        <v>417</v>
      </c>
      <c r="C5320" s="100" t="s">
        <v>418</v>
      </c>
      <c r="D5320" s="100" t="str">
        <f>_xlfn.XLOOKUP(tblMix[[#This Row],[Arena Name]],tblLookup[Arena Name],tblLookup[Arena Location],NA(),0,1)</f>
        <v>Indianapolis, Indiana</v>
      </c>
      <c r="E5320" s="100">
        <v>67000</v>
      </c>
      <c r="F5320" s="129">
        <v>2008</v>
      </c>
      <c r="G5320" s="100" t="s">
        <v>310</v>
      </c>
      <c r="H5320" s="15" t="s">
        <v>283</v>
      </c>
      <c r="I5320" s="130">
        <v>7.49</v>
      </c>
      <c r="J5320" s="6">
        <f>1</f>
        <v>1</v>
      </c>
    </row>
    <row r="5321" spans="2:10" ht="23.25" customHeight="1">
      <c r="B5321" s="100" t="str" cm="1">
        <f t="array" ref="B5321">_xlfn.XLOOKUP(tblMix[[#This Row],[Arena Name]]&amp;tblMix[[#This Row],[Arena Location]],tblLookup[Arena Name]&amp;tblLookup[Arena Location],tblLookup[Team Name],NA(),0,1)</f>
        <v>Carolina Panthers</v>
      </c>
      <c r="C5321" s="100" t="str">
        <f>_xlfn.XLOOKUP(tblMix[[#This Row],[Arena Location]],tblLookup[Arena Location],tblLookup[Arena Name],NA(),0,1)</f>
        <v>Bank of America Stadium</v>
      </c>
      <c r="D5321" s="100" t="s">
        <v>392</v>
      </c>
      <c r="E5321" s="100">
        <v>75523</v>
      </c>
      <c r="F5321" s="129">
        <v>1996</v>
      </c>
      <c r="G5321" s="100" t="s">
        <v>272</v>
      </c>
      <c r="H5321" s="15" t="s">
        <v>290</v>
      </c>
      <c r="I5321" s="130">
        <v>15.22</v>
      </c>
      <c r="J5321" s="6">
        <f>1</f>
        <v>1</v>
      </c>
    </row>
    <row r="5322" spans="2:10" ht="23.25" customHeight="1">
      <c r="B5322" s="100" t="s">
        <v>455</v>
      </c>
      <c r="C5322" s="100" t="s">
        <v>456</v>
      </c>
      <c r="D5322" s="100" t="s">
        <v>457</v>
      </c>
      <c r="E5322" s="100">
        <v>68500</v>
      </c>
      <c r="F5322" s="129">
        <v>2014</v>
      </c>
      <c r="G5322" s="100" t="s">
        <v>268</v>
      </c>
      <c r="H5322" s="15" t="s">
        <v>281</v>
      </c>
      <c r="I5322" s="130">
        <v>5.39</v>
      </c>
      <c r="J5322" s="6">
        <f>1</f>
        <v>1</v>
      </c>
    </row>
    <row r="5323" spans="2:10" ht="23.25" customHeight="1">
      <c r="B5323" s="100" t="s">
        <v>432</v>
      </c>
      <c r="C5323" s="100" t="s">
        <v>430</v>
      </c>
      <c r="D5323" s="100" t="s">
        <v>431</v>
      </c>
      <c r="E5323" s="100">
        <v>70240</v>
      </c>
      <c r="F5323" s="129">
        <v>2020</v>
      </c>
      <c r="G5323" s="100" t="s">
        <v>267</v>
      </c>
      <c r="H5323" s="15" t="s">
        <v>283</v>
      </c>
      <c r="I5323" s="130">
        <v>13.64</v>
      </c>
      <c r="J5323" s="6">
        <f>1</f>
        <v>1</v>
      </c>
    </row>
    <row r="5324" spans="2:10" ht="23.25" customHeight="1">
      <c r="B5324" s="100" t="s">
        <v>399</v>
      </c>
      <c r="C5324" s="100" t="s">
        <v>400</v>
      </c>
      <c r="D5324" s="100" t="s">
        <v>401</v>
      </c>
      <c r="E5324" s="100">
        <v>67895</v>
      </c>
      <c r="F5324" s="129">
        <v>1999</v>
      </c>
      <c r="G5324" s="100" t="s">
        <v>304</v>
      </c>
      <c r="H5324" s="15" t="s">
        <v>290</v>
      </c>
      <c r="I5324" s="130">
        <v>7.38</v>
      </c>
      <c r="J5324" s="6">
        <f>1</f>
        <v>1</v>
      </c>
    </row>
    <row r="5325" spans="2:10" ht="23.25" customHeight="1">
      <c r="B5325" s="100" t="str" cm="1">
        <f t="array" ref="B5325">_xlfn.XLOOKUP(tblMix[[#This Row],[Arena Name]]&amp;tblMix[[#This Row],[Arena Location]],tblLookup[Arena Name]&amp;tblLookup[Arena Location],tblLookup[Team Name],NA(),0,1)</f>
        <v>Philadelphia Eagles</v>
      </c>
      <c r="C5325" s="100" t="str">
        <f>_xlfn.XLOOKUP(tblMix[[#This Row],[Arena Location]],tblLookup[Arena Location],tblLookup[Arena Name],NA(),0,1)</f>
        <v>Lincoln Financial Field</v>
      </c>
      <c r="D5325" s="100" t="s">
        <v>451</v>
      </c>
      <c r="E5325" s="100">
        <v>69596</v>
      </c>
      <c r="F5325" s="129">
        <v>2003</v>
      </c>
      <c r="G5325" s="100" t="s">
        <v>365</v>
      </c>
      <c r="H5325" s="15" t="s">
        <v>281</v>
      </c>
      <c r="I5325" s="130">
        <v>7.32</v>
      </c>
      <c r="J5325" s="6">
        <f>1</f>
        <v>1</v>
      </c>
    </row>
    <row r="5326" spans="2:10" ht="23.25" customHeight="1">
      <c r="B5326" s="100" t="s">
        <v>452</v>
      </c>
      <c r="C5326" s="100" t="s">
        <v>453</v>
      </c>
      <c r="D5326" s="100" t="s">
        <v>454</v>
      </c>
      <c r="E5326" s="100">
        <v>68400</v>
      </c>
      <c r="F5326" s="129">
        <v>2001</v>
      </c>
      <c r="G5326" s="100" t="s">
        <v>293</v>
      </c>
      <c r="H5326" s="15" t="s">
        <v>290</v>
      </c>
      <c r="I5326" s="130">
        <v>5.4</v>
      </c>
      <c r="J5326" s="6">
        <f>1</f>
        <v>1</v>
      </c>
    </row>
    <row r="5327" spans="2:10" ht="23.25" customHeight="1">
      <c r="B5327" s="100" t="str" cm="1">
        <f t="array" ref="B5327">_xlfn.XLOOKUP(tblMix[[#This Row],[Arena Name]]&amp;tblMix[[#This Row],[Arena Location]],tblLookup[Arena Name]&amp;tblLookup[Arena Location],tblLookup[Team Name],NA(),0,1)</f>
        <v>Detroit Lions</v>
      </c>
      <c r="C5327" s="100" t="s">
        <v>409</v>
      </c>
      <c r="D5327" s="100" t="s">
        <v>410</v>
      </c>
      <c r="E5327" s="100">
        <v>65000</v>
      </c>
      <c r="F5327" s="129">
        <v>2002</v>
      </c>
      <c r="G5327" s="100" t="s">
        <v>323</v>
      </c>
      <c r="H5327" s="15" t="s">
        <v>290</v>
      </c>
      <c r="I5327" s="130">
        <v>1.97</v>
      </c>
      <c r="J5327" s="6">
        <f>1</f>
        <v>1</v>
      </c>
    </row>
    <row r="5328" spans="2:10" ht="23.25" customHeight="1">
      <c r="B5328" s="100" t="s">
        <v>399</v>
      </c>
      <c r="C5328" s="100" t="s">
        <v>400</v>
      </c>
      <c r="D5328" s="100" t="s">
        <v>401</v>
      </c>
      <c r="E5328" s="100">
        <v>67895</v>
      </c>
      <c r="F5328" s="129">
        <v>1999</v>
      </c>
      <c r="G5328" s="100" t="s">
        <v>362</v>
      </c>
      <c r="H5328" s="15" t="s">
        <v>287</v>
      </c>
      <c r="I5328" s="130">
        <v>7.12</v>
      </c>
      <c r="J5328" s="6">
        <f>1</f>
        <v>1</v>
      </c>
    </row>
    <row r="5329" spans="2:10" ht="23.25" customHeight="1">
      <c r="B5329" s="100" t="s">
        <v>414</v>
      </c>
      <c r="C5329" s="100" t="str">
        <f>_xlfn.XLOOKUP(tblMix[[#This Row],[Team Name]],tblLookup[Team Name],tblLookup[Arena Name],NA(),0,1)</f>
        <v>NRG Stadium</v>
      </c>
      <c r="D5329" s="100" t="s">
        <v>416</v>
      </c>
      <c r="E5329" s="100">
        <v>72220</v>
      </c>
      <c r="F5329" s="129">
        <v>2002</v>
      </c>
      <c r="G5329" s="100" t="s">
        <v>312</v>
      </c>
      <c r="H5329" s="15" t="s">
        <v>283</v>
      </c>
      <c r="I5329" s="130">
        <v>16.22</v>
      </c>
      <c r="J5329" s="6">
        <f>1</f>
        <v>1</v>
      </c>
    </row>
    <row r="5330" spans="2:10" ht="23.25" customHeight="1">
      <c r="B5330" s="100" t="s">
        <v>423</v>
      </c>
      <c r="C5330" s="100" t="s">
        <v>424</v>
      </c>
      <c r="D5330" s="100" t="s">
        <v>425</v>
      </c>
      <c r="E5330" s="100">
        <v>76416</v>
      </c>
      <c r="F5330" s="129">
        <v>1972</v>
      </c>
      <c r="G5330" s="100" t="s">
        <v>323</v>
      </c>
      <c r="H5330" s="15" t="s">
        <v>290</v>
      </c>
      <c r="I5330" s="130">
        <v>1.97</v>
      </c>
      <c r="J5330" s="6">
        <f>1</f>
        <v>1</v>
      </c>
    </row>
    <row r="5331" spans="2:10" ht="23.25" customHeight="1">
      <c r="B5331" s="100" t="s">
        <v>426</v>
      </c>
      <c r="C5331" s="100" t="s">
        <v>427</v>
      </c>
      <c r="D5331" s="100" t="s">
        <v>428</v>
      </c>
      <c r="E5331" s="100">
        <v>65000</v>
      </c>
      <c r="F5331" s="129">
        <v>2020</v>
      </c>
      <c r="G5331" s="100" t="s">
        <v>363</v>
      </c>
      <c r="H5331" s="15" t="s">
        <v>287</v>
      </c>
      <c r="I5331" s="130">
        <v>5.05</v>
      </c>
      <c r="J5331" s="6">
        <f>1</f>
        <v>1</v>
      </c>
    </row>
    <row r="5332" spans="2:10" ht="23.25" customHeight="1">
      <c r="B5332" s="100" t="s">
        <v>411</v>
      </c>
      <c r="C5332" s="100" t="s">
        <v>412</v>
      </c>
      <c r="D5332" s="100" t="str">
        <f>_xlfn.XLOOKUP(tblMix[[#This Row],[Arena Name]],tblLookup[Arena Name],tblLookup[Arena Location],NA(),0,1)</f>
        <v>Green Bay, Wisconsin</v>
      </c>
      <c r="E5332" s="100">
        <v>81441</v>
      </c>
      <c r="F5332" s="129">
        <v>1957</v>
      </c>
      <c r="G5332" s="100" t="s">
        <v>284</v>
      </c>
      <c r="H5332" s="15" t="s">
        <v>290</v>
      </c>
      <c r="I5332" s="130">
        <v>10.16</v>
      </c>
      <c r="J5332" s="6">
        <f>1</f>
        <v>1</v>
      </c>
    </row>
    <row r="5333" spans="2:10" ht="23.25" customHeight="1">
      <c r="B5333" s="100" t="s">
        <v>417</v>
      </c>
      <c r="C5333" s="100" t="s">
        <v>418</v>
      </c>
      <c r="D5333" s="100" t="str">
        <f>_xlfn.XLOOKUP(tblMix[[#This Row],[Arena Name]],tblLookup[Arena Name],tblLookup[Arena Location],NA(),0,1)</f>
        <v>Indianapolis, Indiana</v>
      </c>
      <c r="E5333" s="100">
        <v>67000</v>
      </c>
      <c r="F5333" s="129">
        <v>2008</v>
      </c>
      <c r="G5333" s="100" t="s">
        <v>282</v>
      </c>
      <c r="H5333" s="15" t="s">
        <v>281</v>
      </c>
      <c r="I5333" s="130">
        <v>5.99</v>
      </c>
      <c r="J5333" s="6">
        <f>1</f>
        <v>1</v>
      </c>
    </row>
    <row r="5334" spans="2:10" ht="23.25" customHeight="1">
      <c r="B5334" s="100" t="str" cm="1">
        <f t="array" ref="B5334">_xlfn.XLOOKUP(tblMix[[#This Row],[Arena Name]]&amp;tblMix[[#This Row],[Arena Location]],tblLookup[Arena Name]&amp;tblLookup[Arena Location],tblLookup[Team Name],NA(),0,1)</f>
        <v>Detroit Lions</v>
      </c>
      <c r="C5334" s="100" t="str">
        <f>_xlfn.XLOOKUP(tblMix[[#This Row],[Arena Location]],tblLookup[Arena Location],tblLookup[Arena Name],NA(),0,1)</f>
        <v>Ford Field</v>
      </c>
      <c r="D5334" s="100" t="s">
        <v>410</v>
      </c>
      <c r="E5334" s="100">
        <v>65000</v>
      </c>
      <c r="F5334" s="129">
        <v>2002</v>
      </c>
      <c r="G5334" s="100" t="s">
        <v>311</v>
      </c>
      <c r="H5334" s="15" t="s">
        <v>287</v>
      </c>
      <c r="I5334" s="130">
        <v>14.84</v>
      </c>
      <c r="J5334" s="6">
        <f>1</f>
        <v>1</v>
      </c>
    </row>
    <row r="5335" spans="2:10" ht="23.25" customHeight="1">
      <c r="B5335" s="100" t="s">
        <v>378</v>
      </c>
      <c r="C5335" s="100" t="s">
        <v>379</v>
      </c>
      <c r="D5335" s="100" t="str">
        <f>_xlfn.XLOOKUP(tblMix[[#This Row],[Arena Name]],tblLookup[Arena Name],tblLookup[Arena Location],NA(),0,1)</f>
        <v>Glendale, Arizona</v>
      </c>
      <c r="E5335" s="100">
        <v>63400</v>
      </c>
      <c r="F5335" s="129">
        <v>2006</v>
      </c>
      <c r="G5335" s="100" t="s">
        <v>301</v>
      </c>
      <c r="H5335" s="15" t="s">
        <v>281</v>
      </c>
      <c r="I5335" s="130">
        <v>12.44</v>
      </c>
      <c r="J5335" s="6">
        <f>1</f>
        <v>1</v>
      </c>
    </row>
    <row r="5336" spans="2:10" ht="23.25" customHeight="1">
      <c r="B5336" s="100" t="s">
        <v>393</v>
      </c>
      <c r="C5336" s="100" t="str">
        <f>_xlfn.XLOOKUP(tblMix[[#This Row],[Team Name]],tblLookup[Team Name],tblLookup[Arena Name],NA(),0,1)</f>
        <v>Soldier Field</v>
      </c>
      <c r="D5336" s="100" t="str">
        <f>_xlfn.XLOOKUP(tblMix[[#This Row],[Arena Name]],tblLookup[Arena Name],tblLookup[Arena Location],NA(),0,1)</f>
        <v>Chicago, Illinois</v>
      </c>
      <c r="E5336" s="100">
        <v>61500</v>
      </c>
      <c r="F5336" s="129">
        <v>1924</v>
      </c>
      <c r="G5336" s="100" t="s">
        <v>286</v>
      </c>
      <c r="H5336" s="15" t="s">
        <v>283</v>
      </c>
      <c r="I5336" s="130">
        <v>8.8800000000000008</v>
      </c>
      <c r="J5336" s="6">
        <f>1</f>
        <v>1</v>
      </c>
    </row>
    <row r="5337" spans="2:10" ht="23.25" customHeight="1">
      <c r="B5337" s="100" t="s">
        <v>384</v>
      </c>
      <c r="C5337" s="100" t="s">
        <v>385</v>
      </c>
      <c r="D5337" s="100" t="str">
        <f>_xlfn.XLOOKUP(tblMix[[#This Row],[Arena Name]],tblLookup[Arena Name],tblLookup[Arena Location],NA(),0,1)</f>
        <v>Baltimore, Maryland</v>
      </c>
      <c r="E5337" s="100">
        <v>71008</v>
      </c>
      <c r="F5337" s="129">
        <v>1998</v>
      </c>
      <c r="G5337" s="100" t="s">
        <v>286</v>
      </c>
      <c r="H5337" s="15" t="s">
        <v>290</v>
      </c>
      <c r="I5337" s="130">
        <v>8.8800000000000008</v>
      </c>
      <c r="J5337" s="6">
        <f>1</f>
        <v>1</v>
      </c>
    </row>
    <row r="5338" spans="2:10" ht="23.25" customHeight="1">
      <c r="B5338" s="100" t="s">
        <v>426</v>
      </c>
      <c r="C5338" s="100" t="s">
        <v>427</v>
      </c>
      <c r="D5338" s="100" t="str">
        <f>_xlfn.XLOOKUP(tblMix[[#This Row],[Arena Name]],tblLookup[Arena Name],tblLookup[Arena Location],NA(),0,1)</f>
        <v>Paradise, Nevada</v>
      </c>
      <c r="E5338" s="100">
        <v>65000</v>
      </c>
      <c r="F5338" s="129">
        <v>2020</v>
      </c>
      <c r="G5338" s="100" t="s">
        <v>324</v>
      </c>
      <c r="H5338" s="15" t="s">
        <v>281</v>
      </c>
      <c r="I5338" s="130">
        <v>13.29</v>
      </c>
      <c r="J5338" s="6">
        <f>1</f>
        <v>1</v>
      </c>
    </row>
    <row r="5339" spans="2:10" ht="23.25" customHeight="1">
      <c r="B5339" s="100" t="s">
        <v>420</v>
      </c>
      <c r="C5339" s="100" t="str">
        <f>_xlfn.XLOOKUP(tblMix[[#This Row],[Team Name]],tblLookup[Team Name],tblLookup[Arena Name],NA(),0,1)</f>
        <v>TIAA Bank Field</v>
      </c>
      <c r="D5339" s="100" t="str">
        <f>_xlfn.XLOOKUP(tblMix[[#This Row],[Arena Name]],tblLookup[Arena Name],tblLookup[Arena Location],NA(),0,1)</f>
        <v>Jacksonville, Florida</v>
      </c>
      <c r="E5339" s="100">
        <v>69132</v>
      </c>
      <c r="F5339" s="129">
        <v>2008</v>
      </c>
      <c r="G5339" s="100" t="s">
        <v>268</v>
      </c>
      <c r="H5339" s="15" t="s">
        <v>290</v>
      </c>
      <c r="I5339" s="130">
        <v>6.16</v>
      </c>
      <c r="J5339" s="6">
        <f>1</f>
        <v>1</v>
      </c>
    </row>
    <row r="5340" spans="2:10" ht="23.25" customHeight="1">
      <c r="B5340" s="100" t="s">
        <v>408</v>
      </c>
      <c r="C5340" s="100" t="s">
        <v>409</v>
      </c>
      <c r="D5340" s="100" t="str">
        <f>_xlfn.XLOOKUP(tblMix[[#This Row],[Arena Name]],tblLookup[Arena Name],tblLookup[Arena Location],NA(),0,1)</f>
        <v>Detroit, Michigan</v>
      </c>
      <c r="E5340" s="100">
        <v>65000</v>
      </c>
      <c r="F5340" s="129">
        <v>2002</v>
      </c>
      <c r="G5340" s="100" t="s">
        <v>299</v>
      </c>
      <c r="H5340" s="15" t="s">
        <v>290</v>
      </c>
      <c r="I5340" s="130">
        <v>4.87</v>
      </c>
      <c r="J5340" s="6">
        <f>1</f>
        <v>1</v>
      </c>
    </row>
    <row r="5341" spans="2:10" ht="23.25" customHeight="1">
      <c r="B5341" s="100" t="str" cm="1">
        <f t="array" ref="B5341">_xlfn.XLOOKUP(tblMix[[#This Row],[Arena Name]]&amp;tblMix[[#This Row],[Arena Location]],tblLookup[Arena Name]&amp;tblLookup[Arena Location],tblLookup[Team Name],NA(),0,1)</f>
        <v>Los Angeles Rams</v>
      </c>
      <c r="C5341" s="100" t="s">
        <v>430</v>
      </c>
      <c r="D5341" s="100" t="s">
        <v>431</v>
      </c>
      <c r="E5341" s="100">
        <v>70240</v>
      </c>
      <c r="F5341" s="129">
        <v>2020</v>
      </c>
      <c r="G5341" s="100" t="s">
        <v>297</v>
      </c>
      <c r="H5341" s="15" t="s">
        <v>287</v>
      </c>
      <c r="I5341" s="130">
        <v>15.27</v>
      </c>
      <c r="J5341" s="6">
        <f>1</f>
        <v>1</v>
      </c>
    </row>
    <row r="5342" spans="2:10" ht="23.25" customHeight="1">
      <c r="B5342" s="100" t="s">
        <v>390</v>
      </c>
      <c r="C5342" s="100" t="s">
        <v>391</v>
      </c>
      <c r="D5342" s="100" t="s">
        <v>392</v>
      </c>
      <c r="E5342" s="100">
        <v>75523</v>
      </c>
      <c r="F5342" s="129">
        <v>1996</v>
      </c>
      <c r="G5342" s="100" t="s">
        <v>300</v>
      </c>
      <c r="H5342" s="15" t="s">
        <v>290</v>
      </c>
      <c r="I5342" s="130">
        <v>8.15</v>
      </c>
      <c r="J5342" s="6">
        <f>1</f>
        <v>1</v>
      </c>
    </row>
    <row r="5343" spans="2:10" ht="23.25" customHeight="1">
      <c r="B5343" s="100" t="s">
        <v>458</v>
      </c>
      <c r="C5343" s="100" t="s">
        <v>459</v>
      </c>
      <c r="D5343" s="100" t="s">
        <v>460</v>
      </c>
      <c r="E5343" s="100">
        <v>69000</v>
      </c>
      <c r="F5343" s="129">
        <v>2002</v>
      </c>
      <c r="G5343" s="100" t="s">
        <v>272</v>
      </c>
      <c r="H5343" s="15" t="s">
        <v>290</v>
      </c>
      <c r="I5343" s="130">
        <v>15.22</v>
      </c>
      <c r="J5343" s="6">
        <f>1</f>
        <v>1</v>
      </c>
    </row>
    <row r="5344" spans="2:10" ht="23.25" customHeight="1">
      <c r="B5344" s="100" t="s">
        <v>420</v>
      </c>
      <c r="C5344" s="100" t="str">
        <f>_xlfn.XLOOKUP(tblMix[[#This Row],[Team Name]],tblLookup[Team Name],tblLookup[Arena Name],NA(),0,1)</f>
        <v>TIAA Bank Field</v>
      </c>
      <c r="D5344" s="100" t="str">
        <f>_xlfn.XLOOKUP(tblMix[[#This Row],[Arena Name]],tblLookup[Arena Name],tblLookup[Arena Location],NA(),0,1)</f>
        <v>Jacksonville, Florida</v>
      </c>
      <c r="E5344" s="100">
        <v>69132</v>
      </c>
      <c r="F5344" s="129">
        <v>2008</v>
      </c>
      <c r="G5344" s="100" t="s">
        <v>288</v>
      </c>
      <c r="H5344" s="15" t="s">
        <v>287</v>
      </c>
      <c r="I5344" s="130">
        <v>5.13</v>
      </c>
      <c r="J5344" s="6">
        <f>1</f>
        <v>1</v>
      </c>
    </row>
    <row r="5345" spans="2:10" ht="23.25" customHeight="1">
      <c r="B5345" s="100" t="s">
        <v>458</v>
      </c>
      <c r="C5345" s="100" t="s">
        <v>459</v>
      </c>
      <c r="D5345" s="100" t="s">
        <v>460</v>
      </c>
      <c r="E5345" s="100">
        <v>69000</v>
      </c>
      <c r="F5345" s="129">
        <v>2002</v>
      </c>
      <c r="G5345" s="100" t="s">
        <v>313</v>
      </c>
      <c r="H5345" s="15" t="s">
        <v>281</v>
      </c>
      <c r="I5345" s="130">
        <v>11.48</v>
      </c>
      <c r="J5345" s="6">
        <f>1</f>
        <v>1</v>
      </c>
    </row>
    <row r="5346" spans="2:10" ht="23.25" customHeight="1">
      <c r="B5346" s="100" t="s">
        <v>433</v>
      </c>
      <c r="C5346" s="100" t="s">
        <v>434</v>
      </c>
      <c r="D5346" s="100" t="str">
        <f>_xlfn.XLOOKUP(tblMix[[#This Row],[Arena Name]],tblLookup[Arena Name],tblLookup[Arena Location],NA(),0,1)</f>
        <v>Miami Gardens, Florida</v>
      </c>
      <c r="E5346" s="100">
        <v>65326</v>
      </c>
      <c r="F5346" s="129">
        <v>1987</v>
      </c>
      <c r="G5346" s="100" t="s">
        <v>288</v>
      </c>
      <c r="H5346" s="15" t="s">
        <v>283</v>
      </c>
      <c r="I5346" s="130">
        <v>5.13</v>
      </c>
      <c r="J5346" s="6">
        <f>1</f>
        <v>1</v>
      </c>
    </row>
    <row r="5347" spans="2:10" ht="23.25" customHeight="1">
      <c r="B5347" s="100" t="s">
        <v>399</v>
      </c>
      <c r="C5347" s="100" t="str">
        <f>_xlfn.XLOOKUP(tblMix[[#This Row],[Team Name]],tblLookup[Team Name],tblLookup[Arena Name],NA(),0,1)</f>
        <v>Cleveland Browns Stadium</v>
      </c>
      <c r="D5347" s="100" t="str">
        <f>_xlfn.XLOOKUP(tblMix[[#This Row],[Arena Name]],tblLookup[Arena Name],tblLookup[Arena Location],NA(),0,1)</f>
        <v>Cleveland, Ohio</v>
      </c>
      <c r="E5347" s="100">
        <v>67895</v>
      </c>
      <c r="F5347" s="129">
        <v>1999</v>
      </c>
      <c r="G5347" s="100" t="s">
        <v>273</v>
      </c>
      <c r="H5347" s="15" t="s">
        <v>287</v>
      </c>
      <c r="I5347" s="130">
        <v>6.07</v>
      </c>
      <c r="J5347" s="6">
        <f>1</f>
        <v>1</v>
      </c>
    </row>
    <row r="5348" spans="2:10" ht="23.25" customHeight="1">
      <c r="B5348" s="100" t="s">
        <v>426</v>
      </c>
      <c r="C5348" s="100" t="s">
        <v>427</v>
      </c>
      <c r="D5348" s="100" t="s">
        <v>428</v>
      </c>
      <c r="E5348" s="100">
        <v>65000</v>
      </c>
      <c r="F5348" s="129">
        <v>2020</v>
      </c>
      <c r="G5348" s="100" t="s">
        <v>308</v>
      </c>
      <c r="H5348" s="15" t="s">
        <v>290</v>
      </c>
      <c r="I5348" s="130">
        <v>12.37</v>
      </c>
      <c r="J5348" s="6">
        <f>1</f>
        <v>1</v>
      </c>
    </row>
    <row r="5349" spans="2:10" ht="23.25" customHeight="1">
      <c r="B5349" s="100" t="s">
        <v>433</v>
      </c>
      <c r="C5349" s="100" t="s">
        <v>434</v>
      </c>
      <c r="D5349" s="100" t="str">
        <f>_xlfn.XLOOKUP(tblMix[[#This Row],[Arena Name]],tblLookup[Arena Name],tblLookup[Arena Location],NA(),0,1)</f>
        <v>Miami Gardens, Florida</v>
      </c>
      <c r="E5349" s="100">
        <v>65326</v>
      </c>
      <c r="F5349" s="129">
        <v>1987</v>
      </c>
      <c r="G5349" s="100" t="s">
        <v>302</v>
      </c>
      <c r="H5349" s="15" t="s">
        <v>287</v>
      </c>
      <c r="I5349" s="130">
        <v>2.62</v>
      </c>
      <c r="J5349" s="6">
        <f>1</f>
        <v>1</v>
      </c>
    </row>
    <row r="5350" spans="2:10" ht="23.25" customHeight="1">
      <c r="B5350" s="100" t="s">
        <v>399</v>
      </c>
      <c r="C5350" s="100" t="s">
        <v>400</v>
      </c>
      <c r="D5350" s="100" t="s">
        <v>401</v>
      </c>
      <c r="E5350" s="100">
        <v>67895</v>
      </c>
      <c r="F5350" s="129">
        <v>1999</v>
      </c>
      <c r="G5350" s="100" t="s">
        <v>294</v>
      </c>
      <c r="H5350" s="15" t="s">
        <v>281</v>
      </c>
      <c r="I5350" s="130">
        <v>3.2</v>
      </c>
      <c r="J5350" s="6">
        <f>1</f>
        <v>1</v>
      </c>
    </row>
    <row r="5351" spans="2:10" ht="23.25" customHeight="1">
      <c r="B5351" s="100" t="s">
        <v>461</v>
      </c>
      <c r="C5351" s="100" t="s">
        <v>462</v>
      </c>
      <c r="D5351" s="100" t="s">
        <v>463</v>
      </c>
      <c r="E5351" s="100">
        <v>65890</v>
      </c>
      <c r="F5351" s="129">
        <v>1998</v>
      </c>
      <c r="G5351" s="100" t="s">
        <v>285</v>
      </c>
      <c r="H5351" s="15" t="s">
        <v>287</v>
      </c>
      <c r="I5351" s="130">
        <v>12.71</v>
      </c>
      <c r="J5351" s="6">
        <f>1</f>
        <v>1</v>
      </c>
    </row>
    <row r="5352" spans="2:10" ht="23.25" customHeight="1">
      <c r="B5352" s="100" t="s">
        <v>467</v>
      </c>
      <c r="C5352" s="100" t="s">
        <v>468</v>
      </c>
      <c r="D5352" s="100" t="s">
        <v>469</v>
      </c>
      <c r="E5352" s="100">
        <v>82000</v>
      </c>
      <c r="F5352" s="129">
        <v>1997</v>
      </c>
      <c r="G5352" s="100" t="s">
        <v>365</v>
      </c>
      <c r="H5352" s="15" t="s">
        <v>283</v>
      </c>
      <c r="I5352" s="130">
        <v>7.18</v>
      </c>
      <c r="J5352" s="6">
        <f>1</f>
        <v>1</v>
      </c>
    </row>
    <row r="5353" spans="2:10" ht="23.25" customHeight="1">
      <c r="B5353" s="100" t="s">
        <v>461</v>
      </c>
      <c r="C5353" s="100" t="s">
        <v>462</v>
      </c>
      <c r="D5353" s="100" t="s">
        <v>463</v>
      </c>
      <c r="E5353" s="100">
        <v>65890</v>
      </c>
      <c r="F5353" s="129">
        <v>1998</v>
      </c>
      <c r="G5353" s="100" t="s">
        <v>294</v>
      </c>
      <c r="H5353" s="15" t="s">
        <v>290</v>
      </c>
      <c r="I5353" s="130">
        <v>3.14</v>
      </c>
      <c r="J5353" s="6">
        <f>1</f>
        <v>1</v>
      </c>
    </row>
    <row r="5354" spans="2:10" ht="23.25" customHeight="1">
      <c r="B5354" s="100" t="s">
        <v>384</v>
      </c>
      <c r="C5354" s="100" t="s">
        <v>385</v>
      </c>
      <c r="D5354" s="100" t="s">
        <v>386</v>
      </c>
      <c r="E5354" s="100">
        <v>71008</v>
      </c>
      <c r="F5354" s="129">
        <v>1998</v>
      </c>
      <c r="G5354" s="100" t="s">
        <v>271</v>
      </c>
      <c r="H5354" s="15" t="s">
        <v>281</v>
      </c>
      <c r="I5354" s="130">
        <v>9.56</v>
      </c>
      <c r="J5354" s="6">
        <f>1</f>
        <v>1</v>
      </c>
    </row>
    <row r="5355" spans="2:10" ht="23.25" customHeight="1">
      <c r="B5355" s="100" t="str" cm="1">
        <f t="array" ref="B5355">_xlfn.XLOOKUP(tblMix[[#This Row],[Arena Name]]&amp;tblMix[[#This Row],[Arena Location]],tblLookup[Arena Name]&amp;tblLookup[Arena Location],tblLookup[Team Name],NA(),0,1)</f>
        <v>Green Bay Packers</v>
      </c>
      <c r="C5355" s="100" t="str">
        <f>_xlfn.XLOOKUP(tblMix[[#This Row],[Arena Location]],tblLookup[Arena Location],tblLookup[Arena Name],NA(),0,1)</f>
        <v>Lambeau Field</v>
      </c>
      <c r="D5355" s="100" t="s">
        <v>413</v>
      </c>
      <c r="E5355" s="100">
        <v>81441</v>
      </c>
      <c r="F5355" s="129">
        <v>1957</v>
      </c>
      <c r="G5355" s="100" t="s">
        <v>308</v>
      </c>
      <c r="H5355" s="15" t="s">
        <v>281</v>
      </c>
      <c r="I5355" s="130">
        <v>12.31</v>
      </c>
      <c r="J5355" s="6">
        <f>1</f>
        <v>1</v>
      </c>
    </row>
    <row r="5356" spans="2:10" ht="23.25" customHeight="1">
      <c r="B5356" s="100" t="s">
        <v>433</v>
      </c>
      <c r="C5356" s="100" t="s">
        <v>434</v>
      </c>
      <c r="D5356" s="100" t="s">
        <v>435</v>
      </c>
      <c r="E5356" s="100">
        <v>65326</v>
      </c>
      <c r="F5356" s="129">
        <v>1987</v>
      </c>
      <c r="G5356" s="100" t="s">
        <v>268</v>
      </c>
      <c r="H5356" s="15" t="s">
        <v>281</v>
      </c>
      <c r="I5356" s="130">
        <v>5.39</v>
      </c>
      <c r="J5356" s="6">
        <f>1</f>
        <v>1</v>
      </c>
    </row>
    <row r="5357" spans="2:10" ht="23.25" customHeight="1">
      <c r="B5357" s="100" t="s">
        <v>420</v>
      </c>
      <c r="C5357" s="100" t="s">
        <v>421</v>
      </c>
      <c r="D5357" s="100" t="s">
        <v>422</v>
      </c>
      <c r="E5357" s="100">
        <v>69132</v>
      </c>
      <c r="F5357" s="129">
        <v>2008</v>
      </c>
      <c r="G5357" s="100" t="s">
        <v>308</v>
      </c>
      <c r="H5357" s="15" t="s">
        <v>283</v>
      </c>
      <c r="I5357" s="130">
        <v>11.5</v>
      </c>
      <c r="J5357" s="6">
        <f>1</f>
        <v>1</v>
      </c>
    </row>
    <row r="5358" spans="2:10" ht="23.25" customHeight="1">
      <c r="B5358" s="100" t="str" cm="1">
        <f t="array" ref="B5358">_xlfn.XLOOKUP(tblMix[[#This Row],[Arena Name]]&amp;tblMix[[#This Row],[Arena Location]],tblLookup[Arena Name]&amp;tblLookup[Arena Location],tblLookup[Team Name],NA(),0,1)</f>
        <v>Green Bay Packers</v>
      </c>
      <c r="C5358" s="100" t="s">
        <v>412</v>
      </c>
      <c r="D5358" s="100" t="s">
        <v>413</v>
      </c>
      <c r="E5358" s="100">
        <v>81441</v>
      </c>
      <c r="F5358" s="129">
        <v>1957</v>
      </c>
      <c r="G5358" s="100" t="s">
        <v>361</v>
      </c>
      <c r="H5358" s="15" t="s">
        <v>281</v>
      </c>
      <c r="I5358" s="130">
        <v>3.09</v>
      </c>
      <c r="J5358" s="6">
        <f>1</f>
        <v>1</v>
      </c>
    </row>
    <row r="5359" spans="2:10" ht="23.25" customHeight="1">
      <c r="B5359" s="100" t="s">
        <v>455</v>
      </c>
      <c r="C5359" s="100" t="s">
        <v>456</v>
      </c>
      <c r="D5359" s="100" t="str">
        <f>_xlfn.XLOOKUP(tblMix[[#This Row],[Arena Name]],tblLookup[Arena Name],tblLookup[Arena Location],NA(),0,1)</f>
        <v>Santa Clara, California</v>
      </c>
      <c r="E5359" s="100">
        <v>68500</v>
      </c>
      <c r="F5359" s="129">
        <v>2014</v>
      </c>
      <c r="G5359" s="100" t="s">
        <v>268</v>
      </c>
      <c r="H5359" s="15" t="s">
        <v>283</v>
      </c>
      <c r="I5359" s="130">
        <v>5.73</v>
      </c>
      <c r="J5359" s="6">
        <f>1</f>
        <v>1</v>
      </c>
    </row>
    <row r="5360" spans="2:10" ht="23.25" customHeight="1">
      <c r="B5360" s="100" t="s">
        <v>429</v>
      </c>
      <c r="C5360" s="100" t="s">
        <v>430</v>
      </c>
      <c r="D5360" s="100" t="str">
        <f>_xlfn.XLOOKUP(tblMix[[#This Row],[Arena Name]],tblLookup[Arena Name],tblLookup[Arena Location],NA(),0,1)</f>
        <v>Inglewood, California</v>
      </c>
      <c r="E5360" s="100">
        <v>70240</v>
      </c>
      <c r="F5360" s="129">
        <v>2020</v>
      </c>
      <c r="G5360" s="100" t="s">
        <v>274</v>
      </c>
      <c r="H5360" s="15" t="s">
        <v>281</v>
      </c>
      <c r="I5360" s="130">
        <v>7.11</v>
      </c>
      <c r="J5360" s="6">
        <f>1</f>
        <v>1</v>
      </c>
    </row>
    <row r="5361" spans="2:10" ht="23.25" customHeight="1">
      <c r="B5361" s="100" t="s">
        <v>423</v>
      </c>
      <c r="C5361" s="100" t="s">
        <v>424</v>
      </c>
      <c r="D5361" s="100" t="s">
        <v>425</v>
      </c>
      <c r="E5361" s="100">
        <v>76416</v>
      </c>
      <c r="F5361" s="129">
        <v>1972</v>
      </c>
      <c r="G5361" s="100" t="s">
        <v>312</v>
      </c>
      <c r="H5361" s="15" t="s">
        <v>283</v>
      </c>
      <c r="I5361" s="130">
        <v>16.22</v>
      </c>
      <c r="J5361" s="6">
        <f>1</f>
        <v>1</v>
      </c>
    </row>
    <row r="5362" spans="2:10" ht="23.25" customHeight="1">
      <c r="B5362" s="100" t="s">
        <v>439</v>
      </c>
      <c r="C5362" s="100" t="str">
        <f>_xlfn.XLOOKUP(tblMix[[#This Row],[Team Name]],tblLookup[Team Name],tblLookup[Arena Name],NA(),0,1)</f>
        <v>Gillette Stadium</v>
      </c>
      <c r="D5362" s="100" t="str">
        <f>_xlfn.XLOOKUP(tblMix[[#This Row],[Arena Name]],tblLookup[Arena Name],tblLookup[Arena Location],NA(),0,1)</f>
        <v>Foxborough, Massachusetts</v>
      </c>
      <c r="E5362" s="100">
        <v>66829</v>
      </c>
      <c r="F5362" s="129">
        <v>2002</v>
      </c>
      <c r="G5362" s="100" t="s">
        <v>297</v>
      </c>
      <c r="H5362" s="15" t="s">
        <v>287</v>
      </c>
      <c r="I5362" s="130">
        <v>15.27</v>
      </c>
      <c r="J5362" s="6">
        <f>1</f>
        <v>1</v>
      </c>
    </row>
    <row r="5363" spans="2:10" ht="23.25" customHeight="1">
      <c r="B5363" s="100" t="s">
        <v>399</v>
      </c>
      <c r="C5363" s="100" t="s">
        <v>400</v>
      </c>
      <c r="D5363" s="100" t="s">
        <v>401</v>
      </c>
      <c r="E5363" s="100">
        <v>67895</v>
      </c>
      <c r="F5363" s="129">
        <v>1999</v>
      </c>
      <c r="G5363" s="100" t="s">
        <v>277</v>
      </c>
      <c r="H5363" s="15" t="s">
        <v>283</v>
      </c>
      <c r="I5363" s="130">
        <v>8.2200000000000006</v>
      </c>
      <c r="J5363" s="6">
        <f>1</f>
        <v>1</v>
      </c>
    </row>
    <row r="5364" spans="2:10" ht="23.25" customHeight="1">
      <c r="B5364" s="100" t="s">
        <v>439</v>
      </c>
      <c r="C5364" s="100" t="s">
        <v>440</v>
      </c>
      <c r="D5364" s="100" t="s">
        <v>441</v>
      </c>
      <c r="E5364" s="100">
        <v>66829</v>
      </c>
      <c r="F5364" s="129">
        <v>2002</v>
      </c>
      <c r="G5364" s="100" t="s">
        <v>276</v>
      </c>
      <c r="H5364" s="15" t="s">
        <v>283</v>
      </c>
      <c r="I5364" s="130">
        <v>6.13</v>
      </c>
      <c r="J5364" s="6">
        <f>1</f>
        <v>1</v>
      </c>
    </row>
    <row r="5365" spans="2:10" ht="23.25" customHeight="1">
      <c r="B5365" s="100" t="str" cm="1">
        <f t="array" ref="B5365">_xlfn.XLOOKUP(tblMix[[#This Row],[Arena Name]]&amp;tblMix[[#This Row],[Arena Location]],tblLookup[Arena Name]&amp;tblLookup[Arena Location],tblLookup[Team Name],NA(),0,1)</f>
        <v>New Orleans Saints</v>
      </c>
      <c r="C5365" s="100" t="str">
        <f>_xlfn.XLOOKUP(tblMix[[#This Row],[Arena Location]],tblLookup[Arena Location],tblLookup[Arena Name],NA(),0,1)</f>
        <v>Caesars Superdome</v>
      </c>
      <c r="D5365" s="100" t="s">
        <v>444</v>
      </c>
      <c r="E5365" s="100">
        <v>73208</v>
      </c>
      <c r="F5365" s="129">
        <v>1975</v>
      </c>
      <c r="G5365" s="100" t="s">
        <v>321</v>
      </c>
      <c r="H5365" s="15" t="s">
        <v>281</v>
      </c>
      <c r="I5365" s="130">
        <v>3.9</v>
      </c>
      <c r="J5365" s="6">
        <f>1</f>
        <v>1</v>
      </c>
    </row>
    <row r="5366" spans="2:10" ht="23.25" customHeight="1">
      <c r="B5366" s="100" t="s">
        <v>414</v>
      </c>
      <c r="C5366" s="100" t="s">
        <v>415</v>
      </c>
      <c r="D5366" s="100" t="s">
        <v>416</v>
      </c>
      <c r="E5366" s="100">
        <v>72220</v>
      </c>
      <c r="F5366" s="129">
        <v>2002</v>
      </c>
      <c r="G5366" s="100" t="s">
        <v>311</v>
      </c>
      <c r="H5366" s="15" t="s">
        <v>290</v>
      </c>
      <c r="I5366" s="130">
        <v>14.13</v>
      </c>
      <c r="J5366" s="6">
        <f>1</f>
        <v>1</v>
      </c>
    </row>
    <row r="5367" spans="2:10" ht="23.25" customHeight="1">
      <c r="B5367" s="100" t="s">
        <v>467</v>
      </c>
      <c r="C5367" s="100" t="str">
        <f>_xlfn.XLOOKUP(tblMix[[#This Row],[Team Name]],tblLookup[Team Name],tblLookup[Arena Name],NA(),0,1)</f>
        <v>Commanders Field</v>
      </c>
      <c r="D5367" s="100" t="str">
        <f>_xlfn.XLOOKUP(tblMix[[#This Row],[Arena Name]],tblLookup[Arena Name],tblLookup[Arena Location],NA(),0,1)</f>
        <v>Landover, Maryland</v>
      </c>
      <c r="E5367" s="100">
        <v>82000</v>
      </c>
      <c r="F5367" s="129">
        <v>1997</v>
      </c>
      <c r="G5367" s="100" t="s">
        <v>312</v>
      </c>
      <c r="H5367" s="15" t="s">
        <v>283</v>
      </c>
      <c r="I5367" s="130">
        <v>16.22</v>
      </c>
      <c r="J5367" s="6">
        <f>1</f>
        <v>1</v>
      </c>
    </row>
    <row r="5368" spans="2:10" ht="23.25" customHeight="1">
      <c r="B5368" s="100" t="s">
        <v>439</v>
      </c>
      <c r="C5368" s="100" t="str">
        <f>_xlfn.XLOOKUP(tblMix[[#This Row],[Team Name]],tblLookup[Team Name],tblLookup[Arena Name],NA(),0,1)</f>
        <v>Gillette Stadium</v>
      </c>
      <c r="D5368" s="100" t="s">
        <v>441</v>
      </c>
      <c r="E5368" s="100">
        <v>66829</v>
      </c>
      <c r="F5368" s="129">
        <v>2002</v>
      </c>
      <c r="G5368" s="100" t="s">
        <v>310</v>
      </c>
      <c r="H5368" s="15" t="s">
        <v>283</v>
      </c>
      <c r="I5368" s="130">
        <v>7.49</v>
      </c>
      <c r="J5368" s="6">
        <f>1</f>
        <v>1</v>
      </c>
    </row>
    <row r="5369" spans="2:10" ht="23.25" customHeight="1">
      <c r="B5369" s="100" t="str" cm="1">
        <f t="array" ref="B5369">_xlfn.XLOOKUP(tblMix[[#This Row],[Arena Name]]&amp;tblMix[[#This Row],[Arena Location]],tblLookup[Arena Name]&amp;tblLookup[Arena Location],tblLookup[Team Name],NA(),0,1)</f>
        <v>Washington Commanders</v>
      </c>
      <c r="C5369" s="100" t="s">
        <v>468</v>
      </c>
      <c r="D5369" s="100" t="s">
        <v>469</v>
      </c>
      <c r="E5369" s="100">
        <v>82000</v>
      </c>
      <c r="F5369" s="129">
        <v>1997</v>
      </c>
      <c r="G5369" s="100" t="s">
        <v>288</v>
      </c>
      <c r="H5369" s="15" t="s">
        <v>281</v>
      </c>
      <c r="I5369" s="130">
        <v>5.49</v>
      </c>
      <c r="J5369" s="6">
        <f>1</f>
        <v>1</v>
      </c>
    </row>
    <row r="5370" spans="2:10" ht="23.25" customHeight="1">
      <c r="B5370" s="100" t="s">
        <v>423</v>
      </c>
      <c r="C5370" s="100" t="s">
        <v>424</v>
      </c>
      <c r="D5370" s="100" t="s">
        <v>425</v>
      </c>
      <c r="E5370" s="100">
        <v>76416</v>
      </c>
      <c r="F5370" s="129">
        <v>1972</v>
      </c>
      <c r="G5370" s="100" t="s">
        <v>364</v>
      </c>
      <c r="H5370" s="15" t="s">
        <v>287</v>
      </c>
      <c r="I5370" s="130">
        <v>6.86</v>
      </c>
      <c r="J5370" s="6">
        <f>1</f>
        <v>1</v>
      </c>
    </row>
    <row r="5371" spans="2:10" ht="23.25" customHeight="1">
      <c r="B5371" s="100" t="s">
        <v>423</v>
      </c>
      <c r="C5371" s="100" t="s">
        <v>424</v>
      </c>
      <c r="D5371" s="100" t="s">
        <v>425</v>
      </c>
      <c r="E5371" s="100">
        <v>76416</v>
      </c>
      <c r="F5371" s="129">
        <v>1972</v>
      </c>
      <c r="G5371" s="100" t="s">
        <v>282</v>
      </c>
      <c r="H5371" s="15" t="s">
        <v>283</v>
      </c>
      <c r="I5371" s="130">
        <v>5.7</v>
      </c>
      <c r="J5371" s="6">
        <f>1</f>
        <v>1</v>
      </c>
    </row>
    <row r="5372" spans="2:10" ht="23.25" customHeight="1">
      <c r="B5372" s="100" t="s">
        <v>411</v>
      </c>
      <c r="C5372" s="100" t="s">
        <v>412</v>
      </c>
      <c r="D5372" s="100" t="str">
        <f>_xlfn.XLOOKUP(tblMix[[#This Row],[Arena Name]],tblLookup[Arena Name],tblLookup[Arena Location],NA(),0,1)</f>
        <v>Green Bay, Wisconsin</v>
      </c>
      <c r="E5372" s="100">
        <v>81441</v>
      </c>
      <c r="F5372" s="129">
        <v>1957</v>
      </c>
      <c r="G5372" s="100" t="s">
        <v>293</v>
      </c>
      <c r="H5372" s="15" t="s">
        <v>283</v>
      </c>
      <c r="I5372" s="130">
        <v>5.08</v>
      </c>
      <c r="J5372" s="6">
        <f>1</f>
        <v>1</v>
      </c>
    </row>
    <row r="5373" spans="2:10" ht="23.25" customHeight="1">
      <c r="B5373" s="100" t="s">
        <v>405</v>
      </c>
      <c r="C5373" s="100" t="s">
        <v>406</v>
      </c>
      <c r="D5373" s="100" t="str">
        <f>_xlfn.XLOOKUP(tblMix[[#This Row],[Arena Name]],tblLookup[Arena Name],tblLookup[Arena Location],NA(),0,1)</f>
        <v>Denver, Colorado</v>
      </c>
      <c r="E5373" s="100">
        <v>76125</v>
      </c>
      <c r="F5373" s="129">
        <v>2001</v>
      </c>
      <c r="G5373" s="100" t="s">
        <v>277</v>
      </c>
      <c r="H5373" s="15" t="s">
        <v>290</v>
      </c>
      <c r="I5373" s="130">
        <v>7.75</v>
      </c>
      <c r="J5373" s="6">
        <f>1</f>
        <v>1</v>
      </c>
    </row>
    <row r="5374" spans="2:10" ht="23.25" customHeight="1">
      <c r="B5374" s="100" t="str" cm="1">
        <f t="array" ref="B5374">_xlfn.XLOOKUP(tblMix[[#This Row],[Arena Name]]&amp;tblMix[[#This Row],[Arena Location]],tblLookup[Arena Name]&amp;tblLookup[Arena Location],tblLookup[Team Name],NA(),0,1)</f>
        <v>New York Giants</v>
      </c>
      <c r="C5374" s="100" t="str">
        <f>_xlfn.XLOOKUP(tblMix[[#This Row],[Arena Location]],tblLookup[Arena Location],tblLookup[Arena Name],NA(),0,1)</f>
        <v>MetLife Stadium</v>
      </c>
      <c r="D5374" s="100" t="s">
        <v>447</v>
      </c>
      <c r="E5374" s="100">
        <v>82500</v>
      </c>
      <c r="F5374" s="129">
        <v>2010</v>
      </c>
      <c r="G5374" s="100" t="s">
        <v>312</v>
      </c>
      <c r="H5374" s="15" t="s">
        <v>281</v>
      </c>
      <c r="I5374" s="130">
        <v>16.059999999999999</v>
      </c>
      <c r="J5374" s="6">
        <f>1</f>
        <v>1</v>
      </c>
    </row>
    <row r="5375" spans="2:10" ht="23.25" customHeight="1">
      <c r="B5375" s="100" t="str" cm="1">
        <f t="array" ref="B5375">_xlfn.XLOOKUP(tblMix[[#This Row],[Arena Name]]&amp;tblMix[[#This Row],[Arena Location]],tblLookup[Arena Name]&amp;tblLookup[Arena Location],tblLookup[Team Name],NA(),0,1)</f>
        <v>Arizona Cardinals</v>
      </c>
      <c r="C5375" s="100" t="str">
        <f>_xlfn.XLOOKUP(tblMix[[#This Row],[Arena Location]],tblLookup[Arena Location],tblLookup[Arena Name],NA(),0,1)</f>
        <v>State Farm Stadium</v>
      </c>
      <c r="D5375" s="100" t="s">
        <v>380</v>
      </c>
      <c r="E5375" s="100">
        <v>63400</v>
      </c>
      <c r="F5375" s="129">
        <v>2006</v>
      </c>
      <c r="G5375" s="100" t="s">
        <v>297</v>
      </c>
      <c r="H5375" s="15" t="s">
        <v>287</v>
      </c>
      <c r="I5375" s="130">
        <v>15.27</v>
      </c>
      <c r="J5375" s="6">
        <f>1</f>
        <v>1</v>
      </c>
    </row>
    <row r="5376" spans="2:10" ht="23.25" customHeight="1">
      <c r="B5376" s="100" t="s">
        <v>439</v>
      </c>
      <c r="C5376" s="100" t="s">
        <v>440</v>
      </c>
      <c r="D5376" s="100" t="s">
        <v>441</v>
      </c>
      <c r="E5376" s="100">
        <v>66829</v>
      </c>
      <c r="F5376" s="129">
        <v>2002</v>
      </c>
      <c r="G5376" s="100" t="s">
        <v>286</v>
      </c>
      <c r="H5376" s="15" t="s">
        <v>281</v>
      </c>
      <c r="I5376" s="130">
        <v>7.99</v>
      </c>
      <c r="J5376" s="6">
        <f>1</f>
        <v>1</v>
      </c>
    </row>
    <row r="5377" spans="2:10" ht="23.25" customHeight="1">
      <c r="B5377" s="100" t="s">
        <v>433</v>
      </c>
      <c r="C5377" s="100" t="s">
        <v>434</v>
      </c>
      <c r="D5377" s="100" t="s">
        <v>435</v>
      </c>
      <c r="E5377" s="100">
        <v>65326</v>
      </c>
      <c r="F5377" s="129">
        <v>1987</v>
      </c>
      <c r="G5377" s="100" t="s">
        <v>303</v>
      </c>
      <c r="H5377" s="15" t="s">
        <v>290</v>
      </c>
      <c r="I5377" s="130">
        <v>12.74</v>
      </c>
      <c r="J5377" s="6">
        <f>1</f>
        <v>1</v>
      </c>
    </row>
    <row r="5378" spans="2:10" ht="23.25" customHeight="1">
      <c r="B5378" s="100" t="s">
        <v>436</v>
      </c>
      <c r="C5378" s="100" t="s">
        <v>437</v>
      </c>
      <c r="D5378" s="100" t="s">
        <v>438</v>
      </c>
      <c r="E5378" s="100">
        <v>66655</v>
      </c>
      <c r="F5378" s="129">
        <v>2016</v>
      </c>
      <c r="G5378" s="100" t="s">
        <v>270</v>
      </c>
      <c r="H5378" s="15" t="s">
        <v>287</v>
      </c>
      <c r="I5378" s="130">
        <v>8.67</v>
      </c>
      <c r="J5378" s="6">
        <f>1</f>
        <v>1</v>
      </c>
    </row>
    <row r="5379" spans="2:10" ht="23.25" customHeight="1">
      <c r="B5379" s="100" t="s">
        <v>452</v>
      </c>
      <c r="C5379" s="100" t="s">
        <v>453</v>
      </c>
      <c r="D5379" s="100" t="s">
        <v>454</v>
      </c>
      <c r="E5379" s="100">
        <v>68400</v>
      </c>
      <c r="F5379" s="129">
        <v>2001</v>
      </c>
      <c r="G5379" s="100" t="s">
        <v>297</v>
      </c>
      <c r="H5379" s="15" t="s">
        <v>287</v>
      </c>
      <c r="I5379" s="130">
        <v>15.27</v>
      </c>
      <c r="J5379" s="6">
        <f>1</f>
        <v>1</v>
      </c>
    </row>
    <row r="5380" spans="2:10" ht="23.25" customHeight="1">
      <c r="B5380" s="100" t="s">
        <v>396</v>
      </c>
      <c r="C5380" s="100" t="s">
        <v>397</v>
      </c>
      <c r="D5380" s="100" t="s">
        <v>398</v>
      </c>
      <c r="E5380" s="100">
        <v>65515</v>
      </c>
      <c r="F5380" s="129">
        <v>2000</v>
      </c>
      <c r="G5380" s="100" t="s">
        <v>364</v>
      </c>
      <c r="H5380" s="15" t="s">
        <v>287</v>
      </c>
      <c r="I5380" s="130">
        <v>6.86</v>
      </c>
      <c r="J5380" s="6">
        <f>1</f>
        <v>1</v>
      </c>
    </row>
    <row r="5381" spans="2:10" ht="23.25" customHeight="1">
      <c r="B5381" s="100" t="str" cm="1">
        <f t="array" ref="B5381">_xlfn.XLOOKUP(tblMix[[#This Row],[Arena Name]]&amp;tblMix[[#This Row],[Arena Location]],tblLookup[Arena Name]&amp;tblLookup[Arena Location],tblLookup[Team Name],NA(),0,1)</f>
        <v>Cincinnati Bengals</v>
      </c>
      <c r="C5381" s="100" t="str">
        <f>_xlfn.XLOOKUP(tblMix[[#This Row],[Arena Location]],tblLookup[Arena Location],tblLookup[Arena Name],NA(),0,1)</f>
        <v>Paycor Stadium</v>
      </c>
      <c r="D5381" s="100" t="s">
        <v>398</v>
      </c>
      <c r="E5381" s="100">
        <v>65515</v>
      </c>
      <c r="F5381" s="129">
        <v>2000</v>
      </c>
      <c r="G5381" s="100" t="s">
        <v>292</v>
      </c>
      <c r="H5381" s="15" t="s">
        <v>283</v>
      </c>
      <c r="I5381" s="130">
        <v>9.99</v>
      </c>
      <c r="J5381" s="6">
        <f>1</f>
        <v>1</v>
      </c>
    </row>
    <row r="5382" spans="2:10" ht="23.25" customHeight="1">
      <c r="B5382" s="100" t="s">
        <v>408</v>
      </c>
      <c r="C5382" s="100" t="s">
        <v>409</v>
      </c>
      <c r="D5382" s="100" t="str">
        <f>_xlfn.XLOOKUP(tblMix[[#This Row],[Arena Name]],tblLookup[Arena Name],tblLookup[Arena Location],NA(),0,1)</f>
        <v>Detroit, Michigan</v>
      </c>
      <c r="E5382" s="100">
        <v>65000</v>
      </c>
      <c r="F5382" s="129">
        <v>2002</v>
      </c>
      <c r="G5382" s="100" t="s">
        <v>276</v>
      </c>
      <c r="H5382" s="15" t="s">
        <v>281</v>
      </c>
      <c r="I5382" s="130">
        <v>5.82</v>
      </c>
      <c r="J5382" s="6">
        <f>1</f>
        <v>1</v>
      </c>
    </row>
    <row r="5383" spans="2:10" ht="23.25" customHeight="1">
      <c r="B5383" s="100" t="s">
        <v>449</v>
      </c>
      <c r="C5383" s="100" t="s">
        <v>450</v>
      </c>
      <c r="D5383" s="100" t="s">
        <v>451</v>
      </c>
      <c r="E5383" s="100">
        <v>69596</v>
      </c>
      <c r="F5383" s="129">
        <v>2003</v>
      </c>
      <c r="G5383" s="100" t="s">
        <v>273</v>
      </c>
      <c r="H5383" s="15" t="s">
        <v>287</v>
      </c>
      <c r="I5383" s="130">
        <v>6.07</v>
      </c>
      <c r="J5383" s="6">
        <f>1</f>
        <v>1</v>
      </c>
    </row>
    <row r="5384" spans="2:10" ht="23.25" customHeight="1">
      <c r="B5384" s="100" t="s">
        <v>442</v>
      </c>
      <c r="C5384" s="100" t="s">
        <v>443</v>
      </c>
      <c r="D5384" s="100" t="s">
        <v>444</v>
      </c>
      <c r="E5384" s="100">
        <v>73208</v>
      </c>
      <c r="F5384" s="129">
        <v>1975</v>
      </c>
      <c r="G5384" s="100" t="s">
        <v>282</v>
      </c>
      <c r="H5384" s="15" t="s">
        <v>283</v>
      </c>
      <c r="I5384" s="130">
        <v>5.7</v>
      </c>
      <c r="J5384" s="6">
        <f>1</f>
        <v>1</v>
      </c>
    </row>
    <row r="5385" spans="2:10" ht="23.25" customHeight="1">
      <c r="B5385" s="100" t="s">
        <v>378</v>
      </c>
      <c r="C5385" s="100" t="str">
        <f>_xlfn.XLOOKUP(tblMix[[#This Row],[Team Name]],tblLookup[Team Name],tblLookup[Arena Name],NA(),0,1)</f>
        <v>State Farm Stadium</v>
      </c>
      <c r="D5385" s="100" t="str">
        <f>_xlfn.XLOOKUP(tblMix[[#This Row],[Arena Name]],tblLookup[Arena Name],tblLookup[Arena Location],NA(),0,1)</f>
        <v>Glendale, Arizona</v>
      </c>
      <c r="E5385" s="100">
        <v>63400</v>
      </c>
      <c r="F5385" s="129">
        <v>2006</v>
      </c>
      <c r="G5385" s="100" t="s">
        <v>271</v>
      </c>
      <c r="H5385" s="15" t="s">
        <v>281</v>
      </c>
      <c r="I5385" s="130">
        <v>9.56</v>
      </c>
      <c r="J5385" s="6">
        <f>1</f>
        <v>1</v>
      </c>
    </row>
    <row r="5386" spans="2:10" ht="23.25" customHeight="1">
      <c r="B5386" s="100" t="s">
        <v>399</v>
      </c>
      <c r="C5386" s="100" t="s">
        <v>400</v>
      </c>
      <c r="D5386" s="100" t="s">
        <v>401</v>
      </c>
      <c r="E5386" s="100">
        <v>67895</v>
      </c>
      <c r="F5386" s="129">
        <v>1999</v>
      </c>
      <c r="G5386" s="100" t="s">
        <v>314</v>
      </c>
      <c r="H5386" s="15" t="s">
        <v>281</v>
      </c>
      <c r="I5386" s="130">
        <v>11.17</v>
      </c>
      <c r="J5386" s="6">
        <f>1</f>
        <v>1</v>
      </c>
    </row>
    <row r="5387" spans="2:10" ht="23.25" customHeight="1">
      <c r="B5387" s="100" t="s">
        <v>399</v>
      </c>
      <c r="C5387" s="100" t="str">
        <f>_xlfn.XLOOKUP(tblMix[[#This Row],[Team Name]],tblLookup[Team Name],tblLookup[Arena Name],NA(),0,1)</f>
        <v>Cleveland Browns Stadium</v>
      </c>
      <c r="D5387" s="100" t="str">
        <f>_xlfn.XLOOKUP(tblMix[[#This Row],[Arena Name]],tblLookup[Arena Name],tblLookup[Arena Location],NA(),0,1)</f>
        <v>Cleveland, Ohio</v>
      </c>
      <c r="E5387" s="100">
        <v>67895</v>
      </c>
      <c r="F5387" s="129">
        <v>1999</v>
      </c>
      <c r="G5387" s="100" t="s">
        <v>313</v>
      </c>
      <c r="H5387" s="15" t="s">
        <v>283</v>
      </c>
      <c r="I5387" s="130">
        <v>12.48</v>
      </c>
      <c r="J5387" s="6">
        <f>1</f>
        <v>1</v>
      </c>
    </row>
    <row r="5388" spans="2:10" ht="23.25" customHeight="1">
      <c r="B5388" s="100" t="s">
        <v>408</v>
      </c>
      <c r="C5388" s="100" t="s">
        <v>409</v>
      </c>
      <c r="D5388" s="100" t="s">
        <v>410</v>
      </c>
      <c r="E5388" s="100">
        <v>65000</v>
      </c>
      <c r="F5388" s="129">
        <v>2002</v>
      </c>
      <c r="G5388" s="100" t="s">
        <v>269</v>
      </c>
      <c r="H5388" s="15" t="s">
        <v>283</v>
      </c>
      <c r="I5388" s="130">
        <v>10.34</v>
      </c>
      <c r="J5388" s="6">
        <f>1</f>
        <v>1</v>
      </c>
    </row>
    <row r="5389" spans="2:10" ht="23.25" customHeight="1">
      <c r="B5389" s="100" t="s">
        <v>390</v>
      </c>
      <c r="C5389" s="100" t="s">
        <v>391</v>
      </c>
      <c r="D5389" s="100" t="s">
        <v>392</v>
      </c>
      <c r="E5389" s="100">
        <v>75523</v>
      </c>
      <c r="F5389" s="129">
        <v>1996</v>
      </c>
      <c r="G5389" s="100" t="s">
        <v>271</v>
      </c>
      <c r="H5389" s="15" t="s">
        <v>283</v>
      </c>
      <c r="I5389" s="130">
        <v>9.4700000000000006</v>
      </c>
      <c r="J5389" s="6">
        <f>1</f>
        <v>1</v>
      </c>
    </row>
    <row r="5390" spans="2:10" ht="23.25" customHeight="1">
      <c r="B5390" s="100" t="s">
        <v>439</v>
      </c>
      <c r="C5390" s="100" t="str">
        <f>_xlfn.XLOOKUP(tblMix[[#This Row],[Team Name]],tblLookup[Team Name],tblLookup[Arena Name],NA(),0,1)</f>
        <v>Gillette Stadium</v>
      </c>
      <c r="D5390" s="100" t="str">
        <f>_xlfn.XLOOKUP(tblMix[[#This Row],[Arena Name]],tblLookup[Arena Name],tblLookup[Arena Location],NA(),0,1)</f>
        <v>Foxborough, Massachusetts</v>
      </c>
      <c r="E5390" s="100">
        <v>66829</v>
      </c>
      <c r="F5390" s="129">
        <v>2002</v>
      </c>
      <c r="G5390" s="100" t="s">
        <v>296</v>
      </c>
      <c r="H5390" s="15" t="s">
        <v>290</v>
      </c>
      <c r="I5390" s="130">
        <v>10.47</v>
      </c>
      <c r="J5390" s="6">
        <f>1</f>
        <v>1</v>
      </c>
    </row>
    <row r="5391" spans="2:10" ht="23.25" customHeight="1">
      <c r="B5391" s="100" t="s">
        <v>378</v>
      </c>
      <c r="C5391" s="100" t="s">
        <v>379</v>
      </c>
      <c r="D5391" s="100" t="s">
        <v>380</v>
      </c>
      <c r="E5391" s="100">
        <v>63400</v>
      </c>
      <c r="F5391" s="129">
        <v>2006</v>
      </c>
      <c r="G5391" s="100" t="s">
        <v>289</v>
      </c>
      <c r="H5391" s="15" t="s">
        <v>287</v>
      </c>
      <c r="I5391" s="130">
        <v>7.76</v>
      </c>
      <c r="J5391" s="6">
        <f>1</f>
        <v>1</v>
      </c>
    </row>
    <row r="5392" spans="2:10" ht="23.25" customHeight="1">
      <c r="B5392" s="100" t="str" cm="1">
        <f t="array" ref="B5392">_xlfn.XLOOKUP(tblMix[[#This Row],[Arena Name]]&amp;tblMix[[#This Row],[Arena Location]],tblLookup[Arena Name]&amp;tblLookup[Arena Location],tblLookup[Team Name],NA(),0,1)</f>
        <v>New England Patriots</v>
      </c>
      <c r="C5392" s="100" t="str">
        <f>_xlfn.XLOOKUP(tblMix[[#This Row],[Arena Location]],tblLookup[Arena Location],tblLookup[Arena Name],NA(),0,1)</f>
        <v>Gillette Stadium</v>
      </c>
      <c r="D5392" s="100" t="s">
        <v>441</v>
      </c>
      <c r="E5392" s="100">
        <v>66829</v>
      </c>
      <c r="F5392" s="129">
        <v>2002</v>
      </c>
      <c r="G5392" s="100" t="s">
        <v>360</v>
      </c>
      <c r="H5392" s="15" t="s">
        <v>290</v>
      </c>
      <c r="I5392" s="130">
        <v>3.02</v>
      </c>
      <c r="J5392" s="6">
        <f>1</f>
        <v>1</v>
      </c>
    </row>
    <row r="5393" spans="2:10" ht="23.25" customHeight="1">
      <c r="B5393" s="100" t="str" cm="1">
        <f t="array" ref="B5393">_xlfn.XLOOKUP(tblMix[[#This Row],[Arena Name]]&amp;tblMix[[#This Row],[Arena Location]],tblLookup[Arena Name]&amp;tblLookup[Arena Location],tblLookup[Team Name],NA(),0,1)</f>
        <v>Dallas Cowboys</v>
      </c>
      <c r="C5393" s="100" t="str">
        <f>_xlfn.XLOOKUP(tblMix[[#This Row],[Arena Location]],tblLookup[Arena Location],tblLookup[Arena Name],NA(),0,1)</f>
        <v>AT&amp;T Stadium</v>
      </c>
      <c r="D5393" s="100" t="s">
        <v>404</v>
      </c>
      <c r="E5393" s="100">
        <v>80000</v>
      </c>
      <c r="F5393" s="129">
        <v>2009</v>
      </c>
      <c r="G5393" s="100" t="s">
        <v>308</v>
      </c>
      <c r="H5393" s="15" t="s">
        <v>281</v>
      </c>
      <c r="I5393" s="130">
        <v>12.31</v>
      </c>
      <c r="J5393" s="6">
        <f>1</f>
        <v>1</v>
      </c>
    </row>
    <row r="5394" spans="2:10" ht="23.25" customHeight="1">
      <c r="B5394" s="100" t="s">
        <v>436</v>
      </c>
      <c r="C5394" s="100" t="str">
        <f>_xlfn.XLOOKUP(tblMix[[#This Row],[Team Name]],tblLookup[Team Name],tblLookup[Arena Name],NA(),0,1)</f>
        <v>U.S. Bank Stadium</v>
      </c>
      <c r="D5394" s="100" t="str">
        <f>_xlfn.XLOOKUP(tblMix[[#This Row],[Arena Name]],tblLookup[Arena Name],tblLookup[Arena Location],NA(),0,1)</f>
        <v>Minneapolis, Minnesota</v>
      </c>
      <c r="E5394" s="100">
        <v>66655</v>
      </c>
      <c r="F5394" s="129">
        <v>2016</v>
      </c>
      <c r="G5394" s="100" t="s">
        <v>291</v>
      </c>
      <c r="H5394" s="15" t="s">
        <v>283</v>
      </c>
      <c r="I5394" s="130">
        <v>8.57</v>
      </c>
      <c r="J5394" s="6">
        <f>1</f>
        <v>1</v>
      </c>
    </row>
    <row r="5395" spans="2:10" ht="23.25" customHeight="1">
      <c r="B5395" s="100" t="str" cm="1">
        <f t="array" ref="B5395">_xlfn.XLOOKUP(tblMix[[#This Row],[Arena Name]]&amp;tblMix[[#This Row],[Arena Location]],tblLookup[Arena Name]&amp;tblLookup[Arena Location],tblLookup[Team Name],NA(),0,1)</f>
        <v>Las Vegas Raiders</v>
      </c>
      <c r="C5395" s="100" t="s">
        <v>427</v>
      </c>
      <c r="D5395" s="100" t="str">
        <f>_xlfn.XLOOKUP(tblMix[[#This Row],[Arena Name]],tblLookup[Arena Name],tblLookup[Arena Location],NA(),0,1)</f>
        <v>Paradise, Nevada</v>
      </c>
      <c r="E5395" s="100">
        <v>65000</v>
      </c>
      <c r="F5395" s="129">
        <v>2020</v>
      </c>
      <c r="G5395" s="100" t="s">
        <v>358</v>
      </c>
      <c r="H5395" s="15" t="s">
        <v>283</v>
      </c>
      <c r="I5395" s="130">
        <v>14.51</v>
      </c>
      <c r="J5395" s="6">
        <f>1</f>
        <v>1</v>
      </c>
    </row>
    <row r="5396" spans="2:10" ht="23.25" customHeight="1">
      <c r="B5396" s="100" t="str" cm="1">
        <f t="array" ref="B5396">_xlfn.XLOOKUP(tblMix[[#This Row],[Arena Name]]&amp;tblMix[[#This Row],[Arena Location]],tblLookup[Arena Name]&amp;tblLookup[Arena Location],tblLookup[Team Name],NA(),0,1)</f>
        <v>Miami Dolphins</v>
      </c>
      <c r="C5396" s="100" t="str">
        <f>_xlfn.XLOOKUP(tblMix[[#This Row],[Arena Location]],tblLookup[Arena Location],tblLookup[Arena Name],NA(),0,1)</f>
        <v>Hard Rock Stadium</v>
      </c>
      <c r="D5396" s="100" t="s">
        <v>435</v>
      </c>
      <c r="E5396" s="100">
        <v>65326</v>
      </c>
      <c r="F5396" s="129">
        <v>1987</v>
      </c>
      <c r="G5396" s="100" t="s">
        <v>304</v>
      </c>
      <c r="H5396" s="15" t="s">
        <v>283</v>
      </c>
      <c r="I5396" s="130">
        <v>7.53</v>
      </c>
      <c r="J5396" s="6">
        <f>1</f>
        <v>1</v>
      </c>
    </row>
    <row r="5397" spans="2:10" ht="23.25" customHeight="1">
      <c r="B5397" s="100" t="s">
        <v>390</v>
      </c>
      <c r="C5397" s="100" t="s">
        <v>391</v>
      </c>
      <c r="D5397" s="100" t="s">
        <v>392</v>
      </c>
      <c r="E5397" s="100">
        <v>75523</v>
      </c>
      <c r="F5397" s="129">
        <v>1996</v>
      </c>
      <c r="G5397" s="100" t="s">
        <v>361</v>
      </c>
      <c r="H5397" s="15" t="s">
        <v>281</v>
      </c>
      <c r="I5397" s="130">
        <v>3.09</v>
      </c>
      <c r="J5397" s="6">
        <f>1</f>
        <v>1</v>
      </c>
    </row>
    <row r="5398" spans="2:10" ht="23.25" customHeight="1">
      <c r="B5398" s="100" t="s">
        <v>449</v>
      </c>
      <c r="C5398" s="100" t="s">
        <v>450</v>
      </c>
      <c r="D5398" s="100" t="str">
        <f>_xlfn.XLOOKUP(tblMix[[#This Row],[Arena Name]],tblLookup[Arena Name],tblLookup[Arena Location],NA(),0,1)</f>
        <v>Philadelphia, Pennsylvania</v>
      </c>
      <c r="E5398" s="100">
        <v>69596</v>
      </c>
      <c r="F5398" s="129">
        <v>2003</v>
      </c>
      <c r="G5398" s="100" t="s">
        <v>322</v>
      </c>
      <c r="H5398" s="15" t="s">
        <v>290</v>
      </c>
      <c r="I5398" s="130">
        <v>5.04</v>
      </c>
      <c r="J5398" s="6">
        <f>1</f>
        <v>1</v>
      </c>
    </row>
    <row r="5399" spans="2:10" ht="23.25" customHeight="1">
      <c r="B5399" s="100" t="s">
        <v>390</v>
      </c>
      <c r="C5399" s="100" t="str">
        <f>_xlfn.XLOOKUP(tblMix[[#This Row],[Team Name]],tblLookup[Team Name],tblLookup[Arena Name],NA(),0,1)</f>
        <v>Bank of America Stadium</v>
      </c>
      <c r="D5399" s="100" t="str">
        <f>_xlfn.XLOOKUP(tblMix[[#This Row],[Arena Name]],tblLookup[Arena Name],tblLookup[Arena Location],NA(),0,1)</f>
        <v>Charlotte, North Carolina</v>
      </c>
      <c r="E5399" s="100">
        <v>75523</v>
      </c>
      <c r="F5399" s="129">
        <v>1996</v>
      </c>
      <c r="G5399" s="100" t="s">
        <v>294</v>
      </c>
      <c r="H5399" s="15" t="s">
        <v>281</v>
      </c>
      <c r="I5399" s="130">
        <v>3.2</v>
      </c>
      <c r="J5399" s="6">
        <f>1</f>
        <v>1</v>
      </c>
    </row>
    <row r="5400" spans="2:10" ht="23.25" customHeight="1">
      <c r="B5400" s="100" t="s">
        <v>381</v>
      </c>
      <c r="C5400" s="100" t="s">
        <v>382</v>
      </c>
      <c r="D5400" s="100" t="str">
        <f>_xlfn.XLOOKUP(tblMix[[#This Row],[Arena Name]],tblLookup[Arena Name],tblLookup[Arena Location],NA(),0,1)</f>
        <v>Atlanta, Georgia</v>
      </c>
      <c r="E5400" s="100">
        <v>71000</v>
      </c>
      <c r="F5400" s="129">
        <v>2017</v>
      </c>
      <c r="G5400" s="100" t="s">
        <v>294</v>
      </c>
      <c r="H5400" s="15" t="s">
        <v>290</v>
      </c>
      <c r="I5400" s="130">
        <v>3.14</v>
      </c>
      <c r="J5400" s="6">
        <f>1</f>
        <v>1</v>
      </c>
    </row>
    <row r="5401" spans="2:10" ht="23.25" customHeight="1">
      <c r="B5401" s="100" t="s">
        <v>432</v>
      </c>
      <c r="C5401" s="100" t="str">
        <f>_xlfn.XLOOKUP(tblMix[[#This Row],[Team Name]],tblLookup[Team Name],tblLookup[Arena Name],NA(),0,1)</f>
        <v>SoFi Stadium</v>
      </c>
      <c r="D5401" s="100" t="str">
        <f>_xlfn.XLOOKUP(tblMix[[#This Row],[Arena Name]],tblLookup[Arena Name],tblLookup[Arena Location],NA(),0,1)</f>
        <v>Inglewood, California</v>
      </c>
      <c r="E5401" s="100">
        <v>70240</v>
      </c>
      <c r="F5401" s="129">
        <v>2020</v>
      </c>
      <c r="G5401" s="100" t="s">
        <v>362</v>
      </c>
      <c r="H5401" s="15" t="s">
        <v>283</v>
      </c>
      <c r="I5401" s="130">
        <v>7.12</v>
      </c>
      <c r="J5401" s="6">
        <f>1</f>
        <v>1</v>
      </c>
    </row>
    <row r="5402" spans="2:10" ht="23.25" customHeight="1">
      <c r="B5402" s="100" t="s">
        <v>405</v>
      </c>
      <c r="C5402" s="100" t="s">
        <v>406</v>
      </c>
      <c r="D5402" s="100" t="s">
        <v>407</v>
      </c>
      <c r="E5402" s="100">
        <v>76125</v>
      </c>
      <c r="F5402" s="129">
        <v>2001</v>
      </c>
      <c r="G5402" s="100" t="s">
        <v>361</v>
      </c>
      <c r="H5402" s="15" t="s">
        <v>290</v>
      </c>
      <c r="I5402" s="130">
        <v>3.25</v>
      </c>
      <c r="J5402" s="6">
        <f>1</f>
        <v>1</v>
      </c>
    </row>
    <row r="5403" spans="2:10" ht="23.25" customHeight="1">
      <c r="B5403" s="100" t="s">
        <v>432</v>
      </c>
      <c r="C5403" s="100" t="s">
        <v>430</v>
      </c>
      <c r="D5403" s="100" t="str">
        <f>_xlfn.XLOOKUP(tblMix[[#This Row],[Arena Name]],tblLookup[Arena Name],tblLookup[Arena Location],NA(),0,1)</f>
        <v>Inglewood, California</v>
      </c>
      <c r="E5403" s="100">
        <v>70240</v>
      </c>
      <c r="F5403" s="129">
        <v>2020</v>
      </c>
      <c r="G5403" s="100" t="s">
        <v>285</v>
      </c>
      <c r="H5403" s="15" t="s">
        <v>281</v>
      </c>
      <c r="I5403" s="130">
        <v>13.35</v>
      </c>
      <c r="J5403" s="6">
        <f>1</f>
        <v>1</v>
      </c>
    </row>
    <row r="5404" spans="2:10" ht="23.25" customHeight="1">
      <c r="B5404" s="100" t="s">
        <v>405</v>
      </c>
      <c r="C5404" s="100" t="str">
        <f>_xlfn.XLOOKUP(tblMix[[#This Row],[Team Name]],tblLookup[Team Name],tblLookup[Arena Name],NA(),0,1)</f>
        <v>Empower Field at Mile High</v>
      </c>
      <c r="D5404" s="100" t="s">
        <v>407</v>
      </c>
      <c r="E5404" s="100">
        <v>76125</v>
      </c>
      <c r="F5404" s="129">
        <v>2001</v>
      </c>
      <c r="G5404" s="100" t="s">
        <v>312</v>
      </c>
      <c r="H5404" s="15" t="s">
        <v>283</v>
      </c>
      <c r="I5404" s="130">
        <v>16.22</v>
      </c>
      <c r="J5404" s="6">
        <f>1</f>
        <v>1</v>
      </c>
    </row>
    <row r="5405" spans="2:10" ht="23.25" customHeight="1">
      <c r="B5405" s="100" t="s">
        <v>396</v>
      </c>
      <c r="C5405" s="100" t="s">
        <v>397</v>
      </c>
      <c r="D5405" s="100" t="s">
        <v>398</v>
      </c>
      <c r="E5405" s="100">
        <v>65515</v>
      </c>
      <c r="F5405" s="129">
        <v>2000</v>
      </c>
      <c r="G5405" s="100" t="s">
        <v>291</v>
      </c>
      <c r="H5405" s="15" t="s">
        <v>281</v>
      </c>
      <c r="I5405" s="130">
        <v>9.43</v>
      </c>
      <c r="J5405" s="6">
        <f>1</f>
        <v>1</v>
      </c>
    </row>
    <row r="5406" spans="2:10" ht="23.25" customHeight="1">
      <c r="B5406" s="100" t="s">
        <v>384</v>
      </c>
      <c r="C5406" s="100" t="s">
        <v>385</v>
      </c>
      <c r="D5406" s="100" t="s">
        <v>386</v>
      </c>
      <c r="E5406" s="100">
        <v>71008</v>
      </c>
      <c r="F5406" s="129">
        <v>1998</v>
      </c>
      <c r="G5406" s="100" t="s">
        <v>301</v>
      </c>
      <c r="H5406" s="15" t="s">
        <v>283</v>
      </c>
      <c r="I5406" s="130">
        <v>13.67</v>
      </c>
      <c r="J5406" s="6">
        <f>1</f>
        <v>1</v>
      </c>
    </row>
    <row r="5407" spans="2:10" ht="23.25" customHeight="1">
      <c r="B5407" s="100" t="s">
        <v>423</v>
      </c>
      <c r="C5407" s="100" t="s">
        <v>424</v>
      </c>
      <c r="D5407" s="100" t="s">
        <v>425</v>
      </c>
      <c r="E5407" s="100">
        <v>76416</v>
      </c>
      <c r="F5407" s="129">
        <v>1972</v>
      </c>
      <c r="G5407" s="100" t="s">
        <v>294</v>
      </c>
      <c r="H5407" s="15" t="s">
        <v>287</v>
      </c>
      <c r="I5407" s="130">
        <v>3.08</v>
      </c>
      <c r="J5407" s="6">
        <f>1</f>
        <v>1</v>
      </c>
    </row>
    <row r="5408" spans="2:10" ht="23.25" customHeight="1">
      <c r="B5408" s="100" t="s">
        <v>387</v>
      </c>
      <c r="C5408" s="100" t="s">
        <v>388</v>
      </c>
      <c r="D5408" s="100" t="s">
        <v>389</v>
      </c>
      <c r="E5408" s="100">
        <v>71608</v>
      </c>
      <c r="F5408" s="129">
        <v>1973</v>
      </c>
      <c r="G5408" s="100" t="s">
        <v>288</v>
      </c>
      <c r="H5408" s="15" t="s">
        <v>283</v>
      </c>
      <c r="I5408" s="130">
        <v>5.13</v>
      </c>
      <c r="J5408" s="6">
        <f>1</f>
        <v>1</v>
      </c>
    </row>
    <row r="5409" spans="2:10" ht="23.25" customHeight="1">
      <c r="B5409" s="100" t="str" cm="1">
        <f t="array" ref="B5409">_xlfn.XLOOKUP(tblMix[[#This Row],[Arena Name]]&amp;tblMix[[#This Row],[Arena Location]],tblLookup[Arena Name]&amp;tblLookup[Arena Location],tblLookup[Team Name],NA(),0,1)</f>
        <v>New York Giants</v>
      </c>
      <c r="C5409" s="100" t="str">
        <f>_xlfn.XLOOKUP(tblMix[[#This Row],[Arena Location]],tblLookup[Arena Location],tblLookup[Arena Name],NA(),0,1)</f>
        <v>MetLife Stadium</v>
      </c>
      <c r="D5409" s="100" t="s">
        <v>447</v>
      </c>
      <c r="E5409" s="100">
        <v>82500</v>
      </c>
      <c r="F5409" s="129">
        <v>2010</v>
      </c>
      <c r="G5409" s="100" t="s">
        <v>322</v>
      </c>
      <c r="H5409" s="15" t="s">
        <v>283</v>
      </c>
      <c r="I5409" s="130">
        <v>4.54</v>
      </c>
      <c r="J5409" s="6">
        <f>1</f>
        <v>1</v>
      </c>
    </row>
    <row r="5410" spans="2:10" ht="23.25" customHeight="1">
      <c r="B5410" s="100" t="s">
        <v>432</v>
      </c>
      <c r="C5410" s="100" t="s">
        <v>430</v>
      </c>
      <c r="D5410" s="100" t="s">
        <v>431</v>
      </c>
      <c r="E5410" s="100">
        <v>70240</v>
      </c>
      <c r="F5410" s="129">
        <v>2020</v>
      </c>
      <c r="G5410" s="100" t="s">
        <v>284</v>
      </c>
      <c r="H5410" s="15" t="s">
        <v>281</v>
      </c>
      <c r="I5410" s="130">
        <v>10.210000000000001</v>
      </c>
      <c r="J5410" s="6">
        <f>1</f>
        <v>1</v>
      </c>
    </row>
    <row r="5411" spans="2:10" ht="23.25" customHeight="1">
      <c r="B5411" s="100" t="s">
        <v>452</v>
      </c>
      <c r="C5411" s="100" t="str">
        <f>_xlfn.XLOOKUP(tblMix[[#This Row],[Team Name]],tblLookup[Team Name],tblLookup[Arena Name],NA(),0,1)</f>
        <v>Acrisure Stadium</v>
      </c>
      <c r="D5411" s="100" t="s">
        <v>454</v>
      </c>
      <c r="E5411" s="100">
        <v>68400</v>
      </c>
      <c r="F5411" s="129">
        <v>2001</v>
      </c>
      <c r="G5411" s="100" t="s">
        <v>286</v>
      </c>
      <c r="H5411" s="15" t="s">
        <v>281</v>
      </c>
      <c r="I5411" s="130">
        <v>7.99</v>
      </c>
      <c r="J5411" s="6">
        <f>1</f>
        <v>1</v>
      </c>
    </row>
    <row r="5412" spans="2:10" ht="23.25" customHeight="1">
      <c r="B5412" s="100" t="s">
        <v>467</v>
      </c>
      <c r="C5412" s="100" t="s">
        <v>468</v>
      </c>
      <c r="D5412" s="100" t="str">
        <f>_xlfn.XLOOKUP(tblMix[[#This Row],[Arena Name]],tblLookup[Arena Name],tblLookup[Arena Location],NA(),0,1)</f>
        <v>Landover, Maryland</v>
      </c>
      <c r="E5412" s="100">
        <v>82000</v>
      </c>
      <c r="F5412" s="129">
        <v>1997</v>
      </c>
      <c r="G5412" s="100" t="s">
        <v>300</v>
      </c>
      <c r="H5412" s="15" t="s">
        <v>283</v>
      </c>
      <c r="I5412" s="130">
        <v>8.15</v>
      </c>
      <c r="J5412" s="6">
        <f>1</f>
        <v>1</v>
      </c>
    </row>
    <row r="5413" spans="2:10" ht="23.25" customHeight="1">
      <c r="B5413" s="100" t="s">
        <v>387</v>
      </c>
      <c r="C5413" s="100" t="str">
        <f>_xlfn.XLOOKUP(tblMix[[#This Row],[Team Name]],tblLookup[Team Name],tblLookup[Arena Name],NA(),0,1)</f>
        <v>Highmark Stadium</v>
      </c>
      <c r="D5413" s="100" t="str">
        <f>_xlfn.XLOOKUP(tblMix[[#This Row],[Arena Name]],tblLookup[Arena Name],tblLookup[Arena Location],NA(),0,1)</f>
        <v>Orchard Park, New York</v>
      </c>
      <c r="E5413" s="100">
        <v>71608</v>
      </c>
      <c r="F5413" s="129">
        <v>1973</v>
      </c>
      <c r="G5413" s="100" t="s">
        <v>324</v>
      </c>
      <c r="H5413" s="15" t="s">
        <v>281</v>
      </c>
      <c r="I5413" s="130">
        <v>13.29</v>
      </c>
      <c r="J5413" s="6">
        <f>1</f>
        <v>1</v>
      </c>
    </row>
    <row r="5414" spans="2:10" ht="23.25" customHeight="1">
      <c r="B5414" s="100" t="str" cm="1">
        <f t="array" ref="B5414">_xlfn.XLOOKUP(tblMix[[#This Row],[Arena Name]]&amp;tblMix[[#This Row],[Arena Location]],tblLookup[Arena Name]&amp;tblLookup[Arena Location],tblLookup[Team Name],NA(),0,1)</f>
        <v>Atlanta Falcons</v>
      </c>
      <c r="C5414" s="100" t="s">
        <v>382</v>
      </c>
      <c r="D5414" s="100" t="str">
        <f>_xlfn.XLOOKUP(tblMix[[#This Row],[Arena Name]],tblLookup[Arena Name],tblLookup[Arena Location],NA(),0,1)</f>
        <v>Atlanta, Georgia</v>
      </c>
      <c r="E5414" s="100">
        <v>71000</v>
      </c>
      <c r="F5414" s="129">
        <v>2017</v>
      </c>
      <c r="G5414" s="100" t="s">
        <v>289</v>
      </c>
      <c r="H5414" s="15" t="s">
        <v>290</v>
      </c>
      <c r="I5414" s="130">
        <v>7.46</v>
      </c>
      <c r="J5414" s="6">
        <f>1</f>
        <v>1</v>
      </c>
    </row>
    <row r="5415" spans="2:10" ht="23.25" customHeight="1">
      <c r="B5415" s="100" t="s">
        <v>449</v>
      </c>
      <c r="C5415" s="100" t="str">
        <f>_xlfn.XLOOKUP(tblMix[[#This Row],[Team Name]],tblLookup[Team Name],tblLookup[Arena Name],NA(),0,1)</f>
        <v>Lincoln Financial Field</v>
      </c>
      <c r="D5415" s="100" t="str">
        <f>_xlfn.XLOOKUP(tblMix[[#This Row],[Arena Name]],tblLookup[Arena Name],tblLookup[Arena Location],NA(),0,1)</f>
        <v>Philadelphia, Pennsylvania</v>
      </c>
      <c r="E5415" s="100">
        <v>69596</v>
      </c>
      <c r="F5415" s="129">
        <v>2003</v>
      </c>
      <c r="G5415" s="100" t="s">
        <v>313</v>
      </c>
      <c r="H5415" s="15" t="s">
        <v>290</v>
      </c>
      <c r="I5415" s="130">
        <v>13.42</v>
      </c>
      <c r="J5415" s="6">
        <f>1</f>
        <v>1</v>
      </c>
    </row>
    <row r="5416" spans="2:10" ht="23.25" customHeight="1">
      <c r="B5416" s="100" t="s">
        <v>414</v>
      </c>
      <c r="C5416" s="100" t="s">
        <v>415</v>
      </c>
      <c r="D5416" s="100" t="s">
        <v>416</v>
      </c>
      <c r="E5416" s="100">
        <v>72220</v>
      </c>
      <c r="F5416" s="129">
        <v>2002</v>
      </c>
      <c r="G5416" s="100" t="s">
        <v>308</v>
      </c>
      <c r="H5416" s="15" t="s">
        <v>283</v>
      </c>
      <c r="I5416" s="130">
        <v>11.5</v>
      </c>
      <c r="J5416" s="6">
        <f>1</f>
        <v>1</v>
      </c>
    </row>
    <row r="5417" spans="2:10" ht="23.25" customHeight="1">
      <c r="B5417" s="100" t="s">
        <v>402</v>
      </c>
      <c r="C5417" s="100" t="s">
        <v>403</v>
      </c>
      <c r="D5417" s="100" t="s">
        <v>404</v>
      </c>
      <c r="E5417" s="100">
        <v>80000</v>
      </c>
      <c r="F5417" s="129">
        <v>2009</v>
      </c>
      <c r="G5417" s="100" t="s">
        <v>285</v>
      </c>
      <c r="H5417" s="15" t="s">
        <v>283</v>
      </c>
      <c r="I5417" s="130">
        <v>12.71</v>
      </c>
      <c r="J5417" s="6">
        <f>1</f>
        <v>1</v>
      </c>
    </row>
    <row r="5418" spans="2:10" ht="23.25" customHeight="1">
      <c r="B5418" s="100" t="s">
        <v>458</v>
      </c>
      <c r="C5418" s="100" t="s">
        <v>459</v>
      </c>
      <c r="D5418" s="100" t="s">
        <v>460</v>
      </c>
      <c r="E5418" s="100">
        <v>69000</v>
      </c>
      <c r="F5418" s="129">
        <v>2002</v>
      </c>
      <c r="G5418" s="100" t="s">
        <v>282</v>
      </c>
      <c r="H5418" s="15" t="s">
        <v>283</v>
      </c>
      <c r="I5418" s="130">
        <v>5.7</v>
      </c>
      <c r="J5418" s="6">
        <f>1</f>
        <v>1</v>
      </c>
    </row>
    <row r="5419" spans="2:10" ht="23.25" customHeight="1">
      <c r="B5419" s="100" t="s">
        <v>429</v>
      </c>
      <c r="C5419" s="100" t="str">
        <f>_xlfn.XLOOKUP(tblMix[[#This Row],[Team Name]],tblLookup[Team Name],tblLookup[Arena Name],NA(),0,1)</f>
        <v>SoFi Stadium</v>
      </c>
      <c r="D5419" s="100" t="s">
        <v>431</v>
      </c>
      <c r="E5419" s="100">
        <v>70240</v>
      </c>
      <c r="F5419" s="129">
        <v>2020</v>
      </c>
      <c r="G5419" s="100" t="s">
        <v>297</v>
      </c>
      <c r="H5419" s="15" t="s">
        <v>281</v>
      </c>
      <c r="I5419" s="130">
        <v>15.12</v>
      </c>
      <c r="J5419" s="6">
        <f>1</f>
        <v>1</v>
      </c>
    </row>
    <row r="5420" spans="2:10" ht="23.25" customHeight="1">
      <c r="B5420" s="100" t="s">
        <v>464</v>
      </c>
      <c r="C5420" s="100" t="s">
        <v>465</v>
      </c>
      <c r="D5420" s="100" t="s">
        <v>466</v>
      </c>
      <c r="E5420" s="100">
        <v>69143</v>
      </c>
      <c r="F5420" s="129">
        <v>1999</v>
      </c>
      <c r="G5420" s="100" t="s">
        <v>301</v>
      </c>
      <c r="H5420" s="15" t="s">
        <v>281</v>
      </c>
      <c r="I5420" s="130">
        <v>12.44</v>
      </c>
      <c r="J5420" s="6">
        <f>1</f>
        <v>1</v>
      </c>
    </row>
    <row r="5421" spans="2:10" ht="23.25" customHeight="1">
      <c r="B5421" s="100" t="s">
        <v>399</v>
      </c>
      <c r="C5421" s="100" t="s">
        <v>400</v>
      </c>
      <c r="D5421" s="100" t="s">
        <v>401</v>
      </c>
      <c r="E5421" s="100">
        <v>67895</v>
      </c>
      <c r="F5421" s="129">
        <v>1999</v>
      </c>
      <c r="G5421" s="100" t="s">
        <v>364</v>
      </c>
      <c r="H5421" s="15" t="s">
        <v>290</v>
      </c>
      <c r="I5421" s="130">
        <v>6.73</v>
      </c>
      <c r="J5421" s="6">
        <f>1</f>
        <v>1</v>
      </c>
    </row>
    <row r="5422" spans="2:10" ht="23.25" customHeight="1">
      <c r="B5422" s="100" t="s">
        <v>436</v>
      </c>
      <c r="C5422" s="100" t="s">
        <v>437</v>
      </c>
      <c r="D5422" s="100" t="str">
        <f>_xlfn.XLOOKUP(tblMix[[#This Row],[Arena Name]],tblLookup[Arena Name],tblLookup[Arena Location],NA(),0,1)</f>
        <v>Minneapolis, Minnesota</v>
      </c>
      <c r="E5422" s="100">
        <v>66655</v>
      </c>
      <c r="F5422" s="129">
        <v>2016</v>
      </c>
      <c r="G5422" s="100" t="s">
        <v>286</v>
      </c>
      <c r="H5422" s="15" t="s">
        <v>283</v>
      </c>
      <c r="I5422" s="130">
        <v>8.8800000000000008</v>
      </c>
      <c r="J5422" s="6">
        <f>1</f>
        <v>1</v>
      </c>
    </row>
    <row r="5423" spans="2:10" ht="23.25" customHeight="1">
      <c r="B5423" s="100" t="s">
        <v>429</v>
      </c>
      <c r="C5423" s="100" t="s">
        <v>430</v>
      </c>
      <c r="D5423" s="100" t="s">
        <v>431</v>
      </c>
      <c r="E5423" s="100">
        <v>70240</v>
      </c>
      <c r="F5423" s="129">
        <v>2020</v>
      </c>
      <c r="G5423" s="100" t="s">
        <v>267</v>
      </c>
      <c r="H5423" s="15" t="s">
        <v>290</v>
      </c>
      <c r="I5423" s="130">
        <v>12.63</v>
      </c>
      <c r="J5423" s="6">
        <f>1</f>
        <v>1</v>
      </c>
    </row>
    <row r="5424" spans="2:10" ht="23.25" customHeight="1">
      <c r="B5424" s="100" t="s">
        <v>381</v>
      </c>
      <c r="C5424" s="100" t="str">
        <f>_xlfn.XLOOKUP(tblMix[[#This Row],[Team Name]],tblLookup[Team Name],tblLookup[Arena Name],NA(),0,1)</f>
        <v>Mercedes-Benz Stadium</v>
      </c>
      <c r="D5424" s="100" t="str">
        <f>_xlfn.XLOOKUP(tblMix[[#This Row],[Arena Name]],tblLookup[Arena Name],tblLookup[Arena Location],NA(),0,1)</f>
        <v>Atlanta, Georgia</v>
      </c>
      <c r="E5424" s="100">
        <v>71000</v>
      </c>
      <c r="F5424" s="129">
        <v>2017</v>
      </c>
      <c r="G5424" s="100" t="s">
        <v>314</v>
      </c>
      <c r="H5424" s="15" t="s">
        <v>287</v>
      </c>
      <c r="I5424" s="130">
        <v>12.41</v>
      </c>
      <c r="J5424" s="6">
        <f>1</f>
        <v>1</v>
      </c>
    </row>
    <row r="5425" spans="2:10" ht="23.25" customHeight="1">
      <c r="B5425" s="100" t="str" cm="1">
        <f t="array" ref="B5425">_xlfn.XLOOKUP(tblMix[[#This Row],[Arena Name]]&amp;tblMix[[#This Row],[Arena Location]],tblLookup[Arena Name]&amp;tblLookup[Arena Location],tblLookup[Team Name],NA(),0,1)</f>
        <v>Cincinnati Bengals</v>
      </c>
      <c r="C5425" s="100" t="s">
        <v>397</v>
      </c>
      <c r="D5425" s="100" t="s">
        <v>398</v>
      </c>
      <c r="E5425" s="100">
        <v>65515</v>
      </c>
      <c r="F5425" s="129">
        <v>2000</v>
      </c>
      <c r="G5425" s="100" t="s">
        <v>268</v>
      </c>
      <c r="H5425" s="15" t="s">
        <v>281</v>
      </c>
      <c r="I5425" s="130">
        <v>5.39</v>
      </c>
      <c r="J5425" s="6">
        <f>1</f>
        <v>1</v>
      </c>
    </row>
    <row r="5426" spans="2:10" ht="23.25" customHeight="1">
      <c r="B5426" s="100" t="s">
        <v>445</v>
      </c>
      <c r="C5426" s="100" t="s">
        <v>446</v>
      </c>
      <c r="D5426" s="100" t="str">
        <f>_xlfn.XLOOKUP(tblMix[[#This Row],[Arena Name]],tblLookup[Arena Name],tblLookup[Arena Location],NA(),0,1)</f>
        <v>East Rutherford, New Jersey</v>
      </c>
      <c r="E5426" s="100">
        <v>82500</v>
      </c>
      <c r="F5426" s="129">
        <v>2010</v>
      </c>
      <c r="G5426" s="100" t="s">
        <v>268</v>
      </c>
      <c r="H5426" s="15" t="s">
        <v>290</v>
      </c>
      <c r="I5426" s="130">
        <v>6.16</v>
      </c>
      <c r="J5426" s="6">
        <f>1</f>
        <v>1</v>
      </c>
    </row>
    <row r="5427" spans="2:10" ht="23.25" customHeight="1">
      <c r="B5427" s="100" t="s">
        <v>423</v>
      </c>
      <c r="C5427" s="100" t="s">
        <v>424</v>
      </c>
      <c r="D5427" s="100" t="str">
        <f>_xlfn.XLOOKUP(tblMix[[#This Row],[Arena Name]],tblLookup[Arena Name],tblLookup[Arena Location],NA(),0,1)</f>
        <v>Kansas City, Missouri</v>
      </c>
      <c r="E5427" s="100">
        <v>76416</v>
      </c>
      <c r="F5427" s="129">
        <v>1972</v>
      </c>
      <c r="G5427" s="100" t="s">
        <v>361</v>
      </c>
      <c r="H5427" s="15" t="s">
        <v>287</v>
      </c>
      <c r="I5427" s="130">
        <v>3.15</v>
      </c>
      <c r="J5427" s="6">
        <f>1</f>
        <v>1</v>
      </c>
    </row>
    <row r="5428" spans="2:10" ht="23.25" customHeight="1">
      <c r="B5428" s="100" t="s">
        <v>436</v>
      </c>
      <c r="C5428" s="100" t="s">
        <v>437</v>
      </c>
      <c r="D5428" s="100" t="s">
        <v>438</v>
      </c>
      <c r="E5428" s="100">
        <v>66655</v>
      </c>
      <c r="F5428" s="129">
        <v>2016</v>
      </c>
      <c r="G5428" s="100" t="s">
        <v>313</v>
      </c>
      <c r="H5428" s="15" t="s">
        <v>290</v>
      </c>
      <c r="I5428" s="130">
        <v>13.42</v>
      </c>
      <c r="J5428" s="6">
        <f>1</f>
        <v>1</v>
      </c>
    </row>
    <row r="5429" spans="2:10" ht="23.25" customHeight="1">
      <c r="B5429" s="100" t="str" cm="1">
        <f t="array" ref="B5429">_xlfn.XLOOKUP(tblMix[[#This Row],[Arena Name]]&amp;tblMix[[#This Row],[Arena Location]],tblLookup[Arena Name]&amp;tblLookup[Arena Location],tblLookup[Team Name],NA(),0,1)</f>
        <v>Atlanta Falcons</v>
      </c>
      <c r="C5429" s="100" t="str">
        <f>_xlfn.XLOOKUP(tblMix[[#This Row],[Arena Location]],tblLookup[Arena Location],tblLookup[Arena Name],NA(),0,1)</f>
        <v>Mercedes-Benz Stadium</v>
      </c>
      <c r="D5429" s="100" t="s">
        <v>383</v>
      </c>
      <c r="E5429" s="100">
        <v>71000</v>
      </c>
      <c r="F5429" s="129">
        <v>2017</v>
      </c>
      <c r="G5429" s="100" t="s">
        <v>282</v>
      </c>
      <c r="H5429" s="15" t="s">
        <v>290</v>
      </c>
      <c r="I5429" s="130">
        <v>5.88</v>
      </c>
      <c r="J5429" s="6">
        <f>1</f>
        <v>1</v>
      </c>
    </row>
    <row r="5430" spans="2:10" ht="23.25" customHeight="1">
      <c r="B5430" s="100" t="s">
        <v>417</v>
      </c>
      <c r="C5430" s="100" t="str">
        <f>_xlfn.XLOOKUP(tblMix[[#This Row],[Team Name]],tblLookup[Team Name],tblLookup[Arena Name],NA(),0,1)</f>
        <v>Lucas Oil Stadium</v>
      </c>
      <c r="D5430" s="100" t="str">
        <f>_xlfn.XLOOKUP(tblMix[[#This Row],[Arena Name]],tblLookup[Arena Name],tblLookup[Arena Location],NA(),0,1)</f>
        <v>Indianapolis, Indiana</v>
      </c>
      <c r="E5430" s="100">
        <v>67000</v>
      </c>
      <c r="F5430" s="129">
        <v>2008</v>
      </c>
      <c r="G5430" s="100" t="s">
        <v>358</v>
      </c>
      <c r="H5430" s="15" t="s">
        <v>283</v>
      </c>
      <c r="I5430" s="130">
        <v>14.51</v>
      </c>
      <c r="J5430" s="6">
        <f>1</f>
        <v>1</v>
      </c>
    </row>
    <row r="5431" spans="2:10" ht="23.25" customHeight="1">
      <c r="B5431" s="100" t="s">
        <v>411</v>
      </c>
      <c r="C5431" s="100" t="str">
        <f>_xlfn.XLOOKUP(tblMix[[#This Row],[Team Name]],tblLookup[Team Name],tblLookup[Arena Name],NA(),0,1)</f>
        <v>Lambeau Field</v>
      </c>
      <c r="D5431" s="100" t="s">
        <v>413</v>
      </c>
      <c r="E5431" s="100">
        <v>81441</v>
      </c>
      <c r="F5431" s="129">
        <v>1957</v>
      </c>
      <c r="G5431" s="100" t="s">
        <v>358</v>
      </c>
      <c r="H5431" s="15" t="s">
        <v>281</v>
      </c>
      <c r="I5431" s="130">
        <v>14.22</v>
      </c>
      <c r="J5431" s="6">
        <f>1</f>
        <v>1</v>
      </c>
    </row>
    <row r="5432" spans="2:10" ht="23.25" customHeight="1">
      <c r="B5432" s="100" t="s">
        <v>436</v>
      </c>
      <c r="C5432" s="100" t="s">
        <v>437</v>
      </c>
      <c r="D5432" s="100" t="s">
        <v>438</v>
      </c>
      <c r="E5432" s="100">
        <v>66655</v>
      </c>
      <c r="F5432" s="129">
        <v>2016</v>
      </c>
      <c r="G5432" s="100" t="s">
        <v>308</v>
      </c>
      <c r="H5432" s="15" t="s">
        <v>283</v>
      </c>
      <c r="I5432" s="130">
        <v>11.5</v>
      </c>
      <c r="J5432" s="6">
        <f>1</f>
        <v>1</v>
      </c>
    </row>
    <row r="5433" spans="2:10" ht="23.25" customHeight="1">
      <c r="B5433" s="100" t="s">
        <v>405</v>
      </c>
      <c r="C5433" s="100" t="s">
        <v>406</v>
      </c>
      <c r="D5433" s="100" t="s">
        <v>407</v>
      </c>
      <c r="E5433" s="100">
        <v>76125</v>
      </c>
      <c r="F5433" s="129">
        <v>2001</v>
      </c>
      <c r="G5433" s="100" t="s">
        <v>309</v>
      </c>
      <c r="H5433" s="15" t="s">
        <v>287</v>
      </c>
      <c r="I5433" s="130">
        <v>1.68</v>
      </c>
      <c r="J5433" s="6">
        <f>1</f>
        <v>1</v>
      </c>
    </row>
    <row r="5434" spans="2:10" ht="23.25" customHeight="1">
      <c r="B5434" s="100" t="str" cm="1">
        <f t="array" ref="B5434">_xlfn.XLOOKUP(tblMix[[#This Row],[Arena Name]]&amp;tblMix[[#This Row],[Arena Location]],tblLookup[Arena Name]&amp;tblLookup[Arena Location],tblLookup[Team Name],NA(),0,1)</f>
        <v>Indianapolis Colts</v>
      </c>
      <c r="C5434" s="100" t="str">
        <f>_xlfn.XLOOKUP(tblMix[[#This Row],[Arena Location]],tblLookup[Arena Location],tblLookup[Arena Name],NA(),0,1)</f>
        <v>Lucas Oil Stadium</v>
      </c>
      <c r="D5434" s="100" t="s">
        <v>419</v>
      </c>
      <c r="E5434" s="100">
        <v>67000</v>
      </c>
      <c r="F5434" s="129">
        <v>2008</v>
      </c>
      <c r="G5434" s="100" t="s">
        <v>277</v>
      </c>
      <c r="H5434" s="15" t="s">
        <v>287</v>
      </c>
      <c r="I5434" s="130">
        <v>8.2200000000000006</v>
      </c>
      <c r="J5434" s="6">
        <f>1</f>
        <v>1</v>
      </c>
    </row>
    <row r="5435" spans="2:10" ht="23.25" customHeight="1">
      <c r="B5435" s="100" t="s">
        <v>393</v>
      </c>
      <c r="C5435" s="100" t="str">
        <f>_xlfn.XLOOKUP(tblMix[[#This Row],[Team Name]],tblLookup[Team Name],tblLookup[Arena Name],NA(),0,1)</f>
        <v>Soldier Field</v>
      </c>
      <c r="D5435" s="100" t="str">
        <f>_xlfn.XLOOKUP(tblMix[[#This Row],[Arena Name]],tblLookup[Arena Name],tblLookup[Arena Location],NA(),0,1)</f>
        <v>Chicago, Illinois</v>
      </c>
      <c r="E5435" s="100">
        <v>61500</v>
      </c>
      <c r="F5435" s="129">
        <v>1924</v>
      </c>
      <c r="G5435" s="100" t="s">
        <v>302</v>
      </c>
      <c r="H5435" s="15" t="s">
        <v>287</v>
      </c>
      <c r="I5435" s="130">
        <v>2.62</v>
      </c>
      <c r="J5435" s="6">
        <f>1</f>
        <v>1</v>
      </c>
    </row>
    <row r="5436" spans="2:10" ht="23.25" customHeight="1">
      <c r="B5436" s="100" t="str" cm="1">
        <f t="array" ref="B5436">_xlfn.XLOOKUP(tblMix[[#This Row],[Arena Name]]&amp;tblMix[[#This Row],[Arena Location]],tblLookup[Arena Name]&amp;tblLookup[Arena Location],tblLookup[Team Name],NA(),0,1)</f>
        <v>Tennessee Titans</v>
      </c>
      <c r="C5436" s="100" t="str">
        <f>_xlfn.XLOOKUP(tblMix[[#This Row],[Arena Location]],tblLookup[Arena Location],tblLookup[Arena Name],NA(),0,1)</f>
        <v>Nissan Stadium</v>
      </c>
      <c r="D5436" s="100" t="s">
        <v>466</v>
      </c>
      <c r="E5436" s="100">
        <v>69143</v>
      </c>
      <c r="F5436" s="129">
        <v>1999</v>
      </c>
      <c r="G5436" s="100" t="s">
        <v>311</v>
      </c>
      <c r="H5436" s="15" t="s">
        <v>287</v>
      </c>
      <c r="I5436" s="130">
        <v>14.84</v>
      </c>
      <c r="J5436" s="6">
        <f>1</f>
        <v>1</v>
      </c>
    </row>
    <row r="5437" spans="2:10" ht="23.25" customHeight="1">
      <c r="B5437" s="100" t="s">
        <v>436</v>
      </c>
      <c r="C5437" s="100" t="s">
        <v>437</v>
      </c>
      <c r="D5437" s="100" t="s">
        <v>438</v>
      </c>
      <c r="E5437" s="100">
        <v>66655</v>
      </c>
      <c r="F5437" s="129">
        <v>2016</v>
      </c>
      <c r="G5437" s="100" t="s">
        <v>364</v>
      </c>
      <c r="H5437" s="15" t="s">
        <v>281</v>
      </c>
      <c r="I5437" s="130">
        <v>7.2</v>
      </c>
      <c r="J5437" s="6">
        <f>1</f>
        <v>1</v>
      </c>
    </row>
    <row r="5438" spans="2:10" ht="23.25" customHeight="1">
      <c r="B5438" s="100" t="s">
        <v>436</v>
      </c>
      <c r="C5438" s="100" t="str">
        <f>_xlfn.XLOOKUP(tblMix[[#This Row],[Team Name]],tblLookup[Team Name],tblLookup[Arena Name],NA(),0,1)</f>
        <v>U.S. Bank Stadium</v>
      </c>
      <c r="D5438" s="100" t="str">
        <f>_xlfn.XLOOKUP(tblMix[[#This Row],[Arena Name]],tblLookup[Arena Name],tblLookup[Arena Location],NA(),0,1)</f>
        <v>Minneapolis, Minnesota</v>
      </c>
      <c r="E5438" s="100">
        <v>66655</v>
      </c>
      <c r="F5438" s="129">
        <v>2016</v>
      </c>
      <c r="G5438" s="100" t="s">
        <v>275</v>
      </c>
      <c r="H5438" s="15" t="s">
        <v>283</v>
      </c>
      <c r="I5438" s="130">
        <v>14.59</v>
      </c>
      <c r="J5438" s="6">
        <f>1</f>
        <v>1</v>
      </c>
    </row>
    <row r="5439" spans="2:10" ht="23.25" customHeight="1">
      <c r="B5439" s="100" t="s">
        <v>436</v>
      </c>
      <c r="C5439" s="100" t="str">
        <f>_xlfn.XLOOKUP(tblMix[[#This Row],[Team Name]],tblLookup[Team Name],tblLookup[Arena Name],NA(),0,1)</f>
        <v>U.S. Bank Stadium</v>
      </c>
      <c r="D5439" s="100" t="str">
        <f>_xlfn.XLOOKUP(tblMix[[#This Row],[Arena Name]],tblLookup[Arena Name],tblLookup[Arena Location],NA(),0,1)</f>
        <v>Minneapolis, Minnesota</v>
      </c>
      <c r="E5439" s="100">
        <v>66655</v>
      </c>
      <c r="F5439" s="129">
        <v>2016</v>
      </c>
      <c r="G5439" s="100" t="s">
        <v>310</v>
      </c>
      <c r="H5439" s="15" t="s">
        <v>287</v>
      </c>
      <c r="I5439" s="130">
        <v>7.49</v>
      </c>
      <c r="J5439" s="6">
        <f>1</f>
        <v>1</v>
      </c>
    </row>
    <row r="5440" spans="2:10" ht="23.25" customHeight="1">
      <c r="B5440" s="100" t="s">
        <v>405</v>
      </c>
      <c r="C5440" s="100" t="s">
        <v>406</v>
      </c>
      <c r="D5440" s="100" t="s">
        <v>407</v>
      </c>
      <c r="E5440" s="100">
        <v>76125</v>
      </c>
      <c r="F5440" s="129">
        <v>2001</v>
      </c>
      <c r="G5440" s="100" t="s">
        <v>304</v>
      </c>
      <c r="H5440" s="15" t="s">
        <v>281</v>
      </c>
      <c r="I5440" s="130">
        <v>7.38</v>
      </c>
      <c r="J5440" s="6">
        <f>1</f>
        <v>1</v>
      </c>
    </row>
    <row r="5441" spans="2:10" ht="23.25" customHeight="1">
      <c r="B5441" s="100" t="str" cm="1">
        <f t="array" ref="B5441">_xlfn.XLOOKUP(tblMix[[#This Row],[Arena Name]]&amp;tblMix[[#This Row],[Arena Location]],tblLookup[Arena Name]&amp;tblLookup[Arena Location],tblLookup[Team Name],NA(),0,1)</f>
        <v>Denver Broncos</v>
      </c>
      <c r="C5441" s="100" t="str">
        <f>_xlfn.XLOOKUP(tblMix[[#This Row],[Arena Location]],tblLookup[Arena Location],tblLookup[Arena Name],NA(),0,1)</f>
        <v>Empower Field at Mile High</v>
      </c>
      <c r="D5441" s="100" t="s">
        <v>407</v>
      </c>
      <c r="E5441" s="100">
        <v>76125</v>
      </c>
      <c r="F5441" s="129">
        <v>2001</v>
      </c>
      <c r="G5441" s="100" t="s">
        <v>293</v>
      </c>
      <c r="H5441" s="15" t="s">
        <v>290</v>
      </c>
      <c r="I5441" s="130">
        <v>5.4</v>
      </c>
      <c r="J5441" s="6">
        <f>1</f>
        <v>1</v>
      </c>
    </row>
    <row r="5442" spans="2:10" ht="23.25" customHeight="1">
      <c r="B5442" s="100" t="s">
        <v>448</v>
      </c>
      <c r="C5442" s="100" t="str">
        <f>_xlfn.XLOOKUP(tblMix[[#This Row],[Team Name]],tblLookup[Team Name],tblLookup[Arena Name],NA(),0,1)</f>
        <v>MetLife Stadium</v>
      </c>
      <c r="D5442" s="100" t="s">
        <v>447</v>
      </c>
      <c r="E5442" s="100">
        <v>82500</v>
      </c>
      <c r="F5442" s="129">
        <v>2010</v>
      </c>
      <c r="G5442" s="100" t="s">
        <v>272</v>
      </c>
      <c r="H5442" s="15" t="s">
        <v>283</v>
      </c>
      <c r="I5442" s="130">
        <v>15.68</v>
      </c>
      <c r="J5442" s="6">
        <f>1</f>
        <v>1</v>
      </c>
    </row>
    <row r="5443" spans="2:10" ht="23.25" customHeight="1">
      <c r="B5443" s="100" t="s">
        <v>436</v>
      </c>
      <c r="C5443" s="100" t="s">
        <v>437</v>
      </c>
      <c r="D5443" s="100" t="s">
        <v>438</v>
      </c>
      <c r="E5443" s="100">
        <v>66655</v>
      </c>
      <c r="F5443" s="129">
        <v>2016</v>
      </c>
      <c r="G5443" s="100" t="s">
        <v>302</v>
      </c>
      <c r="H5443" s="15" t="s">
        <v>287</v>
      </c>
      <c r="I5443" s="130">
        <v>2.62</v>
      </c>
      <c r="J5443" s="6">
        <f>1</f>
        <v>1</v>
      </c>
    </row>
    <row r="5444" spans="2:10" ht="23.25" customHeight="1">
      <c r="B5444" s="100" t="s">
        <v>417</v>
      </c>
      <c r="C5444" s="100" t="str">
        <f>_xlfn.XLOOKUP(tblMix[[#This Row],[Team Name]],tblLookup[Team Name],tblLookup[Arena Name],NA(),0,1)</f>
        <v>Lucas Oil Stadium</v>
      </c>
      <c r="D5444" s="100" t="str">
        <f>_xlfn.XLOOKUP(tblMix[[#This Row],[Arena Name]],tblLookup[Arena Name],tblLookup[Arena Location],NA(),0,1)</f>
        <v>Indianapolis, Indiana</v>
      </c>
      <c r="E5444" s="100">
        <v>67000</v>
      </c>
      <c r="F5444" s="129">
        <v>2008</v>
      </c>
      <c r="G5444" s="100" t="s">
        <v>291</v>
      </c>
      <c r="H5444" s="15" t="s">
        <v>281</v>
      </c>
      <c r="I5444" s="130">
        <v>9.43</v>
      </c>
      <c r="J5444" s="6">
        <f>1</f>
        <v>1</v>
      </c>
    </row>
    <row r="5445" spans="2:10" ht="23.25" customHeight="1">
      <c r="B5445" s="100" t="str" cm="1">
        <f t="array" ref="B5445">_xlfn.XLOOKUP(tblMix[[#This Row],[Arena Name]]&amp;tblMix[[#This Row],[Arena Location]],tblLookup[Arena Name]&amp;tblLookup[Arena Location],tblLookup[Team Name],NA(),0,1)</f>
        <v>Indianapolis Colts</v>
      </c>
      <c r="C5445" s="100" t="str">
        <f>_xlfn.XLOOKUP(tblMix[[#This Row],[Arena Location]],tblLookup[Arena Location],tblLookup[Arena Name],NA(),0,1)</f>
        <v>Lucas Oil Stadium</v>
      </c>
      <c r="D5445" s="100" t="s">
        <v>419</v>
      </c>
      <c r="E5445" s="100">
        <v>67000</v>
      </c>
      <c r="F5445" s="129">
        <v>2008</v>
      </c>
      <c r="G5445" s="100" t="s">
        <v>312</v>
      </c>
      <c r="H5445" s="15" t="s">
        <v>290</v>
      </c>
      <c r="I5445" s="130">
        <v>15.16</v>
      </c>
      <c r="J5445" s="6">
        <f>1</f>
        <v>1</v>
      </c>
    </row>
    <row r="5446" spans="2:10" ht="23.25" customHeight="1">
      <c r="B5446" s="100" t="str" cm="1">
        <f t="array" ref="B5446">_xlfn.XLOOKUP(tblMix[[#This Row],[Arena Name]]&amp;tblMix[[#This Row],[Arena Location]],tblLookup[Arena Name]&amp;tblLookup[Arena Location],tblLookup[Team Name],NA(),0,1)</f>
        <v>Atlanta Falcons</v>
      </c>
      <c r="C5446" s="100" t="str">
        <f>_xlfn.XLOOKUP(tblMix[[#This Row],[Arena Location]],tblLookup[Arena Location],tblLookup[Arena Name],NA(),0,1)</f>
        <v>Mercedes-Benz Stadium</v>
      </c>
      <c r="D5446" s="100" t="s">
        <v>383</v>
      </c>
      <c r="E5446" s="100">
        <v>71000</v>
      </c>
      <c r="F5446" s="129">
        <v>2017</v>
      </c>
      <c r="G5446" s="100" t="s">
        <v>304</v>
      </c>
      <c r="H5446" s="15" t="s">
        <v>283</v>
      </c>
      <c r="I5446" s="130">
        <v>7.53</v>
      </c>
      <c r="J5446" s="6">
        <f>1</f>
        <v>1</v>
      </c>
    </row>
    <row r="5447" spans="2:10" ht="23.25" customHeight="1">
      <c r="B5447" s="100" t="s">
        <v>445</v>
      </c>
      <c r="C5447" s="100" t="s">
        <v>446</v>
      </c>
      <c r="D5447" s="100" t="s">
        <v>447</v>
      </c>
      <c r="E5447" s="100">
        <v>82500</v>
      </c>
      <c r="F5447" s="129">
        <v>2010</v>
      </c>
      <c r="G5447" s="100" t="s">
        <v>361</v>
      </c>
      <c r="H5447" s="15" t="s">
        <v>287</v>
      </c>
      <c r="I5447" s="130">
        <v>3.15</v>
      </c>
      <c r="J5447" s="6">
        <f>1</f>
        <v>1</v>
      </c>
    </row>
    <row r="5448" spans="2:10" ht="23.25" customHeight="1">
      <c r="B5448" s="100" t="s">
        <v>464</v>
      </c>
      <c r="C5448" s="100" t="s">
        <v>465</v>
      </c>
      <c r="D5448" s="100" t="s">
        <v>466</v>
      </c>
      <c r="E5448" s="100">
        <v>69143</v>
      </c>
      <c r="F5448" s="129">
        <v>1999</v>
      </c>
      <c r="G5448" s="100" t="s">
        <v>301</v>
      </c>
      <c r="H5448" s="15" t="s">
        <v>287</v>
      </c>
      <c r="I5448" s="130">
        <v>13.67</v>
      </c>
      <c r="J5448" s="6">
        <f>1</f>
        <v>1</v>
      </c>
    </row>
    <row r="5449" spans="2:10" ht="23.25" customHeight="1">
      <c r="B5449" s="100" t="s">
        <v>420</v>
      </c>
      <c r="C5449" s="100" t="str">
        <f>_xlfn.XLOOKUP(tblMix[[#This Row],[Team Name]],tblLookup[Team Name],tblLookup[Arena Name],NA(),0,1)</f>
        <v>TIAA Bank Field</v>
      </c>
      <c r="D5449" s="100" t="s">
        <v>422</v>
      </c>
      <c r="E5449" s="100">
        <v>69132</v>
      </c>
      <c r="F5449" s="129">
        <v>2008</v>
      </c>
      <c r="G5449" s="100" t="s">
        <v>361</v>
      </c>
      <c r="H5449" s="15" t="s">
        <v>283</v>
      </c>
      <c r="I5449" s="130">
        <v>3.15</v>
      </c>
      <c r="J5449" s="6">
        <f>1</f>
        <v>1</v>
      </c>
    </row>
    <row r="5450" spans="2:10" ht="23.25" customHeight="1">
      <c r="B5450" s="100" t="s">
        <v>378</v>
      </c>
      <c r="C5450" s="100" t="s">
        <v>379</v>
      </c>
      <c r="D5450" s="100" t="s">
        <v>380</v>
      </c>
      <c r="E5450" s="100">
        <v>63400</v>
      </c>
      <c r="F5450" s="129">
        <v>2006</v>
      </c>
      <c r="G5450" s="100" t="s">
        <v>286</v>
      </c>
      <c r="H5450" s="15" t="s">
        <v>287</v>
      </c>
      <c r="I5450" s="130">
        <v>8.8800000000000008</v>
      </c>
      <c r="J5450" s="6">
        <f>1</f>
        <v>1</v>
      </c>
    </row>
    <row r="5451" spans="2:10" ht="23.25" customHeight="1">
      <c r="B5451" s="100" t="s">
        <v>436</v>
      </c>
      <c r="C5451" s="100" t="str">
        <f>_xlfn.XLOOKUP(tblMix[[#This Row],[Team Name]],tblLookup[Team Name],tblLookup[Arena Name],NA(),0,1)</f>
        <v>U.S. Bank Stadium</v>
      </c>
      <c r="D5451" s="100" t="s">
        <v>438</v>
      </c>
      <c r="E5451" s="100">
        <v>66655</v>
      </c>
      <c r="F5451" s="129">
        <v>2016</v>
      </c>
      <c r="G5451" s="100" t="s">
        <v>304</v>
      </c>
      <c r="H5451" s="15" t="s">
        <v>283</v>
      </c>
      <c r="I5451" s="130">
        <v>7.53</v>
      </c>
      <c r="J5451" s="6">
        <f>1</f>
        <v>1</v>
      </c>
    </row>
    <row r="5452" spans="2:10" ht="23.25" customHeight="1">
      <c r="B5452" s="100" t="s">
        <v>433</v>
      </c>
      <c r="C5452" s="100" t="s">
        <v>434</v>
      </c>
      <c r="D5452" s="100" t="s">
        <v>435</v>
      </c>
      <c r="E5452" s="100">
        <v>65326</v>
      </c>
      <c r="F5452" s="129">
        <v>1987</v>
      </c>
      <c r="G5452" s="100" t="s">
        <v>288</v>
      </c>
      <c r="H5452" s="15" t="s">
        <v>287</v>
      </c>
      <c r="I5452" s="130">
        <v>5.13</v>
      </c>
      <c r="J5452" s="6">
        <f>1</f>
        <v>1</v>
      </c>
    </row>
    <row r="5453" spans="2:10" ht="23.25" customHeight="1">
      <c r="B5453" s="100" t="s">
        <v>455</v>
      </c>
      <c r="C5453" s="100" t="s">
        <v>456</v>
      </c>
      <c r="D5453" s="100" t="s">
        <v>457</v>
      </c>
      <c r="E5453" s="100">
        <v>68500</v>
      </c>
      <c r="F5453" s="129">
        <v>2014</v>
      </c>
      <c r="G5453" s="100" t="s">
        <v>322</v>
      </c>
      <c r="H5453" s="15" t="s">
        <v>287</v>
      </c>
      <c r="I5453" s="130">
        <v>4.54</v>
      </c>
      <c r="J5453" s="6">
        <f>1</f>
        <v>1</v>
      </c>
    </row>
    <row r="5454" spans="2:10" ht="23.25" customHeight="1">
      <c r="B5454" s="100" t="str" cm="1">
        <f t="array" ref="B5454">_xlfn.XLOOKUP(tblMix[[#This Row],[Arena Name]]&amp;tblMix[[#This Row],[Arena Location]],tblLookup[Arena Name]&amp;tblLookup[Arena Location],tblLookup[Team Name],NA(),0,1)</f>
        <v>Cleveland Browns</v>
      </c>
      <c r="C5454" s="100" t="str">
        <f>_xlfn.XLOOKUP(tblMix[[#This Row],[Arena Location]],tblLookup[Arena Location],tblLookup[Arena Name],NA(),0,1)</f>
        <v>Cleveland Browns Stadium</v>
      </c>
      <c r="D5454" s="100" t="s">
        <v>401</v>
      </c>
      <c r="E5454" s="100">
        <v>67895</v>
      </c>
      <c r="F5454" s="129">
        <v>1999</v>
      </c>
      <c r="G5454" s="100" t="s">
        <v>270</v>
      </c>
      <c r="H5454" s="15" t="s">
        <v>283</v>
      </c>
      <c r="I5454" s="130">
        <v>8.67</v>
      </c>
      <c r="J5454" s="6">
        <f>1</f>
        <v>1</v>
      </c>
    </row>
    <row r="5455" spans="2:10" ht="23.25" customHeight="1">
      <c r="B5455" s="100" t="s">
        <v>414</v>
      </c>
      <c r="C5455" s="100" t="s">
        <v>415</v>
      </c>
      <c r="D5455" s="100" t="s">
        <v>416</v>
      </c>
      <c r="E5455" s="100">
        <v>72220</v>
      </c>
      <c r="F5455" s="129">
        <v>2002</v>
      </c>
      <c r="G5455" s="100" t="s">
        <v>304</v>
      </c>
      <c r="H5455" s="15" t="s">
        <v>287</v>
      </c>
      <c r="I5455" s="130">
        <v>7.53</v>
      </c>
      <c r="J5455" s="6">
        <f>1</f>
        <v>1</v>
      </c>
    </row>
    <row r="5456" spans="2:10" ht="23.25" customHeight="1">
      <c r="B5456" s="100" t="s">
        <v>414</v>
      </c>
      <c r="C5456" s="100" t="s">
        <v>415</v>
      </c>
      <c r="D5456" s="100" t="s">
        <v>416</v>
      </c>
      <c r="E5456" s="100">
        <v>72220</v>
      </c>
      <c r="F5456" s="129">
        <v>2002</v>
      </c>
      <c r="G5456" s="100" t="s">
        <v>358</v>
      </c>
      <c r="H5456" s="15" t="s">
        <v>287</v>
      </c>
      <c r="I5456" s="130">
        <v>14.51</v>
      </c>
      <c r="J5456" s="6">
        <f>1</f>
        <v>1</v>
      </c>
    </row>
    <row r="5457" spans="2:10" ht="23.25" customHeight="1">
      <c r="B5457" s="100" t="s">
        <v>399</v>
      </c>
      <c r="C5457" s="100" t="s">
        <v>400</v>
      </c>
      <c r="D5457" s="100" t="s">
        <v>401</v>
      </c>
      <c r="E5457" s="100">
        <v>67895</v>
      </c>
      <c r="F5457" s="129">
        <v>1999</v>
      </c>
      <c r="G5457" s="100" t="s">
        <v>312</v>
      </c>
      <c r="H5457" s="15" t="s">
        <v>290</v>
      </c>
      <c r="I5457" s="130">
        <v>15.16</v>
      </c>
      <c r="J5457" s="6">
        <f>1</f>
        <v>1</v>
      </c>
    </row>
    <row r="5458" spans="2:10" ht="23.25" customHeight="1">
      <c r="B5458" s="100" t="s">
        <v>458</v>
      </c>
      <c r="C5458" s="100" t="s">
        <v>459</v>
      </c>
      <c r="D5458" s="100" t="s">
        <v>460</v>
      </c>
      <c r="E5458" s="100">
        <v>69000</v>
      </c>
      <c r="F5458" s="129">
        <v>2002</v>
      </c>
      <c r="G5458" s="100" t="s">
        <v>300</v>
      </c>
      <c r="H5458" s="15" t="s">
        <v>290</v>
      </c>
      <c r="I5458" s="130">
        <v>8.15</v>
      </c>
      <c r="J5458" s="6">
        <f>1</f>
        <v>1</v>
      </c>
    </row>
    <row r="5459" spans="2:10" ht="23.25" customHeight="1">
      <c r="B5459" s="100" t="s">
        <v>396</v>
      </c>
      <c r="C5459" s="100" t="s">
        <v>397</v>
      </c>
      <c r="D5459" s="100" t="s">
        <v>398</v>
      </c>
      <c r="E5459" s="100">
        <v>65515</v>
      </c>
      <c r="F5459" s="129">
        <v>2000</v>
      </c>
      <c r="G5459" s="100" t="s">
        <v>270</v>
      </c>
      <c r="H5459" s="15" t="s">
        <v>290</v>
      </c>
      <c r="I5459" s="130">
        <v>8.5</v>
      </c>
      <c r="J5459" s="6">
        <f>1</f>
        <v>1</v>
      </c>
    </row>
    <row r="5460" spans="2:10" ht="23.25" customHeight="1">
      <c r="B5460" s="100" t="s">
        <v>449</v>
      </c>
      <c r="C5460" s="100" t="str">
        <f>_xlfn.XLOOKUP(tblMix[[#This Row],[Team Name]],tblLookup[Team Name],tblLookup[Arena Name],NA(),0,1)</f>
        <v>Lincoln Financial Field</v>
      </c>
      <c r="D5460" s="100" t="str">
        <f>_xlfn.XLOOKUP(tblMix[[#This Row],[Arena Name]],tblLookup[Arena Name],tblLookup[Arena Location],NA(),0,1)</f>
        <v>Philadelphia, Pennsylvania</v>
      </c>
      <c r="E5460" s="100">
        <v>69596</v>
      </c>
      <c r="F5460" s="129">
        <v>2003</v>
      </c>
      <c r="G5460" s="100" t="s">
        <v>358</v>
      </c>
      <c r="H5460" s="15" t="s">
        <v>287</v>
      </c>
      <c r="I5460" s="130">
        <v>14.51</v>
      </c>
      <c r="J5460" s="6">
        <f>1</f>
        <v>1</v>
      </c>
    </row>
    <row r="5461" spans="2:10" ht="23.25" customHeight="1">
      <c r="B5461" s="100" t="s">
        <v>426</v>
      </c>
      <c r="C5461" s="100" t="str">
        <f>_xlfn.XLOOKUP(tblMix[[#This Row],[Team Name]],tblLookup[Team Name],tblLookup[Arena Name],NA(),0,1)</f>
        <v>Allegiant Stadium</v>
      </c>
      <c r="D5461" s="100" t="s">
        <v>428</v>
      </c>
      <c r="E5461" s="100">
        <v>65000</v>
      </c>
      <c r="F5461" s="129">
        <v>2020</v>
      </c>
      <c r="G5461" s="100" t="s">
        <v>322</v>
      </c>
      <c r="H5461" s="15" t="s">
        <v>290</v>
      </c>
      <c r="I5461" s="130">
        <v>5.04</v>
      </c>
      <c r="J5461" s="6">
        <f>1</f>
        <v>1</v>
      </c>
    </row>
    <row r="5462" spans="2:10" ht="23.25" customHeight="1">
      <c r="B5462" s="100" t="s">
        <v>432</v>
      </c>
      <c r="C5462" s="100" t="s">
        <v>430</v>
      </c>
      <c r="D5462" s="100" t="s">
        <v>431</v>
      </c>
      <c r="E5462" s="100">
        <v>70240</v>
      </c>
      <c r="F5462" s="129">
        <v>2020</v>
      </c>
      <c r="G5462" s="100" t="s">
        <v>296</v>
      </c>
      <c r="H5462" s="15" t="s">
        <v>281</v>
      </c>
      <c r="I5462" s="130">
        <v>12.21</v>
      </c>
      <c r="J5462" s="6">
        <f>1</f>
        <v>1</v>
      </c>
    </row>
    <row r="5463" spans="2:10" ht="23.25" customHeight="1">
      <c r="B5463" s="100" t="s">
        <v>387</v>
      </c>
      <c r="C5463" s="100" t="s">
        <v>388</v>
      </c>
      <c r="D5463" s="100" t="str">
        <f>_xlfn.XLOOKUP(tblMix[[#This Row],[Arena Name]],tblLookup[Arena Name],tblLookup[Arena Location],NA(),0,1)</f>
        <v>Orchard Park, New York</v>
      </c>
      <c r="E5463" s="100">
        <v>71608</v>
      </c>
      <c r="F5463" s="129">
        <v>1973</v>
      </c>
      <c r="G5463" s="100" t="s">
        <v>282</v>
      </c>
      <c r="H5463" s="15" t="s">
        <v>281</v>
      </c>
      <c r="I5463" s="130">
        <v>5.99</v>
      </c>
      <c r="J5463" s="6">
        <f>1</f>
        <v>1</v>
      </c>
    </row>
    <row r="5464" spans="2:10" ht="23.25" customHeight="1">
      <c r="B5464" s="100" t="s">
        <v>411</v>
      </c>
      <c r="C5464" s="100" t="s">
        <v>412</v>
      </c>
      <c r="D5464" s="100" t="s">
        <v>413</v>
      </c>
      <c r="E5464" s="100">
        <v>81441</v>
      </c>
      <c r="F5464" s="129">
        <v>1957</v>
      </c>
      <c r="G5464" s="100" t="s">
        <v>293</v>
      </c>
      <c r="H5464" s="15" t="s">
        <v>283</v>
      </c>
      <c r="I5464" s="130">
        <v>5.08</v>
      </c>
      <c r="J5464" s="6">
        <f>1</f>
        <v>1</v>
      </c>
    </row>
    <row r="5465" spans="2:10" ht="23.25" customHeight="1">
      <c r="B5465" s="100" t="s">
        <v>439</v>
      </c>
      <c r="C5465" s="100" t="s">
        <v>440</v>
      </c>
      <c r="D5465" s="100" t="s">
        <v>441</v>
      </c>
      <c r="E5465" s="100">
        <v>66829</v>
      </c>
      <c r="F5465" s="129">
        <v>2002</v>
      </c>
      <c r="G5465" s="100" t="s">
        <v>303</v>
      </c>
      <c r="H5465" s="15" t="s">
        <v>281</v>
      </c>
      <c r="I5465" s="130">
        <v>14.45</v>
      </c>
      <c r="J5465" s="6">
        <f>1</f>
        <v>1</v>
      </c>
    </row>
    <row r="5466" spans="2:10" ht="23.25" customHeight="1">
      <c r="B5466" s="100" t="s">
        <v>464</v>
      </c>
      <c r="C5466" s="100" t="str">
        <f>_xlfn.XLOOKUP(tblMix[[#This Row],[Team Name]],tblLookup[Team Name],tblLookup[Arena Name],NA(),0,1)</f>
        <v>Nissan Stadium</v>
      </c>
      <c r="D5466" s="100" t="str">
        <f>_xlfn.XLOOKUP(tblMix[[#This Row],[Arena Name]],tblLookup[Arena Name],tblLookup[Arena Location],NA(),0,1)</f>
        <v>Nashville, Tennessee</v>
      </c>
      <c r="E5466" s="100">
        <v>69143</v>
      </c>
      <c r="F5466" s="129">
        <v>1999</v>
      </c>
      <c r="G5466" s="100" t="s">
        <v>324</v>
      </c>
      <c r="H5466" s="15" t="s">
        <v>283</v>
      </c>
      <c r="I5466" s="130">
        <v>14.14</v>
      </c>
      <c r="J5466" s="6">
        <f>1</f>
        <v>1</v>
      </c>
    </row>
    <row r="5467" spans="2:10" ht="23.25" customHeight="1">
      <c r="B5467" s="100" t="s">
        <v>432</v>
      </c>
      <c r="C5467" s="100" t="str">
        <f>_xlfn.XLOOKUP(tblMix[[#This Row],[Team Name]],tblLookup[Team Name],tblLookup[Arena Name],NA(),0,1)</f>
        <v>SoFi Stadium</v>
      </c>
      <c r="D5467" s="100" t="str">
        <f>_xlfn.XLOOKUP(tblMix[[#This Row],[Arena Name]],tblLookup[Arena Name],tblLookup[Arena Location],NA(),0,1)</f>
        <v>Inglewood, California</v>
      </c>
      <c r="E5467" s="100">
        <v>70240</v>
      </c>
      <c r="F5467" s="129">
        <v>2020</v>
      </c>
      <c r="G5467" s="100" t="s">
        <v>300</v>
      </c>
      <c r="H5467" s="15" t="s">
        <v>290</v>
      </c>
      <c r="I5467" s="130">
        <v>8.15</v>
      </c>
      <c r="J5467" s="6">
        <f>1</f>
        <v>1</v>
      </c>
    </row>
    <row r="5468" spans="2:10" ht="23.25" customHeight="1">
      <c r="B5468" s="100" t="s">
        <v>384</v>
      </c>
      <c r="C5468" s="100" t="s">
        <v>385</v>
      </c>
      <c r="D5468" s="100" t="s">
        <v>386</v>
      </c>
      <c r="E5468" s="100">
        <v>71008</v>
      </c>
      <c r="F5468" s="129">
        <v>1998</v>
      </c>
      <c r="G5468" s="100" t="s">
        <v>289</v>
      </c>
      <c r="H5468" s="15" t="s">
        <v>290</v>
      </c>
      <c r="I5468" s="130">
        <v>7.46</v>
      </c>
      <c r="J5468" s="6">
        <f>1</f>
        <v>1</v>
      </c>
    </row>
    <row r="5469" spans="2:10" ht="23.25" customHeight="1">
      <c r="B5469" s="100" t="str" cm="1">
        <f t="array" ref="B5469">_xlfn.XLOOKUP(tblMix[[#This Row],[Arena Name]]&amp;tblMix[[#This Row],[Arena Location]],tblLookup[Arena Name]&amp;tblLookup[Arena Location],tblLookup[Team Name],NA(),0,1)</f>
        <v>Los Angeles Rams</v>
      </c>
      <c r="C5469" s="100" t="str">
        <f>_xlfn.XLOOKUP(tblMix[[#This Row],[Arena Location]],tblLookup[Arena Location],tblLookup[Arena Name],NA(),0,1)</f>
        <v>SoFi Stadium</v>
      </c>
      <c r="D5469" s="100" t="s">
        <v>431</v>
      </c>
      <c r="E5469" s="100">
        <v>70240</v>
      </c>
      <c r="F5469" s="129">
        <v>2020</v>
      </c>
      <c r="G5469" s="100" t="s">
        <v>363</v>
      </c>
      <c r="H5469" s="15" t="s">
        <v>283</v>
      </c>
      <c r="I5469" s="130">
        <v>5.05</v>
      </c>
      <c r="J5469" s="6">
        <f>1</f>
        <v>1</v>
      </c>
    </row>
    <row r="5470" spans="2:10" ht="23.25" customHeight="1">
      <c r="B5470" s="100" t="s">
        <v>439</v>
      </c>
      <c r="C5470" s="100" t="s">
        <v>440</v>
      </c>
      <c r="D5470" s="100" t="s">
        <v>441</v>
      </c>
      <c r="E5470" s="100">
        <v>66829</v>
      </c>
      <c r="F5470" s="129">
        <v>2002</v>
      </c>
      <c r="G5470" s="100" t="s">
        <v>286</v>
      </c>
      <c r="H5470" s="15" t="s">
        <v>283</v>
      </c>
      <c r="I5470" s="130">
        <v>8.8800000000000008</v>
      </c>
      <c r="J5470" s="6">
        <f>1</f>
        <v>1</v>
      </c>
    </row>
    <row r="5471" spans="2:10" ht="23.25" customHeight="1">
      <c r="B5471" s="100" t="s">
        <v>411</v>
      </c>
      <c r="C5471" s="100" t="s">
        <v>412</v>
      </c>
      <c r="D5471" s="100" t="s">
        <v>413</v>
      </c>
      <c r="E5471" s="100">
        <v>81441</v>
      </c>
      <c r="F5471" s="129">
        <v>1957</v>
      </c>
      <c r="G5471" s="100" t="s">
        <v>304</v>
      </c>
      <c r="H5471" s="15" t="s">
        <v>283</v>
      </c>
      <c r="I5471" s="130">
        <v>7.53</v>
      </c>
      <c r="J5471" s="6">
        <f>1</f>
        <v>1</v>
      </c>
    </row>
    <row r="5472" spans="2:10" ht="23.25" customHeight="1">
      <c r="B5472" s="100" t="str" cm="1">
        <f t="array" ref="B5472">_xlfn.XLOOKUP(tblMix[[#This Row],[Arena Name]]&amp;tblMix[[#This Row],[Arena Location]],tblLookup[Arena Name]&amp;tblLookup[Arena Location],tblLookup[Team Name],NA(),0,1)</f>
        <v>Las Vegas Raiders</v>
      </c>
      <c r="C5472" s="100" t="str">
        <f>_xlfn.XLOOKUP(tblMix[[#This Row],[Arena Location]],tblLookup[Arena Location],tblLookup[Arena Name],NA(),0,1)</f>
        <v>Allegiant Stadium</v>
      </c>
      <c r="D5472" s="100" t="s">
        <v>428</v>
      </c>
      <c r="E5472" s="100">
        <v>65000</v>
      </c>
      <c r="F5472" s="129">
        <v>2020</v>
      </c>
      <c r="G5472" s="100" t="s">
        <v>364</v>
      </c>
      <c r="H5472" s="15" t="s">
        <v>281</v>
      </c>
      <c r="I5472" s="130">
        <v>7.2</v>
      </c>
      <c r="J5472" s="6">
        <f>1</f>
        <v>1</v>
      </c>
    </row>
    <row r="5473" spans="2:10" ht="23.25" customHeight="1">
      <c r="B5473" s="100" t="s">
        <v>464</v>
      </c>
      <c r="C5473" s="100" t="str">
        <f>_xlfn.XLOOKUP(tblMix[[#This Row],[Team Name]],tblLookup[Team Name],tblLookup[Arena Name],NA(),0,1)</f>
        <v>Nissan Stadium</v>
      </c>
      <c r="D5473" s="100" t="str">
        <f>_xlfn.XLOOKUP(tblMix[[#This Row],[Arena Name]],tblLookup[Arena Name],tblLookup[Arena Location],NA(),0,1)</f>
        <v>Nashville, Tennessee</v>
      </c>
      <c r="E5473" s="100">
        <v>69143</v>
      </c>
      <c r="F5473" s="129">
        <v>1999</v>
      </c>
      <c r="G5473" s="100" t="s">
        <v>310</v>
      </c>
      <c r="H5473" s="15" t="s">
        <v>287</v>
      </c>
      <c r="I5473" s="130">
        <v>7.49</v>
      </c>
      <c r="J5473" s="6">
        <f>1</f>
        <v>1</v>
      </c>
    </row>
    <row r="5474" spans="2:10" ht="23.25" customHeight="1">
      <c r="B5474" s="100" t="s">
        <v>405</v>
      </c>
      <c r="C5474" s="100" t="s">
        <v>406</v>
      </c>
      <c r="D5474" s="100" t="s">
        <v>407</v>
      </c>
      <c r="E5474" s="100">
        <v>76125</v>
      </c>
      <c r="F5474" s="129">
        <v>2001</v>
      </c>
      <c r="G5474" s="100" t="s">
        <v>270</v>
      </c>
      <c r="H5474" s="15" t="s">
        <v>283</v>
      </c>
      <c r="I5474" s="130">
        <v>8.67</v>
      </c>
      <c r="J5474" s="6">
        <f>1</f>
        <v>1</v>
      </c>
    </row>
    <row r="5475" spans="2:10" ht="23.25" customHeight="1">
      <c r="B5475" s="100" t="s">
        <v>426</v>
      </c>
      <c r="C5475" s="100" t="s">
        <v>427</v>
      </c>
      <c r="D5475" s="100" t="s">
        <v>428</v>
      </c>
      <c r="E5475" s="100">
        <v>65000</v>
      </c>
      <c r="F5475" s="129">
        <v>2020</v>
      </c>
      <c r="G5475" s="100" t="s">
        <v>365</v>
      </c>
      <c r="H5475" s="15" t="s">
        <v>283</v>
      </c>
      <c r="I5475" s="130">
        <v>7.18</v>
      </c>
      <c r="J5475" s="6">
        <f>1</f>
        <v>1</v>
      </c>
    </row>
    <row r="5476" spans="2:10" ht="23.25" customHeight="1">
      <c r="B5476" s="100" t="s">
        <v>429</v>
      </c>
      <c r="C5476" s="100" t="s">
        <v>430</v>
      </c>
      <c r="D5476" s="100" t="s">
        <v>431</v>
      </c>
      <c r="E5476" s="100">
        <v>70240</v>
      </c>
      <c r="F5476" s="129">
        <v>2020</v>
      </c>
      <c r="G5476" s="100" t="s">
        <v>360</v>
      </c>
      <c r="H5476" s="15" t="s">
        <v>283</v>
      </c>
      <c r="I5476" s="130">
        <v>3.11</v>
      </c>
      <c r="J5476" s="6">
        <f>1</f>
        <v>1</v>
      </c>
    </row>
    <row r="5477" spans="2:10" ht="23.25" customHeight="1">
      <c r="B5477" s="100" t="s">
        <v>455</v>
      </c>
      <c r="C5477" s="100" t="s">
        <v>456</v>
      </c>
      <c r="D5477" s="100" t="s">
        <v>457</v>
      </c>
      <c r="E5477" s="100">
        <v>68500</v>
      </c>
      <c r="F5477" s="129">
        <v>2014</v>
      </c>
      <c r="G5477" s="100" t="s">
        <v>270</v>
      </c>
      <c r="H5477" s="15" t="s">
        <v>290</v>
      </c>
      <c r="I5477" s="130">
        <v>8.5</v>
      </c>
      <c r="J5477" s="6">
        <f>1</f>
        <v>1</v>
      </c>
    </row>
    <row r="5478" spans="2:10" ht="23.25" customHeight="1">
      <c r="B5478" s="100" t="s">
        <v>414</v>
      </c>
      <c r="C5478" s="100" t="s">
        <v>415</v>
      </c>
      <c r="D5478" s="100" t="s">
        <v>416</v>
      </c>
      <c r="E5478" s="100">
        <v>72220</v>
      </c>
      <c r="F5478" s="129">
        <v>2002</v>
      </c>
      <c r="G5478" s="100" t="s">
        <v>269</v>
      </c>
      <c r="H5478" s="15" t="s">
        <v>283</v>
      </c>
      <c r="I5478" s="130">
        <v>10.34</v>
      </c>
      <c r="J5478" s="6">
        <f>1</f>
        <v>1</v>
      </c>
    </row>
    <row r="5479" spans="2:10" ht="23.25" customHeight="1">
      <c r="B5479" s="100" t="str" cm="1">
        <f t="array" ref="B5479">_xlfn.XLOOKUP(tblMix[[#This Row],[Arena Name]]&amp;tblMix[[#This Row],[Arena Location]],tblLookup[Arena Name]&amp;tblLookup[Arena Location],tblLookup[Team Name],NA(),0,1)</f>
        <v>Philadelphia Eagles</v>
      </c>
      <c r="C5479" s="100" t="str">
        <f>_xlfn.XLOOKUP(tblMix[[#This Row],[Arena Location]],tblLookup[Arena Location],tblLookup[Arena Name],NA(),0,1)</f>
        <v>Lincoln Financial Field</v>
      </c>
      <c r="D5479" s="100" t="s">
        <v>451</v>
      </c>
      <c r="E5479" s="100">
        <v>69596</v>
      </c>
      <c r="F5479" s="129">
        <v>2003</v>
      </c>
      <c r="G5479" s="100" t="s">
        <v>275</v>
      </c>
      <c r="H5479" s="15" t="s">
        <v>287</v>
      </c>
      <c r="I5479" s="130">
        <v>14.59</v>
      </c>
      <c r="J5479" s="6">
        <f>1</f>
        <v>1</v>
      </c>
    </row>
    <row r="5480" spans="2:10" ht="23.25" customHeight="1">
      <c r="B5480" s="100" t="s">
        <v>436</v>
      </c>
      <c r="C5480" s="100" t="s">
        <v>437</v>
      </c>
      <c r="D5480" s="100" t="s">
        <v>438</v>
      </c>
      <c r="E5480" s="100">
        <v>66655</v>
      </c>
      <c r="F5480" s="129">
        <v>2016</v>
      </c>
      <c r="G5480" s="100" t="s">
        <v>360</v>
      </c>
      <c r="H5480" s="15" t="s">
        <v>283</v>
      </c>
      <c r="I5480" s="130">
        <v>3.11</v>
      </c>
      <c r="J5480" s="6">
        <f>1</f>
        <v>1</v>
      </c>
    </row>
    <row r="5481" spans="2:10" ht="23.25" customHeight="1">
      <c r="B5481" s="100" t="s">
        <v>423</v>
      </c>
      <c r="C5481" s="100" t="s">
        <v>424</v>
      </c>
      <c r="D5481" s="100" t="s">
        <v>425</v>
      </c>
      <c r="E5481" s="100">
        <v>76416</v>
      </c>
      <c r="F5481" s="129">
        <v>1972</v>
      </c>
      <c r="G5481" s="100" t="s">
        <v>293</v>
      </c>
      <c r="H5481" s="15" t="s">
        <v>287</v>
      </c>
      <c r="I5481" s="130">
        <v>5.08</v>
      </c>
      <c r="J5481" s="6">
        <f>1</f>
        <v>1</v>
      </c>
    </row>
    <row r="5482" spans="2:10" ht="23.25" customHeight="1">
      <c r="B5482" s="100" t="s">
        <v>464</v>
      </c>
      <c r="C5482" s="100" t="s">
        <v>465</v>
      </c>
      <c r="D5482" s="100" t="s">
        <v>466</v>
      </c>
      <c r="E5482" s="100">
        <v>69143</v>
      </c>
      <c r="F5482" s="129">
        <v>1999</v>
      </c>
      <c r="G5482" s="100" t="s">
        <v>282</v>
      </c>
      <c r="H5482" s="15" t="s">
        <v>290</v>
      </c>
      <c r="I5482" s="130">
        <v>5.88</v>
      </c>
      <c r="J5482" s="6">
        <f>1</f>
        <v>1</v>
      </c>
    </row>
    <row r="5483" spans="2:10" ht="23.25" customHeight="1">
      <c r="B5483" s="100" t="s">
        <v>433</v>
      </c>
      <c r="C5483" s="100" t="str">
        <f>_xlfn.XLOOKUP(tblMix[[#This Row],[Team Name]],tblLookup[Team Name],tblLookup[Arena Name],NA(),0,1)</f>
        <v>Hard Rock Stadium</v>
      </c>
      <c r="D5483" s="100" t="str">
        <f>_xlfn.XLOOKUP(tblMix[[#This Row],[Arena Name]],tblLookup[Arena Name],tblLookup[Arena Location],NA(),0,1)</f>
        <v>Miami Gardens, Florida</v>
      </c>
      <c r="E5483" s="100">
        <v>65326</v>
      </c>
      <c r="F5483" s="129">
        <v>1987</v>
      </c>
      <c r="G5483" s="100" t="s">
        <v>321</v>
      </c>
      <c r="H5483" s="15" t="s">
        <v>281</v>
      </c>
      <c r="I5483" s="130">
        <v>3.9</v>
      </c>
      <c r="J5483" s="6">
        <f>1</f>
        <v>1</v>
      </c>
    </row>
    <row r="5484" spans="2:10" ht="23.25" customHeight="1">
      <c r="B5484" s="100" t="str" cm="1">
        <f t="array" ref="B5484">_xlfn.XLOOKUP(tblMix[[#This Row],[Arena Name]]&amp;tblMix[[#This Row],[Arena Location]],tblLookup[Arena Name]&amp;tblLookup[Arena Location],tblLookup[Team Name],NA(),0,1)</f>
        <v>Houston Texans</v>
      </c>
      <c r="C5484" s="100" t="str">
        <f>_xlfn.XLOOKUP(tblMix[[#This Row],[Arena Location]],tblLookup[Arena Location],tblLookup[Arena Name],NA(),0,1)</f>
        <v>NRG Stadium</v>
      </c>
      <c r="D5484" s="100" t="s">
        <v>416</v>
      </c>
      <c r="E5484" s="100">
        <v>72220</v>
      </c>
      <c r="F5484" s="129">
        <v>2002</v>
      </c>
      <c r="G5484" s="100" t="s">
        <v>322</v>
      </c>
      <c r="H5484" s="15" t="s">
        <v>290</v>
      </c>
      <c r="I5484" s="130">
        <v>5.04</v>
      </c>
      <c r="J5484" s="6">
        <f>1</f>
        <v>1</v>
      </c>
    </row>
    <row r="5485" spans="2:10" ht="23.25" customHeight="1">
      <c r="B5485" s="100" t="s">
        <v>399</v>
      </c>
      <c r="C5485" s="100" t="s">
        <v>400</v>
      </c>
      <c r="D5485" s="100" t="str">
        <f>_xlfn.XLOOKUP(tblMix[[#This Row],[Arena Name]],tblLookup[Arena Name],tblLookup[Arena Location],NA(),0,1)</f>
        <v>Cleveland, Ohio</v>
      </c>
      <c r="E5485" s="100">
        <v>67895</v>
      </c>
      <c r="F5485" s="129">
        <v>1999</v>
      </c>
      <c r="G5485" s="100" t="s">
        <v>298</v>
      </c>
      <c r="H5485" s="15" t="s">
        <v>281</v>
      </c>
      <c r="I5485" s="130">
        <v>9.0500000000000007</v>
      </c>
      <c r="J5485" s="6">
        <f>1</f>
        <v>1</v>
      </c>
    </row>
    <row r="5486" spans="2:10" ht="23.25" customHeight="1">
      <c r="B5486" s="100" t="s">
        <v>442</v>
      </c>
      <c r="C5486" s="100" t="str">
        <f>_xlfn.XLOOKUP(tblMix[[#This Row],[Team Name]],tblLookup[Team Name],tblLookup[Arena Name],NA(),0,1)</f>
        <v>Caesars Superdome</v>
      </c>
      <c r="D5486" s="100" t="s">
        <v>444</v>
      </c>
      <c r="E5486" s="100">
        <v>73208</v>
      </c>
      <c r="F5486" s="129">
        <v>1975</v>
      </c>
      <c r="G5486" s="100" t="s">
        <v>284</v>
      </c>
      <c r="H5486" s="15" t="s">
        <v>290</v>
      </c>
      <c r="I5486" s="130">
        <v>10.16</v>
      </c>
      <c r="J5486" s="6">
        <f>1</f>
        <v>1</v>
      </c>
    </row>
    <row r="5487" spans="2:10" ht="23.25" customHeight="1">
      <c r="B5487" s="100" t="s">
        <v>408</v>
      </c>
      <c r="C5487" s="100" t="str">
        <f>_xlfn.XLOOKUP(tblMix[[#This Row],[Team Name]],tblLookup[Team Name],tblLookup[Arena Name],NA(),0,1)</f>
        <v>Ford Field</v>
      </c>
      <c r="D5487" s="100" t="str">
        <f>_xlfn.XLOOKUP(tblMix[[#This Row],[Arena Name]],tblLookup[Arena Name],tblLookup[Arena Location],NA(),0,1)</f>
        <v>Detroit, Michigan</v>
      </c>
      <c r="E5487" s="100">
        <v>65000</v>
      </c>
      <c r="F5487" s="129">
        <v>2002</v>
      </c>
      <c r="G5487" s="100" t="s">
        <v>311</v>
      </c>
      <c r="H5487" s="15" t="s">
        <v>290</v>
      </c>
      <c r="I5487" s="130">
        <v>14.13</v>
      </c>
      <c r="J5487" s="6">
        <f>1</f>
        <v>1</v>
      </c>
    </row>
    <row r="5488" spans="2:10" ht="23.25" customHeight="1">
      <c r="B5488" s="100" t="s">
        <v>399</v>
      </c>
      <c r="C5488" s="100" t="s">
        <v>400</v>
      </c>
      <c r="D5488" s="100" t="str">
        <f>_xlfn.XLOOKUP(tblMix[[#This Row],[Arena Name]],tblLookup[Arena Name],tblLookup[Arena Location],NA(),0,1)</f>
        <v>Cleveland, Ohio</v>
      </c>
      <c r="E5488" s="100">
        <v>67895</v>
      </c>
      <c r="F5488" s="129">
        <v>1999</v>
      </c>
      <c r="G5488" s="100" t="s">
        <v>321</v>
      </c>
      <c r="H5488" s="15" t="s">
        <v>283</v>
      </c>
      <c r="I5488" s="130">
        <v>3.98</v>
      </c>
      <c r="J5488" s="6">
        <f>1</f>
        <v>1</v>
      </c>
    </row>
    <row r="5489" spans="2:10" ht="23.25" customHeight="1">
      <c r="B5489" s="100" t="s">
        <v>426</v>
      </c>
      <c r="C5489" s="100" t="s">
        <v>427</v>
      </c>
      <c r="D5489" s="100" t="s">
        <v>428</v>
      </c>
      <c r="E5489" s="100">
        <v>65000</v>
      </c>
      <c r="F5489" s="129">
        <v>2020</v>
      </c>
      <c r="G5489" s="100" t="s">
        <v>271</v>
      </c>
      <c r="H5489" s="15" t="s">
        <v>283</v>
      </c>
      <c r="I5489" s="130">
        <v>9.4700000000000006</v>
      </c>
      <c r="J5489" s="6">
        <f>1</f>
        <v>1</v>
      </c>
    </row>
    <row r="5490" spans="2:10" ht="23.25" customHeight="1">
      <c r="B5490" s="100" t="str" cm="1">
        <f t="array" ref="B5490">_xlfn.XLOOKUP(tblMix[[#This Row],[Arena Name]]&amp;tblMix[[#This Row],[Arena Location]],tblLookup[Arena Name]&amp;tblLookup[Arena Location],tblLookup[Team Name],NA(),0,1)</f>
        <v>Minnesota Vikings</v>
      </c>
      <c r="C5490" s="100" t="str">
        <f>_xlfn.XLOOKUP(tblMix[[#This Row],[Arena Location]],tblLookup[Arena Location],tblLookup[Arena Name],NA(),0,1)</f>
        <v>U.S. Bank Stadium</v>
      </c>
      <c r="D5490" s="100" t="s">
        <v>438</v>
      </c>
      <c r="E5490" s="100">
        <v>66655</v>
      </c>
      <c r="F5490" s="129">
        <v>2016</v>
      </c>
      <c r="G5490" s="100" t="s">
        <v>303</v>
      </c>
      <c r="H5490" s="15" t="s">
        <v>287</v>
      </c>
      <c r="I5490" s="130">
        <v>13.89</v>
      </c>
      <c r="J5490" s="6">
        <f>1</f>
        <v>1</v>
      </c>
    </row>
    <row r="5491" spans="2:10" ht="23.25" customHeight="1">
      <c r="B5491" s="100" t="str" cm="1">
        <f t="array" ref="B5491">_xlfn.XLOOKUP(tblMix[[#This Row],[Arena Name]]&amp;tblMix[[#This Row],[Arena Location]],tblLookup[Arena Name]&amp;tblLookup[Arena Location],tblLookup[Team Name],NA(),0,1)</f>
        <v>Pittsburgh Steelers</v>
      </c>
      <c r="C5491" s="100" t="s">
        <v>453</v>
      </c>
      <c r="D5491" s="100" t="s">
        <v>454</v>
      </c>
      <c r="E5491" s="100">
        <v>68400</v>
      </c>
      <c r="F5491" s="129">
        <v>2001</v>
      </c>
      <c r="G5491" s="100" t="s">
        <v>361</v>
      </c>
      <c r="H5491" s="15" t="s">
        <v>290</v>
      </c>
      <c r="I5491" s="130">
        <v>3.25</v>
      </c>
      <c r="J5491" s="6">
        <f>1</f>
        <v>1</v>
      </c>
    </row>
    <row r="5492" spans="2:10" ht="23.25" customHeight="1">
      <c r="B5492" s="100" t="s">
        <v>433</v>
      </c>
      <c r="C5492" s="100" t="s">
        <v>434</v>
      </c>
      <c r="D5492" s="100" t="s">
        <v>435</v>
      </c>
      <c r="E5492" s="100">
        <v>65326</v>
      </c>
      <c r="F5492" s="129">
        <v>1987</v>
      </c>
      <c r="G5492" s="100" t="s">
        <v>274</v>
      </c>
      <c r="H5492" s="15" t="s">
        <v>281</v>
      </c>
      <c r="I5492" s="130">
        <v>7.11</v>
      </c>
      <c r="J5492" s="6">
        <f>1</f>
        <v>1</v>
      </c>
    </row>
    <row r="5493" spans="2:10" ht="23.25" customHeight="1">
      <c r="B5493" s="100" t="str" cm="1">
        <f t="array" ref="B5493">_xlfn.XLOOKUP(tblMix[[#This Row],[Arena Name]]&amp;tblMix[[#This Row],[Arena Location]],tblLookup[Arena Name]&amp;tblLookup[Arena Location],tblLookup[Team Name],NA(),0,1)</f>
        <v>Philadelphia Eagles</v>
      </c>
      <c r="C5493" s="100" t="str">
        <f>_xlfn.XLOOKUP(tblMix[[#This Row],[Arena Location]],tblLookup[Arena Location],tblLookup[Arena Name],NA(),0,1)</f>
        <v>Lincoln Financial Field</v>
      </c>
      <c r="D5493" s="100" t="s">
        <v>451</v>
      </c>
      <c r="E5493" s="100">
        <v>69596</v>
      </c>
      <c r="F5493" s="129">
        <v>2003</v>
      </c>
      <c r="G5493" s="100" t="s">
        <v>363</v>
      </c>
      <c r="H5493" s="15" t="s">
        <v>281</v>
      </c>
      <c r="I5493" s="130">
        <v>5.56</v>
      </c>
      <c r="J5493" s="6">
        <f>1</f>
        <v>1</v>
      </c>
    </row>
    <row r="5494" spans="2:10" ht="23.25" customHeight="1">
      <c r="B5494" s="100" t="s">
        <v>458</v>
      </c>
      <c r="C5494" s="100" t="s">
        <v>459</v>
      </c>
      <c r="D5494" s="100" t="s">
        <v>460</v>
      </c>
      <c r="E5494" s="100">
        <v>69000</v>
      </c>
      <c r="F5494" s="129">
        <v>2002</v>
      </c>
      <c r="G5494" s="100" t="s">
        <v>293</v>
      </c>
      <c r="H5494" s="15" t="s">
        <v>281</v>
      </c>
      <c r="I5494" s="130">
        <v>5.38</v>
      </c>
      <c r="J5494" s="6">
        <f>1</f>
        <v>1</v>
      </c>
    </row>
    <row r="5495" spans="2:10" ht="23.25" customHeight="1">
      <c r="B5495" s="100" t="str" cm="1">
        <f t="array" ref="B5495">_xlfn.XLOOKUP(tblMix[[#This Row],[Arena Name]]&amp;tblMix[[#This Row],[Arena Location]],tblLookup[Arena Name]&amp;tblLookup[Arena Location],tblLookup[Team Name],NA(),0,1)</f>
        <v>New York Giants</v>
      </c>
      <c r="C5495" s="100" t="s">
        <v>446</v>
      </c>
      <c r="D5495" s="100" t="s">
        <v>447</v>
      </c>
      <c r="E5495" s="100">
        <v>82500</v>
      </c>
      <c r="F5495" s="129">
        <v>2010</v>
      </c>
      <c r="G5495" s="100" t="s">
        <v>269</v>
      </c>
      <c r="H5495" s="15" t="s">
        <v>283</v>
      </c>
      <c r="I5495" s="130">
        <v>10.34</v>
      </c>
      <c r="J5495" s="6">
        <f>1</f>
        <v>1</v>
      </c>
    </row>
    <row r="5496" spans="2:10" ht="23.25" customHeight="1">
      <c r="B5496" s="100" t="s">
        <v>458</v>
      </c>
      <c r="C5496" s="100" t="s">
        <v>459</v>
      </c>
      <c r="D5496" s="100" t="s">
        <v>460</v>
      </c>
      <c r="E5496" s="100">
        <v>69000</v>
      </c>
      <c r="F5496" s="129">
        <v>2002</v>
      </c>
      <c r="G5496" s="100" t="s">
        <v>321</v>
      </c>
      <c r="H5496" s="15" t="s">
        <v>281</v>
      </c>
      <c r="I5496" s="130">
        <v>3.9</v>
      </c>
      <c r="J5496" s="6">
        <f>1</f>
        <v>1</v>
      </c>
    </row>
    <row r="5497" spans="2:10" ht="23.25" customHeight="1">
      <c r="B5497" s="100" t="s">
        <v>408</v>
      </c>
      <c r="C5497" s="100" t="s">
        <v>409</v>
      </c>
      <c r="D5497" s="100" t="s">
        <v>410</v>
      </c>
      <c r="E5497" s="100">
        <v>65000</v>
      </c>
      <c r="F5497" s="129">
        <v>2002</v>
      </c>
      <c r="G5497" s="100" t="s">
        <v>302</v>
      </c>
      <c r="H5497" s="15" t="s">
        <v>281</v>
      </c>
      <c r="I5497" s="130">
        <v>2.7</v>
      </c>
      <c r="J5497" s="6">
        <f>1</f>
        <v>1</v>
      </c>
    </row>
    <row r="5498" spans="2:10" ht="23.25" customHeight="1">
      <c r="B5498" s="100" t="s">
        <v>436</v>
      </c>
      <c r="C5498" s="100" t="s">
        <v>437</v>
      </c>
      <c r="D5498" s="100" t="s">
        <v>438</v>
      </c>
      <c r="E5498" s="100">
        <v>66655</v>
      </c>
      <c r="F5498" s="129">
        <v>2016</v>
      </c>
      <c r="G5498" s="100" t="s">
        <v>310</v>
      </c>
      <c r="H5498" s="15" t="s">
        <v>283</v>
      </c>
      <c r="I5498" s="130">
        <v>7.49</v>
      </c>
      <c r="J5498" s="6">
        <f>1</f>
        <v>1</v>
      </c>
    </row>
    <row r="5499" spans="2:10" ht="23.25" customHeight="1">
      <c r="B5499" s="100" t="s">
        <v>405</v>
      </c>
      <c r="C5499" s="100" t="str">
        <f>_xlfn.XLOOKUP(tblMix[[#This Row],[Team Name]],tblLookup[Team Name],tblLookup[Arena Name],NA(),0,1)</f>
        <v>Empower Field at Mile High</v>
      </c>
      <c r="D5499" s="100" t="str">
        <f>_xlfn.XLOOKUP(tblMix[[#This Row],[Arena Name]],tblLookup[Arena Name],tblLookup[Arena Location],NA(),0,1)</f>
        <v>Denver, Colorado</v>
      </c>
      <c r="E5499" s="100">
        <v>76125</v>
      </c>
      <c r="F5499" s="129">
        <v>2001</v>
      </c>
      <c r="G5499" s="100" t="s">
        <v>300</v>
      </c>
      <c r="H5499" s="15" t="s">
        <v>281</v>
      </c>
      <c r="I5499" s="130">
        <v>8.64</v>
      </c>
      <c r="J5499" s="6">
        <f>1</f>
        <v>1</v>
      </c>
    </row>
    <row r="5500" spans="2:10" ht="23.25" customHeight="1">
      <c r="B5500" s="100" t="s">
        <v>449</v>
      </c>
      <c r="C5500" s="100" t="s">
        <v>450</v>
      </c>
      <c r="D5500" s="100" t="s">
        <v>451</v>
      </c>
      <c r="E5500" s="100">
        <v>69596</v>
      </c>
      <c r="F5500" s="129">
        <v>2003</v>
      </c>
      <c r="G5500" s="100" t="s">
        <v>271</v>
      </c>
      <c r="H5500" s="15" t="s">
        <v>287</v>
      </c>
      <c r="I5500" s="130">
        <v>9.4700000000000006</v>
      </c>
      <c r="J5500" s="6">
        <f>1</f>
        <v>1</v>
      </c>
    </row>
    <row r="5501" spans="2:10" ht="23.25" customHeight="1">
      <c r="B5501" s="100" t="s">
        <v>381</v>
      </c>
      <c r="C5501" s="100" t="s">
        <v>382</v>
      </c>
      <c r="D5501" s="100" t="s">
        <v>383</v>
      </c>
      <c r="E5501" s="100">
        <v>71000</v>
      </c>
      <c r="F5501" s="129">
        <v>2017</v>
      </c>
      <c r="G5501" s="100" t="s">
        <v>361</v>
      </c>
      <c r="H5501" s="15" t="s">
        <v>283</v>
      </c>
      <c r="I5501" s="130">
        <v>3.15</v>
      </c>
      <c r="J5501" s="6">
        <f>1</f>
        <v>1</v>
      </c>
    </row>
    <row r="5502" spans="2:10" ht="23.25" customHeight="1">
      <c r="B5502" s="100" t="s">
        <v>411</v>
      </c>
      <c r="C5502" s="100" t="s">
        <v>412</v>
      </c>
      <c r="D5502" s="100" t="s">
        <v>413</v>
      </c>
      <c r="E5502" s="100">
        <v>81441</v>
      </c>
      <c r="F5502" s="129">
        <v>1957</v>
      </c>
      <c r="G5502" s="100" t="s">
        <v>272</v>
      </c>
      <c r="H5502" s="15" t="s">
        <v>287</v>
      </c>
      <c r="I5502" s="130">
        <v>15.68</v>
      </c>
      <c r="J5502" s="6">
        <f>1</f>
        <v>1</v>
      </c>
    </row>
    <row r="5503" spans="2:10" ht="23.25" customHeight="1">
      <c r="B5503" s="100" t="str" cm="1">
        <f t="array" ref="B5503">_xlfn.XLOOKUP(tblMix[[#This Row],[Arena Name]]&amp;tblMix[[#This Row],[Arena Location]],tblLookup[Arena Name]&amp;tblLookup[Arena Location],tblLookup[Team Name],NA(),0,1)</f>
        <v>Baltimore Ravens</v>
      </c>
      <c r="C5503" s="100" t="str">
        <f>_xlfn.XLOOKUP(tblMix[[#This Row],[Arena Location]],tblLookup[Arena Location],tblLookup[Arena Name],NA(),0,1)</f>
        <v>M&amp;T Bank Stadium</v>
      </c>
      <c r="D5503" s="100" t="s">
        <v>386</v>
      </c>
      <c r="E5503" s="100">
        <v>71008</v>
      </c>
      <c r="F5503" s="129">
        <v>1998</v>
      </c>
      <c r="G5503" s="100" t="s">
        <v>277</v>
      </c>
      <c r="H5503" s="15" t="s">
        <v>290</v>
      </c>
      <c r="I5503" s="130">
        <v>7.75</v>
      </c>
      <c r="J5503" s="6">
        <f>1</f>
        <v>1</v>
      </c>
    </row>
    <row r="5504" spans="2:10" ht="23.25" customHeight="1">
      <c r="B5504" s="100" t="s">
        <v>399</v>
      </c>
      <c r="C5504" s="100" t="s">
        <v>400</v>
      </c>
      <c r="D5504" s="100" t="str">
        <f>_xlfn.XLOOKUP(tblMix[[#This Row],[Arena Name]],tblLookup[Arena Name],tblLookup[Arena Location],NA(),0,1)</f>
        <v>Cleveland, Ohio</v>
      </c>
      <c r="E5504" s="100">
        <v>67895</v>
      </c>
      <c r="F5504" s="129">
        <v>1999</v>
      </c>
      <c r="G5504" s="100" t="s">
        <v>275</v>
      </c>
      <c r="H5504" s="15" t="s">
        <v>287</v>
      </c>
      <c r="I5504" s="130">
        <v>14.59</v>
      </c>
      <c r="J5504" s="6">
        <f>1</f>
        <v>1</v>
      </c>
    </row>
    <row r="5505" spans="2:10" ht="23.25" customHeight="1">
      <c r="B5505" s="100" t="s">
        <v>405</v>
      </c>
      <c r="C5505" s="100" t="str">
        <f>_xlfn.XLOOKUP(tblMix[[#This Row],[Team Name]],tblLookup[Team Name],tblLookup[Arena Name],NA(),0,1)</f>
        <v>Empower Field at Mile High</v>
      </c>
      <c r="D5505" s="100" t="s">
        <v>407</v>
      </c>
      <c r="E5505" s="100">
        <v>76125</v>
      </c>
      <c r="F5505" s="129">
        <v>2001</v>
      </c>
      <c r="G5505" s="100" t="s">
        <v>270</v>
      </c>
      <c r="H5505" s="15" t="s">
        <v>290</v>
      </c>
      <c r="I5505" s="130">
        <v>8.5</v>
      </c>
      <c r="J5505" s="6">
        <f>1</f>
        <v>1</v>
      </c>
    </row>
    <row r="5506" spans="2:10" ht="23.25" customHeight="1">
      <c r="B5506" s="100" t="s">
        <v>458</v>
      </c>
      <c r="C5506" s="100" t="str">
        <f>_xlfn.XLOOKUP(tblMix[[#This Row],[Team Name]],tblLookup[Team Name],tblLookup[Arena Name],NA(),0,1)</f>
        <v>Lumen Field</v>
      </c>
      <c r="D5506" s="100" t="str">
        <f>_xlfn.XLOOKUP(tblMix[[#This Row],[Arena Name]],tblLookup[Arena Name],tblLookup[Arena Location],NA(),0,1)</f>
        <v>Seattle, Washington</v>
      </c>
      <c r="E5506" s="100">
        <v>69000</v>
      </c>
      <c r="F5506" s="129">
        <v>2002</v>
      </c>
      <c r="G5506" s="100" t="s">
        <v>321</v>
      </c>
      <c r="H5506" s="15" t="s">
        <v>281</v>
      </c>
      <c r="I5506" s="130">
        <v>3.9</v>
      </c>
      <c r="J5506" s="6">
        <f>1</f>
        <v>1</v>
      </c>
    </row>
    <row r="5507" spans="2:10" ht="23.25" customHeight="1">
      <c r="B5507" s="100" t="s">
        <v>408</v>
      </c>
      <c r="C5507" s="100" t="s">
        <v>409</v>
      </c>
      <c r="D5507" s="100" t="s">
        <v>410</v>
      </c>
      <c r="E5507" s="100">
        <v>65000</v>
      </c>
      <c r="F5507" s="129">
        <v>2002</v>
      </c>
      <c r="G5507" s="100" t="s">
        <v>322</v>
      </c>
      <c r="H5507" s="15" t="s">
        <v>281</v>
      </c>
      <c r="I5507" s="130">
        <v>4.45</v>
      </c>
      <c r="J5507" s="6">
        <f>1</f>
        <v>1</v>
      </c>
    </row>
    <row r="5508" spans="2:10" ht="23.25" customHeight="1">
      <c r="B5508" s="100" t="str" cm="1">
        <f t="array" ref="B5508">_xlfn.XLOOKUP(tblMix[[#This Row],[Arena Name]]&amp;tblMix[[#This Row],[Arena Location]],tblLookup[Arena Name]&amp;tblLookup[Arena Location],tblLookup[Team Name],NA(),0,1)</f>
        <v>Atlanta Falcons</v>
      </c>
      <c r="C5508" s="100" t="str">
        <f>_xlfn.XLOOKUP(tblMix[[#This Row],[Arena Location]],tblLookup[Arena Location],tblLookup[Arena Name],NA(),0,1)</f>
        <v>Mercedes-Benz Stadium</v>
      </c>
      <c r="D5508" s="100" t="s">
        <v>383</v>
      </c>
      <c r="E5508" s="100">
        <v>71000</v>
      </c>
      <c r="F5508" s="129">
        <v>2017</v>
      </c>
      <c r="G5508" s="100" t="s">
        <v>300</v>
      </c>
      <c r="H5508" s="15" t="s">
        <v>283</v>
      </c>
      <c r="I5508" s="130">
        <v>8.15</v>
      </c>
      <c r="J5508" s="6">
        <f>1</f>
        <v>1</v>
      </c>
    </row>
    <row r="5509" spans="2:10" ht="23.25" customHeight="1">
      <c r="B5509" s="100" t="s">
        <v>381</v>
      </c>
      <c r="C5509" s="100" t="s">
        <v>382</v>
      </c>
      <c r="D5509" s="100" t="s">
        <v>383</v>
      </c>
      <c r="E5509" s="100">
        <v>71000</v>
      </c>
      <c r="F5509" s="129">
        <v>2017</v>
      </c>
      <c r="G5509" s="100" t="s">
        <v>321</v>
      </c>
      <c r="H5509" s="15" t="s">
        <v>281</v>
      </c>
      <c r="I5509" s="130">
        <v>3.9</v>
      </c>
      <c r="J5509" s="6">
        <f>1</f>
        <v>1</v>
      </c>
    </row>
    <row r="5510" spans="2:10" ht="23.25" customHeight="1">
      <c r="B5510" s="100" t="s">
        <v>436</v>
      </c>
      <c r="C5510" s="100" t="s">
        <v>437</v>
      </c>
      <c r="D5510" s="100" t="s">
        <v>438</v>
      </c>
      <c r="E5510" s="100">
        <v>66655</v>
      </c>
      <c r="F5510" s="129">
        <v>2016</v>
      </c>
      <c r="G5510" s="100" t="s">
        <v>361</v>
      </c>
      <c r="H5510" s="15" t="s">
        <v>283</v>
      </c>
      <c r="I5510" s="130">
        <v>3.15</v>
      </c>
      <c r="J5510" s="6">
        <f>1</f>
        <v>1</v>
      </c>
    </row>
    <row r="5511" spans="2:10" ht="23.25" customHeight="1">
      <c r="B5511" s="100" t="s">
        <v>467</v>
      </c>
      <c r="C5511" s="100" t="s">
        <v>468</v>
      </c>
      <c r="D5511" s="100" t="s">
        <v>469</v>
      </c>
      <c r="E5511" s="100">
        <v>82000</v>
      </c>
      <c r="F5511" s="129">
        <v>1997</v>
      </c>
      <c r="G5511" s="100" t="s">
        <v>308</v>
      </c>
      <c r="H5511" s="15" t="s">
        <v>290</v>
      </c>
      <c r="I5511" s="130">
        <v>12.37</v>
      </c>
      <c r="J5511" s="6">
        <f>1</f>
        <v>1</v>
      </c>
    </row>
    <row r="5512" spans="2:10" ht="23.25" customHeight="1">
      <c r="B5512" s="100" t="s">
        <v>464</v>
      </c>
      <c r="C5512" s="100" t="s">
        <v>465</v>
      </c>
      <c r="D5512" s="100" t="s">
        <v>466</v>
      </c>
      <c r="E5512" s="100">
        <v>69143</v>
      </c>
      <c r="F5512" s="129">
        <v>1999</v>
      </c>
      <c r="G5512" s="100" t="s">
        <v>308</v>
      </c>
      <c r="H5512" s="15" t="s">
        <v>287</v>
      </c>
      <c r="I5512" s="130">
        <v>11.5</v>
      </c>
      <c r="J5512" s="6">
        <f>1</f>
        <v>1</v>
      </c>
    </row>
    <row r="5513" spans="2:10" ht="23.25" customHeight="1">
      <c r="B5513" s="100" t="str" cm="1">
        <f t="array" ref="B5513">_xlfn.XLOOKUP(tblMix[[#This Row],[Arena Name]]&amp;tblMix[[#This Row],[Arena Location]],tblLookup[Arena Name]&amp;tblLookup[Arena Location],tblLookup[Team Name],NA(),0,1)</f>
        <v>Cleveland Browns</v>
      </c>
      <c r="C5513" s="100" t="s">
        <v>400</v>
      </c>
      <c r="D5513" s="100" t="s">
        <v>401</v>
      </c>
      <c r="E5513" s="100">
        <v>67895</v>
      </c>
      <c r="F5513" s="129">
        <v>1999</v>
      </c>
      <c r="G5513" s="100" t="s">
        <v>362</v>
      </c>
      <c r="H5513" s="15" t="s">
        <v>287</v>
      </c>
      <c r="I5513" s="130">
        <v>7.12</v>
      </c>
      <c r="J5513" s="6">
        <f>1</f>
        <v>1</v>
      </c>
    </row>
    <row r="5514" spans="2:10" ht="23.25" customHeight="1">
      <c r="B5514" s="100" t="s">
        <v>381</v>
      </c>
      <c r="C5514" s="100" t="s">
        <v>382</v>
      </c>
      <c r="D5514" s="100" t="s">
        <v>383</v>
      </c>
      <c r="E5514" s="100">
        <v>71000</v>
      </c>
      <c r="F5514" s="129">
        <v>2017</v>
      </c>
      <c r="G5514" s="100" t="s">
        <v>364</v>
      </c>
      <c r="H5514" s="15" t="s">
        <v>281</v>
      </c>
      <c r="I5514" s="130">
        <v>7.2</v>
      </c>
      <c r="J5514" s="6">
        <f>1</f>
        <v>1</v>
      </c>
    </row>
    <row r="5515" spans="2:10" ht="23.25" customHeight="1">
      <c r="B5515" s="100" t="s">
        <v>402</v>
      </c>
      <c r="C5515" s="100" t="s">
        <v>403</v>
      </c>
      <c r="D5515" s="100" t="str">
        <f>_xlfn.XLOOKUP(tblMix[[#This Row],[Arena Name]],tblLookup[Arena Name],tblLookup[Arena Location],NA(),0,1)</f>
        <v>Arlington, Texas</v>
      </c>
      <c r="E5515" s="100">
        <v>80000</v>
      </c>
      <c r="F5515" s="129">
        <v>2009</v>
      </c>
      <c r="G5515" s="100" t="s">
        <v>300</v>
      </c>
      <c r="H5515" s="15" t="s">
        <v>290</v>
      </c>
      <c r="I5515" s="130">
        <v>8.15</v>
      </c>
      <c r="J5515" s="6">
        <f>1</f>
        <v>1</v>
      </c>
    </row>
    <row r="5516" spans="2:10" ht="23.25" customHeight="1">
      <c r="B5516" s="100" t="s">
        <v>445</v>
      </c>
      <c r="C5516" s="100" t="s">
        <v>446</v>
      </c>
      <c r="D5516" s="100" t="s">
        <v>447</v>
      </c>
      <c r="E5516" s="100">
        <v>82500</v>
      </c>
      <c r="F5516" s="129">
        <v>2010</v>
      </c>
      <c r="G5516" s="100" t="s">
        <v>309</v>
      </c>
      <c r="H5516" s="15" t="s">
        <v>290</v>
      </c>
      <c r="I5516" s="130">
        <v>1.83</v>
      </c>
      <c r="J5516" s="6">
        <f>1</f>
        <v>1</v>
      </c>
    </row>
    <row r="5517" spans="2:10" ht="23.25" customHeight="1">
      <c r="B5517" s="100" t="s">
        <v>378</v>
      </c>
      <c r="C5517" s="100" t="s">
        <v>379</v>
      </c>
      <c r="D5517" s="100" t="s">
        <v>380</v>
      </c>
      <c r="E5517" s="100">
        <v>63400</v>
      </c>
      <c r="F5517" s="129">
        <v>2006</v>
      </c>
      <c r="G5517" s="100" t="s">
        <v>324</v>
      </c>
      <c r="H5517" s="15" t="s">
        <v>283</v>
      </c>
      <c r="I5517" s="130">
        <v>14.14</v>
      </c>
      <c r="J5517" s="6">
        <f>1</f>
        <v>1</v>
      </c>
    </row>
    <row r="5518" spans="2:10" ht="23.25" customHeight="1">
      <c r="B5518" s="100" t="s">
        <v>399</v>
      </c>
      <c r="C5518" s="100" t="s">
        <v>400</v>
      </c>
      <c r="D5518" s="100" t="s">
        <v>401</v>
      </c>
      <c r="E5518" s="100">
        <v>67895</v>
      </c>
      <c r="F5518" s="129">
        <v>1999</v>
      </c>
      <c r="G5518" s="100" t="s">
        <v>303</v>
      </c>
      <c r="H5518" s="15" t="s">
        <v>287</v>
      </c>
      <c r="I5518" s="130">
        <v>13.89</v>
      </c>
      <c r="J5518" s="6">
        <f>1</f>
        <v>1</v>
      </c>
    </row>
    <row r="5519" spans="2:10" ht="23.25" customHeight="1">
      <c r="B5519" s="100" t="s">
        <v>399</v>
      </c>
      <c r="C5519" s="100" t="s">
        <v>400</v>
      </c>
      <c r="D5519" s="100" t="s">
        <v>401</v>
      </c>
      <c r="E5519" s="100">
        <v>67895</v>
      </c>
      <c r="F5519" s="129">
        <v>1999</v>
      </c>
      <c r="G5519" s="100" t="s">
        <v>293</v>
      </c>
      <c r="H5519" s="15" t="s">
        <v>290</v>
      </c>
      <c r="I5519" s="130">
        <v>5.4</v>
      </c>
      <c r="J5519" s="6">
        <f>1</f>
        <v>1</v>
      </c>
    </row>
    <row r="5520" spans="2:10" ht="23.25" customHeight="1">
      <c r="B5520" s="100" t="s">
        <v>433</v>
      </c>
      <c r="C5520" s="100" t="s">
        <v>434</v>
      </c>
      <c r="D5520" s="100" t="s">
        <v>435</v>
      </c>
      <c r="E5520" s="100">
        <v>65326</v>
      </c>
      <c r="F5520" s="129">
        <v>1987</v>
      </c>
      <c r="G5520" s="100" t="s">
        <v>295</v>
      </c>
      <c r="H5520" s="15" t="s">
        <v>283</v>
      </c>
      <c r="I5520" s="130">
        <v>15.3</v>
      </c>
      <c r="J5520" s="6">
        <f>1</f>
        <v>1</v>
      </c>
    </row>
    <row r="5521" spans="2:10" ht="23.25" customHeight="1">
      <c r="B5521" s="100" t="s">
        <v>467</v>
      </c>
      <c r="C5521" s="100" t="s">
        <v>468</v>
      </c>
      <c r="D5521" s="100" t="s">
        <v>469</v>
      </c>
      <c r="E5521" s="100">
        <v>82000</v>
      </c>
      <c r="F5521" s="129">
        <v>1997</v>
      </c>
      <c r="G5521" s="100" t="s">
        <v>274</v>
      </c>
      <c r="H5521" s="15" t="s">
        <v>283</v>
      </c>
      <c r="I5521" s="130">
        <v>6.84</v>
      </c>
      <c r="J5521" s="6">
        <f>1</f>
        <v>1</v>
      </c>
    </row>
    <row r="5522" spans="2:10" ht="23.25" customHeight="1">
      <c r="B5522" s="100" t="s">
        <v>449</v>
      </c>
      <c r="C5522" s="100" t="s">
        <v>450</v>
      </c>
      <c r="D5522" s="100" t="s">
        <v>451</v>
      </c>
      <c r="E5522" s="100">
        <v>69596</v>
      </c>
      <c r="F5522" s="129">
        <v>2003</v>
      </c>
      <c r="G5522" s="100" t="s">
        <v>289</v>
      </c>
      <c r="H5522" s="15" t="s">
        <v>281</v>
      </c>
      <c r="I5522" s="130">
        <v>7.92</v>
      </c>
      <c r="J5522" s="6">
        <f>1</f>
        <v>1</v>
      </c>
    </row>
    <row r="5523" spans="2:10" ht="23.25" customHeight="1">
      <c r="B5523" s="100" t="s">
        <v>378</v>
      </c>
      <c r="C5523" s="100" t="s">
        <v>379</v>
      </c>
      <c r="D5523" s="100" t="s">
        <v>380</v>
      </c>
      <c r="E5523" s="100">
        <v>63400</v>
      </c>
      <c r="F5523" s="129">
        <v>2006</v>
      </c>
      <c r="G5523" s="100" t="s">
        <v>292</v>
      </c>
      <c r="H5523" s="15" t="s">
        <v>290</v>
      </c>
      <c r="I5523" s="130">
        <v>9.7899999999999991</v>
      </c>
      <c r="J5523" s="6">
        <f>1</f>
        <v>1</v>
      </c>
    </row>
    <row r="5524" spans="2:10" ht="23.25" customHeight="1">
      <c r="B5524" s="100" t="s">
        <v>378</v>
      </c>
      <c r="C5524" s="100" t="str">
        <f>_xlfn.XLOOKUP(tblMix[[#This Row],[Team Name]],tblLookup[Team Name],tblLookup[Arena Name],NA(),0,1)</f>
        <v>State Farm Stadium</v>
      </c>
      <c r="D5524" s="100" t="str">
        <f>_xlfn.XLOOKUP(tblMix[[#This Row],[Arena Name]],tblLookup[Arena Name],tblLookup[Arena Location],NA(),0,1)</f>
        <v>Glendale, Arizona</v>
      </c>
      <c r="E5524" s="100">
        <v>63400</v>
      </c>
      <c r="F5524" s="129">
        <v>2006</v>
      </c>
      <c r="G5524" s="100" t="s">
        <v>300</v>
      </c>
      <c r="H5524" s="15" t="s">
        <v>283</v>
      </c>
      <c r="I5524" s="130">
        <v>8.15</v>
      </c>
      <c r="J5524" s="6">
        <f>1</f>
        <v>1</v>
      </c>
    </row>
    <row r="5525" spans="2:10" ht="23.25" customHeight="1">
      <c r="B5525" s="100" t="s">
        <v>402</v>
      </c>
      <c r="C5525" s="100" t="s">
        <v>403</v>
      </c>
      <c r="D5525" s="100" t="s">
        <v>404</v>
      </c>
      <c r="E5525" s="100">
        <v>80000</v>
      </c>
      <c r="F5525" s="129">
        <v>2009</v>
      </c>
      <c r="G5525" s="100" t="s">
        <v>358</v>
      </c>
      <c r="H5525" s="15" t="s">
        <v>283</v>
      </c>
      <c r="I5525" s="130">
        <v>14.51</v>
      </c>
      <c r="J5525" s="6">
        <f>1</f>
        <v>1</v>
      </c>
    </row>
    <row r="5526" spans="2:10" ht="23.25" customHeight="1">
      <c r="B5526" s="100" t="s">
        <v>433</v>
      </c>
      <c r="C5526" s="100" t="s">
        <v>434</v>
      </c>
      <c r="D5526" s="100" t="s">
        <v>435</v>
      </c>
      <c r="E5526" s="100">
        <v>65326</v>
      </c>
      <c r="F5526" s="129">
        <v>1987</v>
      </c>
      <c r="G5526" s="100" t="s">
        <v>289</v>
      </c>
      <c r="H5526" s="15" t="s">
        <v>287</v>
      </c>
      <c r="I5526" s="130">
        <v>7.76</v>
      </c>
      <c r="J5526" s="6">
        <f>1</f>
        <v>1</v>
      </c>
    </row>
    <row r="5527" spans="2:10" ht="23.25" customHeight="1">
      <c r="B5527" s="100" t="s">
        <v>414</v>
      </c>
      <c r="C5527" s="100" t="s">
        <v>415</v>
      </c>
      <c r="D5527" s="100" t="s">
        <v>416</v>
      </c>
      <c r="E5527" s="100">
        <v>72220</v>
      </c>
      <c r="F5527" s="129">
        <v>2002</v>
      </c>
      <c r="G5527" s="100" t="s">
        <v>314</v>
      </c>
      <c r="H5527" s="15" t="s">
        <v>287</v>
      </c>
      <c r="I5527" s="130">
        <v>12.41</v>
      </c>
      <c r="J5527" s="6">
        <f>1</f>
        <v>1</v>
      </c>
    </row>
    <row r="5528" spans="2:10" ht="23.25" customHeight="1">
      <c r="B5528" s="100" t="s">
        <v>393</v>
      </c>
      <c r="C5528" s="100" t="s">
        <v>394</v>
      </c>
      <c r="D5528" s="100" t="s">
        <v>395</v>
      </c>
      <c r="E5528" s="100">
        <v>61500</v>
      </c>
      <c r="F5528" s="129">
        <v>1924</v>
      </c>
      <c r="G5528" s="100" t="s">
        <v>269</v>
      </c>
      <c r="H5528" s="15" t="s">
        <v>290</v>
      </c>
      <c r="I5528" s="130">
        <v>10.77</v>
      </c>
      <c r="J5528" s="6">
        <f>1</f>
        <v>1</v>
      </c>
    </row>
    <row r="5529" spans="2:10" ht="23.25" customHeight="1">
      <c r="B5529" s="100" t="s">
        <v>439</v>
      </c>
      <c r="C5529" s="100" t="s">
        <v>440</v>
      </c>
      <c r="D5529" s="100" t="s">
        <v>441</v>
      </c>
      <c r="E5529" s="100">
        <v>66829</v>
      </c>
      <c r="F5529" s="129">
        <v>2002</v>
      </c>
      <c r="G5529" s="100" t="s">
        <v>292</v>
      </c>
      <c r="H5529" s="15" t="s">
        <v>283</v>
      </c>
      <c r="I5529" s="130">
        <v>9.99</v>
      </c>
      <c r="J5529" s="6">
        <f>1</f>
        <v>1</v>
      </c>
    </row>
    <row r="5530" spans="2:10" ht="23.25" customHeight="1">
      <c r="B5530" s="100" t="s">
        <v>467</v>
      </c>
      <c r="C5530" s="100" t="s">
        <v>468</v>
      </c>
      <c r="D5530" s="100" t="str">
        <f>_xlfn.XLOOKUP(tblMix[[#This Row],[Arena Name]],tblLookup[Arena Name],tblLookup[Arena Location],NA(),0,1)</f>
        <v>Landover, Maryland</v>
      </c>
      <c r="E5530" s="100">
        <v>82000</v>
      </c>
      <c r="F5530" s="129">
        <v>1997</v>
      </c>
      <c r="G5530" s="100" t="s">
        <v>271</v>
      </c>
      <c r="H5530" s="15" t="s">
        <v>287</v>
      </c>
      <c r="I5530" s="130">
        <v>9.4700000000000006</v>
      </c>
      <c r="J5530" s="6">
        <f>1</f>
        <v>1</v>
      </c>
    </row>
    <row r="5531" spans="2:10" ht="23.25" customHeight="1">
      <c r="B5531" s="100" t="str" cm="1">
        <f t="array" ref="B5531">_xlfn.XLOOKUP(tblMix[[#This Row],[Arena Name]]&amp;tblMix[[#This Row],[Arena Location]],tblLookup[Arena Name]&amp;tblLookup[Arena Location],tblLookup[Team Name],NA(),0,1)</f>
        <v>Seattle Seahawks</v>
      </c>
      <c r="C5531" s="100" t="s">
        <v>459</v>
      </c>
      <c r="D5531" s="100" t="s">
        <v>460</v>
      </c>
      <c r="E5531" s="100">
        <v>69000</v>
      </c>
      <c r="F5531" s="129">
        <v>2002</v>
      </c>
      <c r="G5531" s="100" t="s">
        <v>314</v>
      </c>
      <c r="H5531" s="15" t="s">
        <v>281</v>
      </c>
      <c r="I5531" s="130">
        <v>11.17</v>
      </c>
      <c r="J5531" s="6">
        <f>1</f>
        <v>1</v>
      </c>
    </row>
    <row r="5532" spans="2:10" ht="23.25" customHeight="1">
      <c r="B5532" s="100" t="s">
        <v>433</v>
      </c>
      <c r="C5532" s="100" t="s">
        <v>434</v>
      </c>
      <c r="D5532" s="100" t="s">
        <v>435</v>
      </c>
      <c r="E5532" s="100">
        <v>65326</v>
      </c>
      <c r="F5532" s="129">
        <v>1987</v>
      </c>
      <c r="G5532" s="100" t="s">
        <v>284</v>
      </c>
      <c r="H5532" s="15" t="s">
        <v>281</v>
      </c>
      <c r="I5532" s="130">
        <v>10.210000000000001</v>
      </c>
      <c r="J5532" s="6">
        <f>1</f>
        <v>1</v>
      </c>
    </row>
    <row r="5533" spans="2:10" ht="23.25" customHeight="1">
      <c r="B5533" s="100" t="s">
        <v>420</v>
      </c>
      <c r="C5533" s="100" t="s">
        <v>421</v>
      </c>
      <c r="D5533" s="100" t="s">
        <v>422</v>
      </c>
      <c r="E5533" s="100">
        <v>69132</v>
      </c>
      <c r="F5533" s="129">
        <v>2008</v>
      </c>
      <c r="G5533" s="100" t="s">
        <v>312</v>
      </c>
      <c r="H5533" s="15" t="s">
        <v>290</v>
      </c>
      <c r="I5533" s="130">
        <v>15.16</v>
      </c>
      <c r="J5533" s="6">
        <f>1</f>
        <v>1</v>
      </c>
    </row>
    <row r="5534" spans="2:10" ht="23.25" customHeight="1">
      <c r="B5534" s="100" t="s">
        <v>436</v>
      </c>
      <c r="C5534" s="100" t="str">
        <f>_xlfn.XLOOKUP(tblMix[[#This Row],[Team Name]],tblLookup[Team Name],tblLookup[Arena Name],NA(),0,1)</f>
        <v>U.S. Bank Stadium</v>
      </c>
      <c r="D5534" s="100" t="str">
        <f>_xlfn.XLOOKUP(tblMix[[#This Row],[Arena Name]],tblLookup[Arena Name],tblLookup[Arena Location],NA(),0,1)</f>
        <v>Minneapolis, Minnesota</v>
      </c>
      <c r="E5534" s="100">
        <v>66655</v>
      </c>
      <c r="F5534" s="129">
        <v>2016</v>
      </c>
      <c r="G5534" s="100" t="s">
        <v>363</v>
      </c>
      <c r="H5534" s="15" t="s">
        <v>283</v>
      </c>
      <c r="I5534" s="130">
        <v>5.05</v>
      </c>
      <c r="J5534" s="6">
        <f>1</f>
        <v>1</v>
      </c>
    </row>
    <row r="5535" spans="2:10" ht="23.25" customHeight="1">
      <c r="B5535" s="100" t="s">
        <v>426</v>
      </c>
      <c r="C5535" s="100" t="s">
        <v>427</v>
      </c>
      <c r="D5535" s="100" t="s">
        <v>428</v>
      </c>
      <c r="E5535" s="100">
        <v>65000</v>
      </c>
      <c r="F5535" s="129">
        <v>2020</v>
      </c>
      <c r="G5535" s="100" t="s">
        <v>291</v>
      </c>
      <c r="H5535" s="15" t="s">
        <v>281</v>
      </c>
      <c r="I5535" s="130">
        <v>9.43</v>
      </c>
      <c r="J5535" s="6">
        <f>1</f>
        <v>1</v>
      </c>
    </row>
    <row r="5536" spans="2:10" ht="23.25" customHeight="1">
      <c r="B5536" s="100" t="s">
        <v>381</v>
      </c>
      <c r="C5536" s="100" t="s">
        <v>382</v>
      </c>
      <c r="D5536" s="100" t="s">
        <v>383</v>
      </c>
      <c r="E5536" s="100">
        <v>71000</v>
      </c>
      <c r="F5536" s="129">
        <v>2017</v>
      </c>
      <c r="G5536" s="100" t="s">
        <v>322</v>
      </c>
      <c r="H5536" s="15" t="s">
        <v>287</v>
      </c>
      <c r="I5536" s="130">
        <v>4.54</v>
      </c>
      <c r="J5536" s="6">
        <f>1</f>
        <v>1</v>
      </c>
    </row>
    <row r="5537" spans="2:10" ht="23.25" customHeight="1">
      <c r="B5537" s="100" t="s">
        <v>402</v>
      </c>
      <c r="C5537" s="100" t="s">
        <v>403</v>
      </c>
      <c r="D5537" s="100" t="s">
        <v>404</v>
      </c>
      <c r="E5537" s="100">
        <v>80000</v>
      </c>
      <c r="F5537" s="129">
        <v>2009</v>
      </c>
      <c r="G5537" s="100" t="s">
        <v>358</v>
      </c>
      <c r="H5537" s="15" t="s">
        <v>281</v>
      </c>
      <c r="I5537" s="130">
        <v>14.22</v>
      </c>
      <c r="J5537" s="6">
        <f>1</f>
        <v>1</v>
      </c>
    </row>
    <row r="5538" spans="2:10" ht="23.25" customHeight="1">
      <c r="B5538" s="100" t="s">
        <v>414</v>
      </c>
      <c r="C5538" s="100" t="s">
        <v>415</v>
      </c>
      <c r="D5538" s="100" t="str">
        <f>_xlfn.XLOOKUP(tblMix[[#This Row],[Arena Name]],tblLookup[Arena Name],tblLookup[Arena Location],NA(),0,1)</f>
        <v>Houston, Texas</v>
      </c>
      <c r="E5538" s="100">
        <v>72220</v>
      </c>
      <c r="F5538" s="129">
        <v>2002</v>
      </c>
      <c r="G5538" s="100" t="s">
        <v>296</v>
      </c>
      <c r="H5538" s="15" t="s">
        <v>290</v>
      </c>
      <c r="I5538" s="130">
        <v>10.47</v>
      </c>
      <c r="J5538" s="6">
        <f>1</f>
        <v>1</v>
      </c>
    </row>
    <row r="5539" spans="2:10" ht="23.25" customHeight="1">
      <c r="B5539" s="100" t="s">
        <v>384</v>
      </c>
      <c r="C5539" s="100" t="s">
        <v>385</v>
      </c>
      <c r="D5539" s="100" t="str">
        <f>_xlfn.XLOOKUP(tblMix[[#This Row],[Arena Name]],tblLookup[Arena Name],tblLookup[Arena Location],NA(),0,1)</f>
        <v>Baltimore, Maryland</v>
      </c>
      <c r="E5539" s="100">
        <v>71008</v>
      </c>
      <c r="F5539" s="129">
        <v>1998</v>
      </c>
      <c r="G5539" s="100" t="s">
        <v>292</v>
      </c>
      <c r="H5539" s="15" t="s">
        <v>281</v>
      </c>
      <c r="I5539" s="130">
        <v>9.19</v>
      </c>
      <c r="J5539" s="6">
        <f>1</f>
        <v>1</v>
      </c>
    </row>
    <row r="5540" spans="2:10" ht="23.25" customHeight="1">
      <c r="B5540" s="100" t="s">
        <v>423</v>
      </c>
      <c r="C5540" s="100" t="s">
        <v>424</v>
      </c>
      <c r="D5540" s="100" t="s">
        <v>425</v>
      </c>
      <c r="E5540" s="100">
        <v>76416</v>
      </c>
      <c r="F5540" s="129">
        <v>1972</v>
      </c>
      <c r="G5540" s="100" t="s">
        <v>299</v>
      </c>
      <c r="H5540" s="15" t="s">
        <v>287</v>
      </c>
      <c r="I5540" s="130">
        <v>5.21</v>
      </c>
      <c r="J5540" s="6">
        <f>1</f>
        <v>1</v>
      </c>
    </row>
    <row r="5541" spans="2:10" ht="23.25" customHeight="1">
      <c r="B5541" s="100" t="s">
        <v>461</v>
      </c>
      <c r="C5541" s="100" t="str">
        <f>_xlfn.XLOOKUP(tblMix[[#This Row],[Team Name]],tblLookup[Team Name],tblLookup[Arena Name],NA(),0,1)</f>
        <v>Raymond James Stadium</v>
      </c>
      <c r="D5541" s="100" t="s">
        <v>463</v>
      </c>
      <c r="E5541" s="100">
        <v>65890</v>
      </c>
      <c r="F5541" s="129">
        <v>1998</v>
      </c>
      <c r="G5541" s="100" t="s">
        <v>296</v>
      </c>
      <c r="H5541" s="15" t="s">
        <v>290</v>
      </c>
      <c r="I5541" s="130">
        <v>10.47</v>
      </c>
      <c r="J5541" s="6">
        <f>1</f>
        <v>1</v>
      </c>
    </row>
    <row r="5542" spans="2:10" ht="23.25" customHeight="1">
      <c r="B5542" s="100" t="s">
        <v>378</v>
      </c>
      <c r="C5542" s="100" t="str">
        <f>_xlfn.XLOOKUP(tblMix[[#This Row],[Team Name]],tblLookup[Team Name],tblLookup[Arena Name],NA(),0,1)</f>
        <v>State Farm Stadium</v>
      </c>
      <c r="D5542" s="100" t="s">
        <v>380</v>
      </c>
      <c r="E5542" s="100">
        <v>63400</v>
      </c>
      <c r="F5542" s="129">
        <v>2006</v>
      </c>
      <c r="G5542" s="100" t="s">
        <v>272</v>
      </c>
      <c r="H5542" s="15" t="s">
        <v>283</v>
      </c>
      <c r="I5542" s="130">
        <v>15.68</v>
      </c>
      <c r="J5542" s="6">
        <f>1</f>
        <v>1</v>
      </c>
    </row>
    <row r="5543" spans="2:10" ht="23.25" customHeight="1">
      <c r="B5543" s="100" t="str" cm="1">
        <f t="array" ref="B5543">_xlfn.XLOOKUP(tblMix[[#This Row],[Arena Name]]&amp;tblMix[[#This Row],[Arena Location]],tblLookup[Arena Name]&amp;tblLookup[Arena Location],tblLookup[Team Name],NA(),0,1)</f>
        <v>New Orleans Saints</v>
      </c>
      <c r="C5543" s="100" t="s">
        <v>443</v>
      </c>
      <c r="D5543" s="100" t="s">
        <v>444</v>
      </c>
      <c r="E5543" s="100">
        <v>73208</v>
      </c>
      <c r="F5543" s="129">
        <v>1975</v>
      </c>
      <c r="G5543" s="100" t="s">
        <v>308</v>
      </c>
      <c r="H5543" s="15" t="s">
        <v>290</v>
      </c>
      <c r="I5543" s="130">
        <v>12.37</v>
      </c>
      <c r="J5543" s="6">
        <f>1</f>
        <v>1</v>
      </c>
    </row>
    <row r="5544" spans="2:10" ht="23.25" customHeight="1">
      <c r="B5544" s="100" t="s">
        <v>449</v>
      </c>
      <c r="C5544" s="100" t="s">
        <v>450</v>
      </c>
      <c r="D5544" s="100" t="s">
        <v>451</v>
      </c>
      <c r="E5544" s="100">
        <v>69596</v>
      </c>
      <c r="F5544" s="129">
        <v>2003</v>
      </c>
      <c r="G5544" s="100" t="s">
        <v>297</v>
      </c>
      <c r="H5544" s="15" t="s">
        <v>287</v>
      </c>
      <c r="I5544" s="130">
        <v>15.27</v>
      </c>
      <c r="J5544" s="6">
        <f>1</f>
        <v>1</v>
      </c>
    </row>
    <row r="5545" spans="2:10" ht="23.25" customHeight="1">
      <c r="B5545" s="100" t="s">
        <v>433</v>
      </c>
      <c r="C5545" s="100" t="s">
        <v>434</v>
      </c>
      <c r="D5545" s="100" t="s">
        <v>435</v>
      </c>
      <c r="E5545" s="100">
        <v>65326</v>
      </c>
      <c r="F5545" s="129">
        <v>1987</v>
      </c>
      <c r="G5545" s="100" t="s">
        <v>271</v>
      </c>
      <c r="H5545" s="15" t="s">
        <v>281</v>
      </c>
      <c r="I5545" s="130">
        <v>9.56</v>
      </c>
      <c r="J5545" s="6">
        <f>1</f>
        <v>1</v>
      </c>
    </row>
    <row r="5546" spans="2:10" ht="23.25" customHeight="1">
      <c r="B5546" s="100" t="s">
        <v>378</v>
      </c>
      <c r="C5546" s="100" t="s">
        <v>379</v>
      </c>
      <c r="D5546" s="100" t="s">
        <v>380</v>
      </c>
      <c r="E5546" s="100">
        <v>63400</v>
      </c>
      <c r="F5546" s="129">
        <v>2006</v>
      </c>
      <c r="G5546" s="100" t="s">
        <v>313</v>
      </c>
      <c r="H5546" s="15" t="s">
        <v>281</v>
      </c>
      <c r="I5546" s="130">
        <v>11.48</v>
      </c>
      <c r="J5546" s="6">
        <f>1</f>
        <v>1</v>
      </c>
    </row>
    <row r="5547" spans="2:10" ht="23.25" customHeight="1">
      <c r="B5547" s="100" t="s">
        <v>432</v>
      </c>
      <c r="C5547" s="100" t="s">
        <v>430</v>
      </c>
      <c r="D5547" s="100" t="s">
        <v>431</v>
      </c>
      <c r="E5547" s="100">
        <v>70240</v>
      </c>
      <c r="F5547" s="129">
        <v>2020</v>
      </c>
      <c r="G5547" s="100" t="s">
        <v>269</v>
      </c>
      <c r="H5547" s="15" t="s">
        <v>281</v>
      </c>
      <c r="I5547" s="130">
        <v>10.96</v>
      </c>
      <c r="J5547" s="6">
        <f>1</f>
        <v>1</v>
      </c>
    </row>
    <row r="5548" spans="2:10" ht="23.25" customHeight="1">
      <c r="B5548" s="100" t="s">
        <v>387</v>
      </c>
      <c r="C5548" s="100" t="s">
        <v>388</v>
      </c>
      <c r="D5548" s="100" t="s">
        <v>389</v>
      </c>
      <c r="E5548" s="100">
        <v>71608</v>
      </c>
      <c r="F5548" s="129">
        <v>1973</v>
      </c>
      <c r="G5548" s="100" t="s">
        <v>274</v>
      </c>
      <c r="H5548" s="15" t="s">
        <v>283</v>
      </c>
      <c r="I5548" s="130">
        <v>6.84</v>
      </c>
      <c r="J5548" s="6">
        <f>1</f>
        <v>1</v>
      </c>
    </row>
    <row r="5549" spans="2:10" ht="23.25" customHeight="1">
      <c r="B5549" s="100" t="s">
        <v>396</v>
      </c>
      <c r="C5549" s="100" t="s">
        <v>397</v>
      </c>
      <c r="D5549" s="100" t="str">
        <f>_xlfn.XLOOKUP(tblMix[[#This Row],[Arena Name]],tblLookup[Arena Name],tblLookup[Arena Location],NA(),0,1)</f>
        <v>Cincinnati, Ohio</v>
      </c>
      <c r="E5549" s="100">
        <v>65515</v>
      </c>
      <c r="F5549" s="129">
        <v>2000</v>
      </c>
      <c r="G5549" s="100" t="s">
        <v>294</v>
      </c>
      <c r="H5549" s="15" t="s">
        <v>281</v>
      </c>
      <c r="I5549" s="130">
        <v>3.2</v>
      </c>
      <c r="J5549" s="6">
        <f>1</f>
        <v>1</v>
      </c>
    </row>
    <row r="5550" spans="2:10" ht="23.25" customHeight="1">
      <c r="B5550" s="100" t="s">
        <v>452</v>
      </c>
      <c r="C5550" s="100" t="s">
        <v>453</v>
      </c>
      <c r="D5550" s="100" t="s">
        <v>454</v>
      </c>
      <c r="E5550" s="100">
        <v>68400</v>
      </c>
      <c r="F5550" s="129">
        <v>2001</v>
      </c>
      <c r="G5550" s="100" t="s">
        <v>276</v>
      </c>
      <c r="H5550" s="15" t="s">
        <v>290</v>
      </c>
      <c r="I5550" s="130">
        <v>5.78</v>
      </c>
      <c r="J5550" s="6">
        <f>1</f>
        <v>1</v>
      </c>
    </row>
    <row r="5551" spans="2:10" ht="23.25" customHeight="1">
      <c r="B5551" s="100" t="s">
        <v>408</v>
      </c>
      <c r="C5551" s="100" t="str">
        <f>_xlfn.XLOOKUP(tblMix[[#This Row],[Team Name]],tblLookup[Team Name],tblLookup[Arena Name],NA(),0,1)</f>
        <v>Ford Field</v>
      </c>
      <c r="D5551" s="100" t="str">
        <f>_xlfn.XLOOKUP(tblMix[[#This Row],[Arena Name]],tblLookup[Arena Name],tblLookup[Arena Location],NA(),0,1)</f>
        <v>Detroit, Michigan</v>
      </c>
      <c r="E5551" s="100">
        <v>65000</v>
      </c>
      <c r="F5551" s="129">
        <v>2002</v>
      </c>
      <c r="G5551" s="100" t="s">
        <v>323</v>
      </c>
      <c r="H5551" s="15" t="s">
        <v>287</v>
      </c>
      <c r="I5551" s="130">
        <v>2.11</v>
      </c>
      <c r="J5551" s="6">
        <f>1</f>
        <v>1</v>
      </c>
    </row>
    <row r="5552" spans="2:10" ht="23.25" customHeight="1">
      <c r="B5552" s="100" t="str" cm="1">
        <f t="array" ref="B5552">_xlfn.XLOOKUP(tblMix[[#This Row],[Arena Name]]&amp;tblMix[[#This Row],[Arena Location]],tblLookup[Arena Name]&amp;tblLookup[Arena Location],tblLookup[Team Name],NA(),0,1)</f>
        <v>Green Bay Packers</v>
      </c>
      <c r="C5552" s="100" t="s">
        <v>412</v>
      </c>
      <c r="D5552" s="100" t="s">
        <v>413</v>
      </c>
      <c r="E5552" s="100">
        <v>81441</v>
      </c>
      <c r="F5552" s="129">
        <v>1957</v>
      </c>
      <c r="G5552" s="100" t="s">
        <v>296</v>
      </c>
      <c r="H5552" s="15" t="s">
        <v>281</v>
      </c>
      <c r="I5552" s="130">
        <v>12.21</v>
      </c>
      <c r="J5552" s="6">
        <f>1</f>
        <v>1</v>
      </c>
    </row>
    <row r="5553" spans="2:10" ht="23.25" customHeight="1">
      <c r="B5553" s="100" t="s">
        <v>458</v>
      </c>
      <c r="C5553" s="100" t="str">
        <f>_xlfn.XLOOKUP(tblMix[[#This Row],[Team Name]],tblLookup[Team Name],tblLookup[Arena Name],NA(),0,1)</f>
        <v>Lumen Field</v>
      </c>
      <c r="D5553" s="100" t="s">
        <v>460</v>
      </c>
      <c r="E5553" s="100">
        <v>69000</v>
      </c>
      <c r="F5553" s="129">
        <v>2002</v>
      </c>
      <c r="G5553" s="100" t="s">
        <v>324</v>
      </c>
      <c r="H5553" s="15" t="s">
        <v>290</v>
      </c>
      <c r="I5553" s="130">
        <v>13.09</v>
      </c>
      <c r="J5553" s="6">
        <f>1</f>
        <v>1</v>
      </c>
    </row>
    <row r="5554" spans="2:10" ht="23.25" customHeight="1">
      <c r="B5554" s="100" t="str" cm="1">
        <f t="array" ref="B5554">_xlfn.XLOOKUP(tblMix[[#This Row],[Arena Name]]&amp;tblMix[[#This Row],[Arena Location]],tblLookup[Arena Name]&amp;tblLookup[Arena Location],tblLookup[Team Name],NA(),0,1)</f>
        <v>Washington Commanders</v>
      </c>
      <c r="C5554" s="100" t="str">
        <f>_xlfn.XLOOKUP(tblMix[[#This Row],[Arena Location]],tblLookup[Arena Location],tblLookup[Arena Name],NA(),0,1)</f>
        <v>Commanders Field</v>
      </c>
      <c r="D5554" s="100" t="s">
        <v>469</v>
      </c>
      <c r="E5554" s="100">
        <v>82000</v>
      </c>
      <c r="F5554" s="129">
        <v>1997</v>
      </c>
      <c r="G5554" s="100" t="s">
        <v>291</v>
      </c>
      <c r="H5554" s="15" t="s">
        <v>287</v>
      </c>
      <c r="I5554" s="130">
        <v>8.57</v>
      </c>
      <c r="J5554" s="6">
        <f>1</f>
        <v>1</v>
      </c>
    </row>
    <row r="5555" spans="2:10" ht="23.25" customHeight="1">
      <c r="B5555" s="100" t="s">
        <v>436</v>
      </c>
      <c r="C5555" s="100" t="str">
        <f>_xlfn.XLOOKUP(tblMix[[#This Row],[Team Name]],tblLookup[Team Name],tblLookup[Arena Name],NA(),0,1)</f>
        <v>U.S. Bank Stadium</v>
      </c>
      <c r="D5555" s="100" t="str">
        <f>_xlfn.XLOOKUP(tblMix[[#This Row],[Arena Name]],tblLookup[Arena Name],tblLookup[Arena Location],NA(),0,1)</f>
        <v>Minneapolis, Minnesota</v>
      </c>
      <c r="E5555" s="100">
        <v>66655</v>
      </c>
      <c r="F5555" s="129">
        <v>2016</v>
      </c>
      <c r="G5555" s="100" t="s">
        <v>270</v>
      </c>
      <c r="H5555" s="15" t="s">
        <v>287</v>
      </c>
      <c r="I5555" s="130">
        <v>8.67</v>
      </c>
      <c r="J5555" s="6">
        <f>1</f>
        <v>1</v>
      </c>
    </row>
    <row r="5556" spans="2:10" ht="23.25" customHeight="1">
      <c r="B5556" s="100" t="s">
        <v>449</v>
      </c>
      <c r="C5556" s="100" t="s">
        <v>450</v>
      </c>
      <c r="D5556" s="100" t="s">
        <v>451</v>
      </c>
      <c r="E5556" s="100">
        <v>69596</v>
      </c>
      <c r="F5556" s="129">
        <v>2003</v>
      </c>
      <c r="G5556" s="100" t="s">
        <v>285</v>
      </c>
      <c r="H5556" s="15" t="s">
        <v>281</v>
      </c>
      <c r="I5556" s="130">
        <v>13.35</v>
      </c>
      <c r="J5556" s="6">
        <f>1</f>
        <v>1</v>
      </c>
    </row>
    <row r="5557" spans="2:10" ht="23.25" customHeight="1">
      <c r="B5557" s="100" t="s">
        <v>464</v>
      </c>
      <c r="C5557" s="100" t="s">
        <v>465</v>
      </c>
      <c r="D5557" s="100" t="s">
        <v>466</v>
      </c>
      <c r="E5557" s="100">
        <v>69143</v>
      </c>
      <c r="F5557" s="129">
        <v>1999</v>
      </c>
      <c r="G5557" s="100" t="s">
        <v>365</v>
      </c>
      <c r="H5557" s="15" t="s">
        <v>290</v>
      </c>
      <c r="I5557" s="130">
        <v>7.72</v>
      </c>
      <c r="J5557" s="6">
        <f>1</f>
        <v>1</v>
      </c>
    </row>
    <row r="5558" spans="2:10" ht="23.25" customHeight="1">
      <c r="B5558" s="100" t="s">
        <v>464</v>
      </c>
      <c r="C5558" s="100" t="str">
        <f>_xlfn.XLOOKUP(tblMix[[#This Row],[Team Name]],tblLookup[Team Name],tblLookup[Arena Name],NA(),0,1)</f>
        <v>Nissan Stadium</v>
      </c>
      <c r="D5558" s="100" t="s">
        <v>466</v>
      </c>
      <c r="E5558" s="100">
        <v>69143</v>
      </c>
      <c r="F5558" s="129">
        <v>1999</v>
      </c>
      <c r="G5558" s="100" t="s">
        <v>296</v>
      </c>
      <c r="H5558" s="15" t="s">
        <v>287</v>
      </c>
      <c r="I5558" s="130">
        <v>11.1</v>
      </c>
      <c r="J5558" s="6">
        <f>1</f>
        <v>1</v>
      </c>
    </row>
    <row r="5559" spans="2:10" ht="23.25" customHeight="1">
      <c r="B5559" s="100" t="s">
        <v>455</v>
      </c>
      <c r="C5559" s="100" t="s">
        <v>456</v>
      </c>
      <c r="D5559" s="100" t="s">
        <v>457</v>
      </c>
      <c r="E5559" s="100">
        <v>68500</v>
      </c>
      <c r="F5559" s="129">
        <v>2014</v>
      </c>
      <c r="G5559" s="100" t="s">
        <v>323</v>
      </c>
      <c r="H5559" s="15" t="s">
        <v>283</v>
      </c>
      <c r="I5559" s="130">
        <v>2.11</v>
      </c>
      <c r="J5559" s="6">
        <f>1</f>
        <v>1</v>
      </c>
    </row>
    <row r="5560" spans="2:10" ht="23.25" customHeight="1">
      <c r="B5560" s="100" t="s">
        <v>420</v>
      </c>
      <c r="C5560" s="100" t="s">
        <v>421</v>
      </c>
      <c r="D5560" s="100" t="s">
        <v>422</v>
      </c>
      <c r="E5560" s="100">
        <v>69132</v>
      </c>
      <c r="F5560" s="129">
        <v>2008</v>
      </c>
      <c r="G5560" s="100" t="s">
        <v>288</v>
      </c>
      <c r="H5560" s="15" t="s">
        <v>283</v>
      </c>
      <c r="I5560" s="130">
        <v>5.13</v>
      </c>
      <c r="J5560" s="6">
        <f>1</f>
        <v>1</v>
      </c>
    </row>
    <row r="5561" spans="2:10" ht="23.25" customHeight="1">
      <c r="B5561" s="100" t="s">
        <v>458</v>
      </c>
      <c r="C5561" s="100" t="s">
        <v>459</v>
      </c>
      <c r="D5561" s="100" t="s">
        <v>460</v>
      </c>
      <c r="E5561" s="100">
        <v>69000</v>
      </c>
      <c r="F5561" s="129">
        <v>2002</v>
      </c>
      <c r="G5561" s="100" t="s">
        <v>364</v>
      </c>
      <c r="H5561" s="15" t="s">
        <v>287</v>
      </c>
      <c r="I5561" s="130">
        <v>6.86</v>
      </c>
      <c r="J5561" s="6">
        <f>1</f>
        <v>1</v>
      </c>
    </row>
    <row r="5562" spans="2:10" ht="23.25" customHeight="1">
      <c r="B5562" s="100" t="s">
        <v>387</v>
      </c>
      <c r="C5562" s="100" t="s">
        <v>388</v>
      </c>
      <c r="D5562" s="100" t="s">
        <v>389</v>
      </c>
      <c r="E5562" s="100">
        <v>71608</v>
      </c>
      <c r="F5562" s="129">
        <v>1973</v>
      </c>
      <c r="G5562" s="100" t="s">
        <v>292</v>
      </c>
      <c r="H5562" s="15" t="s">
        <v>287</v>
      </c>
      <c r="I5562" s="130">
        <v>9.99</v>
      </c>
      <c r="J5562" s="6">
        <f>1</f>
        <v>1</v>
      </c>
    </row>
    <row r="5563" spans="2:10" ht="23.25" customHeight="1">
      <c r="B5563" s="100" t="s">
        <v>448</v>
      </c>
      <c r="C5563" s="100" t="s">
        <v>446</v>
      </c>
      <c r="D5563" s="100" t="s">
        <v>447</v>
      </c>
      <c r="E5563" s="100">
        <v>82500</v>
      </c>
      <c r="F5563" s="129">
        <v>2010</v>
      </c>
      <c r="G5563" s="100" t="s">
        <v>267</v>
      </c>
      <c r="H5563" s="15" t="s">
        <v>283</v>
      </c>
      <c r="I5563" s="130">
        <v>13.64</v>
      </c>
      <c r="J5563" s="6">
        <f>1</f>
        <v>1</v>
      </c>
    </row>
    <row r="5564" spans="2:10" ht="23.25" customHeight="1">
      <c r="B5564" s="100" t="s">
        <v>436</v>
      </c>
      <c r="C5564" s="100" t="s">
        <v>437</v>
      </c>
      <c r="D5564" s="100" t="s">
        <v>438</v>
      </c>
      <c r="E5564" s="100">
        <v>66655</v>
      </c>
      <c r="F5564" s="129">
        <v>2016</v>
      </c>
      <c r="G5564" s="100" t="s">
        <v>321</v>
      </c>
      <c r="H5564" s="15" t="s">
        <v>283</v>
      </c>
      <c r="I5564" s="130">
        <v>3.98</v>
      </c>
      <c r="J5564" s="6">
        <f>1</f>
        <v>1</v>
      </c>
    </row>
    <row r="5565" spans="2:10" ht="23.25" customHeight="1">
      <c r="B5565" s="100" t="s">
        <v>426</v>
      </c>
      <c r="C5565" s="100" t="str">
        <f>_xlfn.XLOOKUP(tblMix[[#This Row],[Team Name]],tblLookup[Team Name],tblLookup[Arena Name],NA(),0,1)</f>
        <v>Allegiant Stadium</v>
      </c>
      <c r="D5565" s="100" t="s">
        <v>428</v>
      </c>
      <c r="E5565" s="100">
        <v>65000</v>
      </c>
      <c r="F5565" s="129">
        <v>2020</v>
      </c>
      <c r="G5565" s="100" t="s">
        <v>323</v>
      </c>
      <c r="H5565" s="15" t="s">
        <v>287</v>
      </c>
      <c r="I5565" s="130">
        <v>2.11</v>
      </c>
      <c r="J5565" s="6">
        <f>1</f>
        <v>1</v>
      </c>
    </row>
    <row r="5566" spans="2:10" ht="23.25" customHeight="1">
      <c r="B5566" s="100" t="s">
        <v>464</v>
      </c>
      <c r="C5566" s="100" t="s">
        <v>465</v>
      </c>
      <c r="D5566" s="100" t="s">
        <v>466</v>
      </c>
      <c r="E5566" s="100">
        <v>69143</v>
      </c>
      <c r="F5566" s="129">
        <v>1999</v>
      </c>
      <c r="G5566" s="100" t="s">
        <v>308</v>
      </c>
      <c r="H5566" s="15" t="s">
        <v>283</v>
      </c>
      <c r="I5566" s="130">
        <v>11.5</v>
      </c>
      <c r="J5566" s="6">
        <f>1</f>
        <v>1</v>
      </c>
    </row>
    <row r="5567" spans="2:10" ht="23.25" customHeight="1">
      <c r="B5567" s="100" t="s">
        <v>390</v>
      </c>
      <c r="C5567" s="100" t="str">
        <f>_xlfn.XLOOKUP(tblMix[[#This Row],[Team Name]],tblLookup[Team Name],tblLookup[Arena Name],NA(),0,1)</f>
        <v>Bank of America Stadium</v>
      </c>
      <c r="D5567" s="100" t="str">
        <f>_xlfn.XLOOKUP(tblMix[[#This Row],[Arena Name]],tblLookup[Arena Name],tblLookup[Arena Location],NA(),0,1)</f>
        <v>Charlotte, North Carolina</v>
      </c>
      <c r="E5567" s="100">
        <v>75523</v>
      </c>
      <c r="F5567" s="129">
        <v>1996</v>
      </c>
      <c r="G5567" s="100" t="s">
        <v>293</v>
      </c>
      <c r="H5567" s="15" t="s">
        <v>283</v>
      </c>
      <c r="I5567" s="130">
        <v>5.08</v>
      </c>
      <c r="J5567" s="6">
        <f>1</f>
        <v>1</v>
      </c>
    </row>
    <row r="5568" spans="2:10" ht="23.25" customHeight="1">
      <c r="B5568" s="100" t="str" cm="1">
        <f t="array" ref="B5568">_xlfn.XLOOKUP(tblMix[[#This Row],[Arena Name]]&amp;tblMix[[#This Row],[Arena Location]],tblLookup[Arena Name]&amp;tblLookup[Arena Location],tblLookup[Team Name],NA(),0,1)</f>
        <v>Arizona Cardinals</v>
      </c>
      <c r="C5568" s="100" t="str">
        <f>_xlfn.XLOOKUP(tblMix[[#This Row],[Arena Location]],tblLookup[Arena Location],tblLookup[Arena Name],NA(),0,1)</f>
        <v>State Farm Stadium</v>
      </c>
      <c r="D5568" s="100" t="s">
        <v>380</v>
      </c>
      <c r="E5568" s="100">
        <v>63400</v>
      </c>
      <c r="F5568" s="129">
        <v>2006</v>
      </c>
      <c r="G5568" s="100" t="s">
        <v>282</v>
      </c>
      <c r="H5568" s="15" t="s">
        <v>281</v>
      </c>
      <c r="I5568" s="130">
        <v>5.99</v>
      </c>
      <c r="J5568" s="6">
        <f>1</f>
        <v>1</v>
      </c>
    </row>
    <row r="5569" spans="2:10" ht="23.25" customHeight="1">
      <c r="B5569" s="100" t="s">
        <v>455</v>
      </c>
      <c r="C5569" s="100" t="s">
        <v>456</v>
      </c>
      <c r="D5569" s="100" t="str">
        <f>_xlfn.XLOOKUP(tblMix[[#This Row],[Arena Name]],tblLookup[Arena Name],tblLookup[Arena Location],NA(),0,1)</f>
        <v>Santa Clara, California</v>
      </c>
      <c r="E5569" s="100">
        <v>68500</v>
      </c>
      <c r="F5569" s="129">
        <v>2014</v>
      </c>
      <c r="G5569" s="100" t="s">
        <v>365</v>
      </c>
      <c r="H5569" s="15" t="s">
        <v>290</v>
      </c>
      <c r="I5569" s="130">
        <v>7.72</v>
      </c>
      <c r="J5569" s="6">
        <f>1</f>
        <v>1</v>
      </c>
    </row>
    <row r="5570" spans="2:10" ht="23.25" customHeight="1">
      <c r="B5570" s="100" t="str" cm="1">
        <f t="array" ref="B5570">_xlfn.XLOOKUP(tblMix[[#This Row],[Arena Name]]&amp;tblMix[[#This Row],[Arena Location]],tblLookup[Arena Name]&amp;tblLookup[Arena Location],tblLookup[Team Name],NA(),0,1)</f>
        <v>Los Angeles Rams</v>
      </c>
      <c r="C5570" s="100" t="s">
        <v>430</v>
      </c>
      <c r="D5570" s="100" t="str">
        <f>_xlfn.XLOOKUP(tblMix[[#This Row],[Arena Name]],tblLookup[Arena Name],tblLookup[Arena Location],NA(),0,1)</f>
        <v>Inglewood, California</v>
      </c>
      <c r="E5570" s="100">
        <v>70240</v>
      </c>
      <c r="F5570" s="129">
        <v>2020</v>
      </c>
      <c r="G5570" s="100" t="s">
        <v>282</v>
      </c>
      <c r="H5570" s="15" t="s">
        <v>283</v>
      </c>
      <c r="I5570" s="130">
        <v>5.7</v>
      </c>
      <c r="J5570" s="6">
        <f>1</f>
        <v>1</v>
      </c>
    </row>
    <row r="5571" spans="2:10" ht="23.25" customHeight="1">
      <c r="B5571" s="100" t="s">
        <v>464</v>
      </c>
      <c r="C5571" s="100" t="str">
        <f>_xlfn.XLOOKUP(tblMix[[#This Row],[Team Name]],tblLookup[Team Name],tblLookup[Arena Name],NA(),0,1)</f>
        <v>Nissan Stadium</v>
      </c>
      <c r="D5571" s="100" t="s">
        <v>466</v>
      </c>
      <c r="E5571" s="100">
        <v>69143</v>
      </c>
      <c r="F5571" s="129">
        <v>1999</v>
      </c>
      <c r="G5571" s="100" t="s">
        <v>303</v>
      </c>
      <c r="H5571" s="15" t="s">
        <v>287</v>
      </c>
      <c r="I5571" s="130">
        <v>13.89</v>
      </c>
      <c r="J5571" s="6">
        <f>1</f>
        <v>1</v>
      </c>
    </row>
    <row r="5572" spans="2:10" ht="23.25" customHeight="1">
      <c r="B5572" s="100" t="s">
        <v>467</v>
      </c>
      <c r="C5572" s="100" t="s">
        <v>468</v>
      </c>
      <c r="D5572" s="100" t="str">
        <f>_xlfn.XLOOKUP(tblMix[[#This Row],[Arena Name]],tblLookup[Arena Name],tblLookup[Arena Location],NA(),0,1)</f>
        <v>Landover, Maryland</v>
      </c>
      <c r="E5572" s="100">
        <v>82000</v>
      </c>
      <c r="F5572" s="129">
        <v>1997</v>
      </c>
      <c r="G5572" s="100" t="s">
        <v>273</v>
      </c>
      <c r="H5572" s="15" t="s">
        <v>281</v>
      </c>
      <c r="I5572" s="130">
        <v>6.37</v>
      </c>
      <c r="J5572" s="6">
        <f>1</f>
        <v>1</v>
      </c>
    </row>
    <row r="5573" spans="2:10" ht="23.25" customHeight="1">
      <c r="B5573" s="100" t="s">
        <v>442</v>
      </c>
      <c r="C5573" s="100" t="str">
        <f>_xlfn.XLOOKUP(tblMix[[#This Row],[Team Name]],tblLookup[Team Name],tblLookup[Arena Name],NA(),0,1)</f>
        <v>Caesars Superdome</v>
      </c>
      <c r="D5573" s="100" t="s">
        <v>444</v>
      </c>
      <c r="E5573" s="100">
        <v>73208</v>
      </c>
      <c r="F5573" s="129">
        <v>1975</v>
      </c>
      <c r="G5573" s="100" t="s">
        <v>296</v>
      </c>
      <c r="H5573" s="15" t="s">
        <v>283</v>
      </c>
      <c r="I5573" s="130">
        <v>11.1</v>
      </c>
      <c r="J5573" s="6">
        <f>1</f>
        <v>1</v>
      </c>
    </row>
    <row r="5574" spans="2:10" ht="23.25" customHeight="1">
      <c r="B5574" s="100" t="s">
        <v>439</v>
      </c>
      <c r="C5574" s="100" t="s">
        <v>440</v>
      </c>
      <c r="D5574" s="100" t="s">
        <v>441</v>
      </c>
      <c r="E5574" s="100">
        <v>66829</v>
      </c>
      <c r="F5574" s="129">
        <v>2002</v>
      </c>
      <c r="G5574" s="100" t="s">
        <v>360</v>
      </c>
      <c r="H5574" s="15" t="s">
        <v>283</v>
      </c>
      <c r="I5574" s="130">
        <v>3.11</v>
      </c>
      <c r="J5574" s="6">
        <f>1</f>
        <v>1</v>
      </c>
    </row>
    <row r="5575" spans="2:10" ht="23.25" customHeight="1">
      <c r="B5575" s="100" t="s">
        <v>467</v>
      </c>
      <c r="C5575" s="100" t="str">
        <f>_xlfn.XLOOKUP(tblMix[[#This Row],[Team Name]],tblLookup[Team Name],tblLookup[Arena Name],NA(),0,1)</f>
        <v>Commanders Field</v>
      </c>
      <c r="D5575" s="100" t="str">
        <f>_xlfn.XLOOKUP(tblMix[[#This Row],[Arena Name]],tblLookup[Arena Name],tblLookup[Arena Location],NA(),0,1)</f>
        <v>Landover, Maryland</v>
      </c>
      <c r="E5575" s="100">
        <v>82000</v>
      </c>
      <c r="F5575" s="129">
        <v>1997</v>
      </c>
      <c r="G5575" s="100" t="s">
        <v>269</v>
      </c>
      <c r="H5575" s="15" t="s">
        <v>290</v>
      </c>
      <c r="I5575" s="130">
        <v>10.77</v>
      </c>
      <c r="J5575" s="6">
        <f>1</f>
        <v>1</v>
      </c>
    </row>
    <row r="5576" spans="2:10" ht="23.25" customHeight="1">
      <c r="B5576" s="100" t="s">
        <v>442</v>
      </c>
      <c r="C5576" s="100" t="s">
        <v>443</v>
      </c>
      <c r="D5576" s="100" t="s">
        <v>444</v>
      </c>
      <c r="E5576" s="100">
        <v>73208</v>
      </c>
      <c r="F5576" s="129">
        <v>1975</v>
      </c>
      <c r="G5576" s="100" t="s">
        <v>293</v>
      </c>
      <c r="H5576" s="15" t="s">
        <v>290</v>
      </c>
      <c r="I5576" s="130">
        <v>5.4</v>
      </c>
      <c r="J5576" s="6">
        <f>1</f>
        <v>1</v>
      </c>
    </row>
    <row r="5577" spans="2:10" ht="23.25" customHeight="1">
      <c r="B5577" s="100" t="str" cm="1">
        <f t="array" ref="B5577">_xlfn.XLOOKUP(tblMix[[#This Row],[Arena Name]]&amp;tblMix[[#This Row],[Arena Location]],tblLookup[Arena Name]&amp;tblLookup[Arena Location],tblLookup[Team Name],NA(),0,1)</f>
        <v>Houston Texans</v>
      </c>
      <c r="C5577" s="100" t="s">
        <v>415</v>
      </c>
      <c r="D5577" s="100" t="str">
        <f>_xlfn.XLOOKUP(tblMix[[#This Row],[Arena Name]],tblLookup[Arena Name],tblLookup[Arena Location],NA(),0,1)</f>
        <v>Houston, Texas</v>
      </c>
      <c r="E5577" s="100">
        <v>72220</v>
      </c>
      <c r="F5577" s="129">
        <v>2002</v>
      </c>
      <c r="G5577" s="100" t="s">
        <v>276</v>
      </c>
      <c r="H5577" s="15" t="s">
        <v>281</v>
      </c>
      <c r="I5577" s="130">
        <v>5.82</v>
      </c>
      <c r="J5577" s="6">
        <f>1</f>
        <v>1</v>
      </c>
    </row>
    <row r="5578" spans="2:10" ht="23.25" customHeight="1">
      <c r="B5578" s="100" t="s">
        <v>414</v>
      </c>
      <c r="C5578" s="100" t="str">
        <f>_xlfn.XLOOKUP(tblMix[[#This Row],[Team Name]],tblLookup[Team Name],tblLookup[Arena Name],NA(),0,1)</f>
        <v>NRG Stadium</v>
      </c>
      <c r="D5578" s="100" t="str">
        <f>_xlfn.XLOOKUP(tblMix[[#This Row],[Arena Name]],tblLookup[Arena Name],tblLookup[Arena Location],NA(),0,1)</f>
        <v>Houston, Texas</v>
      </c>
      <c r="E5578" s="100">
        <v>72220</v>
      </c>
      <c r="F5578" s="129">
        <v>2002</v>
      </c>
      <c r="G5578" s="100" t="s">
        <v>289</v>
      </c>
      <c r="H5578" s="15" t="s">
        <v>283</v>
      </c>
      <c r="I5578" s="130">
        <v>7.76</v>
      </c>
      <c r="J5578" s="6">
        <f>1</f>
        <v>1</v>
      </c>
    </row>
    <row r="5579" spans="2:10" ht="23.25" customHeight="1">
      <c r="B5579" s="100" t="s">
        <v>464</v>
      </c>
      <c r="C5579" s="100" t="s">
        <v>465</v>
      </c>
      <c r="D5579" s="100" t="s">
        <v>466</v>
      </c>
      <c r="E5579" s="100">
        <v>69143</v>
      </c>
      <c r="F5579" s="129">
        <v>1999</v>
      </c>
      <c r="G5579" s="100" t="s">
        <v>361</v>
      </c>
      <c r="H5579" s="15" t="s">
        <v>290</v>
      </c>
      <c r="I5579" s="130">
        <v>3.25</v>
      </c>
      <c r="J5579" s="6">
        <f>1</f>
        <v>1</v>
      </c>
    </row>
    <row r="5580" spans="2:10" ht="23.25" customHeight="1">
      <c r="B5580" s="100" t="s">
        <v>381</v>
      </c>
      <c r="C5580" s="100" t="str">
        <f>_xlfn.XLOOKUP(tblMix[[#This Row],[Team Name]],tblLookup[Team Name],tblLookup[Arena Name],NA(),0,1)</f>
        <v>Mercedes-Benz Stadium</v>
      </c>
      <c r="D5580" s="100" t="s">
        <v>383</v>
      </c>
      <c r="E5580" s="100">
        <v>71000</v>
      </c>
      <c r="F5580" s="129">
        <v>2017</v>
      </c>
      <c r="G5580" s="100" t="s">
        <v>276</v>
      </c>
      <c r="H5580" s="15" t="s">
        <v>281</v>
      </c>
      <c r="I5580" s="130">
        <v>5.82</v>
      </c>
      <c r="J5580" s="6">
        <f>1</f>
        <v>1</v>
      </c>
    </row>
    <row r="5581" spans="2:10" ht="23.25" customHeight="1">
      <c r="B5581" s="100" t="s">
        <v>452</v>
      </c>
      <c r="C5581" s="100" t="str">
        <f>_xlfn.XLOOKUP(tblMix[[#This Row],[Team Name]],tblLookup[Team Name],tblLookup[Arena Name],NA(),0,1)</f>
        <v>Acrisure Stadium</v>
      </c>
      <c r="D5581" s="100" t="str">
        <f>_xlfn.XLOOKUP(tblMix[[#This Row],[Arena Name]],tblLookup[Arena Name],tblLookup[Arena Location],NA(),0,1)</f>
        <v>Pittsburgh, Pennsylvania</v>
      </c>
      <c r="E5581" s="100">
        <v>68400</v>
      </c>
      <c r="F5581" s="129">
        <v>2001</v>
      </c>
      <c r="G5581" s="100" t="s">
        <v>321</v>
      </c>
      <c r="H5581" s="15" t="s">
        <v>281</v>
      </c>
      <c r="I5581" s="130">
        <v>3.9</v>
      </c>
      <c r="J5581" s="6">
        <f>1</f>
        <v>1</v>
      </c>
    </row>
    <row r="5582" spans="2:10" ht="23.25" customHeight="1">
      <c r="B5582" s="100" t="s">
        <v>405</v>
      </c>
      <c r="C5582" s="100" t="s">
        <v>406</v>
      </c>
      <c r="D5582" s="100" t="s">
        <v>407</v>
      </c>
      <c r="E5582" s="100">
        <v>76125</v>
      </c>
      <c r="F5582" s="129">
        <v>2001</v>
      </c>
      <c r="G5582" s="100" t="s">
        <v>275</v>
      </c>
      <c r="H5582" s="15" t="s">
        <v>290</v>
      </c>
      <c r="I5582" s="130">
        <v>13.76</v>
      </c>
      <c r="J5582" s="6">
        <f>1</f>
        <v>1</v>
      </c>
    </row>
    <row r="5583" spans="2:10" ht="23.25" customHeight="1">
      <c r="B5583" s="100" t="s">
        <v>408</v>
      </c>
      <c r="C5583" s="100" t="s">
        <v>409</v>
      </c>
      <c r="D5583" s="100" t="s">
        <v>410</v>
      </c>
      <c r="E5583" s="100">
        <v>65000</v>
      </c>
      <c r="F5583" s="129">
        <v>2002</v>
      </c>
      <c r="G5583" s="100" t="s">
        <v>293</v>
      </c>
      <c r="H5583" s="15" t="s">
        <v>281</v>
      </c>
      <c r="I5583" s="130">
        <v>5.38</v>
      </c>
      <c r="J5583" s="6">
        <f>1</f>
        <v>1</v>
      </c>
    </row>
    <row r="5584" spans="2:10" ht="23.25" customHeight="1">
      <c r="B5584" s="100" t="s">
        <v>414</v>
      </c>
      <c r="C5584" s="100" t="s">
        <v>415</v>
      </c>
      <c r="D5584" s="100" t="s">
        <v>416</v>
      </c>
      <c r="E5584" s="100">
        <v>72220</v>
      </c>
      <c r="F5584" s="129">
        <v>2002</v>
      </c>
      <c r="G5584" s="100" t="s">
        <v>269</v>
      </c>
      <c r="H5584" s="15" t="s">
        <v>287</v>
      </c>
      <c r="I5584" s="130">
        <v>10.34</v>
      </c>
      <c r="J5584" s="6">
        <f>1</f>
        <v>1</v>
      </c>
    </row>
    <row r="5585" spans="2:10" ht="23.25" customHeight="1">
      <c r="B5585" s="100" t="s">
        <v>408</v>
      </c>
      <c r="C5585" s="100" t="s">
        <v>409</v>
      </c>
      <c r="D5585" s="100" t="str">
        <f>_xlfn.XLOOKUP(tblMix[[#This Row],[Arena Name]],tblLookup[Arena Name],tblLookup[Arena Location],NA(),0,1)</f>
        <v>Detroit, Michigan</v>
      </c>
      <c r="E5585" s="100">
        <v>65000</v>
      </c>
      <c r="F5585" s="129">
        <v>2002</v>
      </c>
      <c r="G5585" s="100" t="s">
        <v>359</v>
      </c>
      <c r="H5585" s="15" t="s">
        <v>281</v>
      </c>
      <c r="I5585" s="130">
        <v>12.11</v>
      </c>
      <c r="J5585" s="6">
        <f>1</f>
        <v>1</v>
      </c>
    </row>
    <row r="5586" spans="2:10" ht="23.25" customHeight="1">
      <c r="B5586" s="100" t="s">
        <v>384</v>
      </c>
      <c r="C5586" s="100" t="s">
        <v>385</v>
      </c>
      <c r="D5586" s="100" t="s">
        <v>386</v>
      </c>
      <c r="E5586" s="100">
        <v>71008</v>
      </c>
      <c r="F5586" s="129">
        <v>1998</v>
      </c>
      <c r="G5586" s="100" t="s">
        <v>303</v>
      </c>
      <c r="H5586" s="15" t="s">
        <v>281</v>
      </c>
      <c r="I5586" s="130">
        <v>14.45</v>
      </c>
      <c r="J5586" s="6">
        <f>1</f>
        <v>1</v>
      </c>
    </row>
    <row r="5587" spans="2:10" ht="23.25" customHeight="1">
      <c r="B5587" s="100" t="s">
        <v>390</v>
      </c>
      <c r="C5587" s="100" t="s">
        <v>391</v>
      </c>
      <c r="D5587" s="100" t="str">
        <f>_xlfn.XLOOKUP(tblMix[[#This Row],[Arena Name]],tblLookup[Arena Name],tblLookup[Arena Location],NA(),0,1)</f>
        <v>Charlotte, North Carolina</v>
      </c>
      <c r="E5587" s="100">
        <v>75523</v>
      </c>
      <c r="F5587" s="129">
        <v>1996</v>
      </c>
      <c r="G5587" s="100" t="s">
        <v>304</v>
      </c>
      <c r="H5587" s="15" t="s">
        <v>287</v>
      </c>
      <c r="I5587" s="130">
        <v>7.53</v>
      </c>
      <c r="J5587" s="6">
        <f>1</f>
        <v>1</v>
      </c>
    </row>
    <row r="5588" spans="2:10" ht="23.25" customHeight="1">
      <c r="B5588" s="100" t="s">
        <v>414</v>
      </c>
      <c r="C5588" s="100" t="s">
        <v>415</v>
      </c>
      <c r="D5588" s="100" t="str">
        <f>_xlfn.XLOOKUP(tblMix[[#This Row],[Arena Name]],tblLookup[Arena Name],tblLookup[Arena Location],NA(),0,1)</f>
        <v>Houston, Texas</v>
      </c>
      <c r="E5588" s="100">
        <v>72220</v>
      </c>
      <c r="F5588" s="129">
        <v>2002</v>
      </c>
      <c r="G5588" s="100" t="s">
        <v>286</v>
      </c>
      <c r="H5588" s="15" t="s">
        <v>281</v>
      </c>
      <c r="I5588" s="130">
        <v>7.99</v>
      </c>
      <c r="J5588" s="6">
        <f>1</f>
        <v>1</v>
      </c>
    </row>
    <row r="5589" spans="2:10" ht="23.25" customHeight="1">
      <c r="B5589" s="100" t="s">
        <v>449</v>
      </c>
      <c r="C5589" s="100" t="s">
        <v>450</v>
      </c>
      <c r="D5589" s="100" t="str">
        <f>_xlfn.XLOOKUP(tblMix[[#This Row],[Arena Name]],tblLookup[Arena Name],tblLookup[Arena Location],NA(),0,1)</f>
        <v>Philadelphia, Pennsylvania</v>
      </c>
      <c r="E5589" s="100">
        <v>69596</v>
      </c>
      <c r="F5589" s="129">
        <v>2003</v>
      </c>
      <c r="G5589" s="100" t="s">
        <v>282</v>
      </c>
      <c r="H5589" s="15" t="s">
        <v>290</v>
      </c>
      <c r="I5589" s="130">
        <v>5.88</v>
      </c>
      <c r="J5589" s="6">
        <f>1</f>
        <v>1</v>
      </c>
    </row>
    <row r="5590" spans="2:10" ht="23.25" customHeight="1">
      <c r="B5590" s="100" t="s">
        <v>445</v>
      </c>
      <c r="C5590" s="100" t="s">
        <v>446</v>
      </c>
      <c r="D5590" s="100" t="str">
        <f>_xlfn.XLOOKUP(tblMix[[#This Row],[Arena Name]],tblLookup[Arena Name],tblLookup[Arena Location],NA(),0,1)</f>
        <v>East Rutherford, New Jersey</v>
      </c>
      <c r="E5590" s="100">
        <v>82500</v>
      </c>
      <c r="F5590" s="129">
        <v>2010</v>
      </c>
      <c r="G5590" s="100" t="s">
        <v>302</v>
      </c>
      <c r="H5590" s="15" t="s">
        <v>281</v>
      </c>
      <c r="I5590" s="130">
        <v>2.7</v>
      </c>
      <c r="J5590" s="6">
        <f>1</f>
        <v>1</v>
      </c>
    </row>
    <row r="5591" spans="2:10" ht="23.25" customHeight="1">
      <c r="B5591" s="100" t="s">
        <v>458</v>
      </c>
      <c r="C5591" s="100" t="s">
        <v>459</v>
      </c>
      <c r="D5591" s="100" t="s">
        <v>460</v>
      </c>
      <c r="E5591" s="100">
        <v>69000</v>
      </c>
      <c r="F5591" s="129">
        <v>2002</v>
      </c>
      <c r="G5591" s="100" t="s">
        <v>365</v>
      </c>
      <c r="H5591" s="15" t="s">
        <v>283</v>
      </c>
      <c r="I5591" s="130">
        <v>7.18</v>
      </c>
      <c r="J5591" s="6">
        <f>1</f>
        <v>1</v>
      </c>
    </row>
    <row r="5592" spans="2:10" ht="23.25" customHeight="1">
      <c r="B5592" s="100" t="str" cm="1">
        <f t="array" ref="B5592">_xlfn.XLOOKUP(tblMix[[#This Row],[Arena Name]]&amp;tblMix[[#This Row],[Arena Location]],tblLookup[Arena Name]&amp;tblLookup[Arena Location],tblLookup[Team Name],NA(),0,1)</f>
        <v>Minnesota Vikings</v>
      </c>
      <c r="C5592" s="100" t="s">
        <v>437</v>
      </c>
      <c r="D5592" s="100" t="s">
        <v>438</v>
      </c>
      <c r="E5592" s="100">
        <v>66655</v>
      </c>
      <c r="F5592" s="129">
        <v>2016</v>
      </c>
      <c r="G5592" s="100" t="s">
        <v>276</v>
      </c>
      <c r="H5592" s="15" t="s">
        <v>283</v>
      </c>
      <c r="I5592" s="130">
        <v>6.13</v>
      </c>
      <c r="J5592" s="6">
        <f>1</f>
        <v>1</v>
      </c>
    </row>
    <row r="5593" spans="2:10" ht="23.25" customHeight="1">
      <c r="B5593" s="100" t="str" cm="1">
        <f t="array" ref="B5593">_xlfn.XLOOKUP(tblMix[[#This Row],[Arena Name]]&amp;tblMix[[#This Row],[Arena Location]],tblLookup[Arena Name]&amp;tblLookup[Arena Location],tblLookup[Team Name],NA(),0,1)</f>
        <v>Tennessee Titans</v>
      </c>
      <c r="C5593" s="100" t="str">
        <f>_xlfn.XLOOKUP(tblMix[[#This Row],[Arena Location]],tblLookup[Arena Location],tblLookup[Arena Name],NA(),0,1)</f>
        <v>Nissan Stadium</v>
      </c>
      <c r="D5593" s="100" t="s">
        <v>466</v>
      </c>
      <c r="E5593" s="100">
        <v>69143</v>
      </c>
      <c r="F5593" s="129">
        <v>1999</v>
      </c>
      <c r="G5593" s="100" t="s">
        <v>310</v>
      </c>
      <c r="H5593" s="15" t="s">
        <v>287</v>
      </c>
      <c r="I5593" s="130">
        <v>7.49</v>
      </c>
      <c r="J5593" s="6">
        <f>1</f>
        <v>1</v>
      </c>
    </row>
    <row r="5594" spans="2:10" ht="23.25" customHeight="1">
      <c r="B5594" s="100" t="str" cm="1">
        <f t="array" ref="B5594">_xlfn.XLOOKUP(tblMix[[#This Row],[Arena Name]]&amp;tblMix[[#This Row],[Arena Location]],tblLookup[Arena Name]&amp;tblLookup[Arena Location],tblLookup[Team Name],NA(),0,1)</f>
        <v>Miami Dolphins</v>
      </c>
      <c r="C5594" s="100" t="s">
        <v>434</v>
      </c>
      <c r="D5594" s="100" t="s">
        <v>435</v>
      </c>
      <c r="E5594" s="100">
        <v>65326</v>
      </c>
      <c r="F5594" s="129">
        <v>1987</v>
      </c>
      <c r="G5594" s="100" t="s">
        <v>289</v>
      </c>
      <c r="H5594" s="15" t="s">
        <v>283</v>
      </c>
      <c r="I5594" s="130">
        <v>7.76</v>
      </c>
      <c r="J5594" s="6">
        <f>1</f>
        <v>1</v>
      </c>
    </row>
    <row r="5595" spans="2:10" ht="23.25" customHeight="1">
      <c r="B5595" s="100" t="str" cm="1">
        <f t="array" ref="B5595">_xlfn.XLOOKUP(tblMix[[#This Row],[Arena Name]]&amp;tblMix[[#This Row],[Arena Location]],tblLookup[Arena Name]&amp;tblLookup[Arena Location],tblLookup[Team Name],NA(),0,1)</f>
        <v>Carolina Panthers</v>
      </c>
      <c r="C5595" s="100" t="str">
        <f>_xlfn.XLOOKUP(tblMix[[#This Row],[Arena Location]],tblLookup[Arena Location],tblLookup[Arena Name],NA(),0,1)</f>
        <v>Bank of America Stadium</v>
      </c>
      <c r="D5595" s="100" t="s">
        <v>392</v>
      </c>
      <c r="E5595" s="100">
        <v>75523</v>
      </c>
      <c r="F5595" s="129">
        <v>1996</v>
      </c>
      <c r="G5595" s="100" t="s">
        <v>291</v>
      </c>
      <c r="H5595" s="15" t="s">
        <v>281</v>
      </c>
      <c r="I5595" s="130">
        <v>9.43</v>
      </c>
      <c r="J5595" s="6">
        <f>1</f>
        <v>1</v>
      </c>
    </row>
    <row r="5596" spans="2:10" ht="23.25" customHeight="1">
      <c r="B5596" s="100" t="s">
        <v>442</v>
      </c>
      <c r="C5596" s="100" t="s">
        <v>443</v>
      </c>
      <c r="D5596" s="100" t="s">
        <v>444</v>
      </c>
      <c r="E5596" s="100">
        <v>73208</v>
      </c>
      <c r="F5596" s="129">
        <v>1975</v>
      </c>
      <c r="G5596" s="100" t="s">
        <v>364</v>
      </c>
      <c r="H5596" s="15" t="s">
        <v>287</v>
      </c>
      <c r="I5596" s="130">
        <v>6.86</v>
      </c>
      <c r="J5596" s="6">
        <f>1</f>
        <v>1</v>
      </c>
    </row>
    <row r="5597" spans="2:10" ht="23.25" customHeight="1">
      <c r="B5597" s="100" t="s">
        <v>387</v>
      </c>
      <c r="C5597" s="100" t="s">
        <v>388</v>
      </c>
      <c r="D5597" s="100" t="s">
        <v>389</v>
      </c>
      <c r="E5597" s="100">
        <v>71608</v>
      </c>
      <c r="F5597" s="129">
        <v>1973</v>
      </c>
      <c r="G5597" s="100" t="s">
        <v>269</v>
      </c>
      <c r="H5597" s="15" t="s">
        <v>281</v>
      </c>
      <c r="I5597" s="130">
        <v>10.96</v>
      </c>
      <c r="J5597" s="6">
        <f>1</f>
        <v>1</v>
      </c>
    </row>
    <row r="5598" spans="2:10" ht="23.25" customHeight="1">
      <c r="B5598" s="100" t="s">
        <v>414</v>
      </c>
      <c r="C5598" s="100" t="s">
        <v>415</v>
      </c>
      <c r="D5598" s="100" t="str">
        <f>_xlfn.XLOOKUP(tblMix[[#This Row],[Arena Name]],tblLookup[Arena Name],tblLookup[Arena Location],NA(),0,1)</f>
        <v>Houston, Texas</v>
      </c>
      <c r="E5598" s="100">
        <v>72220</v>
      </c>
      <c r="F5598" s="129">
        <v>2002</v>
      </c>
      <c r="G5598" s="100" t="s">
        <v>284</v>
      </c>
      <c r="H5598" s="15" t="s">
        <v>283</v>
      </c>
      <c r="I5598" s="130">
        <v>10.71</v>
      </c>
      <c r="J5598" s="6">
        <f>1</f>
        <v>1</v>
      </c>
    </row>
    <row r="5599" spans="2:10" ht="23.25" customHeight="1">
      <c r="B5599" s="100" t="s">
        <v>411</v>
      </c>
      <c r="C5599" s="100" t="s">
        <v>412</v>
      </c>
      <c r="D5599" s="100" t="s">
        <v>413</v>
      </c>
      <c r="E5599" s="100">
        <v>81441</v>
      </c>
      <c r="F5599" s="129">
        <v>1957</v>
      </c>
      <c r="G5599" s="100" t="s">
        <v>276</v>
      </c>
      <c r="H5599" s="15" t="s">
        <v>283</v>
      </c>
      <c r="I5599" s="130">
        <v>6.13</v>
      </c>
      <c r="J5599" s="6">
        <f>1</f>
        <v>1</v>
      </c>
    </row>
    <row r="5600" spans="2:10" ht="23.25" customHeight="1">
      <c r="B5600" s="100" t="s">
        <v>449</v>
      </c>
      <c r="C5600" s="100" t="s">
        <v>450</v>
      </c>
      <c r="D5600" s="100" t="str">
        <f>_xlfn.XLOOKUP(tblMix[[#This Row],[Arena Name]],tblLookup[Arena Name],tblLookup[Arena Location],NA(),0,1)</f>
        <v>Philadelphia, Pennsylvania</v>
      </c>
      <c r="E5600" s="100">
        <v>69596</v>
      </c>
      <c r="F5600" s="129">
        <v>2003</v>
      </c>
      <c r="G5600" s="100" t="s">
        <v>360</v>
      </c>
      <c r="H5600" s="15" t="s">
        <v>281</v>
      </c>
      <c r="I5600" s="130">
        <v>3.39</v>
      </c>
      <c r="J5600" s="6">
        <f>1</f>
        <v>1</v>
      </c>
    </row>
    <row r="5601" spans="2:10" ht="23.25" customHeight="1">
      <c r="B5601" s="100" t="str" cm="1">
        <f t="array" ref="B5601">_xlfn.XLOOKUP(tblMix[[#This Row],[Arena Name]]&amp;tblMix[[#This Row],[Arena Location]],tblLookup[Arena Name]&amp;tblLookup[Arena Location],tblLookup[Team Name],NA(),0,1)</f>
        <v>Carolina Panthers</v>
      </c>
      <c r="C5601" s="100" t="s">
        <v>391</v>
      </c>
      <c r="D5601" s="100" t="str">
        <f>_xlfn.XLOOKUP(tblMix[[#This Row],[Arena Name]],tblLookup[Arena Name],tblLookup[Arena Location],NA(),0,1)</f>
        <v>Charlotte, North Carolina</v>
      </c>
      <c r="E5601" s="100">
        <v>75523</v>
      </c>
      <c r="F5601" s="129">
        <v>1996</v>
      </c>
      <c r="G5601" s="100" t="s">
        <v>298</v>
      </c>
      <c r="H5601" s="15" t="s">
        <v>283</v>
      </c>
      <c r="I5601" s="130">
        <v>9.84</v>
      </c>
      <c r="J5601" s="6">
        <f>1</f>
        <v>1</v>
      </c>
    </row>
    <row r="5602" spans="2:10" ht="23.25" customHeight="1">
      <c r="B5602" s="100" t="str" cm="1">
        <f t="array" ref="B5602">_xlfn.XLOOKUP(tblMix[[#This Row],[Arena Name]]&amp;tblMix[[#This Row],[Arena Location]],tblLookup[Arena Name]&amp;tblLookup[Arena Location],tblLookup[Team Name],NA(),0,1)</f>
        <v>Miami Dolphins</v>
      </c>
      <c r="C5602" s="100" t="s">
        <v>434</v>
      </c>
      <c r="D5602" s="100" t="s">
        <v>435</v>
      </c>
      <c r="E5602" s="100">
        <v>65326</v>
      </c>
      <c r="F5602" s="129">
        <v>1987</v>
      </c>
      <c r="G5602" s="100" t="s">
        <v>300</v>
      </c>
      <c r="H5602" s="15" t="s">
        <v>290</v>
      </c>
      <c r="I5602" s="130">
        <v>8.15</v>
      </c>
      <c r="J5602" s="6">
        <f>1</f>
        <v>1</v>
      </c>
    </row>
    <row r="5603" spans="2:10" ht="23.25" customHeight="1">
      <c r="B5603" s="100" t="s">
        <v>417</v>
      </c>
      <c r="C5603" s="100" t="s">
        <v>418</v>
      </c>
      <c r="D5603" s="100" t="s">
        <v>419</v>
      </c>
      <c r="E5603" s="100">
        <v>67000</v>
      </c>
      <c r="F5603" s="129">
        <v>2008</v>
      </c>
      <c r="G5603" s="100" t="s">
        <v>313</v>
      </c>
      <c r="H5603" s="15" t="s">
        <v>283</v>
      </c>
      <c r="I5603" s="130">
        <v>12.48</v>
      </c>
      <c r="J5603" s="6">
        <f>1</f>
        <v>1</v>
      </c>
    </row>
    <row r="5604" spans="2:10" ht="23.25" customHeight="1">
      <c r="B5604" s="100" t="s">
        <v>390</v>
      </c>
      <c r="C5604" s="100" t="str">
        <f>_xlfn.XLOOKUP(tblMix[[#This Row],[Team Name]],tblLookup[Team Name],tblLookup[Arena Name],NA(),0,1)</f>
        <v>Bank of America Stadium</v>
      </c>
      <c r="D5604" s="100" t="str">
        <f>_xlfn.XLOOKUP(tblMix[[#This Row],[Arena Name]],tblLookup[Arena Name],tblLookup[Arena Location],NA(),0,1)</f>
        <v>Charlotte, North Carolina</v>
      </c>
      <c r="E5604" s="100">
        <v>75523</v>
      </c>
      <c r="F5604" s="129">
        <v>1996</v>
      </c>
      <c r="G5604" s="100" t="s">
        <v>268</v>
      </c>
      <c r="H5604" s="15" t="s">
        <v>283</v>
      </c>
      <c r="I5604" s="130">
        <v>5.73</v>
      </c>
      <c r="J5604" s="6">
        <f>1</f>
        <v>1</v>
      </c>
    </row>
    <row r="5605" spans="2:10" ht="23.25" customHeight="1">
      <c r="B5605" s="100" t="s">
        <v>411</v>
      </c>
      <c r="C5605" s="100" t="s">
        <v>412</v>
      </c>
      <c r="D5605" s="100" t="s">
        <v>413</v>
      </c>
      <c r="E5605" s="100">
        <v>81441</v>
      </c>
      <c r="F5605" s="129">
        <v>1957</v>
      </c>
      <c r="G5605" s="100" t="s">
        <v>284</v>
      </c>
      <c r="H5605" s="15" t="s">
        <v>290</v>
      </c>
      <c r="I5605" s="130">
        <v>10.16</v>
      </c>
      <c r="J5605" s="6">
        <f>1</f>
        <v>1</v>
      </c>
    </row>
    <row r="5606" spans="2:10" ht="23.25" customHeight="1">
      <c r="B5606" s="100" t="str" cm="1">
        <f t="array" ref="B5606">_xlfn.XLOOKUP(tblMix[[#This Row],[Arena Name]]&amp;tblMix[[#This Row],[Arena Location]],tblLookup[Arena Name]&amp;tblLookup[Arena Location],tblLookup[Team Name],NA(),0,1)</f>
        <v>New York Giants</v>
      </c>
      <c r="C5606" s="100" t="str">
        <f>_xlfn.XLOOKUP(tblMix[[#This Row],[Arena Location]],tblLookup[Arena Location],tblLookup[Arena Name],NA(),0,1)</f>
        <v>MetLife Stadium</v>
      </c>
      <c r="D5606" s="100" t="s">
        <v>447</v>
      </c>
      <c r="E5606" s="100">
        <v>82500</v>
      </c>
      <c r="F5606" s="129">
        <v>2010</v>
      </c>
      <c r="G5606" s="100" t="s">
        <v>364</v>
      </c>
      <c r="H5606" s="15" t="s">
        <v>290</v>
      </c>
      <c r="I5606" s="130">
        <v>6.73</v>
      </c>
      <c r="J5606" s="6">
        <f>1</f>
        <v>1</v>
      </c>
    </row>
    <row r="5607" spans="2:10" ht="23.25" customHeight="1">
      <c r="B5607" s="100" t="s">
        <v>378</v>
      </c>
      <c r="C5607" s="100" t="s">
        <v>379</v>
      </c>
      <c r="D5607" s="100" t="s">
        <v>380</v>
      </c>
      <c r="E5607" s="100">
        <v>63400</v>
      </c>
      <c r="F5607" s="129">
        <v>2006</v>
      </c>
      <c r="G5607" s="100" t="s">
        <v>314</v>
      </c>
      <c r="H5607" s="15" t="s">
        <v>290</v>
      </c>
      <c r="I5607" s="130">
        <v>11.49</v>
      </c>
      <c r="J5607" s="6">
        <f>1</f>
        <v>1</v>
      </c>
    </row>
    <row r="5608" spans="2:10" ht="23.25" customHeight="1">
      <c r="B5608" s="100" t="s">
        <v>396</v>
      </c>
      <c r="C5608" s="100" t="str">
        <f>_xlfn.XLOOKUP(tblMix[[#This Row],[Team Name]],tblLookup[Team Name],tblLookup[Arena Name],NA(),0,1)</f>
        <v>Paycor Stadium</v>
      </c>
      <c r="D5608" s="100" t="s">
        <v>398</v>
      </c>
      <c r="E5608" s="100">
        <v>65515</v>
      </c>
      <c r="F5608" s="129">
        <v>2000</v>
      </c>
      <c r="G5608" s="100" t="s">
        <v>308</v>
      </c>
      <c r="H5608" s="15" t="s">
        <v>281</v>
      </c>
      <c r="I5608" s="130">
        <v>12.31</v>
      </c>
      <c r="J5608" s="6">
        <f>1</f>
        <v>1</v>
      </c>
    </row>
    <row r="5609" spans="2:10" ht="23.25" customHeight="1">
      <c r="B5609" s="100" t="s">
        <v>452</v>
      </c>
      <c r="C5609" s="100" t="s">
        <v>453</v>
      </c>
      <c r="D5609" s="100" t="s">
        <v>454</v>
      </c>
      <c r="E5609" s="100">
        <v>68400</v>
      </c>
      <c r="F5609" s="129">
        <v>2001</v>
      </c>
      <c r="G5609" s="100" t="s">
        <v>324</v>
      </c>
      <c r="H5609" s="15" t="s">
        <v>281</v>
      </c>
      <c r="I5609" s="130">
        <v>13.29</v>
      </c>
      <c r="J5609" s="6">
        <f>1</f>
        <v>1</v>
      </c>
    </row>
    <row r="5610" spans="2:10" ht="23.25" customHeight="1">
      <c r="B5610" s="100" t="s">
        <v>393</v>
      </c>
      <c r="C5610" s="100" t="s">
        <v>394</v>
      </c>
      <c r="D5610" s="100" t="str">
        <f>_xlfn.XLOOKUP(tblMix[[#This Row],[Arena Name]],tblLookup[Arena Name],tblLookup[Arena Location],NA(),0,1)</f>
        <v>Chicago, Illinois</v>
      </c>
      <c r="E5610" s="100">
        <v>61500</v>
      </c>
      <c r="F5610" s="129">
        <v>1924</v>
      </c>
      <c r="G5610" s="100" t="s">
        <v>321</v>
      </c>
      <c r="H5610" s="15" t="s">
        <v>287</v>
      </c>
      <c r="I5610" s="130">
        <v>3.98</v>
      </c>
      <c r="J5610" s="6">
        <f>1</f>
        <v>1</v>
      </c>
    </row>
    <row r="5611" spans="2:10" ht="23.25" customHeight="1">
      <c r="B5611" s="100" t="s">
        <v>433</v>
      </c>
      <c r="C5611" s="100" t="s">
        <v>434</v>
      </c>
      <c r="D5611" s="100" t="str">
        <f>_xlfn.XLOOKUP(tblMix[[#This Row],[Arena Name]],tblLookup[Arena Name],tblLookup[Arena Location],NA(),0,1)</f>
        <v>Miami Gardens, Florida</v>
      </c>
      <c r="E5611" s="100">
        <v>65326</v>
      </c>
      <c r="F5611" s="129">
        <v>1987</v>
      </c>
      <c r="G5611" s="100" t="s">
        <v>289</v>
      </c>
      <c r="H5611" s="15" t="s">
        <v>283</v>
      </c>
      <c r="I5611" s="130">
        <v>7.76</v>
      </c>
      <c r="J5611" s="6">
        <f>1</f>
        <v>1</v>
      </c>
    </row>
    <row r="5612" spans="2:10" ht="23.25" customHeight="1">
      <c r="B5612" s="100" t="str" cm="1">
        <f t="array" ref="B5612">_xlfn.XLOOKUP(tblMix[[#This Row],[Arena Name]]&amp;tblMix[[#This Row],[Arena Location]],tblLookup[Arena Name]&amp;tblLookup[Arena Location],tblLookup[Team Name],NA(),0,1)</f>
        <v>Tampa Bay Buccaneers</v>
      </c>
      <c r="C5612" s="100" t="s">
        <v>462</v>
      </c>
      <c r="D5612" s="100" t="s">
        <v>463</v>
      </c>
      <c r="E5612" s="100">
        <v>65890</v>
      </c>
      <c r="F5612" s="129">
        <v>1998</v>
      </c>
      <c r="G5612" s="100" t="s">
        <v>297</v>
      </c>
      <c r="H5612" s="15" t="s">
        <v>287</v>
      </c>
      <c r="I5612" s="130">
        <v>15.27</v>
      </c>
      <c r="J5612" s="6">
        <f>1</f>
        <v>1</v>
      </c>
    </row>
    <row r="5613" spans="2:10" ht="23.25" customHeight="1">
      <c r="B5613" s="100" t="s">
        <v>399</v>
      </c>
      <c r="C5613" s="100" t="s">
        <v>400</v>
      </c>
      <c r="D5613" s="100" t="s">
        <v>401</v>
      </c>
      <c r="E5613" s="100">
        <v>67895</v>
      </c>
      <c r="F5613" s="129">
        <v>1999</v>
      </c>
      <c r="G5613" s="100" t="s">
        <v>363</v>
      </c>
      <c r="H5613" s="15" t="s">
        <v>287</v>
      </c>
      <c r="I5613" s="130">
        <v>5.05</v>
      </c>
      <c r="J5613" s="6">
        <f>1</f>
        <v>1</v>
      </c>
    </row>
    <row r="5614" spans="2:10" ht="23.25" customHeight="1">
      <c r="B5614" s="100" t="s">
        <v>439</v>
      </c>
      <c r="C5614" s="100" t="s">
        <v>440</v>
      </c>
      <c r="D5614" s="100" t="s">
        <v>441</v>
      </c>
      <c r="E5614" s="100">
        <v>66829</v>
      </c>
      <c r="F5614" s="129">
        <v>2002</v>
      </c>
      <c r="G5614" s="100" t="s">
        <v>268</v>
      </c>
      <c r="H5614" s="15" t="s">
        <v>290</v>
      </c>
      <c r="I5614" s="130">
        <v>6.16</v>
      </c>
      <c r="J5614" s="6">
        <f>1</f>
        <v>1</v>
      </c>
    </row>
    <row r="5615" spans="2:10" ht="23.25" customHeight="1">
      <c r="B5615" s="100" t="s">
        <v>432</v>
      </c>
      <c r="C5615" s="100" t="s">
        <v>430</v>
      </c>
      <c r="D5615" s="100" t="str">
        <f>_xlfn.XLOOKUP(tblMix[[#This Row],[Arena Name]],tblLookup[Arena Name],tblLookup[Arena Location],NA(),0,1)</f>
        <v>Inglewood, California</v>
      </c>
      <c r="E5615" s="100">
        <v>70240</v>
      </c>
      <c r="F5615" s="129">
        <v>2020</v>
      </c>
      <c r="G5615" s="100" t="s">
        <v>282</v>
      </c>
      <c r="H5615" s="15" t="s">
        <v>287</v>
      </c>
      <c r="I5615" s="130">
        <v>5.7</v>
      </c>
      <c r="J5615" s="6">
        <f>1</f>
        <v>1</v>
      </c>
    </row>
    <row r="5616" spans="2:10" ht="23.25" customHeight="1">
      <c r="B5616" s="100" t="s">
        <v>426</v>
      </c>
      <c r="C5616" s="100" t="s">
        <v>427</v>
      </c>
      <c r="D5616" s="100" t="s">
        <v>428</v>
      </c>
      <c r="E5616" s="100">
        <v>65000</v>
      </c>
      <c r="F5616" s="129">
        <v>2020</v>
      </c>
      <c r="G5616" s="100" t="s">
        <v>311</v>
      </c>
      <c r="H5616" s="15" t="s">
        <v>290</v>
      </c>
      <c r="I5616" s="130">
        <v>14.13</v>
      </c>
      <c r="J5616" s="6">
        <f>1</f>
        <v>1</v>
      </c>
    </row>
    <row r="5617" spans="2:10" ht="23.25" customHeight="1">
      <c r="B5617" s="100" t="s">
        <v>461</v>
      </c>
      <c r="C5617" s="100" t="s">
        <v>462</v>
      </c>
      <c r="D5617" s="100" t="str">
        <f>_xlfn.XLOOKUP(tblMix[[#This Row],[Arena Name]],tblLookup[Arena Name],tblLookup[Arena Location],NA(),0,1)</f>
        <v>Tampa, Florida</v>
      </c>
      <c r="E5617" s="100">
        <v>65890</v>
      </c>
      <c r="F5617" s="129">
        <v>1998</v>
      </c>
      <c r="G5617" s="100" t="s">
        <v>273</v>
      </c>
      <c r="H5617" s="15" t="s">
        <v>283</v>
      </c>
      <c r="I5617" s="130">
        <v>6.07</v>
      </c>
      <c r="J5617" s="6">
        <f>1</f>
        <v>1</v>
      </c>
    </row>
    <row r="5618" spans="2:10" ht="23.25" customHeight="1">
      <c r="B5618" s="100" t="s">
        <v>402</v>
      </c>
      <c r="C5618" s="100" t="s">
        <v>403</v>
      </c>
      <c r="D5618" s="100" t="s">
        <v>404</v>
      </c>
      <c r="E5618" s="100">
        <v>80000</v>
      </c>
      <c r="F5618" s="129">
        <v>2009</v>
      </c>
      <c r="G5618" s="100" t="s">
        <v>314</v>
      </c>
      <c r="H5618" s="15" t="s">
        <v>283</v>
      </c>
      <c r="I5618" s="130">
        <v>12.41</v>
      </c>
      <c r="J5618" s="6">
        <f>1</f>
        <v>1</v>
      </c>
    </row>
    <row r="5619" spans="2:10" ht="23.25" customHeight="1">
      <c r="B5619" s="100" t="s">
        <v>423</v>
      </c>
      <c r="C5619" s="100" t="str">
        <f>_xlfn.XLOOKUP(tblMix[[#This Row],[Team Name]],tblLookup[Team Name],tblLookup[Arena Name],NA(),0,1)</f>
        <v>GEHA Field at Arrowhead Stadium</v>
      </c>
      <c r="D5619" s="100" t="str">
        <f>_xlfn.XLOOKUP(tblMix[[#This Row],[Arena Name]],tblLookup[Arena Name],tblLookup[Arena Location],NA(),0,1)</f>
        <v>Kansas City, Missouri</v>
      </c>
      <c r="E5619" s="100">
        <v>76416</v>
      </c>
      <c r="F5619" s="129">
        <v>1972</v>
      </c>
      <c r="G5619" s="100" t="s">
        <v>313</v>
      </c>
      <c r="H5619" s="15" t="s">
        <v>290</v>
      </c>
      <c r="I5619" s="130">
        <v>13.42</v>
      </c>
      <c r="J5619" s="6">
        <f>1</f>
        <v>1</v>
      </c>
    </row>
    <row r="5620" spans="2:10" ht="23.25" customHeight="1">
      <c r="B5620" s="100" t="s">
        <v>433</v>
      </c>
      <c r="C5620" s="100" t="s">
        <v>434</v>
      </c>
      <c r="D5620" s="100" t="s">
        <v>435</v>
      </c>
      <c r="E5620" s="100">
        <v>65326</v>
      </c>
      <c r="F5620" s="129">
        <v>1987</v>
      </c>
      <c r="G5620" s="100" t="s">
        <v>271</v>
      </c>
      <c r="H5620" s="15" t="s">
        <v>283</v>
      </c>
      <c r="I5620" s="130">
        <v>9.4700000000000006</v>
      </c>
      <c r="J5620" s="6">
        <f>1</f>
        <v>1</v>
      </c>
    </row>
    <row r="5621" spans="2:10" ht="23.25" customHeight="1">
      <c r="B5621" s="100" t="str" cm="1">
        <f t="array" ref="B5621">_xlfn.XLOOKUP(tblMix[[#This Row],[Arena Name]]&amp;tblMix[[#This Row],[Arena Location]],tblLookup[Arena Name]&amp;tblLookup[Arena Location],tblLookup[Team Name],NA(),0,1)</f>
        <v>New England Patriots</v>
      </c>
      <c r="C5621" s="100" t="s">
        <v>440</v>
      </c>
      <c r="D5621" s="100" t="s">
        <v>441</v>
      </c>
      <c r="E5621" s="100">
        <v>66829</v>
      </c>
      <c r="F5621" s="129">
        <v>2002</v>
      </c>
      <c r="G5621" s="100" t="s">
        <v>363</v>
      </c>
      <c r="H5621" s="15" t="s">
        <v>281</v>
      </c>
      <c r="I5621" s="130">
        <v>5.56</v>
      </c>
      <c r="J5621" s="6">
        <f>1</f>
        <v>1</v>
      </c>
    </row>
    <row r="5622" spans="2:10" ht="23.25" customHeight="1">
      <c r="B5622" s="100" t="str" cm="1">
        <f t="array" ref="B5622">_xlfn.XLOOKUP(tblMix[[#This Row],[Arena Name]]&amp;tblMix[[#This Row],[Arena Location]],tblLookup[Arena Name]&amp;tblLookup[Arena Location],tblLookup[Team Name],NA(),0,1)</f>
        <v>Green Bay Packers</v>
      </c>
      <c r="C5622" s="100" t="str">
        <f>_xlfn.XLOOKUP(tblMix[[#This Row],[Arena Location]],tblLookup[Arena Location],tblLookup[Arena Name],NA(),0,1)</f>
        <v>Lambeau Field</v>
      </c>
      <c r="D5622" s="100" t="s">
        <v>413</v>
      </c>
      <c r="E5622" s="100">
        <v>81441</v>
      </c>
      <c r="F5622" s="129">
        <v>1957</v>
      </c>
      <c r="G5622" s="100" t="s">
        <v>304</v>
      </c>
      <c r="H5622" s="15" t="s">
        <v>287</v>
      </c>
      <c r="I5622" s="130">
        <v>7.53</v>
      </c>
      <c r="J5622" s="6">
        <f>1</f>
        <v>1</v>
      </c>
    </row>
    <row r="5623" spans="2:10" ht="23.25" customHeight="1">
      <c r="B5623" s="100" t="s">
        <v>417</v>
      </c>
      <c r="C5623" s="100" t="s">
        <v>418</v>
      </c>
      <c r="D5623" s="100" t="s">
        <v>419</v>
      </c>
      <c r="E5623" s="100">
        <v>67000</v>
      </c>
      <c r="F5623" s="129">
        <v>2008</v>
      </c>
      <c r="G5623" s="100" t="s">
        <v>313</v>
      </c>
      <c r="H5623" s="15" t="s">
        <v>290</v>
      </c>
      <c r="I5623" s="130">
        <v>13.42</v>
      </c>
      <c r="J5623" s="6">
        <f>1</f>
        <v>1</v>
      </c>
    </row>
    <row r="5624" spans="2:10" ht="23.25" customHeight="1">
      <c r="B5624" s="100" t="s">
        <v>449</v>
      </c>
      <c r="C5624" s="100" t="s">
        <v>450</v>
      </c>
      <c r="D5624" s="100" t="s">
        <v>451</v>
      </c>
      <c r="E5624" s="100">
        <v>69596</v>
      </c>
      <c r="F5624" s="129">
        <v>2003</v>
      </c>
      <c r="G5624" s="100" t="s">
        <v>310</v>
      </c>
      <c r="H5624" s="15" t="s">
        <v>290</v>
      </c>
      <c r="I5624" s="130">
        <v>7</v>
      </c>
      <c r="J5624" s="6">
        <f>1</f>
        <v>1</v>
      </c>
    </row>
    <row r="5625" spans="2:10" ht="23.25" customHeight="1">
      <c r="B5625" s="100" t="s">
        <v>390</v>
      </c>
      <c r="C5625" s="100" t="s">
        <v>391</v>
      </c>
      <c r="D5625" s="100" t="s">
        <v>392</v>
      </c>
      <c r="E5625" s="100">
        <v>75523</v>
      </c>
      <c r="F5625" s="129">
        <v>1996</v>
      </c>
      <c r="G5625" s="100" t="s">
        <v>298</v>
      </c>
      <c r="H5625" s="15" t="s">
        <v>281</v>
      </c>
      <c r="I5625" s="130">
        <v>9.0500000000000007</v>
      </c>
      <c r="J5625" s="6">
        <f>1</f>
        <v>1</v>
      </c>
    </row>
    <row r="5626" spans="2:10" ht="23.25" customHeight="1">
      <c r="B5626" s="100" t="s">
        <v>426</v>
      </c>
      <c r="C5626" s="100" t="str">
        <f>_xlfn.XLOOKUP(tblMix[[#This Row],[Team Name]],tblLookup[Team Name],tblLookup[Arena Name],NA(),0,1)</f>
        <v>Allegiant Stadium</v>
      </c>
      <c r="D5626" s="100" t="str">
        <f>_xlfn.XLOOKUP(tblMix[[#This Row],[Arena Name]],tblLookup[Arena Name],tblLookup[Arena Location],NA(),0,1)</f>
        <v>Paradise, Nevada</v>
      </c>
      <c r="E5626" s="100">
        <v>65000</v>
      </c>
      <c r="F5626" s="129">
        <v>2020</v>
      </c>
      <c r="G5626" s="100" t="s">
        <v>295</v>
      </c>
      <c r="H5626" s="15" t="s">
        <v>283</v>
      </c>
      <c r="I5626" s="130">
        <v>15.3</v>
      </c>
      <c r="J5626" s="6">
        <f>1</f>
        <v>1</v>
      </c>
    </row>
    <row r="5627" spans="2:10" ht="23.25" customHeight="1">
      <c r="B5627" s="100" t="s">
        <v>399</v>
      </c>
      <c r="C5627" s="100" t="s">
        <v>400</v>
      </c>
      <c r="D5627" s="100" t="s">
        <v>401</v>
      </c>
      <c r="E5627" s="100">
        <v>67895</v>
      </c>
      <c r="F5627" s="129">
        <v>1999</v>
      </c>
      <c r="G5627" s="100" t="s">
        <v>304</v>
      </c>
      <c r="H5627" s="15" t="s">
        <v>283</v>
      </c>
      <c r="I5627" s="130">
        <v>7.53</v>
      </c>
      <c r="J5627" s="6">
        <f>1</f>
        <v>1</v>
      </c>
    </row>
    <row r="5628" spans="2:10" ht="23.25" customHeight="1">
      <c r="B5628" s="100" t="s">
        <v>381</v>
      </c>
      <c r="C5628" s="100" t="s">
        <v>382</v>
      </c>
      <c r="D5628" s="100" t="s">
        <v>383</v>
      </c>
      <c r="E5628" s="100">
        <v>71000</v>
      </c>
      <c r="F5628" s="129">
        <v>2017</v>
      </c>
      <c r="G5628" s="100" t="s">
        <v>303</v>
      </c>
      <c r="H5628" s="15" t="s">
        <v>290</v>
      </c>
      <c r="I5628" s="130">
        <v>12.74</v>
      </c>
      <c r="J5628" s="6">
        <f>1</f>
        <v>1</v>
      </c>
    </row>
    <row r="5629" spans="2:10" ht="23.25" customHeight="1">
      <c r="B5629" s="100" t="s">
        <v>384</v>
      </c>
      <c r="C5629" s="100" t="s">
        <v>385</v>
      </c>
      <c r="D5629" s="100" t="s">
        <v>386</v>
      </c>
      <c r="E5629" s="100">
        <v>71008</v>
      </c>
      <c r="F5629" s="129">
        <v>1998</v>
      </c>
      <c r="G5629" s="100" t="s">
        <v>308</v>
      </c>
      <c r="H5629" s="15" t="s">
        <v>281</v>
      </c>
      <c r="I5629" s="130">
        <v>12.31</v>
      </c>
      <c r="J5629" s="6">
        <f>1</f>
        <v>1</v>
      </c>
    </row>
    <row r="5630" spans="2:10" ht="23.25" customHeight="1">
      <c r="B5630" s="100" t="s">
        <v>458</v>
      </c>
      <c r="C5630" s="100" t="str">
        <f>_xlfn.XLOOKUP(tblMix[[#This Row],[Team Name]],tblLookup[Team Name],tblLookup[Arena Name],NA(),0,1)</f>
        <v>Lumen Field</v>
      </c>
      <c r="D5630" s="100" t="str">
        <f>_xlfn.XLOOKUP(tblMix[[#This Row],[Arena Name]],tblLookup[Arena Name],tblLookup[Arena Location],NA(),0,1)</f>
        <v>Seattle, Washington</v>
      </c>
      <c r="E5630" s="100">
        <v>69000</v>
      </c>
      <c r="F5630" s="129">
        <v>2002</v>
      </c>
      <c r="G5630" s="100" t="s">
        <v>359</v>
      </c>
      <c r="H5630" s="15" t="s">
        <v>287</v>
      </c>
      <c r="I5630" s="130">
        <v>11.01</v>
      </c>
      <c r="J5630" s="6">
        <f>1</f>
        <v>1</v>
      </c>
    </row>
    <row r="5631" spans="2:10" ht="23.25" customHeight="1">
      <c r="B5631" s="100" t="s">
        <v>387</v>
      </c>
      <c r="C5631" s="100" t="str">
        <f>_xlfn.XLOOKUP(tblMix[[#This Row],[Team Name]],tblLookup[Team Name],tblLookup[Arena Name],NA(),0,1)</f>
        <v>Highmark Stadium</v>
      </c>
      <c r="D5631" s="100" t="str">
        <f>_xlfn.XLOOKUP(tblMix[[#This Row],[Arena Name]],tblLookup[Arena Name],tblLookup[Arena Location],NA(),0,1)</f>
        <v>Orchard Park, New York</v>
      </c>
      <c r="E5631" s="100">
        <v>71608</v>
      </c>
      <c r="F5631" s="129">
        <v>1973</v>
      </c>
      <c r="G5631" s="100" t="s">
        <v>296</v>
      </c>
      <c r="H5631" s="15" t="s">
        <v>283</v>
      </c>
      <c r="I5631" s="130">
        <v>11.1</v>
      </c>
      <c r="J5631" s="6">
        <f>1</f>
        <v>1</v>
      </c>
    </row>
    <row r="5632" spans="2:10" ht="23.25" customHeight="1">
      <c r="B5632" s="100" t="s">
        <v>414</v>
      </c>
      <c r="C5632" s="100" t="s">
        <v>415</v>
      </c>
      <c r="D5632" s="100" t="s">
        <v>416</v>
      </c>
      <c r="E5632" s="100">
        <v>72220</v>
      </c>
      <c r="F5632" s="129">
        <v>2002</v>
      </c>
      <c r="G5632" s="100" t="s">
        <v>276</v>
      </c>
      <c r="H5632" s="15" t="s">
        <v>287</v>
      </c>
      <c r="I5632" s="130">
        <v>6.13</v>
      </c>
      <c r="J5632" s="6">
        <f>1</f>
        <v>1</v>
      </c>
    </row>
    <row r="5633" spans="2:10" ht="23.25" customHeight="1">
      <c r="B5633" s="100" t="str" cm="1">
        <f t="array" ref="B5633">_xlfn.XLOOKUP(tblMix[[#This Row],[Arena Name]]&amp;tblMix[[#This Row],[Arena Location]],tblLookup[Arena Name]&amp;tblLookup[Arena Location],tblLookup[Team Name],NA(),0,1)</f>
        <v>New Orleans Saints</v>
      </c>
      <c r="C5633" s="100" t="str">
        <f>_xlfn.XLOOKUP(tblMix[[#This Row],[Arena Location]],tblLookup[Arena Location],tblLookup[Arena Name],NA(),0,1)</f>
        <v>Caesars Superdome</v>
      </c>
      <c r="D5633" s="100" t="s">
        <v>444</v>
      </c>
      <c r="E5633" s="100">
        <v>73208</v>
      </c>
      <c r="F5633" s="129">
        <v>1975</v>
      </c>
      <c r="G5633" s="100" t="s">
        <v>273</v>
      </c>
      <c r="H5633" s="15" t="s">
        <v>281</v>
      </c>
      <c r="I5633" s="130">
        <v>6.37</v>
      </c>
      <c r="J5633" s="6">
        <f>1</f>
        <v>1</v>
      </c>
    </row>
    <row r="5634" spans="2:10" ht="23.25" customHeight="1">
      <c r="B5634" s="100" t="str" cm="1">
        <f t="array" ref="B5634">_xlfn.XLOOKUP(tblMix[[#This Row],[Arena Name]]&amp;tblMix[[#This Row],[Arena Location]],tblLookup[Arena Name]&amp;tblLookup[Arena Location],tblLookup[Team Name],NA(),0,1)</f>
        <v>Tampa Bay Buccaneers</v>
      </c>
      <c r="C5634" s="100" t="s">
        <v>462</v>
      </c>
      <c r="D5634" s="100" t="str">
        <f>_xlfn.XLOOKUP(tblMix[[#This Row],[Arena Name]],tblLookup[Arena Name],tblLookup[Arena Location],NA(),0,1)</f>
        <v>Tampa, Florida</v>
      </c>
      <c r="E5634" s="100">
        <v>65890</v>
      </c>
      <c r="F5634" s="129">
        <v>1998</v>
      </c>
      <c r="G5634" s="100" t="s">
        <v>282</v>
      </c>
      <c r="H5634" s="15" t="s">
        <v>287</v>
      </c>
      <c r="I5634" s="130">
        <v>5.7</v>
      </c>
      <c r="J5634" s="6">
        <f>1</f>
        <v>1</v>
      </c>
    </row>
    <row r="5635" spans="2:10" ht="23.25" customHeight="1">
      <c r="B5635" s="100" t="s">
        <v>396</v>
      </c>
      <c r="C5635" s="100" t="str">
        <f>_xlfn.XLOOKUP(tblMix[[#This Row],[Team Name]],tblLookup[Team Name],tblLookup[Arena Name],NA(),0,1)</f>
        <v>Paycor Stadium</v>
      </c>
      <c r="D5635" s="100" t="s">
        <v>398</v>
      </c>
      <c r="E5635" s="100">
        <v>65515</v>
      </c>
      <c r="F5635" s="129">
        <v>2000</v>
      </c>
      <c r="G5635" s="100" t="s">
        <v>313</v>
      </c>
      <c r="H5635" s="15" t="s">
        <v>281</v>
      </c>
      <c r="I5635" s="130">
        <v>11.48</v>
      </c>
      <c r="J5635" s="6">
        <f>1</f>
        <v>1</v>
      </c>
    </row>
    <row r="5636" spans="2:10" ht="23.25" customHeight="1">
      <c r="B5636" s="100" t="s">
        <v>433</v>
      </c>
      <c r="C5636" s="100" t="s">
        <v>434</v>
      </c>
      <c r="D5636" s="100" t="str">
        <f>_xlfn.XLOOKUP(tblMix[[#This Row],[Arena Name]],tblLookup[Arena Name],tblLookup[Arena Location],NA(),0,1)</f>
        <v>Miami Gardens, Florida</v>
      </c>
      <c r="E5636" s="100">
        <v>65326</v>
      </c>
      <c r="F5636" s="129">
        <v>1987</v>
      </c>
      <c r="G5636" s="100" t="s">
        <v>296</v>
      </c>
      <c r="H5636" s="15" t="s">
        <v>283</v>
      </c>
      <c r="I5636" s="130">
        <v>11.1</v>
      </c>
      <c r="J5636" s="6">
        <f>1</f>
        <v>1</v>
      </c>
    </row>
    <row r="5637" spans="2:10" ht="23.25" customHeight="1">
      <c r="B5637" s="100" t="s">
        <v>381</v>
      </c>
      <c r="C5637" s="100" t="s">
        <v>382</v>
      </c>
      <c r="D5637" s="100" t="str">
        <f>_xlfn.XLOOKUP(tblMix[[#This Row],[Arena Name]],tblLookup[Arena Name],tblLookup[Arena Location],NA(),0,1)</f>
        <v>Atlanta, Georgia</v>
      </c>
      <c r="E5637" s="100">
        <v>71000</v>
      </c>
      <c r="F5637" s="129">
        <v>2017</v>
      </c>
      <c r="G5637" s="100" t="s">
        <v>361</v>
      </c>
      <c r="H5637" s="15" t="s">
        <v>287</v>
      </c>
      <c r="I5637" s="130">
        <v>3.15</v>
      </c>
      <c r="J5637" s="6">
        <f>1</f>
        <v>1</v>
      </c>
    </row>
    <row r="5638" spans="2:10" ht="23.25" customHeight="1">
      <c r="B5638" s="100" t="s">
        <v>448</v>
      </c>
      <c r="C5638" s="100" t="s">
        <v>446</v>
      </c>
      <c r="D5638" s="100" t="str">
        <f>_xlfn.XLOOKUP(tblMix[[#This Row],[Arena Name]],tblLookup[Arena Name],tblLookup[Arena Location],NA(),0,1)</f>
        <v>East Rutherford, New Jersey</v>
      </c>
      <c r="E5638" s="100">
        <v>82500</v>
      </c>
      <c r="F5638" s="129">
        <v>2010</v>
      </c>
      <c r="G5638" s="100" t="s">
        <v>270</v>
      </c>
      <c r="H5638" s="15" t="s">
        <v>290</v>
      </c>
      <c r="I5638" s="130">
        <v>8.5</v>
      </c>
      <c r="J5638" s="6">
        <f>1</f>
        <v>1</v>
      </c>
    </row>
    <row r="5639" spans="2:10" ht="23.25" customHeight="1">
      <c r="B5639" s="100" t="s">
        <v>458</v>
      </c>
      <c r="C5639" s="100" t="str">
        <f>_xlfn.XLOOKUP(tblMix[[#This Row],[Team Name]],tblLookup[Team Name],tblLookup[Arena Name],NA(),0,1)</f>
        <v>Lumen Field</v>
      </c>
      <c r="D5639" s="100" t="str">
        <f>_xlfn.XLOOKUP(tblMix[[#This Row],[Arena Name]],tblLookup[Arena Name],tblLookup[Arena Location],NA(),0,1)</f>
        <v>Seattle, Washington</v>
      </c>
      <c r="E5639" s="100">
        <v>69000</v>
      </c>
      <c r="F5639" s="129">
        <v>2002</v>
      </c>
      <c r="G5639" s="100" t="s">
        <v>293</v>
      </c>
      <c r="H5639" s="15" t="s">
        <v>283</v>
      </c>
      <c r="I5639" s="130">
        <v>5.08</v>
      </c>
      <c r="J5639" s="6">
        <f>1</f>
        <v>1</v>
      </c>
    </row>
    <row r="5640" spans="2:10" ht="23.25" customHeight="1">
      <c r="B5640" s="100" t="str" cm="1">
        <f t="array" ref="B5640">_xlfn.XLOOKUP(tblMix[[#This Row],[Arena Name]]&amp;tblMix[[#This Row],[Arena Location]],tblLookup[Arena Name]&amp;tblLookup[Arena Location],tblLookup[Team Name],NA(),0,1)</f>
        <v>Seattle Seahawks</v>
      </c>
      <c r="C5640" s="100" t="str">
        <f>_xlfn.XLOOKUP(tblMix[[#This Row],[Arena Location]],tblLookup[Arena Location],tblLookup[Arena Name],NA(),0,1)</f>
        <v>Lumen Field</v>
      </c>
      <c r="D5640" s="100" t="s">
        <v>460</v>
      </c>
      <c r="E5640" s="100">
        <v>69000</v>
      </c>
      <c r="F5640" s="129">
        <v>2002</v>
      </c>
      <c r="G5640" s="100" t="s">
        <v>271</v>
      </c>
      <c r="H5640" s="15" t="s">
        <v>290</v>
      </c>
      <c r="I5640" s="130">
        <v>10.18</v>
      </c>
      <c r="J5640" s="6">
        <f>1</f>
        <v>1</v>
      </c>
    </row>
    <row r="5641" spans="2:10" ht="23.25" customHeight="1">
      <c r="B5641" s="100" t="str" cm="1">
        <f t="array" ref="B5641">_xlfn.XLOOKUP(tblMix[[#This Row],[Arena Name]]&amp;tblMix[[#This Row],[Arena Location]],tblLookup[Arena Name]&amp;tblLookup[Arena Location],tblLookup[Team Name],NA(),0,1)</f>
        <v>Pittsburgh Steelers</v>
      </c>
      <c r="C5641" s="100" t="str">
        <f>_xlfn.XLOOKUP(tblMix[[#This Row],[Arena Location]],tblLookup[Arena Location],tblLookup[Arena Name],NA(),0,1)</f>
        <v>Acrisure Stadium</v>
      </c>
      <c r="D5641" s="100" t="s">
        <v>454</v>
      </c>
      <c r="E5641" s="100">
        <v>68400</v>
      </c>
      <c r="F5641" s="129">
        <v>2001</v>
      </c>
      <c r="G5641" s="100" t="s">
        <v>303</v>
      </c>
      <c r="H5641" s="15" t="s">
        <v>287</v>
      </c>
      <c r="I5641" s="130">
        <v>13.89</v>
      </c>
      <c r="J5641" s="6">
        <f>1</f>
        <v>1</v>
      </c>
    </row>
    <row r="5642" spans="2:10" ht="23.25" customHeight="1">
      <c r="B5642" s="100" t="s">
        <v>439</v>
      </c>
      <c r="C5642" s="100" t="s">
        <v>440</v>
      </c>
      <c r="D5642" s="100" t="str">
        <f>_xlfn.XLOOKUP(tblMix[[#This Row],[Arena Name]],tblLookup[Arena Name],tblLookup[Arena Location],NA(),0,1)</f>
        <v>Foxborough, Massachusetts</v>
      </c>
      <c r="E5642" s="100">
        <v>66829</v>
      </c>
      <c r="F5642" s="129">
        <v>2002</v>
      </c>
      <c r="G5642" s="100" t="s">
        <v>361</v>
      </c>
      <c r="H5642" s="15" t="s">
        <v>281</v>
      </c>
      <c r="I5642" s="130">
        <v>3.09</v>
      </c>
      <c r="J5642" s="6">
        <f>1</f>
        <v>1</v>
      </c>
    </row>
    <row r="5643" spans="2:10" ht="23.25" customHeight="1">
      <c r="B5643" s="100" t="s">
        <v>423</v>
      </c>
      <c r="C5643" s="100" t="str">
        <f>_xlfn.XLOOKUP(tblMix[[#This Row],[Team Name]],tblLookup[Team Name],tblLookup[Arena Name],NA(),0,1)</f>
        <v>GEHA Field at Arrowhead Stadium</v>
      </c>
      <c r="D5643" s="100" t="s">
        <v>425</v>
      </c>
      <c r="E5643" s="100">
        <v>76416</v>
      </c>
      <c r="F5643" s="129">
        <v>1972</v>
      </c>
      <c r="G5643" s="100" t="s">
        <v>324</v>
      </c>
      <c r="H5643" s="15" t="s">
        <v>290</v>
      </c>
      <c r="I5643" s="130">
        <v>13.09</v>
      </c>
      <c r="J5643" s="6">
        <f>1</f>
        <v>1</v>
      </c>
    </row>
    <row r="5644" spans="2:10" ht="23.25" customHeight="1">
      <c r="B5644" s="100" t="s">
        <v>381</v>
      </c>
      <c r="C5644" s="100" t="str">
        <f>_xlfn.XLOOKUP(tblMix[[#This Row],[Team Name]],tblLookup[Team Name],tblLookup[Arena Name],NA(),0,1)</f>
        <v>Mercedes-Benz Stadium</v>
      </c>
      <c r="D5644" s="100" t="str">
        <f>_xlfn.XLOOKUP(tblMix[[#This Row],[Arena Name]],tblLookup[Arena Name],tblLookup[Arena Location],NA(),0,1)</f>
        <v>Atlanta, Georgia</v>
      </c>
      <c r="E5644" s="100">
        <v>71000</v>
      </c>
      <c r="F5644" s="129">
        <v>2017</v>
      </c>
      <c r="G5644" s="100" t="s">
        <v>293</v>
      </c>
      <c r="H5644" s="15" t="s">
        <v>287</v>
      </c>
      <c r="I5644" s="130">
        <v>5.08</v>
      </c>
      <c r="J5644" s="6">
        <f>1</f>
        <v>1</v>
      </c>
    </row>
    <row r="5645" spans="2:10" ht="23.25" customHeight="1">
      <c r="B5645" s="100" t="str" cm="1">
        <f t="array" ref="B5645">_xlfn.XLOOKUP(tblMix[[#This Row],[Arena Name]]&amp;tblMix[[#This Row],[Arena Location]],tblLookup[Arena Name]&amp;tblLookup[Arena Location],tblLookup[Team Name],NA(),0,1)</f>
        <v>Los Angeles Rams</v>
      </c>
      <c r="C5645" s="100" t="str">
        <f>_xlfn.XLOOKUP(tblMix[[#This Row],[Arena Location]],tblLookup[Arena Location],tblLookup[Arena Name],NA(),0,1)</f>
        <v>SoFi Stadium</v>
      </c>
      <c r="D5645" s="100" t="s">
        <v>431</v>
      </c>
      <c r="E5645" s="100">
        <v>70240</v>
      </c>
      <c r="F5645" s="129">
        <v>2020</v>
      </c>
      <c r="G5645" s="100" t="s">
        <v>301</v>
      </c>
      <c r="H5645" s="15" t="s">
        <v>281</v>
      </c>
      <c r="I5645" s="130">
        <v>12.44</v>
      </c>
      <c r="J5645" s="6">
        <f>1</f>
        <v>1</v>
      </c>
    </row>
    <row r="5646" spans="2:10" ht="23.25" customHeight="1">
      <c r="B5646" s="100" t="s">
        <v>405</v>
      </c>
      <c r="C5646" s="100" t="s">
        <v>406</v>
      </c>
      <c r="D5646" s="100" t="str">
        <f>_xlfn.XLOOKUP(tblMix[[#This Row],[Arena Name]],tblLookup[Arena Name],tblLookup[Arena Location],NA(),0,1)</f>
        <v>Denver, Colorado</v>
      </c>
      <c r="E5646" s="100">
        <v>76125</v>
      </c>
      <c r="F5646" s="129">
        <v>2001</v>
      </c>
      <c r="G5646" s="100" t="s">
        <v>268</v>
      </c>
      <c r="H5646" s="15" t="s">
        <v>290</v>
      </c>
      <c r="I5646" s="130">
        <v>6.16</v>
      </c>
      <c r="J5646" s="6">
        <f>1</f>
        <v>1</v>
      </c>
    </row>
    <row r="5647" spans="2:10" ht="23.25" customHeight="1">
      <c r="B5647" s="100" t="s">
        <v>396</v>
      </c>
      <c r="C5647" s="100" t="s">
        <v>397</v>
      </c>
      <c r="D5647" s="100" t="s">
        <v>398</v>
      </c>
      <c r="E5647" s="100">
        <v>65515</v>
      </c>
      <c r="F5647" s="129">
        <v>2000</v>
      </c>
      <c r="G5647" s="100" t="s">
        <v>304</v>
      </c>
      <c r="H5647" s="15" t="s">
        <v>283</v>
      </c>
      <c r="I5647" s="130">
        <v>7.53</v>
      </c>
      <c r="J5647" s="6">
        <f>1</f>
        <v>1</v>
      </c>
    </row>
    <row r="5648" spans="2:10" ht="23.25" customHeight="1">
      <c r="B5648" s="100" t="s">
        <v>442</v>
      </c>
      <c r="C5648" s="100" t="str">
        <f>_xlfn.XLOOKUP(tblMix[[#This Row],[Team Name]],tblLookup[Team Name],tblLookup[Arena Name],NA(),0,1)</f>
        <v>Caesars Superdome</v>
      </c>
      <c r="D5648" s="100" t="str">
        <f>_xlfn.XLOOKUP(tblMix[[#This Row],[Arena Name]],tblLookup[Arena Name],tblLookup[Arena Location],NA(),0,1)</f>
        <v>New Orleans, Louisiana</v>
      </c>
      <c r="E5648" s="100">
        <v>73208</v>
      </c>
      <c r="F5648" s="129">
        <v>1975</v>
      </c>
      <c r="G5648" s="100" t="s">
        <v>292</v>
      </c>
      <c r="H5648" s="15" t="s">
        <v>287</v>
      </c>
      <c r="I5648" s="130">
        <v>9.99</v>
      </c>
      <c r="J5648" s="6">
        <f>1</f>
        <v>1</v>
      </c>
    </row>
    <row r="5649" spans="2:10" ht="23.25" customHeight="1">
      <c r="B5649" s="100" t="s">
        <v>442</v>
      </c>
      <c r="C5649" s="100" t="s">
        <v>443</v>
      </c>
      <c r="D5649" s="100" t="s">
        <v>444</v>
      </c>
      <c r="E5649" s="100">
        <v>73208</v>
      </c>
      <c r="F5649" s="129">
        <v>1975</v>
      </c>
      <c r="G5649" s="100" t="s">
        <v>292</v>
      </c>
      <c r="H5649" s="15" t="s">
        <v>283</v>
      </c>
      <c r="I5649" s="130">
        <v>9.99</v>
      </c>
      <c r="J5649" s="6">
        <f>1</f>
        <v>1</v>
      </c>
    </row>
    <row r="5650" spans="2:10" ht="23.25" customHeight="1">
      <c r="B5650" s="100" t="s">
        <v>408</v>
      </c>
      <c r="C5650" s="100" t="s">
        <v>409</v>
      </c>
      <c r="D5650" s="100" t="s">
        <v>410</v>
      </c>
      <c r="E5650" s="100">
        <v>65000</v>
      </c>
      <c r="F5650" s="129">
        <v>2002</v>
      </c>
      <c r="G5650" s="100" t="s">
        <v>296</v>
      </c>
      <c r="H5650" s="15" t="s">
        <v>283</v>
      </c>
      <c r="I5650" s="130">
        <v>11.1</v>
      </c>
      <c r="J5650" s="6">
        <f>1</f>
        <v>1</v>
      </c>
    </row>
    <row r="5651" spans="2:10" ht="23.25" customHeight="1">
      <c r="B5651" s="100" t="s">
        <v>414</v>
      </c>
      <c r="C5651" s="100" t="str">
        <f>_xlfn.XLOOKUP(tblMix[[#This Row],[Team Name]],tblLookup[Team Name],tblLookup[Arena Name],NA(),0,1)</f>
        <v>NRG Stadium</v>
      </c>
      <c r="D5651" s="100" t="str">
        <f>_xlfn.XLOOKUP(tblMix[[#This Row],[Arena Name]],tblLookup[Arena Name],tblLookup[Arena Location],NA(),0,1)</f>
        <v>Houston, Texas</v>
      </c>
      <c r="E5651" s="100">
        <v>72220</v>
      </c>
      <c r="F5651" s="129">
        <v>2002</v>
      </c>
      <c r="G5651" s="100" t="s">
        <v>303</v>
      </c>
      <c r="H5651" s="15" t="s">
        <v>290</v>
      </c>
      <c r="I5651" s="130">
        <v>12.74</v>
      </c>
      <c r="J5651" s="6">
        <f>1</f>
        <v>1</v>
      </c>
    </row>
    <row r="5652" spans="2:10" ht="23.25" customHeight="1">
      <c r="B5652" s="100" t="str" cm="1">
        <f t="array" ref="B5652">_xlfn.XLOOKUP(tblMix[[#This Row],[Arena Name]]&amp;tblMix[[#This Row],[Arena Location]],tblLookup[Arena Name]&amp;tblLookup[Arena Location],tblLookup[Team Name],NA(),0,1)</f>
        <v>Houston Texans</v>
      </c>
      <c r="C5652" s="100" t="str">
        <f>_xlfn.XLOOKUP(tblMix[[#This Row],[Arena Location]],tblLookup[Arena Location],tblLookup[Arena Name],NA(),0,1)</f>
        <v>NRG Stadium</v>
      </c>
      <c r="D5652" s="100" t="s">
        <v>416</v>
      </c>
      <c r="E5652" s="100">
        <v>72220</v>
      </c>
      <c r="F5652" s="129">
        <v>2002</v>
      </c>
      <c r="G5652" s="100" t="s">
        <v>268</v>
      </c>
      <c r="H5652" s="15" t="s">
        <v>290</v>
      </c>
      <c r="I5652" s="130">
        <v>6.16</v>
      </c>
      <c r="J5652" s="6">
        <f>1</f>
        <v>1</v>
      </c>
    </row>
    <row r="5653" spans="2:10" ht="23.25" customHeight="1">
      <c r="B5653" s="100" t="s">
        <v>436</v>
      </c>
      <c r="C5653" s="100" t="s">
        <v>437</v>
      </c>
      <c r="D5653" s="100" t="s">
        <v>438</v>
      </c>
      <c r="E5653" s="100">
        <v>66655</v>
      </c>
      <c r="F5653" s="129">
        <v>2016</v>
      </c>
      <c r="G5653" s="100" t="s">
        <v>302</v>
      </c>
      <c r="H5653" s="15" t="s">
        <v>287</v>
      </c>
      <c r="I5653" s="130">
        <v>2.62</v>
      </c>
      <c r="J5653" s="6">
        <f>1</f>
        <v>1</v>
      </c>
    </row>
    <row r="5654" spans="2:10" ht="23.25" customHeight="1">
      <c r="B5654" s="100" t="s">
        <v>420</v>
      </c>
      <c r="C5654" s="100" t="s">
        <v>421</v>
      </c>
      <c r="D5654" s="100" t="s">
        <v>422</v>
      </c>
      <c r="E5654" s="100">
        <v>69132</v>
      </c>
      <c r="F5654" s="129">
        <v>2008</v>
      </c>
      <c r="G5654" s="100" t="s">
        <v>324</v>
      </c>
      <c r="H5654" s="15" t="s">
        <v>283</v>
      </c>
      <c r="I5654" s="130">
        <v>14.14</v>
      </c>
      <c r="J5654" s="6">
        <f>1</f>
        <v>1</v>
      </c>
    </row>
    <row r="5655" spans="2:10" ht="23.25" customHeight="1">
      <c r="B5655" s="100" t="str" cm="1">
        <f t="array" ref="B5655">_xlfn.XLOOKUP(tblMix[[#This Row],[Arena Name]]&amp;tblMix[[#This Row],[Arena Location]],tblLookup[Arena Name]&amp;tblLookup[Arena Location],tblLookup[Team Name],NA(),0,1)</f>
        <v>Buffalo Bills</v>
      </c>
      <c r="C5655" s="100" t="str">
        <f>_xlfn.XLOOKUP(tblMix[[#This Row],[Arena Location]],tblLookup[Arena Location],tblLookup[Arena Name],NA(),0,1)</f>
        <v>Highmark Stadium</v>
      </c>
      <c r="D5655" s="100" t="s">
        <v>389</v>
      </c>
      <c r="E5655" s="100">
        <v>71608</v>
      </c>
      <c r="F5655" s="129">
        <v>1973</v>
      </c>
      <c r="G5655" s="100" t="s">
        <v>300</v>
      </c>
      <c r="H5655" s="15" t="s">
        <v>290</v>
      </c>
      <c r="I5655" s="130">
        <v>8.15</v>
      </c>
      <c r="J5655" s="6">
        <f>1</f>
        <v>1</v>
      </c>
    </row>
    <row r="5656" spans="2:10" ht="23.25" customHeight="1">
      <c r="B5656" s="100" t="s">
        <v>420</v>
      </c>
      <c r="C5656" s="100" t="str">
        <f>_xlfn.XLOOKUP(tblMix[[#This Row],[Team Name]],tblLookup[Team Name],tblLookup[Arena Name],NA(),0,1)</f>
        <v>TIAA Bank Field</v>
      </c>
      <c r="D5656" s="100" t="s">
        <v>422</v>
      </c>
      <c r="E5656" s="100">
        <v>69132</v>
      </c>
      <c r="F5656" s="129">
        <v>2008</v>
      </c>
      <c r="G5656" s="100" t="s">
        <v>359</v>
      </c>
      <c r="H5656" s="15" t="s">
        <v>283</v>
      </c>
      <c r="I5656" s="130">
        <v>11.01</v>
      </c>
      <c r="J5656" s="6">
        <f>1</f>
        <v>1</v>
      </c>
    </row>
    <row r="5657" spans="2:10" ht="23.25" customHeight="1">
      <c r="B5657" s="100" t="s">
        <v>390</v>
      </c>
      <c r="C5657" s="100" t="s">
        <v>391</v>
      </c>
      <c r="D5657" s="100" t="s">
        <v>392</v>
      </c>
      <c r="E5657" s="100">
        <v>75523</v>
      </c>
      <c r="F5657" s="129">
        <v>1996</v>
      </c>
      <c r="G5657" s="100" t="s">
        <v>269</v>
      </c>
      <c r="H5657" s="15" t="s">
        <v>290</v>
      </c>
      <c r="I5657" s="130">
        <v>10.77</v>
      </c>
      <c r="J5657" s="6">
        <f>1</f>
        <v>1</v>
      </c>
    </row>
    <row r="5658" spans="2:10" ht="23.25" customHeight="1">
      <c r="B5658" s="100" t="s">
        <v>378</v>
      </c>
      <c r="C5658" s="100" t="s">
        <v>379</v>
      </c>
      <c r="D5658" s="100" t="s">
        <v>380</v>
      </c>
      <c r="E5658" s="100">
        <v>63400</v>
      </c>
      <c r="F5658" s="129">
        <v>2006</v>
      </c>
      <c r="G5658" s="100" t="s">
        <v>298</v>
      </c>
      <c r="H5658" s="15" t="s">
        <v>281</v>
      </c>
      <c r="I5658" s="130">
        <v>9.0500000000000007</v>
      </c>
      <c r="J5658" s="6">
        <f>1</f>
        <v>1</v>
      </c>
    </row>
    <row r="5659" spans="2:10" ht="23.25" customHeight="1">
      <c r="B5659" s="100" t="s">
        <v>448</v>
      </c>
      <c r="C5659" s="100" t="s">
        <v>446</v>
      </c>
      <c r="D5659" s="100" t="s">
        <v>447</v>
      </c>
      <c r="E5659" s="100">
        <v>82500</v>
      </c>
      <c r="F5659" s="129">
        <v>2010</v>
      </c>
      <c r="G5659" s="100" t="s">
        <v>282</v>
      </c>
      <c r="H5659" s="15" t="s">
        <v>281</v>
      </c>
      <c r="I5659" s="130">
        <v>5.99</v>
      </c>
      <c r="J5659" s="6">
        <f>1</f>
        <v>1</v>
      </c>
    </row>
    <row r="5660" spans="2:10" ht="23.25" customHeight="1">
      <c r="B5660" s="100" t="s">
        <v>433</v>
      </c>
      <c r="C5660" s="100" t="s">
        <v>434</v>
      </c>
      <c r="D5660" s="100" t="s">
        <v>435</v>
      </c>
      <c r="E5660" s="100">
        <v>65326</v>
      </c>
      <c r="F5660" s="129">
        <v>1987</v>
      </c>
      <c r="G5660" s="100" t="s">
        <v>364</v>
      </c>
      <c r="H5660" s="15" t="s">
        <v>290</v>
      </c>
      <c r="I5660" s="130">
        <v>6.73</v>
      </c>
      <c r="J5660" s="6">
        <f>1</f>
        <v>1</v>
      </c>
    </row>
    <row r="5661" spans="2:10" ht="23.25" customHeight="1">
      <c r="B5661" s="100" t="s">
        <v>455</v>
      </c>
      <c r="C5661" s="100" t="s">
        <v>456</v>
      </c>
      <c r="D5661" s="100" t="s">
        <v>457</v>
      </c>
      <c r="E5661" s="100">
        <v>68500</v>
      </c>
      <c r="F5661" s="129">
        <v>2014</v>
      </c>
      <c r="G5661" s="100" t="s">
        <v>285</v>
      </c>
      <c r="H5661" s="15" t="s">
        <v>290</v>
      </c>
      <c r="I5661" s="130">
        <v>11.99</v>
      </c>
      <c r="J5661" s="6">
        <f>1</f>
        <v>1</v>
      </c>
    </row>
    <row r="5662" spans="2:10" ht="23.25" customHeight="1">
      <c r="B5662" s="100" t="s">
        <v>429</v>
      </c>
      <c r="C5662" s="100" t="s">
        <v>430</v>
      </c>
      <c r="D5662" s="100" t="str">
        <f>_xlfn.XLOOKUP(tblMix[[#This Row],[Arena Name]],tblLookup[Arena Name],tblLookup[Arena Location],NA(),0,1)</f>
        <v>Inglewood, California</v>
      </c>
      <c r="E5662" s="100">
        <v>70240</v>
      </c>
      <c r="F5662" s="129">
        <v>2020</v>
      </c>
      <c r="G5662" s="100" t="s">
        <v>362</v>
      </c>
      <c r="H5662" s="15" t="s">
        <v>283</v>
      </c>
      <c r="I5662" s="130">
        <v>7.12</v>
      </c>
      <c r="J5662" s="6">
        <f>1</f>
        <v>1</v>
      </c>
    </row>
    <row r="5663" spans="2:10" ht="23.25" customHeight="1">
      <c r="B5663" s="100" t="s">
        <v>458</v>
      </c>
      <c r="C5663" s="100" t="s">
        <v>459</v>
      </c>
      <c r="D5663" s="100" t="str">
        <f>_xlfn.XLOOKUP(tblMix[[#This Row],[Arena Name]],tblLookup[Arena Name],tblLookup[Arena Location],NA(),0,1)</f>
        <v>Seattle, Washington</v>
      </c>
      <c r="E5663" s="100">
        <v>69000</v>
      </c>
      <c r="F5663" s="129">
        <v>2002</v>
      </c>
      <c r="G5663" s="100" t="s">
        <v>359</v>
      </c>
      <c r="H5663" s="15" t="s">
        <v>281</v>
      </c>
      <c r="I5663" s="130">
        <v>12.11</v>
      </c>
      <c r="J5663" s="6">
        <f>1</f>
        <v>1</v>
      </c>
    </row>
    <row r="5664" spans="2:10" ht="23.25" customHeight="1">
      <c r="B5664" s="100" t="s">
        <v>433</v>
      </c>
      <c r="C5664" s="100" t="s">
        <v>434</v>
      </c>
      <c r="D5664" s="100" t="s">
        <v>435</v>
      </c>
      <c r="E5664" s="100">
        <v>65326</v>
      </c>
      <c r="F5664" s="129">
        <v>1987</v>
      </c>
      <c r="G5664" s="100" t="s">
        <v>308</v>
      </c>
      <c r="H5664" s="15" t="s">
        <v>287</v>
      </c>
      <c r="I5664" s="130">
        <v>11.5</v>
      </c>
      <c r="J5664" s="6">
        <f>1</f>
        <v>1</v>
      </c>
    </row>
    <row r="5665" spans="2:10" ht="23.25" customHeight="1">
      <c r="B5665" s="100" t="s">
        <v>411</v>
      </c>
      <c r="C5665" s="100" t="s">
        <v>412</v>
      </c>
      <c r="D5665" s="100" t="s">
        <v>413</v>
      </c>
      <c r="E5665" s="100">
        <v>81441</v>
      </c>
      <c r="F5665" s="129">
        <v>1957</v>
      </c>
      <c r="G5665" s="100" t="s">
        <v>321</v>
      </c>
      <c r="H5665" s="15" t="s">
        <v>281</v>
      </c>
      <c r="I5665" s="130">
        <v>3.9</v>
      </c>
      <c r="J5665" s="6">
        <f>1</f>
        <v>1</v>
      </c>
    </row>
    <row r="5666" spans="2:10" ht="23.25" customHeight="1">
      <c r="B5666" s="100" t="s">
        <v>411</v>
      </c>
      <c r="C5666" s="100" t="s">
        <v>412</v>
      </c>
      <c r="D5666" s="100" t="s">
        <v>413</v>
      </c>
      <c r="E5666" s="100">
        <v>81441</v>
      </c>
      <c r="F5666" s="129">
        <v>1957</v>
      </c>
      <c r="G5666" s="100" t="s">
        <v>312</v>
      </c>
      <c r="H5666" s="15" t="s">
        <v>283</v>
      </c>
      <c r="I5666" s="130">
        <v>16.22</v>
      </c>
      <c r="J5666" s="6">
        <f>1</f>
        <v>1</v>
      </c>
    </row>
    <row r="5667" spans="2:10" ht="23.25" customHeight="1">
      <c r="B5667" s="100" t="s">
        <v>417</v>
      </c>
      <c r="C5667" s="100" t="s">
        <v>418</v>
      </c>
      <c r="D5667" s="100" t="s">
        <v>419</v>
      </c>
      <c r="E5667" s="100">
        <v>67000</v>
      </c>
      <c r="F5667" s="129">
        <v>2008</v>
      </c>
      <c r="G5667" s="100" t="s">
        <v>288</v>
      </c>
      <c r="H5667" s="15" t="s">
        <v>290</v>
      </c>
      <c r="I5667" s="130">
        <v>5.08</v>
      </c>
      <c r="J5667" s="6">
        <f>1</f>
        <v>1</v>
      </c>
    </row>
    <row r="5668" spans="2:10" ht="23.25" customHeight="1">
      <c r="B5668" s="100" t="s">
        <v>387</v>
      </c>
      <c r="C5668" s="100" t="s">
        <v>388</v>
      </c>
      <c r="D5668" s="100" t="s">
        <v>389</v>
      </c>
      <c r="E5668" s="100">
        <v>71608</v>
      </c>
      <c r="F5668" s="129">
        <v>1973</v>
      </c>
      <c r="G5668" s="100" t="s">
        <v>274</v>
      </c>
      <c r="H5668" s="15" t="s">
        <v>281</v>
      </c>
      <c r="I5668" s="130">
        <v>7.11</v>
      </c>
      <c r="J5668" s="6">
        <f>1</f>
        <v>1</v>
      </c>
    </row>
    <row r="5669" spans="2:10" ht="23.25" customHeight="1">
      <c r="B5669" s="100" t="str" cm="1">
        <f t="array" ref="B5669">_xlfn.XLOOKUP(tblMix[[#This Row],[Arena Name]]&amp;tblMix[[#This Row],[Arena Location]],tblLookup[Arena Name]&amp;tblLookup[Arena Location],tblLookup[Team Name],NA(),0,1)</f>
        <v>Cleveland Browns</v>
      </c>
      <c r="C5669" s="100" t="s">
        <v>400</v>
      </c>
      <c r="D5669" s="100" t="str">
        <f>_xlfn.XLOOKUP(tblMix[[#This Row],[Arena Name]],tblLookup[Arena Name],tblLookup[Arena Location],NA(),0,1)</f>
        <v>Cleveland, Ohio</v>
      </c>
      <c r="E5669" s="100">
        <v>67895</v>
      </c>
      <c r="F5669" s="129">
        <v>1999</v>
      </c>
      <c r="G5669" s="100" t="s">
        <v>267</v>
      </c>
      <c r="H5669" s="15" t="s">
        <v>287</v>
      </c>
      <c r="I5669" s="130">
        <v>13.64</v>
      </c>
      <c r="J5669" s="6">
        <f>1</f>
        <v>1</v>
      </c>
    </row>
    <row r="5670" spans="2:10" ht="23.25" customHeight="1">
      <c r="B5670" s="100" t="s">
        <v>458</v>
      </c>
      <c r="C5670" s="100" t="s">
        <v>459</v>
      </c>
      <c r="D5670" s="100" t="s">
        <v>460</v>
      </c>
      <c r="E5670" s="100">
        <v>69000</v>
      </c>
      <c r="F5670" s="129">
        <v>2002</v>
      </c>
      <c r="G5670" s="100" t="s">
        <v>313</v>
      </c>
      <c r="H5670" s="15" t="s">
        <v>287</v>
      </c>
      <c r="I5670" s="130">
        <v>12.48</v>
      </c>
      <c r="J5670" s="6">
        <f>1</f>
        <v>1</v>
      </c>
    </row>
    <row r="5671" spans="2:10" ht="23.25" customHeight="1">
      <c r="B5671" s="100" t="str" cm="1">
        <f t="array" ref="B5671">_xlfn.XLOOKUP(tblMix[[#This Row],[Arena Name]]&amp;tblMix[[#This Row],[Arena Location]],tblLookup[Arena Name]&amp;tblLookup[Arena Location],tblLookup[Team Name],NA(),0,1)</f>
        <v>Minnesota Vikings</v>
      </c>
      <c r="C5671" s="100" t="s">
        <v>437</v>
      </c>
      <c r="D5671" s="100" t="str">
        <f>_xlfn.XLOOKUP(tblMix[[#This Row],[Arena Name]],tblLookup[Arena Name],tblLookup[Arena Location],NA(),0,1)</f>
        <v>Minneapolis, Minnesota</v>
      </c>
      <c r="E5671" s="100">
        <v>66655</v>
      </c>
      <c r="F5671" s="129">
        <v>2016</v>
      </c>
      <c r="G5671" s="100" t="s">
        <v>282</v>
      </c>
      <c r="H5671" s="15" t="s">
        <v>290</v>
      </c>
      <c r="I5671" s="130">
        <v>5.88</v>
      </c>
      <c r="J5671" s="6">
        <f>1</f>
        <v>1</v>
      </c>
    </row>
    <row r="5672" spans="2:10" ht="23.25" customHeight="1">
      <c r="B5672" s="100" t="s">
        <v>448</v>
      </c>
      <c r="C5672" s="100" t="s">
        <v>446</v>
      </c>
      <c r="D5672" s="100" t="s">
        <v>447</v>
      </c>
      <c r="E5672" s="100">
        <v>82500</v>
      </c>
      <c r="F5672" s="129">
        <v>2010</v>
      </c>
      <c r="G5672" s="100" t="s">
        <v>288</v>
      </c>
      <c r="H5672" s="15" t="s">
        <v>283</v>
      </c>
      <c r="I5672" s="130">
        <v>5.13</v>
      </c>
      <c r="J5672" s="6">
        <f>1</f>
        <v>1</v>
      </c>
    </row>
    <row r="5673" spans="2:10" ht="23.25" customHeight="1">
      <c r="B5673" s="100" t="s">
        <v>445</v>
      </c>
      <c r="C5673" s="100" t="s">
        <v>446</v>
      </c>
      <c r="D5673" s="100" t="str">
        <f>_xlfn.XLOOKUP(tblMix[[#This Row],[Arena Name]],tblLookup[Arena Name],tblLookup[Arena Location],NA(),0,1)</f>
        <v>East Rutherford, New Jersey</v>
      </c>
      <c r="E5673" s="100">
        <v>82500</v>
      </c>
      <c r="F5673" s="129">
        <v>2010</v>
      </c>
      <c r="G5673" s="100" t="s">
        <v>304</v>
      </c>
      <c r="H5673" s="15" t="s">
        <v>290</v>
      </c>
      <c r="I5673" s="130">
        <v>7.38</v>
      </c>
      <c r="J5673" s="6">
        <f>1</f>
        <v>1</v>
      </c>
    </row>
    <row r="5674" spans="2:10" ht="23.25" customHeight="1">
      <c r="B5674" s="100" t="s">
        <v>455</v>
      </c>
      <c r="C5674" s="100" t="s">
        <v>456</v>
      </c>
      <c r="D5674" s="100" t="s">
        <v>457</v>
      </c>
      <c r="E5674" s="100">
        <v>68500</v>
      </c>
      <c r="F5674" s="129">
        <v>2014</v>
      </c>
      <c r="G5674" s="100" t="s">
        <v>363</v>
      </c>
      <c r="H5674" s="15" t="s">
        <v>290</v>
      </c>
      <c r="I5674" s="130">
        <v>5.21</v>
      </c>
      <c r="J5674" s="6">
        <f>1</f>
        <v>1</v>
      </c>
    </row>
    <row r="5675" spans="2:10" ht="23.25" customHeight="1">
      <c r="B5675" s="100" t="s">
        <v>414</v>
      </c>
      <c r="C5675" s="100" t="s">
        <v>415</v>
      </c>
      <c r="D5675" s="100" t="s">
        <v>416</v>
      </c>
      <c r="E5675" s="100">
        <v>72220</v>
      </c>
      <c r="F5675" s="129">
        <v>2002</v>
      </c>
      <c r="G5675" s="100" t="s">
        <v>276</v>
      </c>
      <c r="H5675" s="15" t="s">
        <v>287</v>
      </c>
      <c r="I5675" s="130">
        <v>6.13</v>
      </c>
      <c r="J5675" s="6">
        <f>1</f>
        <v>1</v>
      </c>
    </row>
    <row r="5676" spans="2:10" ht="23.25" customHeight="1">
      <c r="B5676" s="100" t="s">
        <v>461</v>
      </c>
      <c r="C5676" s="100" t="s">
        <v>462</v>
      </c>
      <c r="D5676" s="100" t="s">
        <v>463</v>
      </c>
      <c r="E5676" s="100">
        <v>65890</v>
      </c>
      <c r="F5676" s="129">
        <v>1998</v>
      </c>
      <c r="G5676" s="100" t="s">
        <v>309</v>
      </c>
      <c r="H5676" s="15" t="s">
        <v>290</v>
      </c>
      <c r="I5676" s="130">
        <v>1.83</v>
      </c>
      <c r="J5676" s="6">
        <f>1</f>
        <v>1</v>
      </c>
    </row>
    <row r="5677" spans="2:10" ht="23.25" customHeight="1">
      <c r="B5677" s="100" t="s">
        <v>439</v>
      </c>
      <c r="C5677" s="100" t="str">
        <f>_xlfn.XLOOKUP(tblMix[[#This Row],[Team Name]],tblLookup[Team Name],tblLookup[Arena Name],NA(),0,1)</f>
        <v>Gillette Stadium</v>
      </c>
      <c r="D5677" s="100" t="str">
        <f>_xlfn.XLOOKUP(tblMix[[#This Row],[Arena Name]],tblLookup[Arena Name],tblLookup[Arena Location],NA(),0,1)</f>
        <v>Foxborough, Massachusetts</v>
      </c>
      <c r="E5677" s="100">
        <v>66829</v>
      </c>
      <c r="F5677" s="129">
        <v>2002</v>
      </c>
      <c r="G5677" s="100" t="s">
        <v>312</v>
      </c>
      <c r="H5677" s="15" t="s">
        <v>287</v>
      </c>
      <c r="I5677" s="130">
        <v>16.22</v>
      </c>
      <c r="J5677" s="6">
        <f>1</f>
        <v>1</v>
      </c>
    </row>
    <row r="5678" spans="2:10" ht="23.25" customHeight="1">
      <c r="B5678" s="100" t="s">
        <v>452</v>
      </c>
      <c r="C5678" s="100" t="s">
        <v>453</v>
      </c>
      <c r="D5678" s="100" t="s">
        <v>454</v>
      </c>
      <c r="E5678" s="100">
        <v>68400</v>
      </c>
      <c r="F5678" s="129">
        <v>2001</v>
      </c>
      <c r="G5678" s="100" t="s">
        <v>296</v>
      </c>
      <c r="H5678" s="15" t="s">
        <v>283</v>
      </c>
      <c r="I5678" s="130">
        <v>11.1</v>
      </c>
      <c r="J5678" s="6">
        <f>1</f>
        <v>1</v>
      </c>
    </row>
    <row r="5679" spans="2:10" ht="23.25" customHeight="1">
      <c r="B5679" s="100" t="s">
        <v>452</v>
      </c>
      <c r="C5679" s="100" t="s">
        <v>453</v>
      </c>
      <c r="D5679" s="100" t="s">
        <v>454</v>
      </c>
      <c r="E5679" s="100">
        <v>68400</v>
      </c>
      <c r="F5679" s="129">
        <v>2001</v>
      </c>
      <c r="G5679" s="100" t="s">
        <v>286</v>
      </c>
      <c r="H5679" s="15" t="s">
        <v>283</v>
      </c>
      <c r="I5679" s="130">
        <v>8.8800000000000008</v>
      </c>
      <c r="J5679" s="6">
        <f>1</f>
        <v>1</v>
      </c>
    </row>
    <row r="5680" spans="2:10" ht="23.25" customHeight="1">
      <c r="B5680" s="100" t="s">
        <v>436</v>
      </c>
      <c r="C5680" s="100" t="s">
        <v>437</v>
      </c>
      <c r="D5680" s="100" t="s">
        <v>438</v>
      </c>
      <c r="E5680" s="100">
        <v>66655</v>
      </c>
      <c r="F5680" s="129">
        <v>2016</v>
      </c>
      <c r="G5680" s="100" t="s">
        <v>308</v>
      </c>
      <c r="H5680" s="15" t="s">
        <v>281</v>
      </c>
      <c r="I5680" s="130">
        <v>12.31</v>
      </c>
      <c r="J5680" s="6">
        <f>1</f>
        <v>1</v>
      </c>
    </row>
    <row r="5681" spans="2:10" ht="23.25" customHeight="1">
      <c r="B5681" s="100" t="s">
        <v>417</v>
      </c>
      <c r="C5681" s="100" t="s">
        <v>418</v>
      </c>
      <c r="D5681" s="100" t="s">
        <v>419</v>
      </c>
      <c r="E5681" s="100">
        <v>67000</v>
      </c>
      <c r="F5681" s="129">
        <v>2008</v>
      </c>
      <c r="G5681" s="100" t="s">
        <v>302</v>
      </c>
      <c r="H5681" s="15" t="s">
        <v>283</v>
      </c>
      <c r="I5681" s="130">
        <v>2.62</v>
      </c>
      <c r="J5681" s="6">
        <f>1</f>
        <v>1</v>
      </c>
    </row>
    <row r="5682" spans="2:10" ht="23.25" customHeight="1">
      <c r="B5682" s="100" t="str" cm="1">
        <f t="array" ref="B5682">_xlfn.XLOOKUP(tblMix[[#This Row],[Arena Name]]&amp;tblMix[[#This Row],[Arena Location]],tblLookup[Arena Name]&amp;tblLookup[Arena Location],tblLookup[Team Name],NA(),0,1)</f>
        <v>San Francisco 49ers</v>
      </c>
      <c r="C5682" s="100" t="str">
        <f>_xlfn.XLOOKUP(tblMix[[#This Row],[Arena Location]],tblLookup[Arena Location],tblLookup[Arena Name],NA(),0,1)</f>
        <v>Levi's Stadium</v>
      </c>
      <c r="D5682" s="100" t="s">
        <v>457</v>
      </c>
      <c r="E5682" s="100">
        <v>68500</v>
      </c>
      <c r="F5682" s="129">
        <v>2014</v>
      </c>
      <c r="G5682" s="100" t="s">
        <v>269</v>
      </c>
      <c r="H5682" s="15" t="s">
        <v>283</v>
      </c>
      <c r="I5682" s="130">
        <v>10.34</v>
      </c>
      <c r="J5682" s="6">
        <f>1</f>
        <v>1</v>
      </c>
    </row>
    <row r="5683" spans="2:10" ht="23.25" customHeight="1">
      <c r="B5683" s="100" t="str" cm="1">
        <f t="array" ref="B5683">_xlfn.XLOOKUP(tblMix[[#This Row],[Arena Name]]&amp;tblMix[[#This Row],[Arena Location]],tblLookup[Arena Name]&amp;tblLookup[Arena Location],tblLookup[Team Name],NA(),0,1)</f>
        <v>Seattle Seahawks</v>
      </c>
      <c r="C5683" s="100" t="s">
        <v>459</v>
      </c>
      <c r="D5683" s="100" t="s">
        <v>460</v>
      </c>
      <c r="E5683" s="100">
        <v>69000</v>
      </c>
      <c r="F5683" s="129">
        <v>2002</v>
      </c>
      <c r="G5683" s="100" t="s">
        <v>311</v>
      </c>
      <c r="H5683" s="15" t="s">
        <v>287</v>
      </c>
      <c r="I5683" s="130">
        <v>14.84</v>
      </c>
      <c r="J5683" s="6">
        <f>1</f>
        <v>1</v>
      </c>
    </row>
    <row r="5684" spans="2:10" ht="23.25" customHeight="1">
      <c r="B5684" s="100" t="s">
        <v>408</v>
      </c>
      <c r="C5684" s="100" t="str">
        <f>_xlfn.XLOOKUP(tblMix[[#This Row],[Team Name]],tblLookup[Team Name],tblLookup[Arena Name],NA(),0,1)</f>
        <v>Ford Field</v>
      </c>
      <c r="D5684" s="100" t="str">
        <f>_xlfn.XLOOKUP(tblMix[[#This Row],[Arena Name]],tblLookup[Arena Name],tblLookup[Arena Location],NA(),0,1)</f>
        <v>Detroit, Michigan</v>
      </c>
      <c r="E5684" s="100">
        <v>65000</v>
      </c>
      <c r="F5684" s="129">
        <v>2002</v>
      </c>
      <c r="G5684" s="100" t="s">
        <v>359</v>
      </c>
      <c r="H5684" s="15" t="s">
        <v>283</v>
      </c>
      <c r="I5684" s="130">
        <v>11.01</v>
      </c>
      <c r="J5684" s="6">
        <f>1</f>
        <v>1</v>
      </c>
    </row>
    <row r="5685" spans="2:10" ht="23.25" customHeight="1">
      <c r="B5685" s="100" t="s">
        <v>384</v>
      </c>
      <c r="C5685" s="100" t="s">
        <v>385</v>
      </c>
      <c r="D5685" s="100" t="s">
        <v>386</v>
      </c>
      <c r="E5685" s="100">
        <v>71008</v>
      </c>
      <c r="F5685" s="129">
        <v>1998</v>
      </c>
      <c r="G5685" s="100" t="s">
        <v>358</v>
      </c>
      <c r="H5685" s="15" t="s">
        <v>290</v>
      </c>
      <c r="I5685" s="130">
        <v>13.59</v>
      </c>
      <c r="J5685" s="6">
        <f>1</f>
        <v>1</v>
      </c>
    </row>
    <row r="5686" spans="2:10" ht="23.25" customHeight="1">
      <c r="B5686" s="100" t="s">
        <v>405</v>
      </c>
      <c r="C5686" s="100" t="s">
        <v>406</v>
      </c>
      <c r="D5686" s="100" t="s">
        <v>407</v>
      </c>
      <c r="E5686" s="100">
        <v>76125</v>
      </c>
      <c r="F5686" s="129">
        <v>2001</v>
      </c>
      <c r="G5686" s="100" t="s">
        <v>309</v>
      </c>
      <c r="H5686" s="15" t="s">
        <v>290</v>
      </c>
      <c r="I5686" s="130">
        <v>1.83</v>
      </c>
      <c r="J5686" s="6">
        <f>1</f>
        <v>1</v>
      </c>
    </row>
    <row r="5687" spans="2:10" ht="23.25" customHeight="1">
      <c r="B5687" s="100" t="s">
        <v>429</v>
      </c>
      <c r="C5687" s="100" t="s">
        <v>430</v>
      </c>
      <c r="D5687" s="100" t="s">
        <v>431</v>
      </c>
      <c r="E5687" s="100">
        <v>70240</v>
      </c>
      <c r="F5687" s="129">
        <v>2020</v>
      </c>
      <c r="G5687" s="100" t="s">
        <v>361</v>
      </c>
      <c r="H5687" s="15" t="s">
        <v>290</v>
      </c>
      <c r="I5687" s="130">
        <v>3.25</v>
      </c>
      <c r="J5687" s="6">
        <f>1</f>
        <v>1</v>
      </c>
    </row>
    <row r="5688" spans="2:10" ht="23.25" customHeight="1">
      <c r="B5688" s="100" t="s">
        <v>396</v>
      </c>
      <c r="C5688" s="100" t="s">
        <v>397</v>
      </c>
      <c r="D5688" s="100" t="s">
        <v>398</v>
      </c>
      <c r="E5688" s="100">
        <v>65515</v>
      </c>
      <c r="F5688" s="129">
        <v>2000</v>
      </c>
      <c r="G5688" s="100" t="s">
        <v>358</v>
      </c>
      <c r="H5688" s="15" t="s">
        <v>281</v>
      </c>
      <c r="I5688" s="130">
        <v>14.22</v>
      </c>
      <c r="J5688" s="6">
        <f>1</f>
        <v>1</v>
      </c>
    </row>
    <row r="5689" spans="2:10" ht="23.25" customHeight="1">
      <c r="B5689" s="100" t="s">
        <v>426</v>
      </c>
      <c r="C5689" s="100" t="s">
        <v>427</v>
      </c>
      <c r="D5689" s="100" t="str">
        <f>_xlfn.XLOOKUP(tblMix[[#This Row],[Arena Name]],tblLookup[Arena Name],tblLookup[Arena Location],NA(),0,1)</f>
        <v>Paradise, Nevada</v>
      </c>
      <c r="E5689" s="100">
        <v>65000</v>
      </c>
      <c r="F5689" s="129">
        <v>2020</v>
      </c>
      <c r="G5689" s="100" t="s">
        <v>313</v>
      </c>
      <c r="H5689" s="15" t="s">
        <v>290</v>
      </c>
      <c r="I5689" s="130">
        <v>13.42</v>
      </c>
      <c r="J5689" s="6">
        <f>1</f>
        <v>1</v>
      </c>
    </row>
    <row r="5690" spans="2:10" ht="23.25" customHeight="1">
      <c r="B5690" s="100" t="s">
        <v>445</v>
      </c>
      <c r="C5690" s="100" t="s">
        <v>446</v>
      </c>
      <c r="D5690" s="100" t="s">
        <v>447</v>
      </c>
      <c r="E5690" s="100">
        <v>82500</v>
      </c>
      <c r="F5690" s="129">
        <v>2010</v>
      </c>
      <c r="G5690" s="100" t="s">
        <v>294</v>
      </c>
      <c r="H5690" s="15" t="s">
        <v>287</v>
      </c>
      <c r="I5690" s="130">
        <v>3.08</v>
      </c>
      <c r="J5690" s="6">
        <f>1</f>
        <v>1</v>
      </c>
    </row>
    <row r="5691" spans="2:10" ht="23.25" customHeight="1">
      <c r="B5691" s="100" t="s">
        <v>458</v>
      </c>
      <c r="C5691" s="100" t="str">
        <f>_xlfn.XLOOKUP(tblMix[[#This Row],[Team Name]],tblLookup[Team Name],tblLookup[Arena Name],NA(),0,1)</f>
        <v>Lumen Field</v>
      </c>
      <c r="D5691" s="100" t="str">
        <f>_xlfn.XLOOKUP(tblMix[[#This Row],[Arena Name]],tblLookup[Arena Name],tblLookup[Arena Location],NA(),0,1)</f>
        <v>Seattle, Washington</v>
      </c>
      <c r="E5691" s="100">
        <v>69000</v>
      </c>
      <c r="F5691" s="129">
        <v>2002</v>
      </c>
      <c r="G5691" s="100" t="s">
        <v>298</v>
      </c>
      <c r="H5691" s="15" t="s">
        <v>281</v>
      </c>
      <c r="I5691" s="130">
        <v>9.0500000000000007</v>
      </c>
      <c r="J5691" s="6">
        <f>1</f>
        <v>1</v>
      </c>
    </row>
    <row r="5692" spans="2:10" ht="23.25" customHeight="1">
      <c r="B5692" s="100" t="s">
        <v>458</v>
      </c>
      <c r="C5692" s="100" t="s">
        <v>459</v>
      </c>
      <c r="D5692" s="100" t="s">
        <v>460</v>
      </c>
      <c r="E5692" s="100">
        <v>69000</v>
      </c>
      <c r="F5692" s="129">
        <v>2002</v>
      </c>
      <c r="G5692" s="100" t="s">
        <v>291</v>
      </c>
      <c r="H5692" s="15" t="s">
        <v>287</v>
      </c>
      <c r="I5692" s="130">
        <v>8.57</v>
      </c>
      <c r="J5692" s="6">
        <f>1</f>
        <v>1</v>
      </c>
    </row>
    <row r="5693" spans="2:10" ht="23.25" customHeight="1">
      <c r="B5693" s="100" t="s">
        <v>426</v>
      </c>
      <c r="C5693" s="100" t="str">
        <f>_xlfn.XLOOKUP(tblMix[[#This Row],[Team Name]],tblLookup[Team Name],tblLookup[Arena Name],NA(),0,1)</f>
        <v>Allegiant Stadium</v>
      </c>
      <c r="D5693" s="100" t="s">
        <v>428</v>
      </c>
      <c r="E5693" s="100">
        <v>65000</v>
      </c>
      <c r="F5693" s="129">
        <v>2020</v>
      </c>
      <c r="G5693" s="100" t="s">
        <v>271</v>
      </c>
      <c r="H5693" s="15" t="s">
        <v>290</v>
      </c>
      <c r="I5693" s="130">
        <v>10.18</v>
      </c>
      <c r="J5693" s="6">
        <f>1</f>
        <v>1</v>
      </c>
    </row>
    <row r="5694" spans="2:10" ht="23.25" customHeight="1">
      <c r="B5694" s="100" t="s">
        <v>426</v>
      </c>
      <c r="C5694" s="100" t="str">
        <f>_xlfn.XLOOKUP(tblMix[[#This Row],[Team Name]],tblLookup[Team Name],tblLookup[Arena Name],NA(),0,1)</f>
        <v>Allegiant Stadium</v>
      </c>
      <c r="D5694" s="100" t="str">
        <f>_xlfn.XLOOKUP(tblMix[[#This Row],[Arena Name]],tblLookup[Arena Name],tblLookup[Arena Location],NA(),0,1)</f>
        <v>Paradise, Nevada</v>
      </c>
      <c r="E5694" s="100">
        <v>65000</v>
      </c>
      <c r="F5694" s="129">
        <v>2020</v>
      </c>
      <c r="G5694" s="100" t="s">
        <v>313</v>
      </c>
      <c r="H5694" s="15" t="s">
        <v>281</v>
      </c>
      <c r="I5694" s="130">
        <v>11.48</v>
      </c>
      <c r="J5694" s="6">
        <f>1</f>
        <v>1</v>
      </c>
    </row>
    <row r="5695" spans="2:10" ht="23.25" customHeight="1">
      <c r="B5695" s="100" t="s">
        <v>442</v>
      </c>
      <c r="C5695" s="100" t="s">
        <v>443</v>
      </c>
      <c r="D5695" s="100" t="s">
        <v>444</v>
      </c>
      <c r="E5695" s="100">
        <v>73208</v>
      </c>
      <c r="F5695" s="129">
        <v>1975</v>
      </c>
      <c r="G5695" s="100" t="s">
        <v>311</v>
      </c>
      <c r="H5695" s="15" t="s">
        <v>281</v>
      </c>
      <c r="I5695" s="130">
        <v>13.65</v>
      </c>
      <c r="J5695" s="6">
        <f>1</f>
        <v>1</v>
      </c>
    </row>
    <row r="5696" spans="2:10" ht="23.25" customHeight="1">
      <c r="B5696" s="100" t="s">
        <v>448</v>
      </c>
      <c r="C5696" s="100" t="s">
        <v>446</v>
      </c>
      <c r="D5696" s="100" t="s">
        <v>447</v>
      </c>
      <c r="E5696" s="100">
        <v>82500</v>
      </c>
      <c r="F5696" s="129">
        <v>2010</v>
      </c>
      <c r="G5696" s="100" t="s">
        <v>285</v>
      </c>
      <c r="H5696" s="15" t="s">
        <v>287</v>
      </c>
      <c r="I5696" s="130">
        <v>12.71</v>
      </c>
      <c r="J5696" s="6">
        <f>1</f>
        <v>1</v>
      </c>
    </row>
    <row r="5697" spans="2:10" ht="23.25" customHeight="1">
      <c r="B5697" s="100" t="s">
        <v>467</v>
      </c>
      <c r="C5697" s="100" t="s">
        <v>468</v>
      </c>
      <c r="D5697" s="100" t="s">
        <v>469</v>
      </c>
      <c r="E5697" s="100">
        <v>82000</v>
      </c>
      <c r="F5697" s="129">
        <v>1997</v>
      </c>
      <c r="G5697" s="100" t="s">
        <v>321</v>
      </c>
      <c r="H5697" s="15" t="s">
        <v>281</v>
      </c>
      <c r="I5697" s="130">
        <v>3.9</v>
      </c>
      <c r="J5697" s="6">
        <f>1</f>
        <v>1</v>
      </c>
    </row>
    <row r="5698" spans="2:10" ht="23.25" customHeight="1">
      <c r="B5698" s="100" t="str" cm="1">
        <f t="array" ref="B5698">_xlfn.XLOOKUP(tblMix[[#This Row],[Arena Name]]&amp;tblMix[[#This Row],[Arena Location]],tblLookup[Arena Name]&amp;tblLookup[Arena Location],tblLookup[Team Name],NA(),0,1)</f>
        <v>Pittsburgh Steelers</v>
      </c>
      <c r="C5698" s="100" t="s">
        <v>453</v>
      </c>
      <c r="D5698" s="100" t="s">
        <v>454</v>
      </c>
      <c r="E5698" s="100">
        <v>68400</v>
      </c>
      <c r="F5698" s="129">
        <v>2001</v>
      </c>
      <c r="G5698" s="100" t="s">
        <v>273</v>
      </c>
      <c r="H5698" s="15" t="s">
        <v>281</v>
      </c>
      <c r="I5698" s="130">
        <v>6.37</v>
      </c>
      <c r="J5698" s="6">
        <f>1</f>
        <v>1</v>
      </c>
    </row>
    <row r="5699" spans="2:10" ht="23.25" customHeight="1">
      <c r="B5699" s="100" t="s">
        <v>414</v>
      </c>
      <c r="C5699" s="100" t="str">
        <f>_xlfn.XLOOKUP(tblMix[[#This Row],[Team Name]],tblLookup[Team Name],tblLookup[Arena Name],NA(),0,1)</f>
        <v>NRG Stadium</v>
      </c>
      <c r="D5699" s="100" t="s">
        <v>416</v>
      </c>
      <c r="E5699" s="100">
        <v>72220</v>
      </c>
      <c r="F5699" s="129">
        <v>2002</v>
      </c>
      <c r="G5699" s="100" t="s">
        <v>267</v>
      </c>
      <c r="H5699" s="15" t="s">
        <v>287</v>
      </c>
      <c r="I5699" s="130">
        <v>13.64</v>
      </c>
      <c r="J5699" s="6">
        <f>1</f>
        <v>1</v>
      </c>
    </row>
    <row r="5700" spans="2:10" ht="23.25" customHeight="1">
      <c r="B5700" s="100" t="s">
        <v>411</v>
      </c>
      <c r="C5700" s="100" t="str">
        <f>_xlfn.XLOOKUP(tblMix[[#This Row],[Team Name]],tblLookup[Team Name],tblLookup[Arena Name],NA(),0,1)</f>
        <v>Lambeau Field</v>
      </c>
      <c r="D5700" s="100" t="str">
        <f>_xlfn.XLOOKUP(tblMix[[#This Row],[Arena Name]],tblLookup[Arena Name],tblLookup[Arena Location],NA(),0,1)</f>
        <v>Green Bay, Wisconsin</v>
      </c>
      <c r="E5700" s="100">
        <v>81441</v>
      </c>
      <c r="F5700" s="129">
        <v>1957</v>
      </c>
      <c r="G5700" s="100" t="s">
        <v>322</v>
      </c>
      <c r="H5700" s="15" t="s">
        <v>287</v>
      </c>
      <c r="I5700" s="130">
        <v>4.54</v>
      </c>
      <c r="J5700" s="6">
        <f>1</f>
        <v>1</v>
      </c>
    </row>
    <row r="5701" spans="2:10" ht="23.25" customHeight="1">
      <c r="B5701" s="100" t="s">
        <v>439</v>
      </c>
      <c r="C5701" s="100" t="s">
        <v>440</v>
      </c>
      <c r="D5701" s="100" t="s">
        <v>441</v>
      </c>
      <c r="E5701" s="100">
        <v>66829</v>
      </c>
      <c r="F5701" s="129">
        <v>2002</v>
      </c>
      <c r="G5701" s="100" t="s">
        <v>296</v>
      </c>
      <c r="H5701" s="15" t="s">
        <v>290</v>
      </c>
      <c r="I5701" s="130">
        <v>10.47</v>
      </c>
      <c r="J5701" s="6">
        <f>1</f>
        <v>1</v>
      </c>
    </row>
    <row r="5702" spans="2:10" ht="23.25" customHeight="1">
      <c r="B5702" s="100" t="str" cm="1">
        <f t="array" ref="B5702">_xlfn.XLOOKUP(tblMix[[#This Row],[Arena Name]]&amp;tblMix[[#This Row],[Arena Location]],tblLookup[Arena Name]&amp;tblLookup[Arena Location],tblLookup[Team Name],NA(),0,1)</f>
        <v>Arizona Cardinals</v>
      </c>
      <c r="C5702" s="100" t="s">
        <v>379</v>
      </c>
      <c r="D5702" s="100" t="s">
        <v>380</v>
      </c>
      <c r="E5702" s="100">
        <v>63400</v>
      </c>
      <c r="F5702" s="129">
        <v>2006</v>
      </c>
      <c r="G5702" s="100" t="s">
        <v>314</v>
      </c>
      <c r="H5702" s="15" t="s">
        <v>290</v>
      </c>
      <c r="I5702" s="130">
        <v>11.49</v>
      </c>
      <c r="J5702" s="6">
        <f>1</f>
        <v>1</v>
      </c>
    </row>
    <row r="5703" spans="2:10" ht="23.25" customHeight="1">
      <c r="B5703" s="100" t="str" cm="1">
        <f t="array" ref="B5703">_xlfn.XLOOKUP(tblMix[[#This Row],[Arena Name]]&amp;tblMix[[#This Row],[Arena Location]],tblLookup[Arena Name]&amp;tblLookup[Arena Location],tblLookup[Team Name],NA(),0,1)</f>
        <v>Seattle Seahawks</v>
      </c>
      <c r="C5703" s="100" t="str">
        <f>_xlfn.XLOOKUP(tblMix[[#This Row],[Arena Location]],tblLookup[Arena Location],tblLookup[Arena Name],NA(),0,1)</f>
        <v>Lumen Field</v>
      </c>
      <c r="D5703" s="100" t="s">
        <v>460</v>
      </c>
      <c r="E5703" s="100">
        <v>69000</v>
      </c>
      <c r="F5703" s="129">
        <v>2002</v>
      </c>
      <c r="G5703" s="100" t="s">
        <v>309</v>
      </c>
      <c r="H5703" s="15" t="s">
        <v>283</v>
      </c>
      <c r="I5703" s="130">
        <v>1.68</v>
      </c>
      <c r="J5703" s="6">
        <f>1</f>
        <v>1</v>
      </c>
    </row>
    <row r="5704" spans="2:10" ht="23.25" customHeight="1">
      <c r="B5704" s="100" t="str" cm="1">
        <f t="array" ref="B5704">_xlfn.XLOOKUP(tblMix[[#This Row],[Arena Name]]&amp;tblMix[[#This Row],[Arena Location]],tblLookup[Arena Name]&amp;tblLookup[Arena Location],tblLookup[Team Name],NA(),0,1)</f>
        <v>San Francisco 49ers</v>
      </c>
      <c r="C5704" s="100" t="s">
        <v>456</v>
      </c>
      <c r="D5704" s="100" t="s">
        <v>457</v>
      </c>
      <c r="E5704" s="100">
        <v>68500</v>
      </c>
      <c r="F5704" s="129">
        <v>2014</v>
      </c>
      <c r="G5704" s="100" t="s">
        <v>298</v>
      </c>
      <c r="H5704" s="15" t="s">
        <v>287</v>
      </c>
      <c r="I5704" s="130">
        <v>9.84</v>
      </c>
      <c r="J5704" s="6">
        <f>1</f>
        <v>1</v>
      </c>
    </row>
    <row r="5705" spans="2:10" ht="23.25" customHeight="1">
      <c r="B5705" s="100" t="s">
        <v>387</v>
      </c>
      <c r="C5705" s="100" t="str">
        <f>_xlfn.XLOOKUP(tblMix[[#This Row],[Team Name]],tblLookup[Team Name],tblLookup[Arena Name],NA(),0,1)</f>
        <v>Highmark Stadium</v>
      </c>
      <c r="D5705" s="100" t="s">
        <v>389</v>
      </c>
      <c r="E5705" s="100">
        <v>71608</v>
      </c>
      <c r="F5705" s="129">
        <v>1973</v>
      </c>
      <c r="G5705" s="100" t="s">
        <v>362</v>
      </c>
      <c r="H5705" s="15" t="s">
        <v>287</v>
      </c>
      <c r="I5705" s="130">
        <v>7.12</v>
      </c>
      <c r="J5705" s="6">
        <f>1</f>
        <v>1</v>
      </c>
    </row>
    <row r="5706" spans="2:10" ht="23.25" customHeight="1">
      <c r="B5706" s="100" t="s">
        <v>417</v>
      </c>
      <c r="C5706" s="100" t="str">
        <f>_xlfn.XLOOKUP(tblMix[[#This Row],[Team Name]],tblLookup[Team Name],tblLookup[Arena Name],NA(),0,1)</f>
        <v>Lucas Oil Stadium</v>
      </c>
      <c r="D5706" s="100" t="str">
        <f>_xlfn.XLOOKUP(tblMix[[#This Row],[Arena Name]],tblLookup[Arena Name],tblLookup[Arena Location],NA(),0,1)</f>
        <v>Indianapolis, Indiana</v>
      </c>
      <c r="E5706" s="100">
        <v>67000</v>
      </c>
      <c r="F5706" s="129">
        <v>2008</v>
      </c>
      <c r="G5706" s="100" t="s">
        <v>273</v>
      </c>
      <c r="H5706" s="15" t="s">
        <v>283</v>
      </c>
      <c r="I5706" s="130">
        <v>6.07</v>
      </c>
      <c r="J5706" s="6">
        <f>1</f>
        <v>1</v>
      </c>
    </row>
    <row r="5707" spans="2:10" ht="23.25" customHeight="1">
      <c r="B5707" s="100" t="str" cm="1">
        <f t="array" ref="B5707">_xlfn.XLOOKUP(tblMix[[#This Row],[Arena Name]]&amp;tblMix[[#This Row],[Arena Location]],tblLookup[Arena Name]&amp;tblLookup[Arena Location],tblLookup[Team Name],NA(),0,1)</f>
        <v>Indianapolis Colts</v>
      </c>
      <c r="C5707" s="100" t="str">
        <f>_xlfn.XLOOKUP(tblMix[[#This Row],[Arena Location]],tblLookup[Arena Location],tblLookup[Arena Name],NA(),0,1)</f>
        <v>Lucas Oil Stadium</v>
      </c>
      <c r="D5707" s="100" t="s">
        <v>419</v>
      </c>
      <c r="E5707" s="100">
        <v>67000</v>
      </c>
      <c r="F5707" s="129">
        <v>2008</v>
      </c>
      <c r="G5707" s="100" t="s">
        <v>298</v>
      </c>
      <c r="H5707" s="15" t="s">
        <v>281</v>
      </c>
      <c r="I5707" s="130">
        <v>9.0500000000000007</v>
      </c>
      <c r="J5707" s="6">
        <f>1</f>
        <v>1</v>
      </c>
    </row>
    <row r="5708" spans="2:10" ht="23.25" customHeight="1">
      <c r="B5708" s="100" t="s">
        <v>411</v>
      </c>
      <c r="C5708" s="100" t="s">
        <v>412</v>
      </c>
      <c r="D5708" s="100" t="s">
        <v>413</v>
      </c>
      <c r="E5708" s="100">
        <v>81441</v>
      </c>
      <c r="F5708" s="129">
        <v>1957</v>
      </c>
      <c r="G5708" s="100" t="s">
        <v>323</v>
      </c>
      <c r="H5708" s="15" t="s">
        <v>287</v>
      </c>
      <c r="I5708" s="130">
        <v>2.11</v>
      </c>
      <c r="J5708" s="6">
        <f>1</f>
        <v>1</v>
      </c>
    </row>
    <row r="5709" spans="2:10" ht="23.25" customHeight="1">
      <c r="B5709" s="100" t="s">
        <v>455</v>
      </c>
      <c r="C5709" s="100" t="s">
        <v>456</v>
      </c>
      <c r="D5709" s="100" t="str">
        <f>_xlfn.XLOOKUP(tblMix[[#This Row],[Arena Name]],tblLookup[Arena Name],tblLookup[Arena Location],NA(),0,1)</f>
        <v>Santa Clara, California</v>
      </c>
      <c r="E5709" s="100">
        <v>68500</v>
      </c>
      <c r="F5709" s="129">
        <v>2014</v>
      </c>
      <c r="G5709" s="100" t="s">
        <v>299</v>
      </c>
      <c r="H5709" s="15" t="s">
        <v>283</v>
      </c>
      <c r="I5709" s="130">
        <v>5.21</v>
      </c>
      <c r="J5709" s="6">
        <f>1</f>
        <v>1</v>
      </c>
    </row>
    <row r="5710" spans="2:10" ht="23.25" customHeight="1">
      <c r="B5710" s="100" t="s">
        <v>414</v>
      </c>
      <c r="C5710" s="100" t="s">
        <v>415</v>
      </c>
      <c r="D5710" s="100" t="str">
        <f>_xlfn.XLOOKUP(tblMix[[#This Row],[Arena Name]],tblLookup[Arena Name],tblLookup[Arena Location],NA(),0,1)</f>
        <v>Houston, Texas</v>
      </c>
      <c r="E5710" s="100">
        <v>72220</v>
      </c>
      <c r="F5710" s="129">
        <v>2002</v>
      </c>
      <c r="G5710" s="100" t="s">
        <v>311</v>
      </c>
      <c r="H5710" s="15" t="s">
        <v>281</v>
      </c>
      <c r="I5710" s="130">
        <v>13.65</v>
      </c>
      <c r="J5710" s="6">
        <f>1</f>
        <v>1</v>
      </c>
    </row>
    <row r="5711" spans="2:10" ht="23.25" customHeight="1">
      <c r="B5711" s="100" t="s">
        <v>461</v>
      </c>
      <c r="C5711" s="100" t="s">
        <v>462</v>
      </c>
      <c r="D5711" s="100" t="str">
        <f>_xlfn.XLOOKUP(tblMix[[#This Row],[Arena Name]],tblLookup[Arena Name],tblLookup[Arena Location],NA(),0,1)</f>
        <v>Tampa, Florida</v>
      </c>
      <c r="E5711" s="100">
        <v>65890</v>
      </c>
      <c r="F5711" s="129">
        <v>1998</v>
      </c>
      <c r="G5711" s="100" t="s">
        <v>275</v>
      </c>
      <c r="H5711" s="15" t="s">
        <v>290</v>
      </c>
      <c r="I5711" s="130">
        <v>13.76</v>
      </c>
      <c r="J5711" s="6">
        <f>1</f>
        <v>1</v>
      </c>
    </row>
    <row r="5712" spans="2:10" ht="23.25" customHeight="1">
      <c r="B5712" s="100" t="s">
        <v>458</v>
      </c>
      <c r="C5712" s="100" t="s">
        <v>459</v>
      </c>
      <c r="D5712" s="100" t="s">
        <v>460</v>
      </c>
      <c r="E5712" s="100">
        <v>69000</v>
      </c>
      <c r="F5712" s="129">
        <v>2002</v>
      </c>
      <c r="G5712" s="100" t="s">
        <v>364</v>
      </c>
      <c r="H5712" s="15" t="s">
        <v>287</v>
      </c>
      <c r="I5712" s="130">
        <v>6.86</v>
      </c>
      <c r="J5712" s="6">
        <f>1</f>
        <v>1</v>
      </c>
    </row>
    <row r="5713" spans="2:10" ht="23.25" customHeight="1">
      <c r="B5713" s="100" t="s">
        <v>464</v>
      </c>
      <c r="C5713" s="100" t="str">
        <f>_xlfn.XLOOKUP(tblMix[[#This Row],[Team Name]],tblLookup[Team Name],tblLookup[Arena Name],NA(),0,1)</f>
        <v>Nissan Stadium</v>
      </c>
      <c r="D5713" s="100" t="str">
        <f>_xlfn.XLOOKUP(tblMix[[#This Row],[Arena Name]],tblLookup[Arena Name],tblLookup[Arena Location],NA(),0,1)</f>
        <v>Nashville, Tennessee</v>
      </c>
      <c r="E5713" s="100">
        <v>69143</v>
      </c>
      <c r="F5713" s="129">
        <v>1999</v>
      </c>
      <c r="G5713" s="100" t="s">
        <v>288</v>
      </c>
      <c r="H5713" s="15" t="s">
        <v>281</v>
      </c>
      <c r="I5713" s="130">
        <v>5.49</v>
      </c>
      <c r="J5713" s="6">
        <f>1</f>
        <v>1</v>
      </c>
    </row>
    <row r="5714" spans="2:10" ht="23.25" customHeight="1">
      <c r="B5714" s="100" t="s">
        <v>381</v>
      </c>
      <c r="C5714" s="100" t="s">
        <v>382</v>
      </c>
      <c r="D5714" s="100" t="str">
        <f>_xlfn.XLOOKUP(tblMix[[#This Row],[Arena Name]],tblLookup[Arena Name],tblLookup[Arena Location],NA(),0,1)</f>
        <v>Atlanta, Georgia</v>
      </c>
      <c r="E5714" s="100">
        <v>71000</v>
      </c>
      <c r="F5714" s="129">
        <v>2017</v>
      </c>
      <c r="G5714" s="100" t="s">
        <v>289</v>
      </c>
      <c r="H5714" s="15" t="s">
        <v>283</v>
      </c>
      <c r="I5714" s="130">
        <v>7.76</v>
      </c>
      <c r="J5714" s="6">
        <f>1</f>
        <v>1</v>
      </c>
    </row>
    <row r="5715" spans="2:10" ht="23.25" customHeight="1">
      <c r="B5715" s="100" t="s">
        <v>411</v>
      </c>
      <c r="C5715" s="100" t="str">
        <f>_xlfn.XLOOKUP(tblMix[[#This Row],[Team Name]],tblLookup[Team Name],tblLookup[Arena Name],NA(),0,1)</f>
        <v>Lambeau Field</v>
      </c>
      <c r="D5715" s="100" t="s">
        <v>413</v>
      </c>
      <c r="E5715" s="100">
        <v>81441</v>
      </c>
      <c r="F5715" s="129">
        <v>1957</v>
      </c>
      <c r="G5715" s="100" t="s">
        <v>324</v>
      </c>
      <c r="H5715" s="15" t="s">
        <v>287</v>
      </c>
      <c r="I5715" s="130">
        <v>14.14</v>
      </c>
      <c r="J5715" s="6">
        <f>1</f>
        <v>1</v>
      </c>
    </row>
    <row r="5716" spans="2:10" ht="23.25" customHeight="1">
      <c r="B5716" s="100" t="s">
        <v>384</v>
      </c>
      <c r="C5716" s="100" t="s">
        <v>385</v>
      </c>
      <c r="D5716" s="100" t="s">
        <v>386</v>
      </c>
      <c r="E5716" s="100">
        <v>71008</v>
      </c>
      <c r="F5716" s="129">
        <v>1998</v>
      </c>
      <c r="G5716" s="100" t="s">
        <v>285</v>
      </c>
      <c r="H5716" s="15" t="s">
        <v>281</v>
      </c>
      <c r="I5716" s="130">
        <v>13.35</v>
      </c>
      <c r="J5716" s="6">
        <f>1</f>
        <v>1</v>
      </c>
    </row>
    <row r="5717" spans="2:10" ht="23.25" customHeight="1">
      <c r="B5717" s="100" t="s">
        <v>426</v>
      </c>
      <c r="C5717" s="100" t="s">
        <v>427</v>
      </c>
      <c r="D5717" s="100" t="str">
        <f>_xlfn.XLOOKUP(tblMix[[#This Row],[Arena Name]],tblLookup[Arena Name],tblLookup[Arena Location],NA(),0,1)</f>
        <v>Paradise, Nevada</v>
      </c>
      <c r="E5717" s="100">
        <v>65000</v>
      </c>
      <c r="F5717" s="129">
        <v>2020</v>
      </c>
      <c r="G5717" s="100" t="s">
        <v>308</v>
      </c>
      <c r="H5717" s="15" t="s">
        <v>287</v>
      </c>
      <c r="I5717" s="130">
        <v>11.5</v>
      </c>
      <c r="J5717" s="6">
        <f>1</f>
        <v>1</v>
      </c>
    </row>
    <row r="5718" spans="2:10" ht="23.25" customHeight="1">
      <c r="B5718" s="100" t="s">
        <v>402</v>
      </c>
      <c r="C5718" s="100" t="s">
        <v>403</v>
      </c>
      <c r="D5718" s="100" t="s">
        <v>404</v>
      </c>
      <c r="E5718" s="100">
        <v>80000</v>
      </c>
      <c r="F5718" s="129">
        <v>2009</v>
      </c>
      <c r="G5718" s="100" t="s">
        <v>292</v>
      </c>
      <c r="H5718" s="15" t="s">
        <v>287</v>
      </c>
      <c r="I5718" s="130">
        <v>9.99</v>
      </c>
      <c r="J5718" s="6">
        <f>1</f>
        <v>1</v>
      </c>
    </row>
    <row r="5719" spans="2:10" ht="23.25" customHeight="1">
      <c r="B5719" s="100" t="s">
        <v>417</v>
      </c>
      <c r="C5719" s="100" t="s">
        <v>418</v>
      </c>
      <c r="D5719" s="100" t="str">
        <f>_xlfn.XLOOKUP(tblMix[[#This Row],[Arena Name]],tblLookup[Arena Name],tblLookup[Arena Location],NA(),0,1)</f>
        <v>Indianapolis, Indiana</v>
      </c>
      <c r="E5719" s="100">
        <v>67000</v>
      </c>
      <c r="F5719" s="129">
        <v>2008</v>
      </c>
      <c r="G5719" s="100" t="s">
        <v>282</v>
      </c>
      <c r="H5719" s="15" t="s">
        <v>281</v>
      </c>
      <c r="I5719" s="130">
        <v>5.99</v>
      </c>
      <c r="J5719" s="6">
        <f>1</f>
        <v>1</v>
      </c>
    </row>
    <row r="5720" spans="2:10" ht="23.25" customHeight="1">
      <c r="B5720" s="100" t="s">
        <v>402</v>
      </c>
      <c r="C5720" s="100" t="s">
        <v>403</v>
      </c>
      <c r="D5720" s="100" t="s">
        <v>404</v>
      </c>
      <c r="E5720" s="100">
        <v>80000</v>
      </c>
      <c r="F5720" s="129">
        <v>2009</v>
      </c>
      <c r="G5720" s="100" t="s">
        <v>274</v>
      </c>
      <c r="H5720" s="15" t="s">
        <v>290</v>
      </c>
      <c r="I5720" s="130">
        <v>7.28</v>
      </c>
      <c r="J5720" s="6">
        <f>1</f>
        <v>1</v>
      </c>
    </row>
    <row r="5721" spans="2:10" ht="23.25" customHeight="1">
      <c r="B5721" s="100" t="s">
        <v>387</v>
      </c>
      <c r="C5721" s="100" t="s">
        <v>388</v>
      </c>
      <c r="D5721" s="100" t="s">
        <v>389</v>
      </c>
      <c r="E5721" s="100">
        <v>71608</v>
      </c>
      <c r="F5721" s="129">
        <v>1973</v>
      </c>
      <c r="G5721" s="100" t="s">
        <v>273</v>
      </c>
      <c r="H5721" s="15" t="s">
        <v>283</v>
      </c>
      <c r="I5721" s="130">
        <v>6.07</v>
      </c>
      <c r="J5721" s="6">
        <f>1</f>
        <v>1</v>
      </c>
    </row>
    <row r="5722" spans="2:10" ht="23.25" customHeight="1">
      <c r="B5722" s="100" t="s">
        <v>381</v>
      </c>
      <c r="C5722" s="100" t="str">
        <f>_xlfn.XLOOKUP(tblMix[[#This Row],[Team Name]],tblLookup[Team Name],tblLookup[Arena Name],NA(),0,1)</f>
        <v>Mercedes-Benz Stadium</v>
      </c>
      <c r="D5722" s="100" t="str">
        <f>_xlfn.XLOOKUP(tblMix[[#This Row],[Arena Name]],tblLookup[Arena Name],tblLookup[Arena Location],NA(),0,1)</f>
        <v>Atlanta, Georgia</v>
      </c>
      <c r="E5722" s="100">
        <v>71000</v>
      </c>
      <c r="F5722" s="129">
        <v>2017</v>
      </c>
      <c r="G5722" s="100" t="s">
        <v>363</v>
      </c>
      <c r="H5722" s="15" t="s">
        <v>283</v>
      </c>
      <c r="I5722" s="130">
        <v>5.05</v>
      </c>
      <c r="J5722" s="6">
        <f>1</f>
        <v>1</v>
      </c>
    </row>
    <row r="5723" spans="2:10" ht="23.25" customHeight="1">
      <c r="B5723" s="100" t="str" cm="1">
        <f t="array" ref="B5723">_xlfn.XLOOKUP(tblMix[[#This Row],[Arena Name]]&amp;tblMix[[#This Row],[Arena Location]],tblLookup[Arena Name]&amp;tblLookup[Arena Location],tblLookup[Team Name],NA(),0,1)</f>
        <v>Pittsburgh Steelers</v>
      </c>
      <c r="C5723" s="100" t="str">
        <f>_xlfn.XLOOKUP(tblMix[[#This Row],[Arena Location]],tblLookup[Arena Location],tblLookup[Arena Name],NA(),0,1)</f>
        <v>Acrisure Stadium</v>
      </c>
      <c r="D5723" s="100" t="s">
        <v>454</v>
      </c>
      <c r="E5723" s="100">
        <v>68400</v>
      </c>
      <c r="F5723" s="129">
        <v>2001</v>
      </c>
      <c r="G5723" s="100" t="s">
        <v>310</v>
      </c>
      <c r="H5723" s="15" t="s">
        <v>283</v>
      </c>
      <c r="I5723" s="130">
        <v>7.49</v>
      </c>
      <c r="J5723" s="6">
        <f>1</f>
        <v>1</v>
      </c>
    </row>
    <row r="5724" spans="2:10" ht="23.25" customHeight="1">
      <c r="B5724" s="100" t="s">
        <v>429</v>
      </c>
      <c r="C5724" s="100" t="s">
        <v>430</v>
      </c>
      <c r="D5724" s="100" t="s">
        <v>431</v>
      </c>
      <c r="E5724" s="100">
        <v>70240</v>
      </c>
      <c r="F5724" s="129">
        <v>2020</v>
      </c>
      <c r="G5724" s="100" t="s">
        <v>308</v>
      </c>
      <c r="H5724" s="15" t="s">
        <v>283</v>
      </c>
      <c r="I5724" s="130">
        <v>11.5</v>
      </c>
      <c r="J5724" s="6">
        <f>1</f>
        <v>1</v>
      </c>
    </row>
    <row r="5725" spans="2:10" ht="23.25" customHeight="1">
      <c r="B5725" s="100" t="s">
        <v>448</v>
      </c>
      <c r="C5725" s="100" t="s">
        <v>446</v>
      </c>
      <c r="D5725" s="100" t="str">
        <f>_xlfn.XLOOKUP(tblMix[[#This Row],[Arena Name]],tblLookup[Arena Name],tblLookup[Arena Location],NA(),0,1)</f>
        <v>East Rutherford, New Jersey</v>
      </c>
      <c r="E5725" s="100">
        <v>82500</v>
      </c>
      <c r="F5725" s="129">
        <v>2010</v>
      </c>
      <c r="G5725" s="100" t="s">
        <v>324</v>
      </c>
      <c r="H5725" s="15" t="s">
        <v>290</v>
      </c>
      <c r="I5725" s="130">
        <v>13.09</v>
      </c>
      <c r="J5725" s="6">
        <f>1</f>
        <v>1</v>
      </c>
    </row>
    <row r="5726" spans="2:10" ht="23.25" customHeight="1">
      <c r="B5726" s="100" t="str" cm="1">
        <f t="array" ref="B5726">_xlfn.XLOOKUP(tblMix[[#This Row],[Arena Name]]&amp;tblMix[[#This Row],[Arena Location]],tblLookup[Arena Name]&amp;tblLookup[Arena Location],tblLookup[Team Name],NA(),0,1)</f>
        <v>Buffalo Bills</v>
      </c>
      <c r="C5726" s="100" t="str">
        <f>_xlfn.XLOOKUP(tblMix[[#This Row],[Arena Location]],tblLookup[Arena Location],tblLookup[Arena Name],NA(),0,1)</f>
        <v>Highmark Stadium</v>
      </c>
      <c r="D5726" s="100" t="s">
        <v>389</v>
      </c>
      <c r="E5726" s="100">
        <v>71608</v>
      </c>
      <c r="F5726" s="129">
        <v>1973</v>
      </c>
      <c r="G5726" s="100" t="s">
        <v>272</v>
      </c>
      <c r="H5726" s="15" t="s">
        <v>283</v>
      </c>
      <c r="I5726" s="130">
        <v>15.68</v>
      </c>
      <c r="J5726" s="6">
        <f>1</f>
        <v>1</v>
      </c>
    </row>
    <row r="5727" spans="2:10" ht="23.25" customHeight="1">
      <c r="B5727" s="100" t="s">
        <v>445</v>
      </c>
      <c r="C5727" s="100" t="s">
        <v>446</v>
      </c>
      <c r="D5727" s="100" t="s">
        <v>447</v>
      </c>
      <c r="E5727" s="100">
        <v>82500</v>
      </c>
      <c r="F5727" s="129">
        <v>2010</v>
      </c>
      <c r="G5727" s="100" t="s">
        <v>276</v>
      </c>
      <c r="H5727" s="15" t="s">
        <v>283</v>
      </c>
      <c r="I5727" s="130">
        <v>6.13</v>
      </c>
      <c r="J5727" s="6">
        <f>1</f>
        <v>1</v>
      </c>
    </row>
    <row r="5728" spans="2:10" ht="23.25" customHeight="1">
      <c r="B5728" s="100" t="s">
        <v>442</v>
      </c>
      <c r="C5728" s="100" t="s">
        <v>443</v>
      </c>
      <c r="D5728" s="100" t="s">
        <v>444</v>
      </c>
      <c r="E5728" s="100">
        <v>73208</v>
      </c>
      <c r="F5728" s="129">
        <v>1975</v>
      </c>
      <c r="G5728" s="100" t="s">
        <v>294</v>
      </c>
      <c r="H5728" s="15" t="s">
        <v>290</v>
      </c>
      <c r="I5728" s="130">
        <v>3.14</v>
      </c>
      <c r="J5728" s="6">
        <f>1</f>
        <v>1</v>
      </c>
    </row>
    <row r="5729" spans="2:10" ht="23.25" customHeight="1">
      <c r="B5729" s="100" t="s">
        <v>426</v>
      </c>
      <c r="C5729" s="100" t="s">
        <v>427</v>
      </c>
      <c r="D5729" s="100" t="str">
        <f>_xlfn.XLOOKUP(tblMix[[#This Row],[Arena Name]],tblLookup[Arena Name],tblLookup[Arena Location],NA(),0,1)</f>
        <v>Paradise, Nevada</v>
      </c>
      <c r="E5729" s="100">
        <v>65000</v>
      </c>
      <c r="F5729" s="129">
        <v>2020</v>
      </c>
      <c r="G5729" s="100" t="s">
        <v>308</v>
      </c>
      <c r="H5729" s="15" t="s">
        <v>290</v>
      </c>
      <c r="I5729" s="130">
        <v>12.37</v>
      </c>
      <c r="J5729" s="6">
        <f>1</f>
        <v>1</v>
      </c>
    </row>
    <row r="5730" spans="2:10" ht="23.25" customHeight="1">
      <c r="B5730" s="100" t="str" cm="1">
        <f t="array" ref="B5730">_xlfn.XLOOKUP(tblMix[[#This Row],[Arena Name]]&amp;tblMix[[#This Row],[Arena Location]],tblLookup[Arena Name]&amp;tblLookup[Arena Location],tblLookup[Team Name],NA(),0,1)</f>
        <v>New York Giants</v>
      </c>
      <c r="C5730" s="100" t="s">
        <v>446</v>
      </c>
      <c r="D5730" s="100" t="str">
        <f>_xlfn.XLOOKUP(tblMix[[#This Row],[Arena Name]],tblLookup[Arena Name],tblLookup[Arena Location],NA(),0,1)</f>
        <v>East Rutherford, New Jersey</v>
      </c>
      <c r="E5730" s="100">
        <v>82500</v>
      </c>
      <c r="F5730" s="129">
        <v>2010</v>
      </c>
      <c r="G5730" s="100" t="s">
        <v>277</v>
      </c>
      <c r="H5730" s="15" t="s">
        <v>287</v>
      </c>
      <c r="I5730" s="130">
        <v>8.2200000000000006</v>
      </c>
      <c r="J5730" s="6">
        <f>1</f>
        <v>1</v>
      </c>
    </row>
    <row r="5731" spans="2:10" ht="23.25" customHeight="1">
      <c r="B5731" s="100" t="s">
        <v>393</v>
      </c>
      <c r="C5731" s="100" t="s">
        <v>394</v>
      </c>
      <c r="D5731" s="100" t="s">
        <v>395</v>
      </c>
      <c r="E5731" s="100">
        <v>61500</v>
      </c>
      <c r="F5731" s="129">
        <v>1924</v>
      </c>
      <c r="G5731" s="100" t="s">
        <v>292</v>
      </c>
      <c r="H5731" s="15" t="s">
        <v>287</v>
      </c>
      <c r="I5731" s="130">
        <v>9.99</v>
      </c>
      <c r="J5731" s="6">
        <f>1</f>
        <v>1</v>
      </c>
    </row>
    <row r="5732" spans="2:10" ht="23.25" customHeight="1">
      <c r="B5732" s="100" t="str" cm="1">
        <f t="array" ref="B5732">_xlfn.XLOOKUP(tblMix[[#This Row],[Arena Name]]&amp;tblMix[[#This Row],[Arena Location]],tblLookup[Arena Name]&amp;tblLookup[Arena Location],tblLookup[Team Name],NA(),0,1)</f>
        <v>Tampa Bay Buccaneers</v>
      </c>
      <c r="C5732" s="100" t="s">
        <v>462</v>
      </c>
      <c r="D5732" s="100" t="str">
        <f>_xlfn.XLOOKUP(tblMix[[#This Row],[Arena Name]],tblLookup[Arena Name],tblLookup[Arena Location],NA(),0,1)</f>
        <v>Tampa, Florida</v>
      </c>
      <c r="E5732" s="100">
        <v>65890</v>
      </c>
      <c r="F5732" s="129">
        <v>1998</v>
      </c>
      <c r="G5732" s="100" t="s">
        <v>364</v>
      </c>
      <c r="H5732" s="15" t="s">
        <v>283</v>
      </c>
      <c r="I5732" s="130">
        <v>6.86</v>
      </c>
      <c r="J5732" s="6">
        <f>1</f>
        <v>1</v>
      </c>
    </row>
    <row r="5733" spans="2:10" ht="23.25" customHeight="1">
      <c r="B5733" s="100" t="s">
        <v>381</v>
      </c>
      <c r="C5733" s="100" t="s">
        <v>382</v>
      </c>
      <c r="D5733" s="100" t="s">
        <v>383</v>
      </c>
      <c r="E5733" s="100">
        <v>71000</v>
      </c>
      <c r="F5733" s="129">
        <v>2017</v>
      </c>
      <c r="G5733" s="100" t="s">
        <v>285</v>
      </c>
      <c r="H5733" s="15" t="s">
        <v>283</v>
      </c>
      <c r="I5733" s="130">
        <v>12.71</v>
      </c>
      <c r="J5733" s="6">
        <f>1</f>
        <v>1</v>
      </c>
    </row>
    <row r="5734" spans="2:10" ht="23.25" customHeight="1">
      <c r="B5734" s="100" t="s">
        <v>390</v>
      </c>
      <c r="C5734" s="100" t="s">
        <v>391</v>
      </c>
      <c r="D5734" s="100" t="s">
        <v>392</v>
      </c>
      <c r="E5734" s="100">
        <v>75523</v>
      </c>
      <c r="F5734" s="129">
        <v>1996</v>
      </c>
      <c r="G5734" s="100" t="s">
        <v>324</v>
      </c>
      <c r="H5734" s="15" t="s">
        <v>283</v>
      </c>
      <c r="I5734" s="130">
        <v>14.14</v>
      </c>
      <c r="J5734" s="6">
        <f>1</f>
        <v>1</v>
      </c>
    </row>
    <row r="5735" spans="2:10" ht="23.25" customHeight="1">
      <c r="B5735" s="100" t="s">
        <v>433</v>
      </c>
      <c r="C5735" s="100" t="s">
        <v>434</v>
      </c>
      <c r="D5735" s="100" t="str">
        <f>_xlfn.XLOOKUP(tblMix[[#This Row],[Arena Name]],tblLookup[Arena Name],tblLookup[Arena Location],NA(),0,1)</f>
        <v>Miami Gardens, Florida</v>
      </c>
      <c r="E5735" s="100">
        <v>65326</v>
      </c>
      <c r="F5735" s="129">
        <v>1987</v>
      </c>
      <c r="G5735" s="100" t="s">
        <v>286</v>
      </c>
      <c r="H5735" s="15" t="s">
        <v>287</v>
      </c>
      <c r="I5735" s="130">
        <v>8.8800000000000008</v>
      </c>
      <c r="J5735" s="6">
        <f>1</f>
        <v>1</v>
      </c>
    </row>
    <row r="5736" spans="2:10" ht="23.25" customHeight="1">
      <c r="B5736" s="100" t="s">
        <v>381</v>
      </c>
      <c r="C5736" s="100" t="s">
        <v>382</v>
      </c>
      <c r="D5736" s="100" t="str">
        <f>_xlfn.XLOOKUP(tblMix[[#This Row],[Arena Name]],tblLookup[Arena Name],tblLookup[Arena Location],NA(),0,1)</f>
        <v>Atlanta, Georgia</v>
      </c>
      <c r="E5736" s="100">
        <v>71000</v>
      </c>
      <c r="F5736" s="129">
        <v>2017</v>
      </c>
      <c r="G5736" s="100" t="s">
        <v>282</v>
      </c>
      <c r="H5736" s="15" t="s">
        <v>290</v>
      </c>
      <c r="I5736" s="130">
        <v>5.88</v>
      </c>
      <c r="J5736" s="6">
        <f>1</f>
        <v>1</v>
      </c>
    </row>
    <row r="5737" spans="2:10" ht="23.25" customHeight="1">
      <c r="B5737" s="100" t="s">
        <v>387</v>
      </c>
      <c r="C5737" s="100" t="s">
        <v>388</v>
      </c>
      <c r="D5737" s="100" t="s">
        <v>389</v>
      </c>
      <c r="E5737" s="100">
        <v>71608</v>
      </c>
      <c r="F5737" s="129">
        <v>1973</v>
      </c>
      <c r="G5737" s="100" t="s">
        <v>298</v>
      </c>
      <c r="H5737" s="15" t="s">
        <v>287</v>
      </c>
      <c r="I5737" s="130">
        <v>9.84</v>
      </c>
      <c r="J5737" s="6">
        <f>1</f>
        <v>1</v>
      </c>
    </row>
    <row r="5738" spans="2:10" ht="23.25" customHeight="1">
      <c r="B5738" s="100" t="s">
        <v>408</v>
      </c>
      <c r="C5738" s="100" t="s">
        <v>409</v>
      </c>
      <c r="D5738" s="100" t="s">
        <v>410</v>
      </c>
      <c r="E5738" s="100">
        <v>65000</v>
      </c>
      <c r="F5738" s="129">
        <v>2002</v>
      </c>
      <c r="G5738" s="100" t="s">
        <v>272</v>
      </c>
      <c r="H5738" s="15" t="s">
        <v>283</v>
      </c>
      <c r="I5738" s="130">
        <v>15.68</v>
      </c>
      <c r="J5738" s="6">
        <f>1</f>
        <v>1</v>
      </c>
    </row>
    <row r="5739" spans="2:10" ht="23.25" customHeight="1">
      <c r="B5739" s="100" t="s">
        <v>452</v>
      </c>
      <c r="C5739" s="100" t="s">
        <v>453</v>
      </c>
      <c r="D5739" s="100" t="str">
        <f>_xlfn.XLOOKUP(tblMix[[#This Row],[Arena Name]],tblLookup[Arena Name],tblLookup[Arena Location],NA(),0,1)</f>
        <v>Pittsburgh, Pennsylvania</v>
      </c>
      <c r="E5739" s="100">
        <v>68400</v>
      </c>
      <c r="F5739" s="129">
        <v>2001</v>
      </c>
      <c r="G5739" s="100" t="s">
        <v>363</v>
      </c>
      <c r="H5739" s="15" t="s">
        <v>283</v>
      </c>
      <c r="I5739" s="130">
        <v>5.05</v>
      </c>
      <c r="J5739" s="6">
        <f>1</f>
        <v>1</v>
      </c>
    </row>
    <row r="5740" spans="2:10" ht="23.25" customHeight="1">
      <c r="B5740" s="100" t="s">
        <v>433</v>
      </c>
      <c r="C5740" s="100" t="s">
        <v>434</v>
      </c>
      <c r="D5740" s="100" t="s">
        <v>435</v>
      </c>
      <c r="E5740" s="100">
        <v>65326</v>
      </c>
      <c r="F5740" s="129">
        <v>1987</v>
      </c>
      <c r="G5740" s="100" t="s">
        <v>302</v>
      </c>
      <c r="H5740" s="15" t="s">
        <v>283</v>
      </c>
      <c r="I5740" s="130">
        <v>2.62</v>
      </c>
      <c r="J5740" s="6">
        <f>1</f>
        <v>1</v>
      </c>
    </row>
    <row r="5741" spans="2:10" ht="23.25" customHeight="1">
      <c r="B5741" s="100" t="s">
        <v>452</v>
      </c>
      <c r="C5741" s="100" t="str">
        <f>_xlfn.XLOOKUP(tblMix[[#This Row],[Team Name]],tblLookup[Team Name],tblLookup[Arena Name],NA(),0,1)</f>
        <v>Acrisure Stadium</v>
      </c>
      <c r="D5741" s="100" t="str">
        <f>_xlfn.XLOOKUP(tblMix[[#This Row],[Arena Name]],tblLookup[Arena Name],tblLookup[Arena Location],NA(),0,1)</f>
        <v>Pittsburgh, Pennsylvania</v>
      </c>
      <c r="E5741" s="100">
        <v>68400</v>
      </c>
      <c r="F5741" s="129">
        <v>2001</v>
      </c>
      <c r="G5741" s="100" t="s">
        <v>268</v>
      </c>
      <c r="H5741" s="15" t="s">
        <v>290</v>
      </c>
      <c r="I5741" s="130">
        <v>6.16</v>
      </c>
      <c r="J5741" s="6">
        <f>1</f>
        <v>1</v>
      </c>
    </row>
    <row r="5742" spans="2:10" ht="23.25" customHeight="1">
      <c r="B5742" s="100" t="s">
        <v>405</v>
      </c>
      <c r="C5742" s="100" t="str">
        <f>_xlfn.XLOOKUP(tblMix[[#This Row],[Team Name]],tblLookup[Team Name],tblLookup[Arena Name],NA(),0,1)</f>
        <v>Empower Field at Mile High</v>
      </c>
      <c r="D5742" s="100" t="str">
        <f>_xlfn.XLOOKUP(tblMix[[#This Row],[Arena Name]],tblLookup[Arena Name],tblLookup[Arena Location],NA(),0,1)</f>
        <v>Denver, Colorado</v>
      </c>
      <c r="E5742" s="100">
        <v>76125</v>
      </c>
      <c r="F5742" s="129">
        <v>2001</v>
      </c>
      <c r="G5742" s="100" t="s">
        <v>288</v>
      </c>
      <c r="H5742" s="15" t="s">
        <v>287</v>
      </c>
      <c r="I5742" s="130">
        <v>5.13</v>
      </c>
      <c r="J5742" s="6">
        <f>1</f>
        <v>1</v>
      </c>
    </row>
    <row r="5743" spans="2:10" ht="23.25" customHeight="1">
      <c r="B5743" s="100" t="s">
        <v>455</v>
      </c>
      <c r="C5743" s="100" t="str">
        <f>_xlfn.XLOOKUP(tblMix[[#This Row],[Team Name]],tblLookup[Team Name],tblLookup[Arena Name],NA(),0,1)</f>
        <v>Levi's Stadium</v>
      </c>
      <c r="D5743" s="100" t="str">
        <f>_xlfn.XLOOKUP(tblMix[[#This Row],[Arena Name]],tblLookup[Arena Name],tblLookup[Arena Location],NA(),0,1)</f>
        <v>Santa Clara, California</v>
      </c>
      <c r="E5743" s="100">
        <v>68500</v>
      </c>
      <c r="F5743" s="129">
        <v>2014</v>
      </c>
      <c r="G5743" s="100" t="s">
        <v>358</v>
      </c>
      <c r="H5743" s="15" t="s">
        <v>290</v>
      </c>
      <c r="I5743" s="130">
        <v>13.59</v>
      </c>
      <c r="J5743" s="6">
        <f>1</f>
        <v>1</v>
      </c>
    </row>
    <row r="5744" spans="2:10" ht="23.25" customHeight="1">
      <c r="B5744" s="100" t="s">
        <v>393</v>
      </c>
      <c r="C5744" s="100" t="s">
        <v>394</v>
      </c>
      <c r="D5744" s="100" t="s">
        <v>395</v>
      </c>
      <c r="E5744" s="100">
        <v>61500</v>
      </c>
      <c r="F5744" s="129">
        <v>1924</v>
      </c>
      <c r="G5744" s="100" t="s">
        <v>310</v>
      </c>
      <c r="H5744" s="15" t="s">
        <v>283</v>
      </c>
      <c r="I5744" s="130">
        <v>7.49</v>
      </c>
      <c r="J5744" s="6">
        <f>1</f>
        <v>1</v>
      </c>
    </row>
    <row r="5745" spans="2:10" ht="23.25" customHeight="1">
      <c r="B5745" s="100" t="s">
        <v>402</v>
      </c>
      <c r="C5745" s="100" t="s">
        <v>403</v>
      </c>
      <c r="D5745" s="100" t="str">
        <f>_xlfn.XLOOKUP(tblMix[[#This Row],[Arena Name]],tblLookup[Arena Name],tblLookup[Arena Location],NA(),0,1)</f>
        <v>Arlington, Texas</v>
      </c>
      <c r="E5745" s="100">
        <v>80000</v>
      </c>
      <c r="F5745" s="129">
        <v>2009</v>
      </c>
      <c r="G5745" s="100" t="s">
        <v>300</v>
      </c>
      <c r="H5745" s="15" t="s">
        <v>287</v>
      </c>
      <c r="I5745" s="130">
        <v>8.15</v>
      </c>
      <c r="J5745" s="6">
        <f>1</f>
        <v>1</v>
      </c>
    </row>
    <row r="5746" spans="2:10" ht="23.25" customHeight="1">
      <c r="B5746" s="100" t="str" cm="1">
        <f t="array" ref="B5746">_xlfn.XLOOKUP(tblMix[[#This Row],[Arena Name]]&amp;tblMix[[#This Row],[Arena Location]],tblLookup[Arena Name]&amp;tblLookup[Arena Location],tblLookup[Team Name],NA(),0,1)</f>
        <v>New York Giants</v>
      </c>
      <c r="C5746" s="100" t="str">
        <f>_xlfn.XLOOKUP(tblMix[[#This Row],[Arena Location]],tblLookup[Arena Location],tblLookup[Arena Name],NA(),0,1)</f>
        <v>MetLife Stadium</v>
      </c>
      <c r="D5746" s="100" t="s">
        <v>447</v>
      </c>
      <c r="E5746" s="100">
        <v>82500</v>
      </c>
      <c r="F5746" s="129">
        <v>2010</v>
      </c>
      <c r="G5746" s="100" t="s">
        <v>358</v>
      </c>
      <c r="H5746" s="15" t="s">
        <v>287</v>
      </c>
      <c r="I5746" s="130">
        <v>14.51</v>
      </c>
      <c r="J5746" s="6">
        <f>1</f>
        <v>1</v>
      </c>
    </row>
    <row r="5747" spans="2:10" ht="23.25" customHeight="1">
      <c r="B5747" s="100" t="s">
        <v>402</v>
      </c>
      <c r="C5747" s="100" t="s">
        <v>403</v>
      </c>
      <c r="D5747" s="100" t="s">
        <v>404</v>
      </c>
      <c r="E5747" s="100">
        <v>80000</v>
      </c>
      <c r="F5747" s="129">
        <v>2009</v>
      </c>
      <c r="G5747" s="100" t="s">
        <v>309</v>
      </c>
      <c r="H5747" s="15" t="s">
        <v>290</v>
      </c>
      <c r="I5747" s="130">
        <v>1.83</v>
      </c>
      <c r="J5747" s="6">
        <f>1</f>
        <v>1</v>
      </c>
    </row>
    <row r="5748" spans="2:10" ht="23.25" customHeight="1">
      <c r="B5748" s="100" t="s">
        <v>381</v>
      </c>
      <c r="C5748" s="100" t="s">
        <v>382</v>
      </c>
      <c r="D5748" s="100" t="s">
        <v>383</v>
      </c>
      <c r="E5748" s="100">
        <v>71000</v>
      </c>
      <c r="F5748" s="129">
        <v>2017</v>
      </c>
      <c r="G5748" s="100" t="s">
        <v>269</v>
      </c>
      <c r="H5748" s="15" t="s">
        <v>283</v>
      </c>
      <c r="I5748" s="130">
        <v>10.34</v>
      </c>
      <c r="J5748" s="6">
        <f>1</f>
        <v>1</v>
      </c>
    </row>
    <row r="5749" spans="2:10" ht="23.25" customHeight="1">
      <c r="B5749" s="100" t="s">
        <v>402</v>
      </c>
      <c r="C5749" s="100" t="s">
        <v>403</v>
      </c>
      <c r="D5749" s="100" t="s">
        <v>404</v>
      </c>
      <c r="E5749" s="100">
        <v>80000</v>
      </c>
      <c r="F5749" s="129">
        <v>2009</v>
      </c>
      <c r="G5749" s="100" t="s">
        <v>277</v>
      </c>
      <c r="H5749" s="15" t="s">
        <v>283</v>
      </c>
      <c r="I5749" s="130">
        <v>8.2200000000000006</v>
      </c>
      <c r="J5749" s="6">
        <f>1</f>
        <v>1</v>
      </c>
    </row>
    <row r="5750" spans="2:10" ht="23.25" customHeight="1">
      <c r="B5750" s="100" t="s">
        <v>411</v>
      </c>
      <c r="C5750" s="100" t="s">
        <v>412</v>
      </c>
      <c r="D5750" s="100" t="s">
        <v>413</v>
      </c>
      <c r="E5750" s="100">
        <v>81441</v>
      </c>
      <c r="F5750" s="129">
        <v>1957</v>
      </c>
      <c r="G5750" s="100" t="s">
        <v>298</v>
      </c>
      <c r="H5750" s="15" t="s">
        <v>287</v>
      </c>
      <c r="I5750" s="130">
        <v>9.84</v>
      </c>
      <c r="J5750" s="6">
        <f>1</f>
        <v>1</v>
      </c>
    </row>
    <row r="5751" spans="2:10" ht="23.25" customHeight="1">
      <c r="B5751" s="100" t="s">
        <v>414</v>
      </c>
      <c r="C5751" s="100" t="s">
        <v>415</v>
      </c>
      <c r="D5751" s="100" t="s">
        <v>416</v>
      </c>
      <c r="E5751" s="100">
        <v>72220</v>
      </c>
      <c r="F5751" s="129">
        <v>2002</v>
      </c>
      <c r="G5751" s="100" t="s">
        <v>269</v>
      </c>
      <c r="H5751" s="15" t="s">
        <v>290</v>
      </c>
      <c r="I5751" s="130">
        <v>10.77</v>
      </c>
      <c r="J5751" s="6">
        <f>1</f>
        <v>1</v>
      </c>
    </row>
    <row r="5752" spans="2:10" ht="23.25" customHeight="1">
      <c r="B5752" s="100" t="s">
        <v>426</v>
      </c>
      <c r="C5752" s="100" t="s">
        <v>427</v>
      </c>
      <c r="D5752" s="100" t="s">
        <v>428</v>
      </c>
      <c r="E5752" s="100">
        <v>65000</v>
      </c>
      <c r="F5752" s="129">
        <v>2020</v>
      </c>
      <c r="G5752" s="100" t="s">
        <v>312</v>
      </c>
      <c r="H5752" s="15" t="s">
        <v>287</v>
      </c>
      <c r="I5752" s="130">
        <v>16.22</v>
      </c>
      <c r="J5752" s="6">
        <f>1</f>
        <v>1</v>
      </c>
    </row>
    <row r="5753" spans="2:10" ht="23.25" customHeight="1">
      <c r="B5753" s="100" t="str" cm="1">
        <f t="array" ref="B5753">_xlfn.XLOOKUP(tblMix[[#This Row],[Arena Name]]&amp;tblMix[[#This Row],[Arena Location]],tblLookup[Arena Name]&amp;tblLookup[Arena Location],tblLookup[Team Name],NA(),0,1)</f>
        <v>Cincinnati Bengals</v>
      </c>
      <c r="C5753" s="100" t="str">
        <f>_xlfn.XLOOKUP(tblMix[[#This Row],[Arena Location]],tblLookup[Arena Location],tblLookup[Arena Name],NA(),0,1)</f>
        <v>Paycor Stadium</v>
      </c>
      <c r="D5753" s="100" t="s">
        <v>398</v>
      </c>
      <c r="E5753" s="100">
        <v>65515</v>
      </c>
      <c r="F5753" s="129">
        <v>2000</v>
      </c>
      <c r="G5753" s="100" t="s">
        <v>364</v>
      </c>
      <c r="H5753" s="15" t="s">
        <v>281</v>
      </c>
      <c r="I5753" s="130">
        <v>7.2</v>
      </c>
      <c r="J5753" s="6">
        <f>1</f>
        <v>1</v>
      </c>
    </row>
    <row r="5754" spans="2:10" ht="23.25" customHeight="1">
      <c r="B5754" s="100" t="str" cm="1">
        <f t="array" ref="B5754">_xlfn.XLOOKUP(tblMix[[#This Row],[Arena Name]]&amp;tblMix[[#This Row],[Arena Location]],tblLookup[Arena Name]&amp;tblLookup[Arena Location],tblLookup[Team Name],NA(),0,1)</f>
        <v>Denver Broncos</v>
      </c>
      <c r="C5754" s="100" t="s">
        <v>406</v>
      </c>
      <c r="D5754" s="100" t="str">
        <f>_xlfn.XLOOKUP(tblMix[[#This Row],[Arena Name]],tblLookup[Arena Name],tblLookup[Arena Location],NA(),0,1)</f>
        <v>Denver, Colorado</v>
      </c>
      <c r="E5754" s="100">
        <v>76125</v>
      </c>
      <c r="F5754" s="129">
        <v>2001</v>
      </c>
      <c r="G5754" s="100" t="s">
        <v>292</v>
      </c>
      <c r="H5754" s="15" t="s">
        <v>287</v>
      </c>
      <c r="I5754" s="130">
        <v>9.99</v>
      </c>
      <c r="J5754" s="6">
        <f>1</f>
        <v>1</v>
      </c>
    </row>
    <row r="5755" spans="2:10" ht="23.25" customHeight="1">
      <c r="B5755" s="100" t="s">
        <v>387</v>
      </c>
      <c r="C5755" s="100" t="s">
        <v>388</v>
      </c>
      <c r="D5755" s="100" t="s">
        <v>389</v>
      </c>
      <c r="E5755" s="100">
        <v>71608</v>
      </c>
      <c r="F5755" s="129">
        <v>1973</v>
      </c>
      <c r="G5755" s="100" t="s">
        <v>363</v>
      </c>
      <c r="H5755" s="15" t="s">
        <v>287</v>
      </c>
      <c r="I5755" s="130">
        <v>5.05</v>
      </c>
      <c r="J5755" s="6">
        <f>1</f>
        <v>1</v>
      </c>
    </row>
    <row r="5756" spans="2:10" ht="23.25" customHeight="1">
      <c r="B5756" s="100" t="s">
        <v>448</v>
      </c>
      <c r="C5756" s="100" t="s">
        <v>446</v>
      </c>
      <c r="D5756" s="100" t="s">
        <v>447</v>
      </c>
      <c r="E5756" s="100">
        <v>82500</v>
      </c>
      <c r="F5756" s="129">
        <v>2010</v>
      </c>
      <c r="G5756" s="100" t="s">
        <v>363</v>
      </c>
      <c r="H5756" s="15" t="s">
        <v>287</v>
      </c>
      <c r="I5756" s="130">
        <v>5.05</v>
      </c>
      <c r="J5756" s="6">
        <f>1</f>
        <v>1</v>
      </c>
    </row>
    <row r="5757" spans="2:10" ht="23.25" customHeight="1">
      <c r="B5757" s="100" t="s">
        <v>448</v>
      </c>
      <c r="C5757" s="100" t="s">
        <v>446</v>
      </c>
      <c r="D5757" s="100" t="str">
        <f>_xlfn.XLOOKUP(tblMix[[#This Row],[Arena Name]],tblLookup[Arena Name],tblLookup[Arena Location],NA(),0,1)</f>
        <v>East Rutherford, New Jersey</v>
      </c>
      <c r="E5757" s="100">
        <v>82500</v>
      </c>
      <c r="F5757" s="129">
        <v>2010</v>
      </c>
      <c r="G5757" s="100" t="s">
        <v>321</v>
      </c>
      <c r="H5757" s="15" t="s">
        <v>287</v>
      </c>
      <c r="I5757" s="130">
        <v>3.98</v>
      </c>
      <c r="J5757" s="6">
        <f>1</f>
        <v>1</v>
      </c>
    </row>
    <row r="5758" spans="2:10" ht="23.25" customHeight="1">
      <c r="B5758" s="100" t="str" cm="1">
        <f t="array" ref="B5758">_xlfn.XLOOKUP(tblMix[[#This Row],[Arena Name]]&amp;tblMix[[#This Row],[Arena Location]],tblLookup[Arena Name]&amp;tblLookup[Arena Location],tblLookup[Team Name],NA(),0,1)</f>
        <v>Baltimore Ravens</v>
      </c>
      <c r="C5758" s="100" t="str">
        <f>_xlfn.XLOOKUP(tblMix[[#This Row],[Arena Location]],tblLookup[Arena Location],tblLookup[Arena Name],NA(),0,1)</f>
        <v>M&amp;T Bank Stadium</v>
      </c>
      <c r="D5758" s="100" t="s">
        <v>386</v>
      </c>
      <c r="E5758" s="100">
        <v>71008</v>
      </c>
      <c r="F5758" s="129">
        <v>1998</v>
      </c>
      <c r="G5758" s="100" t="s">
        <v>295</v>
      </c>
      <c r="H5758" s="15" t="s">
        <v>283</v>
      </c>
      <c r="I5758" s="130">
        <v>15.3</v>
      </c>
      <c r="J5758" s="6">
        <f>1</f>
        <v>1</v>
      </c>
    </row>
    <row r="5759" spans="2:10" ht="23.25" customHeight="1">
      <c r="B5759" s="100" t="s">
        <v>464</v>
      </c>
      <c r="C5759" s="100" t="str">
        <f>_xlfn.XLOOKUP(tblMix[[#This Row],[Team Name]],tblLookup[Team Name],tblLookup[Arena Name],NA(),0,1)</f>
        <v>Nissan Stadium</v>
      </c>
      <c r="D5759" s="100" t="s">
        <v>466</v>
      </c>
      <c r="E5759" s="100">
        <v>69143</v>
      </c>
      <c r="F5759" s="129">
        <v>1999</v>
      </c>
      <c r="G5759" s="100" t="s">
        <v>274</v>
      </c>
      <c r="H5759" s="15" t="s">
        <v>290</v>
      </c>
      <c r="I5759" s="130">
        <v>7.28</v>
      </c>
      <c r="J5759" s="6">
        <f>1</f>
        <v>1</v>
      </c>
    </row>
    <row r="5760" spans="2:10" ht="23.25" customHeight="1">
      <c r="B5760" s="100" t="s">
        <v>458</v>
      </c>
      <c r="C5760" s="100" t="s">
        <v>459</v>
      </c>
      <c r="D5760" s="100" t="s">
        <v>460</v>
      </c>
      <c r="E5760" s="100">
        <v>69000</v>
      </c>
      <c r="F5760" s="129">
        <v>2002</v>
      </c>
      <c r="G5760" s="100" t="s">
        <v>271</v>
      </c>
      <c r="H5760" s="15" t="s">
        <v>283</v>
      </c>
      <c r="I5760" s="130">
        <v>9.4700000000000006</v>
      </c>
      <c r="J5760" s="6">
        <f>1</f>
        <v>1</v>
      </c>
    </row>
    <row r="5761" spans="2:10" ht="23.25" customHeight="1">
      <c r="B5761" s="100" t="s">
        <v>381</v>
      </c>
      <c r="C5761" s="100" t="s">
        <v>382</v>
      </c>
      <c r="D5761" s="100" t="s">
        <v>383</v>
      </c>
      <c r="E5761" s="100">
        <v>71000</v>
      </c>
      <c r="F5761" s="129">
        <v>2017</v>
      </c>
      <c r="G5761" s="100" t="s">
        <v>295</v>
      </c>
      <c r="H5761" s="15" t="s">
        <v>281</v>
      </c>
      <c r="I5761" s="130">
        <v>13.92</v>
      </c>
      <c r="J5761" s="6">
        <f>1</f>
        <v>1</v>
      </c>
    </row>
    <row r="5762" spans="2:10" ht="23.25" customHeight="1">
      <c r="B5762" s="100" t="s">
        <v>378</v>
      </c>
      <c r="C5762" s="100" t="s">
        <v>379</v>
      </c>
      <c r="D5762" s="100" t="str">
        <f>_xlfn.XLOOKUP(tblMix[[#This Row],[Arena Name]],tblLookup[Arena Name],tblLookup[Arena Location],NA(),0,1)</f>
        <v>Glendale, Arizona</v>
      </c>
      <c r="E5762" s="100">
        <v>63400</v>
      </c>
      <c r="F5762" s="129">
        <v>2006</v>
      </c>
      <c r="G5762" s="100" t="s">
        <v>359</v>
      </c>
      <c r="H5762" s="15" t="s">
        <v>281</v>
      </c>
      <c r="I5762" s="130">
        <v>12.11</v>
      </c>
      <c r="J5762" s="6">
        <f>1</f>
        <v>1</v>
      </c>
    </row>
    <row r="5763" spans="2:10" ht="23.25" customHeight="1">
      <c r="B5763" s="100" t="s">
        <v>405</v>
      </c>
      <c r="C5763" s="100" t="s">
        <v>406</v>
      </c>
      <c r="D5763" s="100" t="str">
        <f>_xlfn.XLOOKUP(tblMix[[#This Row],[Arena Name]],tblLookup[Arena Name],tblLookup[Arena Location],NA(),0,1)</f>
        <v>Denver, Colorado</v>
      </c>
      <c r="E5763" s="100">
        <v>76125</v>
      </c>
      <c r="F5763" s="129">
        <v>2001</v>
      </c>
      <c r="G5763" s="100" t="s">
        <v>272</v>
      </c>
      <c r="H5763" s="15" t="s">
        <v>283</v>
      </c>
      <c r="I5763" s="130">
        <v>15.68</v>
      </c>
      <c r="J5763" s="6">
        <f>1</f>
        <v>1</v>
      </c>
    </row>
    <row r="5764" spans="2:10" ht="23.25" customHeight="1">
      <c r="B5764" s="100" t="str" cm="1">
        <f t="array" ref="B5764">_xlfn.XLOOKUP(tblMix[[#This Row],[Arena Name]]&amp;tblMix[[#This Row],[Arena Location]],tblLookup[Arena Name]&amp;tblLookup[Arena Location],tblLookup[Team Name],NA(),0,1)</f>
        <v>Green Bay Packers</v>
      </c>
      <c r="C5764" s="100" t="s">
        <v>412</v>
      </c>
      <c r="D5764" s="100" t="s">
        <v>413</v>
      </c>
      <c r="E5764" s="100">
        <v>81441</v>
      </c>
      <c r="F5764" s="129">
        <v>1957</v>
      </c>
      <c r="G5764" s="100" t="s">
        <v>298</v>
      </c>
      <c r="H5764" s="15" t="s">
        <v>287</v>
      </c>
      <c r="I5764" s="130">
        <v>9.84</v>
      </c>
      <c r="J5764" s="6">
        <f>1</f>
        <v>1</v>
      </c>
    </row>
    <row r="5765" spans="2:10" ht="23.25" customHeight="1">
      <c r="B5765" s="100" t="s">
        <v>396</v>
      </c>
      <c r="C5765" s="100" t="s">
        <v>397</v>
      </c>
      <c r="D5765" s="100" t="s">
        <v>398</v>
      </c>
      <c r="E5765" s="100">
        <v>65515</v>
      </c>
      <c r="F5765" s="129">
        <v>2000</v>
      </c>
      <c r="G5765" s="100" t="s">
        <v>296</v>
      </c>
      <c r="H5765" s="15" t="s">
        <v>287</v>
      </c>
      <c r="I5765" s="130">
        <v>11.1</v>
      </c>
      <c r="J5765" s="6">
        <f>1</f>
        <v>1</v>
      </c>
    </row>
    <row r="5766" spans="2:10" ht="23.25" customHeight="1">
      <c r="B5766" s="100" t="s">
        <v>399</v>
      </c>
      <c r="C5766" s="100" t="s">
        <v>400</v>
      </c>
      <c r="D5766" s="100" t="s">
        <v>401</v>
      </c>
      <c r="E5766" s="100">
        <v>67895</v>
      </c>
      <c r="F5766" s="129">
        <v>1999</v>
      </c>
      <c r="G5766" s="100" t="s">
        <v>270</v>
      </c>
      <c r="H5766" s="15" t="s">
        <v>283</v>
      </c>
      <c r="I5766" s="130">
        <v>8.67</v>
      </c>
      <c r="J5766" s="6">
        <f>1</f>
        <v>1</v>
      </c>
    </row>
    <row r="5767" spans="2:10" ht="23.25" customHeight="1">
      <c r="B5767" s="100" t="str" cm="1">
        <f t="array" ref="B5767">_xlfn.XLOOKUP(tblMix[[#This Row],[Arena Name]]&amp;tblMix[[#This Row],[Arena Location]],tblLookup[Arena Name]&amp;tblLookup[Arena Location],tblLookup[Team Name],NA(),0,1)</f>
        <v>Denver Broncos</v>
      </c>
      <c r="C5767" s="100" t="s">
        <v>406</v>
      </c>
      <c r="D5767" s="100" t="s">
        <v>407</v>
      </c>
      <c r="E5767" s="100">
        <v>76125</v>
      </c>
      <c r="F5767" s="129">
        <v>2001</v>
      </c>
      <c r="G5767" s="100" t="s">
        <v>299</v>
      </c>
      <c r="H5767" s="15" t="s">
        <v>281</v>
      </c>
      <c r="I5767" s="130">
        <v>5.31</v>
      </c>
      <c r="J5767" s="6">
        <f>1</f>
        <v>1</v>
      </c>
    </row>
    <row r="5768" spans="2:10" ht="23.25" customHeight="1">
      <c r="B5768" s="100" t="str" cm="1">
        <f t="array" ref="B5768">_xlfn.XLOOKUP(tblMix[[#This Row],[Arena Name]]&amp;tblMix[[#This Row],[Arena Location]],tblLookup[Arena Name]&amp;tblLookup[Arena Location],tblLookup[Team Name],NA(),0,1)</f>
        <v>Minnesota Vikings</v>
      </c>
      <c r="C5768" s="100" t="s">
        <v>437</v>
      </c>
      <c r="D5768" s="100" t="str">
        <f>_xlfn.XLOOKUP(tblMix[[#This Row],[Arena Name]],tblLookup[Arena Name],tblLookup[Arena Location],NA(),0,1)</f>
        <v>Minneapolis, Minnesota</v>
      </c>
      <c r="E5768" s="100">
        <v>66655</v>
      </c>
      <c r="F5768" s="129">
        <v>2016</v>
      </c>
      <c r="G5768" s="100" t="s">
        <v>322</v>
      </c>
      <c r="H5768" s="15" t="s">
        <v>290</v>
      </c>
      <c r="I5768" s="130">
        <v>5.04</v>
      </c>
      <c r="J5768" s="6">
        <f>1</f>
        <v>1</v>
      </c>
    </row>
    <row r="5769" spans="2:10" ht="23.25" customHeight="1">
      <c r="B5769" s="100" t="s">
        <v>384</v>
      </c>
      <c r="C5769" s="100" t="str">
        <f>_xlfn.XLOOKUP(tblMix[[#This Row],[Team Name]],tblLookup[Team Name],tblLookup[Arena Name],NA(),0,1)</f>
        <v>M&amp;T Bank Stadium</v>
      </c>
      <c r="D5769" s="100" t="s">
        <v>386</v>
      </c>
      <c r="E5769" s="100">
        <v>71008</v>
      </c>
      <c r="F5769" s="129">
        <v>1998</v>
      </c>
      <c r="G5769" s="100" t="s">
        <v>295</v>
      </c>
      <c r="H5769" s="15" t="s">
        <v>281</v>
      </c>
      <c r="I5769" s="130">
        <v>13.92</v>
      </c>
      <c r="J5769" s="6">
        <f>1</f>
        <v>1</v>
      </c>
    </row>
    <row r="5770" spans="2:10" ht="23.25" customHeight="1">
      <c r="B5770" s="100" t="s">
        <v>464</v>
      </c>
      <c r="C5770" s="100" t="str">
        <f>_xlfn.XLOOKUP(tblMix[[#This Row],[Team Name]],tblLookup[Team Name],tblLookup[Arena Name],NA(),0,1)</f>
        <v>Nissan Stadium</v>
      </c>
      <c r="D5770" s="100" t="s">
        <v>466</v>
      </c>
      <c r="E5770" s="100">
        <v>69143</v>
      </c>
      <c r="F5770" s="129">
        <v>1999</v>
      </c>
      <c r="G5770" s="100" t="s">
        <v>291</v>
      </c>
      <c r="H5770" s="15" t="s">
        <v>281</v>
      </c>
      <c r="I5770" s="130">
        <v>9.43</v>
      </c>
      <c r="J5770" s="6">
        <f>1</f>
        <v>1</v>
      </c>
    </row>
    <row r="5771" spans="2:10" ht="23.25" customHeight="1">
      <c r="B5771" s="100" t="str" cm="1">
        <f t="array" ref="B5771">_xlfn.XLOOKUP(tblMix[[#This Row],[Arena Name]]&amp;tblMix[[#This Row],[Arena Location]],tblLookup[Arena Name]&amp;tblLookup[Arena Location],tblLookup[Team Name],NA(),0,1)</f>
        <v>Las Vegas Raiders</v>
      </c>
      <c r="C5771" s="100" t="str">
        <f>_xlfn.XLOOKUP(tblMix[[#This Row],[Arena Location]],tblLookup[Arena Location],tblLookup[Arena Name],NA(),0,1)</f>
        <v>Allegiant Stadium</v>
      </c>
      <c r="D5771" s="100" t="s">
        <v>428</v>
      </c>
      <c r="E5771" s="100">
        <v>65000</v>
      </c>
      <c r="F5771" s="129">
        <v>2020</v>
      </c>
      <c r="G5771" s="100" t="s">
        <v>292</v>
      </c>
      <c r="H5771" s="15" t="s">
        <v>281</v>
      </c>
      <c r="I5771" s="130">
        <v>9.19</v>
      </c>
      <c r="J5771" s="6">
        <f>1</f>
        <v>1</v>
      </c>
    </row>
    <row r="5772" spans="2:10" ht="23.25" customHeight="1">
      <c r="B5772" s="100" t="s">
        <v>396</v>
      </c>
      <c r="C5772" s="100" t="s">
        <v>397</v>
      </c>
      <c r="D5772" s="100" t="str">
        <f>_xlfn.XLOOKUP(tblMix[[#This Row],[Arena Name]],tblLookup[Arena Name],tblLookup[Arena Location],NA(),0,1)</f>
        <v>Cincinnati, Ohio</v>
      </c>
      <c r="E5772" s="100">
        <v>65515</v>
      </c>
      <c r="F5772" s="129">
        <v>2000</v>
      </c>
      <c r="G5772" s="100" t="s">
        <v>269</v>
      </c>
      <c r="H5772" s="15" t="s">
        <v>283</v>
      </c>
      <c r="I5772" s="130">
        <v>10.34</v>
      </c>
      <c r="J5772" s="6">
        <f>1</f>
        <v>1</v>
      </c>
    </row>
    <row r="5773" spans="2:10" ht="23.25" customHeight="1">
      <c r="B5773" s="100" t="s">
        <v>464</v>
      </c>
      <c r="C5773" s="100" t="s">
        <v>465</v>
      </c>
      <c r="D5773" s="100" t="str">
        <f>_xlfn.XLOOKUP(tblMix[[#This Row],[Arena Name]],tblLookup[Arena Name],tblLookup[Arena Location],NA(),0,1)</f>
        <v>Nashville, Tennessee</v>
      </c>
      <c r="E5773" s="100">
        <v>69143</v>
      </c>
      <c r="F5773" s="129">
        <v>1999</v>
      </c>
      <c r="G5773" s="100" t="s">
        <v>282</v>
      </c>
      <c r="H5773" s="15" t="s">
        <v>290</v>
      </c>
      <c r="I5773" s="130">
        <v>5.88</v>
      </c>
      <c r="J5773" s="6">
        <f>1</f>
        <v>1</v>
      </c>
    </row>
    <row r="5774" spans="2:10" ht="23.25" customHeight="1">
      <c r="B5774" s="100" t="s">
        <v>396</v>
      </c>
      <c r="C5774" s="100" t="s">
        <v>397</v>
      </c>
      <c r="D5774" s="100" t="str">
        <f>_xlfn.XLOOKUP(tblMix[[#This Row],[Arena Name]],tblLookup[Arena Name],tblLookup[Arena Location],NA(),0,1)</f>
        <v>Cincinnati, Ohio</v>
      </c>
      <c r="E5774" s="100">
        <v>65515</v>
      </c>
      <c r="F5774" s="129">
        <v>2000</v>
      </c>
      <c r="G5774" s="100" t="s">
        <v>276</v>
      </c>
      <c r="H5774" s="15" t="s">
        <v>287</v>
      </c>
      <c r="I5774" s="130">
        <v>6.13</v>
      </c>
      <c r="J5774" s="6">
        <f>1</f>
        <v>1</v>
      </c>
    </row>
    <row r="5775" spans="2:10" ht="23.25" customHeight="1">
      <c r="B5775" s="100" t="s">
        <v>467</v>
      </c>
      <c r="C5775" s="100" t="str">
        <f>_xlfn.XLOOKUP(tblMix[[#This Row],[Team Name]],tblLookup[Team Name],tblLookup[Arena Name],NA(),0,1)</f>
        <v>Commanders Field</v>
      </c>
      <c r="D5775" s="100" t="str">
        <f>_xlfn.XLOOKUP(tblMix[[#This Row],[Arena Name]],tblLookup[Arena Name],tblLookup[Arena Location],NA(),0,1)</f>
        <v>Landover, Maryland</v>
      </c>
      <c r="E5775" s="100">
        <v>82000</v>
      </c>
      <c r="F5775" s="129">
        <v>1997</v>
      </c>
      <c r="G5775" s="100" t="s">
        <v>303</v>
      </c>
      <c r="H5775" s="15" t="s">
        <v>283</v>
      </c>
      <c r="I5775" s="130">
        <v>13.89</v>
      </c>
      <c r="J5775" s="6">
        <f>1</f>
        <v>1</v>
      </c>
    </row>
    <row r="5776" spans="2:10" ht="23.25" customHeight="1">
      <c r="B5776" s="100" t="s">
        <v>436</v>
      </c>
      <c r="C5776" s="100" t="s">
        <v>437</v>
      </c>
      <c r="D5776" s="100" t="str">
        <f>_xlfn.XLOOKUP(tblMix[[#This Row],[Arena Name]],tblLookup[Arena Name],tblLookup[Arena Location],NA(),0,1)</f>
        <v>Minneapolis, Minnesota</v>
      </c>
      <c r="E5776" s="100">
        <v>66655</v>
      </c>
      <c r="F5776" s="129">
        <v>2016</v>
      </c>
      <c r="G5776" s="100" t="s">
        <v>324</v>
      </c>
      <c r="H5776" s="15" t="s">
        <v>283</v>
      </c>
      <c r="I5776" s="130">
        <v>14.14</v>
      </c>
      <c r="J5776" s="6">
        <f>1</f>
        <v>1</v>
      </c>
    </row>
    <row r="5777" spans="2:10" ht="23.25" customHeight="1">
      <c r="B5777" s="100" t="s">
        <v>439</v>
      </c>
      <c r="C5777" s="100" t="s">
        <v>440</v>
      </c>
      <c r="D5777" s="100" t="s">
        <v>441</v>
      </c>
      <c r="E5777" s="100">
        <v>66829</v>
      </c>
      <c r="F5777" s="129">
        <v>2002</v>
      </c>
      <c r="G5777" s="100" t="s">
        <v>289</v>
      </c>
      <c r="H5777" s="15" t="s">
        <v>290</v>
      </c>
      <c r="I5777" s="130">
        <v>7.46</v>
      </c>
      <c r="J5777" s="6">
        <f>1</f>
        <v>1</v>
      </c>
    </row>
    <row r="5778" spans="2:10" ht="23.25" customHeight="1">
      <c r="B5778" s="100" t="s">
        <v>378</v>
      </c>
      <c r="C5778" s="100" t="s">
        <v>379</v>
      </c>
      <c r="D5778" s="100" t="s">
        <v>380</v>
      </c>
      <c r="E5778" s="100">
        <v>63400</v>
      </c>
      <c r="F5778" s="129">
        <v>2006</v>
      </c>
      <c r="G5778" s="100" t="s">
        <v>298</v>
      </c>
      <c r="H5778" s="15" t="s">
        <v>290</v>
      </c>
      <c r="I5778" s="130">
        <v>10.7</v>
      </c>
      <c r="J5778" s="6">
        <f>1</f>
        <v>1</v>
      </c>
    </row>
    <row r="5779" spans="2:10" ht="23.25" customHeight="1">
      <c r="B5779" s="100" t="s">
        <v>432</v>
      </c>
      <c r="C5779" s="100" t="str">
        <f>_xlfn.XLOOKUP(tblMix[[#This Row],[Team Name]],tblLookup[Team Name],tblLookup[Arena Name],NA(),0,1)</f>
        <v>SoFi Stadium</v>
      </c>
      <c r="D5779" s="100" t="s">
        <v>431</v>
      </c>
      <c r="E5779" s="100">
        <v>70240</v>
      </c>
      <c r="F5779" s="129">
        <v>2020</v>
      </c>
      <c r="G5779" s="100" t="s">
        <v>295</v>
      </c>
      <c r="H5779" s="15" t="s">
        <v>283</v>
      </c>
      <c r="I5779" s="130">
        <v>15.3</v>
      </c>
      <c r="J5779" s="6">
        <f>1</f>
        <v>1</v>
      </c>
    </row>
    <row r="5780" spans="2:10" ht="23.25" customHeight="1">
      <c r="B5780" s="100" t="s">
        <v>381</v>
      </c>
      <c r="C5780" s="100" t="s">
        <v>382</v>
      </c>
      <c r="D5780" s="100" t="s">
        <v>383</v>
      </c>
      <c r="E5780" s="100">
        <v>71000</v>
      </c>
      <c r="F5780" s="129">
        <v>2017</v>
      </c>
      <c r="G5780" s="100" t="s">
        <v>299</v>
      </c>
      <c r="H5780" s="15" t="s">
        <v>287</v>
      </c>
      <c r="I5780" s="130">
        <v>5.21</v>
      </c>
      <c r="J5780" s="6">
        <f>1</f>
        <v>1</v>
      </c>
    </row>
    <row r="5781" spans="2:10" ht="23.25" customHeight="1">
      <c r="B5781" s="201" t="s">
        <v>467</v>
      </c>
      <c r="C5781" s="201" t="s">
        <v>468</v>
      </c>
      <c r="D5781" s="201" t="s">
        <v>469</v>
      </c>
      <c r="E5781" s="201">
        <v>82000</v>
      </c>
      <c r="F5781" s="202">
        <v>1997</v>
      </c>
      <c r="G5781" s="201" t="s">
        <v>361</v>
      </c>
      <c r="H5781" s="203" t="s">
        <v>290</v>
      </c>
      <c r="I5781" s="204">
        <v>3.25</v>
      </c>
      <c r="J5781" s="6">
        <f>1</f>
        <v>1</v>
      </c>
    </row>
  </sheetData>
  <sortState xmlns:xlrd2="http://schemas.microsoft.com/office/spreadsheetml/2017/richdata2" ref="B22:K5781">
    <sortCondition ref="K22:K5781"/>
  </sortState>
  <pageMargins left="0.7" right="0.7" top="0.75" bottom="0.75" header="0.3" footer="0.3"/>
  <pageSetup orientation="portrait" r:id="rId1"/>
  <drawing r:id="rId2"/>
  <tableParts count="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D9A4D-99DD-4D29-9829-FD7E7DB11BEE}">
  <sheetPr codeName="Sheet9">
    <tabColor theme="5" tint="0.39997558519241921"/>
  </sheetPr>
  <dimension ref="A1:XX1000"/>
  <sheetViews>
    <sheetView showGridLines="0" topLeftCell="A35" zoomScaleNormal="100" workbookViewId="0">
      <selection activeCell="E49" sqref="E49"/>
    </sheetView>
  </sheetViews>
  <sheetFormatPr defaultColWidth="8.78515625" defaultRowHeight="15.75"/>
  <cols>
    <col min="1" max="1" width="8.78515625" style="114"/>
    <col min="2" max="2" width="10.78515625" style="114" customWidth="1"/>
    <col min="3" max="3" width="9.28515625" style="114" customWidth="1"/>
    <col min="4" max="4" width="29" style="114" customWidth="1"/>
    <col min="5" max="5" width="8.78515625" style="114"/>
    <col min="6" max="6" width="8.78515625" style="116" hidden="1" customWidth="1"/>
    <col min="7" max="8" width="8.2109375" style="116" hidden="1" customWidth="1"/>
    <col min="9" max="18" width="6.7109375" style="116" hidden="1" customWidth="1"/>
    <col min="19" max="19" width="16.2109375" style="114" bestFit="1" customWidth="1"/>
    <col min="20" max="16384" width="8.78515625" style="114"/>
  </cols>
  <sheetData>
    <row r="1" spans="1:32" s="101" customFormat="1"/>
    <row r="2" spans="1:32" s="4" customFormat="1" ht="31.5" customHeight="1">
      <c r="A2" s="1"/>
      <c r="B2" s="1"/>
      <c r="C2" s="1"/>
      <c r="D2" s="1"/>
      <c r="E2" s="1"/>
      <c r="F2" s="1"/>
      <c r="G2" s="131"/>
      <c r="H2" s="1"/>
      <c r="I2" s="1"/>
      <c r="J2" s="1"/>
      <c r="K2" s="1"/>
      <c r="L2" s="1"/>
      <c r="M2" s="1"/>
      <c r="N2" s="1"/>
      <c r="O2" s="1"/>
      <c r="P2" s="1"/>
      <c r="Q2" s="1"/>
      <c r="R2" s="1"/>
      <c r="S2" s="1"/>
      <c r="T2" s="1"/>
      <c r="U2" s="1"/>
      <c r="V2" s="1"/>
      <c r="W2" s="1"/>
      <c r="X2" s="1"/>
      <c r="Y2" s="1"/>
      <c r="Z2" s="1"/>
      <c r="AA2" s="1"/>
      <c r="AB2" s="1"/>
      <c r="AC2" s="1"/>
    </row>
    <row r="3" spans="1:32" s="101" customFormat="1">
      <c r="B3" s="115"/>
      <c r="C3" s="115"/>
      <c r="D3" s="115"/>
      <c r="E3" s="114"/>
      <c r="F3" s="115"/>
      <c r="G3" s="115"/>
    </row>
    <row r="4" spans="1:32" s="4" customFormat="1" ht="27" customHeight="1">
      <c r="A4" s="1"/>
      <c r="B4" s="1"/>
      <c r="C4" s="1"/>
      <c r="D4" s="1"/>
      <c r="E4" s="1"/>
      <c r="F4" s="124"/>
      <c r="G4" s="1"/>
      <c r="H4" s="1"/>
      <c r="I4" s="1"/>
      <c r="J4" s="10"/>
      <c r="K4" s="1"/>
      <c r="L4" s="1"/>
      <c r="M4" s="1"/>
      <c r="N4" s="1"/>
      <c r="O4" s="1"/>
      <c r="P4" s="1"/>
      <c r="Q4" s="1"/>
      <c r="R4" s="1"/>
      <c r="S4" s="1"/>
      <c r="T4" s="1"/>
      <c r="U4" s="1"/>
      <c r="V4" s="1"/>
      <c r="W4" s="1"/>
      <c r="X4" s="1"/>
      <c r="Y4" s="1"/>
      <c r="Z4" s="1"/>
      <c r="AA4" s="1"/>
      <c r="AB4" s="1"/>
      <c r="AC4" s="1"/>
      <c r="AD4" s="1"/>
      <c r="AE4" s="1"/>
      <c r="AF4" s="1"/>
    </row>
    <row r="5" spans="1:32" s="101" customFormat="1" ht="15.75" customHeight="1">
      <c r="B5" s="115"/>
      <c r="C5" s="115"/>
      <c r="D5" s="115"/>
      <c r="E5" s="114"/>
      <c r="F5" s="115"/>
      <c r="G5" s="115"/>
    </row>
    <row r="6" spans="1:32" s="101" customFormat="1" ht="15.75" customHeight="1">
      <c r="B6" s="115"/>
      <c r="C6" s="115"/>
      <c r="D6" s="115"/>
      <c r="E6" s="114"/>
      <c r="F6" s="115"/>
      <c r="G6" s="115"/>
    </row>
    <row r="7" spans="1:32" s="101" customFormat="1">
      <c r="B7" s="115"/>
      <c r="C7" s="115"/>
      <c r="D7" s="115"/>
      <c r="E7" s="114"/>
      <c r="F7" s="115"/>
      <c r="G7" s="115"/>
    </row>
    <row r="8" spans="1:32" s="101" customFormat="1">
      <c r="B8" s="115"/>
      <c r="C8" s="115"/>
      <c r="D8" s="115"/>
      <c r="E8" s="114"/>
      <c r="F8" s="115"/>
      <c r="G8" s="115"/>
    </row>
    <row r="9" spans="1:32" s="101" customFormat="1">
      <c r="B9" s="115"/>
      <c r="C9" s="115"/>
      <c r="D9" s="115"/>
      <c r="E9" s="114"/>
      <c r="F9" s="115"/>
      <c r="G9" s="115"/>
    </row>
    <row r="10" spans="1:32" s="101" customFormat="1">
      <c r="B10" s="115"/>
      <c r="C10" s="115"/>
      <c r="D10" s="115"/>
      <c r="E10" s="114"/>
      <c r="F10" s="115"/>
      <c r="G10" s="115"/>
    </row>
    <row r="11" spans="1:32" s="101" customFormat="1">
      <c r="B11" s="115"/>
      <c r="C11" s="115"/>
      <c r="D11" s="115"/>
      <c r="E11" s="114"/>
      <c r="F11" s="115"/>
      <c r="G11" s="115"/>
      <c r="H11" s="115"/>
      <c r="I11" s="115"/>
      <c r="J11" s="115"/>
      <c r="K11" s="115"/>
      <c r="L11" s="115"/>
    </row>
    <row r="12" spans="1:32" s="101" customFormat="1">
      <c r="B12" s="115"/>
      <c r="C12" s="115"/>
      <c r="D12" s="115"/>
      <c r="E12" s="114"/>
      <c r="F12" s="115"/>
      <c r="G12" s="115"/>
      <c r="H12" s="115"/>
      <c r="I12" s="115"/>
      <c r="J12" s="115"/>
      <c r="K12" s="115"/>
      <c r="L12" s="115"/>
    </row>
    <row r="13" spans="1:32" s="101" customFormat="1">
      <c r="B13" s="115"/>
      <c r="C13" s="115"/>
      <c r="D13" s="115"/>
      <c r="E13" s="114"/>
      <c r="F13" s="115"/>
      <c r="G13" s="115"/>
      <c r="H13" s="115"/>
      <c r="I13" s="115"/>
      <c r="J13" s="115"/>
      <c r="K13" s="115"/>
      <c r="L13" s="115"/>
    </row>
    <row r="14" spans="1:32" s="101" customFormat="1">
      <c r="B14" s="115"/>
      <c r="C14" s="115"/>
      <c r="D14" s="115"/>
      <c r="E14" s="114"/>
      <c r="F14" s="115"/>
      <c r="G14" s="115"/>
      <c r="H14" s="115"/>
      <c r="I14" s="115"/>
      <c r="J14" s="115"/>
      <c r="K14" s="115"/>
      <c r="L14" s="115"/>
    </row>
    <row r="15" spans="1:32" s="4" customFormat="1" ht="27" customHeight="1">
      <c r="A15" s="1"/>
      <c r="B15" s="1"/>
      <c r="C15" s="124"/>
      <c r="D15" s="1"/>
      <c r="E15" s="1"/>
      <c r="F15" s="1"/>
      <c r="G15" s="10"/>
      <c r="H15" s="1"/>
      <c r="I15" s="1"/>
      <c r="J15" s="1"/>
      <c r="K15" s="1"/>
      <c r="L15" s="1"/>
      <c r="M15" s="1"/>
      <c r="N15" s="1"/>
      <c r="O15" s="1"/>
      <c r="P15" s="1"/>
      <c r="Q15" s="1"/>
      <c r="R15" s="1"/>
      <c r="S15" s="1"/>
      <c r="T15" s="1"/>
      <c r="U15" s="1"/>
      <c r="V15" s="1"/>
      <c r="W15" s="1"/>
      <c r="X15" s="1"/>
      <c r="Y15" s="1"/>
      <c r="Z15" s="1"/>
      <c r="AA15" s="1"/>
      <c r="AB15" s="1"/>
      <c r="AC15" s="1"/>
    </row>
    <row r="16" spans="1:32" s="101" customFormat="1"/>
    <row r="17" spans="2:20">
      <c r="B17" s="173" t="s">
        <v>368</v>
      </c>
      <c r="F17" s="114"/>
      <c r="G17" s="114"/>
      <c r="H17" s="114"/>
      <c r="I17" s="114"/>
      <c r="J17" s="114"/>
      <c r="K17" s="114"/>
      <c r="L17" s="114"/>
      <c r="M17" s="114"/>
      <c r="N17" s="114"/>
      <c r="O17" s="114"/>
      <c r="P17" s="114"/>
      <c r="Q17" s="114"/>
      <c r="R17" s="114"/>
    </row>
    <row r="18" spans="2:20" ht="16.5" thickBot="1">
      <c r="G18" s="117"/>
      <c r="H18" s="117"/>
      <c r="I18" s="117" t="s">
        <v>369</v>
      </c>
    </row>
    <row r="19" spans="2:20" ht="17.25" thickTop="1" thickBot="1">
      <c r="B19" s="163" t="s">
        <v>370</v>
      </c>
      <c r="C19" s="163" t="s">
        <v>3</v>
      </c>
      <c r="D19" s="163" t="s">
        <v>371</v>
      </c>
      <c r="F19" s="101"/>
    </row>
    <row r="20" spans="2:20" ht="16.5" thickTop="1">
      <c r="F20" s="101"/>
    </row>
    <row r="21" spans="2:20" ht="35.450000000000003" customHeight="1">
      <c r="B21" s="230" t="s">
        <v>515</v>
      </c>
      <c r="C21" s="230"/>
      <c r="D21" s="230"/>
      <c r="F21" s="101"/>
    </row>
    <row r="22" spans="2:20">
      <c r="B22" s="118">
        <v>1</v>
      </c>
      <c r="C22" s="119">
        <v>30</v>
      </c>
      <c r="D22" s="176">
        <f>SUM('Data Mix Up Case'!I22:I5781)</f>
        <v>51127.679999999826</v>
      </c>
      <c r="F22" s="140"/>
      <c r="G22" s="138"/>
      <c r="H22" s="114"/>
      <c r="I22" s="140">
        <v>51057.679999999826</v>
      </c>
      <c r="J22" s="140">
        <v>51067.679999999826</v>
      </c>
      <c r="K22" s="140">
        <v>51077.679999999826</v>
      </c>
      <c r="L22" s="140">
        <v>51087.679999999826</v>
      </c>
      <c r="M22" s="140">
        <v>51097.679999999826</v>
      </c>
      <c r="N22" s="140">
        <v>51107.679999999826</v>
      </c>
      <c r="O22" s="140">
        <v>51117.679999999826</v>
      </c>
      <c r="P22" s="140">
        <v>51127.679999999826</v>
      </c>
      <c r="Q22" s="140">
        <v>51137.679999999826</v>
      </c>
      <c r="R22" s="140">
        <v>51147.679999999826</v>
      </c>
    </row>
    <row r="23" spans="2:20">
      <c r="F23" s="101"/>
      <c r="G23" s="120"/>
    </row>
    <row r="24" spans="2:20" ht="35.450000000000003" customHeight="1">
      <c r="B24" s="230" t="s">
        <v>473</v>
      </c>
      <c r="C24" s="230"/>
      <c r="D24" s="230"/>
      <c r="F24" s="101"/>
      <c r="G24" s="120"/>
    </row>
    <row r="25" spans="2:20">
      <c r="B25" s="14">
        <v>2</v>
      </c>
      <c r="C25" s="121">
        <v>40</v>
      </c>
      <c r="D25" s="174" t="str">
        <f>INDEX(_xlfn.GROUPBY(tblMix[Food],tblMix[Price],_xleta.MAX,0,0,-2),1,1)</f>
        <v>Yogurt</v>
      </c>
      <c r="F25" s="140"/>
      <c r="G25" s="138"/>
      <c r="H25" s="114"/>
      <c r="I25" s="140" t="s">
        <v>272</v>
      </c>
      <c r="J25" s="140" t="s">
        <v>308</v>
      </c>
      <c r="K25" s="140" t="s">
        <v>312</v>
      </c>
      <c r="L25" s="140" t="s">
        <v>294</v>
      </c>
      <c r="M25" s="140" t="s">
        <v>311</v>
      </c>
      <c r="N25" s="140" t="s">
        <v>301</v>
      </c>
      <c r="O25" s="140" t="s">
        <v>309</v>
      </c>
      <c r="P25" s="140" t="s">
        <v>286</v>
      </c>
      <c r="Q25" s="140" t="s">
        <v>304</v>
      </c>
      <c r="R25" s="140" t="s">
        <v>285</v>
      </c>
    </row>
    <row r="26" spans="2:20">
      <c r="F26" s="101"/>
      <c r="G26" s="120"/>
    </row>
    <row r="27" spans="2:20" ht="35.450000000000003" customHeight="1">
      <c r="B27" s="230" t="s">
        <v>474</v>
      </c>
      <c r="C27" s="230"/>
      <c r="D27" s="230"/>
      <c r="F27" s="101"/>
      <c r="G27" s="120"/>
    </row>
    <row r="28" spans="2:20">
      <c r="B28" s="14">
        <v>3</v>
      </c>
      <c r="C28" s="121">
        <v>40</v>
      </c>
      <c r="D28" s="174" t="str">
        <f>INDEX(_xlfn.GROUPBY(tblMix[Arena Name], tblMix[Opening Year], _xleta.MIN,0,0,2),1,1)</f>
        <v>Soldier Field</v>
      </c>
      <c r="F28" s="140"/>
      <c r="G28" s="138"/>
      <c r="H28" s="114"/>
      <c r="I28" s="140" t="s">
        <v>400</v>
      </c>
      <c r="J28" s="140" t="s">
        <v>403</v>
      </c>
      <c r="K28" s="140" t="s">
        <v>406</v>
      </c>
      <c r="L28" s="140" t="s">
        <v>409</v>
      </c>
      <c r="M28" s="140" t="s">
        <v>412</v>
      </c>
      <c r="N28" s="140" t="s">
        <v>415</v>
      </c>
      <c r="O28" s="140" t="s">
        <v>418</v>
      </c>
      <c r="P28" s="140" t="s">
        <v>421</v>
      </c>
      <c r="Q28" s="140" t="s">
        <v>424</v>
      </c>
      <c r="R28" s="140" t="s">
        <v>394</v>
      </c>
    </row>
    <row r="29" spans="2:20">
      <c r="F29" s="101"/>
      <c r="G29" s="120"/>
    </row>
    <row r="30" spans="2:20" ht="15.75" customHeight="1">
      <c r="B30" s="230" t="s">
        <v>475</v>
      </c>
      <c r="C30" s="230"/>
      <c r="D30" s="230"/>
      <c r="F30" s="101"/>
      <c r="G30" s="120"/>
      <c r="T30" s="114">
        <f>SUM(_xlfn.ANCHORARRAY(T31))</f>
        <v>2117070</v>
      </c>
    </row>
    <row r="31" spans="2:20">
      <c r="B31" s="14">
        <v>4</v>
      </c>
      <c r="C31" s="121">
        <v>50</v>
      </c>
      <c r="D31" s="174">
        <f>SUM(_xlfn.ANCHORARRAY(T31))</f>
        <v>2117070</v>
      </c>
      <c r="F31" s="139"/>
      <c r="G31" s="138"/>
      <c r="H31" s="114"/>
      <c r="I31" s="139">
        <v>2116470</v>
      </c>
      <c r="J31" s="139">
        <v>2116570</v>
      </c>
      <c r="K31" s="139">
        <v>2116670</v>
      </c>
      <c r="L31" s="139">
        <v>2116770</v>
      </c>
      <c r="M31" s="139">
        <v>2116870</v>
      </c>
      <c r="N31" s="139">
        <v>2116970</v>
      </c>
      <c r="O31" s="139">
        <v>2117070</v>
      </c>
      <c r="P31" s="139">
        <v>2117170</v>
      </c>
      <c r="Q31" s="139">
        <v>2117270</v>
      </c>
      <c r="R31" s="139">
        <v>2117370</v>
      </c>
      <c r="S31" s="114" t="str" cm="1">
        <f t="array" ref="S31:S60">_xlfn._xlws.FILTER(_xlfn.UNIQUE(tblMix[Arena Name]),_xlfn.UNIQUE(tblMix[Arena Name])&lt;&gt;"")</f>
        <v>Commanders Field</v>
      </c>
      <c r="T31" s="114" cm="1">
        <f t="array" ref="T31:T60">_xlfn.XLOOKUP(_xlfn.ANCHORARRAY(S31),tblMix[Arena Name],tblMix[Capacity],NA(),0,1)</f>
        <v>82000</v>
      </c>
    </row>
    <row r="32" spans="2:20">
      <c r="B32" s="123"/>
      <c r="C32" s="123"/>
      <c r="F32" s="101"/>
      <c r="G32" s="120"/>
      <c r="I32" s="122"/>
      <c r="S32" s="114" t="str">
        <v>Hard Rock Stadium</v>
      </c>
      <c r="T32" s="114">
        <v>65326</v>
      </c>
    </row>
    <row r="33" spans="1:20" ht="37.5" customHeight="1">
      <c r="B33" s="230" t="s">
        <v>476</v>
      </c>
      <c r="C33" s="230"/>
      <c r="D33" s="230"/>
      <c r="F33" s="101"/>
      <c r="G33" s="120"/>
      <c r="S33" s="114" t="str">
        <v>Caesars Superdome</v>
      </c>
      <c r="T33" s="114">
        <v>73208</v>
      </c>
    </row>
    <row r="34" spans="1:20">
      <c r="B34" s="14">
        <v>5</v>
      </c>
      <c r="C34" s="121">
        <v>50</v>
      </c>
      <c r="D34" s="174">
        <f>COUNTA(_xlfn.UNIQUE(tblMix[Food]))</f>
        <v>50</v>
      </c>
      <c r="F34" s="114"/>
      <c r="G34" s="138"/>
      <c r="H34" s="114"/>
      <c r="I34" s="114">
        <v>40</v>
      </c>
      <c r="J34" s="114">
        <v>45</v>
      </c>
      <c r="K34" s="114">
        <v>50</v>
      </c>
      <c r="L34" s="114">
        <v>55</v>
      </c>
      <c r="M34" s="114">
        <v>60</v>
      </c>
      <c r="N34" s="114">
        <v>65</v>
      </c>
      <c r="O34" s="114">
        <v>70</v>
      </c>
      <c r="P34" s="114">
        <v>75</v>
      </c>
      <c r="Q34" s="114">
        <v>80</v>
      </c>
      <c r="R34" s="114">
        <v>85</v>
      </c>
      <c r="S34" s="114" t="str">
        <v>AT&amp;T Stadium</v>
      </c>
      <c r="T34" s="114">
        <v>80000</v>
      </c>
    </row>
    <row r="35" spans="1:20">
      <c r="B35" s="123"/>
      <c r="C35" s="123"/>
      <c r="F35" s="101"/>
      <c r="G35" s="120"/>
      <c r="I35" s="122"/>
      <c r="S35" s="114" t="str">
        <v>Paycor Stadium</v>
      </c>
      <c r="T35" s="114">
        <v>65515</v>
      </c>
    </row>
    <row r="36" spans="1:20" ht="31.5" customHeight="1">
      <c r="B36" s="230" t="s">
        <v>477</v>
      </c>
      <c r="C36" s="230"/>
      <c r="D36" s="230"/>
      <c r="F36" s="101"/>
      <c r="G36" s="120"/>
      <c r="S36" s="114" t="str">
        <v>State Farm Stadium</v>
      </c>
      <c r="T36" s="114">
        <v>63400</v>
      </c>
    </row>
    <row r="37" spans="1:20">
      <c r="B37" s="14">
        <v>6</v>
      </c>
      <c r="C37" s="121">
        <v>50</v>
      </c>
      <c r="D37" s="175" t="str">
        <f>INDEX(_xlfn.GROUPBY(tblMix[Food],tblMix[Food],_xleta.COUNTA,0,0,-2),1,1)</f>
        <v>Ramen Noodles</v>
      </c>
      <c r="F37" s="140"/>
      <c r="G37" s="138"/>
      <c r="H37" s="114"/>
      <c r="I37" s="140" t="s">
        <v>272</v>
      </c>
      <c r="J37" s="140" t="s">
        <v>308</v>
      </c>
      <c r="K37" s="140" t="s">
        <v>312</v>
      </c>
      <c r="L37" s="140" t="s">
        <v>294</v>
      </c>
      <c r="M37" s="140" t="s">
        <v>311</v>
      </c>
      <c r="N37" s="140" t="s">
        <v>301</v>
      </c>
      <c r="O37" s="140" t="s">
        <v>309</v>
      </c>
      <c r="P37" s="140" t="s">
        <v>286</v>
      </c>
      <c r="Q37" s="140" t="s">
        <v>304</v>
      </c>
      <c r="R37" s="140" t="s">
        <v>285</v>
      </c>
      <c r="S37" s="114" t="str">
        <v>SoFi Stadium</v>
      </c>
      <c r="T37" s="114">
        <v>70240</v>
      </c>
    </row>
    <row r="38" spans="1:20">
      <c r="F38" s="101"/>
      <c r="G38" s="120"/>
      <c r="S38" s="114" t="str">
        <v>TIAA Bank Field</v>
      </c>
      <c r="T38" s="114">
        <v>69132</v>
      </c>
    </row>
    <row r="39" spans="1:20" ht="35.450000000000003" customHeight="1">
      <c r="B39" s="230" t="s">
        <v>527</v>
      </c>
      <c r="C39" s="230"/>
      <c r="D39" s="230"/>
      <c r="F39" s="101"/>
      <c r="G39" s="120"/>
      <c r="S39" s="114" t="str">
        <v>M&amp;T Bank Stadium</v>
      </c>
      <c r="T39" s="114">
        <v>71008</v>
      </c>
    </row>
    <row r="40" spans="1:20">
      <c r="B40" s="14">
        <v>7</v>
      </c>
      <c r="C40" s="121">
        <v>50</v>
      </c>
      <c r="D40" s="174" cm="1">
        <f t="array" ref="D40">SUM(--(tblMix[Team Name] = ""))</f>
        <v>0</v>
      </c>
      <c r="F40" s="139"/>
      <c r="G40" s="138"/>
      <c r="H40" s="114"/>
      <c r="I40" s="139">
        <v>1147</v>
      </c>
      <c r="J40" s="139">
        <v>1157</v>
      </c>
      <c r="K40" s="139">
        <v>1167</v>
      </c>
      <c r="L40" s="139">
        <v>1177</v>
      </c>
      <c r="M40" s="139">
        <v>1187</v>
      </c>
      <c r="N40" s="139">
        <v>1197</v>
      </c>
      <c r="O40" s="139">
        <v>1207</v>
      </c>
      <c r="P40" s="139">
        <v>1217</v>
      </c>
      <c r="Q40" s="139">
        <v>1227</v>
      </c>
      <c r="R40" s="139">
        <v>1237</v>
      </c>
      <c r="S40" s="114" t="str">
        <v>MetLife Stadium</v>
      </c>
      <c r="T40" s="114">
        <v>82500</v>
      </c>
    </row>
    <row r="41" spans="1:20">
      <c r="A41" s="190" t="s">
        <v>526</v>
      </c>
      <c r="F41" s="101"/>
      <c r="G41" s="120"/>
      <c r="S41" s="114" t="str">
        <v>Lambeau Field</v>
      </c>
      <c r="T41" s="114">
        <v>81441</v>
      </c>
    </row>
    <row r="42" spans="1:20" ht="15.75" customHeight="1">
      <c r="B42" s="230" t="s">
        <v>478</v>
      </c>
      <c r="C42" s="230"/>
      <c r="D42" s="230"/>
      <c r="F42" s="101"/>
      <c r="G42" s="120"/>
      <c r="S42" s="114" t="str">
        <v>Ford Field</v>
      </c>
      <c r="T42" s="114">
        <v>65000</v>
      </c>
    </row>
    <row r="43" spans="1:20">
      <c r="B43" s="14">
        <v>8</v>
      </c>
      <c r="C43" s="121">
        <v>60</v>
      </c>
      <c r="D43" s="174">
        <f>COUNTIF(tblMix[Arena Location],"Kansas City, Missouri")</f>
        <v>164</v>
      </c>
      <c r="F43" s="114"/>
      <c r="G43" s="138"/>
      <c r="H43" s="114"/>
      <c r="I43" s="114">
        <v>144</v>
      </c>
      <c r="J43" s="114">
        <v>154</v>
      </c>
      <c r="K43" s="114">
        <v>164</v>
      </c>
      <c r="L43" s="114">
        <v>174</v>
      </c>
      <c r="M43" s="114">
        <v>184</v>
      </c>
      <c r="N43" s="114">
        <v>194</v>
      </c>
      <c r="O43" s="114">
        <v>204</v>
      </c>
      <c r="P43" s="114">
        <v>214</v>
      </c>
      <c r="Q43" s="114">
        <v>224</v>
      </c>
      <c r="R43" s="114">
        <v>234</v>
      </c>
      <c r="S43" s="114" t="str">
        <v>Nissan Stadium</v>
      </c>
      <c r="T43" s="114">
        <v>69143</v>
      </c>
    </row>
    <row r="44" spans="1:20">
      <c r="B44" s="123"/>
      <c r="C44" s="123"/>
      <c r="F44" s="101"/>
      <c r="G44" s="120"/>
      <c r="I44" s="122"/>
      <c r="S44" s="114" t="str">
        <v>Empower Field at Mile High</v>
      </c>
      <c r="T44" s="114">
        <v>76125</v>
      </c>
    </row>
    <row r="45" spans="1:20" ht="45.95" customHeight="1">
      <c r="B45" s="230" t="s">
        <v>528</v>
      </c>
      <c r="C45" s="230"/>
      <c r="D45" s="230"/>
      <c r="F45" s="101"/>
      <c r="G45" s="120"/>
      <c r="S45" s="114" t="str">
        <v>Highmark Stadium</v>
      </c>
      <c r="T45" s="114">
        <v>71608</v>
      </c>
    </row>
    <row r="46" spans="1:20">
      <c r="B46" s="14">
        <v>9</v>
      </c>
      <c r="C46" s="121">
        <v>60</v>
      </c>
      <c r="D46" s="177">
        <f>SUMIFS(tblMix[Price],tblMix[District],"Global",tblMix[Arena Name],"Paycor Stadium")</f>
        <v>404.07</v>
      </c>
      <c r="F46" s="140"/>
      <c r="G46" s="138"/>
      <c r="H46" s="114"/>
      <c r="I46" s="140">
        <v>354.07</v>
      </c>
      <c r="J46" s="140">
        <v>364.07</v>
      </c>
      <c r="K46" s="140">
        <v>374.07</v>
      </c>
      <c r="L46" s="140">
        <v>384.07</v>
      </c>
      <c r="M46" s="140">
        <v>394.07</v>
      </c>
      <c r="N46" s="140">
        <v>404.07</v>
      </c>
      <c r="O46" s="140">
        <v>414.07</v>
      </c>
      <c r="P46" s="140">
        <v>424.07</v>
      </c>
      <c r="Q46" s="140">
        <v>434.07</v>
      </c>
      <c r="R46" s="140">
        <v>444.07</v>
      </c>
      <c r="S46" s="114" t="str">
        <v>NRG Stadium</v>
      </c>
      <c r="T46" s="114">
        <v>72220</v>
      </c>
    </row>
    <row r="47" spans="1:20">
      <c r="B47" s="123"/>
      <c r="C47" s="123"/>
      <c r="F47" s="101"/>
      <c r="G47" s="120"/>
      <c r="I47" s="122"/>
      <c r="S47" s="114" t="str">
        <v>Allegiant Stadium</v>
      </c>
      <c r="T47" s="114">
        <v>65000</v>
      </c>
    </row>
    <row r="48" spans="1:20" ht="40.5" customHeight="1">
      <c r="B48" s="230" t="s">
        <v>479</v>
      </c>
      <c r="C48" s="230"/>
      <c r="D48" s="230"/>
      <c r="F48" s="101"/>
      <c r="G48" s="120"/>
      <c r="S48" s="114" t="str">
        <v>Lincoln Financial Field</v>
      </c>
      <c r="T48" s="114">
        <v>69596</v>
      </c>
    </row>
    <row r="49" spans="2:20">
      <c r="B49" s="14">
        <v>10</v>
      </c>
      <c r="C49" s="121">
        <v>70</v>
      </c>
      <c r="D49" s="174">
        <f>COUNTIF(tblMix[Arena Location],"*California")</f>
        <v>541</v>
      </c>
      <c r="F49" s="114"/>
      <c r="G49" s="138"/>
      <c r="H49" s="114"/>
      <c r="I49" s="114">
        <v>471</v>
      </c>
      <c r="J49" s="114">
        <v>481</v>
      </c>
      <c r="K49" s="114">
        <v>491</v>
      </c>
      <c r="L49" s="114">
        <v>501</v>
      </c>
      <c r="M49" s="114">
        <v>511</v>
      </c>
      <c r="N49" s="114">
        <v>521</v>
      </c>
      <c r="O49" s="114">
        <v>531</v>
      </c>
      <c r="P49" s="114">
        <v>541</v>
      </c>
      <c r="Q49" s="114">
        <v>551</v>
      </c>
      <c r="R49" s="114">
        <v>561</v>
      </c>
      <c r="S49" s="114" t="str">
        <v>Acrisure Stadium</v>
      </c>
      <c r="T49" s="114">
        <v>68400</v>
      </c>
    </row>
    <row r="50" spans="2:20">
      <c r="B50" s="123"/>
      <c r="C50" s="123"/>
      <c r="F50" s="101"/>
      <c r="G50" s="120"/>
      <c r="I50" s="122"/>
      <c r="J50" s="122"/>
      <c r="K50" s="122"/>
      <c r="L50" s="122"/>
      <c r="M50" s="122"/>
      <c r="N50" s="122"/>
      <c r="O50" s="122"/>
      <c r="P50" s="122"/>
      <c r="Q50" s="122"/>
      <c r="R50" s="122"/>
      <c r="S50" s="114" t="str">
        <v>Cleveland Browns Stadium</v>
      </c>
      <c r="T50" s="114">
        <v>67895</v>
      </c>
    </row>
    <row r="51" spans="2:20" ht="26.25">
      <c r="B51" s="113"/>
      <c r="C51" s="113"/>
      <c r="S51" s="114" t="str">
        <v>Lumen Field</v>
      </c>
      <c r="T51" s="114">
        <v>69000</v>
      </c>
    </row>
    <row r="52" spans="2:20" ht="26.25">
      <c r="B52" s="113"/>
      <c r="C52" s="113"/>
      <c r="S52" s="114" t="str">
        <v>Bank of America Stadium</v>
      </c>
      <c r="T52" s="114">
        <v>75523</v>
      </c>
    </row>
    <row r="53" spans="2:20">
      <c r="S53" s="114" t="str">
        <v>U.S. Bank Stadium</v>
      </c>
      <c r="T53" s="114">
        <v>66655</v>
      </c>
    </row>
    <row r="54" spans="2:20">
      <c r="S54" s="114" t="str">
        <v>Raymond James Stadium</v>
      </c>
      <c r="T54" s="114">
        <v>65890</v>
      </c>
    </row>
    <row r="55" spans="2:20">
      <c r="S55" s="114" t="str">
        <v>Soldier Field</v>
      </c>
      <c r="T55" s="114">
        <v>61500</v>
      </c>
    </row>
    <row r="56" spans="2:20">
      <c r="S56" s="114" t="str">
        <v>GEHA Field at Arrowhead Stadium</v>
      </c>
      <c r="T56" s="114">
        <v>76416</v>
      </c>
    </row>
    <row r="57" spans="2:20">
      <c r="S57" s="114" t="str">
        <v>Levi's Stadium</v>
      </c>
      <c r="T57" s="114">
        <v>68500</v>
      </c>
    </row>
    <row r="58" spans="2:20">
      <c r="S58" s="114" t="str">
        <v>Mercedes-Benz Stadium</v>
      </c>
      <c r="T58" s="114">
        <v>71000</v>
      </c>
    </row>
    <row r="59" spans="2:20">
      <c r="S59" s="114" t="str">
        <v>Gillette Stadium</v>
      </c>
      <c r="T59" s="114">
        <v>66829</v>
      </c>
    </row>
    <row r="60" spans="2:20">
      <c r="S60" s="114" t="str">
        <v>Lucas Oil Stadium</v>
      </c>
      <c r="T60" s="114">
        <v>67000</v>
      </c>
    </row>
    <row r="1000" spans="648:648">
      <c r="XX1000" s="191">
        <v>125713</v>
      </c>
    </row>
  </sheetData>
  <mergeCells count="10">
    <mergeCell ref="B21:D21"/>
    <mergeCell ref="B24:D24"/>
    <mergeCell ref="B27:D27"/>
    <mergeCell ref="B48:D48"/>
    <mergeCell ref="B30:D30"/>
    <mergeCell ref="B33:D33"/>
    <mergeCell ref="B36:D36"/>
    <mergeCell ref="B39:D39"/>
    <mergeCell ref="B42:D42"/>
    <mergeCell ref="B45:D45"/>
  </mergeCells>
  <dataValidations count="1">
    <dataValidation type="list" allowBlank="1" showInputMessage="1" showErrorMessage="1" sqref="D22 D25 D49 D37 D40 D34 D43 D46 D31 D28" xr:uid="{C92EB0D7-483F-422F-85CD-D32494F23D53}">
      <formula1>I22:R22</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0F89A-97AF-4D8A-B1A5-A81C70434504}">
  <sheetPr codeName="Sheet17">
    <tabColor theme="4" tint="0.79998168889431442"/>
  </sheetPr>
  <dimension ref="A1:YC1000"/>
  <sheetViews>
    <sheetView topLeftCell="A263" zoomScale="85" zoomScaleNormal="85" workbookViewId="0">
      <selection activeCell="D269" sqref="D269:D288"/>
    </sheetView>
  </sheetViews>
  <sheetFormatPr defaultColWidth="4.7109375" defaultRowHeight="15"/>
  <cols>
    <col min="1" max="1" width="1.78515625" style="1" customWidth="1"/>
    <col min="2" max="4" width="7.5" style="5" customWidth="1"/>
    <col min="5" max="5" width="16.2109375" style="5" customWidth="1"/>
    <col min="6" max="6" width="4.28515625" style="5" bestFit="1" customWidth="1"/>
    <col min="7" max="8" width="5.42578125" style="5" customWidth="1"/>
    <col min="9" max="9" width="4.5" style="5" customWidth="1"/>
    <col min="10" max="12" width="4.5" style="1" customWidth="1"/>
    <col min="13" max="13" width="6.35546875" style="1" customWidth="1"/>
    <col min="14" max="14" width="6.140625" style="1" customWidth="1"/>
    <col min="15" max="15" width="9.42578125" style="1" customWidth="1"/>
    <col min="16" max="16" width="9.78515625" style="1" customWidth="1"/>
    <col min="17" max="25" width="4.5" style="1" customWidth="1"/>
    <col min="26" max="30" width="6.35546875" style="1" customWidth="1"/>
    <col min="31" max="31" width="4.5" style="1" customWidth="1"/>
    <col min="32" max="32" width="16.85546875" style="1" bestFit="1" customWidth="1"/>
    <col min="33" max="34" width="4.5" style="1" customWidth="1"/>
    <col min="35" max="35" width="5.28515625" style="1" customWidth="1"/>
    <col min="36" max="59" width="4.5" style="1" customWidth="1"/>
    <col min="60" max="85" width="4.640625" style="1" customWidth="1"/>
    <col min="86" max="86" width="8.5703125" style="1" bestFit="1" customWidth="1"/>
    <col min="87" max="88" width="4.640625" style="1" customWidth="1"/>
    <col min="89" max="113" width="5.5703125" style="1" customWidth="1"/>
    <col min="114" max="250" width="4.5" style="1" customWidth="1"/>
    <col min="251" max="523" width="4.5" style="4" customWidth="1"/>
    <col min="524" max="2531" width="4.7109375" style="4"/>
    <col min="2532" max="2532" width="5.7109375" style="4" customWidth="1"/>
    <col min="2533" max="2533" width="4.7109375" style="4"/>
    <col min="2534" max="2534" width="6.2109375" style="4" customWidth="1"/>
    <col min="2535" max="16384" width="4.7109375" style="4"/>
  </cols>
  <sheetData>
    <row r="1" spans="2:250" ht="15" customHeight="1">
      <c r="B1" s="1"/>
      <c r="C1" s="1"/>
      <c r="D1" s="1"/>
      <c r="E1" s="1"/>
      <c r="F1" s="1"/>
      <c r="G1" s="1"/>
      <c r="H1" s="1"/>
      <c r="I1" s="1"/>
      <c r="AC1" s="2"/>
      <c r="AD1" s="2"/>
      <c r="AE1" s="2"/>
      <c r="AF1" s="3"/>
      <c r="AG1" s="3"/>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row>
    <row r="2" spans="2:250" ht="31.5" customHeight="1">
      <c r="B2" s="1"/>
      <c r="C2" s="1"/>
      <c r="D2" s="1"/>
      <c r="E2" s="1"/>
      <c r="F2" s="1"/>
      <c r="G2" s="1"/>
      <c r="H2" s="1"/>
      <c r="I2" s="1"/>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row>
    <row r="3" spans="2:250" ht="20.25" customHeight="1">
      <c r="B3" s="1"/>
      <c r="C3" s="1"/>
      <c r="D3" s="1"/>
      <c r="E3" s="1"/>
      <c r="F3" s="1"/>
      <c r="G3" s="1"/>
      <c r="H3" s="1"/>
      <c r="I3" s="1"/>
      <c r="P3" s="6"/>
      <c r="Q3" s="5"/>
      <c r="R3" s="5"/>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row>
    <row r="4" spans="2:250" ht="27" customHeight="1">
      <c r="B4" s="1"/>
      <c r="C4" s="1"/>
      <c r="D4" s="1"/>
      <c r="E4" s="1"/>
      <c r="F4" s="1"/>
      <c r="G4" s="1"/>
      <c r="H4" s="1"/>
      <c r="I4" s="1"/>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row>
    <row r="5" spans="2:250" ht="21.75" customHeight="1">
      <c r="B5" s="1"/>
      <c r="C5" s="1"/>
      <c r="D5" s="1"/>
      <c r="E5" s="1"/>
      <c r="F5" s="1"/>
      <c r="G5" s="1"/>
      <c r="H5" s="1"/>
      <c r="I5" s="1"/>
      <c r="P5" s="6"/>
      <c r="Q5" s="5"/>
      <c r="R5" s="5"/>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row>
    <row r="6" spans="2:250" ht="21.75" customHeight="1">
      <c r="B6" s="1"/>
      <c r="C6" s="1"/>
      <c r="D6" s="1"/>
      <c r="E6" s="1"/>
      <c r="F6" s="1"/>
      <c r="G6" s="1"/>
      <c r="H6" s="1"/>
      <c r="I6" s="1"/>
      <c r="P6" s="6"/>
      <c r="Q6" s="5"/>
      <c r="R6" s="5"/>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row>
    <row r="7" spans="2:250" ht="21.75" customHeight="1">
      <c r="B7" s="1"/>
      <c r="C7" s="1"/>
      <c r="D7" s="1"/>
      <c r="E7" s="1"/>
      <c r="F7" s="1"/>
      <c r="G7" s="1"/>
      <c r="H7" s="1"/>
      <c r="I7" s="1"/>
      <c r="P7" s="6"/>
      <c r="Q7" s="5"/>
      <c r="R7" s="5"/>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row>
    <row r="8" spans="2:250" ht="21.75" customHeight="1">
      <c r="B8" s="1"/>
      <c r="C8" s="1"/>
      <c r="D8" s="1"/>
      <c r="E8" s="1"/>
      <c r="F8" s="1"/>
      <c r="G8" s="1"/>
      <c r="H8" s="1"/>
      <c r="I8" s="1"/>
      <c r="P8" s="6"/>
      <c r="Q8" s="5"/>
      <c r="R8" s="5"/>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row>
    <row r="9" spans="2:250" ht="29.25" customHeight="1">
      <c r="B9" s="1"/>
      <c r="C9" s="1"/>
      <c r="D9" s="1"/>
      <c r="E9" s="1"/>
      <c r="F9" s="1"/>
      <c r="G9" s="1"/>
      <c r="H9" s="1"/>
      <c r="I9" s="1"/>
      <c r="P9" s="6"/>
      <c r="Q9" s="5"/>
      <c r="R9" s="5"/>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row>
    <row r="10" spans="2:250" ht="27" customHeight="1">
      <c r="B10" s="1"/>
      <c r="C10" s="1"/>
      <c r="D10" s="1"/>
      <c r="E10" s="1"/>
      <c r="F10" s="1"/>
      <c r="G10" s="1"/>
      <c r="H10" s="1"/>
      <c r="I10" s="1"/>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row>
    <row r="11" spans="2:250" ht="20.25" customHeight="1">
      <c r="B11" s="1"/>
      <c r="C11" s="1"/>
      <c r="D11" s="1"/>
      <c r="E11" s="1"/>
      <c r="F11" s="1"/>
      <c r="G11" s="1"/>
      <c r="H11" s="1"/>
      <c r="I11" s="1"/>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row>
    <row r="12" spans="2:250" ht="27" customHeight="1" thickBot="1">
      <c r="B12" s="1"/>
      <c r="C12" s="1"/>
      <c r="D12" s="1"/>
      <c r="E12" s="1"/>
      <c r="F12" s="1"/>
      <c r="G12" s="1"/>
      <c r="H12" s="1"/>
      <c r="I12" s="1"/>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row>
    <row r="13" spans="2:250" ht="15" customHeight="1">
      <c r="B13" s="31" t="s">
        <v>34</v>
      </c>
      <c r="C13" s="32"/>
      <c r="D13" s="33"/>
      <c r="E13" s="33"/>
      <c r="F13" s="33"/>
      <c r="G13" s="33"/>
      <c r="H13" s="34"/>
      <c r="I13" s="34"/>
      <c r="J13" s="34"/>
      <c r="K13" s="34"/>
      <c r="L13" s="35"/>
      <c r="M13" s="4"/>
      <c r="N13" s="4"/>
      <c r="O13" s="4"/>
      <c r="P13" s="4"/>
      <c r="Q13" s="4"/>
      <c r="R13" s="5"/>
      <c r="S13" s="5"/>
      <c r="T13" s="5"/>
      <c r="U13" s="5"/>
      <c r="V13" s="5"/>
      <c r="W13" s="5"/>
      <c r="X13" s="5"/>
      <c r="Y13" s="5"/>
      <c r="Z13" s="5"/>
      <c r="AA13" s="5"/>
      <c r="AB13" s="4"/>
      <c r="AC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row>
    <row r="14" spans="2:250" ht="15" customHeight="1">
      <c r="B14" s="36" t="s">
        <v>244</v>
      </c>
      <c r="C14" s="7"/>
      <c r="H14" s="4"/>
      <c r="I14" s="4"/>
      <c r="J14" s="4"/>
      <c r="K14" s="4"/>
      <c r="L14" s="37"/>
      <c r="M14" s="4"/>
      <c r="N14" s="4"/>
      <c r="O14" s="4"/>
      <c r="P14" s="4"/>
      <c r="Q14" s="4"/>
      <c r="R14" s="5"/>
      <c r="S14" s="5"/>
      <c r="T14" s="5"/>
      <c r="U14" s="5"/>
      <c r="V14" s="5"/>
      <c r="W14" s="5"/>
      <c r="X14" s="5"/>
      <c r="Y14" s="5"/>
      <c r="Z14" s="5"/>
      <c r="AA14" s="5"/>
      <c r="AB14" s="4"/>
      <c r="AC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row>
    <row r="15" spans="2:250" ht="15" customHeight="1">
      <c r="B15" s="36" t="s">
        <v>512</v>
      </c>
      <c r="C15" s="7"/>
      <c r="H15" s="4"/>
      <c r="I15" s="4"/>
      <c r="J15" s="4"/>
      <c r="K15" s="4"/>
      <c r="L15" s="37"/>
      <c r="M15" s="4"/>
      <c r="N15" s="4"/>
      <c r="O15" s="4"/>
      <c r="P15" s="4"/>
      <c r="Q15" s="4"/>
      <c r="R15" s="5"/>
      <c r="S15" s="5"/>
      <c r="T15" s="5"/>
      <c r="U15" s="5"/>
      <c r="V15" s="5"/>
      <c r="W15" s="5"/>
      <c r="X15" s="5"/>
      <c r="Y15" s="5"/>
      <c r="Z15" s="5"/>
      <c r="AA15" s="5"/>
      <c r="AB15" s="4"/>
      <c r="AC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row>
    <row r="16" spans="2:250" ht="15" customHeight="1" thickBot="1">
      <c r="B16" s="38"/>
      <c r="C16" s="39"/>
      <c r="D16" s="40"/>
      <c r="E16" s="40"/>
      <c r="F16" s="40"/>
      <c r="G16" s="40"/>
      <c r="H16" s="41"/>
      <c r="I16" s="41"/>
      <c r="J16" s="41"/>
      <c r="K16" s="41"/>
      <c r="L16" s="42"/>
      <c r="M16" s="4"/>
      <c r="N16" s="4"/>
      <c r="O16" s="4"/>
      <c r="P16" s="4"/>
      <c r="Q16" s="4"/>
      <c r="R16" s="5"/>
      <c r="S16" s="5"/>
      <c r="T16" s="5"/>
      <c r="U16" s="5"/>
      <c r="V16" s="5"/>
      <c r="W16" s="5"/>
      <c r="X16" s="5"/>
      <c r="Y16" s="5"/>
      <c r="Z16" s="5"/>
      <c r="AA16" s="5"/>
      <c r="AB16" s="4"/>
      <c r="AC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row>
    <row r="17" spans="2:250" ht="20.25" customHeight="1">
      <c r="B17" s="7"/>
      <c r="C17" s="1"/>
      <c r="D17" s="1"/>
      <c r="E17" s="1"/>
      <c r="F17" s="1"/>
      <c r="G17" s="1"/>
      <c r="H17" s="1"/>
      <c r="I17" s="1"/>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row>
    <row r="18" spans="2:250" ht="27" customHeight="1">
      <c r="B18" s="1"/>
      <c r="C18" s="1"/>
      <c r="D18" s="1"/>
      <c r="E18" s="1"/>
      <c r="F18" s="1"/>
      <c r="G18" s="1"/>
      <c r="H18" s="1"/>
      <c r="I18" s="1"/>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row>
    <row r="19" spans="2:250" ht="20.25" customHeight="1" thickBot="1">
      <c r="B19" s="9"/>
      <c r="G19" s="10"/>
      <c r="H19" s="10"/>
      <c r="M19" s="4"/>
      <c r="N19" s="4"/>
      <c r="O19" s="4"/>
      <c r="AD19" s="6"/>
      <c r="AF19" s="6"/>
      <c r="AH19" s="6"/>
      <c r="AJ19" s="6"/>
      <c r="AL19" s="6"/>
      <c r="AM19" s="4"/>
      <c r="AN19" s="4"/>
      <c r="AO19" s="4"/>
      <c r="AP19" s="4"/>
      <c r="AR19" s="6"/>
      <c r="AT19" s="6"/>
      <c r="AV19" s="6"/>
      <c r="AX19" s="6"/>
      <c r="AZ19" s="6"/>
      <c r="BB19" s="6"/>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row>
    <row r="20" spans="2:250" ht="28.5" customHeight="1" thickBot="1">
      <c r="B20" s="147" t="s">
        <v>9</v>
      </c>
      <c r="C20" s="148" t="s">
        <v>40</v>
      </c>
      <c r="D20" s="149" t="s">
        <v>3</v>
      </c>
      <c r="E20" s="160" t="s">
        <v>4</v>
      </c>
      <c r="F20" s="20"/>
      <c r="G20" s="165" t="s">
        <v>0</v>
      </c>
      <c r="H20" s="164"/>
      <c r="I20" s="164"/>
      <c r="J20" s="164"/>
      <c r="K20" s="164"/>
      <c r="L20" s="164"/>
      <c r="M20" s="164"/>
      <c r="N20" s="164"/>
      <c r="O20" s="164"/>
      <c r="P20" s="164"/>
      <c r="Q20" s="164"/>
      <c r="R20" s="164"/>
      <c r="S20" s="164"/>
      <c r="T20" s="166"/>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row>
    <row r="21" spans="2:250" ht="17.25" customHeight="1">
      <c r="B21" s="245" t="s">
        <v>10</v>
      </c>
      <c r="C21" s="246">
        <v>1</v>
      </c>
      <c r="D21" s="247">
        <v>20</v>
      </c>
      <c r="E21" s="248" cm="1">
        <f t="array" ref="E21">SUM(--(G50:AE69=P38))-SUM(--(G50:AE69=P41))</f>
        <v>-7</v>
      </c>
      <c r="F21" s="20"/>
      <c r="G21" s="51" t="s">
        <v>482</v>
      </c>
      <c r="H21" s="52"/>
      <c r="I21" s="52"/>
      <c r="J21" s="52"/>
      <c r="K21" s="52"/>
      <c r="L21" s="52"/>
      <c r="M21" s="52"/>
      <c r="N21" s="52"/>
      <c r="O21" s="52"/>
      <c r="P21" s="52"/>
      <c r="Q21" s="52"/>
      <c r="R21" s="52"/>
      <c r="S21" s="52"/>
      <c r="T21" s="53"/>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row>
    <row r="22" spans="2:250" ht="17.25" customHeight="1">
      <c r="B22" s="238"/>
      <c r="C22" s="232"/>
      <c r="D22" s="234"/>
      <c r="E22" s="236"/>
      <c r="F22" s="20"/>
      <c r="G22" s="45" t="s">
        <v>483</v>
      </c>
      <c r="H22" s="46"/>
      <c r="I22" s="46"/>
      <c r="J22" s="46"/>
      <c r="K22" s="46"/>
      <c r="L22" s="46"/>
      <c r="M22" s="46"/>
      <c r="N22" s="46"/>
      <c r="O22" s="46"/>
      <c r="P22" s="46"/>
      <c r="Q22" s="46"/>
      <c r="R22" s="46"/>
      <c r="S22" s="46"/>
      <c r="T22" s="47"/>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row>
    <row r="23" spans="2:250" ht="17.25" customHeight="1">
      <c r="B23" s="237" t="s">
        <v>11</v>
      </c>
      <c r="C23" s="231" t="s">
        <v>253</v>
      </c>
      <c r="D23" s="233">
        <v>30</v>
      </c>
      <c r="E23" s="249" t="str" cm="1">
        <f t="array" ref="E23">INDEX(_xlfn.GROUPBY(_xlfn.TOCOL(RIGHT(G86:AE105,1)),_xlfn.TOCOL(RIGHT(G86:AE105,1)),_xleta.COUNTA,0,0,-2),1,1)</f>
        <v>8</v>
      </c>
      <c r="F23" s="20"/>
      <c r="G23" s="51" t="s">
        <v>484</v>
      </c>
      <c r="H23" s="43"/>
      <c r="I23" s="43"/>
      <c r="J23" s="43"/>
      <c r="K23" s="43"/>
      <c r="L23" s="43"/>
      <c r="M23" s="43"/>
      <c r="N23" s="43"/>
      <c r="O23" s="43"/>
      <c r="P23" s="43"/>
      <c r="Q23" s="43"/>
      <c r="R23" s="43"/>
      <c r="S23" s="43"/>
      <c r="T23" s="4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row>
    <row r="24" spans="2:250" ht="17.25" customHeight="1">
      <c r="B24" s="238"/>
      <c r="C24" s="232"/>
      <c r="D24" s="234"/>
      <c r="E24" s="236"/>
      <c r="F24" s="20"/>
      <c r="G24" s="45"/>
      <c r="H24" s="48"/>
      <c r="I24" s="48"/>
      <c r="J24" s="48"/>
      <c r="K24" s="48"/>
      <c r="L24" s="48"/>
      <c r="M24" s="48"/>
      <c r="N24" s="48"/>
      <c r="O24" s="48"/>
      <c r="P24" s="48"/>
      <c r="Q24" s="48"/>
      <c r="R24" s="48"/>
      <c r="S24" s="48"/>
      <c r="T24" s="49"/>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row>
    <row r="25" spans="2:250" ht="17.25" customHeight="1">
      <c r="B25" s="237" t="s">
        <v>249</v>
      </c>
      <c r="C25" s="231" t="s">
        <v>253</v>
      </c>
      <c r="D25" s="233">
        <v>40</v>
      </c>
      <c r="E25" s="235" cm="1">
        <f t="array" aca="1" ref="E25" ca="1">SUM(ROW(INDIRECT(G160:G179)))</f>
        <v>374</v>
      </c>
      <c r="F25" s="20"/>
      <c r="G25" s="51" t="s">
        <v>509</v>
      </c>
      <c r="H25" s="52"/>
      <c r="I25" s="52"/>
      <c r="J25" s="52"/>
      <c r="K25" s="52"/>
      <c r="L25" s="52"/>
      <c r="M25" s="52"/>
      <c r="N25" s="52"/>
      <c r="O25" s="52"/>
      <c r="P25" s="52"/>
      <c r="Q25" s="52"/>
      <c r="R25" s="52"/>
      <c r="S25" s="52"/>
      <c r="T25" s="53"/>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row>
    <row r="26" spans="2:250" ht="17.25" customHeight="1">
      <c r="B26" s="238"/>
      <c r="C26" s="232"/>
      <c r="D26" s="234"/>
      <c r="E26" s="236"/>
      <c r="F26" s="20"/>
      <c r="G26" s="45" t="s">
        <v>485</v>
      </c>
      <c r="H26" s="46"/>
      <c r="I26" s="46"/>
      <c r="J26" s="46"/>
      <c r="K26" s="46"/>
      <c r="L26" s="46"/>
      <c r="M26" s="46"/>
      <c r="N26" s="46"/>
      <c r="O26" s="46"/>
      <c r="P26" s="46"/>
      <c r="Q26" s="46"/>
      <c r="R26" s="46"/>
      <c r="S26" s="46"/>
      <c r="T26" s="47"/>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row>
    <row r="27" spans="2:250" ht="17.25" customHeight="1">
      <c r="B27" s="237" t="s">
        <v>250</v>
      </c>
      <c r="C27" s="239" t="s">
        <v>253</v>
      </c>
      <c r="D27" s="233">
        <v>40</v>
      </c>
      <c r="E27" s="241">
        <f>200</f>
        <v>200</v>
      </c>
      <c r="F27" s="20"/>
      <c r="G27" s="51" t="s">
        <v>248</v>
      </c>
      <c r="H27" s="52"/>
      <c r="I27" s="52"/>
      <c r="J27" s="52"/>
      <c r="K27" s="52"/>
      <c r="L27" s="52"/>
      <c r="M27" s="52"/>
      <c r="N27" s="52"/>
      <c r="O27" s="52"/>
      <c r="P27" s="52"/>
      <c r="Q27" s="52"/>
      <c r="R27" s="52"/>
      <c r="S27" s="52"/>
      <c r="T27" s="53"/>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row>
    <row r="28" spans="2:250" ht="17.25" customHeight="1">
      <c r="B28" s="238"/>
      <c r="C28" s="240"/>
      <c r="D28" s="234"/>
      <c r="E28" s="236"/>
      <c r="F28" s="20"/>
      <c r="G28" s="45"/>
      <c r="H28" s="46"/>
      <c r="I28" s="46"/>
      <c r="J28" s="46"/>
      <c r="K28" s="46"/>
      <c r="L28" s="46"/>
      <c r="M28" s="46"/>
      <c r="N28" s="46"/>
      <c r="O28" s="46"/>
      <c r="P28" s="46"/>
      <c r="Q28" s="46"/>
      <c r="R28" s="46"/>
      <c r="S28" s="46"/>
      <c r="T28" s="47"/>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row>
    <row r="29" spans="2:250" ht="17.25" customHeight="1">
      <c r="B29" s="237" t="s">
        <v>251</v>
      </c>
      <c r="C29" s="239" t="s">
        <v>252</v>
      </c>
      <c r="D29" s="233">
        <v>70</v>
      </c>
      <c r="E29" s="249">
        <f ca="1">SUM(BK291,CN229)</f>
        <v>325</v>
      </c>
      <c r="F29" s="20"/>
      <c r="G29" s="51" t="s">
        <v>492</v>
      </c>
      <c r="H29" s="43"/>
      <c r="I29" s="43"/>
      <c r="J29" s="43"/>
      <c r="K29" s="43"/>
      <c r="L29" s="43"/>
      <c r="M29" s="43"/>
      <c r="N29" s="43"/>
      <c r="O29" s="43"/>
      <c r="P29" s="43"/>
      <c r="Q29" s="43"/>
      <c r="R29" s="43"/>
      <c r="S29" s="43"/>
      <c r="T29" s="4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row>
    <row r="30" spans="2:250" ht="17.25" customHeight="1">
      <c r="B30" s="238"/>
      <c r="C30" s="240"/>
      <c r="D30" s="234"/>
      <c r="E30" s="236"/>
      <c r="F30" s="20"/>
      <c r="G30" s="45"/>
      <c r="H30" s="48"/>
      <c r="I30" s="48"/>
      <c r="J30" s="48"/>
      <c r="K30" s="48"/>
      <c r="L30" s="48"/>
      <c r="M30" s="48"/>
      <c r="N30" s="48"/>
      <c r="O30" s="48"/>
      <c r="P30" s="48"/>
      <c r="Q30" s="48"/>
      <c r="R30" s="48"/>
      <c r="S30" s="48"/>
      <c r="T30" s="49"/>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row>
    <row r="31" spans="2:250" ht="17.25" customHeight="1">
      <c r="B31" s="81"/>
      <c r="C31" s="82"/>
      <c r="D31" s="83"/>
      <c r="E31" s="84"/>
      <c r="F31" s="20"/>
      <c r="G31" s="52"/>
      <c r="H31" s="52"/>
      <c r="I31" s="80"/>
      <c r="J31" s="80"/>
      <c r="K31" s="80"/>
      <c r="L31" s="80"/>
      <c r="M31" s="80"/>
      <c r="N31" s="80"/>
      <c r="O31" s="80"/>
      <c r="P31" s="80"/>
      <c r="Q31" s="80"/>
      <c r="R31" s="80"/>
      <c r="S31" s="80"/>
      <c r="T31" s="80"/>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row>
    <row r="32" spans="2:250" ht="20.25" customHeight="1">
      <c r="B32" s="7"/>
      <c r="C32" s="1"/>
      <c r="D32" s="1"/>
      <c r="E32" s="1"/>
      <c r="F32" s="1"/>
      <c r="G32" s="1"/>
      <c r="H32" s="1"/>
      <c r="I32" s="1"/>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row>
    <row r="33" spans="2:250" ht="27" customHeight="1">
      <c r="B33" s="1"/>
      <c r="C33" s="1"/>
      <c r="D33" s="1"/>
      <c r="E33" s="1"/>
      <c r="F33" s="1"/>
      <c r="G33" s="1"/>
      <c r="H33" s="1"/>
      <c r="I33" s="1"/>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row>
    <row r="34" spans="2:250" ht="20.25" customHeight="1" thickBot="1">
      <c r="B34" s="8"/>
      <c r="C34" s="8"/>
      <c r="D34" s="8"/>
      <c r="E34" s="8"/>
      <c r="F34" s="8"/>
      <c r="G34" s="8"/>
      <c r="H34" s="8"/>
      <c r="I34" s="8"/>
      <c r="J34" s="8"/>
      <c r="K34" s="8"/>
      <c r="L34" s="8"/>
      <c r="M34" s="8"/>
      <c r="N34" s="8"/>
      <c r="O34" s="8"/>
      <c r="P34" s="8"/>
      <c r="Q34" s="8"/>
      <c r="R34" s="8"/>
      <c r="S34" s="8"/>
      <c r="T34" s="8"/>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row>
    <row r="35" spans="2:250" ht="20.100000000000001" customHeight="1" thickBot="1">
      <c r="B35" s="171" t="s">
        <v>1</v>
      </c>
      <c r="C35" s="29" t="s">
        <v>12</v>
      </c>
      <c r="D35" s="24" t="s">
        <v>488</v>
      </c>
      <c r="G35" s="69"/>
      <c r="H35" s="69"/>
      <c r="I35" s="70"/>
      <c r="J35" s="69"/>
      <c r="K35" s="70"/>
      <c r="L35" s="70"/>
      <c r="P35" s="167" t="s">
        <v>511</v>
      </c>
      <c r="Q35" s="167"/>
      <c r="R35" s="167"/>
      <c r="S35" s="167"/>
      <c r="AD35" s="4"/>
      <c r="AE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row>
    <row r="36" spans="2:250" ht="18" customHeight="1">
      <c r="G36" s="71"/>
      <c r="H36" s="72"/>
      <c r="I36" s="73"/>
      <c r="J36" s="72"/>
      <c r="K36" s="73"/>
      <c r="L36" s="74"/>
      <c r="P36" s="250" t="s">
        <v>224</v>
      </c>
      <c r="Q36" s="251"/>
      <c r="R36" s="251"/>
      <c r="S36" s="252"/>
      <c r="U36" s="17"/>
      <c r="AD36" s="4"/>
      <c r="AE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row>
    <row r="37" spans="2:250" ht="18" customHeight="1">
      <c r="B37" s="10" t="s">
        <v>489</v>
      </c>
      <c r="C37" s="7"/>
      <c r="G37" s="71"/>
      <c r="H37" s="72"/>
      <c r="I37" s="73"/>
      <c r="J37" s="72"/>
      <c r="K37" s="73"/>
      <c r="L37" s="74"/>
      <c r="P37" s="242" t="s">
        <v>221</v>
      </c>
      <c r="Q37" s="243"/>
      <c r="R37" s="243"/>
      <c r="S37" s="244"/>
      <c r="AD37" s="4"/>
      <c r="AE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row>
    <row r="38" spans="2:250" ht="18" customHeight="1">
      <c r="G38" s="71"/>
      <c r="H38" s="72"/>
      <c r="I38" s="73"/>
      <c r="J38" s="72"/>
      <c r="K38" s="73"/>
      <c r="L38" s="74"/>
      <c r="P38" s="242" t="s">
        <v>220</v>
      </c>
      <c r="Q38" s="243"/>
      <c r="R38" s="243"/>
      <c r="S38" s="244"/>
      <c r="AD38" s="4"/>
      <c r="AE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row>
    <row r="39" spans="2:250" ht="18" customHeight="1">
      <c r="B39" s="9" t="s">
        <v>508</v>
      </c>
      <c r="G39" s="71"/>
      <c r="H39" s="72"/>
      <c r="I39" s="73"/>
      <c r="J39" s="72"/>
      <c r="K39" s="73"/>
      <c r="L39" s="74"/>
      <c r="P39" s="242" t="s">
        <v>226</v>
      </c>
      <c r="Q39" s="243"/>
      <c r="R39" s="243"/>
      <c r="S39" s="244"/>
      <c r="AD39" s="4"/>
      <c r="AE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row>
    <row r="40" spans="2:250" ht="18" customHeight="1">
      <c r="B40" s="27" t="s">
        <v>487</v>
      </c>
      <c r="G40" s="71"/>
      <c r="H40" s="72"/>
      <c r="I40" s="73"/>
      <c r="J40" s="72"/>
      <c r="K40" s="73"/>
      <c r="L40" s="74"/>
      <c r="P40" s="242" t="s">
        <v>222</v>
      </c>
      <c r="Q40" s="243"/>
      <c r="R40" s="243"/>
      <c r="S40" s="244"/>
      <c r="AD40" s="4"/>
      <c r="AE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row>
    <row r="41" spans="2:250" ht="18" customHeight="1">
      <c r="G41" s="71"/>
      <c r="H41" s="72"/>
      <c r="I41" s="73"/>
      <c r="J41" s="72"/>
      <c r="K41" s="73"/>
      <c r="L41" s="74"/>
      <c r="P41" s="242" t="s">
        <v>223</v>
      </c>
      <c r="Q41" s="243"/>
      <c r="R41" s="243"/>
      <c r="S41" s="244"/>
      <c r="AD41" s="4"/>
      <c r="AE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row>
    <row r="42" spans="2:250" ht="18" customHeight="1">
      <c r="B42" s="4"/>
      <c r="C42" s="4"/>
      <c r="D42" s="4"/>
      <c r="E42" s="4"/>
      <c r="F42" s="4"/>
      <c r="G42" s="4"/>
      <c r="H42" s="4"/>
      <c r="I42" s="4"/>
      <c r="J42" s="4"/>
      <c r="K42" s="4"/>
      <c r="L42" s="74"/>
      <c r="O42" s="4"/>
      <c r="P42" s="242" t="s">
        <v>225</v>
      </c>
      <c r="Q42" s="243"/>
      <c r="R42" s="243"/>
      <c r="S42" s="244"/>
      <c r="T42" s="5"/>
      <c r="U42" s="5"/>
      <c r="V42" s="5"/>
      <c r="W42" s="5"/>
      <c r="X42" s="5"/>
      <c r="Y42" s="5"/>
      <c r="Z42" s="5"/>
      <c r="AA42" s="5"/>
      <c r="AB42" s="5"/>
      <c r="AC42" s="5"/>
      <c r="AD42" s="4"/>
      <c r="AE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row>
    <row r="43" spans="2:250" ht="18" customHeight="1">
      <c r="B43" s="4"/>
      <c r="C43" s="4"/>
      <c r="D43" s="4"/>
      <c r="E43" s="4"/>
      <c r="F43" s="4"/>
      <c r="G43" s="4"/>
      <c r="H43" s="4"/>
      <c r="I43" s="4"/>
      <c r="J43" s="4"/>
      <c r="K43" s="4"/>
      <c r="L43" s="74"/>
      <c r="O43" s="4"/>
      <c r="P43" s="242" t="s">
        <v>227</v>
      </c>
      <c r="Q43" s="243"/>
      <c r="R43" s="243"/>
      <c r="S43" s="244"/>
      <c r="T43" s="5"/>
      <c r="U43" s="5"/>
      <c r="V43" s="5"/>
      <c r="W43" s="5"/>
      <c r="X43" s="5"/>
      <c r="Y43" s="5"/>
      <c r="Z43" s="5"/>
      <c r="AA43" s="5"/>
      <c r="AB43" s="5"/>
      <c r="AC43" s="5"/>
      <c r="AD43" s="4"/>
      <c r="AE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row>
    <row r="44" spans="2:250" ht="15.95" customHeight="1" thickBot="1">
      <c r="B44" s="27"/>
      <c r="G44" s="57"/>
      <c r="H44" s="57"/>
      <c r="I44" s="57"/>
      <c r="J44"/>
      <c r="M44" s="4"/>
      <c r="N44" s="4"/>
      <c r="O44" s="4"/>
      <c r="P44" s="4"/>
      <c r="Q44" s="4"/>
      <c r="R44" s="5"/>
      <c r="S44" s="5"/>
      <c r="T44" s="5"/>
      <c r="U44" s="5"/>
      <c r="V44" s="5"/>
      <c r="W44" s="5"/>
      <c r="X44" s="5"/>
      <c r="Y44" s="5"/>
      <c r="Z44" s="5"/>
      <c r="AA44" s="5"/>
      <c r="AB44" s="4"/>
      <c r="AC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row>
    <row r="45" spans="2:250" ht="15.75" thickBot="1">
      <c r="B45" s="9"/>
      <c r="G45" s="168" t="s">
        <v>41</v>
      </c>
      <c r="H45" s="169"/>
      <c r="I45" s="169"/>
      <c r="J45" s="169"/>
      <c r="K45" s="169"/>
      <c r="L45" s="169"/>
      <c r="M45" s="169"/>
      <c r="N45" s="169"/>
      <c r="O45" s="169"/>
      <c r="P45" s="169"/>
      <c r="Q45" s="169"/>
      <c r="R45" s="169"/>
      <c r="S45" s="169"/>
      <c r="T45" s="169"/>
      <c r="U45" s="169"/>
      <c r="V45" s="169"/>
      <c r="W45" s="169"/>
      <c r="X45" s="169"/>
      <c r="Y45" s="169"/>
      <c r="Z45" s="169"/>
      <c r="AA45" s="169"/>
      <c r="AB45" s="169"/>
      <c r="AC45" s="169"/>
      <c r="AD45" s="170"/>
      <c r="AE45" s="170"/>
      <c r="AF45" s="6"/>
      <c r="AH45" s="6"/>
      <c r="AJ45" s="6"/>
      <c r="AL45" s="6"/>
      <c r="AM45" s="4"/>
      <c r="AN45" s="4"/>
      <c r="AO45" s="4"/>
      <c r="AP45" s="4"/>
      <c r="AR45" s="6"/>
      <c r="AT45" s="6"/>
      <c r="AV45" s="6"/>
      <c r="AX45" s="6"/>
      <c r="AZ45" s="6"/>
      <c r="BB45" s="6"/>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row>
    <row r="46" spans="2:250" ht="28.5" customHeight="1" thickBot="1">
      <c r="B46" s="154" t="s">
        <v>9</v>
      </c>
      <c r="C46" s="155" t="s">
        <v>2</v>
      </c>
      <c r="D46" s="156" t="s">
        <v>3</v>
      </c>
      <c r="E46" s="150" t="s">
        <v>4</v>
      </c>
      <c r="G46" s="155">
        <v>1</v>
      </c>
      <c r="H46" s="155">
        <v>2</v>
      </c>
      <c r="I46" s="155">
        <v>3</v>
      </c>
      <c r="J46" s="155">
        <v>4</v>
      </c>
      <c r="K46" s="155">
        <v>5</v>
      </c>
      <c r="L46" s="155">
        <v>6</v>
      </c>
      <c r="M46" s="155">
        <v>7</v>
      </c>
      <c r="N46" s="155">
        <v>8</v>
      </c>
      <c r="O46" s="155">
        <v>9</v>
      </c>
      <c r="P46" s="155">
        <v>10</v>
      </c>
      <c r="Q46" s="155">
        <v>11</v>
      </c>
      <c r="R46" s="155">
        <v>12</v>
      </c>
      <c r="S46" s="155">
        <v>13</v>
      </c>
      <c r="T46" s="155">
        <v>14</v>
      </c>
      <c r="U46" s="155">
        <v>15</v>
      </c>
      <c r="V46" s="155">
        <v>16</v>
      </c>
      <c r="W46" s="155">
        <v>17</v>
      </c>
      <c r="X46" s="155">
        <v>18</v>
      </c>
      <c r="Y46" s="155">
        <v>19</v>
      </c>
      <c r="Z46" s="155">
        <v>20</v>
      </c>
      <c r="AA46" s="155">
        <v>21</v>
      </c>
      <c r="AB46" s="155">
        <v>22</v>
      </c>
      <c r="AC46" s="155">
        <v>23</v>
      </c>
      <c r="AD46" s="155">
        <v>24</v>
      </c>
      <c r="AE46" s="155">
        <v>25</v>
      </c>
      <c r="AF46" s="6"/>
      <c r="AG46" s="6"/>
      <c r="AH46" s="6"/>
      <c r="AI46" s="6"/>
      <c r="AJ46" s="6"/>
      <c r="AK46" s="6"/>
      <c r="AL46" s="6"/>
      <c r="AM46" s="4"/>
      <c r="AN46" s="4"/>
      <c r="AO46" s="4"/>
      <c r="AP46" s="4"/>
      <c r="AQ46" s="6"/>
      <c r="AR46" s="6"/>
      <c r="AS46" s="6"/>
      <c r="AT46" s="6"/>
      <c r="AU46" s="6"/>
      <c r="AV46" s="6"/>
      <c r="AW46" s="6"/>
      <c r="AX46" s="6"/>
      <c r="AY46" s="6"/>
      <c r="AZ46" s="6"/>
      <c r="BA46" s="6"/>
      <c r="BB46" s="6"/>
      <c r="BC46" s="6"/>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row>
    <row r="47" spans="2:250">
      <c r="B47" s="1"/>
      <c r="C47" s="1"/>
      <c r="D47" s="1"/>
      <c r="E47" s="1"/>
      <c r="J47" s="16"/>
      <c r="K47" s="16"/>
      <c r="L47" s="16"/>
      <c r="M47" s="5"/>
      <c r="N47" s="5"/>
      <c r="O47" s="5"/>
      <c r="P47" s="5"/>
      <c r="Q47" s="5"/>
      <c r="R47" s="5"/>
      <c r="S47" s="5"/>
      <c r="T47" s="16"/>
      <c r="U47" s="16"/>
      <c r="V47" s="16"/>
      <c r="W47" s="5"/>
      <c r="X47" s="5"/>
      <c r="Y47" s="5"/>
      <c r="Z47" s="5"/>
      <c r="AA47" s="5"/>
      <c r="AB47" s="5"/>
      <c r="AC47" s="5"/>
      <c r="AD47" s="5"/>
      <c r="AF47" s="6"/>
      <c r="AG47" s="6"/>
      <c r="AH47" s="6"/>
      <c r="AI47" s="6"/>
      <c r="AJ47" s="6"/>
      <c r="AK47" s="6"/>
      <c r="AL47" s="6"/>
      <c r="AM47" s="4"/>
      <c r="AN47" s="4"/>
      <c r="AO47" s="4"/>
      <c r="AP47" s="4"/>
      <c r="AQ47" s="6"/>
      <c r="AR47" s="6"/>
      <c r="AS47" s="6"/>
      <c r="AT47" s="6"/>
      <c r="AU47" s="6"/>
      <c r="AV47" s="6"/>
      <c r="AW47" s="6"/>
      <c r="AX47" s="6"/>
      <c r="AY47" s="6"/>
      <c r="AZ47" s="6"/>
      <c r="BA47" s="6"/>
      <c r="BB47" s="6"/>
      <c r="BC47" s="6"/>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row>
    <row r="48" spans="2:250" ht="24" customHeight="1">
      <c r="B48" s="11" t="s">
        <v>35</v>
      </c>
      <c r="C48" s="12">
        <v>1</v>
      </c>
      <c r="D48" s="161">
        <v>0</v>
      </c>
      <c r="E48" s="54">
        <v>-4</v>
      </c>
      <c r="G48" s="15" t="s">
        <v>224</v>
      </c>
      <c r="H48" s="15" t="s">
        <v>226</v>
      </c>
      <c r="I48" s="15" t="s">
        <v>227</v>
      </c>
      <c r="J48" s="15" t="s">
        <v>223</v>
      </c>
      <c r="K48" s="15" t="s">
        <v>222</v>
      </c>
      <c r="L48" s="15" t="s">
        <v>223</v>
      </c>
      <c r="M48" s="15" t="s">
        <v>225</v>
      </c>
      <c r="N48" s="15" t="s">
        <v>222</v>
      </c>
      <c r="O48" s="15" t="s">
        <v>222</v>
      </c>
      <c r="P48" s="15" t="s">
        <v>223</v>
      </c>
      <c r="Q48" s="15" t="s">
        <v>225</v>
      </c>
      <c r="R48" s="15" t="s">
        <v>221</v>
      </c>
      <c r="S48" s="15" t="s">
        <v>222</v>
      </c>
      <c r="T48" s="15" t="s">
        <v>222</v>
      </c>
      <c r="U48" s="15" t="s">
        <v>224</v>
      </c>
      <c r="V48" s="15" t="s">
        <v>227</v>
      </c>
      <c r="W48" s="15" t="s">
        <v>223</v>
      </c>
      <c r="X48" s="15" t="s">
        <v>226</v>
      </c>
      <c r="Y48" s="15" t="s">
        <v>220</v>
      </c>
      <c r="Z48" s="15" t="s">
        <v>223</v>
      </c>
      <c r="AA48" s="15" t="s">
        <v>222</v>
      </c>
      <c r="AB48" s="15" t="s">
        <v>221</v>
      </c>
      <c r="AC48" s="15" t="s">
        <v>222</v>
      </c>
      <c r="AD48" s="15" t="s">
        <v>225</v>
      </c>
      <c r="AE48" s="15" t="s">
        <v>227</v>
      </c>
      <c r="AF48" s="6"/>
      <c r="AG48" s="6"/>
      <c r="AH48" s="6"/>
      <c r="AI48" s="6"/>
      <c r="AJ48" s="6"/>
      <c r="AK48" s="6"/>
      <c r="AL48" s="6"/>
      <c r="AM48" s="4"/>
      <c r="AN48" s="4"/>
      <c r="AO48" s="4"/>
      <c r="AP48" s="4"/>
      <c r="AQ48" s="6"/>
      <c r="AR48" s="6"/>
      <c r="AS48" s="6"/>
      <c r="AT48" s="6"/>
      <c r="AU48" s="6"/>
      <c r="AV48" s="6"/>
      <c r="AW48" s="6"/>
      <c r="AX48" s="6"/>
      <c r="AY48" s="6"/>
      <c r="AZ48" s="6"/>
      <c r="BA48" s="6"/>
      <c r="BB48" s="6"/>
      <c r="BC48" s="6"/>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row>
    <row r="49" spans="2:250">
      <c r="B49" s="1"/>
      <c r="C49" s="1"/>
      <c r="D49" s="1"/>
      <c r="E49" s="55"/>
      <c r="G49" s="5" t="s">
        <v>229</v>
      </c>
      <c r="H49" s="5" t="s">
        <v>229</v>
      </c>
      <c r="I49" s="5" t="s">
        <v>229</v>
      </c>
      <c r="J49" s="5" t="s">
        <v>229</v>
      </c>
      <c r="K49" s="5" t="s">
        <v>229</v>
      </c>
      <c r="L49" s="5" t="s">
        <v>229</v>
      </c>
      <c r="M49" s="5" t="s">
        <v>229</v>
      </c>
      <c r="N49" s="5" t="s">
        <v>229</v>
      </c>
      <c r="O49" s="5" t="s">
        <v>229</v>
      </c>
      <c r="P49" s="5" t="s">
        <v>229</v>
      </c>
      <c r="Q49" s="5" t="s">
        <v>229</v>
      </c>
      <c r="R49" s="5" t="s">
        <v>229</v>
      </c>
      <c r="S49" s="5" t="s">
        <v>229</v>
      </c>
      <c r="T49" s="5" t="s">
        <v>229</v>
      </c>
      <c r="U49" s="5" t="s">
        <v>229</v>
      </c>
      <c r="V49" s="5" t="s">
        <v>229</v>
      </c>
      <c r="W49" s="5" t="s">
        <v>229</v>
      </c>
      <c r="X49" s="5" t="s">
        <v>229</v>
      </c>
      <c r="Y49" s="5" t="s">
        <v>229</v>
      </c>
      <c r="Z49" s="5" t="s">
        <v>229</v>
      </c>
      <c r="AA49" s="5" t="s">
        <v>229</v>
      </c>
      <c r="AB49" s="5" t="s">
        <v>229</v>
      </c>
      <c r="AC49" s="5" t="s">
        <v>229</v>
      </c>
      <c r="AD49" s="5" t="s">
        <v>229</v>
      </c>
      <c r="AE49" s="1" t="s">
        <v>229</v>
      </c>
      <c r="AF49" s="6"/>
      <c r="AG49" s="6"/>
      <c r="AH49" s="6"/>
      <c r="AI49" s="6"/>
      <c r="AJ49" s="6"/>
      <c r="AK49" s="6"/>
      <c r="AL49" s="6"/>
      <c r="AM49" s="4"/>
      <c r="AN49" s="4"/>
      <c r="AO49" s="4"/>
      <c r="AP49" s="4"/>
      <c r="AQ49" s="6"/>
      <c r="AR49" s="6"/>
      <c r="AS49" s="6"/>
      <c r="AT49" s="6"/>
      <c r="AU49" s="6"/>
      <c r="AV49" s="6"/>
      <c r="AW49" s="6"/>
      <c r="AX49" s="6"/>
      <c r="AY49" s="6"/>
      <c r="AZ49" s="6"/>
      <c r="BA49" s="6"/>
      <c r="BB49" s="6"/>
      <c r="BC49" s="6"/>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row>
    <row r="50" spans="2:250" ht="23.25" customHeight="1">
      <c r="B50" s="14">
        <v>1</v>
      </c>
      <c r="C50" s="14">
        <v>1</v>
      </c>
      <c r="D50" s="161">
        <v>2</v>
      </c>
      <c r="E50" s="54" cm="1">
        <f t="array" ref="E50:E69">_xlfn.BYROW(G50:AE69,_xlfn.LAMBDA(_xlpm.row,SUM(--(_xlpm.row=P38))-SUM(--(_xlpm.row=P41))))</f>
        <v>2</v>
      </c>
      <c r="G50" s="15" t="s">
        <v>227</v>
      </c>
      <c r="H50" s="15" t="s">
        <v>225</v>
      </c>
      <c r="I50" s="15" t="s">
        <v>220</v>
      </c>
      <c r="J50" s="15" t="s">
        <v>224</v>
      </c>
      <c r="K50" s="15" t="s">
        <v>224</v>
      </c>
      <c r="L50" s="15" t="s">
        <v>222</v>
      </c>
      <c r="M50" s="15" t="s">
        <v>225</v>
      </c>
      <c r="N50" s="15" t="s">
        <v>227</v>
      </c>
      <c r="O50" s="15" t="s">
        <v>223</v>
      </c>
      <c r="P50" s="15" t="s">
        <v>227</v>
      </c>
      <c r="Q50" s="15" t="s">
        <v>224</v>
      </c>
      <c r="R50" s="15" t="s">
        <v>226</v>
      </c>
      <c r="S50" s="15" t="s">
        <v>220</v>
      </c>
      <c r="T50" s="15" t="s">
        <v>220</v>
      </c>
      <c r="U50" s="15" t="s">
        <v>224</v>
      </c>
      <c r="V50" s="15" t="s">
        <v>221</v>
      </c>
      <c r="W50" s="15" t="s">
        <v>220</v>
      </c>
      <c r="X50" s="15" t="s">
        <v>220</v>
      </c>
      <c r="Y50" s="15" t="s">
        <v>223</v>
      </c>
      <c r="Z50" s="15" t="s">
        <v>224</v>
      </c>
      <c r="AA50" s="15" t="s">
        <v>221</v>
      </c>
      <c r="AB50" s="15" t="s">
        <v>221</v>
      </c>
      <c r="AC50" s="15" t="s">
        <v>221</v>
      </c>
      <c r="AD50" s="15" t="s">
        <v>223</v>
      </c>
      <c r="AE50" s="15" t="s">
        <v>224</v>
      </c>
      <c r="AF50" s="6"/>
      <c r="AG50" s="6"/>
      <c r="AH50" s="6"/>
      <c r="AI50" s="6"/>
      <c r="AJ50" s="6"/>
      <c r="AK50" s="6"/>
      <c r="AL50" s="6"/>
      <c r="AM50" s="4"/>
      <c r="AN50" s="4"/>
      <c r="AO50" s="4"/>
      <c r="AP50" s="4"/>
      <c r="AQ50" s="6"/>
      <c r="AR50" s="6"/>
      <c r="AS50" s="6"/>
      <c r="AT50" s="6"/>
      <c r="AU50" s="6"/>
      <c r="AV50" s="6"/>
      <c r="AW50" s="6"/>
      <c r="AX50" s="6"/>
      <c r="AY50" s="6"/>
      <c r="AZ50" s="6"/>
      <c r="BA50" s="6"/>
      <c r="BB50" s="6"/>
      <c r="BC50" s="6"/>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row>
    <row r="51" spans="2:250" ht="23.25" customHeight="1">
      <c r="B51" s="14">
        <f>B50+1</f>
        <v>2</v>
      </c>
      <c r="C51" s="14">
        <v>1</v>
      </c>
      <c r="D51" s="161">
        <v>2</v>
      </c>
      <c r="E51" s="54">
        <v>-3</v>
      </c>
      <c r="G51" s="15" t="s">
        <v>222</v>
      </c>
      <c r="H51" s="15" t="s">
        <v>221</v>
      </c>
      <c r="I51" s="15" t="s">
        <v>223</v>
      </c>
      <c r="J51" s="15" t="s">
        <v>227</v>
      </c>
      <c r="K51" s="15" t="s">
        <v>226</v>
      </c>
      <c r="L51" s="15" t="s">
        <v>222</v>
      </c>
      <c r="M51" s="15" t="s">
        <v>223</v>
      </c>
      <c r="N51" s="15" t="s">
        <v>222</v>
      </c>
      <c r="O51" s="15" t="s">
        <v>221</v>
      </c>
      <c r="P51" s="15" t="s">
        <v>222</v>
      </c>
      <c r="Q51" s="15" t="s">
        <v>227</v>
      </c>
      <c r="R51" s="15" t="s">
        <v>225</v>
      </c>
      <c r="S51" s="15" t="s">
        <v>227</v>
      </c>
      <c r="T51" s="15" t="s">
        <v>225</v>
      </c>
      <c r="U51" s="15" t="s">
        <v>220</v>
      </c>
      <c r="V51" s="15" t="s">
        <v>222</v>
      </c>
      <c r="W51" s="15" t="s">
        <v>225</v>
      </c>
      <c r="X51" s="15" t="s">
        <v>223</v>
      </c>
      <c r="Y51" s="15" t="s">
        <v>227</v>
      </c>
      <c r="Z51" s="15" t="s">
        <v>222</v>
      </c>
      <c r="AA51" s="15" t="s">
        <v>224</v>
      </c>
      <c r="AB51" s="15" t="s">
        <v>222</v>
      </c>
      <c r="AC51" s="15" t="s">
        <v>223</v>
      </c>
      <c r="AD51" s="15" t="s">
        <v>222</v>
      </c>
      <c r="AE51" s="15" t="s">
        <v>221</v>
      </c>
      <c r="AF51" s="6"/>
      <c r="AG51" s="6"/>
      <c r="AH51" s="6"/>
      <c r="AI51" s="6"/>
      <c r="AJ51" s="6"/>
      <c r="AK51" s="6"/>
      <c r="AL51" s="6"/>
      <c r="AM51" s="4"/>
      <c r="AN51" s="4"/>
      <c r="AO51" s="4"/>
      <c r="AP51" s="4"/>
      <c r="AQ51" s="6"/>
      <c r="AR51" s="6"/>
      <c r="AS51" s="6"/>
      <c r="AT51" s="6"/>
      <c r="AU51" s="6"/>
      <c r="AV51" s="6"/>
      <c r="AW51" s="6"/>
      <c r="AX51" s="6"/>
      <c r="AY51" s="6"/>
      <c r="AZ51" s="6"/>
      <c r="BA51" s="6"/>
      <c r="BB51" s="6"/>
      <c r="BC51" s="6"/>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row>
    <row r="52" spans="2:250" ht="23.25" customHeight="1">
      <c r="B52" s="14">
        <f>B51+1</f>
        <v>3</v>
      </c>
      <c r="C52" s="14">
        <v>1</v>
      </c>
      <c r="D52" s="161">
        <v>2</v>
      </c>
      <c r="E52" s="54">
        <v>1</v>
      </c>
      <c r="G52" s="15" t="s">
        <v>226</v>
      </c>
      <c r="H52" s="15" t="s">
        <v>224</v>
      </c>
      <c r="I52" s="15" t="s">
        <v>227</v>
      </c>
      <c r="J52" s="15" t="s">
        <v>225</v>
      </c>
      <c r="K52" s="15" t="s">
        <v>223</v>
      </c>
      <c r="L52" s="15" t="s">
        <v>222</v>
      </c>
      <c r="M52" s="15" t="s">
        <v>227</v>
      </c>
      <c r="N52" s="15" t="s">
        <v>227</v>
      </c>
      <c r="O52" s="15" t="s">
        <v>222</v>
      </c>
      <c r="P52" s="15" t="s">
        <v>226</v>
      </c>
      <c r="Q52" s="15" t="s">
        <v>226</v>
      </c>
      <c r="R52" s="15" t="s">
        <v>222</v>
      </c>
      <c r="S52" s="15" t="s">
        <v>224</v>
      </c>
      <c r="T52" s="15" t="s">
        <v>222</v>
      </c>
      <c r="U52" s="15" t="s">
        <v>226</v>
      </c>
      <c r="V52" s="15" t="s">
        <v>222</v>
      </c>
      <c r="W52" s="15" t="s">
        <v>220</v>
      </c>
      <c r="X52" s="15" t="s">
        <v>226</v>
      </c>
      <c r="Y52" s="15" t="s">
        <v>225</v>
      </c>
      <c r="Z52" s="15" t="s">
        <v>224</v>
      </c>
      <c r="AA52" s="15" t="s">
        <v>222</v>
      </c>
      <c r="AB52" s="15" t="s">
        <v>227</v>
      </c>
      <c r="AC52" s="15" t="s">
        <v>225</v>
      </c>
      <c r="AD52" s="15" t="s">
        <v>224</v>
      </c>
      <c r="AE52" s="15" t="s">
        <v>220</v>
      </c>
      <c r="AF52" s="6"/>
      <c r="AG52" s="6"/>
      <c r="AH52" s="6"/>
      <c r="AI52" s="6"/>
      <c r="AJ52" s="6"/>
      <c r="AK52" s="6"/>
      <c r="AL52" s="6"/>
      <c r="AM52" s="4"/>
      <c r="AN52" s="4"/>
      <c r="AO52" s="4"/>
      <c r="AP52" s="4"/>
      <c r="AQ52" s="6"/>
      <c r="AR52" s="6"/>
      <c r="AS52" s="6"/>
      <c r="AT52" s="6"/>
      <c r="AU52" s="6"/>
      <c r="AV52" s="6"/>
      <c r="AW52" s="6"/>
      <c r="AX52" s="6"/>
      <c r="AY52" s="6"/>
      <c r="AZ52" s="6"/>
      <c r="BA52" s="6"/>
      <c r="BB52" s="6"/>
      <c r="BC52" s="6"/>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row>
    <row r="53" spans="2:250" ht="23.25" customHeight="1">
      <c r="B53" s="14">
        <f t="shared" ref="B53:B69" si="0">B52+1</f>
        <v>4</v>
      </c>
      <c r="C53" s="14">
        <v>1</v>
      </c>
      <c r="D53" s="161">
        <v>2</v>
      </c>
      <c r="E53" s="54">
        <v>6</v>
      </c>
      <c r="G53" s="15" t="s">
        <v>224</v>
      </c>
      <c r="H53" s="15" t="s">
        <v>227</v>
      </c>
      <c r="I53" s="15" t="s">
        <v>221</v>
      </c>
      <c r="J53" s="15" t="s">
        <v>221</v>
      </c>
      <c r="K53" s="15" t="s">
        <v>221</v>
      </c>
      <c r="L53" s="15" t="s">
        <v>224</v>
      </c>
      <c r="M53" s="15" t="s">
        <v>220</v>
      </c>
      <c r="N53" s="15" t="s">
        <v>220</v>
      </c>
      <c r="O53" s="15" t="s">
        <v>226</v>
      </c>
      <c r="P53" s="15" t="s">
        <v>224</v>
      </c>
      <c r="Q53" s="15" t="s">
        <v>222</v>
      </c>
      <c r="R53" s="15" t="s">
        <v>221</v>
      </c>
      <c r="S53" s="15" t="s">
        <v>225</v>
      </c>
      <c r="T53" s="15" t="s">
        <v>224</v>
      </c>
      <c r="U53" s="15" t="s">
        <v>225</v>
      </c>
      <c r="V53" s="15" t="s">
        <v>220</v>
      </c>
      <c r="W53" s="15" t="s">
        <v>221</v>
      </c>
      <c r="X53" s="15" t="s">
        <v>220</v>
      </c>
      <c r="Y53" s="15" t="s">
        <v>225</v>
      </c>
      <c r="Z53" s="15" t="s">
        <v>227</v>
      </c>
      <c r="AA53" s="15" t="s">
        <v>225</v>
      </c>
      <c r="AB53" s="15" t="s">
        <v>220</v>
      </c>
      <c r="AC53" s="15" t="s">
        <v>225</v>
      </c>
      <c r="AD53" s="15" t="s">
        <v>220</v>
      </c>
      <c r="AE53" s="15" t="s">
        <v>222</v>
      </c>
      <c r="AF53" s="6"/>
      <c r="AG53" s="6"/>
      <c r="AH53" s="6"/>
      <c r="AI53" s="6"/>
      <c r="AJ53" s="6"/>
      <c r="AK53" s="6"/>
      <c r="AL53" s="6"/>
      <c r="AM53" s="4"/>
      <c r="AN53" s="4"/>
      <c r="AO53" s="4"/>
      <c r="AP53" s="4"/>
      <c r="AQ53" s="6"/>
      <c r="AR53" s="6"/>
      <c r="AS53" s="6"/>
      <c r="AT53" s="6"/>
      <c r="AU53" s="6"/>
      <c r="AV53" s="6"/>
      <c r="AW53" s="6"/>
      <c r="AX53" s="6"/>
      <c r="AY53" s="6"/>
      <c r="AZ53" s="6"/>
      <c r="BA53" s="6"/>
      <c r="BB53" s="6"/>
      <c r="BC53" s="6"/>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row>
    <row r="54" spans="2:250" ht="23.25" customHeight="1">
      <c r="B54" s="14">
        <f t="shared" si="0"/>
        <v>5</v>
      </c>
      <c r="C54" s="14">
        <v>1</v>
      </c>
      <c r="D54" s="161">
        <v>2</v>
      </c>
      <c r="E54" s="54">
        <v>3</v>
      </c>
      <c r="G54" s="15" t="s">
        <v>222</v>
      </c>
      <c r="H54" s="15" t="s">
        <v>225</v>
      </c>
      <c r="I54" s="15" t="s">
        <v>222</v>
      </c>
      <c r="J54" s="15" t="s">
        <v>225</v>
      </c>
      <c r="K54" s="15" t="s">
        <v>226</v>
      </c>
      <c r="L54" s="15" t="s">
        <v>221</v>
      </c>
      <c r="M54" s="15" t="s">
        <v>225</v>
      </c>
      <c r="N54" s="15" t="s">
        <v>221</v>
      </c>
      <c r="O54" s="15" t="s">
        <v>222</v>
      </c>
      <c r="P54" s="15" t="s">
        <v>225</v>
      </c>
      <c r="Q54" s="15" t="s">
        <v>227</v>
      </c>
      <c r="R54" s="15" t="s">
        <v>224</v>
      </c>
      <c r="S54" s="15" t="s">
        <v>227</v>
      </c>
      <c r="T54" s="15" t="s">
        <v>226</v>
      </c>
      <c r="U54" s="15" t="s">
        <v>224</v>
      </c>
      <c r="V54" s="15" t="s">
        <v>224</v>
      </c>
      <c r="W54" s="15" t="s">
        <v>227</v>
      </c>
      <c r="X54" s="15" t="s">
        <v>227</v>
      </c>
      <c r="Y54" s="15" t="s">
        <v>221</v>
      </c>
      <c r="Z54" s="15" t="s">
        <v>220</v>
      </c>
      <c r="AA54" s="15" t="s">
        <v>224</v>
      </c>
      <c r="AB54" s="15" t="s">
        <v>221</v>
      </c>
      <c r="AC54" s="15" t="s">
        <v>220</v>
      </c>
      <c r="AD54" s="15" t="s">
        <v>220</v>
      </c>
      <c r="AE54" s="15" t="s">
        <v>224</v>
      </c>
      <c r="AF54" s="6"/>
      <c r="AG54" s="6"/>
      <c r="AH54" s="6"/>
      <c r="AI54" s="6"/>
      <c r="AJ54" s="6"/>
      <c r="AK54" s="6"/>
      <c r="AL54" s="6"/>
      <c r="AM54" s="4"/>
      <c r="AN54" s="4"/>
      <c r="AO54" s="4"/>
      <c r="AP54" s="4"/>
      <c r="AQ54" s="6"/>
      <c r="AR54" s="6"/>
      <c r="AS54" s="6"/>
      <c r="AT54" s="6"/>
      <c r="AU54" s="6"/>
      <c r="AV54" s="6"/>
      <c r="AW54" s="6"/>
      <c r="AX54" s="6"/>
      <c r="AY54" s="6"/>
      <c r="AZ54" s="6"/>
      <c r="BA54" s="6"/>
      <c r="BB54" s="6"/>
      <c r="BC54" s="6"/>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row>
    <row r="55" spans="2:250" ht="23.25" customHeight="1">
      <c r="B55" s="14">
        <f t="shared" si="0"/>
        <v>6</v>
      </c>
      <c r="C55" s="14">
        <v>1</v>
      </c>
      <c r="D55" s="161">
        <v>2</v>
      </c>
      <c r="E55" s="54">
        <v>-6</v>
      </c>
      <c r="G55" s="15" t="s">
        <v>223</v>
      </c>
      <c r="H55" s="15" t="s">
        <v>222</v>
      </c>
      <c r="I55" s="15" t="s">
        <v>227</v>
      </c>
      <c r="J55" s="15" t="s">
        <v>226</v>
      </c>
      <c r="K55" s="15" t="s">
        <v>220</v>
      </c>
      <c r="L55" s="15" t="s">
        <v>226</v>
      </c>
      <c r="M55" s="15" t="s">
        <v>226</v>
      </c>
      <c r="N55" s="15" t="s">
        <v>226</v>
      </c>
      <c r="O55" s="15" t="s">
        <v>223</v>
      </c>
      <c r="P55" s="15" t="s">
        <v>224</v>
      </c>
      <c r="Q55" s="15" t="s">
        <v>227</v>
      </c>
      <c r="R55" s="15" t="s">
        <v>223</v>
      </c>
      <c r="S55" s="15" t="s">
        <v>223</v>
      </c>
      <c r="T55" s="15" t="s">
        <v>226</v>
      </c>
      <c r="U55" s="15" t="s">
        <v>223</v>
      </c>
      <c r="V55" s="15" t="s">
        <v>227</v>
      </c>
      <c r="W55" s="15" t="s">
        <v>221</v>
      </c>
      <c r="X55" s="15" t="s">
        <v>222</v>
      </c>
      <c r="Y55" s="15" t="s">
        <v>223</v>
      </c>
      <c r="Z55" s="15" t="s">
        <v>222</v>
      </c>
      <c r="AA55" s="15" t="s">
        <v>223</v>
      </c>
      <c r="AB55" s="15" t="s">
        <v>226</v>
      </c>
      <c r="AC55" s="15" t="s">
        <v>227</v>
      </c>
      <c r="AD55" s="15" t="s">
        <v>225</v>
      </c>
      <c r="AE55" s="15" t="s">
        <v>222</v>
      </c>
      <c r="AF55" s="6"/>
      <c r="AG55" s="6"/>
      <c r="AH55" s="6"/>
      <c r="AI55" s="6"/>
      <c r="AJ55" s="6"/>
      <c r="AK55" s="6"/>
      <c r="AL55" s="6"/>
      <c r="AM55" s="4"/>
      <c r="AN55" s="4"/>
      <c r="AO55" s="4"/>
      <c r="AP55" s="4"/>
      <c r="AQ55" s="6"/>
      <c r="AR55" s="6"/>
      <c r="AS55" s="6"/>
      <c r="AT55" s="6"/>
      <c r="AU55" s="6"/>
      <c r="AV55" s="6"/>
      <c r="AW55" s="6"/>
      <c r="AX55" s="6"/>
      <c r="AY55" s="6"/>
      <c r="AZ55" s="6"/>
      <c r="BA55" s="6"/>
      <c r="BB55" s="6"/>
      <c r="BC55" s="6"/>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row>
    <row r="56" spans="2:250" ht="23.25" customHeight="1">
      <c r="B56" s="14">
        <f t="shared" si="0"/>
        <v>7</v>
      </c>
      <c r="C56" s="14">
        <v>1</v>
      </c>
      <c r="D56" s="161">
        <v>2</v>
      </c>
      <c r="E56" s="54">
        <v>-5</v>
      </c>
      <c r="G56" s="15" t="s">
        <v>227</v>
      </c>
      <c r="H56" s="15" t="s">
        <v>225</v>
      </c>
      <c r="I56" s="15" t="s">
        <v>221</v>
      </c>
      <c r="J56" s="15" t="s">
        <v>225</v>
      </c>
      <c r="K56" s="15" t="s">
        <v>220</v>
      </c>
      <c r="L56" s="15" t="s">
        <v>226</v>
      </c>
      <c r="M56" s="15" t="s">
        <v>227</v>
      </c>
      <c r="N56" s="15" t="s">
        <v>223</v>
      </c>
      <c r="O56" s="15" t="s">
        <v>226</v>
      </c>
      <c r="P56" s="15" t="s">
        <v>223</v>
      </c>
      <c r="Q56" s="15" t="s">
        <v>222</v>
      </c>
      <c r="R56" s="15" t="s">
        <v>222</v>
      </c>
      <c r="S56" s="15" t="s">
        <v>224</v>
      </c>
      <c r="T56" s="15" t="s">
        <v>222</v>
      </c>
      <c r="U56" s="15" t="s">
        <v>223</v>
      </c>
      <c r="V56" s="15" t="s">
        <v>220</v>
      </c>
      <c r="W56" s="15" t="s">
        <v>226</v>
      </c>
      <c r="X56" s="15" t="s">
        <v>223</v>
      </c>
      <c r="Y56" s="15" t="s">
        <v>223</v>
      </c>
      <c r="Z56" s="15" t="s">
        <v>222</v>
      </c>
      <c r="AA56" s="15" t="s">
        <v>223</v>
      </c>
      <c r="AB56" s="15" t="s">
        <v>223</v>
      </c>
      <c r="AC56" s="15" t="s">
        <v>222</v>
      </c>
      <c r="AD56" s="15" t="s">
        <v>222</v>
      </c>
      <c r="AE56" s="15" t="s">
        <v>221</v>
      </c>
      <c r="AF56" s="6"/>
      <c r="AG56" s="6"/>
      <c r="AH56" s="6"/>
      <c r="AI56" s="6"/>
      <c r="AJ56" s="6"/>
      <c r="AK56" s="6"/>
      <c r="AL56" s="6"/>
      <c r="AM56" s="4"/>
      <c r="AN56" s="4"/>
      <c r="AO56" s="4"/>
      <c r="AP56" s="4"/>
      <c r="AQ56" s="6"/>
      <c r="AR56" s="6"/>
      <c r="AS56" s="6"/>
      <c r="AT56" s="6"/>
      <c r="AU56" s="6"/>
      <c r="AV56" s="6"/>
      <c r="AW56" s="6"/>
      <c r="AX56" s="6"/>
      <c r="AY56" s="6"/>
      <c r="AZ56" s="6"/>
      <c r="BA56" s="6"/>
      <c r="BB56" s="6"/>
      <c r="BC56" s="6"/>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row>
    <row r="57" spans="2:250" ht="23.25" customHeight="1">
      <c r="B57" s="14">
        <f t="shared" si="0"/>
        <v>8</v>
      </c>
      <c r="C57" s="14">
        <v>1</v>
      </c>
      <c r="D57" s="161">
        <v>2</v>
      </c>
      <c r="E57" s="54">
        <v>0</v>
      </c>
      <c r="G57" s="15" t="s">
        <v>224</v>
      </c>
      <c r="H57" s="15" t="s">
        <v>224</v>
      </c>
      <c r="I57" s="15" t="s">
        <v>223</v>
      </c>
      <c r="J57" s="15" t="s">
        <v>221</v>
      </c>
      <c r="K57" s="15" t="s">
        <v>221</v>
      </c>
      <c r="L57" s="15" t="s">
        <v>225</v>
      </c>
      <c r="M57" s="15" t="s">
        <v>226</v>
      </c>
      <c r="N57" s="15" t="s">
        <v>224</v>
      </c>
      <c r="O57" s="15" t="s">
        <v>221</v>
      </c>
      <c r="P57" s="15" t="s">
        <v>225</v>
      </c>
      <c r="Q57" s="15" t="s">
        <v>224</v>
      </c>
      <c r="R57" s="15" t="s">
        <v>221</v>
      </c>
      <c r="S57" s="15" t="s">
        <v>221</v>
      </c>
      <c r="T57" s="15" t="s">
        <v>227</v>
      </c>
      <c r="U57" s="15" t="s">
        <v>220</v>
      </c>
      <c r="V57" s="15" t="s">
        <v>225</v>
      </c>
      <c r="W57" s="15" t="s">
        <v>224</v>
      </c>
      <c r="X57" s="15" t="s">
        <v>221</v>
      </c>
      <c r="Y57" s="15" t="s">
        <v>221</v>
      </c>
      <c r="Z57" s="15" t="s">
        <v>221</v>
      </c>
      <c r="AA57" s="15" t="s">
        <v>224</v>
      </c>
      <c r="AB57" s="15" t="s">
        <v>227</v>
      </c>
      <c r="AC57" s="15" t="s">
        <v>224</v>
      </c>
      <c r="AD57" s="15" t="s">
        <v>227</v>
      </c>
      <c r="AE57" s="15" t="s">
        <v>224</v>
      </c>
      <c r="AF57" s="6"/>
      <c r="AG57" s="6"/>
      <c r="AH57" s="6"/>
      <c r="AI57" s="6"/>
      <c r="AJ57" s="6"/>
      <c r="AK57" s="6"/>
      <c r="AL57" s="6"/>
      <c r="AM57" s="4"/>
      <c r="AN57" s="4"/>
      <c r="AO57" s="4"/>
      <c r="AP57" s="4"/>
      <c r="AQ57" s="6"/>
      <c r="AR57" s="6"/>
      <c r="AS57" s="6"/>
      <c r="AT57" s="6"/>
      <c r="AU57" s="6"/>
      <c r="AV57" s="6"/>
      <c r="AW57" s="6"/>
      <c r="AX57" s="6"/>
      <c r="AY57" s="6"/>
      <c r="AZ57" s="6"/>
      <c r="BA57" s="6"/>
      <c r="BB57" s="6"/>
      <c r="BC57" s="6"/>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row>
    <row r="58" spans="2:250" ht="23.25" customHeight="1">
      <c r="B58" s="14">
        <f t="shared" si="0"/>
        <v>9</v>
      </c>
      <c r="C58" s="14">
        <v>1</v>
      </c>
      <c r="D58" s="161">
        <v>2</v>
      </c>
      <c r="E58" s="54">
        <v>3</v>
      </c>
      <c r="G58" s="15" t="s">
        <v>224</v>
      </c>
      <c r="H58" s="15" t="s">
        <v>226</v>
      </c>
      <c r="I58" s="15" t="s">
        <v>220</v>
      </c>
      <c r="J58" s="15" t="s">
        <v>225</v>
      </c>
      <c r="K58" s="15" t="s">
        <v>225</v>
      </c>
      <c r="L58" s="15" t="s">
        <v>220</v>
      </c>
      <c r="M58" s="15" t="s">
        <v>225</v>
      </c>
      <c r="N58" s="15" t="s">
        <v>226</v>
      </c>
      <c r="O58" s="15" t="s">
        <v>224</v>
      </c>
      <c r="P58" s="15" t="s">
        <v>222</v>
      </c>
      <c r="Q58" s="15" t="s">
        <v>223</v>
      </c>
      <c r="R58" s="15" t="s">
        <v>220</v>
      </c>
      <c r="S58" s="15" t="s">
        <v>227</v>
      </c>
      <c r="T58" s="15" t="s">
        <v>223</v>
      </c>
      <c r="U58" s="15" t="s">
        <v>224</v>
      </c>
      <c r="V58" s="15" t="s">
        <v>220</v>
      </c>
      <c r="W58" s="15" t="s">
        <v>227</v>
      </c>
      <c r="X58" s="15" t="s">
        <v>226</v>
      </c>
      <c r="Y58" s="15" t="s">
        <v>220</v>
      </c>
      <c r="Z58" s="15" t="s">
        <v>223</v>
      </c>
      <c r="AA58" s="15" t="s">
        <v>220</v>
      </c>
      <c r="AB58" s="15" t="s">
        <v>225</v>
      </c>
      <c r="AC58" s="15" t="s">
        <v>222</v>
      </c>
      <c r="AD58" s="15" t="s">
        <v>222</v>
      </c>
      <c r="AE58" s="15" t="s">
        <v>222</v>
      </c>
      <c r="AF58" s="6"/>
      <c r="AG58" s="6"/>
      <c r="AH58" s="6"/>
      <c r="AI58" s="6"/>
      <c r="AJ58" s="6"/>
      <c r="AK58" s="6"/>
      <c r="AL58" s="6"/>
      <c r="AM58" s="4"/>
      <c r="AN58" s="4"/>
      <c r="AO58" s="4"/>
      <c r="AP58" s="4"/>
      <c r="AQ58" s="6"/>
      <c r="AR58" s="6"/>
      <c r="AS58" s="6"/>
      <c r="AT58" s="6"/>
      <c r="AU58" s="6"/>
      <c r="AV58" s="6"/>
      <c r="AW58" s="6"/>
      <c r="AX58" s="6"/>
      <c r="AY58" s="6"/>
      <c r="AZ58" s="6"/>
      <c r="BA58" s="6"/>
      <c r="BB58" s="6"/>
      <c r="BC58" s="6"/>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row>
    <row r="59" spans="2:250" ht="23.25" customHeight="1">
      <c r="B59" s="14">
        <f t="shared" si="0"/>
        <v>10</v>
      </c>
      <c r="C59" s="14">
        <v>1</v>
      </c>
      <c r="D59" s="161">
        <v>2</v>
      </c>
      <c r="E59" s="54">
        <v>3</v>
      </c>
      <c r="G59" s="15" t="s">
        <v>225</v>
      </c>
      <c r="H59" s="15" t="s">
        <v>225</v>
      </c>
      <c r="I59" s="15" t="s">
        <v>224</v>
      </c>
      <c r="J59" s="15" t="s">
        <v>220</v>
      </c>
      <c r="K59" s="15" t="s">
        <v>222</v>
      </c>
      <c r="L59" s="15" t="s">
        <v>221</v>
      </c>
      <c r="M59" s="15" t="s">
        <v>227</v>
      </c>
      <c r="N59" s="15" t="s">
        <v>223</v>
      </c>
      <c r="O59" s="15" t="s">
        <v>224</v>
      </c>
      <c r="P59" s="15" t="s">
        <v>227</v>
      </c>
      <c r="Q59" s="15" t="s">
        <v>225</v>
      </c>
      <c r="R59" s="15" t="s">
        <v>226</v>
      </c>
      <c r="S59" s="15" t="s">
        <v>220</v>
      </c>
      <c r="T59" s="15" t="s">
        <v>220</v>
      </c>
      <c r="U59" s="15" t="s">
        <v>225</v>
      </c>
      <c r="V59" s="15" t="s">
        <v>221</v>
      </c>
      <c r="W59" s="15" t="s">
        <v>222</v>
      </c>
      <c r="X59" s="15" t="s">
        <v>224</v>
      </c>
      <c r="Y59" s="15" t="s">
        <v>224</v>
      </c>
      <c r="Z59" s="15" t="s">
        <v>227</v>
      </c>
      <c r="AA59" s="15" t="s">
        <v>221</v>
      </c>
      <c r="AB59" s="15" t="s">
        <v>224</v>
      </c>
      <c r="AC59" s="15" t="s">
        <v>220</v>
      </c>
      <c r="AD59" s="15" t="s">
        <v>224</v>
      </c>
      <c r="AE59" s="15" t="s">
        <v>227</v>
      </c>
      <c r="AF59" s="6"/>
      <c r="AG59" s="6"/>
      <c r="AH59" s="6"/>
      <c r="AI59" s="6"/>
      <c r="AJ59" s="6"/>
      <c r="AK59" s="6"/>
      <c r="AL59" s="6"/>
      <c r="AM59" s="6"/>
      <c r="AN59" s="4"/>
      <c r="AO59" s="6"/>
      <c r="AP59" s="4"/>
      <c r="AQ59" s="6"/>
      <c r="AR59" s="6"/>
      <c r="AS59" s="6"/>
      <c r="AT59" s="6"/>
      <c r="AU59" s="6"/>
      <c r="AV59" s="6"/>
      <c r="AW59" s="6"/>
      <c r="AX59" s="6"/>
      <c r="AY59" s="6"/>
      <c r="AZ59" s="6"/>
      <c r="BA59" s="6"/>
      <c r="BB59" s="6"/>
      <c r="BC59" s="6"/>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row>
    <row r="60" spans="2:250" ht="23.25" customHeight="1">
      <c r="B60" s="14">
        <f t="shared" si="0"/>
        <v>11</v>
      </c>
      <c r="C60" s="14">
        <v>1</v>
      </c>
      <c r="D60" s="161">
        <v>2</v>
      </c>
      <c r="E60" s="54">
        <v>-3</v>
      </c>
      <c r="G60" s="15" t="s">
        <v>227</v>
      </c>
      <c r="H60" s="15" t="s">
        <v>221</v>
      </c>
      <c r="I60" s="15" t="s">
        <v>226</v>
      </c>
      <c r="J60" s="15" t="s">
        <v>227</v>
      </c>
      <c r="K60" s="15" t="s">
        <v>222</v>
      </c>
      <c r="L60" s="15" t="s">
        <v>223</v>
      </c>
      <c r="M60" s="15" t="s">
        <v>222</v>
      </c>
      <c r="N60" s="15" t="s">
        <v>227</v>
      </c>
      <c r="O60" s="15" t="s">
        <v>225</v>
      </c>
      <c r="P60" s="15" t="s">
        <v>225</v>
      </c>
      <c r="Q60" s="15" t="s">
        <v>227</v>
      </c>
      <c r="R60" s="15" t="s">
        <v>220</v>
      </c>
      <c r="S60" s="15" t="s">
        <v>221</v>
      </c>
      <c r="T60" s="15" t="s">
        <v>225</v>
      </c>
      <c r="U60" s="15" t="s">
        <v>223</v>
      </c>
      <c r="V60" s="15" t="s">
        <v>221</v>
      </c>
      <c r="W60" s="15" t="s">
        <v>226</v>
      </c>
      <c r="X60" s="15" t="s">
        <v>222</v>
      </c>
      <c r="Y60" s="15" t="s">
        <v>222</v>
      </c>
      <c r="Z60" s="15" t="s">
        <v>222</v>
      </c>
      <c r="AA60" s="15" t="s">
        <v>221</v>
      </c>
      <c r="AB60" s="15" t="s">
        <v>225</v>
      </c>
      <c r="AC60" s="15" t="s">
        <v>223</v>
      </c>
      <c r="AD60" s="15" t="s">
        <v>227</v>
      </c>
      <c r="AE60" s="15" t="s">
        <v>223</v>
      </c>
      <c r="AF60" s="6"/>
      <c r="AG60" s="6"/>
      <c r="AH60" s="6"/>
      <c r="AI60" s="6"/>
      <c r="AJ60" s="6"/>
      <c r="AK60" s="6"/>
      <c r="AL60" s="6"/>
      <c r="AM60" s="4"/>
      <c r="AN60" s="4"/>
      <c r="AO60" s="4"/>
      <c r="AP60" s="4"/>
      <c r="AQ60" s="6"/>
      <c r="AR60" s="6"/>
      <c r="AS60" s="6"/>
      <c r="AT60" s="6"/>
      <c r="AU60" s="6"/>
      <c r="AV60" s="6"/>
      <c r="AW60" s="6"/>
      <c r="AX60" s="6"/>
      <c r="AY60" s="6"/>
      <c r="AZ60" s="6"/>
      <c r="BA60" s="6"/>
      <c r="BB60" s="6"/>
      <c r="BC60" s="6"/>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row>
    <row r="61" spans="2:250" ht="23.25" customHeight="1">
      <c r="B61" s="14">
        <f t="shared" si="0"/>
        <v>12</v>
      </c>
      <c r="C61" s="14">
        <v>1</v>
      </c>
      <c r="D61" s="161">
        <v>2</v>
      </c>
      <c r="E61" s="54">
        <v>-5</v>
      </c>
      <c r="G61" s="15" t="s">
        <v>227</v>
      </c>
      <c r="H61" s="15" t="s">
        <v>223</v>
      </c>
      <c r="I61" s="15" t="s">
        <v>226</v>
      </c>
      <c r="J61" s="15" t="s">
        <v>227</v>
      </c>
      <c r="K61" s="15" t="s">
        <v>223</v>
      </c>
      <c r="L61" s="15" t="s">
        <v>222</v>
      </c>
      <c r="M61" s="15" t="s">
        <v>223</v>
      </c>
      <c r="N61" s="15" t="s">
        <v>222</v>
      </c>
      <c r="O61" s="15" t="s">
        <v>224</v>
      </c>
      <c r="P61" s="15" t="s">
        <v>225</v>
      </c>
      <c r="Q61" s="15" t="s">
        <v>226</v>
      </c>
      <c r="R61" s="15" t="s">
        <v>223</v>
      </c>
      <c r="S61" s="15" t="s">
        <v>226</v>
      </c>
      <c r="T61" s="15" t="s">
        <v>220</v>
      </c>
      <c r="U61" s="15" t="s">
        <v>221</v>
      </c>
      <c r="V61" s="15" t="s">
        <v>226</v>
      </c>
      <c r="W61" s="15" t="s">
        <v>226</v>
      </c>
      <c r="X61" s="15" t="s">
        <v>222</v>
      </c>
      <c r="Y61" s="15" t="s">
        <v>222</v>
      </c>
      <c r="Z61" s="15" t="s">
        <v>223</v>
      </c>
      <c r="AA61" s="15" t="s">
        <v>227</v>
      </c>
      <c r="AB61" s="15" t="s">
        <v>227</v>
      </c>
      <c r="AC61" s="15" t="s">
        <v>223</v>
      </c>
      <c r="AD61" s="15" t="s">
        <v>224</v>
      </c>
      <c r="AE61" s="15" t="s">
        <v>227</v>
      </c>
      <c r="AF61" s="6"/>
      <c r="AG61" s="6"/>
      <c r="AH61" s="6"/>
      <c r="AI61" s="6"/>
      <c r="AJ61" s="6"/>
      <c r="AK61" s="6"/>
      <c r="AL61" s="6"/>
      <c r="AM61" s="4"/>
      <c r="AN61" s="4"/>
      <c r="AO61" s="4"/>
      <c r="AP61" s="4"/>
      <c r="AQ61" s="6"/>
      <c r="AR61" s="6"/>
      <c r="AS61" s="6"/>
      <c r="AT61" s="6"/>
      <c r="AU61" s="6"/>
      <c r="AV61" s="6"/>
      <c r="AW61" s="6"/>
      <c r="AX61" s="6"/>
      <c r="AY61" s="6"/>
      <c r="AZ61" s="6"/>
      <c r="BA61" s="6"/>
      <c r="BB61" s="6"/>
      <c r="BC61" s="6"/>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row>
    <row r="62" spans="2:250" ht="23.25" customHeight="1">
      <c r="B62" s="14">
        <f t="shared" si="0"/>
        <v>13</v>
      </c>
      <c r="C62" s="14">
        <v>1</v>
      </c>
      <c r="D62" s="161">
        <v>2</v>
      </c>
      <c r="E62" s="54">
        <v>-4</v>
      </c>
      <c r="G62" s="15" t="s">
        <v>222</v>
      </c>
      <c r="H62" s="15" t="s">
        <v>222</v>
      </c>
      <c r="I62" s="15" t="s">
        <v>227</v>
      </c>
      <c r="J62" s="15" t="s">
        <v>227</v>
      </c>
      <c r="K62" s="15" t="s">
        <v>227</v>
      </c>
      <c r="L62" s="15" t="s">
        <v>226</v>
      </c>
      <c r="M62" s="15" t="s">
        <v>224</v>
      </c>
      <c r="N62" s="15" t="s">
        <v>223</v>
      </c>
      <c r="O62" s="15" t="s">
        <v>222</v>
      </c>
      <c r="P62" s="15" t="s">
        <v>226</v>
      </c>
      <c r="Q62" s="15" t="s">
        <v>225</v>
      </c>
      <c r="R62" s="15" t="s">
        <v>220</v>
      </c>
      <c r="S62" s="15" t="s">
        <v>227</v>
      </c>
      <c r="T62" s="15" t="s">
        <v>223</v>
      </c>
      <c r="U62" s="15" t="s">
        <v>223</v>
      </c>
      <c r="V62" s="15" t="s">
        <v>221</v>
      </c>
      <c r="W62" s="15" t="s">
        <v>226</v>
      </c>
      <c r="X62" s="15" t="s">
        <v>226</v>
      </c>
      <c r="Y62" s="15" t="s">
        <v>223</v>
      </c>
      <c r="Z62" s="15" t="s">
        <v>222</v>
      </c>
      <c r="AA62" s="15" t="s">
        <v>222</v>
      </c>
      <c r="AB62" s="15" t="s">
        <v>226</v>
      </c>
      <c r="AC62" s="15" t="s">
        <v>226</v>
      </c>
      <c r="AD62" s="15" t="s">
        <v>223</v>
      </c>
      <c r="AE62" s="15" t="s">
        <v>222</v>
      </c>
      <c r="AF62" s="6"/>
      <c r="AG62" s="6"/>
      <c r="AH62" s="6"/>
      <c r="AI62" s="6"/>
      <c r="AJ62" s="6"/>
      <c r="AK62" s="6"/>
      <c r="AL62" s="6"/>
      <c r="AM62" s="4"/>
      <c r="AN62" s="4"/>
      <c r="AO62" s="4"/>
      <c r="AP62" s="4"/>
      <c r="AQ62" s="6"/>
      <c r="AR62" s="6"/>
      <c r="AS62" s="6"/>
      <c r="AT62" s="6"/>
      <c r="AU62" s="6"/>
      <c r="AV62" s="6"/>
      <c r="AW62" s="6"/>
      <c r="AX62" s="6"/>
      <c r="AY62" s="6"/>
      <c r="AZ62" s="6"/>
      <c r="BA62" s="6"/>
      <c r="BB62" s="6"/>
      <c r="BC62" s="6"/>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row>
    <row r="63" spans="2:250" ht="23.25" customHeight="1">
      <c r="B63" s="14">
        <f t="shared" si="0"/>
        <v>14</v>
      </c>
      <c r="C63" s="14">
        <v>1</v>
      </c>
      <c r="D63" s="161">
        <v>2</v>
      </c>
      <c r="E63" s="54">
        <v>-5</v>
      </c>
      <c r="G63" s="15" t="s">
        <v>220</v>
      </c>
      <c r="H63" s="15" t="s">
        <v>221</v>
      </c>
      <c r="I63" s="15" t="s">
        <v>225</v>
      </c>
      <c r="J63" s="15" t="s">
        <v>223</v>
      </c>
      <c r="K63" s="15" t="s">
        <v>223</v>
      </c>
      <c r="L63" s="15" t="s">
        <v>226</v>
      </c>
      <c r="M63" s="15" t="s">
        <v>227</v>
      </c>
      <c r="N63" s="15" t="s">
        <v>222</v>
      </c>
      <c r="O63" s="15" t="s">
        <v>222</v>
      </c>
      <c r="P63" s="15" t="s">
        <v>222</v>
      </c>
      <c r="Q63" s="15" t="s">
        <v>226</v>
      </c>
      <c r="R63" s="15" t="s">
        <v>223</v>
      </c>
      <c r="S63" s="15" t="s">
        <v>222</v>
      </c>
      <c r="T63" s="15" t="s">
        <v>225</v>
      </c>
      <c r="U63" s="15" t="s">
        <v>227</v>
      </c>
      <c r="V63" s="15" t="s">
        <v>222</v>
      </c>
      <c r="W63" s="15" t="s">
        <v>222</v>
      </c>
      <c r="X63" s="15" t="s">
        <v>223</v>
      </c>
      <c r="Y63" s="15" t="s">
        <v>222</v>
      </c>
      <c r="Z63" s="15" t="s">
        <v>226</v>
      </c>
      <c r="AA63" s="15" t="s">
        <v>223</v>
      </c>
      <c r="AB63" s="15" t="s">
        <v>222</v>
      </c>
      <c r="AC63" s="15" t="s">
        <v>225</v>
      </c>
      <c r="AD63" s="15" t="s">
        <v>223</v>
      </c>
      <c r="AE63" s="15" t="s">
        <v>226</v>
      </c>
      <c r="AF63" s="6"/>
      <c r="AG63" s="6"/>
      <c r="AH63" s="6"/>
      <c r="AI63" s="6"/>
      <c r="AJ63" s="6"/>
      <c r="AK63" s="6"/>
      <c r="AL63" s="6"/>
      <c r="AM63" s="4"/>
      <c r="AN63" s="4"/>
      <c r="AO63" s="4"/>
      <c r="AP63" s="4"/>
      <c r="AQ63" s="6"/>
      <c r="AR63" s="6"/>
      <c r="AS63" s="6"/>
      <c r="AT63" s="6"/>
      <c r="AU63" s="6"/>
      <c r="AV63" s="6"/>
      <c r="AW63" s="6"/>
      <c r="AX63" s="6"/>
      <c r="AY63" s="6"/>
      <c r="AZ63" s="6"/>
      <c r="BA63" s="6"/>
      <c r="BB63" s="6"/>
      <c r="BC63" s="6"/>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row>
    <row r="64" spans="2:250" ht="23.25" customHeight="1">
      <c r="B64" s="14">
        <f t="shared" si="0"/>
        <v>15</v>
      </c>
      <c r="C64" s="14">
        <v>1</v>
      </c>
      <c r="D64" s="161">
        <v>2</v>
      </c>
      <c r="E64" s="54">
        <v>8</v>
      </c>
      <c r="G64" s="15" t="s">
        <v>221</v>
      </c>
      <c r="H64" s="15" t="s">
        <v>227</v>
      </c>
      <c r="I64" s="15" t="s">
        <v>220</v>
      </c>
      <c r="J64" s="15" t="s">
        <v>220</v>
      </c>
      <c r="K64" s="15" t="s">
        <v>221</v>
      </c>
      <c r="L64" s="15" t="s">
        <v>221</v>
      </c>
      <c r="M64" s="15" t="s">
        <v>221</v>
      </c>
      <c r="N64" s="15" t="s">
        <v>226</v>
      </c>
      <c r="O64" s="15" t="s">
        <v>220</v>
      </c>
      <c r="P64" s="15" t="s">
        <v>220</v>
      </c>
      <c r="Q64" s="15" t="s">
        <v>220</v>
      </c>
      <c r="R64" s="15" t="s">
        <v>221</v>
      </c>
      <c r="S64" s="15" t="s">
        <v>225</v>
      </c>
      <c r="T64" s="15" t="s">
        <v>224</v>
      </c>
      <c r="U64" s="15" t="s">
        <v>226</v>
      </c>
      <c r="V64" s="15" t="s">
        <v>222</v>
      </c>
      <c r="W64" s="15" t="s">
        <v>225</v>
      </c>
      <c r="X64" s="15" t="s">
        <v>220</v>
      </c>
      <c r="Y64" s="15" t="s">
        <v>221</v>
      </c>
      <c r="Z64" s="15" t="s">
        <v>226</v>
      </c>
      <c r="AA64" s="15" t="s">
        <v>227</v>
      </c>
      <c r="AB64" s="15" t="s">
        <v>224</v>
      </c>
      <c r="AC64" s="15" t="s">
        <v>224</v>
      </c>
      <c r="AD64" s="15" t="s">
        <v>220</v>
      </c>
      <c r="AE64" s="15" t="s">
        <v>220</v>
      </c>
      <c r="AF64" s="6"/>
      <c r="AG64" s="6"/>
      <c r="AH64" s="6"/>
      <c r="AI64" s="6"/>
      <c r="AJ64" s="6"/>
      <c r="AK64" s="6"/>
      <c r="AL64" s="6"/>
      <c r="AM64" s="4"/>
      <c r="AN64" s="4"/>
      <c r="AO64" s="4"/>
      <c r="AP64" s="4"/>
      <c r="AQ64" s="6"/>
      <c r="AR64" s="6"/>
      <c r="AS64" s="6"/>
      <c r="AT64" s="6"/>
      <c r="AU64" s="6"/>
      <c r="AV64" s="6"/>
      <c r="AW64" s="6"/>
      <c r="AX64" s="6"/>
      <c r="AY64" s="6"/>
      <c r="AZ64" s="6"/>
      <c r="BA64" s="6"/>
      <c r="BB64" s="6"/>
      <c r="BC64" s="6"/>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row>
    <row r="65" spans="2:250" ht="23.25" customHeight="1">
      <c r="B65" s="14">
        <f t="shared" si="0"/>
        <v>16</v>
      </c>
      <c r="C65" s="14">
        <v>1</v>
      </c>
      <c r="D65" s="161">
        <v>2</v>
      </c>
      <c r="E65" s="54">
        <v>3</v>
      </c>
      <c r="G65" s="15" t="s">
        <v>227</v>
      </c>
      <c r="H65" s="15" t="s">
        <v>224</v>
      </c>
      <c r="I65" s="15" t="s">
        <v>224</v>
      </c>
      <c r="J65" s="15" t="s">
        <v>225</v>
      </c>
      <c r="K65" s="15" t="s">
        <v>223</v>
      </c>
      <c r="L65" s="15" t="s">
        <v>220</v>
      </c>
      <c r="M65" s="15" t="s">
        <v>221</v>
      </c>
      <c r="N65" s="15" t="s">
        <v>220</v>
      </c>
      <c r="O65" s="15" t="s">
        <v>221</v>
      </c>
      <c r="P65" s="15" t="s">
        <v>222</v>
      </c>
      <c r="Q65" s="15" t="s">
        <v>222</v>
      </c>
      <c r="R65" s="15" t="s">
        <v>224</v>
      </c>
      <c r="S65" s="15" t="s">
        <v>220</v>
      </c>
      <c r="T65" s="15" t="s">
        <v>221</v>
      </c>
      <c r="U65" s="15" t="s">
        <v>224</v>
      </c>
      <c r="V65" s="15" t="s">
        <v>221</v>
      </c>
      <c r="W65" s="15" t="s">
        <v>226</v>
      </c>
      <c r="X65" s="15" t="s">
        <v>223</v>
      </c>
      <c r="Y65" s="15" t="s">
        <v>220</v>
      </c>
      <c r="Z65" s="15" t="s">
        <v>224</v>
      </c>
      <c r="AA65" s="15" t="s">
        <v>227</v>
      </c>
      <c r="AB65" s="15" t="s">
        <v>224</v>
      </c>
      <c r="AC65" s="15" t="s">
        <v>220</v>
      </c>
      <c r="AD65" s="15" t="s">
        <v>221</v>
      </c>
      <c r="AE65" s="15" t="s">
        <v>222</v>
      </c>
      <c r="AF65" s="6"/>
      <c r="AG65" s="6"/>
      <c r="AH65" s="6"/>
      <c r="AI65" s="6"/>
      <c r="AJ65" s="6"/>
      <c r="AK65" s="6"/>
      <c r="AL65" s="6"/>
      <c r="AM65" s="4"/>
      <c r="AN65" s="4"/>
      <c r="AO65" s="4"/>
      <c r="AP65" s="4"/>
      <c r="AQ65" s="6"/>
      <c r="AR65" s="6"/>
      <c r="AS65" s="6"/>
      <c r="AT65" s="6"/>
      <c r="AU65" s="6"/>
      <c r="AV65" s="6"/>
      <c r="AW65" s="6"/>
      <c r="AX65" s="6"/>
      <c r="AY65" s="6"/>
      <c r="AZ65" s="6"/>
      <c r="BA65" s="6"/>
      <c r="BB65" s="6"/>
      <c r="BC65" s="6"/>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row>
    <row r="66" spans="2:250" ht="23.25" customHeight="1">
      <c r="B66" s="14">
        <f t="shared" si="0"/>
        <v>17</v>
      </c>
      <c r="C66" s="14">
        <v>1</v>
      </c>
      <c r="D66" s="161">
        <v>2</v>
      </c>
      <c r="E66" s="54">
        <v>1</v>
      </c>
      <c r="G66" s="15" t="s">
        <v>227</v>
      </c>
      <c r="H66" s="15" t="s">
        <v>221</v>
      </c>
      <c r="I66" s="15" t="s">
        <v>222</v>
      </c>
      <c r="J66" s="15" t="s">
        <v>220</v>
      </c>
      <c r="K66" s="15" t="s">
        <v>223</v>
      </c>
      <c r="L66" s="15" t="s">
        <v>227</v>
      </c>
      <c r="M66" s="15" t="s">
        <v>227</v>
      </c>
      <c r="N66" s="15" t="s">
        <v>221</v>
      </c>
      <c r="O66" s="15" t="s">
        <v>220</v>
      </c>
      <c r="P66" s="15" t="s">
        <v>224</v>
      </c>
      <c r="Q66" s="15" t="s">
        <v>220</v>
      </c>
      <c r="R66" s="15" t="s">
        <v>225</v>
      </c>
      <c r="S66" s="15" t="s">
        <v>225</v>
      </c>
      <c r="T66" s="15" t="s">
        <v>222</v>
      </c>
      <c r="U66" s="15" t="s">
        <v>221</v>
      </c>
      <c r="V66" s="15" t="s">
        <v>226</v>
      </c>
      <c r="W66" s="15" t="s">
        <v>223</v>
      </c>
      <c r="X66" s="15" t="s">
        <v>222</v>
      </c>
      <c r="Y66" s="15" t="s">
        <v>225</v>
      </c>
      <c r="Z66" s="15" t="s">
        <v>221</v>
      </c>
      <c r="AA66" s="15" t="s">
        <v>222</v>
      </c>
      <c r="AB66" s="15" t="s">
        <v>224</v>
      </c>
      <c r="AC66" s="15" t="s">
        <v>226</v>
      </c>
      <c r="AD66" s="15" t="s">
        <v>226</v>
      </c>
      <c r="AE66" s="15" t="s">
        <v>225</v>
      </c>
      <c r="AF66" s="6"/>
      <c r="AG66" s="6"/>
      <c r="AH66" s="6"/>
      <c r="AI66" s="6"/>
      <c r="AJ66" s="6"/>
      <c r="AK66" s="6"/>
      <c r="AL66" s="6"/>
      <c r="AM66" s="4"/>
      <c r="AN66" s="4"/>
      <c r="AO66" s="4"/>
      <c r="AP66" s="4"/>
      <c r="AQ66" s="6"/>
      <c r="AR66" s="6"/>
      <c r="AS66" s="6"/>
      <c r="AT66" s="6"/>
      <c r="AU66" s="6"/>
      <c r="AV66" s="6"/>
      <c r="AW66" s="6"/>
      <c r="AX66" s="6"/>
      <c r="AY66" s="6"/>
      <c r="AZ66" s="6"/>
      <c r="BA66" s="6"/>
      <c r="BB66" s="6"/>
      <c r="BC66" s="6"/>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row>
    <row r="67" spans="2:250" ht="23.25" customHeight="1">
      <c r="B67" s="14">
        <f t="shared" si="0"/>
        <v>18</v>
      </c>
      <c r="C67" s="14">
        <v>1</v>
      </c>
      <c r="D67" s="161">
        <v>2</v>
      </c>
      <c r="E67" s="54">
        <v>-4</v>
      </c>
      <c r="G67" s="15" t="s">
        <v>226</v>
      </c>
      <c r="H67" s="15" t="s">
        <v>223</v>
      </c>
      <c r="I67" s="15" t="s">
        <v>222</v>
      </c>
      <c r="J67" s="15" t="s">
        <v>227</v>
      </c>
      <c r="K67" s="15" t="s">
        <v>222</v>
      </c>
      <c r="L67" s="15" t="s">
        <v>222</v>
      </c>
      <c r="M67" s="15" t="s">
        <v>221</v>
      </c>
      <c r="N67" s="15" t="s">
        <v>224</v>
      </c>
      <c r="O67" s="15" t="s">
        <v>227</v>
      </c>
      <c r="P67" s="15" t="s">
        <v>221</v>
      </c>
      <c r="Q67" s="15" t="s">
        <v>226</v>
      </c>
      <c r="R67" s="15" t="s">
        <v>223</v>
      </c>
      <c r="S67" s="15" t="s">
        <v>227</v>
      </c>
      <c r="T67" s="15" t="s">
        <v>222</v>
      </c>
      <c r="U67" s="15" t="s">
        <v>224</v>
      </c>
      <c r="V67" s="15" t="s">
        <v>222</v>
      </c>
      <c r="W67" s="15" t="s">
        <v>221</v>
      </c>
      <c r="X67" s="15" t="s">
        <v>226</v>
      </c>
      <c r="Y67" s="15" t="s">
        <v>223</v>
      </c>
      <c r="Z67" s="15" t="s">
        <v>225</v>
      </c>
      <c r="AA67" s="15" t="s">
        <v>225</v>
      </c>
      <c r="AB67" s="15" t="s">
        <v>222</v>
      </c>
      <c r="AC67" s="15" t="s">
        <v>225</v>
      </c>
      <c r="AD67" s="15" t="s">
        <v>223</v>
      </c>
      <c r="AE67" s="15" t="s">
        <v>222</v>
      </c>
      <c r="AF67" s="6"/>
      <c r="AG67" s="6"/>
      <c r="AH67" s="6"/>
      <c r="AI67" s="6"/>
      <c r="AJ67" s="6"/>
      <c r="AK67" s="6"/>
      <c r="AL67" s="6"/>
      <c r="AM67" s="4"/>
      <c r="AN67" s="4"/>
      <c r="AO67" s="4"/>
      <c r="AP67" s="4"/>
      <c r="AQ67" s="6"/>
      <c r="AR67" s="6"/>
      <c r="AS67" s="6"/>
      <c r="AT67" s="6"/>
      <c r="AU67" s="6"/>
      <c r="AV67" s="6"/>
      <c r="AW67" s="6"/>
      <c r="AX67" s="6"/>
      <c r="AY67" s="6"/>
      <c r="AZ67" s="6"/>
      <c r="BA67" s="6"/>
      <c r="BB67" s="6"/>
      <c r="BC67" s="6"/>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row>
    <row r="68" spans="2:250" ht="23.25" customHeight="1">
      <c r="B68" s="14">
        <f t="shared" si="0"/>
        <v>19</v>
      </c>
      <c r="C68" s="14">
        <v>1</v>
      </c>
      <c r="D68" s="161">
        <v>2</v>
      </c>
      <c r="E68" s="54">
        <v>-4</v>
      </c>
      <c r="G68" s="15" t="s">
        <v>222</v>
      </c>
      <c r="H68" s="15" t="s">
        <v>222</v>
      </c>
      <c r="I68" s="15" t="s">
        <v>224</v>
      </c>
      <c r="J68" s="15" t="s">
        <v>222</v>
      </c>
      <c r="K68" s="15" t="s">
        <v>220</v>
      </c>
      <c r="L68" s="15" t="s">
        <v>223</v>
      </c>
      <c r="M68" s="15" t="s">
        <v>227</v>
      </c>
      <c r="N68" s="15" t="s">
        <v>223</v>
      </c>
      <c r="O68" s="15" t="s">
        <v>222</v>
      </c>
      <c r="P68" s="15" t="s">
        <v>223</v>
      </c>
      <c r="Q68" s="15" t="s">
        <v>222</v>
      </c>
      <c r="R68" s="15" t="s">
        <v>225</v>
      </c>
      <c r="S68" s="15" t="s">
        <v>223</v>
      </c>
      <c r="T68" s="15" t="s">
        <v>225</v>
      </c>
      <c r="U68" s="15" t="s">
        <v>227</v>
      </c>
      <c r="V68" s="15" t="s">
        <v>222</v>
      </c>
      <c r="W68" s="15" t="s">
        <v>223</v>
      </c>
      <c r="X68" s="15" t="s">
        <v>223</v>
      </c>
      <c r="Y68" s="15" t="s">
        <v>225</v>
      </c>
      <c r="Z68" s="15" t="s">
        <v>226</v>
      </c>
      <c r="AA68" s="15" t="s">
        <v>221</v>
      </c>
      <c r="AB68" s="15" t="s">
        <v>220</v>
      </c>
      <c r="AC68" s="15" t="s">
        <v>221</v>
      </c>
      <c r="AD68" s="15" t="s">
        <v>226</v>
      </c>
      <c r="AE68" s="15" t="s">
        <v>222</v>
      </c>
      <c r="AF68" s="6"/>
      <c r="AG68" s="6"/>
      <c r="AH68" s="6"/>
      <c r="AI68" s="6"/>
      <c r="AJ68" s="6"/>
      <c r="AK68" s="6"/>
      <c r="AL68" s="6"/>
      <c r="AM68" s="4"/>
      <c r="AN68" s="4"/>
      <c r="AO68" s="4"/>
      <c r="AP68" s="4"/>
      <c r="AQ68" s="6"/>
      <c r="AR68" s="6"/>
      <c r="AS68" s="6"/>
      <c r="AT68" s="6"/>
      <c r="AU68" s="6"/>
      <c r="AV68" s="6"/>
      <c r="AW68" s="6"/>
      <c r="AX68" s="6"/>
      <c r="AY68" s="6"/>
      <c r="AZ68" s="6"/>
      <c r="BA68" s="6"/>
      <c r="BB68" s="6"/>
      <c r="BC68" s="6"/>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row>
    <row r="69" spans="2:250" ht="23.25" customHeight="1">
      <c r="B69" s="14">
        <f t="shared" si="0"/>
        <v>20</v>
      </c>
      <c r="C69" s="14">
        <v>1</v>
      </c>
      <c r="D69" s="161">
        <v>2</v>
      </c>
      <c r="E69" s="54">
        <v>2</v>
      </c>
      <c r="G69" s="15" t="s">
        <v>222</v>
      </c>
      <c r="H69" s="15" t="s">
        <v>221</v>
      </c>
      <c r="I69" s="15" t="s">
        <v>225</v>
      </c>
      <c r="J69" s="15" t="s">
        <v>225</v>
      </c>
      <c r="K69" s="15" t="s">
        <v>224</v>
      </c>
      <c r="L69" s="15" t="s">
        <v>220</v>
      </c>
      <c r="M69" s="15" t="s">
        <v>222</v>
      </c>
      <c r="N69" s="15" t="s">
        <v>222</v>
      </c>
      <c r="O69" s="15" t="s">
        <v>227</v>
      </c>
      <c r="P69" s="15" t="s">
        <v>227</v>
      </c>
      <c r="Q69" s="15" t="s">
        <v>222</v>
      </c>
      <c r="R69" s="15" t="s">
        <v>224</v>
      </c>
      <c r="S69" s="15" t="s">
        <v>227</v>
      </c>
      <c r="T69" s="15" t="s">
        <v>224</v>
      </c>
      <c r="U69" s="15" t="s">
        <v>227</v>
      </c>
      <c r="V69" s="15" t="s">
        <v>222</v>
      </c>
      <c r="W69" s="15" t="s">
        <v>225</v>
      </c>
      <c r="X69" s="15" t="s">
        <v>227</v>
      </c>
      <c r="Y69" s="15" t="s">
        <v>220</v>
      </c>
      <c r="Z69" s="15" t="s">
        <v>222</v>
      </c>
      <c r="AA69" s="15" t="s">
        <v>224</v>
      </c>
      <c r="AB69" s="15" t="s">
        <v>223</v>
      </c>
      <c r="AC69" s="15" t="s">
        <v>224</v>
      </c>
      <c r="AD69" s="15" t="s">
        <v>222</v>
      </c>
      <c r="AE69" s="15" t="s">
        <v>220</v>
      </c>
      <c r="AF69" s="6"/>
      <c r="AG69" s="6"/>
      <c r="AH69" s="6"/>
      <c r="AI69" s="6"/>
      <c r="AJ69" s="6"/>
      <c r="AK69" s="6"/>
      <c r="AL69" s="6"/>
      <c r="AM69" s="6"/>
      <c r="AN69" s="4"/>
      <c r="AO69" s="6"/>
      <c r="AP69" s="4"/>
      <c r="AQ69" s="6"/>
      <c r="AR69" s="6"/>
      <c r="AS69" s="6"/>
      <c r="AT69" s="6"/>
      <c r="AU69" s="6"/>
      <c r="AV69" s="6"/>
      <c r="AW69" s="6"/>
      <c r="AX69" s="6"/>
      <c r="AY69" s="6"/>
      <c r="AZ69" s="6"/>
      <c r="BA69" s="6"/>
      <c r="BB69" s="6"/>
      <c r="BC69" s="6"/>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row>
    <row r="70" spans="2:250" ht="15" customHeight="1">
      <c r="G70" s="71"/>
      <c r="H70" s="72"/>
      <c r="I70" s="73"/>
      <c r="J70" s="72"/>
      <c r="K70" s="73"/>
      <c r="L70" s="74"/>
      <c r="P70" s="4"/>
      <c r="Q70" s="4"/>
      <c r="R70" s="4"/>
      <c r="S70" s="4"/>
      <c r="AD70" s="4"/>
      <c r="AE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row>
    <row r="71" spans="2:250" ht="15" customHeight="1">
      <c r="G71" s="71"/>
      <c r="H71" s="72"/>
      <c r="I71" s="73"/>
      <c r="J71" s="72"/>
      <c r="K71" s="73"/>
      <c r="L71" s="74"/>
      <c r="P71" s="4"/>
      <c r="Q71" s="4"/>
      <c r="R71" s="4"/>
      <c r="S71" s="4"/>
      <c r="AD71" s="4"/>
      <c r="AE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row>
    <row r="72" spans="2:250" ht="15" customHeight="1" thickBot="1">
      <c r="G72" s="71"/>
      <c r="H72" s="72"/>
      <c r="I72" s="73"/>
      <c r="J72" s="72"/>
      <c r="K72" s="73"/>
      <c r="L72" s="74"/>
      <c r="P72" s="4"/>
      <c r="Q72" s="4"/>
      <c r="R72" s="4"/>
      <c r="S72" s="4"/>
      <c r="AD72" s="4"/>
      <c r="AE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row>
    <row r="73" spans="2:250" ht="20.100000000000001" customHeight="1" thickBot="1">
      <c r="B73" s="171" t="s">
        <v>5</v>
      </c>
      <c r="C73" s="29" t="s">
        <v>43</v>
      </c>
      <c r="D73" s="24" t="s">
        <v>493</v>
      </c>
      <c r="G73" s="69"/>
      <c r="H73" s="69"/>
      <c r="I73" s="70"/>
      <c r="J73" s="69"/>
      <c r="K73" s="70"/>
      <c r="L73" s="70"/>
      <c r="Q73" s="4"/>
      <c r="R73" s="4"/>
      <c r="S73" s="4"/>
      <c r="AD73" s="4"/>
      <c r="AE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row>
    <row r="74" spans="2:250" ht="18" customHeight="1">
      <c r="B74" s="4"/>
      <c r="G74" s="71"/>
      <c r="H74" s="72"/>
      <c r="I74" s="73"/>
      <c r="J74" s="72"/>
      <c r="K74" s="73"/>
      <c r="L74" s="74"/>
      <c r="P74" s="4"/>
      <c r="Q74" s="4"/>
      <c r="R74" s="4"/>
      <c r="S74" s="4"/>
      <c r="AD74" s="4"/>
      <c r="AE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row>
    <row r="75" spans="2:250" ht="18" customHeight="1">
      <c r="B75" s="9" t="s">
        <v>246</v>
      </c>
      <c r="C75" s="7"/>
      <c r="G75" s="71"/>
      <c r="H75" s="72"/>
      <c r="I75" s="73"/>
      <c r="J75" s="72"/>
      <c r="K75" s="73"/>
      <c r="L75" s="74"/>
      <c r="O75" s="4"/>
      <c r="P75" s="4"/>
      <c r="Q75" s="4"/>
      <c r="R75" s="4"/>
      <c r="S75" s="4"/>
      <c r="T75" s="5"/>
      <c r="U75" s="5"/>
      <c r="V75" s="5"/>
      <c r="W75" s="5"/>
      <c r="X75" s="5"/>
      <c r="Y75" s="5"/>
      <c r="Z75" s="5"/>
      <c r="AA75" s="5"/>
      <c r="AB75" s="5"/>
      <c r="AC75" s="5"/>
      <c r="AD75" s="4"/>
      <c r="AE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row>
    <row r="76" spans="2:250" ht="18" customHeight="1">
      <c r="B76" s="10" t="s">
        <v>247</v>
      </c>
      <c r="G76" s="71"/>
      <c r="H76" s="72"/>
      <c r="I76" s="73"/>
      <c r="J76" s="72"/>
      <c r="K76" s="73"/>
      <c r="L76" s="74"/>
      <c r="O76" s="4"/>
      <c r="P76" s="4"/>
      <c r="Q76" s="4"/>
      <c r="R76" s="4"/>
      <c r="S76" s="4"/>
      <c r="T76" s="5"/>
      <c r="U76" s="5"/>
      <c r="V76" s="5"/>
      <c r="W76" s="5"/>
      <c r="X76" s="5"/>
      <c r="Y76" s="5"/>
      <c r="Z76" s="5"/>
      <c r="AA76" s="5"/>
      <c r="AB76" s="5"/>
      <c r="AC76" s="5"/>
      <c r="AD76" s="4"/>
      <c r="AE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row>
    <row r="77" spans="2:250" ht="18" customHeight="1">
      <c r="G77" s="71"/>
      <c r="H77" s="72"/>
      <c r="I77" s="73"/>
      <c r="J77" s="72"/>
      <c r="K77" s="73"/>
      <c r="L77" s="74"/>
      <c r="O77" s="4"/>
      <c r="P77" s="4"/>
      <c r="Q77" s="4"/>
      <c r="R77" s="4"/>
      <c r="S77" s="4"/>
      <c r="T77" s="5"/>
      <c r="U77" s="5"/>
      <c r="V77" s="5"/>
      <c r="W77" s="5"/>
      <c r="X77" s="5"/>
      <c r="Y77" s="5"/>
      <c r="Z77" s="5"/>
      <c r="AA77" s="5"/>
      <c r="AB77" s="5"/>
      <c r="AC77" s="5"/>
      <c r="AD77" s="4"/>
      <c r="AE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row>
    <row r="78" spans="2:250" ht="18" customHeight="1">
      <c r="B78" s="9" t="s">
        <v>490</v>
      </c>
      <c r="G78" s="71"/>
      <c r="H78" s="72"/>
      <c r="I78" s="73"/>
      <c r="J78" s="72"/>
      <c r="K78" s="73"/>
      <c r="L78" s="74"/>
      <c r="O78" s="4"/>
      <c r="P78" s="4"/>
      <c r="Q78" s="4"/>
      <c r="R78" s="4"/>
      <c r="S78" s="4"/>
      <c r="T78" s="5"/>
      <c r="U78" s="5"/>
      <c r="V78" s="5"/>
      <c r="W78" s="5"/>
      <c r="X78" s="5"/>
      <c r="Y78" s="5"/>
      <c r="Z78" s="5"/>
      <c r="AA78" s="5"/>
      <c r="AB78" s="5"/>
      <c r="AC78" s="5"/>
      <c r="AD78" s="4"/>
      <c r="AE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row>
    <row r="79" spans="2:250" ht="18" customHeight="1">
      <c r="B79" s="27" t="s">
        <v>245</v>
      </c>
      <c r="G79" s="71"/>
      <c r="H79" s="72"/>
      <c r="I79" s="73"/>
      <c r="J79" s="72"/>
      <c r="K79" s="73"/>
      <c r="L79" s="74"/>
      <c r="O79" s="4"/>
      <c r="P79" s="4"/>
      <c r="Q79" s="4"/>
      <c r="R79" s="4"/>
      <c r="S79" s="4"/>
      <c r="T79" s="5"/>
      <c r="U79" s="5"/>
      <c r="V79" s="5"/>
      <c r="W79" s="5"/>
      <c r="X79" s="5"/>
      <c r="Y79" s="5"/>
      <c r="Z79" s="5"/>
      <c r="AA79" s="5"/>
      <c r="AB79" s="5"/>
      <c r="AC79" s="5"/>
      <c r="AD79" s="4"/>
      <c r="AE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row>
    <row r="80" spans="2:250" ht="18" customHeight="1" thickBot="1">
      <c r="G80" s="57"/>
      <c r="H80" s="57"/>
      <c r="I80" s="57"/>
      <c r="J80"/>
      <c r="M80" s="4"/>
      <c r="N80" s="4"/>
      <c r="O80" s="4"/>
      <c r="P80" s="4"/>
      <c r="Q80" s="4"/>
      <c r="R80" s="5"/>
      <c r="S80" s="5"/>
      <c r="T80" s="5"/>
      <c r="U80" s="5"/>
      <c r="V80" s="5"/>
      <c r="W80" s="5"/>
      <c r="X80" s="5"/>
      <c r="Y80" s="5"/>
      <c r="Z80" s="5"/>
      <c r="AA80" s="5"/>
      <c r="AB80" s="4"/>
      <c r="AC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row>
    <row r="81" spans="2:250" ht="15.75" thickBot="1">
      <c r="B81" s="9"/>
      <c r="G81" s="168" t="s">
        <v>41</v>
      </c>
      <c r="H81" s="169"/>
      <c r="I81" s="169"/>
      <c r="J81" s="169"/>
      <c r="K81" s="169"/>
      <c r="L81" s="169"/>
      <c r="M81" s="169"/>
      <c r="N81" s="169"/>
      <c r="O81" s="169"/>
      <c r="P81" s="169"/>
      <c r="Q81" s="169"/>
      <c r="R81" s="169"/>
      <c r="S81" s="169"/>
      <c r="T81" s="169"/>
      <c r="U81" s="169"/>
      <c r="V81" s="169"/>
      <c r="W81" s="169"/>
      <c r="X81" s="169"/>
      <c r="Y81" s="169"/>
      <c r="Z81" s="169"/>
      <c r="AA81" s="169"/>
      <c r="AB81" s="169"/>
      <c r="AC81" s="169"/>
      <c r="AD81" s="170"/>
      <c r="AE81" s="170"/>
      <c r="AF81" s="6"/>
      <c r="AH81" s="6"/>
      <c r="AJ81" s="6"/>
      <c r="AL81" s="6"/>
      <c r="AM81" s="4"/>
      <c r="AN81" s="4"/>
      <c r="AO81" s="4"/>
      <c r="AP81" s="4"/>
      <c r="AR81" s="6"/>
      <c r="AT81" s="6"/>
      <c r="AV81" s="6"/>
      <c r="AX81" s="6"/>
      <c r="AZ81" s="6"/>
      <c r="BB81" s="6"/>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row>
    <row r="82" spans="2:250" ht="28.5" customHeight="1" thickBot="1">
      <c r="B82" s="154" t="s">
        <v>9</v>
      </c>
      <c r="C82" s="155" t="s">
        <v>2</v>
      </c>
      <c r="D82" s="156" t="s">
        <v>3</v>
      </c>
      <c r="E82" s="150" t="s">
        <v>4</v>
      </c>
      <c r="G82" s="155">
        <v>1</v>
      </c>
      <c r="H82" s="155">
        <v>2</v>
      </c>
      <c r="I82" s="155">
        <v>3</v>
      </c>
      <c r="J82" s="155">
        <v>4</v>
      </c>
      <c r="K82" s="155">
        <v>5</v>
      </c>
      <c r="L82" s="155">
        <v>6</v>
      </c>
      <c r="M82" s="155">
        <v>7</v>
      </c>
      <c r="N82" s="155">
        <v>8</v>
      </c>
      <c r="O82" s="155">
        <v>9</v>
      </c>
      <c r="P82" s="155">
        <v>10</v>
      </c>
      <c r="Q82" s="155">
        <v>11</v>
      </c>
      <c r="R82" s="155">
        <v>12</v>
      </c>
      <c r="S82" s="155">
        <v>13</v>
      </c>
      <c r="T82" s="155">
        <v>14</v>
      </c>
      <c r="U82" s="155">
        <v>15</v>
      </c>
      <c r="V82" s="155">
        <v>16</v>
      </c>
      <c r="W82" s="155">
        <v>17</v>
      </c>
      <c r="X82" s="155">
        <v>18</v>
      </c>
      <c r="Y82" s="155">
        <v>19</v>
      </c>
      <c r="Z82" s="155">
        <v>20</v>
      </c>
      <c r="AA82" s="155">
        <v>21</v>
      </c>
      <c r="AB82" s="155">
        <v>22</v>
      </c>
      <c r="AC82" s="155">
        <v>23</v>
      </c>
      <c r="AD82" s="155">
        <v>24</v>
      </c>
      <c r="AE82" s="155">
        <v>25</v>
      </c>
      <c r="AF82" s="6"/>
      <c r="AG82" s="6"/>
      <c r="AH82" s="6"/>
      <c r="AI82" s="6"/>
      <c r="AJ82" s="6"/>
      <c r="AK82" s="6"/>
      <c r="AL82" s="6"/>
      <c r="AM82" s="4"/>
      <c r="AN82" s="4"/>
      <c r="AO82" s="4"/>
      <c r="AP82" s="4"/>
      <c r="AQ82" s="6"/>
      <c r="AR82" s="6"/>
      <c r="AS82" s="6"/>
      <c r="AT82" s="6"/>
      <c r="AU82" s="6"/>
      <c r="AV82" s="6"/>
      <c r="AW82" s="6"/>
      <c r="AX82" s="6"/>
      <c r="AY82" s="6"/>
      <c r="AZ82" s="6"/>
      <c r="BA82" s="6"/>
      <c r="BB82" s="6"/>
      <c r="BC82" s="6"/>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row>
    <row r="83" spans="2:250">
      <c r="B83" s="1"/>
      <c r="C83" s="1"/>
      <c r="D83" s="1"/>
      <c r="E83" s="1"/>
      <c r="J83" s="16"/>
      <c r="K83" s="16"/>
      <c r="L83" s="16"/>
      <c r="M83" s="5"/>
      <c r="N83" s="5"/>
      <c r="O83" s="5"/>
      <c r="P83" s="5"/>
      <c r="Q83" s="5"/>
      <c r="R83" s="5"/>
      <c r="S83" s="5"/>
      <c r="T83" s="16"/>
      <c r="U83" s="16"/>
      <c r="V83" s="16"/>
      <c r="W83" s="5"/>
      <c r="X83" s="5"/>
      <c r="Y83" s="5"/>
      <c r="Z83" s="5"/>
      <c r="AA83" s="5"/>
      <c r="AB83" s="5"/>
      <c r="AC83" s="5"/>
      <c r="AD83" s="5"/>
      <c r="AF83" s="6"/>
      <c r="AG83" s="6"/>
      <c r="AH83" s="6"/>
      <c r="AI83" s="6"/>
      <c r="AJ83" s="6"/>
      <c r="AK83" s="6"/>
      <c r="AL83" s="6"/>
      <c r="AM83" s="4"/>
      <c r="AN83" s="4"/>
      <c r="AO83" s="4"/>
      <c r="AP83" s="4"/>
      <c r="AQ83" s="6"/>
      <c r="AR83" s="6"/>
      <c r="AS83" s="6"/>
      <c r="AT83" s="6"/>
      <c r="AU83" s="6"/>
      <c r="AV83" s="6"/>
      <c r="AW83" s="6"/>
      <c r="AX83" s="6"/>
      <c r="AY83" s="6"/>
      <c r="AZ83" s="6"/>
      <c r="BA83" s="6"/>
      <c r="BB83" s="6"/>
      <c r="BC83" s="6"/>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row>
    <row r="84" spans="2:250" ht="24" customHeight="1">
      <c r="B84" s="11" t="s">
        <v>36</v>
      </c>
      <c r="C84" s="12">
        <v>1</v>
      </c>
      <c r="D84" s="161">
        <v>0</v>
      </c>
      <c r="E84" s="54">
        <v>121</v>
      </c>
      <c r="G84" s="15" t="s">
        <v>116</v>
      </c>
      <c r="H84" s="15" t="s">
        <v>57</v>
      </c>
      <c r="I84" s="15" t="s">
        <v>101</v>
      </c>
      <c r="J84" s="15" t="s">
        <v>73</v>
      </c>
      <c r="K84" s="15" t="s">
        <v>111</v>
      </c>
      <c r="L84" s="15" t="s">
        <v>94</v>
      </c>
      <c r="M84" s="15" t="s">
        <v>97</v>
      </c>
      <c r="N84" s="15" t="s">
        <v>56</v>
      </c>
      <c r="O84" s="15" t="s">
        <v>56</v>
      </c>
      <c r="P84" s="15" t="s">
        <v>94</v>
      </c>
      <c r="Q84" s="15" t="s">
        <v>95</v>
      </c>
      <c r="R84" s="15" t="s">
        <v>103</v>
      </c>
      <c r="S84" s="15" t="s">
        <v>108</v>
      </c>
      <c r="T84" s="15" t="s">
        <v>78</v>
      </c>
      <c r="U84" s="15" t="s">
        <v>71</v>
      </c>
      <c r="V84" s="15" t="s">
        <v>88</v>
      </c>
      <c r="W84" s="15" t="s">
        <v>91</v>
      </c>
      <c r="X84" s="15" t="s">
        <v>52</v>
      </c>
      <c r="Y84" s="15" t="s">
        <v>60</v>
      </c>
      <c r="Z84" s="15" t="s">
        <v>115</v>
      </c>
      <c r="AA84" s="15" t="s">
        <v>54</v>
      </c>
      <c r="AB84" s="15" t="s">
        <v>65</v>
      </c>
      <c r="AC84" s="15" t="s">
        <v>108</v>
      </c>
      <c r="AD84" s="15" t="s">
        <v>127</v>
      </c>
      <c r="AE84" s="15" t="s">
        <v>98</v>
      </c>
      <c r="AF84" s="6"/>
      <c r="AG84" s="6"/>
      <c r="AH84" s="6"/>
      <c r="AI84" s="6"/>
      <c r="AJ84" s="6"/>
      <c r="AK84" s="6"/>
      <c r="AL84" s="6"/>
      <c r="AM84" s="4"/>
      <c r="AN84" s="4"/>
      <c r="AO84" s="4"/>
      <c r="AP84" s="4"/>
      <c r="AQ84" s="6"/>
      <c r="AR84" s="6"/>
      <c r="AS84" s="6"/>
      <c r="AT84" s="6"/>
      <c r="AU84" s="6"/>
      <c r="AV84" s="6"/>
      <c r="AW84" s="6"/>
      <c r="AX84" s="6"/>
      <c r="AY84" s="6"/>
      <c r="AZ84" s="6"/>
      <c r="BA84" s="6"/>
      <c r="BB84" s="6"/>
      <c r="BC84" s="6"/>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row>
    <row r="85" spans="2:250">
      <c r="B85" s="1"/>
      <c r="C85" s="1"/>
      <c r="D85" s="1"/>
      <c r="E85" s="55"/>
      <c r="J85" s="5"/>
      <c r="K85" s="5"/>
      <c r="L85" s="5"/>
      <c r="M85" s="5"/>
      <c r="N85" s="5"/>
      <c r="O85" s="5"/>
      <c r="P85" s="5"/>
      <c r="Q85" s="5"/>
      <c r="R85" s="5"/>
      <c r="S85" s="5"/>
      <c r="T85" s="5"/>
      <c r="U85" s="5"/>
      <c r="V85" s="5"/>
      <c r="W85" s="5"/>
      <c r="X85" s="5"/>
      <c r="Y85" s="5"/>
      <c r="Z85" s="5"/>
      <c r="AA85" s="5"/>
      <c r="AB85" s="5"/>
      <c r="AC85" s="5"/>
      <c r="AD85" s="5"/>
      <c r="AF85" s="6"/>
      <c r="AG85" s="6"/>
      <c r="AH85" s="6"/>
      <c r="AI85" s="6"/>
      <c r="AJ85" s="6"/>
      <c r="AK85" s="6"/>
      <c r="AL85" s="6"/>
      <c r="AM85" s="4"/>
      <c r="AN85" s="4"/>
      <c r="AO85" s="4"/>
      <c r="AP85" s="4"/>
      <c r="AQ85" s="6"/>
      <c r="AR85" s="6"/>
      <c r="AS85" s="6"/>
      <c r="AT85" s="6"/>
      <c r="AU85" s="6"/>
      <c r="AV85" s="6"/>
      <c r="AW85" s="6"/>
      <c r="AX85" s="6"/>
      <c r="AY85" s="6"/>
      <c r="AZ85" s="6"/>
      <c r="BA85" s="6"/>
      <c r="BB85" s="6"/>
      <c r="BC85" s="6"/>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row>
    <row r="86" spans="2:250" ht="23.25" customHeight="1">
      <c r="B86" s="14">
        <v>21</v>
      </c>
      <c r="C86" s="14">
        <v>1</v>
      </c>
      <c r="D86" s="161">
        <v>2</v>
      </c>
      <c r="E86" s="54" cm="1">
        <f t="array" ref="E86:E105">_xlfn.BYROW(G86:AE105,_xlfn.LAMBDA(_xlpm.r,SUM(--(RIGHT(_xlpm.r,1)))))</f>
        <v>135</v>
      </c>
      <c r="G86" s="15" t="s">
        <v>89</v>
      </c>
      <c r="H86" s="15" t="s">
        <v>68</v>
      </c>
      <c r="I86" s="15" t="s">
        <v>102</v>
      </c>
      <c r="J86" s="15" t="s">
        <v>124</v>
      </c>
      <c r="K86" s="15" t="s">
        <v>71</v>
      </c>
      <c r="L86" s="15" t="s">
        <v>62</v>
      </c>
      <c r="M86" s="15" t="s">
        <v>97</v>
      </c>
      <c r="N86" s="15" t="s">
        <v>69</v>
      </c>
      <c r="O86" s="15" t="s">
        <v>90</v>
      </c>
      <c r="P86" s="15" t="s">
        <v>88</v>
      </c>
      <c r="Q86" s="15" t="s">
        <v>116</v>
      </c>
      <c r="R86" s="15" t="s">
        <v>91</v>
      </c>
      <c r="S86" s="15" t="s">
        <v>106</v>
      </c>
      <c r="T86" s="15" t="s">
        <v>102</v>
      </c>
      <c r="U86" s="15" t="s">
        <v>59</v>
      </c>
      <c r="V86" s="15" t="s">
        <v>70</v>
      </c>
      <c r="W86" s="15" t="s">
        <v>102</v>
      </c>
      <c r="X86" s="15" t="s">
        <v>96</v>
      </c>
      <c r="Y86" s="15" t="s">
        <v>82</v>
      </c>
      <c r="Z86" s="15" t="s">
        <v>59</v>
      </c>
      <c r="AA86" s="15" t="s">
        <v>99</v>
      </c>
      <c r="AB86" s="15" t="s">
        <v>119</v>
      </c>
      <c r="AC86" s="15" t="s">
        <v>122</v>
      </c>
      <c r="AD86" s="15" t="s">
        <v>91</v>
      </c>
      <c r="AE86" s="15" t="s">
        <v>116</v>
      </c>
      <c r="AF86" s="6"/>
      <c r="AG86" s="6"/>
      <c r="AH86" s="6"/>
      <c r="AI86" s="6"/>
      <c r="AJ86" s="6"/>
      <c r="AK86" s="6"/>
      <c r="AL86" s="6"/>
      <c r="AM86" s="4"/>
      <c r="AN86" s="4"/>
      <c r="AO86" s="4"/>
      <c r="AP86" s="4"/>
      <c r="AQ86" s="6"/>
      <c r="AR86" s="6"/>
      <c r="AS86" s="6"/>
      <c r="AT86" s="6"/>
      <c r="AU86" s="6"/>
      <c r="AV86" s="6"/>
      <c r="AW86" s="6"/>
      <c r="AX86" s="6"/>
      <c r="AY86" s="6"/>
      <c r="AZ86" s="6"/>
      <c r="BA86" s="6"/>
      <c r="BB86" s="6"/>
      <c r="BC86" s="6"/>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row>
    <row r="87" spans="2:250" ht="23.25" customHeight="1">
      <c r="B87" s="14">
        <f>B86+1</f>
        <v>22</v>
      </c>
      <c r="C87" s="14">
        <v>1</v>
      </c>
      <c r="D87" s="161">
        <v>2</v>
      </c>
      <c r="E87" s="54">
        <v>124</v>
      </c>
      <c r="G87" s="15" t="s">
        <v>56</v>
      </c>
      <c r="H87" s="15" t="s">
        <v>70</v>
      </c>
      <c r="I87" s="15" t="s">
        <v>115</v>
      </c>
      <c r="J87" s="15" t="s">
        <v>121</v>
      </c>
      <c r="K87" s="15" t="s">
        <v>73</v>
      </c>
      <c r="L87" s="15" t="s">
        <v>78</v>
      </c>
      <c r="M87" s="15" t="s">
        <v>94</v>
      </c>
      <c r="N87" s="15" t="s">
        <v>78</v>
      </c>
      <c r="O87" s="15" t="s">
        <v>70</v>
      </c>
      <c r="P87" s="15" t="s">
        <v>62</v>
      </c>
      <c r="Q87" s="15" t="s">
        <v>121</v>
      </c>
      <c r="R87" s="15" t="s">
        <v>68</v>
      </c>
      <c r="S87" s="15" t="s">
        <v>121</v>
      </c>
      <c r="T87" s="15" t="s">
        <v>77</v>
      </c>
      <c r="U87" s="15" t="s">
        <v>102</v>
      </c>
      <c r="V87" s="15" t="s">
        <v>66</v>
      </c>
      <c r="W87" s="15" t="s">
        <v>107</v>
      </c>
      <c r="X87" s="15" t="s">
        <v>115</v>
      </c>
      <c r="Y87" s="15" t="s">
        <v>89</v>
      </c>
      <c r="Z87" s="15" t="s">
        <v>62</v>
      </c>
      <c r="AA87" s="15" t="s">
        <v>64</v>
      </c>
      <c r="AB87" s="15" t="s">
        <v>54</v>
      </c>
      <c r="AC87" s="15" t="s">
        <v>86</v>
      </c>
      <c r="AD87" s="15" t="s">
        <v>75</v>
      </c>
      <c r="AE87" s="15" t="s">
        <v>65</v>
      </c>
      <c r="AF87" s="6"/>
      <c r="AG87" s="6"/>
      <c r="AH87" s="6"/>
      <c r="AI87" s="6"/>
      <c r="AJ87" s="6"/>
      <c r="AK87" s="6"/>
      <c r="AL87" s="6"/>
      <c r="AM87" s="4"/>
      <c r="AN87" s="4"/>
      <c r="AO87" s="4"/>
      <c r="AP87" s="4"/>
      <c r="AQ87" s="6"/>
      <c r="AR87" s="6"/>
      <c r="AS87" s="6"/>
      <c r="AT87" s="6"/>
      <c r="AU87" s="6"/>
      <c r="AV87" s="6"/>
      <c r="AW87" s="6"/>
      <c r="AX87" s="6"/>
      <c r="AY87" s="6"/>
      <c r="AZ87" s="6"/>
      <c r="BA87" s="6"/>
      <c r="BB87" s="6"/>
      <c r="BC87" s="6"/>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row>
    <row r="88" spans="2:250" ht="23.25" customHeight="1">
      <c r="B88" s="14">
        <f>B87+1</f>
        <v>23</v>
      </c>
      <c r="C88" s="14">
        <v>1</v>
      </c>
      <c r="D88" s="161">
        <v>2</v>
      </c>
      <c r="E88" s="54">
        <v>130</v>
      </c>
      <c r="G88" s="15" t="s">
        <v>57</v>
      </c>
      <c r="H88" s="15" t="s">
        <v>71</v>
      </c>
      <c r="I88" s="15" t="s">
        <v>114</v>
      </c>
      <c r="J88" s="15" t="s">
        <v>104</v>
      </c>
      <c r="K88" s="15" t="s">
        <v>86</v>
      </c>
      <c r="L88" s="15" t="s">
        <v>75</v>
      </c>
      <c r="M88" s="15" t="s">
        <v>114</v>
      </c>
      <c r="N88" s="15" t="s">
        <v>89</v>
      </c>
      <c r="O88" s="15" t="s">
        <v>66</v>
      </c>
      <c r="P88" s="15" t="s">
        <v>50</v>
      </c>
      <c r="Q88" s="15" t="s">
        <v>87</v>
      </c>
      <c r="R88" s="15" t="s">
        <v>111</v>
      </c>
      <c r="S88" s="15" t="s">
        <v>93</v>
      </c>
      <c r="T88" s="15" t="s">
        <v>75</v>
      </c>
      <c r="U88" s="15" t="s">
        <v>73</v>
      </c>
      <c r="V88" s="15" t="s">
        <v>75</v>
      </c>
      <c r="W88" s="15" t="s">
        <v>117</v>
      </c>
      <c r="X88" s="15" t="s">
        <v>50</v>
      </c>
      <c r="Y88" s="15" t="s">
        <v>127</v>
      </c>
      <c r="Z88" s="15" t="s">
        <v>93</v>
      </c>
      <c r="AA88" s="15" t="s">
        <v>56</v>
      </c>
      <c r="AB88" s="15" t="s">
        <v>80</v>
      </c>
      <c r="AC88" s="15" t="s">
        <v>104</v>
      </c>
      <c r="AD88" s="15" t="s">
        <v>116</v>
      </c>
      <c r="AE88" s="15" t="s">
        <v>96</v>
      </c>
      <c r="AF88" s="6"/>
      <c r="AG88" s="6"/>
      <c r="AH88" s="6"/>
      <c r="AI88" s="6"/>
      <c r="AJ88" s="6"/>
      <c r="AK88" s="6"/>
      <c r="AL88" s="6"/>
      <c r="AM88" s="4"/>
      <c r="AN88" s="4"/>
      <c r="AO88" s="4"/>
      <c r="AP88" s="4"/>
      <c r="AQ88" s="6"/>
      <c r="AR88" s="6"/>
      <c r="AS88" s="6"/>
      <c r="AT88" s="6"/>
      <c r="AU88" s="6"/>
      <c r="AV88" s="6"/>
      <c r="AW88" s="6"/>
      <c r="AX88" s="6"/>
      <c r="AY88" s="6"/>
      <c r="AZ88" s="6"/>
      <c r="BA88" s="6"/>
      <c r="BB88" s="6"/>
      <c r="BC88" s="6"/>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row>
    <row r="89" spans="2:250" ht="23.25" customHeight="1">
      <c r="B89" s="14">
        <f t="shared" ref="B89:B105" si="1">B88+1</f>
        <v>24</v>
      </c>
      <c r="C89" s="14">
        <v>1</v>
      </c>
      <c r="D89" s="161">
        <v>2</v>
      </c>
      <c r="E89" s="54">
        <v>136</v>
      </c>
      <c r="G89" s="15" t="s">
        <v>113</v>
      </c>
      <c r="H89" s="15" t="s">
        <v>98</v>
      </c>
      <c r="I89" s="15" t="s">
        <v>51</v>
      </c>
      <c r="J89" s="15" t="s">
        <v>70</v>
      </c>
      <c r="K89" s="15" t="s">
        <v>60</v>
      </c>
      <c r="L89" s="15" t="s">
        <v>53</v>
      </c>
      <c r="M89" s="15" t="s">
        <v>76</v>
      </c>
      <c r="N89" s="15" t="s">
        <v>76</v>
      </c>
      <c r="O89" s="15" t="s">
        <v>110</v>
      </c>
      <c r="P89" s="15" t="s">
        <v>59</v>
      </c>
      <c r="Q89" s="15" t="s">
        <v>111</v>
      </c>
      <c r="R89" s="15" t="s">
        <v>119</v>
      </c>
      <c r="S89" s="15" t="s">
        <v>107</v>
      </c>
      <c r="T89" s="15" t="s">
        <v>71</v>
      </c>
      <c r="U89" s="15" t="s">
        <v>104</v>
      </c>
      <c r="V89" s="15" t="s">
        <v>76</v>
      </c>
      <c r="W89" s="15" t="s">
        <v>122</v>
      </c>
      <c r="X89" s="15" t="s">
        <v>76</v>
      </c>
      <c r="Y89" s="15" t="s">
        <v>127</v>
      </c>
      <c r="Z89" s="15" t="s">
        <v>101</v>
      </c>
      <c r="AA89" s="15" t="s">
        <v>95</v>
      </c>
      <c r="AB89" s="15" t="s">
        <v>125</v>
      </c>
      <c r="AC89" s="15" t="s">
        <v>95</v>
      </c>
      <c r="AD89" s="15" t="s">
        <v>106</v>
      </c>
      <c r="AE89" s="15" t="s">
        <v>66</v>
      </c>
      <c r="AF89" s="6"/>
      <c r="AG89" s="6"/>
      <c r="AH89" s="6"/>
      <c r="AI89" s="6"/>
      <c r="AJ89" s="6"/>
      <c r="AK89" s="6"/>
      <c r="AL89" s="6"/>
      <c r="AM89" s="4"/>
      <c r="AN89" s="4"/>
      <c r="AO89" s="4"/>
      <c r="AP89" s="4"/>
      <c r="AQ89" s="6"/>
      <c r="AR89" s="6"/>
      <c r="AS89" s="6"/>
      <c r="AT89" s="6"/>
      <c r="AU89" s="6"/>
      <c r="AV89" s="6"/>
      <c r="AW89" s="6"/>
      <c r="AX89" s="6"/>
      <c r="AY89" s="6"/>
      <c r="AZ89" s="6"/>
      <c r="BA89" s="6"/>
      <c r="BB89" s="6"/>
      <c r="BC89" s="6"/>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row>
    <row r="90" spans="2:250" ht="23.25" customHeight="1">
      <c r="B90" s="14">
        <f t="shared" si="1"/>
        <v>25</v>
      </c>
      <c r="C90" s="14">
        <v>1</v>
      </c>
      <c r="D90" s="161">
        <v>2</v>
      </c>
      <c r="E90" s="54">
        <v>139</v>
      </c>
      <c r="G90" s="15" t="s">
        <v>62</v>
      </c>
      <c r="H90" s="15" t="s">
        <v>85</v>
      </c>
      <c r="I90" s="15" t="s">
        <v>78</v>
      </c>
      <c r="J90" s="15" t="s">
        <v>107</v>
      </c>
      <c r="K90" s="15" t="s">
        <v>52</v>
      </c>
      <c r="L90" s="15" t="s">
        <v>122</v>
      </c>
      <c r="M90" s="15" t="s">
        <v>107</v>
      </c>
      <c r="N90" s="15" t="s">
        <v>55</v>
      </c>
      <c r="O90" s="15" t="s">
        <v>75</v>
      </c>
      <c r="P90" s="15" t="s">
        <v>127</v>
      </c>
      <c r="Q90" s="15" t="s">
        <v>80</v>
      </c>
      <c r="R90" s="15" t="s">
        <v>53</v>
      </c>
      <c r="S90" s="15" t="s">
        <v>98</v>
      </c>
      <c r="T90" s="15" t="s">
        <v>73</v>
      </c>
      <c r="U90" s="15" t="s">
        <v>116</v>
      </c>
      <c r="V90" s="15" t="s">
        <v>64</v>
      </c>
      <c r="W90" s="15" t="s">
        <v>88</v>
      </c>
      <c r="X90" s="15" t="s">
        <v>98</v>
      </c>
      <c r="Y90" s="15" t="s">
        <v>65</v>
      </c>
      <c r="Z90" s="15" t="s">
        <v>117</v>
      </c>
      <c r="AA90" s="15" t="s">
        <v>113</v>
      </c>
      <c r="AB90" s="15" t="s">
        <v>103</v>
      </c>
      <c r="AC90" s="15" t="s">
        <v>120</v>
      </c>
      <c r="AD90" s="15" t="s">
        <v>96</v>
      </c>
      <c r="AE90" s="15" t="s">
        <v>124</v>
      </c>
      <c r="AF90" s="6"/>
      <c r="AG90" s="6"/>
      <c r="AH90" s="6"/>
      <c r="AI90" s="6"/>
      <c r="AJ90" s="6"/>
      <c r="AK90" s="6"/>
      <c r="AL90" s="6"/>
      <c r="AM90" s="4"/>
      <c r="AN90" s="4"/>
      <c r="AO90" s="4"/>
      <c r="AP90" s="4"/>
      <c r="AQ90" s="6"/>
      <c r="AR90" s="6"/>
      <c r="AS90" s="6"/>
      <c r="AT90" s="6"/>
      <c r="AU90" s="6"/>
      <c r="AV90" s="6"/>
      <c r="AW90" s="6"/>
      <c r="AX90" s="6"/>
      <c r="AY90" s="6"/>
      <c r="AZ90" s="6"/>
      <c r="BA90" s="6"/>
      <c r="BB90" s="6"/>
      <c r="BC90" s="6"/>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row>
    <row r="91" spans="2:250" ht="23.25" customHeight="1">
      <c r="B91" s="14">
        <f t="shared" si="1"/>
        <v>26</v>
      </c>
      <c r="C91" s="14">
        <v>1</v>
      </c>
      <c r="D91" s="161">
        <v>2</v>
      </c>
      <c r="E91" s="54">
        <v>118</v>
      </c>
      <c r="G91" s="15" t="s">
        <v>86</v>
      </c>
      <c r="H91" s="15" t="s">
        <v>66</v>
      </c>
      <c r="I91" s="15" t="s">
        <v>89</v>
      </c>
      <c r="J91" s="15" t="s">
        <v>52</v>
      </c>
      <c r="K91" s="15" t="s">
        <v>106</v>
      </c>
      <c r="L91" s="15" t="s">
        <v>57</v>
      </c>
      <c r="M91" s="15" t="s">
        <v>61</v>
      </c>
      <c r="N91" s="15" t="s">
        <v>52</v>
      </c>
      <c r="O91" s="15" t="s">
        <v>81</v>
      </c>
      <c r="P91" s="15" t="s">
        <v>116</v>
      </c>
      <c r="Q91" s="15" t="s">
        <v>101</v>
      </c>
      <c r="R91" s="15" t="s">
        <v>81</v>
      </c>
      <c r="S91" s="15" t="s">
        <v>82</v>
      </c>
      <c r="T91" s="15" t="s">
        <v>112</v>
      </c>
      <c r="U91" s="15" t="s">
        <v>82</v>
      </c>
      <c r="V91" s="15" t="s">
        <v>89</v>
      </c>
      <c r="W91" s="15" t="s">
        <v>119</v>
      </c>
      <c r="X91" s="15" t="s">
        <v>58</v>
      </c>
      <c r="Y91" s="15" t="s">
        <v>81</v>
      </c>
      <c r="Z91" s="15" t="s">
        <v>78</v>
      </c>
      <c r="AA91" s="15" t="s">
        <v>86</v>
      </c>
      <c r="AB91" s="15" t="s">
        <v>72</v>
      </c>
      <c r="AC91" s="15" t="s">
        <v>121</v>
      </c>
      <c r="AD91" s="15" t="s">
        <v>97</v>
      </c>
      <c r="AE91" s="15" t="s">
        <v>78</v>
      </c>
      <c r="AF91" s="6"/>
      <c r="AG91" s="6"/>
      <c r="AH91" s="6"/>
      <c r="AI91" s="6"/>
      <c r="AJ91" s="6"/>
      <c r="AK91" s="6"/>
      <c r="AL91" s="6"/>
      <c r="AM91" s="4"/>
      <c r="AN91" s="4"/>
      <c r="AO91" s="4"/>
      <c r="AP91" s="4"/>
      <c r="AQ91" s="6"/>
      <c r="AR91" s="6"/>
      <c r="AS91" s="6"/>
      <c r="AT91" s="6"/>
      <c r="AU91" s="6"/>
      <c r="AV91" s="6"/>
      <c r="AW91" s="6"/>
      <c r="AX91" s="6"/>
      <c r="AY91" s="6"/>
      <c r="AZ91" s="6"/>
      <c r="BA91" s="6"/>
      <c r="BB91" s="6"/>
      <c r="BC91" s="6"/>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row>
    <row r="92" spans="2:250" ht="23.25" customHeight="1">
      <c r="B92" s="14">
        <f t="shared" si="1"/>
        <v>27</v>
      </c>
      <c r="C92" s="14">
        <v>1</v>
      </c>
      <c r="D92" s="161">
        <v>2</v>
      </c>
      <c r="E92" s="54">
        <v>123</v>
      </c>
      <c r="G92" s="15" t="s">
        <v>100</v>
      </c>
      <c r="H92" s="15" t="s">
        <v>127</v>
      </c>
      <c r="I92" s="15" t="s">
        <v>119</v>
      </c>
      <c r="J92" s="15" t="s">
        <v>127</v>
      </c>
      <c r="K92" s="15" t="s">
        <v>120</v>
      </c>
      <c r="L92" s="15" t="s">
        <v>57</v>
      </c>
      <c r="M92" s="15" t="s">
        <v>88</v>
      </c>
      <c r="N92" s="15" t="s">
        <v>82</v>
      </c>
      <c r="O92" s="15" t="s">
        <v>52</v>
      </c>
      <c r="P92" s="15" t="s">
        <v>82</v>
      </c>
      <c r="Q92" s="15" t="s">
        <v>66</v>
      </c>
      <c r="R92" s="15" t="s">
        <v>56</v>
      </c>
      <c r="S92" s="15" t="s">
        <v>71</v>
      </c>
      <c r="T92" s="15" t="s">
        <v>58</v>
      </c>
      <c r="U92" s="15" t="s">
        <v>90</v>
      </c>
      <c r="V92" s="15" t="s">
        <v>84</v>
      </c>
      <c r="W92" s="15" t="s">
        <v>61</v>
      </c>
      <c r="X92" s="15" t="s">
        <v>92</v>
      </c>
      <c r="Y92" s="15" t="s">
        <v>91</v>
      </c>
      <c r="Z92" s="15" t="s">
        <v>108</v>
      </c>
      <c r="AA92" s="15" t="s">
        <v>82</v>
      </c>
      <c r="AB92" s="15" t="s">
        <v>115</v>
      </c>
      <c r="AC92" s="15" t="s">
        <v>108</v>
      </c>
      <c r="AD92" s="15" t="s">
        <v>66</v>
      </c>
      <c r="AE92" s="15" t="s">
        <v>55</v>
      </c>
      <c r="AF92" s="6"/>
      <c r="AG92" s="6"/>
      <c r="AH92" s="6"/>
      <c r="AI92" s="6"/>
      <c r="AJ92" s="6"/>
      <c r="AK92" s="6"/>
      <c r="AL92" s="6"/>
      <c r="AM92" s="4"/>
      <c r="AN92" s="4"/>
      <c r="AO92" s="4"/>
      <c r="AP92" s="4"/>
      <c r="AQ92" s="6"/>
      <c r="AR92" s="6"/>
      <c r="AS92" s="6"/>
      <c r="AT92" s="6"/>
      <c r="AU92" s="6"/>
      <c r="AV92" s="6"/>
      <c r="AW92" s="6"/>
      <c r="AX92" s="6"/>
      <c r="AY92" s="6"/>
      <c r="AZ92" s="6"/>
      <c r="BA92" s="6"/>
      <c r="BB92" s="6"/>
      <c r="BC92" s="6"/>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row>
    <row r="93" spans="2:250" ht="23.25" customHeight="1">
      <c r="B93" s="14">
        <f t="shared" si="1"/>
        <v>28</v>
      </c>
      <c r="C93" s="14">
        <v>1</v>
      </c>
      <c r="D93" s="161">
        <v>2</v>
      </c>
      <c r="E93" s="54">
        <v>137</v>
      </c>
      <c r="G93" s="15" t="s">
        <v>93</v>
      </c>
      <c r="H93" s="15" t="s">
        <v>71</v>
      </c>
      <c r="I93" s="15" t="s">
        <v>92</v>
      </c>
      <c r="J93" s="15" t="s">
        <v>60</v>
      </c>
      <c r="K93" s="15" t="s">
        <v>51</v>
      </c>
      <c r="L93" s="15" t="s">
        <v>104</v>
      </c>
      <c r="M93" s="15" t="s">
        <v>52</v>
      </c>
      <c r="N93" s="15" t="s">
        <v>113</v>
      </c>
      <c r="O93" s="15" t="s">
        <v>70</v>
      </c>
      <c r="P93" s="15" t="s">
        <v>85</v>
      </c>
      <c r="Q93" s="15" t="s">
        <v>67</v>
      </c>
      <c r="R93" s="15" t="s">
        <v>99</v>
      </c>
      <c r="S93" s="15" t="s">
        <v>65</v>
      </c>
      <c r="T93" s="15" t="s">
        <v>101</v>
      </c>
      <c r="U93" s="15" t="s">
        <v>121</v>
      </c>
      <c r="V93" s="15" t="s">
        <v>107</v>
      </c>
      <c r="W93" s="15" t="s">
        <v>71</v>
      </c>
      <c r="X93" s="15" t="s">
        <v>70</v>
      </c>
      <c r="Y93" s="15" t="s">
        <v>103</v>
      </c>
      <c r="Z93" s="15" t="s">
        <v>51</v>
      </c>
      <c r="AA93" s="15" t="s">
        <v>93</v>
      </c>
      <c r="AB93" s="15" t="s">
        <v>80</v>
      </c>
      <c r="AC93" s="15" t="s">
        <v>93</v>
      </c>
      <c r="AD93" s="15" t="s">
        <v>114</v>
      </c>
      <c r="AE93" s="15" t="s">
        <v>71</v>
      </c>
      <c r="AF93" s="6"/>
      <c r="AG93" s="6"/>
      <c r="AH93" s="6"/>
      <c r="AI93" s="6"/>
      <c r="AJ93" s="6"/>
      <c r="AK93" s="6"/>
      <c r="AL93" s="6"/>
      <c r="AM93" s="4"/>
      <c r="AN93" s="4"/>
      <c r="AO93" s="4"/>
      <c r="AP93" s="4"/>
      <c r="AQ93" s="6"/>
      <c r="AR93" s="6"/>
      <c r="AS93" s="6"/>
      <c r="AT93" s="6"/>
      <c r="AU93" s="6"/>
      <c r="AV93" s="6"/>
      <c r="AW93" s="6"/>
      <c r="AX93" s="6"/>
      <c r="AY93" s="6"/>
      <c r="AZ93" s="6"/>
      <c r="BA93" s="6"/>
      <c r="BB93" s="6"/>
      <c r="BC93" s="6"/>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row>
    <row r="94" spans="2:250" ht="23.25" customHeight="1">
      <c r="B94" s="14">
        <f t="shared" si="1"/>
        <v>29</v>
      </c>
      <c r="C94" s="14">
        <v>1</v>
      </c>
      <c r="D94" s="161">
        <v>2</v>
      </c>
      <c r="E94" s="54">
        <v>119</v>
      </c>
      <c r="G94" s="15" t="s">
        <v>116</v>
      </c>
      <c r="H94" s="15" t="s">
        <v>112</v>
      </c>
      <c r="I94" s="15" t="s">
        <v>123</v>
      </c>
      <c r="J94" s="15" t="s">
        <v>77</v>
      </c>
      <c r="K94" s="15" t="s">
        <v>107</v>
      </c>
      <c r="L94" s="15" t="s">
        <v>123</v>
      </c>
      <c r="M94" s="15" t="s">
        <v>79</v>
      </c>
      <c r="N94" s="15" t="s">
        <v>57</v>
      </c>
      <c r="O94" s="15" t="s">
        <v>53</v>
      </c>
      <c r="P94" s="15" t="s">
        <v>66</v>
      </c>
      <c r="Q94" s="15" t="s">
        <v>82</v>
      </c>
      <c r="R94" s="15" t="s">
        <v>123</v>
      </c>
      <c r="S94" s="15" t="s">
        <v>121</v>
      </c>
      <c r="T94" s="15" t="s">
        <v>92</v>
      </c>
      <c r="U94" s="15" t="s">
        <v>53</v>
      </c>
      <c r="V94" s="15" t="s">
        <v>123</v>
      </c>
      <c r="W94" s="15" t="s">
        <v>114</v>
      </c>
      <c r="X94" s="15" t="s">
        <v>50</v>
      </c>
      <c r="Y94" s="15" t="s">
        <v>117</v>
      </c>
      <c r="Z94" s="15" t="s">
        <v>86</v>
      </c>
      <c r="AA94" s="15" t="s">
        <v>76</v>
      </c>
      <c r="AB94" s="15" t="s">
        <v>97</v>
      </c>
      <c r="AC94" s="15" t="s">
        <v>54</v>
      </c>
      <c r="AD94" s="15" t="s">
        <v>54</v>
      </c>
      <c r="AE94" s="15" t="s">
        <v>78</v>
      </c>
      <c r="AF94" s="6"/>
      <c r="AG94" s="6"/>
      <c r="AH94" s="6"/>
      <c r="AI94" s="6"/>
      <c r="AJ94" s="6"/>
      <c r="AK94" s="6"/>
      <c r="AL94" s="6"/>
      <c r="AM94" s="4"/>
      <c r="AN94" s="4"/>
      <c r="AO94" s="4"/>
      <c r="AP94" s="4"/>
      <c r="AQ94" s="6"/>
      <c r="AR94" s="6"/>
      <c r="AS94" s="6"/>
      <c r="AT94" s="6"/>
      <c r="AU94" s="6"/>
      <c r="AV94" s="6"/>
      <c r="AW94" s="6"/>
      <c r="AX94" s="6"/>
      <c r="AY94" s="6"/>
      <c r="AZ94" s="6"/>
      <c r="BA94" s="6"/>
      <c r="BB94" s="6"/>
      <c r="BC94" s="6"/>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row>
    <row r="95" spans="2:250" ht="23.25" customHeight="1">
      <c r="B95" s="14">
        <f t="shared" si="1"/>
        <v>30</v>
      </c>
      <c r="C95" s="14">
        <v>1</v>
      </c>
      <c r="D95" s="161">
        <v>2</v>
      </c>
      <c r="E95" s="54">
        <v>117</v>
      </c>
      <c r="G95" s="15" t="s">
        <v>79</v>
      </c>
      <c r="H95" s="15" t="s">
        <v>95</v>
      </c>
      <c r="I95" s="15" t="s">
        <v>116</v>
      </c>
      <c r="J95" s="15" t="s">
        <v>84</v>
      </c>
      <c r="K95" s="15" t="s">
        <v>66</v>
      </c>
      <c r="L95" s="15" t="s">
        <v>119</v>
      </c>
      <c r="M95" s="15" t="s">
        <v>98</v>
      </c>
      <c r="N95" s="15" t="s">
        <v>92</v>
      </c>
      <c r="O95" s="15" t="s">
        <v>113</v>
      </c>
      <c r="P95" s="15" t="s">
        <v>98</v>
      </c>
      <c r="Q95" s="15" t="s">
        <v>79</v>
      </c>
      <c r="R95" s="15" t="s">
        <v>110</v>
      </c>
      <c r="S95" s="15" t="s">
        <v>123</v>
      </c>
      <c r="T95" s="15" t="s">
        <v>125</v>
      </c>
      <c r="U95" s="15" t="s">
        <v>107</v>
      </c>
      <c r="V95" s="15" t="s">
        <v>51</v>
      </c>
      <c r="W95" s="15" t="s">
        <v>58</v>
      </c>
      <c r="X95" s="15" t="s">
        <v>67</v>
      </c>
      <c r="Y95" s="15" t="s">
        <v>113</v>
      </c>
      <c r="Z95" s="15" t="s">
        <v>100</v>
      </c>
      <c r="AA95" s="15" t="s">
        <v>65</v>
      </c>
      <c r="AB95" s="15" t="s">
        <v>64</v>
      </c>
      <c r="AC95" s="15" t="s">
        <v>106</v>
      </c>
      <c r="AD95" s="15" t="s">
        <v>113</v>
      </c>
      <c r="AE95" s="15" t="s">
        <v>100</v>
      </c>
      <c r="AF95" s="6"/>
      <c r="AG95" s="6"/>
      <c r="AH95" s="6"/>
      <c r="AI95" s="6"/>
      <c r="AJ95" s="6"/>
      <c r="AK95" s="6"/>
      <c r="AL95" s="6"/>
      <c r="AM95" s="6"/>
      <c r="AN95" s="4"/>
      <c r="AO95" s="6"/>
      <c r="AP95" s="4"/>
      <c r="AQ95" s="6"/>
      <c r="AR95" s="6"/>
      <c r="AS95" s="6"/>
      <c r="AT95" s="6"/>
      <c r="AU95" s="6"/>
      <c r="AV95" s="6"/>
      <c r="AW95" s="6"/>
      <c r="AX95" s="6"/>
      <c r="AY95" s="6"/>
      <c r="AZ95" s="6"/>
      <c r="BA95" s="6"/>
      <c r="BB95" s="6"/>
      <c r="BC95" s="6"/>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row>
    <row r="96" spans="2:250" ht="23.25" customHeight="1">
      <c r="B96" s="14">
        <f t="shared" si="1"/>
        <v>31</v>
      </c>
      <c r="C96" s="14">
        <v>1</v>
      </c>
      <c r="D96" s="161">
        <v>2</v>
      </c>
      <c r="E96" s="54">
        <v>131</v>
      </c>
      <c r="G96" s="15" t="s">
        <v>88</v>
      </c>
      <c r="H96" s="15" t="s">
        <v>65</v>
      </c>
      <c r="I96" s="15" t="s">
        <v>50</v>
      </c>
      <c r="J96" s="15" t="s">
        <v>114</v>
      </c>
      <c r="K96" s="15" t="s">
        <v>111</v>
      </c>
      <c r="L96" s="15" t="s">
        <v>83</v>
      </c>
      <c r="M96" s="15" t="s">
        <v>108</v>
      </c>
      <c r="N96" s="15" t="s">
        <v>89</v>
      </c>
      <c r="O96" s="15" t="s">
        <v>107</v>
      </c>
      <c r="P96" s="15" t="s">
        <v>77</v>
      </c>
      <c r="Q96" s="15" t="s">
        <v>88</v>
      </c>
      <c r="R96" s="15" t="s">
        <v>117</v>
      </c>
      <c r="S96" s="15" t="s">
        <v>60</v>
      </c>
      <c r="T96" s="15" t="s">
        <v>107</v>
      </c>
      <c r="U96" s="15" t="s">
        <v>92</v>
      </c>
      <c r="V96" s="15" t="s">
        <v>119</v>
      </c>
      <c r="W96" s="15" t="s">
        <v>112</v>
      </c>
      <c r="X96" s="15" t="s">
        <v>75</v>
      </c>
      <c r="Y96" s="15" t="s">
        <v>54</v>
      </c>
      <c r="Z96" s="15" t="s">
        <v>108</v>
      </c>
      <c r="AA96" s="15" t="s">
        <v>119</v>
      </c>
      <c r="AB96" s="15" t="s">
        <v>127</v>
      </c>
      <c r="AC96" s="15" t="s">
        <v>82</v>
      </c>
      <c r="AD96" s="15" t="s">
        <v>121</v>
      </c>
      <c r="AE96" s="15" t="s">
        <v>83</v>
      </c>
      <c r="AF96" s="6"/>
      <c r="AG96" s="6"/>
      <c r="AH96" s="6"/>
      <c r="AI96" s="6"/>
      <c r="AJ96" s="6"/>
      <c r="AK96" s="6"/>
      <c r="AL96" s="6"/>
      <c r="AM96" s="4"/>
      <c r="AN96" s="4"/>
      <c r="AO96" s="4"/>
      <c r="AP96" s="4"/>
      <c r="AQ96" s="6"/>
      <c r="AR96" s="6"/>
      <c r="AS96" s="6"/>
      <c r="AT96" s="6"/>
      <c r="AU96" s="6"/>
      <c r="AV96" s="6"/>
      <c r="AW96" s="6"/>
      <c r="AX96" s="6"/>
      <c r="AY96" s="6"/>
      <c r="AZ96" s="6"/>
      <c r="BA96" s="6"/>
      <c r="BB96" s="6"/>
      <c r="BC96" s="6"/>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row>
    <row r="97" spans="2:250" ht="23.25" customHeight="1">
      <c r="B97" s="14">
        <f t="shared" si="1"/>
        <v>32</v>
      </c>
      <c r="C97" s="14">
        <v>1</v>
      </c>
      <c r="D97" s="161">
        <v>2</v>
      </c>
      <c r="E97" s="54">
        <v>111</v>
      </c>
      <c r="G97" s="15" t="s">
        <v>101</v>
      </c>
      <c r="H97" s="15" t="s">
        <v>91</v>
      </c>
      <c r="I97" s="15" t="s">
        <v>73</v>
      </c>
      <c r="J97" s="15" t="s">
        <v>114</v>
      </c>
      <c r="K97" s="15" t="s">
        <v>115</v>
      </c>
      <c r="L97" s="15" t="s">
        <v>62</v>
      </c>
      <c r="M97" s="15" t="s">
        <v>91</v>
      </c>
      <c r="N97" s="15" t="s">
        <v>54</v>
      </c>
      <c r="O97" s="15" t="s">
        <v>113</v>
      </c>
      <c r="P97" s="15" t="s">
        <v>77</v>
      </c>
      <c r="Q97" s="15" t="s">
        <v>50</v>
      </c>
      <c r="R97" s="15" t="s">
        <v>115</v>
      </c>
      <c r="S97" s="15" t="s">
        <v>57</v>
      </c>
      <c r="T97" s="15" t="s">
        <v>117</v>
      </c>
      <c r="U97" s="15" t="s">
        <v>51</v>
      </c>
      <c r="V97" s="15" t="s">
        <v>52</v>
      </c>
      <c r="W97" s="15" t="s">
        <v>72</v>
      </c>
      <c r="X97" s="15" t="s">
        <v>111</v>
      </c>
      <c r="Y97" s="15" t="s">
        <v>54</v>
      </c>
      <c r="Z97" s="15" t="s">
        <v>90</v>
      </c>
      <c r="AA97" s="15" t="s">
        <v>98</v>
      </c>
      <c r="AB97" s="15" t="s">
        <v>100</v>
      </c>
      <c r="AC97" s="15" t="s">
        <v>92</v>
      </c>
      <c r="AD97" s="15" t="s">
        <v>124</v>
      </c>
      <c r="AE97" s="15" t="s">
        <v>121</v>
      </c>
      <c r="AF97" s="6"/>
      <c r="AG97" s="6"/>
      <c r="AH97" s="6"/>
      <c r="AI97" s="6"/>
      <c r="AJ97" s="6"/>
      <c r="AK97" s="6"/>
      <c r="AL97" s="6"/>
      <c r="AM97" s="4"/>
      <c r="AN97" s="4"/>
      <c r="AO97" s="4"/>
      <c r="AP97" s="4"/>
      <c r="AQ97" s="6"/>
      <c r="AR97" s="6"/>
      <c r="AS97" s="6"/>
      <c r="AT97" s="6"/>
      <c r="AU97" s="6"/>
      <c r="AV97" s="6"/>
      <c r="AW97" s="6"/>
      <c r="AX97" s="6"/>
      <c r="AY97" s="6"/>
      <c r="AZ97" s="6"/>
      <c r="BA97" s="6"/>
      <c r="BB97" s="6"/>
      <c r="BC97" s="6"/>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row>
    <row r="98" spans="2:250" ht="23.25" customHeight="1">
      <c r="B98" s="14">
        <f t="shared" si="1"/>
        <v>33</v>
      </c>
      <c r="C98" s="14">
        <v>1</v>
      </c>
      <c r="D98" s="161">
        <v>2</v>
      </c>
      <c r="E98" s="54">
        <v>121</v>
      </c>
      <c r="G98" s="15" t="s">
        <v>108</v>
      </c>
      <c r="H98" s="15" t="s">
        <v>78</v>
      </c>
      <c r="I98" s="15" t="s">
        <v>121</v>
      </c>
      <c r="J98" s="15" t="s">
        <v>121</v>
      </c>
      <c r="K98" s="15" t="s">
        <v>69</v>
      </c>
      <c r="L98" s="15" t="s">
        <v>87</v>
      </c>
      <c r="M98" s="15" t="s">
        <v>93</v>
      </c>
      <c r="N98" s="15" t="s">
        <v>86</v>
      </c>
      <c r="O98" s="15" t="s">
        <v>66</v>
      </c>
      <c r="P98" s="15" t="s">
        <v>110</v>
      </c>
      <c r="Q98" s="15" t="s">
        <v>77</v>
      </c>
      <c r="R98" s="15" t="s">
        <v>84</v>
      </c>
      <c r="S98" s="15" t="s">
        <v>88</v>
      </c>
      <c r="T98" s="15" t="s">
        <v>83</v>
      </c>
      <c r="U98" s="15" t="s">
        <v>82</v>
      </c>
      <c r="V98" s="15" t="s">
        <v>65</v>
      </c>
      <c r="W98" s="15" t="s">
        <v>72</v>
      </c>
      <c r="X98" s="15" t="s">
        <v>57</v>
      </c>
      <c r="Y98" s="15" t="s">
        <v>81</v>
      </c>
      <c r="Z98" s="15" t="s">
        <v>58</v>
      </c>
      <c r="AA98" s="15" t="s">
        <v>56</v>
      </c>
      <c r="AB98" s="15" t="s">
        <v>52</v>
      </c>
      <c r="AC98" s="15" t="s">
        <v>50</v>
      </c>
      <c r="AD98" s="15" t="s">
        <v>82</v>
      </c>
      <c r="AE98" s="15" t="s">
        <v>75</v>
      </c>
      <c r="AF98" s="6"/>
      <c r="AG98" s="6"/>
      <c r="AH98" s="6"/>
      <c r="AI98" s="6"/>
      <c r="AJ98" s="6"/>
      <c r="AK98" s="6"/>
      <c r="AL98" s="6"/>
      <c r="AM98" s="4"/>
      <c r="AN98" s="4"/>
      <c r="AO98" s="4"/>
      <c r="AP98" s="4"/>
      <c r="AQ98" s="6"/>
      <c r="AR98" s="6"/>
      <c r="AS98" s="6"/>
      <c r="AT98" s="6"/>
      <c r="AU98" s="6"/>
      <c r="AV98" s="6"/>
      <c r="AW98" s="6"/>
      <c r="AX98" s="6"/>
      <c r="AY98" s="6"/>
      <c r="AZ98" s="6"/>
      <c r="BA98" s="6"/>
      <c r="BB98" s="6"/>
      <c r="BC98" s="6"/>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row>
    <row r="99" spans="2:250" ht="23.25" customHeight="1">
      <c r="B99" s="14">
        <f t="shared" si="1"/>
        <v>34</v>
      </c>
      <c r="C99" s="14">
        <v>1</v>
      </c>
      <c r="D99" s="161">
        <v>2</v>
      </c>
      <c r="E99" s="54">
        <v>133</v>
      </c>
      <c r="G99" s="15" t="s">
        <v>117</v>
      </c>
      <c r="H99" s="15" t="s">
        <v>122</v>
      </c>
      <c r="I99" s="15" t="s">
        <v>107</v>
      </c>
      <c r="J99" s="15" t="s">
        <v>86</v>
      </c>
      <c r="K99" s="15" t="s">
        <v>91</v>
      </c>
      <c r="L99" s="15" t="s">
        <v>52</v>
      </c>
      <c r="M99" s="15" t="s">
        <v>88</v>
      </c>
      <c r="N99" s="15" t="s">
        <v>108</v>
      </c>
      <c r="O99" s="15" t="s">
        <v>78</v>
      </c>
      <c r="P99" s="15" t="s">
        <v>62</v>
      </c>
      <c r="Q99" s="15" t="s">
        <v>61</v>
      </c>
      <c r="R99" s="15" t="s">
        <v>83</v>
      </c>
      <c r="S99" s="15" t="s">
        <v>111</v>
      </c>
      <c r="T99" s="15" t="s">
        <v>127</v>
      </c>
      <c r="U99" s="15" t="s">
        <v>98</v>
      </c>
      <c r="V99" s="15" t="s">
        <v>54</v>
      </c>
      <c r="W99" s="15" t="s">
        <v>75</v>
      </c>
      <c r="X99" s="15" t="s">
        <v>91</v>
      </c>
      <c r="Y99" s="15" t="s">
        <v>66</v>
      </c>
      <c r="Z99" s="15" t="s">
        <v>57</v>
      </c>
      <c r="AA99" s="15" t="s">
        <v>92</v>
      </c>
      <c r="AB99" s="15" t="s">
        <v>111</v>
      </c>
      <c r="AC99" s="15" t="s">
        <v>97</v>
      </c>
      <c r="AD99" s="15" t="s">
        <v>83</v>
      </c>
      <c r="AE99" s="15" t="s">
        <v>50</v>
      </c>
      <c r="AF99" s="6"/>
      <c r="AG99" s="6"/>
      <c r="AH99" s="6"/>
      <c r="AI99" s="6"/>
      <c r="AJ99" s="6"/>
      <c r="AK99" s="6"/>
      <c r="AL99" s="6"/>
      <c r="AM99" s="4"/>
      <c r="AN99" s="4"/>
      <c r="AO99" s="4"/>
      <c r="AP99" s="4"/>
      <c r="AQ99" s="6"/>
      <c r="AR99" s="6"/>
      <c r="AS99" s="6"/>
      <c r="AT99" s="6"/>
      <c r="AU99" s="6"/>
      <c r="AV99" s="6"/>
      <c r="AW99" s="6"/>
      <c r="AX99" s="6"/>
      <c r="AY99" s="6"/>
      <c r="AZ99" s="6"/>
      <c r="BA99" s="6"/>
      <c r="BB99" s="6"/>
      <c r="BC99" s="6"/>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row>
    <row r="100" spans="2:250" ht="23.25" customHeight="1">
      <c r="B100" s="14">
        <f t="shared" si="1"/>
        <v>35</v>
      </c>
      <c r="C100" s="14">
        <v>1</v>
      </c>
      <c r="D100" s="161">
        <v>2</v>
      </c>
      <c r="E100" s="54">
        <v>132</v>
      </c>
      <c r="G100" s="15" t="s">
        <v>119</v>
      </c>
      <c r="H100" s="15" t="s">
        <v>80</v>
      </c>
      <c r="I100" s="15" t="s">
        <v>120</v>
      </c>
      <c r="J100" s="15" t="s">
        <v>102</v>
      </c>
      <c r="K100" s="15" t="s">
        <v>55</v>
      </c>
      <c r="L100" s="15" t="s">
        <v>99</v>
      </c>
      <c r="M100" s="15" t="s">
        <v>55</v>
      </c>
      <c r="N100" s="15" t="s">
        <v>57</v>
      </c>
      <c r="O100" s="15" t="s">
        <v>106</v>
      </c>
      <c r="P100" s="15" t="s">
        <v>102</v>
      </c>
      <c r="Q100" s="15" t="s">
        <v>76</v>
      </c>
      <c r="R100" s="15" t="s">
        <v>65</v>
      </c>
      <c r="S100" s="15" t="s">
        <v>127</v>
      </c>
      <c r="T100" s="15" t="s">
        <v>64</v>
      </c>
      <c r="U100" s="15" t="s">
        <v>61</v>
      </c>
      <c r="V100" s="15" t="s">
        <v>111</v>
      </c>
      <c r="W100" s="15" t="s">
        <v>97</v>
      </c>
      <c r="X100" s="15" t="s">
        <v>112</v>
      </c>
      <c r="Y100" s="15" t="s">
        <v>119</v>
      </c>
      <c r="Z100" s="15" t="s">
        <v>72</v>
      </c>
      <c r="AA100" s="15" t="s">
        <v>114</v>
      </c>
      <c r="AB100" s="15" t="s">
        <v>71</v>
      </c>
      <c r="AC100" s="15" t="s">
        <v>67</v>
      </c>
      <c r="AD100" s="15" t="s">
        <v>84</v>
      </c>
      <c r="AE100" s="15" t="s">
        <v>125</v>
      </c>
      <c r="AF100" s="6"/>
      <c r="AG100" s="6"/>
      <c r="AH100" s="6"/>
      <c r="AI100" s="6"/>
      <c r="AJ100" s="6"/>
      <c r="AK100" s="6"/>
      <c r="AL100" s="6"/>
      <c r="AM100" s="4"/>
      <c r="AN100" s="4"/>
      <c r="AO100" s="4"/>
      <c r="AP100" s="4"/>
      <c r="AQ100" s="6"/>
      <c r="AR100" s="6"/>
      <c r="AS100" s="6"/>
      <c r="AT100" s="6"/>
      <c r="AU100" s="6"/>
      <c r="AV100" s="6"/>
      <c r="AW100" s="6"/>
      <c r="AX100" s="6"/>
      <c r="AY100" s="6"/>
      <c r="AZ100" s="6"/>
      <c r="BA100" s="6"/>
      <c r="BB100" s="6"/>
      <c r="BC100" s="6"/>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row>
    <row r="101" spans="2:250" ht="23.25" customHeight="1">
      <c r="B101" s="14">
        <f t="shared" si="1"/>
        <v>36</v>
      </c>
      <c r="C101" s="14">
        <v>1</v>
      </c>
      <c r="D101" s="161">
        <v>2</v>
      </c>
      <c r="E101" s="54">
        <v>130</v>
      </c>
      <c r="G101" s="15" t="s">
        <v>88</v>
      </c>
      <c r="H101" s="15" t="s">
        <v>59</v>
      </c>
      <c r="I101" s="15" t="s">
        <v>116</v>
      </c>
      <c r="J101" s="15" t="s">
        <v>97</v>
      </c>
      <c r="K101" s="15" t="s">
        <v>94</v>
      </c>
      <c r="L101" s="15" t="s">
        <v>123</v>
      </c>
      <c r="M101" s="15" t="s">
        <v>122</v>
      </c>
      <c r="N101" s="15" t="s">
        <v>84</v>
      </c>
      <c r="O101" s="15" t="s">
        <v>70</v>
      </c>
      <c r="P101" s="15" t="s">
        <v>78</v>
      </c>
      <c r="Q101" s="15" t="s">
        <v>66</v>
      </c>
      <c r="R101" s="15" t="s">
        <v>124</v>
      </c>
      <c r="S101" s="15" t="s">
        <v>102</v>
      </c>
      <c r="T101" s="15" t="s">
        <v>99</v>
      </c>
      <c r="U101" s="15" t="s">
        <v>124</v>
      </c>
      <c r="V101" s="15" t="s">
        <v>60</v>
      </c>
      <c r="W101" s="15" t="s">
        <v>112</v>
      </c>
      <c r="X101" s="15" t="s">
        <v>115</v>
      </c>
      <c r="Y101" s="15" t="s">
        <v>106</v>
      </c>
      <c r="Z101" s="15" t="s">
        <v>116</v>
      </c>
      <c r="AA101" s="15" t="s">
        <v>69</v>
      </c>
      <c r="AB101" s="15" t="s">
        <v>124</v>
      </c>
      <c r="AC101" s="15" t="s">
        <v>106</v>
      </c>
      <c r="AD101" s="15" t="s">
        <v>103</v>
      </c>
      <c r="AE101" s="15" t="s">
        <v>111</v>
      </c>
      <c r="AF101" s="6"/>
      <c r="AG101" s="6"/>
      <c r="AH101" s="6"/>
      <c r="AI101" s="6"/>
      <c r="AJ101" s="6"/>
      <c r="AK101" s="6"/>
      <c r="AL101" s="6"/>
      <c r="AM101" s="4"/>
      <c r="AN101" s="4"/>
      <c r="AO101" s="4"/>
      <c r="AP101" s="4"/>
      <c r="AQ101" s="6"/>
      <c r="AR101" s="6"/>
      <c r="AS101" s="6"/>
      <c r="AT101" s="6"/>
      <c r="AU101" s="6"/>
      <c r="AV101" s="6"/>
      <c r="AW101" s="6"/>
      <c r="AX101" s="6"/>
      <c r="AY101" s="6"/>
      <c r="AZ101" s="6"/>
      <c r="BA101" s="6"/>
      <c r="BB101" s="6"/>
      <c r="BC101" s="6"/>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row>
    <row r="102" spans="2:250" ht="23.25" customHeight="1">
      <c r="B102" s="14">
        <f t="shared" si="1"/>
        <v>37</v>
      </c>
      <c r="C102" s="14">
        <v>1</v>
      </c>
      <c r="D102" s="161">
        <v>2</v>
      </c>
      <c r="E102" s="54">
        <v>96</v>
      </c>
      <c r="G102" s="15" t="s">
        <v>121</v>
      </c>
      <c r="H102" s="15" t="s">
        <v>119</v>
      </c>
      <c r="I102" s="15" t="s">
        <v>78</v>
      </c>
      <c r="J102" s="15" t="s">
        <v>106</v>
      </c>
      <c r="K102" s="15" t="s">
        <v>94</v>
      </c>
      <c r="L102" s="15" t="s">
        <v>100</v>
      </c>
      <c r="M102" s="15" t="s">
        <v>88</v>
      </c>
      <c r="N102" s="15" t="s">
        <v>65</v>
      </c>
      <c r="O102" s="15" t="s">
        <v>102</v>
      </c>
      <c r="P102" s="15" t="s">
        <v>124</v>
      </c>
      <c r="Q102" s="15" t="s">
        <v>120</v>
      </c>
      <c r="R102" s="15" t="s">
        <v>79</v>
      </c>
      <c r="S102" s="15" t="s">
        <v>95</v>
      </c>
      <c r="T102" s="15" t="s">
        <v>111</v>
      </c>
      <c r="U102" s="15" t="s">
        <v>119</v>
      </c>
      <c r="V102" s="15" t="s">
        <v>72</v>
      </c>
      <c r="W102" s="15" t="s">
        <v>92</v>
      </c>
      <c r="X102" s="15" t="s">
        <v>56</v>
      </c>
      <c r="Y102" s="15" t="s">
        <v>107</v>
      </c>
      <c r="Z102" s="15" t="s">
        <v>119</v>
      </c>
      <c r="AA102" s="15" t="s">
        <v>108</v>
      </c>
      <c r="AB102" s="15" t="s">
        <v>93</v>
      </c>
      <c r="AC102" s="15" t="s">
        <v>57</v>
      </c>
      <c r="AD102" s="15" t="s">
        <v>50</v>
      </c>
      <c r="AE102" s="15" t="s">
        <v>79</v>
      </c>
      <c r="AF102" s="6"/>
      <c r="AG102" s="6"/>
      <c r="AH102" s="6"/>
      <c r="AI102" s="6"/>
      <c r="AJ102" s="6"/>
      <c r="AK102" s="6"/>
      <c r="AL102" s="6"/>
      <c r="AM102" s="4"/>
      <c r="AN102" s="4"/>
      <c r="AO102" s="4"/>
      <c r="AP102" s="4"/>
      <c r="AQ102" s="6"/>
      <c r="AR102" s="6"/>
      <c r="AS102" s="6"/>
      <c r="AT102" s="6"/>
      <c r="AU102" s="6"/>
      <c r="AV102" s="6"/>
      <c r="AW102" s="6"/>
      <c r="AX102" s="6"/>
      <c r="AY102" s="6"/>
      <c r="AZ102" s="6"/>
      <c r="BA102" s="6"/>
      <c r="BB102" s="6"/>
      <c r="BC102" s="6"/>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row>
    <row r="103" spans="2:250" ht="23.25" customHeight="1">
      <c r="B103" s="14">
        <f t="shared" si="1"/>
        <v>38</v>
      </c>
      <c r="C103" s="14">
        <v>1</v>
      </c>
      <c r="D103" s="161">
        <v>2</v>
      </c>
      <c r="E103" s="54">
        <v>138</v>
      </c>
      <c r="G103" s="15" t="s">
        <v>57</v>
      </c>
      <c r="H103" s="15" t="s">
        <v>92</v>
      </c>
      <c r="I103" s="15" t="s">
        <v>62</v>
      </c>
      <c r="J103" s="15" t="s">
        <v>101</v>
      </c>
      <c r="K103" s="15" t="s">
        <v>58</v>
      </c>
      <c r="L103" s="15" t="s">
        <v>58</v>
      </c>
      <c r="M103" s="15" t="s">
        <v>51</v>
      </c>
      <c r="N103" s="15" t="s">
        <v>113</v>
      </c>
      <c r="O103" s="15" t="s">
        <v>80</v>
      </c>
      <c r="P103" s="15" t="s">
        <v>65</v>
      </c>
      <c r="Q103" s="15" t="s">
        <v>52</v>
      </c>
      <c r="R103" s="15" t="s">
        <v>83</v>
      </c>
      <c r="S103" s="15" t="s">
        <v>88</v>
      </c>
      <c r="T103" s="15" t="s">
        <v>54</v>
      </c>
      <c r="U103" s="15" t="s">
        <v>67</v>
      </c>
      <c r="V103" s="15" t="s">
        <v>54</v>
      </c>
      <c r="W103" s="15" t="s">
        <v>60</v>
      </c>
      <c r="X103" s="15" t="s">
        <v>50</v>
      </c>
      <c r="Y103" s="15" t="s">
        <v>90</v>
      </c>
      <c r="Z103" s="15" t="s">
        <v>127</v>
      </c>
      <c r="AA103" s="15" t="s">
        <v>95</v>
      </c>
      <c r="AB103" s="15" t="s">
        <v>108</v>
      </c>
      <c r="AC103" s="15" t="s">
        <v>85</v>
      </c>
      <c r="AD103" s="15" t="s">
        <v>92</v>
      </c>
      <c r="AE103" s="15" t="s">
        <v>58</v>
      </c>
      <c r="AF103" s="6"/>
      <c r="AG103" s="6"/>
      <c r="AH103" s="6"/>
      <c r="AI103" s="6"/>
      <c r="AJ103" s="6"/>
      <c r="AK103" s="6"/>
      <c r="AL103" s="6"/>
      <c r="AM103" s="4"/>
      <c r="AN103" s="4"/>
      <c r="AO103" s="4"/>
      <c r="AP103" s="4"/>
      <c r="AQ103" s="6"/>
      <c r="AR103" s="6"/>
      <c r="AS103" s="6"/>
      <c r="AT103" s="6"/>
      <c r="AU103" s="6"/>
      <c r="AV103" s="6"/>
      <c r="AW103" s="6"/>
      <c r="AX103" s="6"/>
      <c r="AY103" s="6"/>
      <c r="AZ103" s="6"/>
      <c r="BA103" s="6"/>
      <c r="BB103" s="6"/>
      <c r="BC103" s="6"/>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row>
    <row r="104" spans="2:250" ht="23.25" customHeight="1">
      <c r="B104" s="14">
        <f t="shared" si="1"/>
        <v>39</v>
      </c>
      <c r="C104" s="14">
        <v>1</v>
      </c>
      <c r="D104" s="161">
        <v>2</v>
      </c>
      <c r="E104" s="54">
        <v>125</v>
      </c>
      <c r="G104" s="15" t="s">
        <v>78</v>
      </c>
      <c r="H104" s="15" t="s">
        <v>78</v>
      </c>
      <c r="I104" s="15" t="s">
        <v>64</v>
      </c>
      <c r="J104" s="15" t="s">
        <v>108</v>
      </c>
      <c r="K104" s="15" t="s">
        <v>102</v>
      </c>
      <c r="L104" s="15" t="s">
        <v>83</v>
      </c>
      <c r="M104" s="15" t="s">
        <v>69</v>
      </c>
      <c r="N104" s="15" t="s">
        <v>115</v>
      </c>
      <c r="O104" s="15" t="s">
        <v>66</v>
      </c>
      <c r="P104" s="15" t="s">
        <v>94</v>
      </c>
      <c r="Q104" s="15" t="s">
        <v>78</v>
      </c>
      <c r="R104" s="15" t="s">
        <v>85</v>
      </c>
      <c r="S104" s="15" t="s">
        <v>92</v>
      </c>
      <c r="T104" s="15" t="s">
        <v>85</v>
      </c>
      <c r="U104" s="15" t="s">
        <v>114</v>
      </c>
      <c r="V104" s="15" t="s">
        <v>56</v>
      </c>
      <c r="W104" s="15" t="s">
        <v>94</v>
      </c>
      <c r="X104" s="15" t="s">
        <v>91</v>
      </c>
      <c r="Y104" s="15" t="s">
        <v>104</v>
      </c>
      <c r="Z104" s="15" t="s">
        <v>61</v>
      </c>
      <c r="AA104" s="15" t="s">
        <v>70</v>
      </c>
      <c r="AB104" s="15" t="s">
        <v>76</v>
      </c>
      <c r="AC104" s="15" t="s">
        <v>99</v>
      </c>
      <c r="AD104" s="15" t="s">
        <v>72</v>
      </c>
      <c r="AE104" s="15" t="s">
        <v>75</v>
      </c>
      <c r="AF104" s="6"/>
      <c r="AG104" s="6"/>
      <c r="AH104" s="6"/>
      <c r="AI104" s="6"/>
      <c r="AJ104" s="6"/>
      <c r="AK104" s="6"/>
      <c r="AL104" s="6"/>
      <c r="AM104" s="4"/>
      <c r="AN104" s="4"/>
      <c r="AO104" s="4"/>
      <c r="AP104" s="4"/>
      <c r="AQ104" s="6"/>
      <c r="AR104" s="6"/>
      <c r="AS104" s="6"/>
      <c r="AT104" s="6"/>
      <c r="AU104" s="6"/>
      <c r="AV104" s="6"/>
      <c r="AW104" s="6"/>
      <c r="AX104" s="6"/>
      <c r="AY104" s="6"/>
      <c r="AZ104" s="6"/>
      <c r="BA104" s="6"/>
      <c r="BB104" s="6"/>
      <c r="BC104" s="6"/>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row>
    <row r="105" spans="2:250" ht="23.25" customHeight="1">
      <c r="B105" s="14">
        <f t="shared" si="1"/>
        <v>40</v>
      </c>
      <c r="C105" s="14">
        <v>1</v>
      </c>
      <c r="D105" s="161">
        <v>2</v>
      </c>
      <c r="E105" s="54">
        <v>126</v>
      </c>
      <c r="G105" s="15" t="s">
        <v>66</v>
      </c>
      <c r="H105" s="15" t="s">
        <v>55</v>
      </c>
      <c r="I105" s="15" t="s">
        <v>104</v>
      </c>
      <c r="J105" s="15" t="s">
        <v>127</v>
      </c>
      <c r="K105" s="15" t="s">
        <v>67</v>
      </c>
      <c r="L105" s="15" t="s">
        <v>125</v>
      </c>
      <c r="M105" s="15" t="s">
        <v>58</v>
      </c>
      <c r="N105" s="15" t="s">
        <v>66</v>
      </c>
      <c r="O105" s="15" t="s">
        <v>101</v>
      </c>
      <c r="P105" s="15" t="s">
        <v>88</v>
      </c>
      <c r="Q105" s="15" t="s">
        <v>56</v>
      </c>
      <c r="R105" s="15" t="s">
        <v>64</v>
      </c>
      <c r="S105" s="15" t="s">
        <v>89</v>
      </c>
      <c r="T105" s="15" t="s">
        <v>64</v>
      </c>
      <c r="U105" s="15" t="s">
        <v>114</v>
      </c>
      <c r="V105" s="15" t="s">
        <v>78</v>
      </c>
      <c r="W105" s="15" t="s">
        <v>107</v>
      </c>
      <c r="X105" s="15" t="s">
        <v>121</v>
      </c>
      <c r="Y105" s="15" t="s">
        <v>76</v>
      </c>
      <c r="Z105" s="15" t="s">
        <v>56</v>
      </c>
      <c r="AA105" s="15" t="s">
        <v>113</v>
      </c>
      <c r="AB105" s="15" t="s">
        <v>90</v>
      </c>
      <c r="AC105" s="15" t="s">
        <v>53</v>
      </c>
      <c r="AD105" s="15" t="s">
        <v>54</v>
      </c>
      <c r="AE105" s="15" t="s">
        <v>125</v>
      </c>
      <c r="AF105" s="6"/>
      <c r="AG105" s="6"/>
      <c r="AH105" s="6"/>
      <c r="AI105" s="6"/>
      <c r="AJ105" s="6"/>
      <c r="AK105" s="6"/>
      <c r="AL105" s="6"/>
      <c r="AM105" s="6"/>
      <c r="AN105" s="4"/>
      <c r="AO105" s="6"/>
      <c r="AP105" s="4"/>
      <c r="AQ105" s="6"/>
      <c r="AR105" s="6"/>
      <c r="AS105" s="6"/>
      <c r="AT105" s="6"/>
      <c r="AU105" s="6"/>
      <c r="AV105" s="6"/>
      <c r="AW105" s="6"/>
      <c r="AX105" s="6"/>
      <c r="AY105" s="6"/>
      <c r="AZ105" s="6"/>
      <c r="BA105" s="6"/>
      <c r="BB105" s="6"/>
      <c r="BC105" s="6"/>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row>
    <row r="106" spans="2:250" ht="15" customHeight="1" thickBot="1">
      <c r="W106" s="4"/>
      <c r="X106" s="4"/>
      <c r="Y106" s="4"/>
      <c r="AD106" s="6"/>
      <c r="AE106" s="6"/>
      <c r="AF106" s="6"/>
      <c r="AG106" s="6"/>
      <c r="AH106" s="6"/>
      <c r="AI106" s="6"/>
      <c r="AJ106" s="6"/>
      <c r="AK106" s="6"/>
      <c r="AL106" s="6"/>
      <c r="AM106" s="6"/>
      <c r="AN106" s="4"/>
      <c r="AO106" s="6"/>
      <c r="AP106" s="4"/>
      <c r="AQ106" s="6"/>
      <c r="AR106" s="6"/>
      <c r="AS106" s="6"/>
      <c r="AT106" s="6"/>
      <c r="AU106" s="6"/>
      <c r="AV106" s="6"/>
      <c r="AW106" s="6"/>
      <c r="AX106" s="6"/>
      <c r="AY106" s="6"/>
      <c r="AZ106" s="6"/>
      <c r="BA106" s="6"/>
      <c r="BB106" s="6"/>
      <c r="BC106" s="6"/>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row>
    <row r="107" spans="2:250" ht="15" customHeight="1" thickBot="1">
      <c r="G107" s="71"/>
      <c r="H107" s="72"/>
      <c r="I107" s="73"/>
      <c r="J107" s="72"/>
      <c r="K107" s="73"/>
      <c r="L107" s="74"/>
      <c r="O107" s="211" t="s">
        <v>511</v>
      </c>
      <c r="P107" s="211" t="s">
        <v>534</v>
      </c>
      <c r="AD107" s="4"/>
      <c r="AE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row>
    <row r="108" spans="2:250" ht="20.100000000000001" customHeight="1" thickBot="1">
      <c r="B108" s="171" t="s">
        <v>6</v>
      </c>
      <c r="C108" s="29" t="s">
        <v>43</v>
      </c>
      <c r="D108" s="24" t="s">
        <v>241</v>
      </c>
      <c r="G108" s="69"/>
      <c r="H108" s="69"/>
      <c r="I108" s="70"/>
      <c r="J108" s="69"/>
      <c r="K108" s="70"/>
      <c r="L108" s="70"/>
      <c r="O108" s="209" t="s">
        <v>224</v>
      </c>
      <c r="P108" s="212" t="s">
        <v>535</v>
      </c>
      <c r="AD108" s="4"/>
      <c r="AE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row>
    <row r="109" spans="2:250" ht="18" customHeight="1">
      <c r="G109" s="71"/>
      <c r="H109" s="72"/>
      <c r="I109" s="73"/>
      <c r="J109" s="72"/>
      <c r="K109" s="73"/>
      <c r="L109" s="74"/>
      <c r="O109" s="210" t="s">
        <v>221</v>
      </c>
      <c r="P109" s="213" t="s">
        <v>535</v>
      </c>
      <c r="AD109" s="4"/>
      <c r="AE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row>
    <row r="110" spans="2:250" ht="18" customHeight="1">
      <c r="B110" s="10" t="s">
        <v>491</v>
      </c>
      <c r="C110" s="7"/>
      <c r="G110" s="71"/>
      <c r="H110" s="72"/>
      <c r="I110" s="73"/>
      <c r="J110" s="72"/>
      <c r="K110" s="73"/>
      <c r="L110" s="74"/>
      <c r="O110" s="210" t="s">
        <v>220</v>
      </c>
      <c r="P110" s="213" t="s">
        <v>535</v>
      </c>
      <c r="T110" s="5"/>
      <c r="U110" s="5"/>
      <c r="V110" s="5"/>
      <c r="W110" s="5"/>
      <c r="X110" s="5"/>
      <c r="Y110" s="5"/>
      <c r="Z110" s="5"/>
      <c r="AA110" s="5"/>
      <c r="AB110" s="5"/>
      <c r="AC110" s="5"/>
      <c r="AD110" s="4"/>
      <c r="AE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row>
    <row r="111" spans="2:250" ht="18" customHeight="1">
      <c r="B111" s="9" t="s">
        <v>132</v>
      </c>
      <c r="G111" s="71"/>
      <c r="H111" s="72"/>
      <c r="I111" s="73"/>
      <c r="J111" s="72"/>
      <c r="K111" s="73"/>
      <c r="L111" s="74"/>
      <c r="O111" s="210" t="s">
        <v>226</v>
      </c>
      <c r="P111" s="213" t="s">
        <v>536</v>
      </c>
      <c r="T111" s="5"/>
      <c r="U111" s="5"/>
      <c r="V111" s="5"/>
      <c r="W111" s="5"/>
      <c r="X111" s="5"/>
      <c r="Y111" s="5"/>
      <c r="Z111" s="5"/>
      <c r="AA111" s="5"/>
      <c r="AB111" s="5"/>
      <c r="AC111" s="5"/>
      <c r="AD111" s="4"/>
      <c r="AE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row>
    <row r="112" spans="2:250" ht="18" customHeight="1">
      <c r="G112" s="71"/>
      <c r="H112" s="72"/>
      <c r="I112" s="73"/>
      <c r="J112" s="72"/>
      <c r="K112" s="73"/>
      <c r="L112" s="74"/>
      <c r="O112" s="210" t="s">
        <v>222</v>
      </c>
      <c r="P112" s="213" t="s">
        <v>536</v>
      </c>
      <c r="T112" s="5"/>
      <c r="U112" s="5"/>
      <c r="V112" s="5"/>
      <c r="W112" s="5"/>
      <c r="X112" s="5"/>
      <c r="Y112" s="5"/>
      <c r="Z112" s="5"/>
      <c r="AA112" s="5"/>
      <c r="AB112" s="5"/>
      <c r="AC112" s="5"/>
      <c r="AD112" s="4"/>
      <c r="AE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row>
    <row r="113" spans="2:250" ht="18" customHeight="1">
      <c r="B113" s="9" t="s">
        <v>495</v>
      </c>
      <c r="G113" s="71"/>
      <c r="H113" s="72"/>
      <c r="I113" s="73"/>
      <c r="J113" s="72"/>
      <c r="K113" s="73"/>
      <c r="L113" s="74"/>
      <c r="O113" s="210" t="s">
        <v>223</v>
      </c>
      <c r="P113" s="213" t="s">
        <v>536</v>
      </c>
      <c r="T113" s="5"/>
      <c r="U113" s="5"/>
      <c r="V113" s="5"/>
      <c r="W113" s="5"/>
      <c r="X113" s="5"/>
      <c r="Y113" s="5"/>
      <c r="Z113" s="5"/>
      <c r="AA113" s="5"/>
      <c r="AB113" s="5"/>
      <c r="AC113" s="5"/>
      <c r="AD113" s="4"/>
      <c r="AE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row>
    <row r="114" spans="2:250" ht="18" customHeight="1">
      <c r="B114" s="27" t="s">
        <v>230</v>
      </c>
      <c r="G114" s="71"/>
      <c r="H114" s="72"/>
      <c r="I114" s="73"/>
      <c r="J114" s="72"/>
      <c r="K114" s="73"/>
      <c r="L114" s="74"/>
      <c r="O114" s="210" t="s">
        <v>225</v>
      </c>
      <c r="P114" s="213" t="s">
        <v>174</v>
      </c>
      <c r="T114" s="5"/>
      <c r="U114" s="5"/>
      <c r="V114" s="5"/>
      <c r="W114" s="5"/>
      <c r="X114" s="5"/>
      <c r="Y114" s="5"/>
      <c r="Z114" s="5"/>
      <c r="AA114" s="5"/>
      <c r="AB114" s="5"/>
      <c r="AC114" s="5"/>
      <c r="AD114" s="4"/>
      <c r="AE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row>
    <row r="115" spans="2:250" ht="18" customHeight="1">
      <c r="B115" s="27" t="s">
        <v>494</v>
      </c>
      <c r="G115" s="71"/>
      <c r="H115" s="72"/>
      <c r="I115" s="73"/>
      <c r="J115" s="72"/>
      <c r="K115" s="73"/>
      <c r="L115" s="74"/>
      <c r="O115" s="210" t="s">
        <v>227</v>
      </c>
      <c r="P115" s="213" t="s">
        <v>174</v>
      </c>
      <c r="T115" s="5"/>
      <c r="U115" s="5"/>
      <c r="V115" s="5"/>
      <c r="W115" s="5"/>
      <c r="X115" s="5"/>
      <c r="Y115" s="5"/>
      <c r="Z115" s="5"/>
      <c r="AA115" s="5"/>
      <c r="AB115" s="5"/>
      <c r="AC115" s="5"/>
      <c r="AD115" s="4"/>
      <c r="AE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row>
    <row r="116" spans="2:250" ht="18" customHeight="1" thickBot="1">
      <c r="G116" s="57"/>
      <c r="H116" s="57"/>
      <c r="I116" s="57"/>
      <c r="J116"/>
      <c r="M116" s="4"/>
      <c r="N116" s="4"/>
      <c r="O116" s="4"/>
      <c r="P116" s="4"/>
      <c r="Q116" s="4"/>
      <c r="R116" s="5"/>
      <c r="S116" s="5"/>
      <c r="T116" s="5"/>
      <c r="U116" s="5"/>
      <c r="V116" s="5"/>
      <c r="W116" s="5"/>
      <c r="X116" s="5"/>
      <c r="Y116" s="5"/>
      <c r="Z116" s="5"/>
      <c r="AA116" s="5"/>
      <c r="AB116" s="4"/>
      <c r="AC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row>
    <row r="117" spans="2:250" ht="15.75" thickBot="1">
      <c r="B117" s="9"/>
      <c r="G117" s="168" t="s">
        <v>41</v>
      </c>
      <c r="H117" s="169"/>
      <c r="I117" s="169"/>
      <c r="J117" s="169"/>
      <c r="K117" s="169"/>
      <c r="L117" s="169"/>
      <c r="M117" s="169"/>
      <c r="N117" s="169"/>
      <c r="O117" s="169"/>
      <c r="P117" s="169"/>
      <c r="Q117" s="169"/>
      <c r="R117" s="169"/>
      <c r="S117" s="169"/>
      <c r="T117" s="169"/>
      <c r="U117" s="169"/>
      <c r="V117" s="169"/>
      <c r="W117" s="169"/>
      <c r="X117" s="169"/>
      <c r="Y117" s="169"/>
      <c r="Z117" s="169"/>
      <c r="AA117" s="169"/>
      <c r="AB117" s="169"/>
      <c r="AC117" s="169"/>
      <c r="AD117" s="170"/>
      <c r="AE117" s="170"/>
      <c r="AF117" s="6"/>
      <c r="AH117" s="6"/>
      <c r="AJ117" s="6"/>
      <c r="AL117" s="6"/>
      <c r="AM117" s="4"/>
      <c r="AN117" s="4"/>
      <c r="AO117" s="4"/>
      <c r="AP117" s="4"/>
      <c r="AR117" s="6"/>
      <c r="AT117" s="6"/>
      <c r="AV117" s="6"/>
      <c r="AX117" s="6"/>
      <c r="AZ117" s="6"/>
      <c r="BB117" s="6"/>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row>
    <row r="118" spans="2:250" ht="28.5" customHeight="1" thickBot="1">
      <c r="B118" s="154" t="s">
        <v>9</v>
      </c>
      <c r="C118" s="155" t="s">
        <v>2</v>
      </c>
      <c r="D118" s="156" t="s">
        <v>3</v>
      </c>
      <c r="E118" s="150" t="s">
        <v>4</v>
      </c>
      <c r="G118" s="155">
        <v>1</v>
      </c>
      <c r="H118" s="155">
        <v>2</v>
      </c>
      <c r="I118" s="155">
        <v>3</v>
      </c>
      <c r="J118" s="155">
        <v>4</v>
      </c>
      <c r="K118" s="155">
        <v>5</v>
      </c>
      <c r="L118" s="155">
        <v>6</v>
      </c>
      <c r="M118" s="155">
        <v>7</v>
      </c>
      <c r="N118" s="155">
        <v>8</v>
      </c>
      <c r="O118" s="155">
        <v>9</v>
      </c>
      <c r="P118" s="155">
        <v>10</v>
      </c>
      <c r="Q118" s="155">
        <v>11</v>
      </c>
      <c r="R118" s="155">
        <v>12</v>
      </c>
      <c r="S118" s="155">
        <v>13</v>
      </c>
      <c r="T118" s="155">
        <v>14</v>
      </c>
      <c r="U118" s="155">
        <v>15</v>
      </c>
      <c r="V118" s="155">
        <v>16</v>
      </c>
      <c r="W118" s="155">
        <v>17</v>
      </c>
      <c r="X118" s="155">
        <v>18</v>
      </c>
      <c r="Y118" s="155">
        <v>19</v>
      </c>
      <c r="Z118" s="155">
        <v>20</v>
      </c>
      <c r="AA118" s="155">
        <v>21</v>
      </c>
      <c r="AB118" s="155">
        <v>22</v>
      </c>
      <c r="AC118" s="155">
        <v>23</v>
      </c>
      <c r="AD118" s="155">
        <v>24</v>
      </c>
      <c r="AE118" s="155">
        <v>25</v>
      </c>
      <c r="AF118" s="6"/>
      <c r="AG118" s="6"/>
      <c r="AH118" s="6"/>
      <c r="AI118" s="6"/>
      <c r="AJ118" s="6"/>
      <c r="AK118" s="6"/>
      <c r="AL118" s="6"/>
      <c r="AM118" s="4"/>
      <c r="AN118" s="4"/>
      <c r="AO118" s="4"/>
      <c r="AP118" s="4"/>
      <c r="AQ118" s="6"/>
      <c r="AR118" s="6"/>
      <c r="AS118" s="6"/>
      <c r="AT118" s="6"/>
      <c r="AU118" s="6"/>
      <c r="AV118" s="6"/>
      <c r="AW118" s="6"/>
      <c r="AX118" s="6"/>
      <c r="AY118" s="6"/>
      <c r="AZ118" s="6"/>
      <c r="BA118" s="6"/>
      <c r="BB118" s="6"/>
      <c r="BC118" s="6"/>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row>
    <row r="119" spans="2:250">
      <c r="B119" s="1"/>
      <c r="C119" s="1"/>
      <c r="D119" s="1"/>
      <c r="E119" s="1"/>
      <c r="J119" s="16"/>
      <c r="K119" s="16"/>
      <c r="L119" s="16"/>
      <c r="M119" s="5"/>
      <c r="N119" s="5"/>
      <c r="O119" s="5"/>
      <c r="P119" s="5"/>
      <c r="Q119" s="5"/>
      <c r="R119" s="5"/>
      <c r="S119" s="5"/>
      <c r="T119" s="16"/>
      <c r="U119" s="16"/>
      <c r="V119" s="16"/>
      <c r="W119" s="5"/>
      <c r="X119" s="5"/>
      <c r="Y119" s="5"/>
      <c r="Z119" s="5"/>
      <c r="AA119" s="5"/>
      <c r="AB119" s="5"/>
      <c r="AC119" s="5"/>
      <c r="AD119" s="5"/>
      <c r="AF119" s="6"/>
      <c r="AG119" s="6"/>
      <c r="AH119" s="6"/>
      <c r="AI119" s="6"/>
      <c r="AJ119" s="6"/>
      <c r="AK119" s="6"/>
      <c r="AL119" s="6"/>
      <c r="AM119" s="4"/>
      <c r="AN119" s="4"/>
      <c r="AO119" s="4"/>
      <c r="AP119" s="4"/>
      <c r="AQ119" s="6"/>
      <c r="AR119" s="6"/>
      <c r="AS119" s="6"/>
      <c r="AT119" s="6"/>
      <c r="AU119" s="6"/>
      <c r="AV119" s="6"/>
      <c r="AW119" s="6"/>
      <c r="AX119" s="6"/>
      <c r="AY119" s="6"/>
      <c r="AZ119" s="6"/>
      <c r="BA119" s="6"/>
      <c r="BB119" s="6"/>
      <c r="BC119" s="6"/>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row>
    <row r="120" spans="2:250" ht="24" customHeight="1">
      <c r="B120" s="11" t="s">
        <v>37</v>
      </c>
      <c r="C120" s="12">
        <v>1</v>
      </c>
      <c r="D120" s="161">
        <v>0</v>
      </c>
      <c r="E120" s="54">
        <v>36</v>
      </c>
      <c r="F120" s="141"/>
      <c r="G120" s="15" t="s">
        <v>116</v>
      </c>
      <c r="H120" s="15" t="s">
        <v>57</v>
      </c>
      <c r="I120" s="15" t="s">
        <v>101</v>
      </c>
      <c r="J120" s="15" t="s">
        <v>73</v>
      </c>
      <c r="K120" s="15" t="s">
        <v>111</v>
      </c>
      <c r="L120" s="15" t="s">
        <v>94</v>
      </c>
      <c r="M120" s="15" t="s">
        <v>97</v>
      </c>
      <c r="N120" s="15" t="s">
        <v>56</v>
      </c>
      <c r="O120" s="15" t="s">
        <v>56</v>
      </c>
      <c r="P120" s="15" t="s">
        <v>94</v>
      </c>
      <c r="Q120" s="15" t="s">
        <v>95</v>
      </c>
      <c r="R120" s="15" t="s">
        <v>103</v>
      </c>
      <c r="S120" s="15" t="s">
        <v>108</v>
      </c>
      <c r="T120" s="15" t="s">
        <v>78</v>
      </c>
      <c r="U120" s="15" t="s">
        <v>71</v>
      </c>
      <c r="V120" s="15" t="s">
        <v>88</v>
      </c>
      <c r="W120" s="15" t="s">
        <v>91</v>
      </c>
      <c r="X120" s="15" t="s">
        <v>52</v>
      </c>
      <c r="Y120" s="15" t="s">
        <v>60</v>
      </c>
      <c r="Z120" s="15" t="s">
        <v>115</v>
      </c>
      <c r="AA120" s="15" t="s">
        <v>54</v>
      </c>
      <c r="AB120" s="15" t="s">
        <v>65</v>
      </c>
      <c r="AC120" s="15" t="s">
        <v>108</v>
      </c>
      <c r="AD120" s="15" t="s">
        <v>127</v>
      </c>
      <c r="AE120" s="15" t="s">
        <v>98</v>
      </c>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row>
    <row r="121" spans="2:250">
      <c r="B121" s="1"/>
      <c r="C121" s="1"/>
      <c r="D121" s="1"/>
      <c r="E121" s="55"/>
      <c r="F121" s="141"/>
      <c r="J121" s="5"/>
      <c r="K121" s="5"/>
      <c r="L121" s="5"/>
      <c r="M121" s="5"/>
      <c r="N121" s="5"/>
      <c r="O121" s="5"/>
      <c r="P121" s="5"/>
      <c r="Q121" s="5"/>
      <c r="R121" s="5"/>
      <c r="S121" s="5"/>
      <c r="T121" s="5"/>
      <c r="U121" s="5"/>
      <c r="V121" s="5"/>
      <c r="W121" s="5"/>
      <c r="X121" s="5"/>
      <c r="Y121" s="5"/>
      <c r="Z121" s="5"/>
      <c r="AA121" s="5"/>
      <c r="AB121" s="5"/>
      <c r="AC121" s="5"/>
      <c r="AD121" s="5"/>
      <c r="AF121" s="6"/>
      <c r="AG121" s="6"/>
      <c r="AH121" s="6"/>
      <c r="AI121" s="6"/>
      <c r="AJ121" s="6"/>
      <c r="AK121" s="6"/>
      <c r="AL121" s="6"/>
      <c r="AM121" s="4"/>
      <c r="AN121" s="4"/>
      <c r="AO121" s="4"/>
      <c r="AP121" s="4"/>
      <c r="AQ121" s="6"/>
      <c r="AR121" s="6"/>
      <c r="AS121" s="6"/>
      <c r="AT121" s="6"/>
      <c r="AU121" s="6"/>
      <c r="AV121" s="6"/>
      <c r="AW121" s="6"/>
      <c r="AX121" s="6"/>
      <c r="AY121" s="6"/>
      <c r="AZ121" s="6"/>
      <c r="BA121" s="6"/>
      <c r="BB121" s="6"/>
      <c r="BC121" s="6"/>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row>
    <row r="122" spans="2:250" ht="23.25" customHeight="1">
      <c r="B122" s="14">
        <v>41</v>
      </c>
      <c r="C122" s="14">
        <v>1</v>
      </c>
      <c r="D122" s="161">
        <v>3</v>
      </c>
      <c r="E122" s="54" cm="1">
        <f t="array" ref="E122">ABS(SUM(--IF(_xlfn.XLOOKUP(LEFT(G122:AE122,1),$O$108:$O$115,$P$108:$P$115,,0,1)="Left",RIGHT(G122:AE122,1),0))-SUM(--IF(_xlfn.XLOOKUP(LEFT(G122:AE122,1),$O$108:$O$115,$P$108:$P$115,,0,1)="Right",RIGHT(G122:AE122,1),0)))</f>
        <v>65</v>
      </c>
      <c r="F122" s="141"/>
      <c r="G122" s="15" t="s">
        <v>89</v>
      </c>
      <c r="H122" s="15" t="s">
        <v>68</v>
      </c>
      <c r="I122" s="15" t="s">
        <v>102</v>
      </c>
      <c r="J122" s="15" t="s">
        <v>124</v>
      </c>
      <c r="K122" s="15" t="s">
        <v>71</v>
      </c>
      <c r="L122" s="15" t="s">
        <v>62</v>
      </c>
      <c r="M122" s="15" t="s">
        <v>97</v>
      </c>
      <c r="N122" s="15" t="s">
        <v>69</v>
      </c>
      <c r="O122" s="15" t="s">
        <v>90</v>
      </c>
      <c r="P122" s="15" t="s">
        <v>88</v>
      </c>
      <c r="Q122" s="15" t="s">
        <v>116</v>
      </c>
      <c r="R122" s="15" t="s">
        <v>91</v>
      </c>
      <c r="S122" s="15" t="s">
        <v>106</v>
      </c>
      <c r="T122" s="15" t="s">
        <v>102</v>
      </c>
      <c r="U122" s="15" t="s">
        <v>59</v>
      </c>
      <c r="V122" s="15" t="s">
        <v>70</v>
      </c>
      <c r="W122" s="15" t="s">
        <v>102</v>
      </c>
      <c r="X122" s="15" t="s">
        <v>96</v>
      </c>
      <c r="Y122" s="15" t="s">
        <v>82</v>
      </c>
      <c r="Z122" s="15" t="s">
        <v>59</v>
      </c>
      <c r="AA122" s="15" t="s">
        <v>99</v>
      </c>
      <c r="AB122" s="15" t="s">
        <v>119</v>
      </c>
      <c r="AC122" s="15" t="s">
        <v>122</v>
      </c>
      <c r="AD122" s="15" t="s">
        <v>91</v>
      </c>
      <c r="AE122" s="15" t="s">
        <v>116</v>
      </c>
      <c r="AF122" s="6"/>
      <c r="AG122" s="6"/>
      <c r="AH122" s="6"/>
      <c r="AI122" s="6"/>
      <c r="AJ122" s="6"/>
      <c r="AK122" s="6"/>
      <c r="AL122" s="6"/>
      <c r="AM122" s="4"/>
      <c r="AN122" s="4"/>
      <c r="AO122" s="4"/>
      <c r="AP122" s="4"/>
      <c r="AQ122" s="6"/>
      <c r="AR122" s="6"/>
      <c r="AS122" s="6"/>
      <c r="AT122" s="6"/>
      <c r="AU122" s="6"/>
      <c r="AV122" s="6"/>
      <c r="AW122" s="6"/>
      <c r="AX122" s="6"/>
      <c r="AY122" s="6"/>
      <c r="AZ122" s="6"/>
      <c r="BA122" s="6"/>
      <c r="BB122" s="6"/>
      <c r="BC122" s="6"/>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row>
    <row r="123" spans="2:250" ht="23.25" customHeight="1">
      <c r="B123" s="14">
        <f>B122+1</f>
        <v>42</v>
      </c>
      <c r="C123" s="14">
        <v>1</v>
      </c>
      <c r="D123" s="161">
        <v>3</v>
      </c>
      <c r="E123" s="54" cm="1">
        <f t="array" ref="E123">ABS(SUM(--IF(_xlfn.XLOOKUP(LEFT(G123:AE123,1),$O$108:$O$115,$P$108:$P$115,,0,1)="Left",RIGHT(G123:AE123,1),0))-SUM(--IF(_xlfn.XLOOKUP(LEFT(G123:AE123,1),$O$108:$O$115,$P$108:$P$115,,0,1)="Right",RIGHT(G123:AE123,1),0)))</f>
        <v>23</v>
      </c>
      <c r="F123" s="141"/>
      <c r="G123" s="15" t="s">
        <v>56</v>
      </c>
      <c r="H123" s="15" t="s">
        <v>70</v>
      </c>
      <c r="I123" s="15" t="s">
        <v>115</v>
      </c>
      <c r="J123" s="15" t="s">
        <v>121</v>
      </c>
      <c r="K123" s="15" t="s">
        <v>73</v>
      </c>
      <c r="L123" s="15" t="s">
        <v>78</v>
      </c>
      <c r="M123" s="15" t="s">
        <v>94</v>
      </c>
      <c r="N123" s="15" t="s">
        <v>78</v>
      </c>
      <c r="O123" s="15" t="s">
        <v>70</v>
      </c>
      <c r="P123" s="15" t="s">
        <v>62</v>
      </c>
      <c r="Q123" s="15" t="s">
        <v>121</v>
      </c>
      <c r="R123" s="15" t="s">
        <v>68</v>
      </c>
      <c r="S123" s="15" t="s">
        <v>121</v>
      </c>
      <c r="T123" s="15" t="s">
        <v>77</v>
      </c>
      <c r="U123" s="15" t="s">
        <v>102</v>
      </c>
      <c r="V123" s="15" t="s">
        <v>66</v>
      </c>
      <c r="W123" s="15" t="s">
        <v>107</v>
      </c>
      <c r="X123" s="15" t="s">
        <v>115</v>
      </c>
      <c r="Y123" s="15" t="s">
        <v>89</v>
      </c>
      <c r="Z123" s="15" t="s">
        <v>62</v>
      </c>
      <c r="AA123" s="15" t="s">
        <v>64</v>
      </c>
      <c r="AB123" s="15" t="s">
        <v>54</v>
      </c>
      <c r="AC123" s="15" t="s">
        <v>86</v>
      </c>
      <c r="AD123" s="15" t="s">
        <v>75</v>
      </c>
      <c r="AE123" s="15" t="s">
        <v>65</v>
      </c>
      <c r="AF123" s="6"/>
      <c r="AG123" s="6"/>
      <c r="AH123" s="4"/>
      <c r="AI123" s="6"/>
      <c r="AJ123" s="6"/>
      <c r="AK123" s="6"/>
      <c r="AL123" s="6"/>
      <c r="AM123" s="4"/>
      <c r="AN123" s="4"/>
      <c r="AO123" s="4"/>
      <c r="AP123" s="4"/>
      <c r="AQ123" s="6"/>
      <c r="AR123" s="6"/>
      <c r="AS123" s="6"/>
      <c r="AT123" s="6"/>
      <c r="AU123" s="6"/>
      <c r="AV123" s="6"/>
      <c r="AW123" s="6"/>
      <c r="AX123" s="6"/>
      <c r="AY123" s="6"/>
      <c r="AZ123" s="6"/>
      <c r="BA123" s="6"/>
      <c r="BB123" s="6"/>
      <c r="BC123" s="6"/>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row>
    <row r="124" spans="2:250" ht="23.25" customHeight="1">
      <c r="B124" s="14">
        <f>B123+1</f>
        <v>43</v>
      </c>
      <c r="C124" s="14">
        <v>1</v>
      </c>
      <c r="D124" s="161">
        <v>3</v>
      </c>
      <c r="E124" s="54" cm="1">
        <f t="array" ref="E124">ABS(SUM(--IF(_xlfn.XLOOKUP(LEFT(G124:AE124,1),$O$108:$O$115,$P$108:$P$115,,0,1)="Left",RIGHT(G124:AE124,1),0))-SUM(--IF(_xlfn.XLOOKUP(LEFT(G124:AE124,1),$O$108:$O$115,$P$108:$P$115,,0,1)="Right",RIGHT(G124:AE124,1),0)))</f>
        <v>35</v>
      </c>
      <c r="F124" s="141"/>
      <c r="G124" s="15" t="s">
        <v>57</v>
      </c>
      <c r="H124" s="15" t="s">
        <v>71</v>
      </c>
      <c r="I124" s="15" t="s">
        <v>114</v>
      </c>
      <c r="J124" s="15" t="s">
        <v>104</v>
      </c>
      <c r="K124" s="15" t="s">
        <v>86</v>
      </c>
      <c r="L124" s="15" t="s">
        <v>75</v>
      </c>
      <c r="M124" s="15" t="s">
        <v>114</v>
      </c>
      <c r="N124" s="15" t="s">
        <v>89</v>
      </c>
      <c r="O124" s="15" t="s">
        <v>66</v>
      </c>
      <c r="P124" s="15" t="s">
        <v>50</v>
      </c>
      <c r="Q124" s="15" t="s">
        <v>87</v>
      </c>
      <c r="R124" s="15" t="s">
        <v>111</v>
      </c>
      <c r="S124" s="15" t="s">
        <v>93</v>
      </c>
      <c r="T124" s="15" t="s">
        <v>75</v>
      </c>
      <c r="U124" s="15" t="s">
        <v>73</v>
      </c>
      <c r="V124" s="15" t="s">
        <v>75</v>
      </c>
      <c r="W124" s="15" t="s">
        <v>117</v>
      </c>
      <c r="X124" s="15" t="s">
        <v>50</v>
      </c>
      <c r="Y124" s="15" t="s">
        <v>127</v>
      </c>
      <c r="Z124" s="15" t="s">
        <v>93</v>
      </c>
      <c r="AA124" s="15" t="s">
        <v>56</v>
      </c>
      <c r="AB124" s="15" t="s">
        <v>80</v>
      </c>
      <c r="AC124" s="15" t="s">
        <v>104</v>
      </c>
      <c r="AD124" s="15" t="s">
        <v>116</v>
      </c>
      <c r="AE124" s="15" t="s">
        <v>96</v>
      </c>
      <c r="AF124" s="6"/>
      <c r="AG124" s="6"/>
      <c r="AH124" s="4"/>
      <c r="AI124" s="6"/>
      <c r="AJ124" s="6"/>
      <c r="AK124" s="6"/>
      <c r="AL124" s="6"/>
      <c r="AM124" s="4"/>
      <c r="AN124" s="4"/>
      <c r="AO124" s="4"/>
      <c r="AP124" s="4"/>
      <c r="AQ124" s="6"/>
      <c r="AR124" s="6"/>
      <c r="AS124" s="6"/>
      <c r="AT124" s="6"/>
      <c r="AU124" s="6"/>
      <c r="AV124" s="6"/>
      <c r="AW124" s="6"/>
      <c r="AX124" s="6"/>
      <c r="AY124" s="6"/>
      <c r="AZ124" s="6"/>
      <c r="BA124" s="6"/>
      <c r="BB124" s="6"/>
      <c r="BC124" s="6"/>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row>
    <row r="125" spans="2:250" ht="23.25" customHeight="1">
      <c r="B125" s="14">
        <f t="shared" ref="B125:B141" si="2">B124+1</f>
        <v>44</v>
      </c>
      <c r="C125" s="14">
        <v>1</v>
      </c>
      <c r="D125" s="161">
        <v>3</v>
      </c>
      <c r="E125" s="54" cm="1">
        <f t="array" ref="E125">ABS(SUM(--IF(_xlfn.XLOOKUP(LEFT(G125:AE125,1),$O$108:$O$115,$P$108:$P$115,,0,1)="Left",RIGHT(G125:AE125,1),0))-SUM(--IF(_xlfn.XLOOKUP(LEFT(G125:AE125,1),$O$108:$O$115,$P$108:$P$115,,0,1)="Right",RIGHT(G125:AE125,1),0)))</f>
        <v>54</v>
      </c>
      <c r="F125" s="141"/>
      <c r="G125" s="15" t="s">
        <v>113</v>
      </c>
      <c r="H125" s="15" t="s">
        <v>98</v>
      </c>
      <c r="I125" s="15" t="s">
        <v>51</v>
      </c>
      <c r="J125" s="15" t="s">
        <v>70</v>
      </c>
      <c r="K125" s="15" t="s">
        <v>60</v>
      </c>
      <c r="L125" s="15" t="s">
        <v>53</v>
      </c>
      <c r="M125" s="15" t="s">
        <v>76</v>
      </c>
      <c r="N125" s="15" t="s">
        <v>76</v>
      </c>
      <c r="O125" s="15" t="s">
        <v>110</v>
      </c>
      <c r="P125" s="15" t="s">
        <v>59</v>
      </c>
      <c r="Q125" s="15" t="s">
        <v>111</v>
      </c>
      <c r="R125" s="15" t="s">
        <v>119</v>
      </c>
      <c r="S125" s="15" t="s">
        <v>107</v>
      </c>
      <c r="T125" s="15" t="s">
        <v>71</v>
      </c>
      <c r="U125" s="15" t="s">
        <v>104</v>
      </c>
      <c r="V125" s="15" t="s">
        <v>76</v>
      </c>
      <c r="W125" s="15" t="s">
        <v>122</v>
      </c>
      <c r="X125" s="15" t="s">
        <v>76</v>
      </c>
      <c r="Y125" s="15" t="s">
        <v>127</v>
      </c>
      <c r="Z125" s="15" t="s">
        <v>101</v>
      </c>
      <c r="AA125" s="15" t="s">
        <v>95</v>
      </c>
      <c r="AB125" s="15" t="s">
        <v>125</v>
      </c>
      <c r="AC125" s="15" t="s">
        <v>95</v>
      </c>
      <c r="AD125" s="15" t="s">
        <v>106</v>
      </c>
      <c r="AE125" s="15" t="s">
        <v>66</v>
      </c>
      <c r="AF125" s="6"/>
      <c r="AG125" s="6"/>
      <c r="AH125" s="4"/>
      <c r="AI125" s="6"/>
      <c r="AJ125" s="6"/>
      <c r="AK125" s="6"/>
      <c r="AL125" s="6"/>
      <c r="AM125" s="4"/>
      <c r="AN125" s="4"/>
      <c r="AO125" s="4"/>
      <c r="AP125" s="4"/>
      <c r="AQ125" s="6"/>
      <c r="AR125" s="6"/>
      <c r="AS125" s="6"/>
      <c r="AT125" s="6"/>
      <c r="AU125" s="6"/>
      <c r="AV125" s="6"/>
      <c r="AW125" s="6"/>
      <c r="AX125" s="6"/>
      <c r="AY125" s="6"/>
      <c r="AZ125" s="6"/>
      <c r="BA125" s="6"/>
      <c r="BB125" s="6"/>
      <c r="BC125" s="6"/>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row>
    <row r="126" spans="2:250" ht="23.25" customHeight="1">
      <c r="B126" s="14">
        <f t="shared" si="2"/>
        <v>45</v>
      </c>
      <c r="C126" s="14">
        <v>1</v>
      </c>
      <c r="D126" s="161">
        <v>3</v>
      </c>
      <c r="E126" s="54" cm="1">
        <f t="array" ref="E126">ABS(SUM(--IF(_xlfn.XLOOKUP(LEFT(G126:AE126,1),$O$108:$O$115,$P$108:$P$115,,0,1)="Left",RIGHT(G126:AE126,1),0))-SUM(--IF(_xlfn.XLOOKUP(LEFT(G126:AE126,1),$O$108:$O$115,$P$108:$P$115,,0,1)="Right",RIGHT(G126:AE126,1),0)))</f>
        <v>35</v>
      </c>
      <c r="F126" s="141"/>
      <c r="G126" s="15" t="s">
        <v>62</v>
      </c>
      <c r="H126" s="15" t="s">
        <v>85</v>
      </c>
      <c r="I126" s="15" t="s">
        <v>78</v>
      </c>
      <c r="J126" s="15" t="s">
        <v>107</v>
      </c>
      <c r="K126" s="15" t="s">
        <v>52</v>
      </c>
      <c r="L126" s="15" t="s">
        <v>122</v>
      </c>
      <c r="M126" s="15" t="s">
        <v>107</v>
      </c>
      <c r="N126" s="15" t="s">
        <v>55</v>
      </c>
      <c r="O126" s="15" t="s">
        <v>75</v>
      </c>
      <c r="P126" s="15" t="s">
        <v>127</v>
      </c>
      <c r="Q126" s="15" t="s">
        <v>80</v>
      </c>
      <c r="R126" s="15" t="s">
        <v>53</v>
      </c>
      <c r="S126" s="15" t="s">
        <v>98</v>
      </c>
      <c r="T126" s="15" t="s">
        <v>73</v>
      </c>
      <c r="U126" s="15" t="s">
        <v>116</v>
      </c>
      <c r="V126" s="15" t="s">
        <v>64</v>
      </c>
      <c r="W126" s="15" t="s">
        <v>88</v>
      </c>
      <c r="X126" s="15" t="s">
        <v>98</v>
      </c>
      <c r="Y126" s="15" t="s">
        <v>65</v>
      </c>
      <c r="Z126" s="15" t="s">
        <v>117</v>
      </c>
      <c r="AA126" s="15" t="s">
        <v>113</v>
      </c>
      <c r="AB126" s="15" t="s">
        <v>103</v>
      </c>
      <c r="AC126" s="15" t="s">
        <v>120</v>
      </c>
      <c r="AD126" s="15" t="s">
        <v>96</v>
      </c>
      <c r="AE126" s="15" t="s">
        <v>124</v>
      </c>
      <c r="AF126" s="6"/>
      <c r="AG126" s="6"/>
      <c r="AH126" s="4"/>
      <c r="AI126" s="6"/>
      <c r="AJ126" s="6"/>
      <c r="AK126" s="6"/>
      <c r="AL126" s="6"/>
      <c r="AM126" s="4"/>
      <c r="AN126" s="4"/>
      <c r="AO126" s="4"/>
      <c r="AP126" s="4"/>
      <c r="AQ126" s="6"/>
      <c r="AR126" s="6"/>
      <c r="AS126" s="6"/>
      <c r="AT126" s="6"/>
      <c r="AU126" s="6"/>
      <c r="AV126" s="6"/>
      <c r="AW126" s="6"/>
      <c r="AX126" s="6"/>
      <c r="AY126" s="6"/>
      <c r="AZ126" s="6"/>
      <c r="BA126" s="6"/>
      <c r="BB126" s="6"/>
      <c r="BC126" s="6"/>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row>
    <row r="127" spans="2:250" ht="23.25" customHeight="1">
      <c r="B127" s="14">
        <f t="shared" si="2"/>
        <v>46</v>
      </c>
      <c r="C127" s="14">
        <v>1</v>
      </c>
      <c r="D127" s="161">
        <v>3</v>
      </c>
      <c r="E127" s="54" cm="1">
        <f t="array" ref="E127">ABS(SUM(--IF(_xlfn.XLOOKUP(LEFT(G127:AE127,1),$O$108:$O$115,$P$108:$P$115,,0,1)="Left",RIGHT(G127:AE127,1),0))-SUM(--IF(_xlfn.XLOOKUP(LEFT(G127:AE127,1),$O$108:$O$115,$P$108:$P$115,,0,1)="Right",RIGHT(G127:AE127,1),0)))</f>
        <v>63</v>
      </c>
      <c r="F127" s="141"/>
      <c r="G127" s="15" t="s">
        <v>86</v>
      </c>
      <c r="H127" s="15" t="s">
        <v>66</v>
      </c>
      <c r="I127" s="15" t="s">
        <v>89</v>
      </c>
      <c r="J127" s="15" t="s">
        <v>52</v>
      </c>
      <c r="K127" s="15" t="s">
        <v>106</v>
      </c>
      <c r="L127" s="15" t="s">
        <v>57</v>
      </c>
      <c r="M127" s="15" t="s">
        <v>61</v>
      </c>
      <c r="N127" s="15" t="s">
        <v>52</v>
      </c>
      <c r="O127" s="15" t="s">
        <v>81</v>
      </c>
      <c r="P127" s="15" t="s">
        <v>116</v>
      </c>
      <c r="Q127" s="15" t="s">
        <v>101</v>
      </c>
      <c r="R127" s="15" t="s">
        <v>81</v>
      </c>
      <c r="S127" s="15" t="s">
        <v>82</v>
      </c>
      <c r="T127" s="15" t="s">
        <v>112</v>
      </c>
      <c r="U127" s="15" t="s">
        <v>82</v>
      </c>
      <c r="V127" s="15" t="s">
        <v>89</v>
      </c>
      <c r="W127" s="15" t="s">
        <v>119</v>
      </c>
      <c r="X127" s="15" t="s">
        <v>58</v>
      </c>
      <c r="Y127" s="15" t="s">
        <v>81</v>
      </c>
      <c r="Z127" s="15" t="s">
        <v>78</v>
      </c>
      <c r="AA127" s="15" t="s">
        <v>86</v>
      </c>
      <c r="AB127" s="15" t="s">
        <v>72</v>
      </c>
      <c r="AC127" s="15" t="s">
        <v>121</v>
      </c>
      <c r="AD127" s="15" t="s">
        <v>97</v>
      </c>
      <c r="AE127" s="15" t="s">
        <v>78</v>
      </c>
      <c r="AF127" s="6"/>
      <c r="AG127" s="6"/>
      <c r="AH127" s="4"/>
      <c r="AI127" s="6"/>
      <c r="AJ127" s="6"/>
      <c r="AK127" s="6"/>
      <c r="AL127" s="6"/>
      <c r="AM127" s="4"/>
      <c r="AN127" s="4"/>
      <c r="AO127" s="4"/>
      <c r="AP127" s="4"/>
      <c r="AQ127" s="6"/>
      <c r="AR127" s="6"/>
      <c r="AS127" s="6"/>
      <c r="AT127" s="6"/>
      <c r="AU127" s="6"/>
      <c r="AV127" s="6"/>
      <c r="AW127" s="6"/>
      <c r="AX127" s="6"/>
      <c r="AY127" s="6"/>
      <c r="AZ127" s="6"/>
      <c r="BA127" s="6"/>
      <c r="BB127" s="6"/>
      <c r="BC127" s="6"/>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row>
    <row r="128" spans="2:250" ht="23.25" customHeight="1">
      <c r="B128" s="14">
        <f t="shared" si="2"/>
        <v>47</v>
      </c>
      <c r="C128" s="14">
        <v>1</v>
      </c>
      <c r="D128" s="161">
        <v>3</v>
      </c>
      <c r="E128" s="54" cm="1">
        <f t="array" ref="E128">ABS(SUM(--IF(_xlfn.XLOOKUP(LEFT(G128:AE128,1),$O$108:$O$115,$P$108:$P$115,,0,1)="Left",RIGHT(G128:AE128,1),0))-SUM(--IF(_xlfn.XLOOKUP(LEFT(G128:AE128,1),$O$108:$O$115,$P$108:$P$115,,0,1)="Right",RIGHT(G128:AE128,1),0)))</f>
        <v>53</v>
      </c>
      <c r="F128" s="141"/>
      <c r="G128" s="15" t="s">
        <v>100</v>
      </c>
      <c r="H128" s="15" t="s">
        <v>127</v>
      </c>
      <c r="I128" s="15" t="s">
        <v>119</v>
      </c>
      <c r="J128" s="15" t="s">
        <v>127</v>
      </c>
      <c r="K128" s="15" t="s">
        <v>120</v>
      </c>
      <c r="L128" s="15" t="s">
        <v>57</v>
      </c>
      <c r="M128" s="15" t="s">
        <v>88</v>
      </c>
      <c r="N128" s="15" t="s">
        <v>82</v>
      </c>
      <c r="O128" s="15" t="s">
        <v>52</v>
      </c>
      <c r="P128" s="15" t="s">
        <v>82</v>
      </c>
      <c r="Q128" s="15" t="s">
        <v>66</v>
      </c>
      <c r="R128" s="15" t="s">
        <v>56</v>
      </c>
      <c r="S128" s="15" t="s">
        <v>71</v>
      </c>
      <c r="T128" s="15" t="s">
        <v>58</v>
      </c>
      <c r="U128" s="15" t="s">
        <v>90</v>
      </c>
      <c r="V128" s="15" t="s">
        <v>84</v>
      </c>
      <c r="W128" s="15" t="s">
        <v>61</v>
      </c>
      <c r="X128" s="15" t="s">
        <v>92</v>
      </c>
      <c r="Y128" s="15" t="s">
        <v>91</v>
      </c>
      <c r="Z128" s="15" t="s">
        <v>108</v>
      </c>
      <c r="AA128" s="15" t="s">
        <v>82</v>
      </c>
      <c r="AB128" s="15" t="s">
        <v>115</v>
      </c>
      <c r="AC128" s="15" t="s">
        <v>108</v>
      </c>
      <c r="AD128" s="15" t="s">
        <v>66</v>
      </c>
      <c r="AE128" s="15" t="s">
        <v>55</v>
      </c>
      <c r="AF128" s="6"/>
      <c r="AG128" s="6"/>
      <c r="AH128" s="4"/>
      <c r="AI128" s="6"/>
      <c r="AJ128" s="6"/>
      <c r="AK128" s="6"/>
      <c r="AL128" s="6"/>
      <c r="AM128" s="4"/>
      <c r="AN128" s="4"/>
      <c r="AO128" s="4"/>
      <c r="AP128" s="4"/>
      <c r="AQ128" s="6"/>
      <c r="AR128" s="6"/>
      <c r="AS128" s="6"/>
      <c r="AT128" s="6"/>
      <c r="AU128" s="6"/>
      <c r="AV128" s="6"/>
      <c r="AW128" s="6"/>
      <c r="AX128" s="6"/>
      <c r="AY128" s="6"/>
      <c r="AZ128" s="6"/>
      <c r="BA128" s="6"/>
      <c r="BB128" s="6"/>
      <c r="BC128" s="6"/>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row>
    <row r="129" spans="2:250" ht="23.25" customHeight="1">
      <c r="B129" s="14">
        <f t="shared" si="2"/>
        <v>48</v>
      </c>
      <c r="C129" s="14">
        <v>1</v>
      </c>
      <c r="D129" s="161">
        <v>3</v>
      </c>
      <c r="E129" s="54" cm="1">
        <f t="array" ref="E129">ABS(SUM(--IF(_xlfn.XLOOKUP(LEFT(G129:AE129,1),$O$108:$O$115,$P$108:$P$115,,0,1)="Left",RIGHT(G129:AE129,1),0))-SUM(--IF(_xlfn.XLOOKUP(LEFT(G129:AE129,1),$O$108:$O$115,$P$108:$P$115,,0,1)="Right",RIGHT(G129:AE129,1),0)))</f>
        <v>68</v>
      </c>
      <c r="F129" s="141"/>
      <c r="G129" s="15" t="s">
        <v>93</v>
      </c>
      <c r="H129" s="15" t="s">
        <v>71</v>
      </c>
      <c r="I129" s="15" t="s">
        <v>92</v>
      </c>
      <c r="J129" s="15" t="s">
        <v>60</v>
      </c>
      <c r="K129" s="15" t="s">
        <v>51</v>
      </c>
      <c r="L129" s="15" t="s">
        <v>104</v>
      </c>
      <c r="M129" s="15" t="s">
        <v>52</v>
      </c>
      <c r="N129" s="15" t="s">
        <v>113</v>
      </c>
      <c r="O129" s="15" t="s">
        <v>70</v>
      </c>
      <c r="P129" s="15" t="s">
        <v>85</v>
      </c>
      <c r="Q129" s="15" t="s">
        <v>67</v>
      </c>
      <c r="R129" s="15" t="s">
        <v>99</v>
      </c>
      <c r="S129" s="15" t="s">
        <v>65</v>
      </c>
      <c r="T129" s="15" t="s">
        <v>101</v>
      </c>
      <c r="U129" s="15" t="s">
        <v>121</v>
      </c>
      <c r="V129" s="15" t="s">
        <v>107</v>
      </c>
      <c r="W129" s="15" t="s">
        <v>71</v>
      </c>
      <c r="X129" s="15" t="s">
        <v>70</v>
      </c>
      <c r="Y129" s="15" t="s">
        <v>103</v>
      </c>
      <c r="Z129" s="15" t="s">
        <v>51</v>
      </c>
      <c r="AA129" s="15" t="s">
        <v>93</v>
      </c>
      <c r="AB129" s="15" t="s">
        <v>80</v>
      </c>
      <c r="AC129" s="15" t="s">
        <v>93</v>
      </c>
      <c r="AD129" s="15" t="s">
        <v>114</v>
      </c>
      <c r="AE129" s="15" t="s">
        <v>71</v>
      </c>
      <c r="AF129" s="6"/>
      <c r="AG129" s="6"/>
      <c r="AH129" s="4"/>
      <c r="AI129" s="6"/>
      <c r="AJ129" s="6"/>
      <c r="AK129" s="6"/>
      <c r="AL129" s="6"/>
      <c r="AM129" s="4"/>
      <c r="AN129" s="4"/>
      <c r="AO129" s="4"/>
      <c r="AP129" s="4"/>
      <c r="AQ129" s="6"/>
      <c r="AR129" s="6"/>
      <c r="AS129" s="6"/>
      <c r="AT129" s="6"/>
      <c r="AU129" s="6"/>
      <c r="AV129" s="6"/>
      <c r="AW129" s="6"/>
      <c r="AX129" s="6"/>
      <c r="AY129" s="6"/>
      <c r="AZ129" s="6"/>
      <c r="BA129" s="6"/>
      <c r="BB129" s="6"/>
      <c r="BC129" s="6"/>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row>
    <row r="130" spans="2:250" ht="23.25" customHeight="1">
      <c r="B130" s="14">
        <f t="shared" si="2"/>
        <v>49</v>
      </c>
      <c r="C130" s="14">
        <v>1</v>
      </c>
      <c r="D130" s="161">
        <v>3</v>
      </c>
      <c r="E130" s="54" cm="1">
        <f t="array" ref="E130">ABS(SUM(--IF(_xlfn.XLOOKUP(LEFT(G130:AE130,1),$O$108:$O$115,$P$108:$P$115,,0,1)="Left",RIGHT(G130:AE130,1),0))-SUM(--IF(_xlfn.XLOOKUP(LEFT(G130:AE130,1),$O$108:$O$115,$P$108:$P$115,,0,1)="Right",RIGHT(G130:AE130,1),0)))</f>
        <v>3</v>
      </c>
      <c r="F130" s="141"/>
      <c r="G130" s="15" t="s">
        <v>116</v>
      </c>
      <c r="H130" s="15" t="s">
        <v>112</v>
      </c>
      <c r="I130" s="15" t="s">
        <v>123</v>
      </c>
      <c r="J130" s="15" t="s">
        <v>77</v>
      </c>
      <c r="K130" s="15" t="s">
        <v>107</v>
      </c>
      <c r="L130" s="15" t="s">
        <v>123</v>
      </c>
      <c r="M130" s="15" t="s">
        <v>79</v>
      </c>
      <c r="N130" s="15" t="s">
        <v>57</v>
      </c>
      <c r="O130" s="15" t="s">
        <v>53</v>
      </c>
      <c r="P130" s="15" t="s">
        <v>66</v>
      </c>
      <c r="Q130" s="15" t="s">
        <v>82</v>
      </c>
      <c r="R130" s="15" t="s">
        <v>123</v>
      </c>
      <c r="S130" s="15" t="s">
        <v>121</v>
      </c>
      <c r="T130" s="15" t="s">
        <v>92</v>
      </c>
      <c r="U130" s="15" t="s">
        <v>53</v>
      </c>
      <c r="V130" s="15" t="s">
        <v>123</v>
      </c>
      <c r="W130" s="15" t="s">
        <v>114</v>
      </c>
      <c r="X130" s="15" t="s">
        <v>50</v>
      </c>
      <c r="Y130" s="15" t="s">
        <v>117</v>
      </c>
      <c r="Z130" s="15" t="s">
        <v>86</v>
      </c>
      <c r="AA130" s="15" t="s">
        <v>76</v>
      </c>
      <c r="AB130" s="15" t="s">
        <v>97</v>
      </c>
      <c r="AC130" s="15" t="s">
        <v>54</v>
      </c>
      <c r="AD130" s="15" t="s">
        <v>54</v>
      </c>
      <c r="AE130" s="15" t="s">
        <v>78</v>
      </c>
      <c r="AF130" s="6"/>
      <c r="AG130" s="6"/>
      <c r="AH130" s="4"/>
      <c r="AI130" s="6"/>
      <c r="AJ130" s="6"/>
      <c r="AK130" s="6"/>
      <c r="AL130" s="6"/>
      <c r="AM130" s="4"/>
      <c r="AN130" s="4"/>
      <c r="AO130" s="4"/>
      <c r="AP130" s="4"/>
      <c r="AQ130" s="6"/>
      <c r="AR130" s="6"/>
      <c r="AS130" s="6"/>
      <c r="AT130" s="6"/>
      <c r="AU130" s="6"/>
      <c r="AV130" s="6"/>
      <c r="AW130" s="6"/>
      <c r="AX130" s="6"/>
      <c r="AY130" s="6"/>
      <c r="AZ130" s="6"/>
      <c r="BA130" s="6"/>
      <c r="BB130" s="6"/>
      <c r="BC130" s="6"/>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row>
    <row r="131" spans="2:250" ht="23.25" customHeight="1">
      <c r="B131" s="14">
        <f t="shared" si="2"/>
        <v>50</v>
      </c>
      <c r="C131" s="14">
        <v>1</v>
      </c>
      <c r="D131" s="161">
        <v>3</v>
      </c>
      <c r="E131" s="54" cm="1">
        <f t="array" ref="E131">ABS(SUM(--IF(_xlfn.XLOOKUP(LEFT(G131:AE131,1),$O$108:$O$115,$P$108:$P$115,,0,1)="Left",RIGHT(G131:AE131,1),0))-SUM(--IF(_xlfn.XLOOKUP(LEFT(G131:AE131,1),$O$108:$O$115,$P$108:$P$115,,0,1)="Right",RIGHT(G131:AE131,1),0)))</f>
        <v>57</v>
      </c>
      <c r="F131" s="141"/>
      <c r="G131" s="15" t="s">
        <v>79</v>
      </c>
      <c r="H131" s="15" t="s">
        <v>95</v>
      </c>
      <c r="I131" s="15" t="s">
        <v>116</v>
      </c>
      <c r="J131" s="15" t="s">
        <v>84</v>
      </c>
      <c r="K131" s="15" t="s">
        <v>66</v>
      </c>
      <c r="L131" s="15" t="s">
        <v>119</v>
      </c>
      <c r="M131" s="15" t="s">
        <v>98</v>
      </c>
      <c r="N131" s="15" t="s">
        <v>92</v>
      </c>
      <c r="O131" s="15" t="s">
        <v>113</v>
      </c>
      <c r="P131" s="15" t="s">
        <v>98</v>
      </c>
      <c r="Q131" s="15" t="s">
        <v>79</v>
      </c>
      <c r="R131" s="15" t="s">
        <v>110</v>
      </c>
      <c r="S131" s="15" t="s">
        <v>123</v>
      </c>
      <c r="T131" s="15" t="s">
        <v>125</v>
      </c>
      <c r="U131" s="15" t="s">
        <v>107</v>
      </c>
      <c r="V131" s="15" t="s">
        <v>51</v>
      </c>
      <c r="W131" s="15" t="s">
        <v>58</v>
      </c>
      <c r="X131" s="15" t="s">
        <v>67</v>
      </c>
      <c r="Y131" s="15" t="s">
        <v>113</v>
      </c>
      <c r="Z131" s="15" t="s">
        <v>100</v>
      </c>
      <c r="AA131" s="15" t="s">
        <v>65</v>
      </c>
      <c r="AB131" s="15" t="s">
        <v>64</v>
      </c>
      <c r="AC131" s="15" t="s">
        <v>106</v>
      </c>
      <c r="AD131" s="15" t="s">
        <v>113</v>
      </c>
      <c r="AE131" s="15" t="s">
        <v>100</v>
      </c>
      <c r="AF131" s="6"/>
      <c r="AG131" s="6"/>
      <c r="AH131" s="6"/>
      <c r="AI131" s="6"/>
      <c r="AJ131" s="6"/>
      <c r="AK131" s="6"/>
      <c r="AL131" s="6"/>
      <c r="AM131" s="6"/>
      <c r="AN131" s="4"/>
      <c r="AO131" s="6"/>
      <c r="AP131" s="4"/>
      <c r="AQ131" s="6"/>
      <c r="AR131" s="6"/>
      <c r="AS131" s="6"/>
      <c r="AT131" s="6"/>
      <c r="AU131" s="6"/>
      <c r="AV131" s="6"/>
      <c r="AW131" s="6"/>
      <c r="AX131" s="6"/>
      <c r="AY131" s="6"/>
      <c r="AZ131" s="6"/>
      <c r="BA131" s="6"/>
      <c r="BB131" s="6"/>
      <c r="BC131" s="6"/>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row>
    <row r="132" spans="2:250" ht="23.25" customHeight="1">
      <c r="B132" s="14">
        <f t="shared" si="2"/>
        <v>51</v>
      </c>
      <c r="C132" s="14">
        <v>1</v>
      </c>
      <c r="D132" s="161">
        <v>3</v>
      </c>
      <c r="E132" s="54" cm="1">
        <f t="array" ref="E132">ABS(SUM(--IF(_xlfn.XLOOKUP(LEFT(G132:AE132,1),$O$108:$O$115,$P$108:$P$115,,0,1)="Left",RIGHT(G132:AE132,1),0))-SUM(--IF(_xlfn.XLOOKUP(LEFT(G132:AE132,1),$O$108:$O$115,$P$108:$P$115,,0,1)="Right",RIGHT(G132:AE132,1),0)))</f>
        <v>53</v>
      </c>
      <c r="F132" s="141"/>
      <c r="G132" s="15" t="s">
        <v>88</v>
      </c>
      <c r="H132" s="15" t="s">
        <v>65</v>
      </c>
      <c r="I132" s="15" t="s">
        <v>50</v>
      </c>
      <c r="J132" s="15" t="s">
        <v>114</v>
      </c>
      <c r="K132" s="15" t="s">
        <v>111</v>
      </c>
      <c r="L132" s="15" t="s">
        <v>83</v>
      </c>
      <c r="M132" s="15" t="s">
        <v>108</v>
      </c>
      <c r="N132" s="15" t="s">
        <v>89</v>
      </c>
      <c r="O132" s="15" t="s">
        <v>107</v>
      </c>
      <c r="P132" s="15" t="s">
        <v>77</v>
      </c>
      <c r="Q132" s="15" t="s">
        <v>88</v>
      </c>
      <c r="R132" s="15" t="s">
        <v>117</v>
      </c>
      <c r="S132" s="15" t="s">
        <v>60</v>
      </c>
      <c r="T132" s="15" t="s">
        <v>107</v>
      </c>
      <c r="U132" s="15" t="s">
        <v>92</v>
      </c>
      <c r="V132" s="15" t="s">
        <v>119</v>
      </c>
      <c r="W132" s="15" t="s">
        <v>112</v>
      </c>
      <c r="X132" s="15" t="s">
        <v>75</v>
      </c>
      <c r="Y132" s="15" t="s">
        <v>54</v>
      </c>
      <c r="Z132" s="15" t="s">
        <v>108</v>
      </c>
      <c r="AA132" s="15" t="s">
        <v>119</v>
      </c>
      <c r="AB132" s="15" t="s">
        <v>127</v>
      </c>
      <c r="AC132" s="15" t="s">
        <v>82</v>
      </c>
      <c r="AD132" s="15" t="s">
        <v>121</v>
      </c>
      <c r="AE132" s="15" t="s">
        <v>83</v>
      </c>
      <c r="AF132" s="6"/>
      <c r="AG132" s="6"/>
      <c r="AH132" s="6"/>
      <c r="AI132" s="6"/>
      <c r="AJ132" s="6"/>
      <c r="AK132" s="6"/>
      <c r="AL132" s="6"/>
      <c r="AM132" s="4"/>
      <c r="AN132" s="4"/>
      <c r="AO132" s="4"/>
      <c r="AP132" s="4"/>
      <c r="AQ132" s="6"/>
      <c r="AR132" s="6"/>
      <c r="AS132" s="6"/>
      <c r="AT132" s="6"/>
      <c r="AU132" s="6"/>
      <c r="AV132" s="6"/>
      <c r="AW132" s="6"/>
      <c r="AX132" s="6"/>
      <c r="AY132" s="6"/>
      <c r="AZ132" s="6"/>
      <c r="BA132" s="6"/>
      <c r="BB132" s="6"/>
      <c r="BC132" s="6"/>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row>
    <row r="133" spans="2:250" ht="23.25" customHeight="1">
      <c r="B133" s="14">
        <f t="shared" si="2"/>
        <v>52</v>
      </c>
      <c r="C133" s="14">
        <v>1</v>
      </c>
      <c r="D133" s="161">
        <v>3</v>
      </c>
      <c r="E133" s="54" cm="1">
        <f t="array" ref="E133">ABS(SUM(--IF(_xlfn.XLOOKUP(LEFT(G133:AE133,1),$O$108:$O$115,$P$108:$P$115,,0,1)="Left",RIGHT(G133:AE133,1),0))-SUM(--IF(_xlfn.XLOOKUP(LEFT(G133:AE133,1),$O$108:$O$115,$P$108:$P$115,,0,1)="Right",RIGHT(G133:AE133,1),0)))</f>
        <v>48</v>
      </c>
      <c r="F133" s="141"/>
      <c r="G133" s="15" t="s">
        <v>101</v>
      </c>
      <c r="H133" s="15" t="s">
        <v>91</v>
      </c>
      <c r="I133" s="15" t="s">
        <v>73</v>
      </c>
      <c r="J133" s="15" t="s">
        <v>114</v>
      </c>
      <c r="K133" s="15" t="s">
        <v>115</v>
      </c>
      <c r="L133" s="15" t="s">
        <v>62</v>
      </c>
      <c r="M133" s="15" t="s">
        <v>91</v>
      </c>
      <c r="N133" s="15" t="s">
        <v>54</v>
      </c>
      <c r="O133" s="15" t="s">
        <v>113</v>
      </c>
      <c r="P133" s="15" t="s">
        <v>77</v>
      </c>
      <c r="Q133" s="15" t="s">
        <v>50</v>
      </c>
      <c r="R133" s="15" t="s">
        <v>115</v>
      </c>
      <c r="S133" s="15" t="s">
        <v>57</v>
      </c>
      <c r="T133" s="15" t="s">
        <v>117</v>
      </c>
      <c r="U133" s="15" t="s">
        <v>51</v>
      </c>
      <c r="V133" s="15" t="s">
        <v>52</v>
      </c>
      <c r="W133" s="15" t="s">
        <v>72</v>
      </c>
      <c r="X133" s="15" t="s">
        <v>111</v>
      </c>
      <c r="Y133" s="15" t="s">
        <v>54</v>
      </c>
      <c r="Z133" s="15" t="s">
        <v>90</v>
      </c>
      <c r="AA133" s="15" t="s">
        <v>98</v>
      </c>
      <c r="AB133" s="15" t="s">
        <v>100</v>
      </c>
      <c r="AC133" s="15" t="s">
        <v>92</v>
      </c>
      <c r="AD133" s="15" t="s">
        <v>124</v>
      </c>
      <c r="AE133" s="15" t="s">
        <v>121</v>
      </c>
      <c r="AF133" s="6"/>
      <c r="AG133" s="6"/>
      <c r="AH133" s="6"/>
      <c r="AI133" s="6"/>
      <c r="AJ133" s="6"/>
      <c r="AK133" s="6"/>
      <c r="AL133" s="6"/>
      <c r="AM133" s="4"/>
      <c r="AN133" s="4"/>
      <c r="AO133" s="4"/>
      <c r="AP133" s="4"/>
      <c r="AQ133" s="6"/>
      <c r="AR133" s="6"/>
      <c r="AS133" s="6"/>
      <c r="AT133" s="6"/>
      <c r="AU133" s="6"/>
      <c r="AV133" s="6"/>
      <c r="AW133" s="6"/>
      <c r="AX133" s="6"/>
      <c r="AY133" s="6"/>
      <c r="AZ133" s="6"/>
      <c r="BA133" s="6"/>
      <c r="BB133" s="6"/>
      <c r="BC133" s="6"/>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row>
    <row r="134" spans="2:250" ht="23.25" customHeight="1">
      <c r="B134" s="14">
        <f t="shared" si="2"/>
        <v>53</v>
      </c>
      <c r="C134" s="14">
        <v>1</v>
      </c>
      <c r="D134" s="161">
        <v>3</v>
      </c>
      <c r="E134" s="54" cm="1">
        <f t="array" ref="E134">ABS(SUM(--IF(_xlfn.XLOOKUP(LEFT(G134:AE134,1),$O$108:$O$115,$P$108:$P$115,,0,1)="Left",RIGHT(G134:AE134,1),0))-SUM(--IF(_xlfn.XLOOKUP(LEFT(G134:AE134,1),$O$108:$O$115,$P$108:$P$115,,0,1)="Right",RIGHT(G134:AE134,1),0)))</f>
        <v>69</v>
      </c>
      <c r="F134" s="141"/>
      <c r="G134" s="15" t="s">
        <v>108</v>
      </c>
      <c r="H134" s="15" t="s">
        <v>78</v>
      </c>
      <c r="I134" s="15" t="s">
        <v>121</v>
      </c>
      <c r="J134" s="15" t="s">
        <v>121</v>
      </c>
      <c r="K134" s="15" t="s">
        <v>69</v>
      </c>
      <c r="L134" s="15" t="s">
        <v>87</v>
      </c>
      <c r="M134" s="15" t="s">
        <v>93</v>
      </c>
      <c r="N134" s="15" t="s">
        <v>86</v>
      </c>
      <c r="O134" s="15" t="s">
        <v>66</v>
      </c>
      <c r="P134" s="15" t="s">
        <v>110</v>
      </c>
      <c r="Q134" s="15" t="s">
        <v>77</v>
      </c>
      <c r="R134" s="15" t="s">
        <v>84</v>
      </c>
      <c r="S134" s="15" t="s">
        <v>88</v>
      </c>
      <c r="T134" s="15" t="s">
        <v>83</v>
      </c>
      <c r="U134" s="15" t="s">
        <v>82</v>
      </c>
      <c r="V134" s="15" t="s">
        <v>65</v>
      </c>
      <c r="W134" s="15" t="s">
        <v>72</v>
      </c>
      <c r="X134" s="15" t="s">
        <v>57</v>
      </c>
      <c r="Y134" s="15" t="s">
        <v>81</v>
      </c>
      <c r="Z134" s="15" t="s">
        <v>58</v>
      </c>
      <c r="AA134" s="15" t="s">
        <v>56</v>
      </c>
      <c r="AB134" s="15" t="s">
        <v>52</v>
      </c>
      <c r="AC134" s="15" t="s">
        <v>50</v>
      </c>
      <c r="AD134" s="15" t="s">
        <v>82</v>
      </c>
      <c r="AE134" s="15" t="s">
        <v>75</v>
      </c>
      <c r="AF134" s="6"/>
      <c r="AG134" s="6"/>
      <c r="AH134" s="6"/>
      <c r="AI134" s="6"/>
      <c r="AJ134" s="6"/>
      <c r="AK134" s="6"/>
      <c r="AL134" s="6"/>
      <c r="AM134" s="4"/>
      <c r="AN134" s="4"/>
      <c r="AO134" s="4"/>
      <c r="AP134" s="4"/>
      <c r="AQ134" s="6"/>
      <c r="AR134" s="6"/>
      <c r="AS134" s="6"/>
      <c r="AT134" s="6"/>
      <c r="AU134" s="6"/>
      <c r="AV134" s="6"/>
      <c r="AW134" s="6"/>
      <c r="AX134" s="6"/>
      <c r="AY134" s="6"/>
      <c r="AZ134" s="6"/>
      <c r="BA134" s="6"/>
      <c r="BB134" s="6"/>
      <c r="BC134" s="6"/>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row>
    <row r="135" spans="2:250" ht="23.25" customHeight="1">
      <c r="B135" s="14">
        <f t="shared" si="2"/>
        <v>54</v>
      </c>
      <c r="C135" s="14">
        <v>1</v>
      </c>
      <c r="D135" s="161">
        <v>3</v>
      </c>
      <c r="E135" s="54" cm="1">
        <f t="array" ref="E135">ABS(SUM(--IF(_xlfn.XLOOKUP(LEFT(G135:AE135,1),$O$108:$O$115,$P$108:$P$115,,0,1)="Left",RIGHT(G135:AE135,1),0))-SUM(--IF(_xlfn.XLOOKUP(LEFT(G135:AE135,1),$O$108:$O$115,$P$108:$P$115,,0,1)="Right",RIGHT(G135:AE135,1),0)))</f>
        <v>90</v>
      </c>
      <c r="F135" s="141"/>
      <c r="G135" s="15" t="s">
        <v>117</v>
      </c>
      <c r="H135" s="15" t="s">
        <v>122</v>
      </c>
      <c r="I135" s="15" t="s">
        <v>107</v>
      </c>
      <c r="J135" s="15" t="s">
        <v>86</v>
      </c>
      <c r="K135" s="15" t="s">
        <v>91</v>
      </c>
      <c r="L135" s="15" t="s">
        <v>52</v>
      </c>
      <c r="M135" s="15" t="s">
        <v>88</v>
      </c>
      <c r="N135" s="15" t="s">
        <v>108</v>
      </c>
      <c r="O135" s="15" t="s">
        <v>78</v>
      </c>
      <c r="P135" s="15" t="s">
        <v>62</v>
      </c>
      <c r="Q135" s="15" t="s">
        <v>61</v>
      </c>
      <c r="R135" s="15" t="s">
        <v>83</v>
      </c>
      <c r="S135" s="15" t="s">
        <v>111</v>
      </c>
      <c r="T135" s="15" t="s">
        <v>127</v>
      </c>
      <c r="U135" s="15" t="s">
        <v>98</v>
      </c>
      <c r="V135" s="15" t="s">
        <v>54</v>
      </c>
      <c r="W135" s="15" t="s">
        <v>75</v>
      </c>
      <c r="X135" s="15" t="s">
        <v>91</v>
      </c>
      <c r="Y135" s="15" t="s">
        <v>66</v>
      </c>
      <c r="Z135" s="15" t="s">
        <v>57</v>
      </c>
      <c r="AA135" s="15" t="s">
        <v>92</v>
      </c>
      <c r="AB135" s="15" t="s">
        <v>111</v>
      </c>
      <c r="AC135" s="15" t="s">
        <v>97</v>
      </c>
      <c r="AD135" s="15" t="s">
        <v>83</v>
      </c>
      <c r="AE135" s="15" t="s">
        <v>50</v>
      </c>
      <c r="AF135" s="6"/>
      <c r="AG135" s="6"/>
      <c r="AH135" s="6"/>
      <c r="AI135" s="6"/>
      <c r="AJ135" s="6"/>
      <c r="AK135" s="6"/>
      <c r="AL135" s="6"/>
      <c r="AM135" s="4"/>
      <c r="AN135" s="4"/>
      <c r="AO135" s="4"/>
      <c r="AP135" s="4"/>
      <c r="AQ135" s="6"/>
      <c r="AR135" s="6"/>
      <c r="AS135" s="6"/>
      <c r="AT135" s="6"/>
      <c r="AU135" s="6"/>
      <c r="AV135" s="6"/>
      <c r="AW135" s="6"/>
      <c r="AX135" s="6"/>
      <c r="AY135" s="6"/>
      <c r="AZ135" s="6"/>
      <c r="BA135" s="6"/>
      <c r="BB135" s="6"/>
      <c r="BC135" s="6"/>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row>
    <row r="136" spans="2:250" ht="23.25" customHeight="1">
      <c r="B136" s="14">
        <f t="shared" si="2"/>
        <v>55</v>
      </c>
      <c r="C136" s="14">
        <v>1</v>
      </c>
      <c r="D136" s="161">
        <v>3</v>
      </c>
      <c r="E136" s="54" cm="1">
        <f t="array" ref="E136">ABS(SUM(--IF(_xlfn.XLOOKUP(LEFT(G136:AE136,1),$O$108:$O$115,$P$108:$P$115,,0,1)="Left",RIGHT(G136:AE136,1),0))-SUM(--IF(_xlfn.XLOOKUP(LEFT(G136:AE136,1),$O$108:$O$115,$P$108:$P$115,,0,1)="Right",RIGHT(G136:AE136,1),0)))</f>
        <v>45</v>
      </c>
      <c r="F136" s="141"/>
      <c r="G136" s="15" t="s">
        <v>119</v>
      </c>
      <c r="H136" s="15" t="s">
        <v>80</v>
      </c>
      <c r="I136" s="15" t="s">
        <v>120</v>
      </c>
      <c r="J136" s="15" t="s">
        <v>102</v>
      </c>
      <c r="K136" s="15" t="s">
        <v>55</v>
      </c>
      <c r="L136" s="15" t="s">
        <v>99</v>
      </c>
      <c r="M136" s="15" t="s">
        <v>55</v>
      </c>
      <c r="N136" s="15" t="s">
        <v>57</v>
      </c>
      <c r="O136" s="15" t="s">
        <v>106</v>
      </c>
      <c r="P136" s="15" t="s">
        <v>102</v>
      </c>
      <c r="Q136" s="15" t="s">
        <v>76</v>
      </c>
      <c r="R136" s="15" t="s">
        <v>65</v>
      </c>
      <c r="S136" s="15" t="s">
        <v>127</v>
      </c>
      <c r="T136" s="15" t="s">
        <v>64</v>
      </c>
      <c r="U136" s="15" t="s">
        <v>61</v>
      </c>
      <c r="V136" s="15" t="s">
        <v>111</v>
      </c>
      <c r="W136" s="15" t="s">
        <v>97</v>
      </c>
      <c r="X136" s="15" t="s">
        <v>112</v>
      </c>
      <c r="Y136" s="15" t="s">
        <v>119</v>
      </c>
      <c r="Z136" s="15" t="s">
        <v>72</v>
      </c>
      <c r="AA136" s="15" t="s">
        <v>114</v>
      </c>
      <c r="AB136" s="15" t="s">
        <v>71</v>
      </c>
      <c r="AC136" s="15" t="s">
        <v>67</v>
      </c>
      <c r="AD136" s="15" t="s">
        <v>84</v>
      </c>
      <c r="AE136" s="15" t="s">
        <v>125</v>
      </c>
      <c r="AF136" s="6"/>
      <c r="AG136" s="6"/>
      <c r="AH136" s="6"/>
      <c r="AI136" s="6"/>
      <c r="AJ136" s="6"/>
      <c r="AK136" s="6"/>
      <c r="AL136" s="6"/>
      <c r="AM136" s="4"/>
      <c r="AN136" s="4"/>
      <c r="AO136" s="4"/>
      <c r="AP136" s="4"/>
      <c r="AQ136" s="6"/>
      <c r="AR136" s="6"/>
      <c r="AS136" s="6"/>
      <c r="AT136" s="6"/>
      <c r="AU136" s="6"/>
      <c r="AV136" s="6"/>
      <c r="AW136" s="6"/>
      <c r="AX136" s="6"/>
      <c r="AY136" s="6"/>
      <c r="AZ136" s="6"/>
      <c r="BA136" s="6"/>
      <c r="BB136" s="6"/>
      <c r="BC136" s="6"/>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row>
    <row r="137" spans="2:250" ht="23.25" customHeight="1">
      <c r="B137" s="14">
        <f t="shared" si="2"/>
        <v>56</v>
      </c>
      <c r="C137" s="14">
        <v>1</v>
      </c>
      <c r="D137" s="161">
        <v>3</v>
      </c>
      <c r="E137" s="54" cm="1">
        <f t="array" ref="E137">ABS(SUM(--IF(_xlfn.XLOOKUP(LEFT(G137:AE137,1),$O$108:$O$115,$P$108:$P$115,,0,1)="Left",RIGHT(G137:AE137,1),0))-SUM(--IF(_xlfn.XLOOKUP(LEFT(G137:AE137,1),$O$108:$O$115,$P$108:$P$115,,0,1)="Right",RIGHT(G137:AE137,1),0)))</f>
        <v>51</v>
      </c>
      <c r="F137" s="141"/>
      <c r="G137" s="15" t="s">
        <v>88</v>
      </c>
      <c r="H137" s="15" t="s">
        <v>59</v>
      </c>
      <c r="I137" s="15" t="s">
        <v>116</v>
      </c>
      <c r="J137" s="15" t="s">
        <v>97</v>
      </c>
      <c r="K137" s="15" t="s">
        <v>94</v>
      </c>
      <c r="L137" s="15" t="s">
        <v>123</v>
      </c>
      <c r="M137" s="15" t="s">
        <v>122</v>
      </c>
      <c r="N137" s="15" t="s">
        <v>84</v>
      </c>
      <c r="O137" s="15" t="s">
        <v>70</v>
      </c>
      <c r="P137" s="15" t="s">
        <v>78</v>
      </c>
      <c r="Q137" s="15" t="s">
        <v>66</v>
      </c>
      <c r="R137" s="15" t="s">
        <v>124</v>
      </c>
      <c r="S137" s="15" t="s">
        <v>102</v>
      </c>
      <c r="T137" s="15" t="s">
        <v>99</v>
      </c>
      <c r="U137" s="15" t="s">
        <v>124</v>
      </c>
      <c r="V137" s="15" t="s">
        <v>60</v>
      </c>
      <c r="W137" s="15" t="s">
        <v>112</v>
      </c>
      <c r="X137" s="15" t="s">
        <v>115</v>
      </c>
      <c r="Y137" s="15" t="s">
        <v>106</v>
      </c>
      <c r="Z137" s="15" t="s">
        <v>116</v>
      </c>
      <c r="AA137" s="15" t="s">
        <v>69</v>
      </c>
      <c r="AB137" s="15" t="s">
        <v>124</v>
      </c>
      <c r="AC137" s="15" t="s">
        <v>106</v>
      </c>
      <c r="AD137" s="15" t="s">
        <v>103</v>
      </c>
      <c r="AE137" s="15" t="s">
        <v>111</v>
      </c>
      <c r="AF137" s="6"/>
      <c r="AG137" s="6"/>
      <c r="AH137" s="6"/>
      <c r="AI137" s="6"/>
      <c r="AJ137" s="6"/>
      <c r="AK137" s="6"/>
      <c r="AL137" s="6"/>
      <c r="AM137" s="4"/>
      <c r="AN137" s="4"/>
      <c r="AO137" s="4"/>
      <c r="AP137" s="4"/>
      <c r="AQ137" s="6"/>
      <c r="AR137" s="6"/>
      <c r="AS137" s="6"/>
      <c r="AT137" s="6"/>
      <c r="AU137" s="6"/>
      <c r="AV137" s="6"/>
      <c r="AW137" s="6"/>
      <c r="AX137" s="6"/>
      <c r="AY137" s="6"/>
      <c r="AZ137" s="6"/>
      <c r="BA137" s="6"/>
      <c r="BB137" s="6"/>
      <c r="BC137" s="6"/>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row>
    <row r="138" spans="2:250" ht="23.25" customHeight="1">
      <c r="B138" s="14">
        <f t="shared" si="2"/>
        <v>57</v>
      </c>
      <c r="C138" s="14">
        <v>1</v>
      </c>
      <c r="D138" s="161">
        <v>3</v>
      </c>
      <c r="E138" s="54" cm="1">
        <f t="array" ref="E138">ABS(SUM(--IF(_xlfn.XLOOKUP(LEFT(G138:AE138,1),$O$108:$O$115,$P$108:$P$115,,0,1)="Left",RIGHT(G138:AE138,1),0))-SUM(--IF(_xlfn.XLOOKUP(LEFT(G138:AE138,1),$O$108:$O$115,$P$108:$P$115,,0,1)="Right",RIGHT(G138:AE138,1),0)))</f>
        <v>12</v>
      </c>
      <c r="F138" s="141"/>
      <c r="G138" s="15" t="s">
        <v>121</v>
      </c>
      <c r="H138" s="15" t="s">
        <v>119</v>
      </c>
      <c r="I138" s="15" t="s">
        <v>78</v>
      </c>
      <c r="J138" s="15" t="s">
        <v>106</v>
      </c>
      <c r="K138" s="15" t="s">
        <v>94</v>
      </c>
      <c r="L138" s="15" t="s">
        <v>100</v>
      </c>
      <c r="M138" s="15" t="s">
        <v>88</v>
      </c>
      <c r="N138" s="15" t="s">
        <v>65</v>
      </c>
      <c r="O138" s="15" t="s">
        <v>102</v>
      </c>
      <c r="P138" s="15" t="s">
        <v>124</v>
      </c>
      <c r="Q138" s="15" t="s">
        <v>120</v>
      </c>
      <c r="R138" s="15" t="s">
        <v>79</v>
      </c>
      <c r="S138" s="15" t="s">
        <v>95</v>
      </c>
      <c r="T138" s="15" t="s">
        <v>111</v>
      </c>
      <c r="U138" s="15" t="s">
        <v>119</v>
      </c>
      <c r="V138" s="15" t="s">
        <v>72</v>
      </c>
      <c r="W138" s="15" t="s">
        <v>92</v>
      </c>
      <c r="X138" s="15" t="s">
        <v>56</v>
      </c>
      <c r="Y138" s="15" t="s">
        <v>107</v>
      </c>
      <c r="Z138" s="15" t="s">
        <v>119</v>
      </c>
      <c r="AA138" s="15" t="s">
        <v>108</v>
      </c>
      <c r="AB138" s="15" t="s">
        <v>93</v>
      </c>
      <c r="AC138" s="15" t="s">
        <v>57</v>
      </c>
      <c r="AD138" s="15" t="s">
        <v>50</v>
      </c>
      <c r="AE138" s="15" t="s">
        <v>79</v>
      </c>
      <c r="AF138" s="6"/>
      <c r="AG138" s="6"/>
      <c r="AH138" s="6"/>
      <c r="AI138" s="6"/>
      <c r="AJ138" s="6"/>
      <c r="AK138" s="6"/>
      <c r="AL138" s="6"/>
      <c r="AM138" s="4"/>
      <c r="AN138" s="4"/>
      <c r="AO138" s="4"/>
      <c r="AP138" s="4"/>
      <c r="AQ138" s="6"/>
      <c r="AR138" s="6"/>
      <c r="AS138" s="6"/>
      <c r="AT138" s="6"/>
      <c r="AU138" s="6"/>
      <c r="AV138" s="6"/>
      <c r="AW138" s="6"/>
      <c r="AX138" s="6"/>
      <c r="AY138" s="6"/>
      <c r="AZ138" s="6"/>
      <c r="BA138" s="6"/>
      <c r="BB138" s="6"/>
      <c r="BC138" s="6"/>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row>
    <row r="139" spans="2:250" ht="23.25" customHeight="1">
      <c r="B139" s="14">
        <f t="shared" si="2"/>
        <v>58</v>
      </c>
      <c r="C139" s="14">
        <v>1</v>
      </c>
      <c r="D139" s="161">
        <v>3</v>
      </c>
      <c r="E139" s="54" cm="1">
        <f t="array" ref="E139">ABS(SUM(--IF(_xlfn.XLOOKUP(LEFT(G139:AE139,1),$O$108:$O$115,$P$108:$P$115,,0,1)="Left",RIGHT(G139:AE139,1),0))-SUM(--IF(_xlfn.XLOOKUP(LEFT(G139:AE139,1),$O$108:$O$115,$P$108:$P$115,,0,1)="Right",RIGHT(G139:AE139,1),0)))</f>
        <v>38</v>
      </c>
      <c r="F139" s="141"/>
      <c r="G139" s="15" t="s">
        <v>57</v>
      </c>
      <c r="H139" s="15" t="s">
        <v>92</v>
      </c>
      <c r="I139" s="15" t="s">
        <v>62</v>
      </c>
      <c r="J139" s="15" t="s">
        <v>101</v>
      </c>
      <c r="K139" s="15" t="s">
        <v>58</v>
      </c>
      <c r="L139" s="15" t="s">
        <v>58</v>
      </c>
      <c r="M139" s="15" t="s">
        <v>51</v>
      </c>
      <c r="N139" s="15" t="s">
        <v>113</v>
      </c>
      <c r="O139" s="15" t="s">
        <v>80</v>
      </c>
      <c r="P139" s="15" t="s">
        <v>65</v>
      </c>
      <c r="Q139" s="15" t="s">
        <v>52</v>
      </c>
      <c r="R139" s="15" t="s">
        <v>83</v>
      </c>
      <c r="S139" s="15" t="s">
        <v>88</v>
      </c>
      <c r="T139" s="15" t="s">
        <v>54</v>
      </c>
      <c r="U139" s="15" t="s">
        <v>67</v>
      </c>
      <c r="V139" s="15" t="s">
        <v>54</v>
      </c>
      <c r="W139" s="15" t="s">
        <v>60</v>
      </c>
      <c r="X139" s="15" t="s">
        <v>50</v>
      </c>
      <c r="Y139" s="15" t="s">
        <v>90</v>
      </c>
      <c r="Z139" s="15" t="s">
        <v>127</v>
      </c>
      <c r="AA139" s="15" t="s">
        <v>95</v>
      </c>
      <c r="AB139" s="15" t="s">
        <v>108</v>
      </c>
      <c r="AC139" s="15" t="s">
        <v>85</v>
      </c>
      <c r="AD139" s="15" t="s">
        <v>92</v>
      </c>
      <c r="AE139" s="15" t="s">
        <v>58</v>
      </c>
      <c r="AF139" s="6"/>
      <c r="AG139" s="6"/>
      <c r="AH139" s="6"/>
      <c r="AI139" s="6"/>
      <c r="AJ139" s="6"/>
      <c r="AK139" s="6"/>
      <c r="AL139" s="6"/>
      <c r="AM139" s="4"/>
      <c r="AN139" s="4"/>
      <c r="AO139" s="4"/>
      <c r="AP139" s="4"/>
      <c r="AQ139" s="6"/>
      <c r="AR139" s="6"/>
      <c r="AS139" s="6"/>
      <c r="AT139" s="6"/>
      <c r="AU139" s="6"/>
      <c r="AV139" s="6"/>
      <c r="AW139" s="6"/>
      <c r="AX139" s="6"/>
      <c r="AY139" s="6"/>
      <c r="AZ139" s="6"/>
      <c r="BA139" s="6"/>
      <c r="BB139" s="6"/>
      <c r="BC139" s="6"/>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row>
    <row r="140" spans="2:250" ht="23.25" customHeight="1">
      <c r="B140" s="14">
        <f t="shared" si="2"/>
        <v>59</v>
      </c>
      <c r="C140" s="14">
        <v>1</v>
      </c>
      <c r="D140" s="161">
        <v>3</v>
      </c>
      <c r="E140" s="54" cm="1">
        <f t="array" ref="E140">ABS(SUM(--IF(_xlfn.XLOOKUP(LEFT(G140:AE140,1),$O$108:$O$115,$P$108:$P$115,,0,1)="Left",RIGHT(G140:AE140,1),0))-SUM(--IF(_xlfn.XLOOKUP(LEFT(G140:AE140,1),$O$108:$O$115,$P$108:$P$115,,0,1)="Right",RIGHT(G140:AE140,1),0)))</f>
        <v>41</v>
      </c>
      <c r="F140" s="141"/>
      <c r="G140" s="15" t="s">
        <v>78</v>
      </c>
      <c r="H140" s="15" t="s">
        <v>78</v>
      </c>
      <c r="I140" s="15" t="s">
        <v>64</v>
      </c>
      <c r="J140" s="15" t="s">
        <v>108</v>
      </c>
      <c r="K140" s="15" t="s">
        <v>102</v>
      </c>
      <c r="L140" s="15" t="s">
        <v>83</v>
      </c>
      <c r="M140" s="15" t="s">
        <v>69</v>
      </c>
      <c r="N140" s="15" t="s">
        <v>115</v>
      </c>
      <c r="O140" s="15" t="s">
        <v>66</v>
      </c>
      <c r="P140" s="15" t="s">
        <v>94</v>
      </c>
      <c r="Q140" s="15" t="s">
        <v>78</v>
      </c>
      <c r="R140" s="15" t="s">
        <v>85</v>
      </c>
      <c r="S140" s="15" t="s">
        <v>92</v>
      </c>
      <c r="T140" s="15" t="s">
        <v>85</v>
      </c>
      <c r="U140" s="15" t="s">
        <v>114</v>
      </c>
      <c r="V140" s="15" t="s">
        <v>56</v>
      </c>
      <c r="W140" s="15" t="s">
        <v>94</v>
      </c>
      <c r="X140" s="15" t="s">
        <v>91</v>
      </c>
      <c r="Y140" s="15" t="s">
        <v>104</v>
      </c>
      <c r="Z140" s="15" t="s">
        <v>61</v>
      </c>
      <c r="AA140" s="15" t="s">
        <v>70</v>
      </c>
      <c r="AB140" s="15" t="s">
        <v>76</v>
      </c>
      <c r="AC140" s="15" t="s">
        <v>99</v>
      </c>
      <c r="AD140" s="15" t="s">
        <v>72</v>
      </c>
      <c r="AE140" s="15" t="s">
        <v>75</v>
      </c>
      <c r="AF140" s="6"/>
      <c r="AG140" s="6"/>
      <c r="AH140" s="6"/>
      <c r="AI140" s="6"/>
      <c r="AJ140" s="6"/>
      <c r="AK140" s="6"/>
      <c r="AL140" s="6"/>
      <c r="AM140" s="4"/>
      <c r="AN140" s="4"/>
      <c r="AO140" s="4"/>
      <c r="AP140" s="4"/>
      <c r="AQ140" s="6"/>
      <c r="AR140" s="6"/>
      <c r="AS140" s="6"/>
      <c r="AT140" s="6"/>
      <c r="AU140" s="6"/>
      <c r="AV140" s="6"/>
      <c r="AW140" s="6"/>
      <c r="AX140" s="6"/>
      <c r="AY140" s="6"/>
      <c r="AZ140" s="6"/>
      <c r="BA140" s="6"/>
      <c r="BB140" s="6"/>
      <c r="BC140" s="6"/>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row>
    <row r="141" spans="2:250" ht="23.25" customHeight="1">
      <c r="B141" s="14">
        <f t="shared" si="2"/>
        <v>60</v>
      </c>
      <c r="C141" s="14">
        <v>1</v>
      </c>
      <c r="D141" s="161">
        <v>3</v>
      </c>
      <c r="E141" s="54" cm="1">
        <f t="array" ref="E141">ABS(SUM(--IF(_xlfn.XLOOKUP(LEFT(G141:AE141,1),$O$108:$O$115,$P$108:$P$115,,0,1)="Left",RIGHT(G141:AE141,1),0))-SUM(--IF(_xlfn.XLOOKUP(LEFT(G141:AE141,1),$O$108:$O$115,$P$108:$P$115,,0,1)="Right",RIGHT(G141:AE141,1),0)))</f>
        <v>8</v>
      </c>
      <c r="F141" s="141"/>
      <c r="G141" s="15" t="s">
        <v>66</v>
      </c>
      <c r="H141" s="15" t="s">
        <v>55</v>
      </c>
      <c r="I141" s="15" t="s">
        <v>104</v>
      </c>
      <c r="J141" s="15" t="s">
        <v>127</v>
      </c>
      <c r="K141" s="15" t="s">
        <v>67</v>
      </c>
      <c r="L141" s="15" t="s">
        <v>125</v>
      </c>
      <c r="M141" s="15" t="s">
        <v>58</v>
      </c>
      <c r="N141" s="15" t="s">
        <v>66</v>
      </c>
      <c r="O141" s="15" t="s">
        <v>101</v>
      </c>
      <c r="P141" s="15" t="s">
        <v>88</v>
      </c>
      <c r="Q141" s="15" t="s">
        <v>56</v>
      </c>
      <c r="R141" s="15" t="s">
        <v>64</v>
      </c>
      <c r="S141" s="15" t="s">
        <v>89</v>
      </c>
      <c r="T141" s="15" t="s">
        <v>64</v>
      </c>
      <c r="U141" s="15" t="s">
        <v>114</v>
      </c>
      <c r="V141" s="15" t="s">
        <v>78</v>
      </c>
      <c r="W141" s="15" t="s">
        <v>107</v>
      </c>
      <c r="X141" s="15" t="s">
        <v>121</v>
      </c>
      <c r="Y141" s="15" t="s">
        <v>76</v>
      </c>
      <c r="Z141" s="15" t="s">
        <v>56</v>
      </c>
      <c r="AA141" s="15" t="s">
        <v>113</v>
      </c>
      <c r="AB141" s="15" t="s">
        <v>90</v>
      </c>
      <c r="AC141" s="15" t="s">
        <v>53</v>
      </c>
      <c r="AD141" s="15" t="s">
        <v>54</v>
      </c>
      <c r="AE141" s="15" t="s">
        <v>125</v>
      </c>
      <c r="AF141" s="6"/>
      <c r="AG141" s="6"/>
      <c r="AH141" s="6"/>
      <c r="AI141" s="6"/>
      <c r="AJ141" s="6"/>
      <c r="AK141" s="6"/>
      <c r="AL141" s="6"/>
      <c r="AM141" s="6"/>
      <c r="AN141" s="4"/>
      <c r="AO141" s="6"/>
      <c r="AP141" s="4"/>
      <c r="AQ141" s="6"/>
      <c r="AR141" s="6"/>
      <c r="AS141" s="6"/>
      <c r="AT141" s="6"/>
      <c r="AU141" s="6"/>
      <c r="AV141" s="6"/>
      <c r="AW141" s="6"/>
      <c r="AX141" s="6"/>
      <c r="AY141" s="6"/>
      <c r="AZ141" s="6"/>
      <c r="BA141" s="6"/>
      <c r="BB141" s="6"/>
      <c r="BC141" s="6"/>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row>
    <row r="142" spans="2:250" ht="15" customHeight="1">
      <c r="F142" s="141"/>
      <c r="W142" s="4"/>
      <c r="X142" s="4"/>
      <c r="Y142" s="4"/>
      <c r="AD142" s="6"/>
      <c r="AE142" s="6"/>
      <c r="AF142" s="6"/>
      <c r="AG142" s="6"/>
      <c r="AH142" s="6"/>
      <c r="AI142" s="6"/>
      <c r="AJ142" s="6"/>
      <c r="AK142" s="6"/>
      <c r="AL142" s="6"/>
      <c r="AM142" s="6"/>
      <c r="AN142" s="4"/>
      <c r="AO142" s="6"/>
      <c r="AP142" s="4"/>
      <c r="AQ142" s="6"/>
      <c r="AR142" s="6"/>
      <c r="AS142" s="6"/>
      <c r="AT142" s="6"/>
      <c r="AU142" s="6"/>
      <c r="AV142" s="6"/>
      <c r="AW142" s="6"/>
      <c r="AX142" s="6"/>
      <c r="AY142" s="6"/>
      <c r="AZ142" s="6"/>
      <c r="BA142" s="6"/>
      <c r="BB142" s="6"/>
      <c r="BC142" s="6"/>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row>
    <row r="143" spans="2:250" ht="15" customHeight="1" thickBot="1">
      <c r="F143" s="141"/>
      <c r="H143" s="57"/>
      <c r="I143" s="57"/>
      <c r="J143" s="57"/>
      <c r="K143" s="57"/>
      <c r="L143" s="57"/>
      <c r="M143" s="57"/>
      <c r="N143" s="4"/>
      <c r="O143" s="4"/>
      <c r="W143" s="4"/>
      <c r="X143" s="4"/>
      <c r="Y143" s="4"/>
      <c r="AM143" s="6"/>
      <c r="AN143" s="4"/>
      <c r="AO143" s="6"/>
      <c r="AP143" s="4"/>
    </row>
    <row r="144" spans="2:250" ht="20.100000000000001" customHeight="1" thickBot="1">
      <c r="B144" s="171" t="s">
        <v>7</v>
      </c>
      <c r="C144" s="29" t="s">
        <v>43</v>
      </c>
      <c r="D144" s="24" t="s">
        <v>231</v>
      </c>
      <c r="F144" s="141"/>
      <c r="H144" s="57"/>
      <c r="I144" s="57"/>
      <c r="J144" s="57"/>
      <c r="K144" s="57"/>
      <c r="L144" s="57"/>
      <c r="M144" s="57"/>
      <c r="O144" s="4"/>
      <c r="P144" s="4"/>
      <c r="Q144" s="4"/>
      <c r="AB144" s="4"/>
      <c r="AC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row>
    <row r="145" spans="2:250" ht="18" customHeight="1" thickBot="1">
      <c r="F145" s="141"/>
      <c r="H145" s="57"/>
      <c r="I145" s="57"/>
      <c r="J145" s="57"/>
      <c r="K145" s="57"/>
      <c r="L145" s="57"/>
      <c r="M145" s="167" t="s">
        <v>46</v>
      </c>
      <c r="N145" s="167"/>
      <c r="O145" s="167" t="s">
        <v>47</v>
      </c>
      <c r="P145" s="4"/>
      <c r="Q145" s="4"/>
      <c r="AB145" s="4"/>
      <c r="AC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row>
    <row r="146" spans="2:250" ht="18" customHeight="1">
      <c r="B146" s="75" t="s">
        <v>242</v>
      </c>
      <c r="F146" s="141"/>
      <c r="H146" s="57"/>
      <c r="I146" s="57"/>
      <c r="J146" s="57"/>
      <c r="K146" s="57"/>
      <c r="L146" s="57"/>
      <c r="M146" s="178" t="s">
        <v>44</v>
      </c>
      <c r="N146" s="179"/>
      <c r="O146" s="76"/>
      <c r="P146" s="4"/>
      <c r="Q146" s="4"/>
      <c r="U146" s="5"/>
      <c r="V146" s="5"/>
      <c r="W146" s="5"/>
      <c r="X146" s="5"/>
      <c r="Y146" s="5"/>
      <c r="Z146" s="5"/>
      <c r="AA146" s="5"/>
      <c r="AB146" s="4"/>
      <c r="AC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row>
    <row r="147" spans="2:250" ht="18" customHeight="1">
      <c r="B147" s="4"/>
      <c r="F147" s="141"/>
      <c r="H147" s="57"/>
      <c r="I147" s="57"/>
      <c r="J147" s="57"/>
      <c r="K147" s="57"/>
      <c r="L147" s="57"/>
      <c r="M147" s="178" t="s">
        <v>524</v>
      </c>
      <c r="N147" s="179"/>
      <c r="O147" s="77"/>
      <c r="P147" s="4"/>
      <c r="Q147" s="4"/>
      <c r="U147" s="5"/>
      <c r="V147" s="5"/>
      <c r="W147" s="5"/>
      <c r="X147" s="5"/>
      <c r="Y147" s="5"/>
      <c r="Z147" s="5"/>
      <c r="AA147" s="5"/>
      <c r="AB147" s="4"/>
      <c r="AC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row>
    <row r="148" spans="2:250" ht="18" customHeight="1">
      <c r="B148" s="9" t="s">
        <v>133</v>
      </c>
      <c r="F148" s="141"/>
      <c r="H148" s="57"/>
      <c r="I148" s="57"/>
      <c r="J148" s="57"/>
      <c r="K148" s="57"/>
      <c r="L148" s="57"/>
      <c r="M148" s="180" t="s">
        <v>45</v>
      </c>
      <c r="N148" s="181"/>
      <c r="O148" s="78"/>
      <c r="P148" s="4"/>
      <c r="Q148" s="4"/>
      <c r="U148" s="5"/>
      <c r="V148" s="5"/>
      <c r="W148" s="5"/>
      <c r="X148" s="5"/>
      <c r="Y148" s="5"/>
      <c r="Z148" s="5"/>
      <c r="AA148" s="5"/>
      <c r="AB148" s="4"/>
      <c r="AC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row>
    <row r="149" spans="2:250" ht="18" customHeight="1">
      <c r="B149" s="50" t="s">
        <v>134</v>
      </c>
      <c r="F149" s="141"/>
      <c r="H149" s="57"/>
      <c r="I149" s="57"/>
      <c r="J149" s="57"/>
      <c r="K149" s="57"/>
      <c r="L149" s="57"/>
      <c r="M149" s="57"/>
      <c r="N149" s="4"/>
      <c r="O149" s="4"/>
      <c r="P149" s="4"/>
      <c r="Q149" s="4"/>
      <c r="U149" s="5"/>
      <c r="V149" s="5"/>
      <c r="W149" s="5"/>
      <c r="X149" s="5"/>
      <c r="Y149" s="5"/>
      <c r="Z149" s="5"/>
      <c r="AA149" s="5"/>
      <c r="AB149" s="4"/>
      <c r="AC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row>
    <row r="150" spans="2:250" ht="18" customHeight="1">
      <c r="B150" s="64" t="s">
        <v>153</v>
      </c>
      <c r="F150" s="141"/>
      <c r="H150" s="57"/>
      <c r="I150" s="57"/>
      <c r="J150" s="57"/>
      <c r="K150" s="57"/>
      <c r="L150" s="57"/>
      <c r="M150" s="57"/>
      <c r="N150" s="4"/>
      <c r="O150" s="4"/>
      <c r="P150" s="4"/>
      <c r="Q150" s="4"/>
      <c r="U150" s="5"/>
      <c r="V150" s="5"/>
      <c r="W150" s="5"/>
      <c r="X150" s="5"/>
      <c r="Y150" s="5"/>
      <c r="Z150" s="5"/>
      <c r="AA150" s="5"/>
      <c r="AB150" s="4"/>
      <c r="AC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row>
    <row r="151" spans="2:250" ht="18" customHeight="1">
      <c r="C151" s="4"/>
      <c r="F151" s="141"/>
      <c r="H151" s="57"/>
      <c r="I151" s="57"/>
      <c r="J151" s="57"/>
      <c r="K151" s="57"/>
      <c r="L151" s="57"/>
      <c r="M151" s="57"/>
      <c r="N151" s="4"/>
      <c r="O151" s="4"/>
      <c r="P151" s="4"/>
      <c r="Q151" s="4"/>
      <c r="U151" s="5"/>
      <c r="V151" s="5"/>
      <c r="W151" s="5"/>
      <c r="X151" s="5"/>
      <c r="Y151" s="5"/>
      <c r="Z151" s="5"/>
      <c r="AA151" s="5"/>
      <c r="AB151" s="4"/>
      <c r="AC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row>
    <row r="152" spans="2:250" ht="18" customHeight="1">
      <c r="B152" s="9" t="s">
        <v>496</v>
      </c>
      <c r="C152" s="4"/>
      <c r="F152" s="141"/>
      <c r="H152" s="25"/>
      <c r="M152" s="4"/>
      <c r="N152" s="4"/>
      <c r="O152" s="4"/>
      <c r="P152" s="4"/>
      <c r="Q152" s="4"/>
      <c r="U152" s="5"/>
      <c r="V152" s="5"/>
      <c r="W152" s="5"/>
      <c r="X152" s="5"/>
      <c r="Y152" s="5"/>
      <c r="Z152" s="5"/>
      <c r="AA152" s="5"/>
      <c r="AB152" s="4"/>
      <c r="AC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row>
    <row r="153" spans="2:250" ht="18" customHeight="1">
      <c r="B153" s="27" t="s">
        <v>228</v>
      </c>
      <c r="C153" s="4"/>
      <c r="F153" s="141"/>
      <c r="H153" s="25"/>
      <c r="M153" s="4"/>
      <c r="N153" s="4"/>
      <c r="O153" s="4"/>
      <c r="P153" s="4"/>
      <c r="Q153" s="4"/>
      <c r="U153" s="5"/>
      <c r="V153" s="5"/>
      <c r="W153" s="5"/>
      <c r="X153" s="5"/>
      <c r="Y153" s="5"/>
      <c r="Z153" s="5"/>
      <c r="AA153" s="5"/>
      <c r="AB153" s="4"/>
      <c r="AC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row>
    <row r="154" spans="2:250" ht="18" customHeight="1">
      <c r="C154" s="7"/>
      <c r="F154" s="141"/>
      <c r="H154" s="25"/>
      <c r="M154" s="4"/>
      <c r="N154" s="4"/>
      <c r="O154" s="4"/>
      <c r="P154" s="4"/>
      <c r="Q154" s="4"/>
      <c r="U154" s="5"/>
      <c r="V154" s="5"/>
      <c r="W154" s="5"/>
      <c r="X154" s="5"/>
      <c r="Y154" s="5"/>
      <c r="Z154" s="5"/>
      <c r="AA154" s="5"/>
      <c r="AB154" s="4"/>
      <c r="AC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row>
    <row r="155" spans="2:250" ht="15.75" thickBot="1">
      <c r="B155" s="9"/>
      <c r="F155" s="141"/>
      <c r="J155" s="5"/>
      <c r="K155" s="5"/>
      <c r="L155" s="5"/>
      <c r="M155" s="5"/>
      <c r="N155" s="5"/>
      <c r="O155" s="5"/>
      <c r="P155" s="5"/>
      <c r="Q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6"/>
      <c r="AT155" s="6"/>
      <c r="AV155" s="6"/>
      <c r="AX155" s="6"/>
      <c r="AZ155" s="6"/>
      <c r="BB155" s="6"/>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row>
    <row r="156" spans="2:250" ht="28.5" customHeight="1" thickBot="1">
      <c r="B156" s="154" t="s">
        <v>9</v>
      </c>
      <c r="C156" s="155" t="s">
        <v>2</v>
      </c>
      <c r="D156" s="156" t="s">
        <v>3</v>
      </c>
      <c r="E156" s="150" t="s">
        <v>4</v>
      </c>
      <c r="F156" s="141"/>
      <c r="G156" s="155" t="s">
        <v>48</v>
      </c>
      <c r="H156" s="155" t="s">
        <v>42</v>
      </c>
      <c r="I156" s="143"/>
      <c r="J156" s="144"/>
      <c r="K156" s="144"/>
      <c r="L156" s="211" t="s">
        <v>511</v>
      </c>
      <c r="M156" s="211" t="s">
        <v>537</v>
      </c>
      <c r="N156" s="211" t="s">
        <v>538</v>
      </c>
      <c r="O156" s="211" t="s">
        <v>539</v>
      </c>
      <c r="P156" s="211" t="s">
        <v>540</v>
      </c>
      <c r="Q156" s="144"/>
      <c r="R156" s="4"/>
      <c r="S156" s="4"/>
      <c r="T156" s="4"/>
      <c r="U156" s="144"/>
      <c r="V156" s="144"/>
      <c r="W156" s="144"/>
      <c r="X156" s="144"/>
      <c r="Y156" s="144"/>
      <c r="Z156" s="144"/>
      <c r="AA156" s="144"/>
      <c r="AB156" s="144"/>
      <c r="AC156" s="144"/>
      <c r="AD156" s="144"/>
      <c r="AE156" s="144"/>
      <c r="AF156" s="6"/>
      <c r="AG156" s="6"/>
      <c r="AH156" s="6"/>
      <c r="AI156" s="6"/>
      <c r="AJ156" s="6"/>
      <c r="AK156" s="6"/>
      <c r="AL156" s="6"/>
      <c r="AM156" s="4"/>
      <c r="AN156" s="4"/>
      <c r="AO156" s="4"/>
      <c r="AP156" s="4"/>
      <c r="AQ156" s="6"/>
      <c r="AR156" s="6"/>
      <c r="AS156" s="6"/>
      <c r="AT156" s="6"/>
      <c r="AU156" s="6"/>
      <c r="AV156" s="6"/>
      <c r="AW156" s="6"/>
      <c r="AX156" s="6"/>
      <c r="AY156" s="6"/>
      <c r="AZ156" s="6"/>
      <c r="BA156" s="6"/>
      <c r="BB156" s="6"/>
      <c r="BC156" s="6"/>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row>
    <row r="157" spans="2:250" ht="18.75">
      <c r="B157" s="1"/>
      <c r="C157" s="1"/>
      <c r="D157" s="1"/>
      <c r="E157" s="1"/>
      <c r="F157" s="141"/>
      <c r="I157" s="143"/>
      <c r="J157" s="144"/>
      <c r="K157" s="144"/>
      <c r="L157" s="209" t="s">
        <v>224</v>
      </c>
      <c r="M157" s="144" t="b">
        <v>1</v>
      </c>
      <c r="N157" s="144" t="b">
        <v>1</v>
      </c>
      <c r="O157" s="144">
        <v>-1</v>
      </c>
      <c r="P157" s="144">
        <v>-1</v>
      </c>
      <c r="Q157" s="144"/>
      <c r="R157" s="144"/>
      <c r="S157" s="144"/>
      <c r="T157" s="144"/>
      <c r="U157" s="144"/>
      <c r="V157" s="4"/>
      <c r="W157" s="4"/>
      <c r="X157" s="4"/>
      <c r="Y157" s="4"/>
      <c r="Z157" s="16"/>
      <c r="AA157" s="4"/>
      <c r="AB157" s="4"/>
      <c r="AC157" s="4"/>
      <c r="AD157" s="145"/>
      <c r="AE157" s="145"/>
      <c r="AF157" s="6"/>
      <c r="AG157" s="6"/>
      <c r="AH157" s="6"/>
      <c r="AI157" s="6"/>
      <c r="AJ157" s="6"/>
      <c r="AK157" s="6"/>
      <c r="AL157" s="6"/>
      <c r="AM157" s="4"/>
      <c r="AN157" s="4"/>
      <c r="AO157" s="4"/>
      <c r="AP157" s="4"/>
      <c r="AQ157" s="6"/>
      <c r="AR157" s="6"/>
      <c r="AS157" s="6"/>
      <c r="AT157" s="6"/>
      <c r="AU157" s="6"/>
      <c r="AV157" s="6"/>
      <c r="AW157" s="6"/>
      <c r="AX157" s="6"/>
      <c r="AY157" s="6"/>
      <c r="AZ157" s="6"/>
      <c r="BA157" s="6"/>
      <c r="BB157" s="6"/>
      <c r="BC157" s="6"/>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row>
    <row r="158" spans="2:250" ht="24" customHeight="1">
      <c r="B158" s="11" t="s">
        <v>38</v>
      </c>
      <c r="C158" s="12">
        <v>2</v>
      </c>
      <c r="D158" s="161">
        <v>0</v>
      </c>
      <c r="E158" s="56" t="s">
        <v>219</v>
      </c>
      <c r="F158" s="141"/>
      <c r="G158" s="15" t="s">
        <v>218</v>
      </c>
      <c r="H158" s="15" t="s">
        <v>116</v>
      </c>
      <c r="I158" s="143"/>
      <c r="J158" s="144"/>
      <c r="K158" s="144"/>
      <c r="L158" s="210" t="s">
        <v>221</v>
      </c>
      <c r="M158" s="144" t="b">
        <v>1</v>
      </c>
      <c r="N158" s="144" t="b">
        <v>1</v>
      </c>
      <c r="O158" s="144">
        <v>1</v>
      </c>
      <c r="P158" s="144">
        <v>-1</v>
      </c>
      <c r="Q158" s="144"/>
      <c r="R158" s="144"/>
      <c r="S158" s="144"/>
      <c r="T158" s="144"/>
      <c r="U158" s="144"/>
      <c r="V158" s="146"/>
      <c r="W158" s="146"/>
      <c r="X158" s="146"/>
      <c r="Y158" s="146"/>
      <c r="Z158" s="146"/>
      <c r="AA158" s="146"/>
      <c r="AB158" s="146"/>
      <c r="AC158" s="146"/>
      <c r="AD158" s="146"/>
      <c r="AE158" s="146"/>
      <c r="AF158" s="6"/>
      <c r="AG158" s="6"/>
      <c r="AH158" s="6"/>
      <c r="AI158" s="6"/>
      <c r="AJ158" s="6"/>
      <c r="AK158" s="6"/>
      <c r="AL158" s="6"/>
      <c r="AM158" s="16"/>
      <c r="AN158" s="16"/>
      <c r="AO158" s="16"/>
      <c r="AP158" s="16"/>
      <c r="AQ158" s="6"/>
      <c r="AR158" s="6"/>
      <c r="AS158" s="6"/>
      <c r="AT158" s="6"/>
      <c r="AU158" s="6"/>
      <c r="AV158" s="6"/>
      <c r="AW158" s="6"/>
      <c r="AX158" s="6"/>
      <c r="AY158" s="6"/>
      <c r="AZ158" s="6"/>
      <c r="BA158" s="6"/>
      <c r="BB158" s="6"/>
      <c r="BC158" s="6"/>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row>
    <row r="159" spans="2:250" ht="18.75">
      <c r="B159" s="1"/>
      <c r="C159" s="1"/>
      <c r="D159" s="1"/>
      <c r="E159" s="17"/>
      <c r="F159" s="141"/>
      <c r="H159" s="67"/>
      <c r="I159" s="143"/>
      <c r="J159" s="144"/>
      <c r="K159" s="144"/>
      <c r="L159" s="210" t="s">
        <v>220</v>
      </c>
      <c r="M159" s="144" t="b">
        <v>0</v>
      </c>
      <c r="N159" s="144" t="b">
        <v>1</v>
      </c>
      <c r="O159" s="144">
        <v>0</v>
      </c>
      <c r="P159" s="144">
        <v>-1</v>
      </c>
      <c r="Q159" s="144"/>
      <c r="R159" s="144"/>
      <c r="S159" s="144"/>
      <c r="T159" s="144"/>
      <c r="U159" s="144"/>
      <c r="V159" s="66"/>
      <c r="W159" s="66"/>
      <c r="X159" s="66"/>
      <c r="Y159" s="66"/>
      <c r="Z159" s="66"/>
      <c r="AA159" s="66"/>
      <c r="AB159" s="66"/>
      <c r="AC159" s="66"/>
      <c r="AD159" s="9"/>
      <c r="AE159" s="9"/>
      <c r="AF159" s="6"/>
      <c r="AG159" s="6"/>
      <c r="AH159" s="6"/>
      <c r="AI159" s="6"/>
      <c r="AJ159" s="6"/>
      <c r="AK159" s="6"/>
      <c r="AL159" s="6"/>
      <c r="AM159" s="16"/>
      <c r="AN159" s="16"/>
      <c r="AO159" s="16"/>
      <c r="AP159" s="16"/>
      <c r="AQ159" s="6"/>
      <c r="AR159" s="6"/>
      <c r="AS159" s="6"/>
      <c r="AT159" s="6"/>
      <c r="AU159" s="6"/>
      <c r="AV159" s="6"/>
      <c r="AW159" s="6"/>
      <c r="AX159" s="6"/>
      <c r="AY159" s="6"/>
      <c r="AZ159" s="6"/>
      <c r="BA159" s="6"/>
      <c r="BB159" s="6"/>
      <c r="BC159" s="6"/>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row>
    <row r="160" spans="2:250" ht="23.25" customHeight="1">
      <c r="B160" s="14">
        <v>61</v>
      </c>
      <c r="C160" s="14">
        <v>2</v>
      </c>
      <c r="D160" s="161">
        <v>4</v>
      </c>
      <c r="E160" s="13" t="str" cm="1">
        <f t="array" aca="1" ref="E160" ca="1">_xlfn.LET(
_xlpm.startCell, INDIRECT(G160),
_xlpm.row, IF(_xlfn.XLOOKUP(LEFT(H160),$L$157:$L$164,$M$157:$M$164,,0,1),--RIGHT(H160)*_xlfn.XLOOKUP(LEFT(H160),$L$157:$L$164,$O$157:$O$164,,0,1),0),
_xlpm.col, IF(_xlfn.XLOOKUP(LEFT(H160),$L$157:$L$164,$N$157:$N$164,,0,1),--RIGHT(H160)*_xlfn.XLOOKUP(LEFT(H160),$L$157:$L$164,$P$157:$P$164,,0,1),0),
_xlpm.adjRow, IF(ROW(_xlpm.startCell) + _xlpm.row &lt;= 0, 1, _xlpm.row),
_xlpm.adjCol, IF(COLUMN(_xlpm.startCell) + _xlpm.col &lt;= 0, 1, _xlpm.col),
_xlpm.ref, OFFSET(INDIRECT(G160),_xlpm.adjRow,_xlpm.adjCol,1,1),
ADDRESS(_xlfn.IFS(ROW(_xlpm.ref)&lt;8,8,ROW(_xlpm.ref)&gt;27,27,TRUE,ROW(_xlpm.ref)),_xlfn.IFS(COLUMN(_xlpm.ref)&lt;5,5,COLUMN(_xlpm.ref)&gt;64,64,TRUE,COLUMN(_xlpm.ref)),4,1))</f>
        <v>Z17</v>
      </c>
      <c r="F160" s="141"/>
      <c r="G160" s="15" t="s">
        <v>32</v>
      </c>
      <c r="H160" s="15" t="s">
        <v>89</v>
      </c>
      <c r="I160" s="143"/>
      <c r="J160" s="144"/>
      <c r="K160" s="144"/>
      <c r="L160" s="210" t="s">
        <v>226</v>
      </c>
      <c r="M160" s="144" t="b">
        <v>1</v>
      </c>
      <c r="N160" s="144" t="b">
        <v>1</v>
      </c>
      <c r="O160" s="144">
        <v>-1</v>
      </c>
      <c r="P160" s="144">
        <v>1</v>
      </c>
      <c r="Q160" s="144"/>
      <c r="R160" s="144"/>
      <c r="S160" s="144"/>
      <c r="T160" s="144"/>
      <c r="U160" s="144"/>
      <c r="V160" s="146"/>
      <c r="W160" s="146"/>
      <c r="X160" s="146"/>
      <c r="Y160" s="146"/>
      <c r="Z160" s="146"/>
      <c r="AA160" s="146"/>
      <c r="AB160" s="146"/>
      <c r="AC160" s="146"/>
      <c r="AD160" s="146"/>
      <c r="AE160" s="146"/>
      <c r="AF160" s="6"/>
      <c r="AG160" s="6"/>
      <c r="AH160" s="6"/>
      <c r="AI160" s="6"/>
      <c r="AJ160" s="6"/>
      <c r="AK160" s="6"/>
      <c r="AL160" s="6"/>
      <c r="AM160" s="16"/>
      <c r="AN160" s="16"/>
      <c r="AO160" s="16"/>
      <c r="AP160" s="16"/>
      <c r="AQ160" s="6"/>
      <c r="AR160" s="6"/>
      <c r="AS160" s="6"/>
      <c r="AT160" s="6"/>
      <c r="AU160" s="6"/>
      <c r="AV160" s="6"/>
      <c r="AW160" s="6"/>
      <c r="AX160" s="6"/>
      <c r="AY160" s="6"/>
      <c r="AZ160" s="6"/>
      <c r="BA160" s="6"/>
      <c r="BB160" s="6"/>
      <c r="BC160" s="6"/>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row>
    <row r="161" spans="2:250" ht="23.25" customHeight="1">
      <c r="B161" s="14">
        <f>B160+1</f>
        <v>62</v>
      </c>
      <c r="C161" s="14">
        <v>2</v>
      </c>
      <c r="D161" s="161">
        <v>4</v>
      </c>
      <c r="E161" s="13" t="str" cm="1">
        <f t="array" aca="1" ref="E161" ca="1">_xlfn.LET(
_xlpm.startCell, INDIRECT(G161),
_xlpm.row, IF(_xlfn.XLOOKUP(LEFT(H161),$L$157:$L$164,$M$157:$M$164,,0,1),--RIGHT(H161)*_xlfn.XLOOKUP(LEFT(H161),$L$157:$L$164,$O$157:$O$164,,0,1),0),
_xlpm.col, IF(_xlfn.XLOOKUP(LEFT(H161),$L$157:$L$164,$N$157:$N$164,,0,1),--RIGHT(H161)*_xlfn.XLOOKUP(LEFT(H161),$L$157:$L$164,$P$157:$P$164,,0,1),0),
_xlpm.adjRow, IF(ROW(_xlpm.startCell) + _xlpm.row &lt;= 0, 1, _xlpm.row),
_xlpm.adjCol, IF(COLUMN(_xlpm.startCell) + _xlpm.col &lt;= 0, 1, _xlpm.col),
_xlpm.ref, OFFSET(INDIRECT(G161),_xlpm.adjRow,_xlpm.adjCol,1,1),
ADDRESS(_xlfn.IFS(ROW(_xlpm.ref)&lt;8,8,ROW(_xlpm.ref)&gt;27,27,TRUE,ROW(_xlpm.ref)),_xlfn.IFS(COLUMN(_xlpm.ref)&lt;5,5,COLUMN(_xlpm.ref)&gt;64,64,TRUE,COLUMN(_xlpm.ref)),4,1))</f>
        <v>AX27</v>
      </c>
      <c r="F161" s="141"/>
      <c r="G161" s="15" t="s">
        <v>137</v>
      </c>
      <c r="H161" s="15" t="s">
        <v>56</v>
      </c>
      <c r="I161" s="143"/>
      <c r="J161" s="144"/>
      <c r="K161" s="144"/>
      <c r="L161" s="210" t="s">
        <v>222</v>
      </c>
      <c r="M161" s="144" t="b">
        <v>1</v>
      </c>
      <c r="N161" s="144" t="b">
        <v>1</v>
      </c>
      <c r="O161" s="144">
        <v>1</v>
      </c>
      <c r="P161" s="144">
        <v>1</v>
      </c>
      <c r="Q161" s="144"/>
      <c r="R161" s="144"/>
      <c r="S161" s="144"/>
      <c r="T161" s="144"/>
      <c r="U161" s="144"/>
      <c r="V161" s="146"/>
      <c r="W161" s="146"/>
      <c r="X161" s="146"/>
      <c r="Y161" s="146"/>
      <c r="Z161" s="146"/>
      <c r="AA161" s="146"/>
      <c r="AB161" s="146"/>
      <c r="AC161" s="146"/>
      <c r="AD161" s="146"/>
      <c r="AE161" s="146"/>
      <c r="AF161" s="6"/>
      <c r="AG161" s="6"/>
      <c r="AH161" s="6"/>
      <c r="AI161" s="6"/>
      <c r="AJ161" s="6"/>
      <c r="AK161" s="6"/>
      <c r="AL161" s="6"/>
      <c r="AM161" s="16"/>
      <c r="AN161" s="16"/>
      <c r="AO161" s="16"/>
      <c r="AP161" s="16"/>
      <c r="AQ161" s="6"/>
      <c r="AR161" s="6"/>
      <c r="AS161" s="6"/>
      <c r="AT161" s="6"/>
      <c r="AU161" s="6"/>
      <c r="AV161" s="6"/>
      <c r="AW161" s="6"/>
      <c r="AX161" s="6"/>
      <c r="AY161" s="6"/>
      <c r="AZ161" s="6"/>
      <c r="BA161" s="6"/>
      <c r="BB161" s="6"/>
      <c r="BC161" s="6"/>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row>
    <row r="162" spans="2:250" ht="23.25" customHeight="1">
      <c r="B162" s="14">
        <f>B161+1</f>
        <v>63</v>
      </c>
      <c r="C162" s="14">
        <v>2</v>
      </c>
      <c r="D162" s="161">
        <v>4</v>
      </c>
      <c r="E162" s="13" t="str" cm="1">
        <f t="array" aca="1" ref="E162" ca="1">_xlfn.LET(
_xlpm.startCell, INDIRECT(G162),
_xlpm.row, IF(_xlfn.XLOOKUP(LEFT(H162),$L$157:$L$164,$M$157:$M$164,,0,1),--RIGHT(H162)*_xlfn.XLOOKUP(LEFT(H162),$L$157:$L$164,$O$157:$O$164,,0,1),0),
_xlpm.col, IF(_xlfn.XLOOKUP(LEFT(H162),$L$157:$L$164,$N$157:$N$164,,0,1),--RIGHT(H162)*_xlfn.XLOOKUP(LEFT(H162),$L$157:$L$164,$P$157:$P$164,,0,1),0),
_xlpm.adjRow, IF(ROW(_xlpm.startCell) + _xlpm.row &lt;= 0, 1, _xlpm.row),
_xlpm.adjCol, IF(COLUMN(_xlpm.startCell) + _xlpm.col &lt;= 0, 1, _xlpm.col),
_xlpm.ref, OFFSET(INDIRECT(G162),_xlpm.adjRow,_xlpm.adjCol,1,1),
ADDRESS(_xlfn.IFS(ROW(_xlpm.ref)&lt;8,8,ROW(_xlpm.ref)&gt;27,27,TRUE,ROW(_xlpm.ref)),_xlfn.IFS(COLUMN(_xlpm.ref)&lt;5,5,COLUMN(_xlpm.ref)&gt;64,64,TRUE,COLUMN(_xlpm.ref)),4,1))</f>
        <v>Y16</v>
      </c>
      <c r="F162" s="141"/>
      <c r="G162" s="15" t="s">
        <v>23</v>
      </c>
      <c r="H162" s="15" t="s">
        <v>57</v>
      </c>
      <c r="I162" s="143"/>
      <c r="J162" s="144"/>
      <c r="K162" s="144"/>
      <c r="L162" s="210" t="s">
        <v>223</v>
      </c>
      <c r="M162" s="144" t="b">
        <v>0</v>
      </c>
      <c r="N162" s="144" t="b">
        <v>1</v>
      </c>
      <c r="O162" s="144">
        <v>0</v>
      </c>
      <c r="P162" s="144">
        <v>1</v>
      </c>
      <c r="Q162" s="144"/>
      <c r="R162" s="144"/>
      <c r="S162" s="144"/>
      <c r="T162" s="144"/>
      <c r="U162" s="144"/>
      <c r="V162" s="146"/>
      <c r="W162" s="146"/>
      <c r="X162" s="146"/>
      <c r="Y162" s="146"/>
      <c r="Z162" s="146"/>
      <c r="AA162" s="146"/>
      <c r="AB162" s="146"/>
      <c r="AC162" s="146"/>
      <c r="AD162" s="146"/>
      <c r="AE162" s="146"/>
      <c r="AF162" s="6"/>
      <c r="AG162" s="6"/>
      <c r="AH162" s="6"/>
      <c r="AI162" s="6"/>
      <c r="AJ162" s="6"/>
      <c r="AK162" s="6"/>
      <c r="AL162" s="6"/>
      <c r="AM162" s="16"/>
      <c r="AN162" s="16"/>
      <c r="AO162" s="16"/>
      <c r="AP162" s="16"/>
      <c r="AQ162" s="6"/>
      <c r="AR162" s="6"/>
      <c r="AS162" s="6"/>
      <c r="AT162" s="6"/>
      <c r="AU162" s="6"/>
      <c r="AV162" s="6"/>
      <c r="AW162" s="6"/>
      <c r="AX162" s="6"/>
      <c r="AY162" s="6"/>
      <c r="AZ162" s="6"/>
      <c r="BA162" s="6"/>
      <c r="BB162" s="6"/>
      <c r="BC162" s="6"/>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row>
    <row r="163" spans="2:250" ht="23.25" customHeight="1">
      <c r="B163" s="14">
        <f t="shared" ref="B163:B179" si="3">B162+1</f>
        <v>64</v>
      </c>
      <c r="C163" s="14">
        <v>2</v>
      </c>
      <c r="D163" s="161">
        <v>4</v>
      </c>
      <c r="E163" s="13" t="str" cm="1">
        <f t="array" aca="1" ref="E163" ca="1">_xlfn.LET(
_xlpm.startCell, INDIRECT(G163),
_xlpm.row, IF(_xlfn.XLOOKUP(LEFT(H163),$L$157:$L$164,$M$157:$M$164,,0,1),--RIGHT(H163)*_xlfn.XLOOKUP(LEFT(H163),$L$157:$L$164,$O$157:$O$164,,0,1),0),
_xlpm.col, IF(_xlfn.XLOOKUP(LEFT(H163),$L$157:$L$164,$N$157:$N$164,,0,1),--RIGHT(H163)*_xlfn.XLOOKUP(LEFT(H163),$L$157:$L$164,$P$157:$P$164,,0,1),0),
_xlpm.adjRow, IF(ROW(_xlpm.startCell) + _xlpm.row &lt;= 0, 1, _xlpm.row),
_xlpm.adjCol, IF(COLUMN(_xlpm.startCell) + _xlpm.col &lt;= 0, 1, _xlpm.col),
_xlpm.ref, OFFSET(INDIRECT(G163),_xlpm.adjRow,_xlpm.adjCol,1,1),
ADDRESS(_xlfn.IFS(ROW(_xlpm.ref)&lt;8,8,ROW(_xlpm.ref)&gt;27,27,TRUE,ROW(_xlpm.ref)),_xlfn.IFS(COLUMN(_xlpm.ref)&lt;5,5,COLUMN(_xlpm.ref)&gt;64,64,TRUE,COLUMN(_xlpm.ref)),4,1))</f>
        <v>X13</v>
      </c>
      <c r="F163" s="141"/>
      <c r="G163" s="15" t="s">
        <v>138</v>
      </c>
      <c r="H163" s="15" t="s">
        <v>113</v>
      </c>
      <c r="I163" s="143"/>
      <c r="J163" s="144"/>
      <c r="K163" s="144"/>
      <c r="L163" s="210" t="s">
        <v>225</v>
      </c>
      <c r="M163" s="144" t="b">
        <v>1</v>
      </c>
      <c r="N163" s="144" t="b">
        <v>0</v>
      </c>
      <c r="O163" s="144">
        <v>1</v>
      </c>
      <c r="P163" s="144">
        <v>0</v>
      </c>
      <c r="Q163" s="144"/>
      <c r="R163" s="144"/>
      <c r="S163" s="144"/>
      <c r="T163" s="144"/>
      <c r="U163" s="144"/>
      <c r="V163" s="146"/>
      <c r="W163" s="146"/>
      <c r="X163" s="146"/>
      <c r="Y163" s="146"/>
      <c r="Z163" s="146"/>
      <c r="AA163" s="146"/>
      <c r="AB163" s="146"/>
      <c r="AC163" s="146"/>
      <c r="AD163" s="146"/>
      <c r="AE163" s="146"/>
      <c r="AF163" s="6"/>
      <c r="AG163" s="6"/>
      <c r="AH163" s="6"/>
      <c r="AI163" s="6"/>
      <c r="AJ163" s="6"/>
      <c r="AK163" s="6"/>
      <c r="AL163" s="6"/>
      <c r="AM163" s="16"/>
      <c r="AN163" s="16"/>
      <c r="AO163" s="16"/>
      <c r="AP163" s="16"/>
      <c r="AQ163" s="6"/>
      <c r="AR163" s="6"/>
      <c r="AS163" s="6"/>
      <c r="AT163" s="6"/>
      <c r="AU163" s="6"/>
      <c r="AV163" s="6"/>
      <c r="AW163" s="6"/>
      <c r="AX163" s="6"/>
      <c r="AY163" s="6"/>
      <c r="AZ163" s="6"/>
      <c r="BA163" s="6"/>
      <c r="BB163" s="6"/>
      <c r="BC163" s="6"/>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row>
    <row r="164" spans="2:250" ht="23.25" customHeight="1">
      <c r="B164" s="14">
        <f t="shared" si="3"/>
        <v>65</v>
      </c>
      <c r="C164" s="14">
        <v>2</v>
      </c>
      <c r="D164" s="161">
        <v>4</v>
      </c>
      <c r="E164" s="13" t="str" cm="1">
        <f t="array" aca="1" ref="E164" ca="1">_xlfn.LET(
_xlpm.startCell, INDIRECT(G164),
_xlpm.row, IF(_xlfn.XLOOKUP(LEFT(H164),$L$157:$L$164,$M$157:$M$164,,0,1),--RIGHT(H164)*_xlfn.XLOOKUP(LEFT(H164),$L$157:$L$164,$O$157:$O$164,,0,1),0),
_xlpm.col, IF(_xlfn.XLOOKUP(LEFT(H164),$L$157:$L$164,$N$157:$N$164,,0,1),--RIGHT(H164)*_xlfn.XLOOKUP(LEFT(H164),$L$157:$L$164,$P$157:$P$164,,0,1),0),
_xlpm.adjRow, IF(ROW(_xlpm.startCell) + _xlpm.row &lt;= 0, 1, _xlpm.row),
_xlpm.adjCol, IF(COLUMN(_xlpm.startCell) + _xlpm.col &lt;= 0, 1, _xlpm.col),
_xlpm.ref, OFFSET(INDIRECT(G164),_xlpm.adjRow,_xlpm.adjCol,1,1),
ADDRESS(_xlfn.IFS(ROW(_xlpm.ref)&lt;8,8,ROW(_xlpm.ref)&gt;27,27,TRUE,ROW(_xlpm.ref)),_xlfn.IFS(COLUMN(_xlpm.ref)&lt;5,5,COLUMN(_xlpm.ref)&gt;64,64,TRUE,COLUMN(_xlpm.ref)),4,1))</f>
        <v>AW27</v>
      </c>
      <c r="F164" s="141"/>
      <c r="G164" s="15" t="s">
        <v>234</v>
      </c>
      <c r="H164" s="15" t="s">
        <v>62</v>
      </c>
      <c r="I164" s="143"/>
      <c r="J164" s="144"/>
      <c r="K164" s="144"/>
      <c r="L164" s="210" t="s">
        <v>227</v>
      </c>
      <c r="M164" s="144" t="b">
        <v>1</v>
      </c>
      <c r="N164" s="144" t="b">
        <v>0</v>
      </c>
      <c r="O164" s="144">
        <v>-1</v>
      </c>
      <c r="P164" s="144">
        <v>0</v>
      </c>
      <c r="Q164" s="144"/>
      <c r="R164" s="144"/>
      <c r="S164" s="144"/>
      <c r="T164" s="144"/>
      <c r="U164" s="144"/>
      <c r="V164" s="146"/>
      <c r="W164" s="146"/>
      <c r="X164" s="146"/>
      <c r="Y164" s="146"/>
      <c r="Z164" s="146"/>
      <c r="AA164" s="146"/>
      <c r="AB164" s="146"/>
      <c r="AC164" s="146"/>
      <c r="AD164" s="146"/>
      <c r="AE164" s="146"/>
      <c r="AF164" s="6"/>
      <c r="AG164" s="6"/>
      <c r="AH164" s="6"/>
      <c r="AI164" s="6"/>
      <c r="AJ164" s="6"/>
      <c r="AK164" s="6"/>
      <c r="AL164" s="6"/>
      <c r="AM164" s="16"/>
      <c r="AN164" s="16"/>
      <c r="AO164" s="16"/>
      <c r="AP164" s="16"/>
      <c r="AQ164" s="6"/>
      <c r="AR164" s="6"/>
      <c r="AS164" s="6"/>
      <c r="AT164" s="6"/>
      <c r="AU164" s="6"/>
      <c r="AV164" s="6"/>
      <c r="AW164" s="6"/>
      <c r="AX164" s="6"/>
      <c r="AY164" s="6"/>
      <c r="AZ164" s="6"/>
      <c r="BA164" s="6"/>
      <c r="BB164" s="6"/>
      <c r="BC164" s="6"/>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row>
    <row r="165" spans="2:250" ht="23.25" customHeight="1">
      <c r="B165" s="14">
        <f t="shared" si="3"/>
        <v>66</v>
      </c>
      <c r="C165" s="14">
        <v>2</v>
      </c>
      <c r="D165" s="161">
        <v>4</v>
      </c>
      <c r="E165" s="13" t="str" cm="1">
        <f t="array" aca="1" ref="E165" ca="1">_xlfn.LET(
_xlpm.startCell, INDIRECT(G165),
_xlpm.row, IF(_xlfn.XLOOKUP(LEFT(H165),$L$157:$L$164,$M$157:$M$164,,0,1),--RIGHT(H165)*_xlfn.XLOOKUP(LEFT(H165),$L$157:$L$164,$O$157:$O$164,,0,1),0),
_xlpm.col, IF(_xlfn.XLOOKUP(LEFT(H165),$L$157:$L$164,$N$157:$N$164,,0,1),--RIGHT(H165)*_xlfn.XLOOKUP(LEFT(H165),$L$157:$L$164,$P$157:$P$164,,0,1),0),
_xlpm.adjRow, IF(ROW(_xlpm.startCell) + _xlpm.row &lt;= 0, 1, _xlpm.row),
_xlpm.adjCol, IF(COLUMN(_xlpm.startCell) + _xlpm.col &lt;= 0, 1, _xlpm.col),
_xlpm.ref, OFFSET(INDIRECT(G165),_xlpm.adjRow,_xlpm.adjCol,1,1),
ADDRESS(_xlfn.IFS(ROW(_xlpm.ref)&lt;8,8,ROW(_xlpm.ref)&gt;27,27,TRUE,ROW(_xlpm.ref)),_xlfn.IFS(COLUMN(_xlpm.ref)&lt;5,5,COLUMN(_xlpm.ref)&gt;64,64,TRUE,COLUMN(_xlpm.ref)),4,1))</f>
        <v>BL20</v>
      </c>
      <c r="F165" s="141"/>
      <c r="G165" s="15" t="s">
        <v>235</v>
      </c>
      <c r="H165" s="15" t="s">
        <v>94</v>
      </c>
      <c r="I165" s="143"/>
      <c r="J165" s="144"/>
      <c r="K165" s="144"/>
      <c r="L165" s="144"/>
      <c r="M165" s="144"/>
      <c r="N165" s="144"/>
      <c r="O165" s="144"/>
      <c r="P165" s="144"/>
      <c r="Q165" s="144"/>
      <c r="R165" s="144"/>
      <c r="S165" s="144"/>
      <c r="T165" s="144"/>
      <c r="U165" s="144"/>
      <c r="V165" s="146"/>
      <c r="W165" s="146"/>
      <c r="X165" s="146"/>
      <c r="Y165" s="146"/>
      <c r="Z165" s="146"/>
      <c r="AA165" s="146"/>
      <c r="AB165" s="146"/>
      <c r="AC165" s="146"/>
      <c r="AD165" s="146"/>
      <c r="AE165" s="146"/>
      <c r="AF165" s="6"/>
      <c r="AG165" s="6"/>
      <c r="AH165" s="6"/>
      <c r="AI165" s="6"/>
      <c r="AJ165" s="6"/>
      <c r="AK165" s="6"/>
      <c r="AL165" s="6"/>
      <c r="AM165" s="16"/>
      <c r="AN165" s="16"/>
      <c r="AO165" s="16"/>
      <c r="AP165" s="16"/>
      <c r="AQ165" s="6"/>
      <c r="AR165" s="6"/>
      <c r="AS165" s="6"/>
      <c r="AT165" s="6"/>
      <c r="AU165" s="6"/>
      <c r="AV165" s="6"/>
      <c r="AW165" s="6"/>
      <c r="AX165" s="6"/>
      <c r="AY165" s="6"/>
      <c r="AZ165" s="6"/>
      <c r="BA165" s="6"/>
      <c r="BB165" s="6"/>
      <c r="BC165" s="6"/>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row>
    <row r="166" spans="2:250" ht="23.25" customHeight="1">
      <c r="B166" s="14">
        <f t="shared" si="3"/>
        <v>67</v>
      </c>
      <c r="C166" s="14">
        <v>2</v>
      </c>
      <c r="D166" s="161">
        <v>4</v>
      </c>
      <c r="E166" s="13" t="str" cm="1">
        <f t="array" aca="1" ref="E166" ca="1">_xlfn.LET(
_xlpm.startCell, INDIRECT(G166),
_xlpm.row, IF(_xlfn.XLOOKUP(LEFT(H166),$L$157:$L$164,$M$157:$M$164,,0,1),--RIGHT(H166)*_xlfn.XLOOKUP(LEFT(H166),$L$157:$L$164,$O$157:$O$164,,0,1),0),
_xlpm.col, IF(_xlfn.XLOOKUP(LEFT(H166),$L$157:$L$164,$N$157:$N$164,,0,1),--RIGHT(H166)*_xlfn.XLOOKUP(LEFT(H166),$L$157:$L$164,$P$157:$P$164,,0,1),0),
_xlpm.adjRow, IF(ROW(_xlpm.startCell) + _xlpm.row &lt;= 0, 1, _xlpm.row),
_xlpm.adjCol, IF(COLUMN(_xlpm.startCell) + _xlpm.col &lt;= 0, 1, _xlpm.col),
_xlpm.ref, OFFSET(INDIRECT(G166),_xlpm.adjRow,_xlpm.adjCol,1,1),
ADDRESS(_xlfn.IFS(ROW(_xlpm.ref)&lt;8,8,ROW(_xlpm.ref)&gt;27,27,TRUE,ROW(_xlpm.ref)),_xlfn.IFS(COLUMN(_xlpm.ref)&lt;5,5,COLUMN(_xlpm.ref)&gt;64,64,TRUE,COLUMN(_xlpm.ref)),4,1))</f>
        <v>AH22</v>
      </c>
      <c r="F166" s="141"/>
      <c r="G166" s="15" t="s">
        <v>141</v>
      </c>
      <c r="H166" s="15" t="s">
        <v>98</v>
      </c>
      <c r="I166" s="143"/>
      <c r="J166" s="144"/>
      <c r="K166" s="144"/>
      <c r="L166" s="144"/>
      <c r="M166" s="144"/>
      <c r="N166" s="144"/>
      <c r="O166" s="144"/>
      <c r="P166" s="144"/>
      <c r="Q166" s="144"/>
      <c r="R166" s="144"/>
      <c r="S166" s="144"/>
      <c r="T166" s="144"/>
      <c r="U166" s="144"/>
      <c r="V166" s="146"/>
      <c r="W166" s="146"/>
      <c r="X166" s="146"/>
      <c r="Y166" s="146"/>
      <c r="Z166" s="146"/>
      <c r="AA166" s="146"/>
      <c r="AB166" s="146"/>
      <c r="AC166" s="146"/>
      <c r="AD166" s="146"/>
      <c r="AE166" s="146"/>
      <c r="AF166" s="6"/>
      <c r="AG166" s="6"/>
      <c r="AH166" s="6"/>
      <c r="AI166" s="6"/>
      <c r="AJ166" s="6"/>
      <c r="AK166" s="6"/>
      <c r="AL166" s="6"/>
      <c r="AM166" s="16"/>
      <c r="AN166" s="16"/>
      <c r="AO166" s="16"/>
      <c r="AP166" s="16"/>
      <c r="AQ166" s="6"/>
      <c r="AR166" s="6"/>
      <c r="AS166" s="6"/>
      <c r="AT166" s="6"/>
      <c r="AU166" s="6"/>
      <c r="AV166" s="6"/>
      <c r="AW166" s="6"/>
      <c r="AX166" s="6"/>
      <c r="AY166" s="6"/>
      <c r="AZ166" s="6"/>
      <c r="BA166" s="6"/>
      <c r="BB166" s="6"/>
      <c r="BC166" s="6"/>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row>
    <row r="167" spans="2:250" ht="23.25" customHeight="1">
      <c r="B167" s="14">
        <f t="shared" si="3"/>
        <v>68</v>
      </c>
      <c r="C167" s="14">
        <v>2</v>
      </c>
      <c r="D167" s="161">
        <v>4</v>
      </c>
      <c r="E167" s="13" t="str" cm="1">
        <f t="array" aca="1" ref="E167" ca="1">_xlfn.LET(
_xlpm.startCell, INDIRECT(G167),
_xlpm.row, IF(_xlfn.XLOOKUP(LEFT(H167),$L$157:$L$164,$M$157:$M$164,,0,1),--RIGHT(H167)*_xlfn.XLOOKUP(LEFT(H167),$L$157:$L$164,$O$157:$O$164,,0,1),0),
_xlpm.col, IF(_xlfn.XLOOKUP(LEFT(H167),$L$157:$L$164,$N$157:$N$164,,0,1),--RIGHT(H167)*_xlfn.XLOOKUP(LEFT(H167),$L$157:$L$164,$P$157:$P$164,,0,1),0),
_xlpm.adjRow, IF(ROW(_xlpm.startCell) + _xlpm.row &lt;= 0, 1, _xlpm.row),
_xlpm.adjCol, IF(COLUMN(_xlpm.startCell) + _xlpm.col &lt;= 0, 1, _xlpm.col),
_xlpm.ref, OFFSET(INDIRECT(G167),_xlpm.adjRow,_xlpm.adjCol,1,1),
ADDRESS(_xlfn.IFS(ROW(_xlpm.ref)&lt;8,8,ROW(_xlpm.ref)&gt;27,27,TRUE,ROW(_xlpm.ref)),_xlfn.IFS(COLUMN(_xlpm.ref)&lt;5,5,COLUMN(_xlpm.ref)&gt;64,64,TRUE,COLUMN(_xlpm.ref)),4,1))</f>
        <v>AY19</v>
      </c>
      <c r="F167" s="141"/>
      <c r="G167" s="15" t="s">
        <v>142</v>
      </c>
      <c r="H167" s="15" t="s">
        <v>93</v>
      </c>
      <c r="I167" s="143"/>
      <c r="J167" s="144"/>
      <c r="K167" s="144"/>
      <c r="L167" s="144"/>
      <c r="M167" s="144"/>
      <c r="N167" s="144"/>
      <c r="O167" s="144"/>
      <c r="P167" s="144"/>
      <c r="Q167" s="144"/>
      <c r="R167" s="144"/>
      <c r="S167" s="144"/>
      <c r="T167" s="144"/>
      <c r="U167" s="144"/>
      <c r="V167" s="146"/>
      <c r="W167" s="146"/>
      <c r="X167" s="146"/>
      <c r="Y167" s="146"/>
      <c r="Z167" s="146"/>
      <c r="AA167" s="146"/>
      <c r="AB167" s="146"/>
      <c r="AC167" s="146"/>
      <c r="AD167" s="146"/>
      <c r="AE167" s="146"/>
      <c r="AF167" s="6"/>
      <c r="AG167" s="6"/>
      <c r="AH167" s="6"/>
      <c r="AI167" s="6"/>
      <c r="AJ167" s="6"/>
      <c r="AK167" s="6"/>
      <c r="AL167" s="6"/>
      <c r="AM167" s="16"/>
      <c r="AN167" s="16"/>
      <c r="AO167" s="16"/>
      <c r="AP167" s="16"/>
      <c r="AQ167" s="6"/>
      <c r="AR167" s="6"/>
      <c r="AS167" s="6"/>
      <c r="AT167" s="6"/>
      <c r="AU167" s="6"/>
      <c r="AV167" s="6"/>
      <c r="AW167" s="6"/>
      <c r="AX167" s="6"/>
      <c r="AY167" s="6"/>
      <c r="AZ167" s="6"/>
      <c r="BA167" s="6"/>
      <c r="BB167" s="6"/>
      <c r="BC167" s="6"/>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row>
    <row r="168" spans="2:250" ht="23.25" customHeight="1">
      <c r="B168" s="14">
        <f t="shared" si="3"/>
        <v>69</v>
      </c>
      <c r="C168" s="14">
        <v>2</v>
      </c>
      <c r="D168" s="161">
        <v>4</v>
      </c>
      <c r="E168" s="13" t="str" cm="1">
        <f t="array" aca="1" ref="E168" ca="1">_xlfn.LET(
_xlpm.startCell, INDIRECT(G168),
_xlpm.row, IF(_xlfn.XLOOKUP(LEFT(H168),$L$157:$L$164,$M$157:$M$164,,0,1),--RIGHT(H168)*_xlfn.XLOOKUP(LEFT(H168),$L$157:$L$164,$O$157:$O$164,,0,1),0),
_xlpm.col, IF(_xlfn.XLOOKUP(LEFT(H168),$L$157:$L$164,$N$157:$N$164,,0,1),--RIGHT(H168)*_xlfn.XLOOKUP(LEFT(H168),$L$157:$L$164,$P$157:$P$164,,0,1),0),
_xlpm.adjRow, IF(ROW(_xlpm.startCell) + _xlpm.row &lt;= 0, 1, _xlpm.row),
_xlpm.adjCol, IF(COLUMN(_xlpm.startCell) + _xlpm.col &lt;= 0, 1, _xlpm.col),
_xlpm.ref, OFFSET(INDIRECT(G168),_xlpm.adjRow,_xlpm.adjCol,1,1),
ADDRESS(_xlfn.IFS(ROW(_xlpm.ref)&lt;8,8,ROW(_xlpm.ref)&gt;27,27,TRUE,ROW(_xlpm.ref)),_xlfn.IFS(COLUMN(_xlpm.ref)&lt;5,5,COLUMN(_xlpm.ref)&gt;64,64,TRUE,COLUMN(_xlpm.ref)),4,1))</f>
        <v>E8</v>
      </c>
      <c r="F168" s="141"/>
      <c r="G168" s="15" t="s">
        <v>236</v>
      </c>
      <c r="H168" s="15" t="s">
        <v>116</v>
      </c>
      <c r="I168" s="143"/>
      <c r="J168" s="144"/>
      <c r="K168" s="144"/>
      <c r="L168" s="144"/>
      <c r="M168" s="144"/>
      <c r="N168" s="144"/>
      <c r="O168" s="144"/>
      <c r="P168" s="144"/>
      <c r="Q168" s="144"/>
      <c r="R168" s="144"/>
      <c r="S168" s="144"/>
      <c r="T168" s="144"/>
      <c r="U168" s="144"/>
      <c r="V168" s="146"/>
      <c r="W168" s="146"/>
      <c r="X168" s="146"/>
      <c r="Y168" s="146"/>
      <c r="Z168" s="146"/>
      <c r="AA168" s="146"/>
      <c r="AB168" s="146"/>
      <c r="AC168" s="146"/>
      <c r="AD168" s="146"/>
      <c r="AE168" s="146"/>
      <c r="AF168" s="6"/>
      <c r="AG168" s="6"/>
      <c r="AH168" s="6"/>
      <c r="AI168" s="6"/>
      <c r="AJ168" s="6"/>
      <c r="AK168" s="6"/>
      <c r="AL168" s="6"/>
      <c r="AM168" s="16"/>
      <c r="AN168" s="16"/>
      <c r="AO168" s="16"/>
      <c r="AP168" s="16"/>
      <c r="AQ168" s="6"/>
      <c r="AR168" s="6"/>
      <c r="AS168" s="6"/>
      <c r="AT168" s="6"/>
      <c r="AU168" s="6"/>
      <c r="AV168" s="6"/>
      <c r="AW168" s="6"/>
      <c r="AX168" s="6"/>
      <c r="AY168" s="6"/>
      <c r="AZ168" s="6"/>
      <c r="BA168" s="6"/>
      <c r="BB168" s="6"/>
      <c r="BC168" s="6"/>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row>
    <row r="169" spans="2:250" ht="23.25" customHeight="1">
      <c r="B169" s="14">
        <f t="shared" si="3"/>
        <v>70</v>
      </c>
      <c r="C169" s="14">
        <v>2</v>
      </c>
      <c r="D169" s="161">
        <v>4</v>
      </c>
      <c r="E169" s="13" t="str" cm="1">
        <f t="array" aca="1" ref="E169" ca="1">_xlfn.LET(
_xlpm.startCell, INDIRECT(G169),
_xlpm.row, IF(_xlfn.XLOOKUP(LEFT(H169),$L$157:$L$164,$M$157:$M$164,,0,1),--RIGHT(H169)*_xlfn.XLOOKUP(LEFT(H169),$L$157:$L$164,$O$157:$O$164,,0,1),0),
_xlpm.col, IF(_xlfn.XLOOKUP(LEFT(H169),$L$157:$L$164,$N$157:$N$164,,0,1),--RIGHT(H169)*_xlfn.XLOOKUP(LEFT(H169),$L$157:$L$164,$P$157:$P$164,,0,1),0),
_xlpm.adjRow, IF(ROW(_xlpm.startCell) + _xlpm.row &lt;= 0, 1, _xlpm.row),
_xlpm.adjCol, IF(COLUMN(_xlpm.startCell) + _xlpm.col &lt;= 0, 1, _xlpm.col),
_xlpm.ref, OFFSET(INDIRECT(G169),_xlpm.adjRow,_xlpm.adjCol,1,1),
ADDRESS(_xlfn.IFS(ROW(_xlpm.ref)&lt;8,8,ROW(_xlpm.ref)&gt;27,27,TRUE,ROW(_xlpm.ref)),_xlfn.IFS(COLUMN(_xlpm.ref)&lt;5,5,COLUMN(_xlpm.ref)&gt;64,64,TRUE,COLUMN(_xlpm.ref)),4,1))</f>
        <v>AA25</v>
      </c>
      <c r="F169" s="141"/>
      <c r="G169" s="15" t="s">
        <v>33</v>
      </c>
      <c r="H169" s="15" t="s">
        <v>79</v>
      </c>
      <c r="I169" s="143"/>
      <c r="J169" s="144"/>
      <c r="K169" s="144"/>
      <c r="L169" s="144"/>
      <c r="M169" s="144"/>
      <c r="N169" s="144"/>
      <c r="O169" s="144"/>
      <c r="P169" s="144"/>
      <c r="Q169" s="144"/>
      <c r="R169" s="144"/>
      <c r="S169" s="144"/>
      <c r="T169" s="144"/>
      <c r="U169" s="144"/>
      <c r="V169" s="146"/>
      <c r="W169" s="146"/>
      <c r="X169" s="146"/>
      <c r="Y169" s="146"/>
      <c r="Z169" s="146"/>
      <c r="AA169" s="146"/>
      <c r="AB169" s="146"/>
      <c r="AC169" s="146"/>
      <c r="AD169" s="146"/>
      <c r="AE169" s="146"/>
      <c r="AF169" s="6"/>
      <c r="AG169" s="6"/>
      <c r="AH169" s="6"/>
      <c r="AI169" s="6"/>
      <c r="AJ169" s="6"/>
      <c r="AK169" s="6"/>
      <c r="AL169" s="6"/>
      <c r="AM169" s="6"/>
      <c r="AN169" s="16"/>
      <c r="AO169" s="6"/>
      <c r="AP169" s="16"/>
      <c r="AQ169" s="6"/>
      <c r="AR169" s="6"/>
      <c r="AS169" s="6"/>
      <c r="AT169" s="6"/>
      <c r="AU169" s="6"/>
      <c r="AV169" s="6"/>
      <c r="AW169" s="6"/>
      <c r="AX169" s="6"/>
      <c r="AY169" s="6"/>
      <c r="AZ169" s="6"/>
      <c r="BA169" s="6"/>
      <c r="BB169" s="6"/>
      <c r="BC169" s="6"/>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row>
    <row r="170" spans="2:250" ht="23.25" customHeight="1">
      <c r="B170" s="14">
        <f t="shared" si="3"/>
        <v>71</v>
      </c>
      <c r="C170" s="14">
        <v>2</v>
      </c>
      <c r="D170" s="161">
        <v>4</v>
      </c>
      <c r="E170" s="13" t="str" cm="1">
        <f t="array" aca="1" ref="E170" ca="1">_xlfn.LET(
_xlpm.startCell, INDIRECT(G170),
_xlpm.row, IF(_xlfn.XLOOKUP(LEFT(H170),$L$157:$L$164,$M$157:$M$164,,0,1),--RIGHT(H170)*_xlfn.XLOOKUP(LEFT(H170),$L$157:$L$164,$O$157:$O$164,,0,1),0),
_xlpm.col, IF(_xlfn.XLOOKUP(LEFT(H170),$L$157:$L$164,$N$157:$N$164,,0,1),--RIGHT(H170)*_xlfn.XLOOKUP(LEFT(H170),$L$157:$L$164,$P$157:$P$164,,0,1),0),
_xlpm.adjRow, IF(ROW(_xlpm.startCell) + _xlpm.row &lt;= 0, 1, _xlpm.row),
_xlpm.adjCol, IF(COLUMN(_xlpm.startCell) + _xlpm.col &lt;= 0, 1, _xlpm.col),
_xlpm.ref, OFFSET(INDIRECT(G170),_xlpm.adjRow,_xlpm.adjCol,1,1),
ADDRESS(_xlfn.IFS(ROW(_xlpm.ref)&lt;8,8,ROW(_xlpm.ref)&gt;27,27,TRUE,ROW(_xlpm.ref)),_xlfn.IFS(COLUMN(_xlpm.ref)&lt;5,5,COLUMN(_xlpm.ref)&gt;64,64,TRUE,COLUMN(_xlpm.ref)),4,1))</f>
        <v>BA10</v>
      </c>
      <c r="F170" s="141"/>
      <c r="G170" s="15" t="s">
        <v>143</v>
      </c>
      <c r="H170" s="15" t="s">
        <v>88</v>
      </c>
      <c r="I170" s="143"/>
      <c r="J170" s="144"/>
      <c r="K170" s="144"/>
      <c r="L170" s="144"/>
      <c r="M170" s="144"/>
      <c r="N170" s="144"/>
      <c r="O170" s="144"/>
      <c r="P170" s="144"/>
      <c r="Q170" s="144"/>
      <c r="R170" s="144"/>
      <c r="S170" s="144"/>
      <c r="T170" s="144"/>
      <c r="U170" s="144"/>
      <c r="V170" s="146"/>
      <c r="W170" s="146"/>
      <c r="X170" s="146"/>
      <c r="Y170" s="146"/>
      <c r="Z170" s="146"/>
      <c r="AA170" s="146"/>
      <c r="AB170" s="146"/>
      <c r="AC170" s="146"/>
      <c r="AD170" s="146"/>
      <c r="AE170" s="146"/>
      <c r="AF170" s="6"/>
      <c r="AG170" s="6"/>
      <c r="AH170" s="6"/>
      <c r="AI170" s="6"/>
      <c r="AJ170" s="6"/>
      <c r="AK170" s="6"/>
      <c r="AL170" s="6"/>
      <c r="AM170" s="16"/>
      <c r="AN170" s="16"/>
      <c r="AO170" s="16"/>
      <c r="AP170" s="16"/>
      <c r="AQ170" s="6"/>
      <c r="AR170" s="6"/>
      <c r="AS170" s="6"/>
      <c r="AT170" s="6"/>
      <c r="AU170" s="6"/>
      <c r="AV170" s="6"/>
      <c r="AW170" s="6"/>
      <c r="AX170" s="6"/>
      <c r="AY170" s="6"/>
      <c r="AZ170" s="6"/>
      <c r="BA170" s="6"/>
      <c r="BB170" s="6"/>
      <c r="BC170" s="6"/>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row>
    <row r="171" spans="2:250" ht="23.25" customHeight="1">
      <c r="B171" s="14">
        <f t="shared" si="3"/>
        <v>72</v>
      </c>
      <c r="C171" s="14">
        <v>2</v>
      </c>
      <c r="D171" s="161">
        <v>4</v>
      </c>
      <c r="E171" s="13" t="str" cm="1">
        <f t="array" aca="1" ref="E171" ca="1">_xlfn.LET(
_xlpm.startCell, INDIRECT(G171),
_xlpm.row, IF(_xlfn.XLOOKUP(LEFT(H171),$L$157:$L$164,$M$157:$M$164,,0,1),--RIGHT(H171)*_xlfn.XLOOKUP(LEFT(H171),$L$157:$L$164,$O$157:$O$164,,0,1),0),
_xlpm.col, IF(_xlfn.XLOOKUP(LEFT(H171),$L$157:$L$164,$N$157:$N$164,,0,1),--RIGHT(H171)*_xlfn.XLOOKUP(LEFT(H171),$L$157:$L$164,$P$157:$P$164,,0,1),0),
_xlpm.adjRow, IF(ROW(_xlpm.startCell) + _xlpm.row &lt;= 0, 1, _xlpm.row),
_xlpm.adjCol, IF(COLUMN(_xlpm.startCell) + _xlpm.col &lt;= 0, 1, _xlpm.col),
_xlpm.ref, OFFSET(INDIRECT(G171),_xlpm.adjRow,_xlpm.adjCol,1,1),
ADDRESS(_xlfn.IFS(ROW(_xlpm.ref)&lt;8,8,ROW(_xlpm.ref)&gt;27,27,TRUE,ROW(_xlpm.ref)),_xlfn.IFS(COLUMN(_xlpm.ref)&lt;5,5,COLUMN(_xlpm.ref)&gt;64,64,TRUE,COLUMN(_xlpm.ref)),4,1))</f>
        <v>AE9</v>
      </c>
      <c r="F171" s="141"/>
      <c r="G171" s="15" t="s">
        <v>144</v>
      </c>
      <c r="H171" s="15" t="s">
        <v>101</v>
      </c>
      <c r="I171" s="143"/>
      <c r="J171" s="144"/>
      <c r="K171" s="144"/>
      <c r="L171" s="144"/>
      <c r="M171" s="144"/>
      <c r="N171" s="144"/>
      <c r="O171" s="144"/>
      <c r="P171" s="144"/>
      <c r="Q171" s="144"/>
      <c r="R171" s="144"/>
      <c r="S171" s="144"/>
      <c r="T171" s="144"/>
      <c r="U171" s="144"/>
      <c r="V171" s="146"/>
      <c r="W171" s="146"/>
      <c r="X171" s="146"/>
      <c r="Y171" s="146"/>
      <c r="Z171" s="146"/>
      <c r="AA171" s="146"/>
      <c r="AB171" s="146"/>
      <c r="AC171" s="146"/>
      <c r="AD171" s="146"/>
      <c r="AE171" s="146"/>
      <c r="AF171" s="6"/>
      <c r="AG171" s="6"/>
      <c r="AH171" s="6"/>
      <c r="AI171" s="6"/>
      <c r="AJ171" s="6"/>
      <c r="AK171" s="6"/>
      <c r="AL171" s="6"/>
      <c r="AM171" s="16"/>
      <c r="AN171" s="16"/>
      <c r="AO171" s="16"/>
      <c r="AP171" s="16"/>
      <c r="AQ171" s="6"/>
      <c r="AR171" s="6"/>
      <c r="AS171" s="6"/>
      <c r="AT171" s="6"/>
      <c r="AU171" s="6"/>
      <c r="AV171" s="6"/>
      <c r="AW171" s="6"/>
      <c r="AX171" s="6"/>
      <c r="AY171" s="6"/>
      <c r="AZ171" s="6"/>
      <c r="BA171" s="6"/>
      <c r="BB171" s="6"/>
      <c r="BC171" s="6"/>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row>
    <row r="172" spans="2:250" ht="23.25" customHeight="1">
      <c r="B172" s="14">
        <f t="shared" si="3"/>
        <v>73</v>
      </c>
      <c r="C172" s="14">
        <v>2</v>
      </c>
      <c r="D172" s="161">
        <v>4</v>
      </c>
      <c r="E172" s="13" t="str" cm="1">
        <f t="array" aca="1" ref="E172" ca="1">_xlfn.LET(
_xlpm.startCell, INDIRECT(G172),
_xlpm.row, IF(_xlfn.XLOOKUP(LEFT(H172),$L$157:$L$164,$M$157:$M$164,,0,1),--RIGHT(H172)*_xlfn.XLOOKUP(LEFT(H172),$L$157:$L$164,$O$157:$O$164,,0,1),0),
_xlpm.col, IF(_xlfn.XLOOKUP(LEFT(H172),$L$157:$L$164,$N$157:$N$164,,0,1),--RIGHT(H172)*_xlfn.XLOOKUP(LEFT(H172),$L$157:$L$164,$P$157:$P$164,,0,1),0),
_xlpm.adjRow, IF(ROW(_xlpm.startCell) + _xlpm.row &lt;= 0, 1, _xlpm.row),
_xlpm.adjCol, IF(COLUMN(_xlpm.startCell) + _xlpm.col &lt;= 0, 1, _xlpm.col),
_xlpm.ref, OFFSET(INDIRECT(G172),_xlpm.adjRow,_xlpm.adjCol,1,1),
ADDRESS(_xlfn.IFS(ROW(_xlpm.ref)&lt;8,8,ROW(_xlpm.ref)&gt;27,27,TRUE,ROW(_xlpm.ref)),_xlfn.IFS(COLUMN(_xlpm.ref)&lt;5,5,COLUMN(_xlpm.ref)&gt;64,64,TRUE,COLUMN(_xlpm.ref)),4,1))</f>
        <v>E19</v>
      </c>
      <c r="F172" s="141"/>
      <c r="G172" s="15" t="s">
        <v>238</v>
      </c>
      <c r="H172" s="15" t="s">
        <v>51</v>
      </c>
      <c r="I172" s="143"/>
      <c r="J172" s="144"/>
      <c r="K172" s="144"/>
      <c r="L172" s="144"/>
      <c r="M172" s="144"/>
      <c r="N172" s="144"/>
      <c r="O172" s="144"/>
      <c r="P172" s="144"/>
      <c r="Q172" s="144"/>
      <c r="R172" s="144"/>
      <c r="S172" s="144"/>
      <c r="T172" s="144"/>
      <c r="U172" s="144"/>
      <c r="V172" s="146"/>
      <c r="W172" s="146"/>
      <c r="X172" s="146"/>
      <c r="Y172" s="146"/>
      <c r="Z172" s="146"/>
      <c r="AA172" s="146"/>
      <c r="AB172" s="146"/>
      <c r="AC172" s="146"/>
      <c r="AD172" s="146"/>
      <c r="AE172" s="146"/>
      <c r="AF172" s="6"/>
      <c r="AG172" s="6"/>
      <c r="AH172" s="6"/>
      <c r="AI172" s="6"/>
      <c r="AJ172" s="6"/>
      <c r="AK172" s="6"/>
      <c r="AL172" s="6"/>
      <c r="AM172" s="16"/>
      <c r="AN172" s="16"/>
      <c r="AO172" s="16"/>
      <c r="AP172" s="16"/>
      <c r="AQ172" s="6"/>
      <c r="AR172" s="6"/>
      <c r="AS172" s="6"/>
      <c r="AT172" s="6"/>
      <c r="AU172" s="6"/>
      <c r="AV172" s="6"/>
      <c r="AW172" s="6"/>
      <c r="AX172" s="6"/>
      <c r="AY172" s="6"/>
      <c r="AZ172" s="6"/>
      <c r="BA172" s="6"/>
      <c r="BB172" s="6"/>
      <c r="BC172" s="6"/>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row>
    <row r="173" spans="2:250" ht="23.25" customHeight="1">
      <c r="B173" s="14">
        <f t="shared" si="3"/>
        <v>74</v>
      </c>
      <c r="C173" s="14">
        <v>2</v>
      </c>
      <c r="D173" s="161">
        <v>4</v>
      </c>
      <c r="E173" s="13" t="str" cm="1">
        <f t="array" aca="1" ref="E173" ca="1">_xlfn.LET(
_xlpm.startCell, INDIRECT(G173),
_xlpm.row, IF(_xlfn.XLOOKUP(LEFT(H173),$L$157:$L$164,$M$157:$M$164,,0,1),--RIGHT(H173)*_xlfn.XLOOKUP(LEFT(H173),$L$157:$L$164,$O$157:$O$164,,0,1),0),
_xlpm.col, IF(_xlfn.XLOOKUP(LEFT(H173),$L$157:$L$164,$N$157:$N$164,,0,1),--RIGHT(H173)*_xlfn.XLOOKUP(LEFT(H173),$L$157:$L$164,$P$157:$P$164,,0,1),0),
_xlpm.adjRow, IF(ROW(_xlpm.startCell) + _xlpm.row &lt;= 0, 1, _xlpm.row),
_xlpm.adjCol, IF(COLUMN(_xlpm.startCell) + _xlpm.col &lt;= 0, 1, _xlpm.col),
_xlpm.ref, OFFSET(INDIRECT(G173),_xlpm.adjRow,_xlpm.adjCol,1,1),
ADDRESS(_xlfn.IFS(ROW(_xlpm.ref)&lt;8,8,ROW(_xlpm.ref)&gt;27,27,TRUE,ROW(_xlpm.ref)),_xlfn.IFS(COLUMN(_xlpm.ref)&lt;5,5,COLUMN(_xlpm.ref)&gt;64,64,TRUE,COLUMN(_xlpm.ref)),4,1))</f>
        <v>AS22</v>
      </c>
      <c r="F173" s="141"/>
      <c r="G173" s="15" t="s">
        <v>145</v>
      </c>
      <c r="H173" s="15" t="s">
        <v>117</v>
      </c>
      <c r="I173" s="143"/>
      <c r="J173" s="144"/>
      <c r="K173" s="144"/>
      <c r="L173" s="144"/>
      <c r="M173" s="144"/>
      <c r="N173" s="144"/>
      <c r="O173" s="144"/>
      <c r="P173" s="144"/>
      <c r="Q173" s="144"/>
      <c r="R173" s="144"/>
      <c r="S173" s="144"/>
      <c r="T173" s="144"/>
      <c r="U173" s="144"/>
      <c r="V173" s="146"/>
      <c r="W173" s="146"/>
      <c r="X173" s="146"/>
      <c r="Y173" s="146"/>
      <c r="Z173" s="146"/>
      <c r="AA173" s="146"/>
      <c r="AB173" s="146"/>
      <c r="AC173" s="146"/>
      <c r="AD173" s="146"/>
      <c r="AE173" s="146"/>
      <c r="AF173" s="6"/>
      <c r="AG173" s="6"/>
      <c r="AH173" s="6"/>
      <c r="AI173" s="6"/>
      <c r="AJ173" s="6"/>
      <c r="AK173" s="6"/>
      <c r="AL173" s="6"/>
      <c r="AM173" s="16"/>
      <c r="AN173" s="16"/>
      <c r="AO173" s="16"/>
      <c r="AP173" s="16"/>
      <c r="AQ173" s="6"/>
      <c r="AR173" s="6"/>
      <c r="AS173" s="6"/>
      <c r="AT173" s="6"/>
      <c r="AU173" s="6"/>
      <c r="AV173" s="6"/>
      <c r="AW173" s="6"/>
      <c r="AX173" s="6"/>
      <c r="AY173" s="6"/>
      <c r="AZ173" s="6"/>
      <c r="BA173" s="6"/>
      <c r="BB173" s="6"/>
      <c r="BC173" s="6"/>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row>
    <row r="174" spans="2:250" ht="23.25" customHeight="1">
      <c r="B174" s="14">
        <f t="shared" si="3"/>
        <v>75</v>
      </c>
      <c r="C174" s="14">
        <v>2</v>
      </c>
      <c r="D174" s="161">
        <v>4</v>
      </c>
      <c r="E174" s="13" t="str" cm="1">
        <f t="array" aca="1" ref="E174" ca="1">_xlfn.LET(
_xlpm.startCell, INDIRECT(G174),
_xlpm.row, IF(_xlfn.XLOOKUP(LEFT(H174),$L$157:$L$164,$M$157:$M$164,,0,1),--RIGHT(H174)*_xlfn.XLOOKUP(LEFT(H174),$L$157:$L$164,$O$157:$O$164,,0,1),0),
_xlpm.col, IF(_xlfn.XLOOKUP(LEFT(H174),$L$157:$L$164,$N$157:$N$164,,0,1),--RIGHT(H174)*_xlfn.XLOOKUP(LEFT(H174),$L$157:$L$164,$P$157:$P$164,,0,1),0),
_xlpm.adjRow, IF(ROW(_xlpm.startCell) + _xlpm.row &lt;= 0, 1, _xlpm.row),
_xlpm.adjCol, IF(COLUMN(_xlpm.startCell) + _xlpm.col &lt;= 0, 1, _xlpm.col),
_xlpm.ref, OFFSET(INDIRECT(G174),_xlpm.adjRow,_xlpm.adjCol,1,1),
ADDRESS(_xlfn.IFS(ROW(_xlpm.ref)&lt;8,8,ROW(_xlpm.ref)&gt;27,27,TRUE,ROW(_xlpm.ref)),_xlfn.IFS(COLUMN(_xlpm.ref)&lt;5,5,COLUMN(_xlpm.ref)&gt;64,64,TRUE,COLUMN(_xlpm.ref)),4,1))</f>
        <v>AI15</v>
      </c>
      <c r="F174" s="141"/>
      <c r="G174" s="15" t="s">
        <v>146</v>
      </c>
      <c r="H174" s="15" t="s">
        <v>119</v>
      </c>
      <c r="I174" s="143"/>
      <c r="J174" s="144"/>
      <c r="K174" s="144"/>
      <c r="L174" s="144"/>
      <c r="M174" s="144"/>
      <c r="N174" s="144"/>
      <c r="O174" s="144"/>
      <c r="P174" s="144"/>
      <c r="Q174" s="144"/>
      <c r="R174" s="144"/>
      <c r="S174" s="144"/>
      <c r="T174" s="144"/>
      <c r="U174" s="144"/>
      <c r="V174" s="146"/>
      <c r="W174" s="146"/>
      <c r="X174" s="146"/>
      <c r="Y174" s="146"/>
      <c r="Z174" s="146"/>
      <c r="AA174" s="146"/>
      <c r="AB174" s="146"/>
      <c r="AC174" s="146"/>
      <c r="AD174" s="146"/>
      <c r="AE174" s="146"/>
      <c r="AF174" s="6"/>
      <c r="AG174" s="6"/>
      <c r="AH174" s="6"/>
      <c r="AI174" s="6"/>
      <c r="AJ174" s="6"/>
      <c r="AK174" s="6"/>
      <c r="AL174" s="6"/>
      <c r="AM174" s="16"/>
      <c r="AN174" s="16"/>
      <c r="AO174" s="16"/>
      <c r="AP174" s="16"/>
      <c r="AQ174" s="6"/>
      <c r="AR174" s="6"/>
      <c r="AS174" s="6"/>
      <c r="AT174" s="6"/>
      <c r="AU174" s="6"/>
      <c r="AV174" s="6"/>
      <c r="AW174" s="6"/>
      <c r="AX174" s="6"/>
      <c r="AY174" s="6"/>
      <c r="AZ174" s="6"/>
      <c r="BA174" s="6"/>
      <c r="BB174" s="6"/>
      <c r="BC174" s="6"/>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row>
    <row r="175" spans="2:250" ht="23.25" customHeight="1">
      <c r="B175" s="14">
        <f t="shared" si="3"/>
        <v>76</v>
      </c>
      <c r="C175" s="14">
        <v>2</v>
      </c>
      <c r="D175" s="161">
        <v>4</v>
      </c>
      <c r="E175" s="13" t="str" cm="1">
        <f t="array" aca="1" ref="E175" ca="1">_xlfn.LET(
_xlpm.startCell, INDIRECT(G175),
_xlpm.row, IF(_xlfn.XLOOKUP(LEFT(H175),$L$157:$L$164,$M$157:$M$164,,0,1),--RIGHT(H175)*_xlfn.XLOOKUP(LEFT(H175),$L$157:$L$164,$O$157:$O$164,,0,1),0),
_xlpm.col, IF(_xlfn.XLOOKUP(LEFT(H175),$L$157:$L$164,$N$157:$N$164,,0,1),--RIGHT(H175)*_xlfn.XLOOKUP(LEFT(H175),$L$157:$L$164,$P$157:$P$164,,0,1),0),
_xlpm.adjRow, IF(ROW(_xlpm.startCell) + _xlpm.row &lt;= 0, 1, _xlpm.row),
_xlpm.adjCol, IF(COLUMN(_xlpm.startCell) + _xlpm.col &lt;= 0, 1, _xlpm.col),
_xlpm.ref, OFFSET(INDIRECT(G175),_xlpm.adjRow,_xlpm.adjCol,1,1),
ADDRESS(_xlfn.IFS(ROW(_xlpm.ref)&lt;8,8,ROW(_xlpm.ref)&gt;27,27,TRUE,ROW(_xlpm.ref)),_xlfn.IFS(COLUMN(_xlpm.ref)&lt;5,5,COLUMN(_xlpm.ref)&gt;64,64,TRUE,COLUMN(_xlpm.ref)),4,1))</f>
        <v>BL11</v>
      </c>
      <c r="F175" s="141"/>
      <c r="G175" s="15" t="s">
        <v>237</v>
      </c>
      <c r="H175" s="15" t="s">
        <v>52</v>
      </c>
      <c r="I175" s="143"/>
      <c r="J175" s="144"/>
      <c r="K175" s="144"/>
      <c r="L175" s="144"/>
      <c r="M175" s="144"/>
      <c r="N175" s="144"/>
      <c r="O175" s="144"/>
      <c r="P175" s="144"/>
      <c r="Q175" s="144"/>
      <c r="R175" s="144"/>
      <c r="S175" s="144"/>
      <c r="T175" s="144"/>
      <c r="U175" s="144"/>
      <c r="V175" s="146"/>
      <c r="W175" s="146"/>
      <c r="X175" s="146"/>
      <c r="Y175" s="146"/>
      <c r="Z175" s="146"/>
      <c r="AA175" s="146"/>
      <c r="AB175" s="146"/>
      <c r="AC175" s="146"/>
      <c r="AD175" s="146"/>
      <c r="AE175" s="146"/>
      <c r="AF175" s="6"/>
      <c r="AG175" s="6"/>
      <c r="AH175" s="6"/>
      <c r="AI175" s="6"/>
      <c r="AJ175" s="6"/>
      <c r="AK175" s="6"/>
      <c r="AL175" s="6"/>
      <c r="AM175" s="16"/>
      <c r="AN175" s="16"/>
      <c r="AO175" s="16"/>
      <c r="AP175" s="16"/>
      <c r="AQ175" s="6"/>
      <c r="AR175" s="6"/>
      <c r="AS175" s="6"/>
      <c r="AT175" s="6"/>
      <c r="AU175" s="6"/>
      <c r="AV175" s="6"/>
      <c r="AW175" s="6"/>
      <c r="AX175" s="6"/>
      <c r="AY175" s="6"/>
      <c r="AZ175" s="6"/>
      <c r="BA175" s="6"/>
      <c r="BB175" s="6"/>
      <c r="BC175" s="6"/>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row>
    <row r="176" spans="2:250" ht="23.25" customHeight="1">
      <c r="B176" s="14">
        <f t="shared" si="3"/>
        <v>77</v>
      </c>
      <c r="C176" s="14">
        <v>2</v>
      </c>
      <c r="D176" s="161">
        <v>4</v>
      </c>
      <c r="E176" s="13" t="str" cm="1">
        <f t="array" aca="1" ref="E176" ca="1">_xlfn.LET(
_xlpm.startCell, INDIRECT(G176),
_xlpm.row, IF(_xlfn.XLOOKUP(LEFT(H176),$L$157:$L$164,$M$157:$M$164,,0,1),--RIGHT(H176)*_xlfn.XLOOKUP(LEFT(H176),$L$157:$L$164,$O$157:$O$164,,0,1),0),
_xlpm.col, IF(_xlfn.XLOOKUP(LEFT(H176),$L$157:$L$164,$N$157:$N$164,,0,1),--RIGHT(H176)*_xlfn.XLOOKUP(LEFT(H176),$L$157:$L$164,$P$157:$P$164,,0,1),0),
_xlpm.adjRow, IF(ROW(_xlpm.startCell) + _xlpm.row &lt;= 0, 1, _xlpm.row),
_xlpm.adjCol, IF(COLUMN(_xlpm.startCell) + _xlpm.col &lt;= 0, 1, _xlpm.col),
_xlpm.ref, OFFSET(INDIRECT(G176),_xlpm.adjRow,_xlpm.adjCol,1,1),
ADDRESS(_xlfn.IFS(ROW(_xlpm.ref)&lt;8,8,ROW(_xlpm.ref)&gt;27,27,TRUE,ROW(_xlpm.ref)),_xlfn.IFS(COLUMN(_xlpm.ref)&lt;5,5,COLUMN(_xlpm.ref)&gt;64,64,TRUE,COLUMN(_xlpm.ref)),4,1))</f>
        <v>AX8</v>
      </c>
      <c r="F176" s="141"/>
      <c r="G176" s="15" t="s">
        <v>148</v>
      </c>
      <c r="H176" s="15" t="s">
        <v>121</v>
      </c>
      <c r="I176" s="143"/>
      <c r="J176" s="144"/>
      <c r="K176" s="144"/>
      <c r="L176" s="144"/>
      <c r="M176" s="144"/>
      <c r="N176" s="144"/>
      <c r="O176" s="144"/>
      <c r="P176" s="144"/>
      <c r="Q176" s="144"/>
      <c r="R176" s="144"/>
      <c r="S176" s="144"/>
      <c r="T176" s="144"/>
      <c r="U176" s="144"/>
      <c r="V176" s="146"/>
      <c r="W176" s="146"/>
      <c r="X176" s="146"/>
      <c r="Y176" s="146"/>
      <c r="Z176" s="146"/>
      <c r="AA176" s="146"/>
      <c r="AB176" s="146"/>
      <c r="AC176" s="146"/>
      <c r="AD176" s="146"/>
      <c r="AE176" s="146"/>
      <c r="AF176" s="6"/>
      <c r="AG176" s="6"/>
      <c r="AH176" s="6"/>
      <c r="AI176" s="6"/>
      <c r="AJ176" s="6"/>
      <c r="AK176" s="6"/>
      <c r="AL176" s="6"/>
      <c r="AM176" s="16"/>
      <c r="AN176" s="16"/>
      <c r="AO176" s="16"/>
      <c r="AP176" s="16"/>
      <c r="AQ176" s="6"/>
      <c r="AR176" s="6"/>
      <c r="AS176" s="6"/>
      <c r="AT176" s="6"/>
      <c r="AU176" s="6"/>
      <c r="AV176" s="6"/>
      <c r="AW176" s="6"/>
      <c r="AX176" s="6"/>
      <c r="AY176" s="6"/>
      <c r="AZ176" s="6"/>
      <c r="BA176" s="6"/>
      <c r="BB176" s="6"/>
      <c r="BC176" s="6"/>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row>
    <row r="177" spans="2:250" ht="23.25" customHeight="1">
      <c r="B177" s="14">
        <f t="shared" si="3"/>
        <v>78</v>
      </c>
      <c r="C177" s="14">
        <v>2</v>
      </c>
      <c r="D177" s="161">
        <v>4</v>
      </c>
      <c r="E177" s="13" t="str" cm="1">
        <f t="array" aca="1" ref="E177" ca="1">_xlfn.LET(
_xlpm.startCell, INDIRECT(G177),
_xlpm.row, IF(_xlfn.XLOOKUP(LEFT(H177),$L$157:$L$164,$M$157:$M$164,,0,1),--RIGHT(H177)*_xlfn.XLOOKUP(LEFT(H177),$L$157:$L$164,$O$157:$O$164,,0,1),0),
_xlpm.col, IF(_xlfn.XLOOKUP(LEFT(H177),$L$157:$L$164,$N$157:$N$164,,0,1),--RIGHT(H177)*_xlfn.XLOOKUP(LEFT(H177),$L$157:$L$164,$P$157:$P$164,,0,1),0),
_xlpm.adjRow, IF(ROW(_xlpm.startCell) + _xlpm.row &lt;= 0, 1, _xlpm.row),
_xlpm.adjCol, IF(COLUMN(_xlpm.startCell) + _xlpm.col &lt;= 0, 1, _xlpm.col),
_xlpm.ref, OFFSET(INDIRECT(G177),_xlpm.adjRow,_xlpm.adjCol,1,1),
ADDRESS(_xlfn.IFS(ROW(_xlpm.ref)&lt;8,8,ROW(_xlpm.ref)&gt;27,27,TRUE,ROW(_xlpm.ref)),_xlfn.IFS(COLUMN(_xlpm.ref)&lt;5,5,COLUMN(_xlpm.ref)&gt;64,64,TRUE,COLUMN(_xlpm.ref)),4,1))</f>
        <v>X17</v>
      </c>
      <c r="F177" s="141"/>
      <c r="G177" s="15" t="s">
        <v>24</v>
      </c>
      <c r="H177" s="15" t="s">
        <v>57</v>
      </c>
      <c r="I177" s="143"/>
      <c r="J177" s="144"/>
      <c r="K177" s="144"/>
      <c r="L177" s="144"/>
      <c r="M177" s="144"/>
      <c r="N177" s="144"/>
      <c r="O177" s="144"/>
      <c r="P177" s="144"/>
      <c r="Q177" s="144"/>
      <c r="R177" s="144"/>
      <c r="S177" s="144"/>
      <c r="T177" s="144"/>
      <c r="U177" s="144"/>
      <c r="V177" s="146"/>
      <c r="W177" s="146"/>
      <c r="X177" s="146"/>
      <c r="Y177" s="146"/>
      <c r="Z177" s="146"/>
      <c r="AA177" s="146"/>
      <c r="AB177" s="146"/>
      <c r="AC177" s="146"/>
      <c r="AD177" s="146"/>
      <c r="AE177" s="146"/>
      <c r="AF177" s="6"/>
      <c r="AG177" s="6"/>
      <c r="AH177" s="6"/>
      <c r="AI177" s="6"/>
      <c r="AJ177" s="6"/>
      <c r="AK177" s="6"/>
      <c r="AL177" s="6"/>
      <c r="AM177" s="16"/>
      <c r="AN177" s="16"/>
      <c r="AO177" s="16"/>
      <c r="AP177" s="16"/>
      <c r="AQ177" s="6"/>
      <c r="AR177" s="6"/>
      <c r="AS177" s="6"/>
      <c r="AT177" s="6"/>
      <c r="AU177" s="6"/>
      <c r="AV177" s="6"/>
      <c r="AW177" s="6"/>
      <c r="AX177" s="6"/>
      <c r="AY177" s="6"/>
      <c r="AZ177" s="6"/>
      <c r="BA177" s="6"/>
      <c r="BB177" s="6"/>
      <c r="BC177" s="6"/>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row>
    <row r="178" spans="2:250" ht="23.25" customHeight="1">
      <c r="B178" s="14">
        <f t="shared" si="3"/>
        <v>79</v>
      </c>
      <c r="C178" s="14">
        <v>2</v>
      </c>
      <c r="D178" s="161">
        <v>4</v>
      </c>
      <c r="E178" s="13" t="str" cm="1">
        <f t="array" aca="1" ref="E178" ca="1">_xlfn.LET(
_xlpm.startCell, INDIRECT(G178),
_xlpm.row, IF(_xlfn.XLOOKUP(LEFT(H178),$L$157:$L$164,$M$157:$M$164,,0,1),--RIGHT(H178)*_xlfn.XLOOKUP(LEFT(H178),$L$157:$L$164,$O$157:$O$164,,0,1),0),
_xlpm.col, IF(_xlfn.XLOOKUP(LEFT(H178),$L$157:$L$164,$N$157:$N$164,,0,1),--RIGHT(H178)*_xlfn.XLOOKUP(LEFT(H178),$L$157:$L$164,$P$157:$P$164,,0,1),0),
_xlpm.adjRow, IF(ROW(_xlpm.startCell) + _xlpm.row &lt;= 0, 1, _xlpm.row),
_xlpm.adjCol, IF(COLUMN(_xlpm.startCell) + _xlpm.col &lt;= 0, 1, _xlpm.col),
_xlpm.ref, OFFSET(INDIRECT(G178),_xlpm.adjRow,_xlpm.adjCol,1,1),
ADDRESS(_xlfn.IFS(ROW(_xlpm.ref)&lt;8,8,ROW(_xlpm.ref)&gt;27,27,TRUE,ROW(_xlpm.ref)),_xlfn.IFS(COLUMN(_xlpm.ref)&lt;5,5,COLUMN(_xlpm.ref)&gt;64,64,TRUE,COLUMN(_xlpm.ref)),4,1))</f>
        <v>AP17</v>
      </c>
      <c r="F178" s="141"/>
      <c r="G178" s="15" t="s">
        <v>149</v>
      </c>
      <c r="H178" s="15" t="s">
        <v>78</v>
      </c>
      <c r="I178" s="143"/>
      <c r="J178" s="144"/>
      <c r="K178" s="144"/>
      <c r="L178" s="144"/>
      <c r="M178" s="144"/>
      <c r="N178" s="144"/>
      <c r="O178" s="144"/>
      <c r="P178" s="144"/>
      <c r="Q178" s="144"/>
      <c r="R178" s="144"/>
      <c r="S178" s="144"/>
      <c r="T178" s="144"/>
      <c r="U178" s="144"/>
      <c r="V178" s="146"/>
      <c r="W178" s="146"/>
      <c r="X178" s="146"/>
      <c r="Y178" s="146"/>
      <c r="Z178" s="146"/>
      <c r="AA178" s="146"/>
      <c r="AB178" s="146"/>
      <c r="AC178" s="146"/>
      <c r="AD178" s="146"/>
      <c r="AE178" s="146"/>
      <c r="AF178" s="6"/>
      <c r="AG178" s="6"/>
      <c r="AH178" s="6"/>
      <c r="AI178" s="6"/>
      <c r="AJ178" s="6"/>
      <c r="AK178" s="6"/>
      <c r="AL178" s="6"/>
      <c r="AM178" s="16"/>
      <c r="AN178" s="16"/>
      <c r="AO178" s="16"/>
      <c r="AP178" s="16"/>
      <c r="AQ178" s="6"/>
      <c r="AR178" s="6"/>
      <c r="AS178" s="6"/>
      <c r="AT178" s="6"/>
      <c r="AU178" s="6"/>
      <c r="AV178" s="6"/>
      <c r="AW178" s="6"/>
      <c r="AX178" s="6"/>
      <c r="AY178" s="6"/>
      <c r="AZ178" s="6"/>
      <c r="BA178" s="6"/>
      <c r="BB178" s="6"/>
      <c r="BC178" s="6"/>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row>
    <row r="179" spans="2:250" ht="23.25" customHeight="1">
      <c r="B179" s="14">
        <f t="shared" si="3"/>
        <v>80</v>
      </c>
      <c r="C179" s="14">
        <v>2</v>
      </c>
      <c r="D179" s="161">
        <v>4</v>
      </c>
      <c r="E179" s="13" t="str" cm="1">
        <f t="array" aca="1" ref="E179" ca="1">_xlfn.LET(
_xlpm.startCell, INDIRECT(G179),
_xlpm.row, IF(_xlfn.XLOOKUP(LEFT(H179),$L$157:$L$164,$M$157:$M$164,,0,1),--RIGHT(H179)*_xlfn.XLOOKUP(LEFT(H179),$L$157:$L$164,$O$157:$O$164,,0,1),0),
_xlpm.col, IF(_xlfn.XLOOKUP(LEFT(H179),$L$157:$L$164,$N$157:$N$164,,0,1),--RIGHT(H179)*_xlfn.XLOOKUP(LEFT(H179),$L$157:$L$164,$P$157:$P$164,,0,1),0),
_xlpm.adjRow, IF(ROW(_xlpm.startCell) + _xlpm.row &lt;= 0, 1, _xlpm.row),
_xlpm.adjCol, IF(COLUMN(_xlpm.startCell) + _xlpm.col &lt;= 0, 1, _xlpm.col),
_xlpm.ref, OFFSET(INDIRECT(G179),_xlpm.adjRow,_xlpm.adjCol,1,1),
ADDRESS(_xlfn.IFS(ROW(_xlpm.ref)&lt;8,8,ROW(_xlpm.ref)&gt;27,27,TRUE,ROW(_xlpm.ref)),_xlfn.IFS(COLUMN(_xlpm.ref)&lt;5,5,COLUMN(_xlpm.ref)&gt;64,64,TRUE,COLUMN(_xlpm.ref)),4,1))</f>
        <v>AA27</v>
      </c>
      <c r="F179" s="141"/>
      <c r="G179" s="15" t="s">
        <v>27</v>
      </c>
      <c r="H179" s="15" t="s">
        <v>111</v>
      </c>
      <c r="I179" s="143"/>
      <c r="J179" s="144"/>
      <c r="K179" s="144"/>
      <c r="L179" s="144"/>
      <c r="M179" s="144"/>
      <c r="N179" s="144"/>
      <c r="O179" s="144"/>
      <c r="P179" s="144"/>
      <c r="Q179" s="144"/>
      <c r="R179" s="144"/>
      <c r="S179" s="144"/>
      <c r="T179" s="144"/>
      <c r="U179" s="144"/>
      <c r="V179" s="146"/>
      <c r="W179" s="146"/>
      <c r="X179" s="146"/>
      <c r="Y179" s="146"/>
      <c r="Z179" s="146"/>
      <c r="AA179" s="146"/>
      <c r="AB179" s="146"/>
      <c r="AC179" s="146"/>
      <c r="AD179" s="146"/>
      <c r="AE179" s="146"/>
      <c r="AF179" s="6"/>
      <c r="AG179" s="6"/>
      <c r="AH179" s="6"/>
      <c r="AI179" s="6"/>
      <c r="AJ179" s="6"/>
      <c r="AK179" s="6"/>
      <c r="AL179" s="6"/>
      <c r="AM179" s="6"/>
      <c r="AN179" s="16"/>
      <c r="AO179" s="6"/>
      <c r="AP179" s="16"/>
      <c r="AQ179" s="6"/>
      <c r="AR179" s="6"/>
      <c r="AS179" s="6"/>
      <c r="AT179" s="6"/>
      <c r="AU179" s="6"/>
      <c r="AV179" s="6"/>
      <c r="AW179" s="6"/>
      <c r="AX179" s="6"/>
      <c r="AY179" s="6"/>
      <c r="AZ179" s="6"/>
      <c r="BA179" s="6"/>
      <c r="BB179" s="6"/>
      <c r="BC179" s="6"/>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row>
    <row r="180" spans="2:250" ht="15" customHeight="1">
      <c r="I180" s="143"/>
      <c r="J180" s="144"/>
      <c r="K180" s="144"/>
      <c r="L180" s="144"/>
      <c r="M180" s="144"/>
      <c r="N180" s="144"/>
      <c r="O180" s="144"/>
      <c r="P180" s="144"/>
      <c r="Q180" s="144"/>
      <c r="R180" s="144"/>
      <c r="S180" s="144"/>
      <c r="T180" s="144"/>
      <c r="U180" s="144"/>
      <c r="V180" s="4"/>
      <c r="W180" s="4"/>
      <c r="X180" s="4"/>
      <c r="Y180" s="4"/>
      <c r="Z180" s="4"/>
      <c r="AA180" s="4"/>
      <c r="AB180" s="4"/>
      <c r="AC180" s="4"/>
      <c r="AD180" s="4"/>
      <c r="AE180" s="4"/>
      <c r="AF180" s="4"/>
      <c r="AG180" s="4"/>
      <c r="AH180" s="4"/>
      <c r="AI180" s="4"/>
      <c r="AJ180" s="4"/>
      <c r="AK180" s="4"/>
      <c r="AL180" s="4"/>
      <c r="AM180" s="145"/>
      <c r="AN180" s="4"/>
      <c r="AO180" s="145"/>
      <c r="AP180" s="4"/>
    </row>
    <row r="181" spans="2:250" ht="15" customHeight="1" thickBot="1">
      <c r="I181" s="16"/>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145"/>
      <c r="AN181" s="4"/>
      <c r="AO181" s="145"/>
      <c r="AP181" s="4"/>
    </row>
    <row r="182" spans="2:250" ht="19.5" customHeight="1" thickBot="1">
      <c r="B182" s="171" t="s">
        <v>8</v>
      </c>
      <c r="C182" s="172" t="s">
        <v>243</v>
      </c>
      <c r="D182" s="24" t="s">
        <v>239</v>
      </c>
      <c r="H182" s="57"/>
      <c r="I182" s="167" t="s">
        <v>46</v>
      </c>
      <c r="J182" s="167"/>
      <c r="K182" s="167" t="s">
        <v>47</v>
      </c>
      <c r="L182" s="57"/>
      <c r="M182" s="57"/>
      <c r="N182" s="57"/>
      <c r="O182" s="57"/>
      <c r="P182" s="57"/>
      <c r="Q182" s="57"/>
      <c r="R182" s="57"/>
      <c r="S182" s="4"/>
      <c r="T182" s="4"/>
      <c r="U182" s="4"/>
      <c r="V182" s="4"/>
      <c r="W182" s="4"/>
      <c r="X182" s="4"/>
      <c r="Y182" s="4"/>
      <c r="AF182" s="4"/>
      <c r="AG182" s="4"/>
      <c r="AH182" s="4"/>
      <c r="AI182" s="4"/>
      <c r="AJ182" s="4"/>
      <c r="AK182" s="4"/>
      <c r="AL182" s="4"/>
      <c r="AM182" s="6"/>
      <c r="AN182" s="4"/>
      <c r="AO182" s="6"/>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row>
    <row r="183" spans="2:250" ht="18" customHeight="1">
      <c r="H183" s="57"/>
      <c r="I183" s="178" t="s">
        <v>44</v>
      </c>
      <c r="J183" s="179"/>
      <c r="K183" s="76"/>
      <c r="L183" s="57"/>
      <c r="P183" s="57"/>
      <c r="Q183" s="57"/>
      <c r="R183" s="57"/>
      <c r="T183" s="4"/>
      <c r="U183" s="4"/>
      <c r="V183" s="4"/>
      <c r="W183" s="4"/>
      <c r="X183" s="4"/>
      <c r="Y183" s="22"/>
      <c r="AF183" s="4"/>
      <c r="AG183" s="4"/>
      <c r="AH183" s="4"/>
      <c r="AI183" s="4"/>
      <c r="AJ183" s="4"/>
      <c r="AK183" s="4"/>
      <c r="AL183" s="4"/>
      <c r="AM183" s="6"/>
      <c r="AN183" s="4"/>
      <c r="AO183" s="6"/>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row>
    <row r="184" spans="2:250" ht="18" customHeight="1">
      <c r="B184" s="75" t="s">
        <v>503</v>
      </c>
      <c r="H184" s="57"/>
      <c r="I184" s="178" t="s">
        <v>524</v>
      </c>
      <c r="J184" s="179"/>
      <c r="K184" s="77"/>
      <c r="L184" s="57"/>
      <c r="P184" s="57"/>
      <c r="Q184" s="57"/>
      <c r="R184" s="57"/>
      <c r="T184" s="4"/>
      <c r="U184" s="4"/>
      <c r="V184" s="4"/>
      <c r="W184" s="4"/>
      <c r="X184" s="4"/>
      <c r="Y184" s="22"/>
      <c r="AF184" s="4"/>
      <c r="AG184" s="4"/>
      <c r="AH184" s="4"/>
      <c r="AI184" s="4"/>
      <c r="AJ184" s="4"/>
      <c r="AK184" s="4"/>
      <c r="AL184" s="4"/>
      <c r="AM184" s="6"/>
      <c r="AN184" s="4"/>
      <c r="AO184" s="6"/>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row>
    <row r="185" spans="2:250" ht="18" customHeight="1">
      <c r="H185" s="57"/>
      <c r="I185" s="180" t="s">
        <v>45</v>
      </c>
      <c r="J185" s="181"/>
      <c r="K185" s="78"/>
      <c r="L185" s="57"/>
      <c r="P185" s="57"/>
      <c r="Q185" s="57"/>
      <c r="R185" s="57"/>
      <c r="T185" s="4"/>
      <c r="U185" s="4"/>
      <c r="V185" s="4"/>
      <c r="W185" s="4"/>
      <c r="X185" s="4"/>
      <c r="Y185" s="22"/>
      <c r="AF185" s="4"/>
      <c r="AG185" s="4"/>
      <c r="AH185" s="4"/>
      <c r="AI185" s="4"/>
      <c r="AJ185" s="4"/>
      <c r="AK185" s="4"/>
      <c r="AL185" s="4"/>
      <c r="AM185" s="6"/>
      <c r="AN185" s="4"/>
      <c r="AO185" s="6"/>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row>
    <row r="186" spans="2:250" ht="18.75" customHeight="1">
      <c r="H186" s="57"/>
      <c r="I186" s="79"/>
      <c r="J186" s="79"/>
      <c r="K186" s="79"/>
      <c r="L186" s="57"/>
      <c r="P186" s="57"/>
      <c r="Q186" s="57"/>
      <c r="R186" s="57"/>
      <c r="T186" s="4"/>
      <c r="U186" s="4"/>
      <c r="V186" s="4"/>
      <c r="W186" s="4"/>
      <c r="X186" s="4"/>
      <c r="Y186" s="22"/>
      <c r="AF186" s="4"/>
      <c r="AG186" s="4"/>
      <c r="AH186" s="4"/>
      <c r="AI186" s="4"/>
      <c r="AJ186" s="4"/>
      <c r="AK186" s="4"/>
      <c r="AL186" s="4"/>
      <c r="AM186" s="6"/>
      <c r="AN186" s="4"/>
      <c r="AO186" s="6"/>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row>
    <row r="187" spans="2:250" ht="21" customHeight="1">
      <c r="B187" s="9" t="s">
        <v>497</v>
      </c>
      <c r="M187" s="4"/>
      <c r="N187" s="4"/>
      <c r="O187" s="4"/>
      <c r="P187" s="4"/>
      <c r="Q187" s="4"/>
      <c r="R187" s="4"/>
      <c r="S187" s="4"/>
      <c r="T187" s="4"/>
      <c r="U187" s="4"/>
      <c r="V187" s="4"/>
      <c r="W187" s="4"/>
      <c r="X187" s="4"/>
      <c r="Y187" s="22"/>
      <c r="AF187" s="4"/>
      <c r="AG187" s="4"/>
      <c r="AH187" s="4"/>
      <c r="AI187" s="4"/>
      <c r="AJ187" s="4"/>
      <c r="AK187" s="4"/>
      <c r="AL187" s="4"/>
      <c r="AM187" s="6"/>
      <c r="AN187" s="4"/>
      <c r="AO187" s="6"/>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row>
    <row r="188" spans="2:250" ht="14.85" customHeight="1">
      <c r="B188" s="60"/>
      <c r="M188" s="4"/>
      <c r="N188" s="4"/>
      <c r="O188" s="4"/>
      <c r="P188" s="4"/>
      <c r="Q188" s="4"/>
      <c r="R188" s="4"/>
      <c r="S188" s="4"/>
      <c r="T188" s="4"/>
      <c r="U188" s="4"/>
      <c r="V188" s="4"/>
      <c r="W188" s="4"/>
      <c r="X188" s="4"/>
      <c r="Y188" s="22"/>
      <c r="AF188" s="4"/>
      <c r="AG188" s="4"/>
      <c r="AH188" s="4"/>
      <c r="AI188" s="4"/>
      <c r="AJ188" s="4"/>
      <c r="AK188" s="4"/>
      <c r="AL188" s="4"/>
      <c r="AM188" s="6"/>
      <c r="AN188" s="4"/>
      <c r="AO188" s="6"/>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row>
    <row r="189" spans="2:250" ht="14.85" customHeight="1" thickBot="1">
      <c r="B189" s="28"/>
      <c r="C189" s="7"/>
      <c r="M189" s="4"/>
      <c r="N189" s="4"/>
      <c r="O189" s="4"/>
      <c r="P189" s="4"/>
      <c r="Q189" s="4"/>
      <c r="R189" s="4"/>
      <c r="S189" s="4"/>
      <c r="T189" s="4"/>
      <c r="U189" s="4"/>
      <c r="V189" s="4"/>
      <c r="W189" s="4"/>
      <c r="X189" s="4"/>
      <c r="Y189" s="22"/>
      <c r="AF189" s="4"/>
      <c r="AG189" s="4"/>
      <c r="AH189" s="4"/>
      <c r="AI189" s="4"/>
      <c r="AJ189" s="4"/>
      <c r="AK189" s="4"/>
      <c r="AL189" s="4"/>
      <c r="AM189" s="6"/>
      <c r="AN189" s="4"/>
      <c r="AO189" s="6"/>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row>
    <row r="190" spans="2:250" ht="15.75" thickBot="1">
      <c r="B190" s="28"/>
      <c r="C190" s="7"/>
      <c r="G190" s="155"/>
      <c r="H190" s="168" t="s">
        <v>41</v>
      </c>
      <c r="I190" s="169"/>
      <c r="J190" s="169"/>
      <c r="K190" s="169"/>
      <c r="L190" s="170"/>
      <c r="M190" s="4"/>
      <c r="N190" s="4"/>
      <c r="O190" s="4"/>
      <c r="P190" s="4"/>
      <c r="Q190" s="4"/>
      <c r="R190" s="4"/>
      <c r="S190" s="4"/>
      <c r="T190" s="4"/>
      <c r="U190" s="4"/>
      <c r="V190" s="4"/>
      <c r="W190" s="4"/>
      <c r="X190" s="4"/>
      <c r="Y190" s="22"/>
      <c r="AF190" s="6"/>
      <c r="AH190" s="6"/>
      <c r="AJ190" s="6"/>
      <c r="AL190" s="6"/>
      <c r="AM190" s="6"/>
      <c r="AN190" s="4"/>
      <c r="AO190" s="6"/>
      <c r="AP190" s="4"/>
      <c r="AR190" s="6"/>
      <c r="AT190" s="6"/>
      <c r="AV190" s="6"/>
      <c r="AX190" s="6"/>
      <c r="AZ190" s="6"/>
      <c r="BB190" s="6"/>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row>
    <row r="191" spans="2:250" ht="28.5" customHeight="1" thickBot="1">
      <c r="B191" s="154" t="s">
        <v>9</v>
      </c>
      <c r="C191" s="155" t="s">
        <v>2</v>
      </c>
      <c r="D191" s="156" t="s">
        <v>3</v>
      </c>
      <c r="E191" s="150" t="s">
        <v>4</v>
      </c>
      <c r="G191" s="155" t="s">
        <v>48</v>
      </c>
      <c r="H191" s="155">
        <v>1</v>
      </c>
      <c r="I191" s="155">
        <v>2</v>
      </c>
      <c r="J191" s="155">
        <v>3</v>
      </c>
      <c r="K191" s="155">
        <v>4</v>
      </c>
      <c r="L191" s="155">
        <v>5</v>
      </c>
      <c r="M191" s="65"/>
      <c r="N191" s="4"/>
      <c r="O191" s="4"/>
      <c r="P191" s="4"/>
      <c r="Q191" s="4"/>
      <c r="R191" s="4"/>
      <c r="S191" s="4"/>
      <c r="T191" s="4"/>
      <c r="U191" s="4"/>
      <c r="V191" s="4"/>
      <c r="W191" s="4"/>
      <c r="X191" s="4"/>
      <c r="Y191" s="22"/>
      <c r="AF191" s="6"/>
      <c r="AG191" s="6"/>
      <c r="AH191" s="6"/>
      <c r="AI191" s="6"/>
      <c r="AJ191" s="6"/>
      <c r="AK191" s="6"/>
      <c r="AL191" s="4"/>
      <c r="AM191" s="6"/>
      <c r="AN191" s="4"/>
      <c r="AO191" s="6"/>
      <c r="AP191" s="6"/>
      <c r="AQ191" s="6"/>
      <c r="AR191" s="6"/>
      <c r="AS191" s="6"/>
      <c r="AT191" s="6"/>
      <c r="AU191" s="6"/>
      <c r="AV191" s="6"/>
      <c r="AW191" s="6"/>
      <c r="AX191" s="6"/>
      <c r="AY191" s="6"/>
      <c r="AZ191" s="6"/>
      <c r="BA191" s="6"/>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row>
    <row r="192" spans="2:250">
      <c r="B192" s="1"/>
      <c r="C192" s="1"/>
      <c r="D192" s="1"/>
      <c r="E192" s="1"/>
      <c r="J192" s="16"/>
      <c r="K192" s="16"/>
      <c r="L192" s="16"/>
      <c r="N192" s="4"/>
      <c r="O192" s="4"/>
      <c r="P192" s="4"/>
      <c r="Q192" s="4"/>
      <c r="R192" s="4"/>
      <c r="S192" s="4"/>
      <c r="T192" s="4"/>
      <c r="U192" s="4"/>
      <c r="V192" s="4"/>
      <c r="W192" s="4"/>
      <c r="X192" s="4"/>
      <c r="Y192" s="22"/>
      <c r="AF192" s="6"/>
      <c r="AG192" s="6"/>
      <c r="AH192" s="6"/>
      <c r="AI192" s="6"/>
      <c r="AJ192" s="6"/>
      <c r="AK192" s="6"/>
      <c r="AL192" s="4"/>
      <c r="AM192" s="6"/>
      <c r="AN192" s="4"/>
      <c r="AO192" s="6"/>
      <c r="AP192" s="6"/>
      <c r="AQ192" s="6"/>
      <c r="AR192" s="6"/>
      <c r="AS192" s="6"/>
      <c r="AT192" s="6"/>
      <c r="AU192" s="6"/>
      <c r="AV192" s="6"/>
      <c r="AW192" s="6"/>
      <c r="AX192" s="6"/>
      <c r="AY192" s="6"/>
      <c r="AZ192" s="6"/>
      <c r="BA192" s="6"/>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row>
    <row r="193" spans="2:250" ht="23.25" customHeight="1">
      <c r="B193" s="11" t="s">
        <v>39</v>
      </c>
      <c r="C193" s="12">
        <v>3</v>
      </c>
      <c r="D193" s="161">
        <v>0</v>
      </c>
      <c r="E193" s="58" t="s">
        <v>240</v>
      </c>
      <c r="G193" s="15" t="s">
        <v>218</v>
      </c>
      <c r="H193" s="15" t="s">
        <v>116</v>
      </c>
      <c r="I193" s="15" t="s">
        <v>57</v>
      </c>
      <c r="J193" s="15" t="s">
        <v>101</v>
      </c>
      <c r="K193" s="15" t="s">
        <v>73</v>
      </c>
      <c r="L193" s="15" t="s">
        <v>111</v>
      </c>
      <c r="M193" s="68"/>
      <c r="N193" s="4"/>
      <c r="O193" s="4"/>
      <c r="P193" s="4"/>
      <c r="Q193" s="4"/>
      <c r="R193" s="4"/>
      <c r="S193" s="4"/>
      <c r="T193" s="4" t="s">
        <v>544</v>
      </c>
      <c r="U193" s="4"/>
      <c r="V193" s="4"/>
      <c r="W193" s="4"/>
      <c r="X193" s="4"/>
      <c r="Y193" s="22"/>
      <c r="AF193" s="6" t="s">
        <v>545</v>
      </c>
      <c r="AG193" s="6"/>
      <c r="AH193" s="6"/>
      <c r="AI193" s="6"/>
      <c r="AJ193" s="6"/>
      <c r="AK193" s="6"/>
      <c r="AL193" s="4"/>
      <c r="AM193" s="6"/>
      <c r="AN193" s="4"/>
      <c r="AO193" s="6"/>
      <c r="AP193" s="6"/>
      <c r="AQ193" s="6"/>
      <c r="AR193" s="6"/>
      <c r="AS193" s="6"/>
      <c r="AT193" s="6"/>
      <c r="AU193" s="6"/>
      <c r="AV193" s="6"/>
      <c r="AW193" s="6"/>
      <c r="AX193" s="6"/>
      <c r="AY193" s="6"/>
      <c r="AZ193" s="6"/>
      <c r="BA193" s="6"/>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row>
    <row r="194" spans="2:250">
      <c r="B194" s="1"/>
      <c r="C194" s="1"/>
      <c r="D194" s="1"/>
      <c r="E194" s="59"/>
      <c r="J194" s="5"/>
      <c r="K194" s="5"/>
      <c r="L194" s="5"/>
      <c r="M194" s="7"/>
      <c r="N194" s="4"/>
      <c r="O194" s="4"/>
      <c r="P194" s="4"/>
      <c r="Q194" s="4"/>
      <c r="R194" s="4"/>
      <c r="S194" s="4"/>
      <c r="T194" s="4"/>
      <c r="U194" s="4"/>
      <c r="V194" s="4"/>
      <c r="W194" s="4"/>
      <c r="X194" s="4"/>
      <c r="Y194" s="22"/>
      <c r="AF194" s="6"/>
      <c r="AG194" s="6"/>
      <c r="AH194" s="6"/>
      <c r="AI194" s="6"/>
      <c r="AJ194" s="6"/>
      <c r="AK194" s="6"/>
      <c r="AL194" s="4"/>
      <c r="AM194" s="6"/>
      <c r="AN194" s="4"/>
      <c r="AO194" s="6"/>
      <c r="AP194" s="6"/>
      <c r="AQ194" s="6"/>
      <c r="AR194" s="6"/>
      <c r="AS194" s="6"/>
      <c r="AT194" s="6"/>
      <c r="AU194" s="6"/>
      <c r="AV194" s="6"/>
      <c r="AW194" s="6"/>
      <c r="AX194" s="6"/>
      <c r="AY194" s="6"/>
      <c r="AZ194" s="6"/>
      <c r="BA194" s="6"/>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row>
    <row r="195" spans="2:250" ht="23.25" customHeight="1">
      <c r="B195" s="14">
        <v>81</v>
      </c>
      <c r="C195" s="14">
        <v>3</v>
      </c>
      <c r="D195" s="161">
        <v>6</v>
      </c>
      <c r="E195" s="58" t="str">
        <f ca="1">R195</f>
        <v>M14</v>
      </c>
      <c r="G195" s="15" t="s">
        <v>32</v>
      </c>
      <c r="H195" s="15" t="s">
        <v>89</v>
      </c>
      <c r="I195" s="15" t="s">
        <v>68</v>
      </c>
      <c r="J195" s="15" t="s">
        <v>102</v>
      </c>
      <c r="K195" s="15" t="s">
        <v>124</v>
      </c>
      <c r="L195" s="15" t="s">
        <v>71</v>
      </c>
      <c r="M195" s="68"/>
      <c r="N195" s="4" t="str" cm="1">
        <f t="array" aca="1" ref="N195" ca="1">_xlfn.LET(
_xlpm.startCell, INDIRECT(G195),
_xlpm.row, IF(_xlfn.XLOOKUP(LEFT(H195),$L$157:$L$164,$M$157:$M$164,,0,1),--RIGHT(H195)*_xlfn.XLOOKUP(LEFT(H195),$L$157:$L$164,$O$157:$O$164,,0,1),0),
_xlpm.col, IF(_xlfn.XLOOKUP(LEFT(H195),$L$157:$L$164,$N$157:$N$164,,0,1),--RIGHT(H195)*_xlfn.XLOOKUP(LEFT(H195),$L$157:$L$164,$P$157:$P$164,,0,1),0),
_xlpm.adjRow, IF(ROW(_xlpm.startCell) + _xlpm.row &lt;= 0, 1, _xlpm.row),
_xlpm.adjCol, IF(COLUMN(_xlpm.startCell) + _xlpm.col &lt;= 0, 1, _xlpm.col),
_xlpm.ref, OFFSET(INDIRECT(G195),_xlpm.adjRow,_xlpm.adjCol,1,1),
ADDRESS(_xlfn.IFS(ROW(_xlpm.ref)&lt;8,8,ROW(_xlpm.ref)&gt;27,27,TRUE,ROW(_xlpm.ref)),_xlfn.IFS(COLUMN(_xlpm.ref)&lt;5,5,COLUMN(_xlpm.ref)&gt;64,64,TRUE,COLUMN(_xlpm.ref)),4,1))</f>
        <v>Z17</v>
      </c>
      <c r="O195" s="4" t="str" cm="1">
        <f t="array" aca="1" ref="O195" ca="1">_xlfn.LET(
_xlpm.startCell, INDIRECT(N195),
_xlpm.row, IF(_xlfn.XLOOKUP(LEFT(I195),$L$157:$L$164,$M$157:$M$164,,0,1),--RIGHT(I195)*_xlfn.XLOOKUP(LEFT(I195),$L$157:$L$164,$O$157:$O$164,,0,1),0),
_xlpm.col, IF(_xlfn.XLOOKUP(LEFT(I195),$L$157:$L$164,$N$157:$N$164,,0,1),--RIGHT(I195)*_xlfn.XLOOKUP(LEFT(I195),$L$157:$L$164,$P$157:$P$164,,0,1),0),
_xlpm.adjRow, IF(ROW(_xlpm.startCell) + _xlpm.row &lt;= 0, 1, _xlpm.row),
_xlpm.adjCol, IF(COLUMN(_xlpm.startCell) + _xlpm.col &lt;= 0, 1, _xlpm.col),
_xlpm.ref, OFFSET(INDIRECT(N195),_xlpm.adjRow,_xlpm.adjCol,1,1),
ADDRESS(_xlfn.IFS(ROW(_xlpm.ref)&lt;8,8,ROW(_xlpm.ref)&gt;27,27,TRUE,ROW(_xlpm.ref)),_xlfn.IFS(COLUMN(_xlpm.ref)&lt;5,5,COLUMN(_xlpm.ref)&gt;64,64,TRUE,COLUMN(_xlpm.ref)),4,1))</f>
        <v>Z19</v>
      </c>
      <c r="P195" s="4" t="str" cm="1">
        <f t="array" aca="1" ref="P195" ca="1">_xlfn.LET(_xlpm.ref, OFFSET(INDIRECT(O195),IF(_xlfn.XLOOKUP(LEFT(J195),$L$157:$L$164,$M$157:$M$164,,0,1),--RIGHT(J195)*_xlfn.XLOOKUP(LEFT(J195),$L$157:$L$164,$O$157:$O$164,,0,1),0),IF(_xlfn.XLOOKUP(LEFT(J195),$L$157:$L$164,$N$157:$N$164,,0,1),--RIGHT(J195)*_xlfn.XLOOKUP(LEFT(J195),$L$157:$L$164,$P$157:$P$164,,0,1),0),1,1),
ADDRESS(_xlfn.IFS(ROW(_xlpm.ref)&lt;8,8,ROW(_xlpm.ref)&gt;27,27,TRUE,ROW(_xlpm.ref)),_xlfn.IFS(COLUMN(_xlpm.ref)&lt;5,5,COLUMN(_xlpm.ref)&gt;64,64,TRUE,COLUMN(_xlpm.ref)),4,1))</f>
        <v>R19</v>
      </c>
      <c r="Q195" s="4" t="str" cm="1">
        <f t="array" aca="1" ref="Q195" ca="1">_xlfn.LET(_xlpm.ref, OFFSET(INDIRECT(P195),IF(_xlfn.XLOOKUP(LEFT(K195),$L$157:$L$164,$M$157:$M$164,,0,1),--RIGHT(K195)*_xlfn.XLOOKUP(LEFT(K195),$L$157:$L$164,$O$157:$O$164,,0,1),0),IF(_xlfn.XLOOKUP(LEFT(K195),$L$157:$L$164,$N$157:$N$164,,0,1),--RIGHT(K195)*_xlfn.XLOOKUP(LEFT(K195),$L$157:$L$164,$P$157:$P$164,,0,1),0),1,1),
ADDRESS(_xlfn.IFS(ROW(_xlpm.ref)&lt;8,8,ROW(_xlpm.ref)&gt;27,27,TRUE,ROW(_xlpm.ref)),_xlfn.IFS(COLUMN(_xlpm.ref)&lt;5,5,COLUMN(_xlpm.ref)&gt;64,64,TRUE,COLUMN(_xlpm.ref)),4,1))</f>
        <v>Q18</v>
      </c>
      <c r="R195" s="4" t="str" cm="1">
        <f t="array" aca="1" ref="R195" ca="1">_xlfn.LET(_xlpm.ref, OFFSET(INDIRECT(Q195),IF(_xlfn.XLOOKUP(LEFT(L195),$L$157:$L$164,$M$157:$M$164,,0,1),--RIGHT(L195)*_xlfn.XLOOKUP(LEFT(L195),$L$157:$L$164,$O$157:$O$164,,0,1),0),IF(_xlfn.XLOOKUP(LEFT(L195),$L$157:$L$164,$N$157:$N$164,,0,1),--RIGHT(L195)*_xlfn.XLOOKUP(LEFT(L195),$L$157:$L$164,$P$157:$P$164,,0,1),0),1,1),
ADDRESS(_xlfn.IFS(ROW(_xlpm.ref)&lt;8,8,ROW(_xlpm.ref)&gt;27,27,TRUE,ROW(_xlpm.ref)),_xlfn.IFS(COLUMN(_xlpm.ref)&lt;5,5,COLUMN(_xlpm.ref)&gt;64,64,TRUE,COLUMN(_xlpm.ref)),4,1))</f>
        <v>M14</v>
      </c>
      <c r="S195" s="4"/>
      <c r="T195" s="4" t="str" cm="1">
        <f t="array" aca="1" ref="T195" ca="1">_xlfn.LET(
_xlpm.startCell, INDIRECT(G195),
_xlpm.row, IF(_xlfn.XLOOKUP(LEFT(H195),$L$157:$L$164,$M$157:$M$164,,0,1),--RIGHT(H195)*_xlfn.XLOOKUP(LEFT(H195),$L$157:$L$164,$O$157:$O$164,,0,1),0),
_xlpm.col, IF(_xlfn.XLOOKUP(LEFT(H195),$L$157:$L$164,$N$157:$N$164,,0,1),--RIGHT(H195)*_xlfn.XLOOKUP(LEFT(H195),$L$157:$L$164,$P$157:$P$164,,0,1),0),
_xlpm.adjRow, IF(ROW(_xlpm.startCell) + _xlpm.row &lt;= 0, 1, _xlpm.row),
_xlpm.adjCol, IF(COLUMN(_xlpm.startCell) + _xlpm.col &lt;= 0, 1, _xlpm.col),
_xlpm.ref, OFFSET(INDIRECT(G195),_xlpm.adjRow,_xlpm.adjCol,1,1),
ADDRESS(ROW(_xlpm.ref),COLUMN(_xlpm.ref),4,1))</f>
        <v>Z17</v>
      </c>
      <c r="U195" s="4" t="str" cm="1">
        <f t="array" aca="1" ref="U195" ca="1">_xlfn.LET(
_xlpm.startCell, INDIRECT(T195),
_xlpm.row, IF(_xlfn.XLOOKUP(LEFT(I195),$L$157:$L$164,$M$157:$M$164,,0,1),--RIGHT(I195)*_xlfn.XLOOKUP(LEFT(I195),$L$157:$L$164,$O$157:$O$164,,0,1),0),
_xlpm.col, IF(_xlfn.XLOOKUP(LEFT(I195),$L$157:$L$164,$N$157:$N$164,,0,1),--RIGHT(I195)*_xlfn.XLOOKUP(LEFT(I195),$L$157:$L$164,$P$157:$P$164,,0,1),0),
_xlpm.adjRow, IF(ROW(_xlpm.startCell) + _xlpm.row &lt;= 0, 1, _xlpm.row),
_xlpm.adjCol, IF(COLUMN(_xlpm.startCell) + _xlpm.col &lt;= 0, 1, _xlpm.col),
_xlpm.ref, OFFSET(INDIRECT(T195),_xlpm.adjRow,_xlpm.adjCol,1,1),
ADDRESS(ROW(_xlpm.ref),COLUMN(_xlpm.ref),4,1))</f>
        <v>Z19</v>
      </c>
      <c r="V195" s="4" t="str" cm="1">
        <f t="array" aca="1" ref="V195" ca="1">_xlfn.LET(
_xlpm.startCell, INDIRECT(U195),
_xlpm.row, IF(_xlfn.XLOOKUP(LEFT(J195),$L$157:$L$164,$M$157:$M$164,,0,1),--RIGHT(J195)*_xlfn.XLOOKUP(LEFT(J195),$L$157:$L$164,$O$157:$O$164,,0,1),0),
_xlpm.col, IF(_xlfn.XLOOKUP(LEFT(J195),$L$157:$L$164,$N$157:$N$164,,0,1),--RIGHT(J195)*_xlfn.XLOOKUP(LEFT(J195),$L$157:$L$164,$P$157:$P$164,,0,1),0),
_xlpm.adjRow, IF(ROW(_xlpm.startCell) + _xlpm.row &lt;= 0, 1, _xlpm.row),
_xlpm.adjCol, IF(COLUMN(_xlpm.startCell) + _xlpm.col &lt;= 0, 1, _xlpm.col),
_xlpm.ref, OFFSET(INDIRECT(U195),_xlpm.adjRow,_xlpm.adjCol,1,1),
ADDRESS(ROW(_xlpm.ref),COLUMN(_xlpm.ref),4,1))</f>
        <v>R19</v>
      </c>
      <c r="W195" s="4" t="str" cm="1">
        <f t="array" aca="1" ref="W195" ca="1">_xlfn.LET(
_xlpm.startCell, INDIRECT(V195),
_xlpm.row, IF(_xlfn.XLOOKUP(LEFT(K195),$L$157:$L$164,$M$157:$M$164,,0,1),--RIGHT(K195)*_xlfn.XLOOKUP(LEFT(K195),$L$157:$L$164,$O$157:$O$164,,0,1),0),
_xlpm.col, IF(_xlfn.XLOOKUP(LEFT(K195),$L$157:$L$164,$N$157:$N$164,,0,1),--RIGHT(K195)*_xlfn.XLOOKUP(LEFT(K195),$L$157:$L$164,$P$157:$P$164,,0,1),0),
_xlpm.adjRow, IF(ROW(_xlpm.startCell) + _xlpm.row &lt;= 0, 1, _xlpm.row),
_xlpm.adjCol, IF(COLUMN(_xlpm.startCell) + _xlpm.col &lt;= 0, 1, _xlpm.col),
_xlpm.ref, OFFSET(INDIRECT(V195),_xlpm.adjRow,_xlpm.adjCol,1,1),
ADDRESS(ROW(_xlpm.ref),COLUMN(_xlpm.ref),4,1))</f>
        <v>Q18</v>
      </c>
      <c r="X195" s="4" t="str" cm="1">
        <f t="array" aca="1" ref="X195" ca="1">_xlfn.LET(
_xlpm.startCell, INDIRECT(W195),
_xlpm.row, IF(_xlfn.XLOOKUP(LEFT(L195),$L$157:$L$164,$M$157:$M$164,,0,1),--RIGHT(L195)*_xlfn.XLOOKUP(LEFT(L195),$L$157:$L$164,$O$157:$O$164,,0,1),0),
_xlpm.col, IF(_xlfn.XLOOKUP(LEFT(L195),$L$157:$L$164,$N$157:$N$164,,0,1),--RIGHT(L195)*_xlfn.XLOOKUP(LEFT(L195),$L$157:$L$164,$P$157:$P$164,,0,1),0),
_xlpm.adjRow, IF(ROW(_xlpm.startCell) + _xlpm.row &lt;= 0, 1, _xlpm.row),
_xlpm.adjCol, IF(COLUMN(_xlpm.startCell) + _xlpm.col &lt;= 0, 1, _xlpm.col),
_xlpm.ref, OFFSET(INDIRECT(W195),_xlpm.adjRow,_xlpm.adjCol,1,1),
ADDRESS(ROW(_xlpm.ref),COLUMN(_xlpm.ref),4,1))</f>
        <v>M14</v>
      </c>
      <c r="Y195" s="22"/>
      <c r="Z195" s="1" t="b" cm="1">
        <f t="array" aca="1" ref="Z195:AD214" ca="1">T195:X214=N195:R214</f>
        <v>1</v>
      </c>
      <c r="AA195" s="1" t="b">
        <f ca="1"/>
        <v>1</v>
      </c>
      <c r="AB195" s="1" t="b">
        <f ca="1"/>
        <v>1</v>
      </c>
      <c r="AC195" s="1" t="b">
        <f ca="1"/>
        <v>1</v>
      </c>
      <c r="AD195" s="1" t="b">
        <f ca="1"/>
        <v>1</v>
      </c>
      <c r="AF195" s="6">
        <f ca="1">COUNTIF(_xlfn.ANCHORARRAY(Z195),FALSE)</f>
        <v>54</v>
      </c>
      <c r="AG195" s="6"/>
      <c r="AH195" s="6"/>
      <c r="AI195" s="6"/>
      <c r="AJ195" s="6"/>
      <c r="AK195" s="6"/>
      <c r="AL195" s="4"/>
      <c r="AM195" s="6"/>
      <c r="AN195" s="4"/>
      <c r="AO195" s="6"/>
      <c r="AP195" s="6"/>
      <c r="AQ195" s="6"/>
      <c r="AR195" s="6"/>
      <c r="AS195" s="6"/>
      <c r="AT195" s="6"/>
      <c r="AU195" s="6"/>
      <c r="AV195" s="6"/>
      <c r="AW195" s="6"/>
      <c r="AX195" s="6"/>
      <c r="AY195" s="6"/>
      <c r="AZ195" s="6"/>
      <c r="BA195" s="6"/>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row>
    <row r="196" spans="2:250" ht="23.25" customHeight="1">
      <c r="B196" s="14">
        <f>B195+1</f>
        <v>82</v>
      </c>
      <c r="C196" s="14">
        <v>3</v>
      </c>
      <c r="D196" s="161">
        <v>6</v>
      </c>
      <c r="E196" s="58" t="str">
        <f t="shared" ref="E196:E214" ca="1" si="4">R196</f>
        <v>AU20</v>
      </c>
      <c r="G196" s="15" t="s">
        <v>137</v>
      </c>
      <c r="H196" s="15" t="s">
        <v>56</v>
      </c>
      <c r="I196" s="15" t="s">
        <v>70</v>
      </c>
      <c r="J196" s="15" t="s">
        <v>115</v>
      </c>
      <c r="K196" s="15" t="s">
        <v>121</v>
      </c>
      <c r="L196" s="15" t="s">
        <v>73</v>
      </c>
      <c r="M196" s="68"/>
      <c r="N196" s="4" t="str" cm="1">
        <f t="array" aca="1" ref="N196" ca="1">_xlfn.LET(
_xlpm.startCell, INDIRECT(G196),
_xlpm.row, IF(_xlfn.XLOOKUP(LEFT(H196),$L$157:$L$164,$M$157:$M$164,,0,1),--RIGHT(H196)*_xlfn.XLOOKUP(LEFT(H196),$L$157:$L$164,$O$157:$O$164,,0,1),0),
_xlpm.col, IF(_xlfn.XLOOKUP(LEFT(H196),$L$157:$L$164,$N$157:$N$164,,0,1),--RIGHT(H196)*_xlfn.XLOOKUP(LEFT(H196),$L$157:$L$164,$P$157:$P$164,,0,1),0),
_xlpm.adjRow, IF(ROW(_xlpm.startCell) + _xlpm.row &lt;= 0, 1, _xlpm.row),
_xlpm.adjCol, IF(COLUMN(_xlpm.startCell) + _xlpm.col &lt;= 0, 1, _xlpm.col),
_xlpm.ref, OFFSET(INDIRECT(G196),_xlpm.adjRow,_xlpm.adjCol,1,1),
ADDRESS(_xlfn.IFS(ROW(_xlpm.ref)&lt;8,8,ROW(_xlpm.ref)&gt;27,27,TRUE,ROW(_xlpm.ref)),_xlfn.IFS(COLUMN(_xlpm.ref)&lt;5,5,COLUMN(_xlpm.ref)&gt;64,64,TRUE,COLUMN(_xlpm.ref)),4,1))</f>
        <v>AX27</v>
      </c>
      <c r="O196" s="4" t="str" cm="1">
        <f t="array" aca="1" ref="O196" ca="1">_xlfn.LET(
_xlpm.startCell, INDIRECT(N196),
_xlpm.row, IF(_xlfn.XLOOKUP(LEFT(I196),$L$157:$L$164,$M$157:$M$164,,0,1),--RIGHT(I196)*_xlfn.XLOOKUP(LEFT(I196),$L$157:$L$164,$O$157:$O$164,,0,1),0),
_xlpm.col, IF(_xlfn.XLOOKUP(LEFT(I196),$L$157:$L$164,$N$157:$N$164,,0,1),--RIGHT(I196)*_xlfn.XLOOKUP(LEFT(I196),$L$157:$L$164,$P$157:$P$164,,0,1),0),
_xlpm.adjRow, IF(ROW(_xlpm.startCell) + _xlpm.row &lt;= 0, 1, _xlpm.row),
_xlpm.adjCol, IF(COLUMN(_xlpm.startCell) + _xlpm.col &lt;= 0, 1, _xlpm.col),
_xlpm.ref, OFFSET(INDIRECT(N196),_xlpm.adjRow,_xlpm.adjCol,1,1),
ADDRESS(_xlfn.IFS(ROW(_xlpm.ref)&lt;8,8,ROW(_xlpm.ref)&gt;27,27,TRUE,ROW(_xlpm.ref)),_xlfn.IFS(COLUMN(_xlpm.ref)&lt;5,5,COLUMN(_xlpm.ref)&gt;64,64,TRUE,COLUMN(_xlpm.ref)),4,1))</f>
        <v>AO27</v>
      </c>
      <c r="P196" s="4" t="str" cm="1">
        <f t="array" aca="1" ref="P196" ca="1">_xlfn.LET(_xlpm.ref, OFFSET(INDIRECT(O196),IF(_xlfn.XLOOKUP(LEFT(J196),$L$157:$L$164,$M$157:$M$164,,0,1),--RIGHT(J196)*_xlfn.XLOOKUP(LEFT(J196),$L$157:$L$164,$O$157:$O$164,,0,1),0),IF(_xlfn.XLOOKUP(LEFT(J196),$L$157:$L$164,$N$157:$N$164,,0,1),--RIGHT(J196)*_xlfn.XLOOKUP(LEFT(J196),$L$157:$L$164,$P$157:$P$164,,0,1),0),1,1),
ADDRESS(_xlfn.IFS(ROW(_xlpm.ref)&lt;8,8,ROW(_xlpm.ref)&gt;27,27,TRUE,ROW(_xlpm.ref)),_xlfn.IFS(COLUMN(_xlpm.ref)&lt;5,5,COLUMN(_xlpm.ref)&gt;64,64,TRUE,COLUMN(_xlpm.ref)),4,1))</f>
        <v>AR27</v>
      </c>
      <c r="Q196" s="4" t="str" cm="1">
        <f t="array" aca="1" ref="Q196" ca="1">_xlfn.LET(_xlpm.ref, OFFSET(INDIRECT(P196),IF(_xlfn.XLOOKUP(LEFT(K196),$L$157:$L$164,$M$157:$M$164,,0,1),--RIGHT(K196)*_xlfn.XLOOKUP(LEFT(K196),$L$157:$L$164,$O$157:$O$164,,0,1),0),IF(_xlfn.XLOOKUP(LEFT(K196),$L$157:$L$164,$N$157:$N$164,,0,1),--RIGHT(K196)*_xlfn.XLOOKUP(LEFT(K196),$L$157:$L$164,$P$157:$P$164,,0,1),0),1,1),
ADDRESS(_xlfn.IFS(ROW(_xlpm.ref)&lt;8,8,ROW(_xlpm.ref)&gt;27,27,TRUE,ROW(_xlpm.ref)),_xlfn.IFS(COLUMN(_xlpm.ref)&lt;5,5,COLUMN(_xlpm.ref)&gt;64,64,TRUE,COLUMN(_xlpm.ref)),4,1))</f>
        <v>AR23</v>
      </c>
      <c r="R196" s="4" t="str" cm="1">
        <f t="array" aca="1" ref="R196" ca="1">_xlfn.LET(_xlpm.ref, OFFSET(INDIRECT(Q196),IF(_xlfn.XLOOKUP(LEFT(L196),$L$157:$L$164,$M$157:$M$164,,0,1),--RIGHT(L196)*_xlfn.XLOOKUP(LEFT(L196),$L$157:$L$164,$O$157:$O$164,,0,1),0),IF(_xlfn.XLOOKUP(LEFT(L196),$L$157:$L$164,$N$157:$N$164,,0,1),--RIGHT(L196)*_xlfn.XLOOKUP(LEFT(L196),$L$157:$L$164,$P$157:$P$164,,0,1),0),1,1),
ADDRESS(_xlfn.IFS(ROW(_xlpm.ref)&lt;8,8,ROW(_xlpm.ref)&gt;27,27,TRUE,ROW(_xlpm.ref)),_xlfn.IFS(COLUMN(_xlpm.ref)&lt;5,5,COLUMN(_xlpm.ref)&gt;64,64,TRUE,COLUMN(_xlpm.ref)),4,1))</f>
        <v>AU20</v>
      </c>
      <c r="S196" s="4"/>
      <c r="T196" s="4" t="str" cm="1">
        <f t="array" aca="1" ref="T196" ca="1">_xlfn.LET(
_xlpm.startCell, INDIRECT(G196),
_xlpm.row, IF(_xlfn.XLOOKUP(LEFT(H196),$L$157:$L$164,$M$157:$M$164,,0,1),--RIGHT(H196)*_xlfn.XLOOKUP(LEFT(H196),$L$157:$L$164,$O$157:$O$164,,0,1),0),
_xlpm.col, IF(_xlfn.XLOOKUP(LEFT(H196),$L$157:$L$164,$N$157:$N$164,,0,1),--RIGHT(H196)*_xlfn.XLOOKUP(LEFT(H196),$L$157:$L$164,$P$157:$P$164,,0,1),0),
_xlpm.adjRow, IF(ROW(_xlpm.startCell) + _xlpm.row &lt;= 0, 1, _xlpm.row),
_xlpm.adjCol, IF(COLUMN(_xlpm.startCell) + _xlpm.col &lt;= 0, 1, _xlpm.col),
_xlpm.ref, OFFSET(INDIRECT(G196),_xlpm.adjRow,_xlpm.adjCol,1,1),
ADDRESS(ROW(_xlpm.ref),COLUMN(_xlpm.ref),4,1))</f>
        <v>AX29</v>
      </c>
      <c r="U196" s="4" t="str" cm="1">
        <f t="array" aca="1" ref="U196" ca="1">_xlfn.LET(
_xlpm.startCell, INDIRECT(T196),
_xlpm.row, IF(_xlfn.XLOOKUP(LEFT(I196),$L$157:$L$164,$M$157:$M$164,,0,1),--RIGHT(I196)*_xlfn.XLOOKUP(LEFT(I196),$L$157:$L$164,$O$157:$O$164,,0,1),0),
_xlpm.col, IF(_xlfn.XLOOKUP(LEFT(I196),$L$157:$L$164,$N$157:$N$164,,0,1),--RIGHT(I196)*_xlfn.XLOOKUP(LEFT(I196),$L$157:$L$164,$P$157:$P$164,,0,1),0),
_xlpm.adjRow, IF(ROW(_xlpm.startCell) + _xlpm.row &lt;= 0, 1, _xlpm.row),
_xlpm.adjCol, IF(COLUMN(_xlpm.startCell) + _xlpm.col &lt;= 0, 1, _xlpm.col),
_xlpm.ref, OFFSET(INDIRECT(T196),_xlpm.adjRow,_xlpm.adjCol,1,1),
ADDRESS(ROW(_xlpm.ref),COLUMN(_xlpm.ref),4,1))</f>
        <v>AO38</v>
      </c>
      <c r="V196" s="4" t="str" cm="1">
        <f t="array" aca="1" ref="V196" ca="1">_xlfn.LET(
_xlpm.startCell, INDIRECT(U196),
_xlpm.row, IF(_xlfn.XLOOKUP(LEFT(J196),$L$157:$L$164,$M$157:$M$164,,0,1),--RIGHT(J196)*_xlfn.XLOOKUP(LEFT(J196),$L$157:$L$164,$O$157:$O$164,,0,1),0),
_xlpm.col, IF(_xlfn.XLOOKUP(LEFT(J196),$L$157:$L$164,$N$157:$N$164,,0,1),--RIGHT(J196)*_xlfn.XLOOKUP(LEFT(J196),$L$157:$L$164,$P$157:$P$164,,0,1),0),
_xlpm.adjRow, IF(ROW(_xlpm.startCell) + _xlpm.row &lt;= 0, 1, _xlpm.row),
_xlpm.adjCol, IF(COLUMN(_xlpm.startCell) + _xlpm.col &lt;= 0, 1, _xlpm.col),
_xlpm.ref, OFFSET(INDIRECT(U196),_xlpm.adjRow,_xlpm.adjCol,1,1),
ADDRESS(ROW(_xlpm.ref),COLUMN(_xlpm.ref),4,1))</f>
        <v>AR38</v>
      </c>
      <c r="W196" s="4" t="str" cm="1">
        <f t="array" aca="1" ref="W196" ca="1">_xlfn.LET(
_xlpm.startCell, INDIRECT(V196),
_xlpm.row, IF(_xlfn.XLOOKUP(LEFT(K196),$L$157:$L$164,$M$157:$M$164,,0,1),--RIGHT(K196)*_xlfn.XLOOKUP(LEFT(K196),$L$157:$L$164,$O$157:$O$164,,0,1),0),
_xlpm.col, IF(_xlfn.XLOOKUP(LEFT(K196),$L$157:$L$164,$N$157:$N$164,,0,1),--RIGHT(K196)*_xlfn.XLOOKUP(LEFT(K196),$L$157:$L$164,$P$157:$P$164,,0,1),0),
_xlpm.adjRow, IF(ROW(_xlpm.startCell) + _xlpm.row &lt;= 0, 1, _xlpm.row),
_xlpm.adjCol, IF(COLUMN(_xlpm.startCell) + _xlpm.col &lt;= 0, 1, _xlpm.col),
_xlpm.ref, OFFSET(INDIRECT(V196),_xlpm.adjRow,_xlpm.adjCol,1,1),
ADDRESS(ROW(_xlpm.ref),COLUMN(_xlpm.ref),4,1))</f>
        <v>AR34</v>
      </c>
      <c r="X196" s="4" t="str" cm="1">
        <f t="array" aca="1" ref="X196" ca="1">_xlfn.LET(
_xlpm.startCell, INDIRECT(W196),
_xlpm.row, IF(_xlfn.XLOOKUP(LEFT(L196),$L$157:$L$164,$M$157:$M$164,,0,1),--RIGHT(L196)*_xlfn.XLOOKUP(LEFT(L196),$L$157:$L$164,$O$157:$O$164,,0,1),0),
_xlpm.col, IF(_xlfn.XLOOKUP(LEFT(L196),$L$157:$L$164,$N$157:$N$164,,0,1),--RIGHT(L196)*_xlfn.XLOOKUP(LEFT(L196),$L$157:$L$164,$P$157:$P$164,,0,1),0),
_xlpm.adjRow, IF(ROW(_xlpm.startCell) + _xlpm.row &lt;= 0, 1, _xlpm.row),
_xlpm.adjCol, IF(COLUMN(_xlpm.startCell) + _xlpm.col &lt;= 0, 1, _xlpm.col),
_xlpm.ref, OFFSET(INDIRECT(W196),_xlpm.adjRow,_xlpm.adjCol,1,1),
ADDRESS(ROW(_xlpm.ref),COLUMN(_xlpm.ref),4,1))</f>
        <v>AU31</v>
      </c>
      <c r="Y196" s="22"/>
      <c r="Z196" s="1" t="b">
        <f ca="1"/>
        <v>0</v>
      </c>
      <c r="AA196" s="1" t="b">
        <f ca="1"/>
        <v>0</v>
      </c>
      <c r="AB196" s="1" t="b">
        <f ca="1"/>
        <v>0</v>
      </c>
      <c r="AC196" s="1" t="b">
        <f ca="1"/>
        <v>0</v>
      </c>
      <c r="AD196" s="1" t="b">
        <f ca="1"/>
        <v>0</v>
      </c>
      <c r="AF196" s="6"/>
      <c r="AG196" s="6"/>
      <c r="AH196" s="6"/>
      <c r="AI196" s="6"/>
      <c r="AJ196" s="6"/>
      <c r="AK196" s="6"/>
      <c r="AL196" s="4"/>
      <c r="AM196" s="6"/>
      <c r="AN196" s="4"/>
      <c r="AO196" s="6"/>
      <c r="AP196" s="6"/>
      <c r="AQ196" s="6"/>
      <c r="AR196" s="6"/>
      <c r="AS196" s="6"/>
      <c r="AT196" s="6"/>
      <c r="AU196" s="6"/>
      <c r="AV196" s="6"/>
      <c r="AW196" s="6"/>
      <c r="AX196" s="6"/>
      <c r="AY196" s="6"/>
      <c r="AZ196" s="6"/>
      <c r="BA196" s="6"/>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row>
    <row r="197" spans="2:250" ht="23.25" customHeight="1">
      <c r="B197" s="14">
        <f>B196+1</f>
        <v>83</v>
      </c>
      <c r="C197" s="14">
        <v>3</v>
      </c>
      <c r="D197" s="161">
        <v>6</v>
      </c>
      <c r="E197" s="58" t="str">
        <f t="shared" ca="1" si="4"/>
        <v>W11</v>
      </c>
      <c r="G197" s="15" t="s">
        <v>23</v>
      </c>
      <c r="H197" s="15" t="s">
        <v>57</v>
      </c>
      <c r="I197" s="15" t="s">
        <v>71</v>
      </c>
      <c r="J197" s="15" t="s">
        <v>114</v>
      </c>
      <c r="K197" s="15" t="s">
        <v>104</v>
      </c>
      <c r="L197" s="15" t="s">
        <v>86</v>
      </c>
      <c r="M197" s="68"/>
      <c r="N197" s="4" t="str" cm="1">
        <f t="array" aca="1" ref="N197" ca="1">_xlfn.LET(
_xlpm.startCell, INDIRECT(G197),
_xlpm.row, IF(_xlfn.XLOOKUP(LEFT(H197),$L$157:$L$164,$M$157:$M$164,,0,1),--RIGHT(H197)*_xlfn.XLOOKUP(LEFT(H197),$L$157:$L$164,$O$157:$O$164,,0,1),0),
_xlpm.col, IF(_xlfn.XLOOKUP(LEFT(H197),$L$157:$L$164,$N$157:$N$164,,0,1),--RIGHT(H197)*_xlfn.XLOOKUP(LEFT(H197),$L$157:$L$164,$P$157:$P$164,,0,1),0),
_xlpm.adjRow, IF(ROW(_xlpm.startCell) + _xlpm.row &lt;= 0, 1, _xlpm.row),
_xlpm.adjCol, IF(COLUMN(_xlpm.startCell) + _xlpm.col &lt;= 0, 1, _xlpm.col),
_xlpm.ref, OFFSET(INDIRECT(G197),_xlpm.adjRow,_xlpm.adjCol,1,1),
ADDRESS(_xlfn.IFS(ROW(_xlpm.ref)&lt;8,8,ROW(_xlpm.ref)&gt;27,27,TRUE,ROW(_xlpm.ref)),_xlfn.IFS(COLUMN(_xlpm.ref)&lt;5,5,COLUMN(_xlpm.ref)&gt;64,64,TRUE,COLUMN(_xlpm.ref)),4,1))</f>
        <v>Y16</v>
      </c>
      <c r="O197" s="4" t="str" cm="1">
        <f t="array" aca="1" ref="O197" ca="1">_xlfn.LET(
_xlpm.startCell, INDIRECT(N197),
_xlpm.row, IF(_xlfn.XLOOKUP(LEFT(I197),$L$157:$L$164,$M$157:$M$164,,0,1),--RIGHT(I197)*_xlfn.XLOOKUP(LEFT(I197),$L$157:$L$164,$O$157:$O$164,,0,1),0),
_xlpm.col, IF(_xlfn.XLOOKUP(LEFT(I197),$L$157:$L$164,$N$157:$N$164,,0,1),--RIGHT(I197)*_xlfn.XLOOKUP(LEFT(I197),$L$157:$L$164,$P$157:$P$164,,0,1),0),
_xlpm.adjRow, IF(ROW(_xlpm.startCell) + _xlpm.row &lt;= 0, 1, _xlpm.row),
_xlpm.adjCol, IF(COLUMN(_xlpm.startCell) + _xlpm.col &lt;= 0, 1, _xlpm.col),
_xlpm.ref, OFFSET(INDIRECT(N197),_xlpm.adjRow,_xlpm.adjCol,1,1),
ADDRESS(_xlfn.IFS(ROW(_xlpm.ref)&lt;8,8,ROW(_xlpm.ref)&gt;27,27,TRUE,ROW(_xlpm.ref)),_xlfn.IFS(COLUMN(_xlpm.ref)&lt;5,5,COLUMN(_xlpm.ref)&gt;64,64,TRUE,COLUMN(_xlpm.ref)),4,1))</f>
        <v>U12</v>
      </c>
      <c r="P197" s="4" t="str" cm="1">
        <f t="array" aca="1" ref="P197" ca="1">_xlfn.LET(_xlpm.ref, OFFSET(INDIRECT(O197),IF(_xlfn.XLOOKUP(LEFT(J197),$L$157:$L$164,$M$157:$M$164,,0,1),--RIGHT(J197)*_xlfn.XLOOKUP(LEFT(J197),$L$157:$L$164,$O$157:$O$164,,0,1),0),IF(_xlfn.XLOOKUP(LEFT(J197),$L$157:$L$164,$N$157:$N$164,,0,1),--RIGHT(J197)*_xlfn.XLOOKUP(LEFT(J197),$L$157:$L$164,$P$157:$P$164,,0,1),0),1,1),
ADDRESS(_xlfn.IFS(ROW(_xlpm.ref)&lt;8,8,ROW(_xlpm.ref)&gt;27,27,TRUE,ROW(_xlpm.ref)),_xlfn.IFS(COLUMN(_xlpm.ref)&lt;5,5,COLUMN(_xlpm.ref)&gt;64,64,TRUE,COLUMN(_xlpm.ref)),4,1))</f>
        <v>U8</v>
      </c>
      <c r="Q197" s="4" t="str" cm="1">
        <f t="array" aca="1" ref="Q197" ca="1">_xlfn.LET(_xlpm.ref, OFFSET(INDIRECT(P197),IF(_xlfn.XLOOKUP(LEFT(K197),$L$157:$L$164,$M$157:$M$164,,0,1),--RIGHT(K197)*_xlfn.XLOOKUP(LEFT(K197),$L$157:$L$164,$O$157:$O$164,,0,1),0),IF(_xlfn.XLOOKUP(LEFT(K197),$L$157:$L$164,$N$157:$N$164,,0,1),--RIGHT(K197)*_xlfn.XLOOKUP(LEFT(K197),$L$157:$L$164,$P$157:$P$164,,0,1),0),1,1),
ADDRESS(_xlfn.IFS(ROW(_xlpm.ref)&lt;8,8,ROW(_xlpm.ref)&gt;27,27,TRUE,ROW(_xlpm.ref)),_xlfn.IFS(COLUMN(_xlpm.ref)&lt;5,5,COLUMN(_xlpm.ref)&gt;64,64,TRUE,COLUMN(_xlpm.ref)),4,1))</f>
        <v>U11</v>
      </c>
      <c r="R197" s="4" t="str" cm="1">
        <f t="array" aca="1" ref="R197" ca="1">_xlfn.LET(_xlpm.ref, OFFSET(INDIRECT(Q197),IF(_xlfn.XLOOKUP(LEFT(L197),$L$157:$L$164,$M$157:$M$164,,0,1),--RIGHT(L197)*_xlfn.XLOOKUP(LEFT(L197),$L$157:$L$164,$O$157:$O$164,,0,1),0),IF(_xlfn.XLOOKUP(LEFT(L197),$L$157:$L$164,$N$157:$N$164,,0,1),--RIGHT(L197)*_xlfn.XLOOKUP(LEFT(L197),$L$157:$L$164,$P$157:$P$164,,0,1),0),1,1),
ADDRESS(_xlfn.IFS(ROW(_xlpm.ref)&lt;8,8,ROW(_xlpm.ref)&gt;27,27,TRUE,ROW(_xlpm.ref)),_xlfn.IFS(COLUMN(_xlpm.ref)&lt;5,5,COLUMN(_xlpm.ref)&gt;64,64,TRUE,COLUMN(_xlpm.ref)),4,1))</f>
        <v>W11</v>
      </c>
      <c r="S197" s="4"/>
      <c r="T197" s="4" t="str" cm="1">
        <f t="array" aca="1" ref="T197" ca="1">_xlfn.LET(
_xlpm.startCell, INDIRECT(G197),
_xlpm.row, IF(_xlfn.XLOOKUP(LEFT(H197),$L$157:$L$164,$M$157:$M$164,,0,1),--RIGHT(H197)*_xlfn.XLOOKUP(LEFT(H197),$L$157:$L$164,$O$157:$O$164,,0,1),0),
_xlpm.col, IF(_xlfn.XLOOKUP(LEFT(H197),$L$157:$L$164,$N$157:$N$164,,0,1),--RIGHT(H197)*_xlfn.XLOOKUP(LEFT(H197),$L$157:$L$164,$P$157:$P$164,,0,1),0),
_xlpm.adjRow, IF(ROW(_xlpm.startCell) + _xlpm.row &lt;= 0, 1, _xlpm.row),
_xlpm.adjCol, IF(COLUMN(_xlpm.startCell) + _xlpm.col &lt;= 0, 1, _xlpm.col),
_xlpm.ref, OFFSET(INDIRECT(G197),_xlpm.adjRow,_xlpm.adjCol,1,1),
ADDRESS(ROW(_xlpm.ref),COLUMN(_xlpm.ref),4,1))</f>
        <v>Y16</v>
      </c>
      <c r="U197" s="4" t="str" cm="1">
        <f t="array" aca="1" ref="U197" ca="1">_xlfn.LET(
_xlpm.startCell, INDIRECT(T197),
_xlpm.row, IF(_xlfn.XLOOKUP(LEFT(I197),$L$157:$L$164,$M$157:$M$164,,0,1),--RIGHT(I197)*_xlfn.XLOOKUP(LEFT(I197),$L$157:$L$164,$O$157:$O$164,,0,1),0),
_xlpm.col, IF(_xlfn.XLOOKUP(LEFT(I197),$L$157:$L$164,$N$157:$N$164,,0,1),--RIGHT(I197)*_xlfn.XLOOKUP(LEFT(I197),$L$157:$L$164,$P$157:$P$164,,0,1),0),
_xlpm.adjRow, IF(ROW(_xlpm.startCell) + _xlpm.row &lt;= 0, 1, _xlpm.row),
_xlpm.adjCol, IF(COLUMN(_xlpm.startCell) + _xlpm.col &lt;= 0, 1, _xlpm.col),
_xlpm.ref, OFFSET(INDIRECT(T197),_xlpm.adjRow,_xlpm.adjCol,1,1),
ADDRESS(ROW(_xlpm.ref),COLUMN(_xlpm.ref),4,1))</f>
        <v>U12</v>
      </c>
      <c r="V197" s="4" t="str" cm="1">
        <f t="array" aca="1" ref="V197" ca="1">_xlfn.LET(
_xlpm.startCell, INDIRECT(U197),
_xlpm.row, IF(_xlfn.XLOOKUP(LEFT(J197),$L$157:$L$164,$M$157:$M$164,,0,1),--RIGHT(J197)*_xlfn.XLOOKUP(LEFT(J197),$L$157:$L$164,$O$157:$O$164,,0,1),0),
_xlpm.col, IF(_xlfn.XLOOKUP(LEFT(J197),$L$157:$L$164,$N$157:$N$164,,0,1),--RIGHT(J197)*_xlfn.XLOOKUP(LEFT(J197),$L$157:$L$164,$P$157:$P$164,,0,1),0),
_xlpm.adjRow, IF(ROW(_xlpm.startCell) + _xlpm.row &lt;= 0, 1, _xlpm.row),
_xlpm.adjCol, IF(COLUMN(_xlpm.startCell) + _xlpm.col &lt;= 0, 1, _xlpm.col),
_xlpm.ref, OFFSET(INDIRECT(U197),_xlpm.adjRow,_xlpm.adjCol,1,1),
ADDRESS(ROW(_xlpm.ref),COLUMN(_xlpm.ref),4,1))</f>
        <v>U6</v>
      </c>
      <c r="W197" s="4" t="str" cm="1">
        <f t="array" aca="1" ref="W197" ca="1">_xlfn.LET(
_xlpm.startCell, INDIRECT(V197),
_xlpm.row, IF(_xlfn.XLOOKUP(LEFT(K197),$L$157:$L$164,$M$157:$M$164,,0,1),--RIGHT(K197)*_xlfn.XLOOKUP(LEFT(K197),$L$157:$L$164,$O$157:$O$164,,0,1),0),
_xlpm.col, IF(_xlfn.XLOOKUP(LEFT(K197),$L$157:$L$164,$N$157:$N$164,,0,1),--RIGHT(K197)*_xlfn.XLOOKUP(LEFT(K197),$L$157:$L$164,$P$157:$P$164,,0,1),0),
_xlpm.adjRow, IF(ROW(_xlpm.startCell) + _xlpm.row &lt;= 0, 1, _xlpm.row),
_xlpm.adjCol, IF(COLUMN(_xlpm.startCell) + _xlpm.col &lt;= 0, 1, _xlpm.col),
_xlpm.ref, OFFSET(INDIRECT(V197),_xlpm.adjRow,_xlpm.adjCol,1,1),
ADDRESS(ROW(_xlpm.ref),COLUMN(_xlpm.ref),4,1))</f>
        <v>U9</v>
      </c>
      <c r="X197" s="4" t="str" cm="1">
        <f t="array" aca="1" ref="X197" ca="1">_xlfn.LET(
_xlpm.startCell, INDIRECT(W197),
_xlpm.row, IF(_xlfn.XLOOKUP(LEFT(L197),$L$157:$L$164,$M$157:$M$164,,0,1),--RIGHT(L197)*_xlfn.XLOOKUP(LEFT(L197),$L$157:$L$164,$O$157:$O$164,,0,1),0),
_xlpm.col, IF(_xlfn.XLOOKUP(LEFT(L197),$L$157:$L$164,$N$157:$N$164,,0,1),--RIGHT(L197)*_xlfn.XLOOKUP(LEFT(L197),$L$157:$L$164,$P$157:$P$164,,0,1),0),
_xlpm.adjRow, IF(ROW(_xlpm.startCell) + _xlpm.row &lt;= 0, 1, _xlpm.row),
_xlpm.adjCol, IF(COLUMN(_xlpm.startCell) + _xlpm.col &lt;= 0, 1, _xlpm.col),
_xlpm.ref, OFFSET(INDIRECT(W197),_xlpm.adjRow,_xlpm.adjCol,1,1),
ADDRESS(ROW(_xlpm.ref),COLUMN(_xlpm.ref),4,1))</f>
        <v>W9</v>
      </c>
      <c r="Y197" s="22"/>
      <c r="Z197" s="1" t="b">
        <f ca="1"/>
        <v>1</v>
      </c>
      <c r="AA197" s="1" t="b">
        <f ca="1"/>
        <v>1</v>
      </c>
      <c r="AB197" s="1" t="b">
        <f ca="1"/>
        <v>0</v>
      </c>
      <c r="AC197" s="1" t="b">
        <f ca="1"/>
        <v>0</v>
      </c>
      <c r="AD197" s="1" t="b">
        <f ca="1"/>
        <v>0</v>
      </c>
      <c r="AF197" s="6"/>
      <c r="AG197" s="6"/>
      <c r="AH197" s="6"/>
      <c r="AI197" s="6"/>
      <c r="AJ197" s="6"/>
      <c r="AK197" s="6"/>
      <c r="AL197" s="4"/>
      <c r="AM197" s="6"/>
      <c r="AN197" s="4"/>
      <c r="AO197" s="6"/>
      <c r="AP197" s="6"/>
      <c r="AQ197" s="6"/>
      <c r="AR197" s="6"/>
      <c r="AS197" s="6"/>
      <c r="AT197" s="6"/>
      <c r="AU197" s="6"/>
      <c r="AV197" s="6"/>
      <c r="AW197" s="6"/>
      <c r="AX197" s="6"/>
      <c r="AY197" s="6"/>
      <c r="AZ197" s="6"/>
      <c r="BA197" s="6"/>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row>
    <row r="198" spans="2:250" ht="23.25" customHeight="1">
      <c r="B198" s="14">
        <f t="shared" ref="B198:B214" si="5">B197+1</f>
        <v>84</v>
      </c>
      <c r="C198" s="14">
        <v>3</v>
      </c>
      <c r="D198" s="161">
        <v>6</v>
      </c>
      <c r="E198" s="58" t="str">
        <f t="shared" ca="1" si="4"/>
        <v>E27</v>
      </c>
      <c r="G198" s="15" t="s">
        <v>138</v>
      </c>
      <c r="H198" s="15" t="s">
        <v>113</v>
      </c>
      <c r="I198" s="15" t="s">
        <v>98</v>
      </c>
      <c r="J198" s="15" t="s">
        <v>51</v>
      </c>
      <c r="K198" s="15" t="s">
        <v>70</v>
      </c>
      <c r="L198" s="15" t="s">
        <v>60</v>
      </c>
      <c r="M198" s="68"/>
      <c r="N198" s="4" t="str" cm="1">
        <f t="array" aca="1" ref="N198" ca="1">_xlfn.LET(
_xlpm.startCell, INDIRECT(G198),
_xlpm.row, IF(_xlfn.XLOOKUP(LEFT(H198),$L$157:$L$164,$M$157:$M$164,,0,1),--RIGHT(H198)*_xlfn.XLOOKUP(LEFT(H198),$L$157:$L$164,$O$157:$O$164,,0,1),0),
_xlpm.col, IF(_xlfn.XLOOKUP(LEFT(H198),$L$157:$L$164,$N$157:$N$164,,0,1),--RIGHT(H198)*_xlfn.XLOOKUP(LEFT(H198),$L$157:$L$164,$P$157:$P$164,,0,1),0),
_xlpm.adjRow, IF(ROW(_xlpm.startCell) + _xlpm.row &lt;= 0, 1, _xlpm.row),
_xlpm.adjCol, IF(COLUMN(_xlpm.startCell) + _xlpm.col &lt;= 0, 1, _xlpm.col),
_xlpm.ref, OFFSET(INDIRECT(G198),_xlpm.adjRow,_xlpm.adjCol,1,1),
ADDRESS(_xlfn.IFS(ROW(_xlpm.ref)&lt;8,8,ROW(_xlpm.ref)&gt;27,27,TRUE,ROW(_xlpm.ref)),_xlfn.IFS(COLUMN(_xlpm.ref)&lt;5,5,COLUMN(_xlpm.ref)&gt;64,64,TRUE,COLUMN(_xlpm.ref)),4,1))</f>
        <v>X13</v>
      </c>
      <c r="O198" s="4" t="str" cm="1">
        <f t="array" aca="1" ref="O198" ca="1">_xlfn.LET(
_xlpm.startCell, INDIRECT(N198),
_xlpm.row, IF(_xlfn.XLOOKUP(LEFT(I198),$L$157:$L$164,$M$157:$M$164,,0,1),--RIGHT(I198)*_xlfn.XLOOKUP(LEFT(I198),$L$157:$L$164,$O$157:$O$164,,0,1),0),
_xlpm.col, IF(_xlfn.XLOOKUP(LEFT(I198),$L$157:$L$164,$N$157:$N$164,,0,1),--RIGHT(I198)*_xlfn.XLOOKUP(LEFT(I198),$L$157:$L$164,$P$157:$P$164,,0,1),0),
_xlpm.adjRow, IF(ROW(_xlpm.startCell) + _xlpm.row &lt;= 0, 1, _xlpm.row),
_xlpm.adjCol, IF(COLUMN(_xlpm.startCell) + _xlpm.col &lt;= 0, 1, _xlpm.col),
_xlpm.ref, OFFSET(INDIRECT(N198),_xlpm.adjRow,_xlpm.adjCol,1,1),
ADDRESS(_xlfn.IFS(ROW(_xlpm.ref)&lt;8,8,ROW(_xlpm.ref)&gt;27,27,TRUE,ROW(_xlpm.ref)),_xlfn.IFS(COLUMN(_xlpm.ref)&lt;5,5,COLUMN(_xlpm.ref)&gt;64,64,TRUE,COLUMN(_xlpm.ref)),4,1))</f>
        <v>X11</v>
      </c>
      <c r="P198" s="4" t="str" cm="1">
        <f t="array" aca="1" ref="P198" ca="1">_xlfn.LET(_xlpm.ref, OFFSET(INDIRECT(O198),IF(_xlfn.XLOOKUP(LEFT(J198),$L$157:$L$164,$M$157:$M$164,,0,1),--RIGHT(J198)*_xlfn.XLOOKUP(LEFT(J198),$L$157:$L$164,$O$157:$O$164,,0,1),0),IF(_xlfn.XLOOKUP(LEFT(J198),$L$157:$L$164,$N$157:$N$164,,0,1),--RIGHT(J198)*_xlfn.XLOOKUP(LEFT(J198),$L$157:$L$164,$P$157:$P$164,,0,1),0),1,1),
ADDRESS(_xlfn.IFS(ROW(_xlpm.ref)&lt;8,8,ROW(_xlpm.ref)&gt;27,27,TRUE,ROW(_xlpm.ref)),_xlfn.IFS(COLUMN(_xlpm.ref)&lt;5,5,COLUMN(_xlpm.ref)&gt;64,64,TRUE,COLUMN(_xlpm.ref)),4,1))</f>
        <v>P19</v>
      </c>
      <c r="Q198" s="4" t="str" cm="1">
        <f t="array" aca="1" ref="Q198" ca="1">_xlfn.LET(_xlpm.ref, OFFSET(INDIRECT(P198),IF(_xlfn.XLOOKUP(LEFT(K198),$L$157:$L$164,$M$157:$M$164,,0,1),--RIGHT(K198)*_xlfn.XLOOKUP(LEFT(K198),$L$157:$L$164,$O$157:$O$164,,0,1),0),IF(_xlfn.XLOOKUP(LEFT(K198),$L$157:$L$164,$N$157:$N$164,,0,1),--RIGHT(K198)*_xlfn.XLOOKUP(LEFT(K198),$L$157:$L$164,$P$157:$P$164,,0,1),0),1,1),
ADDRESS(_xlfn.IFS(ROW(_xlpm.ref)&lt;8,8,ROW(_xlpm.ref)&gt;27,27,TRUE,ROW(_xlpm.ref)),_xlfn.IFS(COLUMN(_xlpm.ref)&lt;5,5,COLUMN(_xlpm.ref)&gt;64,64,TRUE,COLUMN(_xlpm.ref)),4,1))</f>
        <v>G27</v>
      </c>
      <c r="R198" s="4" t="str" cm="1">
        <f t="array" aca="1" ref="R198" ca="1">_xlfn.LET(_xlpm.ref, OFFSET(INDIRECT(Q198),IF(_xlfn.XLOOKUP(LEFT(L198),$L$157:$L$164,$M$157:$M$164,,0,1),--RIGHT(L198)*_xlfn.XLOOKUP(LEFT(L198),$L$157:$L$164,$O$157:$O$164,,0,1),0),IF(_xlfn.XLOOKUP(LEFT(L198),$L$157:$L$164,$N$157:$N$164,,0,1),--RIGHT(L198)*_xlfn.XLOOKUP(LEFT(L198),$L$157:$L$164,$P$157:$P$164,,0,1),0),1,1),
ADDRESS(_xlfn.IFS(ROW(_xlpm.ref)&lt;8,8,ROW(_xlpm.ref)&gt;27,27,TRUE,ROW(_xlpm.ref)),_xlfn.IFS(COLUMN(_xlpm.ref)&lt;5,5,COLUMN(_xlpm.ref)&gt;64,64,TRUE,COLUMN(_xlpm.ref)),4,1))</f>
        <v>E27</v>
      </c>
      <c r="S198" s="4"/>
      <c r="T198" s="4" t="str" cm="1">
        <f t="array" aca="1" ref="T198" ca="1">_xlfn.LET(
_xlpm.startCell, INDIRECT(G198),
_xlpm.row, IF(_xlfn.XLOOKUP(LEFT(H198),$L$157:$L$164,$M$157:$M$164,,0,1),--RIGHT(H198)*_xlfn.XLOOKUP(LEFT(H198),$L$157:$L$164,$O$157:$O$164,,0,1),0),
_xlpm.col, IF(_xlfn.XLOOKUP(LEFT(H198),$L$157:$L$164,$N$157:$N$164,,0,1),--RIGHT(H198)*_xlfn.XLOOKUP(LEFT(H198),$L$157:$L$164,$P$157:$P$164,,0,1),0),
_xlpm.adjRow, IF(ROW(_xlpm.startCell) + _xlpm.row &lt;= 0, 1, _xlpm.row),
_xlpm.adjCol, IF(COLUMN(_xlpm.startCell) + _xlpm.col &lt;= 0, 1, _xlpm.col),
_xlpm.ref, OFFSET(INDIRECT(G198),_xlpm.adjRow,_xlpm.adjCol,1,1),
ADDRESS(ROW(_xlpm.ref),COLUMN(_xlpm.ref),4,1))</f>
        <v>X13</v>
      </c>
      <c r="U198" s="4" t="str" cm="1">
        <f t="array" aca="1" ref="U198" ca="1">_xlfn.LET(
_xlpm.startCell, INDIRECT(T198),
_xlpm.row, IF(_xlfn.XLOOKUP(LEFT(I198),$L$157:$L$164,$M$157:$M$164,,0,1),--RIGHT(I198)*_xlfn.XLOOKUP(LEFT(I198),$L$157:$L$164,$O$157:$O$164,,0,1),0),
_xlpm.col, IF(_xlfn.XLOOKUP(LEFT(I198),$L$157:$L$164,$N$157:$N$164,,0,1),--RIGHT(I198)*_xlfn.XLOOKUP(LEFT(I198),$L$157:$L$164,$P$157:$P$164,,0,1),0),
_xlpm.adjRow, IF(ROW(_xlpm.startCell) + _xlpm.row &lt;= 0, 1, _xlpm.row),
_xlpm.adjCol, IF(COLUMN(_xlpm.startCell) + _xlpm.col &lt;= 0, 1, _xlpm.col),
_xlpm.ref, OFFSET(INDIRECT(T198),_xlpm.adjRow,_xlpm.adjCol,1,1),
ADDRESS(ROW(_xlpm.ref),COLUMN(_xlpm.ref),4,1))</f>
        <v>X11</v>
      </c>
      <c r="V198" s="4" t="str" cm="1">
        <f t="array" aca="1" ref="V198" ca="1">_xlfn.LET(
_xlpm.startCell, INDIRECT(U198),
_xlpm.row, IF(_xlfn.XLOOKUP(LEFT(J198),$L$157:$L$164,$M$157:$M$164,,0,1),--RIGHT(J198)*_xlfn.XLOOKUP(LEFT(J198),$L$157:$L$164,$O$157:$O$164,,0,1),0),
_xlpm.col, IF(_xlfn.XLOOKUP(LEFT(J198),$L$157:$L$164,$N$157:$N$164,,0,1),--RIGHT(J198)*_xlfn.XLOOKUP(LEFT(J198),$L$157:$L$164,$P$157:$P$164,,0,1),0),
_xlpm.adjRow, IF(ROW(_xlpm.startCell) + _xlpm.row &lt;= 0, 1, _xlpm.row),
_xlpm.adjCol, IF(COLUMN(_xlpm.startCell) + _xlpm.col &lt;= 0, 1, _xlpm.col),
_xlpm.ref, OFFSET(INDIRECT(U198),_xlpm.adjRow,_xlpm.adjCol,1,1),
ADDRESS(ROW(_xlpm.ref),COLUMN(_xlpm.ref),4,1))</f>
        <v>P19</v>
      </c>
      <c r="W198" s="4" t="str" cm="1">
        <f t="array" aca="1" ref="W198" ca="1">_xlfn.LET(
_xlpm.startCell, INDIRECT(V198),
_xlpm.row, IF(_xlfn.XLOOKUP(LEFT(K198),$L$157:$L$164,$M$157:$M$164,,0,1),--RIGHT(K198)*_xlfn.XLOOKUP(LEFT(K198),$L$157:$L$164,$O$157:$O$164,,0,1),0),
_xlpm.col, IF(_xlfn.XLOOKUP(LEFT(K198),$L$157:$L$164,$N$157:$N$164,,0,1),--RIGHT(K198)*_xlfn.XLOOKUP(LEFT(K198),$L$157:$L$164,$P$157:$P$164,,0,1),0),
_xlpm.adjRow, IF(ROW(_xlpm.startCell) + _xlpm.row &lt;= 0, 1, _xlpm.row),
_xlpm.adjCol, IF(COLUMN(_xlpm.startCell) + _xlpm.col &lt;= 0, 1, _xlpm.col),
_xlpm.ref, OFFSET(INDIRECT(V198),_xlpm.adjRow,_xlpm.adjCol,1,1),
ADDRESS(ROW(_xlpm.ref),COLUMN(_xlpm.ref),4,1))</f>
        <v>G28</v>
      </c>
      <c r="X198" s="4" t="str" cm="1">
        <f t="array" aca="1" ref="X198" ca="1">_xlfn.LET(
_xlpm.startCell, INDIRECT(W198),
_xlpm.row, IF(_xlfn.XLOOKUP(LEFT(L198),$L$157:$L$164,$M$157:$M$164,,0,1),--RIGHT(L198)*_xlfn.XLOOKUP(LEFT(L198),$L$157:$L$164,$O$157:$O$164,,0,1),0),
_xlpm.col, IF(_xlfn.XLOOKUP(LEFT(L198),$L$157:$L$164,$N$157:$N$164,,0,1),--RIGHT(L198)*_xlfn.XLOOKUP(LEFT(L198),$L$157:$L$164,$P$157:$P$164,,0,1),0),
_xlpm.adjRow, IF(ROW(_xlpm.startCell) + _xlpm.row &lt;= 0, 1, _xlpm.row),
_xlpm.adjCol, IF(COLUMN(_xlpm.startCell) + _xlpm.col &lt;= 0, 1, _xlpm.col),
_xlpm.ref, OFFSET(INDIRECT(W198),_xlpm.adjRow,_xlpm.adjCol,1,1),
ADDRESS(ROW(_xlpm.ref),COLUMN(_xlpm.ref),4,1))</f>
        <v>A34</v>
      </c>
      <c r="Y198" s="22"/>
      <c r="Z198" s="1" t="b">
        <f ca="1"/>
        <v>1</v>
      </c>
      <c r="AA198" s="1" t="b">
        <f ca="1"/>
        <v>1</v>
      </c>
      <c r="AB198" s="1" t="b">
        <f ca="1"/>
        <v>1</v>
      </c>
      <c r="AC198" s="1" t="b">
        <f ca="1"/>
        <v>0</v>
      </c>
      <c r="AD198" s="1" t="b">
        <f ca="1"/>
        <v>0</v>
      </c>
      <c r="AF198" s="6"/>
      <c r="AG198" s="6"/>
      <c r="AH198" s="6"/>
      <c r="AI198" s="6"/>
      <c r="AJ198" s="6"/>
      <c r="AK198" s="6"/>
      <c r="AL198" s="4"/>
      <c r="AM198" s="6"/>
      <c r="AN198" s="4"/>
      <c r="AO198" s="6"/>
      <c r="AP198" s="6"/>
      <c r="AQ198" s="6"/>
      <c r="AR198" s="6"/>
      <c r="AS198" s="6"/>
      <c r="AT198" s="6"/>
      <c r="AU198" s="6"/>
      <c r="AV198" s="6"/>
      <c r="AW198" s="6"/>
      <c r="AX198" s="6"/>
      <c r="AY198" s="6"/>
      <c r="AZ198" s="6"/>
      <c r="BA198" s="6"/>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row>
    <row r="199" spans="2:250" ht="23.25" customHeight="1">
      <c r="B199" s="14">
        <f t="shared" si="5"/>
        <v>85</v>
      </c>
      <c r="C199" s="14">
        <v>3</v>
      </c>
      <c r="D199" s="161">
        <v>6</v>
      </c>
      <c r="E199" s="58" t="str">
        <f t="shared" ca="1" si="4"/>
        <v>BG19</v>
      </c>
      <c r="G199" s="15" t="s">
        <v>234</v>
      </c>
      <c r="H199" s="15" t="s">
        <v>62</v>
      </c>
      <c r="I199" s="15" t="s">
        <v>85</v>
      </c>
      <c r="J199" s="15" t="s">
        <v>78</v>
      </c>
      <c r="K199" s="15" t="s">
        <v>107</v>
      </c>
      <c r="L199" s="15" t="s">
        <v>52</v>
      </c>
      <c r="M199" s="68"/>
      <c r="N199" s="4" t="str" cm="1">
        <f t="array" aca="1" ref="N199" ca="1">_xlfn.LET(
_xlpm.startCell, INDIRECT(G199),
_xlpm.row, IF(_xlfn.XLOOKUP(LEFT(H199),$L$157:$L$164,$M$157:$M$164,,0,1),--RIGHT(H199)*_xlfn.XLOOKUP(LEFT(H199),$L$157:$L$164,$O$157:$O$164,,0,1),0),
_xlpm.col, IF(_xlfn.XLOOKUP(LEFT(H199),$L$157:$L$164,$N$157:$N$164,,0,1),--RIGHT(H199)*_xlfn.XLOOKUP(LEFT(H199),$L$157:$L$164,$P$157:$P$164,,0,1),0),
_xlpm.adjRow, IF(ROW(_xlpm.startCell) + _xlpm.row &lt;= 0, 1, _xlpm.row),
_xlpm.adjCol, IF(COLUMN(_xlpm.startCell) + _xlpm.col &lt;= 0, 1, _xlpm.col),
_xlpm.ref, OFFSET(INDIRECT(G199),_xlpm.adjRow,_xlpm.adjCol,1,1),
ADDRESS(_xlfn.IFS(ROW(_xlpm.ref)&lt;8,8,ROW(_xlpm.ref)&gt;27,27,TRUE,ROW(_xlpm.ref)),_xlfn.IFS(COLUMN(_xlpm.ref)&lt;5,5,COLUMN(_xlpm.ref)&gt;64,64,TRUE,COLUMN(_xlpm.ref)),4,1))</f>
        <v>AW27</v>
      </c>
      <c r="O199" s="4" t="str" cm="1">
        <f t="array" aca="1" ref="O199" ca="1">_xlfn.LET(
_xlpm.startCell, INDIRECT(N199),
_xlpm.row, IF(_xlfn.XLOOKUP(LEFT(I199),$L$157:$L$164,$M$157:$M$164,,0,1),--RIGHT(I199)*_xlfn.XLOOKUP(LEFT(I199),$L$157:$L$164,$O$157:$O$164,,0,1),0),
_xlpm.col, IF(_xlfn.XLOOKUP(LEFT(I199),$L$157:$L$164,$N$157:$N$164,,0,1),--RIGHT(I199)*_xlfn.XLOOKUP(LEFT(I199),$L$157:$L$164,$P$157:$P$164,,0,1),0),
_xlpm.adjRow, IF(ROW(_xlpm.startCell) + _xlpm.row &lt;= 0, 1, _xlpm.row),
_xlpm.adjCol, IF(COLUMN(_xlpm.startCell) + _xlpm.col &lt;= 0, 1, _xlpm.col),
_xlpm.ref, OFFSET(INDIRECT(N199),_xlpm.adjRow,_xlpm.adjCol,1,1),
ADDRESS(_xlfn.IFS(ROW(_xlpm.ref)&lt;8,8,ROW(_xlpm.ref)&gt;27,27,TRUE,ROW(_xlpm.ref)),_xlfn.IFS(COLUMN(_xlpm.ref)&lt;5,5,COLUMN(_xlpm.ref)&gt;64,64,TRUE,COLUMN(_xlpm.ref)),4,1))</f>
        <v>AW27</v>
      </c>
      <c r="P199" s="4" t="str" cm="1">
        <f t="array" aca="1" ref="P199" ca="1">_xlfn.LET(_xlpm.ref, OFFSET(INDIRECT(O199),IF(_xlfn.XLOOKUP(LEFT(J199),$L$157:$L$164,$M$157:$M$164,,0,1),--RIGHT(J199)*_xlfn.XLOOKUP(LEFT(J199),$L$157:$L$164,$O$157:$O$164,,0,1),0),IF(_xlfn.XLOOKUP(LEFT(J199),$L$157:$L$164,$N$157:$N$164,,0,1),--RIGHT(J199)*_xlfn.XLOOKUP(LEFT(J199),$L$157:$L$164,$P$157:$P$164,,0,1),0),1,1),
ADDRESS(_xlfn.IFS(ROW(_xlpm.ref)&lt;8,8,ROW(_xlpm.ref)&gt;27,27,TRUE,ROW(_xlpm.ref)),_xlfn.IFS(COLUMN(_xlpm.ref)&lt;5,5,COLUMN(_xlpm.ref)&gt;64,64,TRUE,COLUMN(_xlpm.ref)),4,1))</f>
        <v>AY27</v>
      </c>
      <c r="Q199" s="4" t="str" cm="1">
        <f t="array" aca="1" ref="Q199" ca="1">_xlfn.LET(_xlpm.ref, OFFSET(INDIRECT(P199),IF(_xlfn.XLOOKUP(LEFT(K199),$L$157:$L$164,$M$157:$M$164,,0,1),--RIGHT(K199)*_xlfn.XLOOKUP(LEFT(K199),$L$157:$L$164,$O$157:$O$164,,0,1),0),IF(_xlfn.XLOOKUP(LEFT(K199),$L$157:$L$164,$N$157:$N$164,,0,1),--RIGHT(K199)*_xlfn.XLOOKUP(LEFT(K199),$L$157:$L$164,$P$157:$P$164,,0,1),0),1,1),
ADDRESS(_xlfn.IFS(ROW(_xlpm.ref)&lt;8,8,ROW(_xlpm.ref)&gt;27,27,TRUE,ROW(_xlpm.ref)),_xlfn.IFS(COLUMN(_xlpm.ref)&lt;5,5,COLUMN(_xlpm.ref)&gt;64,64,TRUE,COLUMN(_xlpm.ref)),4,1))</f>
        <v>AY27</v>
      </c>
      <c r="R199" s="4" t="str" cm="1">
        <f t="array" aca="1" ref="R199" ca="1">_xlfn.LET(_xlpm.ref, OFFSET(INDIRECT(Q199),IF(_xlfn.XLOOKUP(LEFT(L199),$L$157:$L$164,$M$157:$M$164,,0,1),--RIGHT(L199)*_xlfn.XLOOKUP(LEFT(L199),$L$157:$L$164,$O$157:$O$164,,0,1),0),IF(_xlfn.XLOOKUP(LEFT(L199),$L$157:$L$164,$N$157:$N$164,,0,1),--RIGHT(L199)*_xlfn.XLOOKUP(LEFT(L199),$L$157:$L$164,$P$157:$P$164,,0,1),0),1,1),
ADDRESS(_xlfn.IFS(ROW(_xlpm.ref)&lt;8,8,ROW(_xlpm.ref)&gt;27,27,TRUE,ROW(_xlpm.ref)),_xlfn.IFS(COLUMN(_xlpm.ref)&lt;5,5,COLUMN(_xlpm.ref)&gt;64,64,TRUE,COLUMN(_xlpm.ref)),4,1))</f>
        <v>BG19</v>
      </c>
      <c r="S199" s="4"/>
      <c r="T199" s="4" t="str" cm="1">
        <f t="array" aca="1" ref="T199" ca="1">_xlfn.LET(
_xlpm.startCell, INDIRECT(G199),
_xlpm.row, IF(_xlfn.XLOOKUP(LEFT(H199),$L$157:$L$164,$M$157:$M$164,,0,1),--RIGHT(H199)*_xlfn.XLOOKUP(LEFT(H199),$L$157:$L$164,$O$157:$O$164,,0,1),0),
_xlpm.col, IF(_xlfn.XLOOKUP(LEFT(H199),$L$157:$L$164,$N$157:$N$164,,0,1),--RIGHT(H199)*_xlfn.XLOOKUP(LEFT(H199),$L$157:$L$164,$P$157:$P$164,,0,1),0),
_xlpm.adjRow, IF(ROW(_xlpm.startCell) + _xlpm.row &lt;= 0, 1, _xlpm.row),
_xlpm.adjCol, IF(COLUMN(_xlpm.startCell) + _xlpm.col &lt;= 0, 1, _xlpm.col),
_xlpm.ref, OFFSET(INDIRECT(G199),_xlpm.adjRow,_xlpm.adjCol,1,1),
ADDRESS(ROW(_xlpm.ref),COLUMN(_xlpm.ref),4,1))</f>
        <v>AW31</v>
      </c>
      <c r="U199" s="4" t="str" cm="1">
        <f t="array" aca="1" ref="U199" ca="1">_xlfn.LET(
_xlpm.startCell, INDIRECT(T199),
_xlpm.row, IF(_xlfn.XLOOKUP(LEFT(I199),$L$157:$L$164,$M$157:$M$164,,0,1),--RIGHT(I199)*_xlfn.XLOOKUP(LEFT(I199),$L$157:$L$164,$O$157:$O$164,,0,1),0),
_xlpm.col, IF(_xlfn.XLOOKUP(LEFT(I199),$L$157:$L$164,$N$157:$N$164,,0,1),--RIGHT(I199)*_xlfn.XLOOKUP(LEFT(I199),$L$157:$L$164,$P$157:$P$164,,0,1),0),
_xlpm.adjRow, IF(ROW(_xlpm.startCell) + _xlpm.row &lt;= 0, 1, _xlpm.row),
_xlpm.adjCol, IF(COLUMN(_xlpm.startCell) + _xlpm.col &lt;= 0, 1, _xlpm.col),
_xlpm.ref, OFFSET(INDIRECT(T199),_xlpm.adjRow,_xlpm.adjCol,1,1),
ADDRESS(ROW(_xlpm.ref),COLUMN(_xlpm.ref),4,1))</f>
        <v>AW36</v>
      </c>
      <c r="V199" s="4" t="str" cm="1">
        <f t="array" aca="1" ref="V199" ca="1">_xlfn.LET(
_xlpm.startCell, INDIRECT(U199),
_xlpm.row, IF(_xlfn.XLOOKUP(LEFT(J199),$L$157:$L$164,$M$157:$M$164,,0,1),--RIGHT(J199)*_xlfn.XLOOKUP(LEFT(J199),$L$157:$L$164,$O$157:$O$164,,0,1),0),
_xlpm.col, IF(_xlfn.XLOOKUP(LEFT(J199),$L$157:$L$164,$N$157:$N$164,,0,1),--RIGHT(J199)*_xlfn.XLOOKUP(LEFT(J199),$L$157:$L$164,$P$157:$P$164,,0,1),0),
_xlpm.adjRow, IF(ROW(_xlpm.startCell) + _xlpm.row &lt;= 0, 1, _xlpm.row),
_xlpm.adjCol, IF(COLUMN(_xlpm.startCell) + _xlpm.col &lt;= 0, 1, _xlpm.col),
_xlpm.ref, OFFSET(INDIRECT(U199),_xlpm.adjRow,_xlpm.adjCol,1,1),
ADDRESS(ROW(_xlpm.ref),COLUMN(_xlpm.ref),4,1))</f>
        <v>AY38</v>
      </c>
      <c r="W199" s="4" t="str" cm="1">
        <f t="array" aca="1" ref="W199" ca="1">_xlfn.LET(
_xlpm.startCell, INDIRECT(V199),
_xlpm.row, IF(_xlfn.XLOOKUP(LEFT(K199),$L$157:$L$164,$M$157:$M$164,,0,1),--RIGHT(K199)*_xlfn.XLOOKUP(LEFT(K199),$L$157:$L$164,$O$157:$O$164,,0,1),0),
_xlpm.col, IF(_xlfn.XLOOKUP(LEFT(K199),$L$157:$L$164,$N$157:$N$164,,0,1),--RIGHT(K199)*_xlfn.XLOOKUP(LEFT(K199),$L$157:$L$164,$P$157:$P$164,,0,1),0),
_xlpm.adjRow, IF(ROW(_xlpm.startCell) + _xlpm.row &lt;= 0, 1, _xlpm.row),
_xlpm.adjCol, IF(COLUMN(_xlpm.startCell) + _xlpm.col &lt;= 0, 1, _xlpm.col),
_xlpm.ref, OFFSET(INDIRECT(V199),_xlpm.adjRow,_xlpm.adjCol,1,1),
ADDRESS(ROW(_xlpm.ref),COLUMN(_xlpm.ref),4,1))</f>
        <v>AY46</v>
      </c>
      <c r="X199" s="4" t="str" cm="1">
        <f t="array" aca="1" ref="X199" ca="1">_xlfn.LET(
_xlpm.startCell, INDIRECT(W199),
_xlpm.row, IF(_xlfn.XLOOKUP(LEFT(L199),$L$157:$L$164,$M$157:$M$164,,0,1),--RIGHT(L199)*_xlfn.XLOOKUP(LEFT(L199),$L$157:$L$164,$O$157:$O$164,,0,1),0),
_xlpm.col, IF(_xlfn.XLOOKUP(LEFT(L199),$L$157:$L$164,$N$157:$N$164,,0,1),--RIGHT(L199)*_xlfn.XLOOKUP(LEFT(L199),$L$157:$L$164,$P$157:$P$164,,0,1),0),
_xlpm.adjRow, IF(ROW(_xlpm.startCell) + _xlpm.row &lt;= 0, 1, _xlpm.row),
_xlpm.adjCol, IF(COLUMN(_xlpm.startCell) + _xlpm.col &lt;= 0, 1, _xlpm.col),
_xlpm.ref, OFFSET(INDIRECT(W199),_xlpm.adjRow,_xlpm.adjCol,1,1),
ADDRESS(ROW(_xlpm.ref),COLUMN(_xlpm.ref),4,1))</f>
        <v>BG38</v>
      </c>
      <c r="Y199" s="22"/>
      <c r="Z199" s="1" t="b">
        <f ca="1"/>
        <v>0</v>
      </c>
      <c r="AA199" s="1" t="b">
        <f ca="1"/>
        <v>0</v>
      </c>
      <c r="AB199" s="1" t="b">
        <f ca="1"/>
        <v>0</v>
      </c>
      <c r="AC199" s="1" t="b">
        <f ca="1"/>
        <v>0</v>
      </c>
      <c r="AD199" s="1" t="b">
        <f ca="1"/>
        <v>0</v>
      </c>
      <c r="AF199" s="6"/>
      <c r="AG199" s="6"/>
      <c r="AH199" s="6"/>
      <c r="AI199" s="6"/>
      <c r="AJ199" s="6"/>
      <c r="AK199" s="6"/>
      <c r="AL199" s="4"/>
      <c r="AM199" s="6"/>
      <c r="AN199" s="4"/>
      <c r="AO199" s="6"/>
      <c r="AP199" s="6"/>
      <c r="AQ199" s="6"/>
      <c r="AR199" s="6"/>
      <c r="AS199" s="6"/>
      <c r="AT199" s="6"/>
      <c r="AU199" s="6"/>
      <c r="AV199" s="6"/>
      <c r="AW199" s="6"/>
      <c r="AX199" s="6"/>
      <c r="AY199" s="6"/>
      <c r="AZ199" s="6"/>
      <c r="BA199" s="6"/>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row>
    <row r="200" spans="2:250" ht="23.25" customHeight="1">
      <c r="B200" s="14">
        <f t="shared" si="5"/>
        <v>86</v>
      </c>
      <c r="C200" s="14">
        <v>3</v>
      </c>
      <c r="D200" s="161">
        <v>6</v>
      </c>
      <c r="E200" s="58" t="str">
        <f t="shared" ca="1" si="4"/>
        <v>BF13</v>
      </c>
      <c r="G200" s="15" t="s">
        <v>235</v>
      </c>
      <c r="H200" s="15" t="s">
        <v>86</v>
      </c>
      <c r="I200" s="15" t="s">
        <v>66</v>
      </c>
      <c r="J200" s="15" t="s">
        <v>89</v>
      </c>
      <c r="K200" s="15" t="s">
        <v>52</v>
      </c>
      <c r="L200" s="15" t="s">
        <v>106</v>
      </c>
      <c r="M200" s="68"/>
      <c r="N200" s="4" t="str" cm="1">
        <f t="array" aca="1" ref="N200" ca="1">_xlfn.LET(
_xlpm.startCell, INDIRECT(G200),
_xlpm.row, IF(_xlfn.XLOOKUP(LEFT(H200),$L$157:$L$164,$M$157:$M$164,,0,1),--RIGHT(H200)*_xlfn.XLOOKUP(LEFT(H200),$L$157:$L$164,$O$157:$O$164,,0,1),0),
_xlpm.col, IF(_xlfn.XLOOKUP(LEFT(H200),$L$157:$L$164,$N$157:$N$164,,0,1),--RIGHT(H200)*_xlfn.XLOOKUP(LEFT(H200),$L$157:$L$164,$P$157:$P$164,,0,1),0),
_xlpm.adjRow, IF(ROW(_xlpm.startCell) + _xlpm.row &lt;= 0, 1, _xlpm.row),
_xlpm.adjCol, IF(COLUMN(_xlpm.startCell) + _xlpm.col &lt;= 0, 1, _xlpm.col),
_xlpm.ref, OFFSET(INDIRECT(G200),_xlpm.adjRow,_xlpm.adjCol,1,1),
ADDRESS(_xlfn.IFS(ROW(_xlpm.ref)&lt;8,8,ROW(_xlpm.ref)&gt;27,27,TRUE,ROW(_xlpm.ref)),_xlfn.IFS(COLUMN(_xlpm.ref)&lt;5,5,COLUMN(_xlpm.ref)&gt;64,64,TRUE,COLUMN(_xlpm.ref)),4,1))</f>
        <v>BI20</v>
      </c>
      <c r="O200" s="4" t="str" cm="1">
        <f t="array" aca="1" ref="O200" ca="1">_xlfn.LET(
_xlpm.startCell, INDIRECT(N200),
_xlpm.row, IF(_xlfn.XLOOKUP(LEFT(I200),$L$157:$L$164,$M$157:$M$164,,0,1),--RIGHT(I200)*_xlfn.XLOOKUP(LEFT(I200),$L$157:$L$164,$O$157:$O$164,,0,1),0),
_xlpm.col, IF(_xlfn.XLOOKUP(LEFT(I200),$L$157:$L$164,$N$157:$N$164,,0,1),--RIGHT(I200)*_xlfn.XLOOKUP(LEFT(I200),$L$157:$L$164,$P$157:$P$164,,0,1),0),
_xlpm.adjRow, IF(ROW(_xlpm.startCell) + _xlpm.row &lt;= 0, 1, _xlpm.row),
_xlpm.adjCol, IF(COLUMN(_xlpm.startCell) + _xlpm.col &lt;= 0, 1, _xlpm.col),
_xlpm.ref, OFFSET(INDIRECT(N200),_xlpm.adjRow,_xlpm.adjCol,1,1),
ADDRESS(_xlfn.IFS(ROW(_xlpm.ref)&lt;8,8,ROW(_xlpm.ref)&gt;27,27,TRUE,ROW(_xlpm.ref)),_xlfn.IFS(COLUMN(_xlpm.ref)&lt;5,5,COLUMN(_xlpm.ref)&gt;64,64,TRUE,COLUMN(_xlpm.ref)),4,1))</f>
        <v>BL24</v>
      </c>
      <c r="P200" s="4" t="str" cm="1">
        <f t="array" aca="1" ref="P200" ca="1">_xlfn.LET(_xlpm.ref, OFFSET(INDIRECT(O200),IF(_xlfn.XLOOKUP(LEFT(J200),$L$157:$L$164,$M$157:$M$164,,0,1),--RIGHT(J200)*_xlfn.XLOOKUP(LEFT(J200),$L$157:$L$164,$O$157:$O$164,,0,1),0),IF(_xlfn.XLOOKUP(LEFT(J200),$L$157:$L$164,$N$157:$N$164,,0,1),--RIGHT(J200)*_xlfn.XLOOKUP(LEFT(J200),$L$157:$L$164,$P$157:$P$164,,0,1),0),1,1),
ADDRESS(_xlfn.IFS(ROW(_xlpm.ref)&lt;8,8,ROW(_xlpm.ref)&gt;27,27,TRUE,ROW(_xlpm.ref)),_xlfn.IFS(COLUMN(_xlpm.ref)&lt;5,5,COLUMN(_xlpm.ref)&gt;64,64,TRUE,COLUMN(_xlpm.ref)),4,1))</f>
        <v>BL21</v>
      </c>
      <c r="Q200" s="4" t="str" cm="1">
        <f t="array" aca="1" ref="Q200" ca="1">_xlfn.LET(_xlpm.ref, OFFSET(INDIRECT(P200),IF(_xlfn.XLOOKUP(LEFT(K200),$L$157:$L$164,$M$157:$M$164,,0,1),--RIGHT(K200)*_xlfn.XLOOKUP(LEFT(K200),$L$157:$L$164,$O$157:$O$164,,0,1),0),IF(_xlfn.XLOOKUP(LEFT(K200),$L$157:$L$164,$N$157:$N$164,,0,1),--RIGHT(K200)*_xlfn.XLOOKUP(LEFT(K200),$L$157:$L$164,$P$157:$P$164,,0,1),0),1,1),
ADDRESS(_xlfn.IFS(ROW(_xlpm.ref)&lt;8,8,ROW(_xlpm.ref)&gt;27,27,TRUE,ROW(_xlpm.ref)),_xlfn.IFS(COLUMN(_xlpm.ref)&lt;5,5,COLUMN(_xlpm.ref)&gt;64,64,TRUE,COLUMN(_xlpm.ref)),4,1))</f>
        <v>BL13</v>
      </c>
      <c r="R200" s="4" t="str" cm="1">
        <f t="array" aca="1" ref="R200" ca="1">_xlfn.LET(_xlpm.ref, OFFSET(INDIRECT(Q200),IF(_xlfn.XLOOKUP(LEFT(L200),$L$157:$L$164,$M$157:$M$164,,0,1),--RIGHT(L200)*_xlfn.XLOOKUP(LEFT(L200),$L$157:$L$164,$O$157:$O$164,,0,1),0),IF(_xlfn.XLOOKUP(LEFT(L200),$L$157:$L$164,$N$157:$N$164,,0,1),--RIGHT(L200)*_xlfn.XLOOKUP(LEFT(L200),$L$157:$L$164,$P$157:$P$164,,0,1),0),1,1),
ADDRESS(_xlfn.IFS(ROW(_xlpm.ref)&lt;8,8,ROW(_xlpm.ref)&gt;27,27,TRUE,ROW(_xlpm.ref)),_xlfn.IFS(COLUMN(_xlpm.ref)&lt;5,5,COLUMN(_xlpm.ref)&gt;64,64,TRUE,COLUMN(_xlpm.ref)),4,1))</f>
        <v>BF13</v>
      </c>
      <c r="S200" s="4"/>
      <c r="T200" s="4" t="str" cm="1">
        <f t="array" aca="1" ref="T200" ca="1">_xlfn.LET(
_xlpm.startCell, INDIRECT(G200),
_xlpm.row, IF(_xlfn.XLOOKUP(LEFT(H200),$L$157:$L$164,$M$157:$M$164,,0,1),--RIGHT(H200)*_xlfn.XLOOKUP(LEFT(H200),$L$157:$L$164,$O$157:$O$164,,0,1),0),
_xlpm.col, IF(_xlfn.XLOOKUP(LEFT(H200),$L$157:$L$164,$N$157:$N$164,,0,1),--RIGHT(H200)*_xlfn.XLOOKUP(LEFT(H200),$L$157:$L$164,$P$157:$P$164,,0,1),0),
_xlpm.adjRow, IF(ROW(_xlpm.startCell) + _xlpm.row &lt;= 0, 1, _xlpm.row),
_xlpm.adjCol, IF(COLUMN(_xlpm.startCell) + _xlpm.col &lt;= 0, 1, _xlpm.col),
_xlpm.ref, OFFSET(INDIRECT(G200),_xlpm.adjRow,_xlpm.adjCol,1,1),
ADDRESS(ROW(_xlpm.ref),COLUMN(_xlpm.ref),4,1))</f>
        <v>BI20</v>
      </c>
      <c r="U200" s="4" t="str" cm="1">
        <f t="array" aca="1" ref="U200" ca="1">_xlfn.LET(
_xlpm.startCell, INDIRECT(T200),
_xlpm.row, IF(_xlfn.XLOOKUP(LEFT(I200),$L$157:$L$164,$M$157:$M$164,,0,1),--RIGHT(I200)*_xlfn.XLOOKUP(LEFT(I200),$L$157:$L$164,$O$157:$O$164,,0,1),0),
_xlpm.col, IF(_xlfn.XLOOKUP(LEFT(I200),$L$157:$L$164,$N$157:$N$164,,0,1),--RIGHT(I200)*_xlfn.XLOOKUP(LEFT(I200),$L$157:$L$164,$P$157:$P$164,,0,1),0),
_xlpm.adjRow, IF(ROW(_xlpm.startCell) + _xlpm.row &lt;= 0, 1, _xlpm.row),
_xlpm.adjCol, IF(COLUMN(_xlpm.startCell) + _xlpm.col &lt;= 0, 1, _xlpm.col),
_xlpm.ref, OFFSET(INDIRECT(T200),_xlpm.adjRow,_xlpm.adjCol,1,1),
ADDRESS(ROW(_xlpm.ref),COLUMN(_xlpm.ref),4,1))</f>
        <v>BM24</v>
      </c>
      <c r="V200" s="4" t="str" cm="1">
        <f t="array" aca="1" ref="V200" ca="1">_xlfn.LET(
_xlpm.startCell, INDIRECT(U200),
_xlpm.row, IF(_xlfn.XLOOKUP(LEFT(J200),$L$157:$L$164,$M$157:$M$164,,0,1),--RIGHT(J200)*_xlfn.XLOOKUP(LEFT(J200),$L$157:$L$164,$O$157:$O$164,,0,1),0),
_xlpm.col, IF(_xlfn.XLOOKUP(LEFT(J200),$L$157:$L$164,$N$157:$N$164,,0,1),--RIGHT(J200)*_xlfn.XLOOKUP(LEFT(J200),$L$157:$L$164,$P$157:$P$164,,0,1),0),
_xlpm.adjRow, IF(ROW(_xlpm.startCell) + _xlpm.row &lt;= 0, 1, _xlpm.row),
_xlpm.adjCol, IF(COLUMN(_xlpm.startCell) + _xlpm.col &lt;= 0, 1, _xlpm.col),
_xlpm.ref, OFFSET(INDIRECT(U200),_xlpm.adjRow,_xlpm.adjCol,1,1),
ADDRESS(ROW(_xlpm.ref),COLUMN(_xlpm.ref),4,1))</f>
        <v>BM21</v>
      </c>
      <c r="W200" s="4" t="str" cm="1">
        <f t="array" aca="1" ref="W200" ca="1">_xlfn.LET(
_xlpm.startCell, INDIRECT(V200),
_xlpm.row, IF(_xlfn.XLOOKUP(LEFT(K200),$L$157:$L$164,$M$157:$M$164,,0,1),--RIGHT(K200)*_xlfn.XLOOKUP(LEFT(K200),$L$157:$L$164,$O$157:$O$164,,0,1),0),
_xlpm.col, IF(_xlfn.XLOOKUP(LEFT(K200),$L$157:$L$164,$N$157:$N$164,,0,1),--RIGHT(K200)*_xlfn.XLOOKUP(LEFT(K200),$L$157:$L$164,$P$157:$P$164,,0,1),0),
_xlpm.adjRow, IF(ROW(_xlpm.startCell) + _xlpm.row &lt;= 0, 1, _xlpm.row),
_xlpm.adjCol, IF(COLUMN(_xlpm.startCell) + _xlpm.col &lt;= 0, 1, _xlpm.col),
_xlpm.ref, OFFSET(INDIRECT(V200),_xlpm.adjRow,_xlpm.adjCol,1,1),
ADDRESS(ROW(_xlpm.ref),COLUMN(_xlpm.ref),4,1))</f>
        <v>BU13</v>
      </c>
      <c r="X200" s="4" t="str" cm="1">
        <f t="array" aca="1" ref="X200" ca="1">_xlfn.LET(
_xlpm.startCell, INDIRECT(W200),
_xlpm.row, IF(_xlfn.XLOOKUP(LEFT(L200),$L$157:$L$164,$M$157:$M$164,,0,1),--RIGHT(L200)*_xlfn.XLOOKUP(LEFT(L200),$L$157:$L$164,$O$157:$O$164,,0,1),0),
_xlpm.col, IF(_xlfn.XLOOKUP(LEFT(L200),$L$157:$L$164,$N$157:$N$164,,0,1),--RIGHT(L200)*_xlfn.XLOOKUP(LEFT(L200),$L$157:$L$164,$P$157:$P$164,,0,1),0),
_xlpm.adjRow, IF(ROW(_xlpm.startCell) + _xlpm.row &lt;= 0, 1, _xlpm.row),
_xlpm.adjCol, IF(COLUMN(_xlpm.startCell) + _xlpm.col &lt;= 0, 1, _xlpm.col),
_xlpm.ref, OFFSET(INDIRECT(W200),_xlpm.adjRow,_xlpm.adjCol,1,1),
ADDRESS(ROW(_xlpm.ref),COLUMN(_xlpm.ref),4,1))</f>
        <v>BO13</v>
      </c>
      <c r="Y200" s="22"/>
      <c r="Z200" s="1" t="b">
        <f ca="1"/>
        <v>1</v>
      </c>
      <c r="AA200" s="1" t="b">
        <f ca="1"/>
        <v>0</v>
      </c>
      <c r="AB200" s="1" t="b">
        <f ca="1"/>
        <v>0</v>
      </c>
      <c r="AC200" s="1" t="b">
        <f ca="1"/>
        <v>0</v>
      </c>
      <c r="AD200" s="1" t="b">
        <f ca="1"/>
        <v>0</v>
      </c>
      <c r="AF200" s="6"/>
      <c r="AG200" s="6"/>
      <c r="AH200" s="6"/>
      <c r="AI200" s="6"/>
      <c r="AJ200" s="6"/>
      <c r="AK200" s="6"/>
      <c r="AL200" s="4"/>
      <c r="AM200" s="6"/>
      <c r="AN200" s="4"/>
      <c r="AO200" s="6"/>
      <c r="AP200" s="6"/>
      <c r="AQ200" s="6"/>
      <c r="AR200" s="6"/>
      <c r="AS200" s="6"/>
      <c r="AT200" s="6"/>
      <c r="AU200" s="6"/>
      <c r="AV200" s="6"/>
      <c r="AW200" s="6"/>
      <c r="AX200" s="6"/>
      <c r="AY200" s="6"/>
      <c r="AZ200" s="6"/>
      <c r="BA200" s="6"/>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row>
    <row r="201" spans="2:250" ht="23.25" customHeight="1">
      <c r="B201" s="14">
        <f t="shared" si="5"/>
        <v>87</v>
      </c>
      <c r="C201" s="14">
        <v>3</v>
      </c>
      <c r="D201" s="161">
        <v>6</v>
      </c>
      <c r="E201" s="58" t="str">
        <f t="shared" ca="1" si="4"/>
        <v>AC27</v>
      </c>
      <c r="G201" s="15" t="s">
        <v>141</v>
      </c>
      <c r="H201" s="15" t="s">
        <v>100</v>
      </c>
      <c r="I201" s="15" t="s">
        <v>127</v>
      </c>
      <c r="J201" s="15" t="s">
        <v>119</v>
      </c>
      <c r="K201" s="15" t="s">
        <v>127</v>
      </c>
      <c r="L201" s="15" t="s">
        <v>120</v>
      </c>
      <c r="M201" s="68"/>
      <c r="N201" s="4" t="str" cm="1">
        <f t="array" aca="1" ref="N201" ca="1">_xlfn.LET(
_xlpm.startCell, INDIRECT(G201),
_xlpm.row, IF(_xlfn.XLOOKUP(LEFT(H201),$L$157:$L$164,$M$157:$M$164,,0,1),--RIGHT(H201)*_xlfn.XLOOKUP(LEFT(H201),$L$157:$L$164,$O$157:$O$164,,0,1),0),
_xlpm.col, IF(_xlfn.XLOOKUP(LEFT(H201),$L$157:$L$164,$N$157:$N$164,,0,1),--RIGHT(H201)*_xlfn.XLOOKUP(LEFT(H201),$L$157:$L$164,$P$157:$P$164,,0,1),0),
_xlpm.adjRow, IF(ROW(_xlpm.startCell) + _xlpm.row &lt;= 0, 1, _xlpm.row),
_xlpm.adjCol, IF(COLUMN(_xlpm.startCell) + _xlpm.col &lt;= 0, 1, _xlpm.col),
_xlpm.ref, OFFSET(INDIRECT(G201),_xlpm.adjRow,_xlpm.adjCol,1,1),
ADDRESS(_xlfn.IFS(ROW(_xlpm.ref)&lt;8,8,ROW(_xlpm.ref)&gt;27,27,TRUE,ROW(_xlpm.ref)),_xlfn.IFS(COLUMN(_xlpm.ref)&lt;5,5,COLUMN(_xlpm.ref)&gt;64,64,TRUE,COLUMN(_xlpm.ref)),4,1))</f>
        <v>AH23</v>
      </c>
      <c r="O201" s="4" t="str" cm="1">
        <f t="array" aca="1" ref="O201" ca="1">_xlfn.LET(
_xlpm.startCell, INDIRECT(N201),
_xlpm.row, IF(_xlfn.XLOOKUP(LEFT(I201),$L$157:$L$164,$M$157:$M$164,,0,1),--RIGHT(I201)*_xlfn.XLOOKUP(LEFT(I201),$L$157:$L$164,$O$157:$O$164,,0,1),0),
_xlpm.col, IF(_xlfn.XLOOKUP(LEFT(I201),$L$157:$L$164,$N$157:$N$164,,0,1),--RIGHT(I201)*_xlfn.XLOOKUP(LEFT(I201),$L$157:$L$164,$P$157:$P$164,,0,1),0),
_xlpm.adjRow, IF(ROW(_xlpm.startCell) + _xlpm.row &lt;= 0, 1, _xlpm.row),
_xlpm.adjCol, IF(COLUMN(_xlpm.startCell) + _xlpm.col &lt;= 0, 1, _xlpm.col),
_xlpm.ref, OFFSET(INDIRECT(N201),_xlpm.adjRow,_xlpm.adjCol,1,1),
ADDRESS(_xlfn.IFS(ROW(_xlpm.ref)&lt;8,8,ROW(_xlpm.ref)&gt;27,27,TRUE,ROW(_xlpm.ref)),_xlfn.IFS(COLUMN(_xlpm.ref)&lt;5,5,COLUMN(_xlpm.ref)&gt;64,64,TRUE,COLUMN(_xlpm.ref)),4,1))</f>
        <v>AH27</v>
      </c>
      <c r="P201" s="4" t="str" cm="1">
        <f t="array" aca="1" ref="P201" ca="1">_xlfn.LET(_xlpm.ref, OFFSET(INDIRECT(O201),IF(_xlfn.XLOOKUP(LEFT(J201),$L$157:$L$164,$M$157:$M$164,,0,1),--RIGHT(J201)*_xlfn.XLOOKUP(LEFT(J201),$L$157:$L$164,$O$157:$O$164,,0,1),0),IF(_xlfn.XLOOKUP(LEFT(J201),$L$157:$L$164,$N$157:$N$164,,0,1),--RIGHT(J201)*_xlfn.XLOOKUP(LEFT(J201),$L$157:$L$164,$P$157:$P$164,,0,1),0),1,1),
ADDRESS(_xlfn.IFS(ROW(_xlpm.ref)&lt;8,8,ROW(_xlpm.ref)&gt;27,27,TRUE,ROW(_xlpm.ref)),_xlfn.IFS(COLUMN(_xlpm.ref)&lt;5,5,COLUMN(_xlpm.ref)&gt;64,64,TRUE,COLUMN(_xlpm.ref)),4,1))</f>
        <v>AG27</v>
      </c>
      <c r="Q201" s="4" t="str" cm="1">
        <f t="array" aca="1" ref="Q201" ca="1">_xlfn.LET(_xlpm.ref, OFFSET(INDIRECT(P201),IF(_xlfn.XLOOKUP(LEFT(K201),$L$157:$L$164,$M$157:$M$164,,0,1),--RIGHT(K201)*_xlfn.XLOOKUP(LEFT(K201),$L$157:$L$164,$O$157:$O$164,,0,1),0),IF(_xlfn.XLOOKUP(LEFT(K201),$L$157:$L$164,$N$157:$N$164,,0,1),--RIGHT(K201)*_xlfn.XLOOKUP(LEFT(K201),$L$157:$L$164,$P$157:$P$164,,0,1),0),1,1),
ADDRESS(_xlfn.IFS(ROW(_xlpm.ref)&lt;8,8,ROW(_xlpm.ref)&gt;27,27,TRUE,ROW(_xlpm.ref)),_xlfn.IFS(COLUMN(_xlpm.ref)&lt;5,5,COLUMN(_xlpm.ref)&gt;64,64,TRUE,COLUMN(_xlpm.ref)),4,1))</f>
        <v>AG27</v>
      </c>
      <c r="R201" s="4" t="str" cm="1">
        <f t="array" aca="1" ref="R201" ca="1">_xlfn.LET(_xlpm.ref, OFFSET(INDIRECT(Q201),IF(_xlfn.XLOOKUP(LEFT(L201),$L$157:$L$164,$M$157:$M$164,,0,1),--RIGHT(L201)*_xlfn.XLOOKUP(LEFT(L201),$L$157:$L$164,$O$157:$O$164,,0,1),0),IF(_xlfn.XLOOKUP(LEFT(L201),$L$157:$L$164,$N$157:$N$164,,0,1),--RIGHT(L201)*_xlfn.XLOOKUP(LEFT(L201),$L$157:$L$164,$P$157:$P$164,,0,1),0),1,1),
ADDRESS(_xlfn.IFS(ROW(_xlpm.ref)&lt;8,8,ROW(_xlpm.ref)&gt;27,27,TRUE,ROW(_xlpm.ref)),_xlfn.IFS(COLUMN(_xlpm.ref)&lt;5,5,COLUMN(_xlpm.ref)&gt;64,64,TRUE,COLUMN(_xlpm.ref)),4,1))</f>
        <v>AC27</v>
      </c>
      <c r="S201" s="4"/>
      <c r="T201" s="4" t="str" cm="1">
        <f t="array" aca="1" ref="T201" ca="1">_xlfn.LET(
_xlpm.startCell, INDIRECT(G201),
_xlpm.row, IF(_xlfn.XLOOKUP(LEFT(H201),$L$157:$L$164,$M$157:$M$164,,0,1),--RIGHT(H201)*_xlfn.XLOOKUP(LEFT(H201),$L$157:$L$164,$O$157:$O$164,,0,1),0),
_xlpm.col, IF(_xlfn.XLOOKUP(LEFT(H201),$L$157:$L$164,$N$157:$N$164,,0,1),--RIGHT(H201)*_xlfn.XLOOKUP(LEFT(H201),$L$157:$L$164,$P$157:$P$164,,0,1),0),
_xlpm.adjRow, IF(ROW(_xlpm.startCell) + _xlpm.row &lt;= 0, 1, _xlpm.row),
_xlpm.adjCol, IF(COLUMN(_xlpm.startCell) + _xlpm.col &lt;= 0, 1, _xlpm.col),
_xlpm.ref, OFFSET(INDIRECT(G201),_xlpm.adjRow,_xlpm.adjCol,1,1),
ADDRESS(ROW(_xlpm.ref),COLUMN(_xlpm.ref),4,1))</f>
        <v>AH23</v>
      </c>
      <c r="U201" s="4" t="str" cm="1">
        <f t="array" aca="1" ref="U201" ca="1">_xlfn.LET(
_xlpm.startCell, INDIRECT(T201),
_xlpm.row, IF(_xlfn.XLOOKUP(LEFT(I201),$L$157:$L$164,$M$157:$M$164,,0,1),--RIGHT(I201)*_xlfn.XLOOKUP(LEFT(I201),$L$157:$L$164,$O$157:$O$164,,0,1),0),
_xlpm.col, IF(_xlfn.XLOOKUP(LEFT(I201),$L$157:$L$164,$N$157:$N$164,,0,1),--RIGHT(I201)*_xlfn.XLOOKUP(LEFT(I201),$L$157:$L$164,$P$157:$P$164,,0,1),0),
_xlpm.adjRow, IF(ROW(_xlpm.startCell) + _xlpm.row &lt;= 0, 1, _xlpm.row),
_xlpm.adjCol, IF(COLUMN(_xlpm.startCell) + _xlpm.col &lt;= 0, 1, _xlpm.col),
_xlpm.ref, OFFSET(INDIRECT(T201),_xlpm.adjRow,_xlpm.adjCol,1,1),
ADDRESS(ROW(_xlpm.ref),COLUMN(_xlpm.ref),4,1))</f>
        <v>AH32</v>
      </c>
      <c r="V201" s="4" t="str" cm="1">
        <f t="array" aca="1" ref="V201" ca="1">_xlfn.LET(
_xlpm.startCell, INDIRECT(U201),
_xlpm.row, IF(_xlfn.XLOOKUP(LEFT(J201),$L$157:$L$164,$M$157:$M$164,,0,1),--RIGHT(J201)*_xlfn.XLOOKUP(LEFT(J201),$L$157:$L$164,$O$157:$O$164,,0,1),0),
_xlpm.col, IF(_xlfn.XLOOKUP(LEFT(J201),$L$157:$L$164,$N$157:$N$164,,0,1),--RIGHT(J201)*_xlfn.XLOOKUP(LEFT(J201),$L$157:$L$164,$P$157:$P$164,,0,1),0),
_xlpm.adjRow, IF(ROW(_xlpm.startCell) + _xlpm.row &lt;= 0, 1, _xlpm.row),
_xlpm.adjCol, IF(COLUMN(_xlpm.startCell) + _xlpm.col &lt;= 0, 1, _xlpm.col),
_xlpm.ref, OFFSET(INDIRECT(U201),_xlpm.adjRow,_xlpm.adjCol,1,1),
ADDRESS(ROW(_xlpm.ref),COLUMN(_xlpm.ref),4,1))</f>
        <v>AG33</v>
      </c>
      <c r="W201" s="4" t="str" cm="1">
        <f t="array" aca="1" ref="W201" ca="1">_xlfn.LET(
_xlpm.startCell, INDIRECT(V201),
_xlpm.row, IF(_xlfn.XLOOKUP(LEFT(K201),$L$157:$L$164,$M$157:$M$164,,0,1),--RIGHT(K201)*_xlfn.XLOOKUP(LEFT(K201),$L$157:$L$164,$O$157:$O$164,,0,1),0),
_xlpm.col, IF(_xlfn.XLOOKUP(LEFT(K201),$L$157:$L$164,$N$157:$N$164,,0,1),--RIGHT(K201)*_xlfn.XLOOKUP(LEFT(K201),$L$157:$L$164,$P$157:$P$164,,0,1),0),
_xlpm.adjRow, IF(ROW(_xlpm.startCell) + _xlpm.row &lt;= 0, 1, _xlpm.row),
_xlpm.adjCol, IF(COLUMN(_xlpm.startCell) + _xlpm.col &lt;= 0, 1, _xlpm.col),
_xlpm.ref, OFFSET(INDIRECT(V201),_xlpm.adjRow,_xlpm.adjCol,1,1),
ADDRESS(ROW(_xlpm.ref),COLUMN(_xlpm.ref),4,1))</f>
        <v>AG42</v>
      </c>
      <c r="X201" s="4" t="str" cm="1">
        <f t="array" aca="1" ref="X201" ca="1">_xlfn.LET(
_xlpm.startCell, INDIRECT(W201),
_xlpm.row, IF(_xlfn.XLOOKUP(LEFT(L201),$L$157:$L$164,$M$157:$M$164,,0,1),--RIGHT(L201)*_xlfn.XLOOKUP(LEFT(L201),$L$157:$L$164,$O$157:$O$164,,0,1),0),
_xlpm.col, IF(_xlfn.XLOOKUP(LEFT(L201),$L$157:$L$164,$N$157:$N$164,,0,1),--RIGHT(L201)*_xlfn.XLOOKUP(LEFT(L201),$L$157:$L$164,$P$157:$P$164,,0,1),0),
_xlpm.adjRow, IF(ROW(_xlpm.startCell) + _xlpm.row &lt;= 0, 1, _xlpm.row),
_xlpm.adjCol, IF(COLUMN(_xlpm.startCell) + _xlpm.col &lt;= 0, 1, _xlpm.col),
_xlpm.ref, OFFSET(INDIRECT(W201),_xlpm.adjRow,_xlpm.adjCol,1,1),
ADDRESS(ROW(_xlpm.ref),COLUMN(_xlpm.ref),4,1))</f>
        <v>AC42</v>
      </c>
      <c r="Y201" s="22"/>
      <c r="Z201" s="1" t="b">
        <f ca="1"/>
        <v>1</v>
      </c>
      <c r="AA201" s="1" t="b">
        <f ca="1"/>
        <v>0</v>
      </c>
      <c r="AB201" s="1" t="b">
        <f ca="1"/>
        <v>0</v>
      </c>
      <c r="AC201" s="1" t="b">
        <f ca="1"/>
        <v>0</v>
      </c>
      <c r="AD201" s="1" t="b">
        <f ca="1"/>
        <v>0</v>
      </c>
      <c r="AF201" s="6"/>
      <c r="AG201" s="6"/>
      <c r="AH201" s="6"/>
      <c r="AI201" s="6"/>
      <c r="AJ201" s="6"/>
      <c r="AK201" s="6"/>
      <c r="AL201" s="4"/>
      <c r="AM201" s="6"/>
      <c r="AN201" s="4"/>
      <c r="AO201" s="6"/>
      <c r="AP201" s="6"/>
      <c r="AQ201" s="6"/>
      <c r="AR201" s="6"/>
      <c r="AS201" s="6"/>
      <c r="AT201" s="6"/>
      <c r="AU201" s="6"/>
      <c r="AV201" s="6"/>
      <c r="AW201" s="6"/>
      <c r="AX201" s="6"/>
      <c r="AY201" s="6"/>
      <c r="AZ201" s="6"/>
      <c r="BA201" s="6"/>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row>
    <row r="202" spans="2:250" ht="23.25" customHeight="1">
      <c r="B202" s="14">
        <f t="shared" si="5"/>
        <v>88</v>
      </c>
      <c r="C202" s="14">
        <v>3</v>
      </c>
      <c r="D202" s="161">
        <v>6</v>
      </c>
      <c r="E202" s="58" t="str">
        <f t="shared" ca="1" si="4"/>
        <v>AL27</v>
      </c>
      <c r="G202" s="15" t="s">
        <v>142</v>
      </c>
      <c r="H202" s="15" t="s">
        <v>93</v>
      </c>
      <c r="I202" s="15" t="s">
        <v>71</v>
      </c>
      <c r="J202" s="15" t="s">
        <v>92</v>
      </c>
      <c r="K202" s="15" t="s">
        <v>60</v>
      </c>
      <c r="L202" s="15" t="s">
        <v>51</v>
      </c>
      <c r="M202" s="68"/>
      <c r="N202" s="4" t="str" cm="1">
        <f t="array" aca="1" ref="N202" ca="1">_xlfn.LET(
_xlpm.startCell, INDIRECT(G202),
_xlpm.row, IF(_xlfn.XLOOKUP(LEFT(H202),$L$157:$L$164,$M$157:$M$164,,0,1),--RIGHT(H202)*_xlfn.XLOOKUP(LEFT(H202),$L$157:$L$164,$O$157:$O$164,,0,1),0),
_xlpm.col, IF(_xlfn.XLOOKUP(LEFT(H202),$L$157:$L$164,$N$157:$N$164,,0,1),--RIGHT(H202)*_xlfn.XLOOKUP(LEFT(H202),$L$157:$L$164,$P$157:$P$164,,0,1),0),
_xlpm.adjRow, IF(ROW(_xlpm.startCell) + _xlpm.row &lt;= 0, 1, _xlpm.row),
_xlpm.adjCol, IF(COLUMN(_xlpm.startCell) + _xlpm.col &lt;= 0, 1, _xlpm.col),
_xlpm.ref, OFFSET(INDIRECT(G202),_xlpm.adjRow,_xlpm.adjCol,1,1),
ADDRESS(_xlfn.IFS(ROW(_xlpm.ref)&lt;8,8,ROW(_xlpm.ref)&gt;27,27,TRUE,ROW(_xlpm.ref)),_xlfn.IFS(COLUMN(_xlpm.ref)&lt;5,5,COLUMN(_xlpm.ref)&gt;64,64,TRUE,COLUMN(_xlpm.ref)),4,1))</f>
        <v>AY19</v>
      </c>
      <c r="O202" s="4" t="str" cm="1">
        <f t="array" aca="1" ref="O202" ca="1">_xlfn.LET(
_xlpm.startCell, INDIRECT(N202),
_xlpm.row, IF(_xlfn.XLOOKUP(LEFT(I202),$L$157:$L$164,$M$157:$M$164,,0,1),--RIGHT(I202)*_xlfn.XLOOKUP(LEFT(I202),$L$157:$L$164,$O$157:$O$164,,0,1),0),
_xlpm.col, IF(_xlfn.XLOOKUP(LEFT(I202),$L$157:$L$164,$N$157:$N$164,,0,1),--RIGHT(I202)*_xlfn.XLOOKUP(LEFT(I202),$L$157:$L$164,$P$157:$P$164,,0,1),0),
_xlpm.adjRow, IF(ROW(_xlpm.startCell) + _xlpm.row &lt;= 0, 1, _xlpm.row),
_xlpm.adjCol, IF(COLUMN(_xlpm.startCell) + _xlpm.col &lt;= 0, 1, _xlpm.col),
_xlpm.ref, OFFSET(INDIRECT(N202),_xlpm.adjRow,_xlpm.adjCol,1,1),
ADDRESS(_xlfn.IFS(ROW(_xlpm.ref)&lt;8,8,ROW(_xlpm.ref)&gt;27,27,TRUE,ROW(_xlpm.ref)),_xlfn.IFS(COLUMN(_xlpm.ref)&lt;5,5,COLUMN(_xlpm.ref)&gt;64,64,TRUE,COLUMN(_xlpm.ref)),4,1))</f>
        <v>AU15</v>
      </c>
      <c r="P202" s="4" t="str" cm="1">
        <f t="array" aca="1" ref="P202" ca="1">_xlfn.LET(_xlpm.ref, OFFSET(INDIRECT(O202),IF(_xlfn.XLOOKUP(LEFT(J202),$L$157:$L$164,$M$157:$M$164,,0,1),--RIGHT(J202)*_xlfn.XLOOKUP(LEFT(J202),$L$157:$L$164,$O$157:$O$164,,0,1),0),IF(_xlfn.XLOOKUP(LEFT(J202),$L$157:$L$164,$N$157:$N$164,,0,1),--RIGHT(J202)*_xlfn.XLOOKUP(LEFT(J202),$L$157:$L$164,$P$157:$P$164,,0,1),0),1,1),
ADDRESS(_xlfn.IFS(ROW(_xlpm.ref)&lt;8,8,ROW(_xlpm.ref)&gt;27,27,TRUE,ROW(_xlpm.ref)),_xlfn.IFS(COLUMN(_xlpm.ref)&lt;5,5,COLUMN(_xlpm.ref)&gt;64,64,TRUE,COLUMN(_xlpm.ref)),4,1))</f>
        <v>AZ15</v>
      </c>
      <c r="Q202" s="4" t="str" cm="1">
        <f t="array" aca="1" ref="Q202" ca="1">_xlfn.LET(_xlpm.ref, OFFSET(INDIRECT(P202),IF(_xlfn.XLOOKUP(LEFT(K202),$L$157:$L$164,$M$157:$M$164,,0,1),--RIGHT(K202)*_xlfn.XLOOKUP(LEFT(K202),$L$157:$L$164,$O$157:$O$164,,0,1),0),IF(_xlfn.XLOOKUP(LEFT(K202),$L$157:$L$164,$N$157:$N$164,,0,1),--RIGHT(K202)*_xlfn.XLOOKUP(LEFT(K202),$L$157:$L$164,$P$157:$P$164,,0,1),0),1,1),
ADDRESS(_xlfn.IFS(ROW(_xlpm.ref)&lt;8,8,ROW(_xlpm.ref)&gt;27,27,TRUE,ROW(_xlpm.ref)),_xlfn.IFS(COLUMN(_xlpm.ref)&lt;5,5,COLUMN(_xlpm.ref)&gt;64,64,TRUE,COLUMN(_xlpm.ref)),4,1))</f>
        <v>AT21</v>
      </c>
      <c r="R202" s="4" t="str" cm="1">
        <f t="array" aca="1" ref="R202" ca="1">_xlfn.LET(_xlpm.ref, OFFSET(INDIRECT(Q202),IF(_xlfn.XLOOKUP(LEFT(L202),$L$157:$L$164,$M$157:$M$164,,0,1),--RIGHT(L202)*_xlfn.XLOOKUP(LEFT(L202),$L$157:$L$164,$O$157:$O$164,,0,1),0),IF(_xlfn.XLOOKUP(LEFT(L202),$L$157:$L$164,$N$157:$N$164,,0,1),--RIGHT(L202)*_xlfn.XLOOKUP(LEFT(L202),$L$157:$L$164,$P$157:$P$164,,0,1),0),1,1),
ADDRESS(_xlfn.IFS(ROW(_xlpm.ref)&lt;8,8,ROW(_xlpm.ref)&gt;27,27,TRUE,ROW(_xlpm.ref)),_xlfn.IFS(COLUMN(_xlpm.ref)&lt;5,5,COLUMN(_xlpm.ref)&gt;64,64,TRUE,COLUMN(_xlpm.ref)),4,1))</f>
        <v>AL27</v>
      </c>
      <c r="S202" s="4"/>
      <c r="T202" s="4" t="str" cm="1">
        <f t="array" aca="1" ref="T202" ca="1">_xlfn.LET(
_xlpm.startCell, INDIRECT(G202),
_xlpm.row, IF(_xlfn.XLOOKUP(LEFT(H202),$L$157:$L$164,$M$157:$M$164,,0,1),--RIGHT(H202)*_xlfn.XLOOKUP(LEFT(H202),$L$157:$L$164,$O$157:$O$164,,0,1),0),
_xlpm.col, IF(_xlfn.XLOOKUP(LEFT(H202),$L$157:$L$164,$N$157:$N$164,,0,1),--RIGHT(H202)*_xlfn.XLOOKUP(LEFT(H202),$L$157:$L$164,$P$157:$P$164,,0,1),0),
_xlpm.adjRow, IF(ROW(_xlpm.startCell) + _xlpm.row &lt;= 0, 1, _xlpm.row),
_xlpm.adjCol, IF(COLUMN(_xlpm.startCell) + _xlpm.col &lt;= 0, 1, _xlpm.col),
_xlpm.ref, OFFSET(INDIRECT(G202),_xlpm.adjRow,_xlpm.adjCol,1,1),
ADDRESS(ROW(_xlpm.ref),COLUMN(_xlpm.ref),4,1))</f>
        <v>AY19</v>
      </c>
      <c r="U202" s="4" t="str" cm="1">
        <f t="array" aca="1" ref="U202" ca="1">_xlfn.LET(
_xlpm.startCell, INDIRECT(T202),
_xlpm.row, IF(_xlfn.XLOOKUP(LEFT(I202),$L$157:$L$164,$M$157:$M$164,,0,1),--RIGHT(I202)*_xlfn.XLOOKUP(LEFT(I202),$L$157:$L$164,$O$157:$O$164,,0,1),0),
_xlpm.col, IF(_xlfn.XLOOKUP(LEFT(I202),$L$157:$L$164,$N$157:$N$164,,0,1),--RIGHT(I202)*_xlfn.XLOOKUP(LEFT(I202),$L$157:$L$164,$P$157:$P$164,,0,1),0),
_xlpm.adjRow, IF(ROW(_xlpm.startCell) + _xlpm.row &lt;= 0, 1, _xlpm.row),
_xlpm.adjCol, IF(COLUMN(_xlpm.startCell) + _xlpm.col &lt;= 0, 1, _xlpm.col),
_xlpm.ref, OFFSET(INDIRECT(T202),_xlpm.adjRow,_xlpm.adjCol,1,1),
ADDRESS(ROW(_xlpm.ref),COLUMN(_xlpm.ref),4,1))</f>
        <v>AU15</v>
      </c>
      <c r="V202" s="4" t="str" cm="1">
        <f t="array" aca="1" ref="V202" ca="1">_xlfn.LET(
_xlpm.startCell, INDIRECT(U202),
_xlpm.row, IF(_xlfn.XLOOKUP(LEFT(J202),$L$157:$L$164,$M$157:$M$164,,0,1),--RIGHT(J202)*_xlfn.XLOOKUP(LEFT(J202),$L$157:$L$164,$O$157:$O$164,,0,1),0),
_xlpm.col, IF(_xlfn.XLOOKUP(LEFT(J202),$L$157:$L$164,$N$157:$N$164,,0,1),--RIGHT(J202)*_xlfn.XLOOKUP(LEFT(J202),$L$157:$L$164,$P$157:$P$164,,0,1),0),
_xlpm.adjRow, IF(ROW(_xlpm.startCell) + _xlpm.row &lt;= 0, 1, _xlpm.row),
_xlpm.adjCol, IF(COLUMN(_xlpm.startCell) + _xlpm.col &lt;= 0, 1, _xlpm.col),
_xlpm.ref, OFFSET(INDIRECT(U202),_xlpm.adjRow,_xlpm.adjCol,1,1),
ADDRESS(ROW(_xlpm.ref),COLUMN(_xlpm.ref),4,1))</f>
        <v>AZ15</v>
      </c>
      <c r="W202" s="4" t="str" cm="1">
        <f t="array" aca="1" ref="W202" ca="1">_xlfn.LET(
_xlpm.startCell, INDIRECT(V202),
_xlpm.row, IF(_xlfn.XLOOKUP(LEFT(K202),$L$157:$L$164,$M$157:$M$164,,0,1),--RIGHT(K202)*_xlfn.XLOOKUP(LEFT(K202),$L$157:$L$164,$O$157:$O$164,,0,1),0),
_xlpm.col, IF(_xlfn.XLOOKUP(LEFT(K202),$L$157:$L$164,$N$157:$N$164,,0,1),--RIGHT(K202)*_xlfn.XLOOKUP(LEFT(K202),$L$157:$L$164,$P$157:$P$164,,0,1),0),
_xlpm.adjRow, IF(ROW(_xlpm.startCell) + _xlpm.row &lt;= 0, 1, _xlpm.row),
_xlpm.adjCol, IF(COLUMN(_xlpm.startCell) + _xlpm.col &lt;= 0, 1, _xlpm.col),
_xlpm.ref, OFFSET(INDIRECT(V202),_xlpm.adjRow,_xlpm.adjCol,1,1),
ADDRESS(ROW(_xlpm.ref),COLUMN(_xlpm.ref),4,1))</f>
        <v>AT21</v>
      </c>
      <c r="X202" s="4" t="str" cm="1">
        <f t="array" aca="1" ref="X202" ca="1">_xlfn.LET(
_xlpm.startCell, INDIRECT(W202),
_xlpm.row, IF(_xlfn.XLOOKUP(LEFT(L202),$L$157:$L$164,$M$157:$M$164,,0,1),--RIGHT(L202)*_xlfn.XLOOKUP(LEFT(L202),$L$157:$L$164,$O$157:$O$164,,0,1),0),
_xlpm.col, IF(_xlfn.XLOOKUP(LEFT(L202),$L$157:$L$164,$N$157:$N$164,,0,1),--RIGHT(L202)*_xlfn.XLOOKUP(LEFT(L202),$L$157:$L$164,$P$157:$P$164,,0,1),0),
_xlpm.adjRow, IF(ROW(_xlpm.startCell) + _xlpm.row &lt;= 0, 1, _xlpm.row),
_xlpm.adjCol, IF(COLUMN(_xlpm.startCell) + _xlpm.col &lt;= 0, 1, _xlpm.col),
_xlpm.ref, OFFSET(INDIRECT(W202),_xlpm.adjRow,_xlpm.adjCol,1,1),
ADDRESS(ROW(_xlpm.ref),COLUMN(_xlpm.ref),4,1))</f>
        <v>AL29</v>
      </c>
      <c r="Y202" s="22"/>
      <c r="Z202" s="1" t="b">
        <f ca="1"/>
        <v>1</v>
      </c>
      <c r="AA202" s="1" t="b">
        <f ca="1"/>
        <v>1</v>
      </c>
      <c r="AB202" s="1" t="b">
        <f ca="1"/>
        <v>1</v>
      </c>
      <c r="AC202" s="1" t="b">
        <f ca="1"/>
        <v>1</v>
      </c>
      <c r="AD202" s="1" t="b">
        <f ca="1"/>
        <v>0</v>
      </c>
      <c r="AF202" s="6"/>
      <c r="AG202" s="6"/>
      <c r="AH202" s="6"/>
      <c r="AI202" s="6"/>
      <c r="AJ202" s="6"/>
      <c r="AK202" s="6"/>
      <c r="AL202" s="4"/>
      <c r="AM202" s="6"/>
      <c r="AN202" s="4"/>
      <c r="AO202" s="6"/>
      <c r="AP202" s="6"/>
      <c r="AQ202" s="6"/>
      <c r="AR202" s="6"/>
      <c r="AS202" s="6"/>
      <c r="AT202" s="6"/>
      <c r="AU202" s="6"/>
      <c r="AV202" s="6"/>
      <c r="AW202" s="6"/>
      <c r="AX202" s="6"/>
      <c r="AY202" s="6"/>
      <c r="AZ202" s="6"/>
      <c r="BA202" s="6"/>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row>
    <row r="203" spans="2:250" ht="23.25" customHeight="1">
      <c r="B203" s="14">
        <f t="shared" si="5"/>
        <v>89</v>
      </c>
      <c r="C203" s="14">
        <v>3</v>
      </c>
      <c r="D203" s="161">
        <v>6</v>
      </c>
      <c r="E203" s="58" t="str">
        <f t="shared" ca="1" si="4"/>
        <v>E20</v>
      </c>
      <c r="G203" s="15" t="s">
        <v>236</v>
      </c>
      <c r="H203" s="15" t="s">
        <v>116</v>
      </c>
      <c r="I203" s="15" t="s">
        <v>112</v>
      </c>
      <c r="J203" s="15" t="s">
        <v>123</v>
      </c>
      <c r="K203" s="15" t="s">
        <v>77</v>
      </c>
      <c r="L203" s="15" t="s">
        <v>107</v>
      </c>
      <c r="M203" s="68"/>
      <c r="N203" s="4" t="str" cm="1">
        <f t="array" aca="1" ref="N203" ca="1">_xlfn.LET(
_xlpm.startCell, INDIRECT(G203),
_xlpm.row, IF(_xlfn.XLOOKUP(LEFT(H203),$L$157:$L$164,$M$157:$M$164,,0,1),--RIGHT(H203)*_xlfn.XLOOKUP(LEFT(H203),$L$157:$L$164,$O$157:$O$164,,0,1),0),
_xlpm.col, IF(_xlfn.XLOOKUP(LEFT(H203),$L$157:$L$164,$N$157:$N$164,,0,1),--RIGHT(H203)*_xlfn.XLOOKUP(LEFT(H203),$L$157:$L$164,$P$157:$P$164,,0,1),0),
_xlpm.adjRow, IF(ROW(_xlpm.startCell) + _xlpm.row &lt;= 0, 1, _xlpm.row),
_xlpm.adjCol, IF(COLUMN(_xlpm.startCell) + _xlpm.col &lt;= 0, 1, _xlpm.col),
_xlpm.ref, OFFSET(INDIRECT(G203),_xlpm.adjRow,_xlpm.adjCol,1,1),
ADDRESS(_xlfn.IFS(ROW(_xlpm.ref)&lt;8,8,ROW(_xlpm.ref)&gt;27,27,TRUE,ROW(_xlpm.ref)),_xlfn.IFS(COLUMN(_xlpm.ref)&lt;5,5,COLUMN(_xlpm.ref)&gt;64,64,TRUE,COLUMN(_xlpm.ref)),4,1))</f>
        <v>E8</v>
      </c>
      <c r="O203" s="4" t="str" cm="1">
        <f t="array" aca="1" ref="O203" ca="1">_xlfn.LET(
_xlpm.startCell, INDIRECT(N203),
_xlpm.row, IF(_xlfn.XLOOKUP(LEFT(I203),$L$157:$L$164,$M$157:$M$164,,0,1),--RIGHT(I203)*_xlfn.XLOOKUP(LEFT(I203),$L$157:$L$164,$O$157:$O$164,,0,1),0),
_xlpm.col, IF(_xlfn.XLOOKUP(LEFT(I203),$L$157:$L$164,$N$157:$N$164,,0,1),--RIGHT(I203)*_xlfn.XLOOKUP(LEFT(I203),$L$157:$L$164,$P$157:$P$164,,0,1),0),
_xlpm.adjRow, IF(ROW(_xlpm.startCell) + _xlpm.row &lt;= 0, 1, _xlpm.row),
_xlpm.adjCol, IF(COLUMN(_xlpm.startCell) + _xlpm.col &lt;= 0, 1, _xlpm.col),
_xlpm.ref, OFFSET(INDIRECT(N203),_xlpm.adjRow,_xlpm.adjCol,1,1),
ADDRESS(_xlfn.IFS(ROW(_xlpm.ref)&lt;8,8,ROW(_xlpm.ref)&gt;27,27,TRUE,ROW(_xlpm.ref)),_xlfn.IFS(COLUMN(_xlpm.ref)&lt;5,5,COLUMN(_xlpm.ref)&gt;64,64,TRUE,COLUMN(_xlpm.ref)),4,1))</f>
        <v>J8</v>
      </c>
      <c r="P203" s="4" t="str" cm="1">
        <f t="array" aca="1" ref="P203" ca="1">_xlfn.LET(_xlpm.ref, OFFSET(INDIRECT(O203),IF(_xlfn.XLOOKUP(LEFT(J203),$L$157:$L$164,$M$157:$M$164,,0,1),--RIGHT(J203)*_xlfn.XLOOKUP(LEFT(J203),$L$157:$L$164,$O$157:$O$164,,0,1),0),IF(_xlfn.XLOOKUP(LEFT(J203),$L$157:$L$164,$N$157:$N$164,,0,1),--RIGHT(J203)*_xlfn.XLOOKUP(LEFT(J203),$L$157:$L$164,$P$157:$P$164,,0,1),0),1,1),
ADDRESS(_xlfn.IFS(ROW(_xlpm.ref)&lt;8,8,ROW(_xlpm.ref)&gt;27,27,TRUE,ROW(_xlpm.ref)),_xlfn.IFS(COLUMN(_xlpm.ref)&lt;5,5,COLUMN(_xlpm.ref)&gt;64,64,TRUE,COLUMN(_xlpm.ref)),4,1))</f>
        <v>E8</v>
      </c>
      <c r="Q203" s="4" t="str" cm="1">
        <f t="array" aca="1" ref="Q203" ca="1">_xlfn.LET(_xlpm.ref, OFFSET(INDIRECT(P203),IF(_xlfn.XLOOKUP(LEFT(K203),$L$157:$L$164,$M$157:$M$164,,0,1),--RIGHT(K203)*_xlfn.XLOOKUP(LEFT(K203),$L$157:$L$164,$O$157:$O$164,,0,1),0),IF(_xlfn.XLOOKUP(LEFT(K203),$L$157:$L$164,$N$157:$N$164,,0,1),--RIGHT(K203)*_xlfn.XLOOKUP(LEFT(K203),$L$157:$L$164,$P$157:$P$164,,0,1),0),1,1),
ADDRESS(_xlfn.IFS(ROW(_xlpm.ref)&lt;8,8,ROW(_xlpm.ref)&gt;27,27,TRUE,ROW(_xlpm.ref)),_xlfn.IFS(COLUMN(_xlpm.ref)&lt;5,5,COLUMN(_xlpm.ref)&gt;64,64,TRUE,COLUMN(_xlpm.ref)),4,1))</f>
        <v>E12</v>
      </c>
      <c r="R203" s="4" t="str" cm="1">
        <f t="array" aca="1" ref="R203" ca="1">_xlfn.LET(_xlpm.ref, OFFSET(INDIRECT(Q203),IF(_xlfn.XLOOKUP(LEFT(L203),$L$157:$L$164,$M$157:$M$164,,0,1),--RIGHT(L203)*_xlfn.XLOOKUP(LEFT(L203),$L$157:$L$164,$O$157:$O$164,,0,1),0),IF(_xlfn.XLOOKUP(LEFT(L203),$L$157:$L$164,$N$157:$N$164,,0,1),--RIGHT(L203)*_xlfn.XLOOKUP(LEFT(L203),$L$157:$L$164,$P$157:$P$164,,0,1),0),1,1),
ADDRESS(_xlfn.IFS(ROW(_xlpm.ref)&lt;8,8,ROW(_xlpm.ref)&gt;27,27,TRUE,ROW(_xlpm.ref)),_xlfn.IFS(COLUMN(_xlpm.ref)&lt;5,5,COLUMN(_xlpm.ref)&gt;64,64,TRUE,COLUMN(_xlpm.ref)),4,1))</f>
        <v>E20</v>
      </c>
      <c r="S203" s="4"/>
      <c r="T203" s="4" t="str" cm="1">
        <f t="array" aca="1" ref="T203" ca="1">_xlfn.LET(
_xlpm.startCell, INDIRECT(G203),
_xlpm.row, IF(_xlfn.XLOOKUP(LEFT(H203),$L$157:$L$164,$M$157:$M$164,,0,1),--RIGHT(H203)*_xlfn.XLOOKUP(LEFT(H203),$L$157:$L$164,$O$157:$O$164,,0,1),0),
_xlpm.col, IF(_xlfn.XLOOKUP(LEFT(H203),$L$157:$L$164,$N$157:$N$164,,0,1),--RIGHT(H203)*_xlfn.XLOOKUP(LEFT(H203),$L$157:$L$164,$P$157:$P$164,,0,1),0),
_xlpm.adjRow, IF(ROW(_xlpm.startCell) + _xlpm.row &lt;= 0, 1, _xlpm.row),
_xlpm.adjCol, IF(COLUMN(_xlpm.startCell) + _xlpm.col &lt;= 0, 1, _xlpm.col),
_xlpm.ref, OFFSET(INDIRECT(G203),_xlpm.adjRow,_xlpm.adjCol,1,1),
ADDRESS(ROW(_xlpm.ref),COLUMN(_xlpm.ref),4,1))</f>
        <v>B7</v>
      </c>
      <c r="U203" s="4" t="str" cm="1">
        <f t="array" aca="1" ref="U203" ca="1">_xlfn.LET(
_xlpm.startCell, INDIRECT(T203),
_xlpm.row, IF(_xlfn.XLOOKUP(LEFT(I203),$L$157:$L$164,$M$157:$M$164,,0,1),--RIGHT(I203)*_xlfn.XLOOKUP(LEFT(I203),$L$157:$L$164,$O$157:$O$164,,0,1),0),
_xlpm.col, IF(_xlfn.XLOOKUP(LEFT(I203),$L$157:$L$164,$N$157:$N$164,,0,1),--RIGHT(I203)*_xlfn.XLOOKUP(LEFT(I203),$L$157:$L$164,$P$157:$P$164,,0,1),0),
_xlpm.adjRow, IF(ROW(_xlpm.startCell) + _xlpm.row &lt;= 0, 1, _xlpm.row),
_xlpm.adjCol, IF(COLUMN(_xlpm.startCell) + _xlpm.col &lt;= 0, 1, _xlpm.col),
_xlpm.ref, OFFSET(INDIRECT(T203),_xlpm.adjRow,_xlpm.adjCol,1,1),
ADDRESS(ROW(_xlpm.ref),COLUMN(_xlpm.ref),4,1))</f>
        <v>G2</v>
      </c>
      <c r="V203" s="4" t="str" cm="1">
        <f t="array" aca="1" ref="V203" ca="1">_xlfn.LET(
_xlpm.startCell, INDIRECT(U203),
_xlpm.row, IF(_xlfn.XLOOKUP(LEFT(J203),$L$157:$L$164,$M$157:$M$164,,0,1),--RIGHT(J203)*_xlfn.XLOOKUP(LEFT(J203),$L$157:$L$164,$O$157:$O$164,,0,1),0),
_xlpm.col, IF(_xlfn.XLOOKUP(LEFT(J203),$L$157:$L$164,$N$157:$N$164,,0,1),--RIGHT(J203)*_xlfn.XLOOKUP(LEFT(J203),$L$157:$L$164,$P$157:$P$164,,0,1),0),
_xlpm.adjRow, IF(ROW(_xlpm.startCell) + _xlpm.row &lt;= 0, 1, _xlpm.row),
_xlpm.adjCol, IF(COLUMN(_xlpm.startCell) + _xlpm.col &lt;= 0, 1, _xlpm.col),
_xlpm.ref, OFFSET(INDIRECT(U203),_xlpm.adjRow,_xlpm.adjCol,1,1),
ADDRESS(ROW(_xlpm.ref),COLUMN(_xlpm.ref),4,1))</f>
        <v>B2</v>
      </c>
      <c r="W203" s="4" t="str" cm="1">
        <f t="array" aca="1" ref="W203" ca="1">_xlfn.LET(
_xlpm.startCell, INDIRECT(V203),
_xlpm.row, IF(_xlfn.XLOOKUP(LEFT(K203),$L$157:$L$164,$M$157:$M$164,,0,1),--RIGHT(K203)*_xlfn.XLOOKUP(LEFT(K203),$L$157:$L$164,$O$157:$O$164,,0,1),0),
_xlpm.col, IF(_xlfn.XLOOKUP(LEFT(K203),$L$157:$L$164,$N$157:$N$164,,0,1),--RIGHT(K203)*_xlfn.XLOOKUP(LEFT(K203),$L$157:$L$164,$P$157:$P$164,,0,1),0),
_xlpm.adjRow, IF(ROW(_xlpm.startCell) + _xlpm.row &lt;= 0, 1, _xlpm.row),
_xlpm.adjCol, IF(COLUMN(_xlpm.startCell) + _xlpm.col &lt;= 0, 1, _xlpm.col),
_xlpm.ref, OFFSET(INDIRECT(V203),_xlpm.adjRow,_xlpm.adjCol,1,1),
ADDRESS(ROW(_xlpm.ref),COLUMN(_xlpm.ref),4,1))</f>
        <v>B6</v>
      </c>
      <c r="X203" s="4" t="str" cm="1">
        <f t="array" aca="1" ref="X203" ca="1">_xlfn.LET(
_xlpm.startCell, INDIRECT(W203),
_xlpm.row, IF(_xlfn.XLOOKUP(LEFT(L203),$L$157:$L$164,$M$157:$M$164,,0,1),--RIGHT(L203)*_xlfn.XLOOKUP(LEFT(L203),$L$157:$L$164,$O$157:$O$164,,0,1),0),
_xlpm.col, IF(_xlfn.XLOOKUP(LEFT(L203),$L$157:$L$164,$N$157:$N$164,,0,1),--RIGHT(L203)*_xlfn.XLOOKUP(LEFT(L203),$L$157:$L$164,$P$157:$P$164,,0,1),0),
_xlpm.adjRow, IF(ROW(_xlpm.startCell) + _xlpm.row &lt;= 0, 1, _xlpm.row),
_xlpm.adjCol, IF(COLUMN(_xlpm.startCell) + _xlpm.col &lt;= 0, 1, _xlpm.col),
_xlpm.ref, OFFSET(INDIRECT(W203),_xlpm.adjRow,_xlpm.adjCol,1,1),
ADDRESS(ROW(_xlpm.ref),COLUMN(_xlpm.ref),4,1))</f>
        <v>B14</v>
      </c>
      <c r="Y203" s="22"/>
      <c r="Z203" s="1" t="b">
        <f ca="1"/>
        <v>0</v>
      </c>
      <c r="AA203" s="1" t="b">
        <f ca="1"/>
        <v>0</v>
      </c>
      <c r="AB203" s="1" t="b">
        <f ca="1"/>
        <v>0</v>
      </c>
      <c r="AC203" s="1" t="b">
        <f ca="1"/>
        <v>0</v>
      </c>
      <c r="AD203" s="1" t="b">
        <f ca="1"/>
        <v>0</v>
      </c>
      <c r="AF203" s="6"/>
      <c r="AG203" s="6"/>
      <c r="AH203" s="6"/>
      <c r="AI203" s="6"/>
      <c r="AJ203" s="6"/>
      <c r="AK203" s="6"/>
      <c r="AL203" s="4"/>
      <c r="AM203" s="6"/>
      <c r="AN203" s="4"/>
      <c r="AO203" s="6"/>
      <c r="AP203" s="6"/>
      <c r="AQ203" s="6"/>
      <c r="AR203" s="6"/>
      <c r="AS203" s="6"/>
      <c r="AT203" s="6"/>
      <c r="AU203" s="6"/>
      <c r="AV203" s="6"/>
      <c r="AW203" s="6"/>
      <c r="AX203" s="6"/>
      <c r="AY203" s="6"/>
      <c r="AZ203" s="6"/>
      <c r="BA203" s="6"/>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row>
    <row r="204" spans="2:250" ht="23.25" customHeight="1">
      <c r="B204" s="14">
        <f t="shared" si="5"/>
        <v>90</v>
      </c>
      <c r="C204" s="14">
        <v>3</v>
      </c>
      <c r="D204" s="161">
        <v>6</v>
      </c>
      <c r="E204" s="58" t="str">
        <f t="shared" ca="1" si="4"/>
        <v>P23</v>
      </c>
      <c r="G204" s="15" t="s">
        <v>33</v>
      </c>
      <c r="H204" s="15" t="s">
        <v>79</v>
      </c>
      <c r="I204" s="15" t="s">
        <v>95</v>
      </c>
      <c r="J204" s="15" t="s">
        <v>116</v>
      </c>
      <c r="K204" s="15" t="s">
        <v>84</v>
      </c>
      <c r="L204" s="15" t="s">
        <v>66</v>
      </c>
      <c r="M204" s="68"/>
      <c r="N204" s="4" t="str" cm="1">
        <f t="array" aca="1" ref="N204" ca="1">_xlfn.LET(
_xlpm.startCell, INDIRECT(G204),
_xlpm.row, IF(_xlfn.XLOOKUP(LEFT(H204),$L$157:$L$164,$M$157:$M$164,,0,1),--RIGHT(H204)*_xlfn.XLOOKUP(LEFT(H204),$L$157:$L$164,$O$157:$O$164,,0,1),0),
_xlpm.col, IF(_xlfn.XLOOKUP(LEFT(H204),$L$157:$L$164,$N$157:$N$164,,0,1),--RIGHT(H204)*_xlfn.XLOOKUP(LEFT(H204),$L$157:$L$164,$P$157:$P$164,,0,1),0),
_xlpm.adjRow, IF(ROW(_xlpm.startCell) + _xlpm.row &lt;= 0, 1, _xlpm.row),
_xlpm.adjCol, IF(COLUMN(_xlpm.startCell) + _xlpm.col &lt;= 0, 1, _xlpm.col),
_xlpm.ref, OFFSET(INDIRECT(G204),_xlpm.adjRow,_xlpm.adjCol,1,1),
ADDRESS(_xlfn.IFS(ROW(_xlpm.ref)&lt;8,8,ROW(_xlpm.ref)&gt;27,27,TRUE,ROW(_xlpm.ref)),_xlfn.IFS(COLUMN(_xlpm.ref)&lt;5,5,COLUMN(_xlpm.ref)&gt;64,64,TRUE,COLUMN(_xlpm.ref)),4,1))</f>
        <v>AA25</v>
      </c>
      <c r="O204" s="4" t="str" cm="1">
        <f t="array" aca="1" ref="O204" ca="1">_xlfn.LET(
_xlpm.startCell, INDIRECT(N204),
_xlpm.row, IF(_xlfn.XLOOKUP(LEFT(I204),$L$157:$L$164,$M$157:$M$164,,0,1),--RIGHT(I204)*_xlfn.XLOOKUP(LEFT(I204),$L$157:$L$164,$O$157:$O$164,,0,1),0),
_xlpm.col, IF(_xlfn.XLOOKUP(LEFT(I204),$L$157:$L$164,$N$157:$N$164,,0,1),--RIGHT(I204)*_xlfn.XLOOKUP(LEFT(I204),$L$157:$L$164,$P$157:$P$164,,0,1),0),
_xlpm.adjRow, IF(ROW(_xlpm.startCell) + _xlpm.row &lt;= 0, 1, _xlpm.row),
_xlpm.adjCol, IF(COLUMN(_xlpm.startCell) + _xlpm.col &lt;= 0, 1, _xlpm.col),
_xlpm.ref, OFFSET(INDIRECT(N204),_xlpm.adjRow,_xlpm.adjCol,1,1),
ADDRESS(_xlfn.IFS(ROW(_xlpm.ref)&lt;8,8,ROW(_xlpm.ref)&gt;27,27,TRUE,ROW(_xlpm.ref)),_xlfn.IFS(COLUMN(_xlpm.ref)&lt;5,5,COLUMN(_xlpm.ref)&gt;64,64,TRUE,COLUMN(_xlpm.ref)),4,1))</f>
        <v>AA27</v>
      </c>
      <c r="P204" s="4" t="str" cm="1">
        <f t="array" aca="1" ref="P204" ca="1">_xlfn.LET(_xlpm.ref, OFFSET(INDIRECT(O204),IF(_xlfn.XLOOKUP(LEFT(J204),$L$157:$L$164,$M$157:$M$164,,0,1),--RIGHT(J204)*_xlfn.XLOOKUP(LEFT(J204),$L$157:$L$164,$O$157:$O$164,,0,1),0),IF(_xlfn.XLOOKUP(LEFT(J204),$L$157:$L$164,$N$157:$N$164,,0,1),--RIGHT(J204)*_xlfn.XLOOKUP(LEFT(J204),$L$157:$L$164,$P$157:$P$164,,0,1),0),1,1),
ADDRESS(_xlfn.IFS(ROW(_xlpm.ref)&lt;8,8,ROW(_xlpm.ref)&gt;27,27,TRUE,ROW(_xlpm.ref)),_xlfn.IFS(COLUMN(_xlpm.ref)&lt;5,5,COLUMN(_xlpm.ref)&gt;64,64,TRUE,COLUMN(_xlpm.ref)),4,1))</f>
        <v>S19</v>
      </c>
      <c r="Q204" s="4" t="str" cm="1">
        <f t="array" aca="1" ref="Q204" ca="1">_xlfn.LET(_xlpm.ref, OFFSET(INDIRECT(P204),IF(_xlfn.XLOOKUP(LEFT(K204),$L$157:$L$164,$M$157:$M$164,,0,1),--RIGHT(K204)*_xlfn.XLOOKUP(LEFT(K204),$L$157:$L$164,$O$157:$O$164,,0,1),0),IF(_xlfn.XLOOKUP(LEFT(K204),$L$157:$L$164,$N$157:$N$164,,0,1),--RIGHT(K204)*_xlfn.XLOOKUP(LEFT(K204),$L$157:$L$164,$P$157:$P$164,,0,1),0),1,1),
ADDRESS(_xlfn.IFS(ROW(_xlpm.ref)&lt;8,8,ROW(_xlpm.ref)&gt;27,27,TRUE,ROW(_xlpm.ref)),_xlfn.IFS(COLUMN(_xlpm.ref)&lt;5,5,COLUMN(_xlpm.ref)&gt;64,64,TRUE,COLUMN(_xlpm.ref)),4,1))</f>
        <v>L19</v>
      </c>
      <c r="R204" s="4" t="str" cm="1">
        <f t="array" aca="1" ref="R204" ca="1">_xlfn.LET(_xlpm.ref, OFFSET(INDIRECT(Q204),IF(_xlfn.XLOOKUP(LEFT(L204),$L$157:$L$164,$M$157:$M$164,,0,1),--RIGHT(L204)*_xlfn.XLOOKUP(LEFT(L204),$L$157:$L$164,$O$157:$O$164,,0,1),0),IF(_xlfn.XLOOKUP(LEFT(L204),$L$157:$L$164,$N$157:$N$164,,0,1),--RIGHT(L204)*_xlfn.XLOOKUP(LEFT(L204),$L$157:$L$164,$P$157:$P$164,,0,1),0),1,1),
ADDRESS(_xlfn.IFS(ROW(_xlpm.ref)&lt;8,8,ROW(_xlpm.ref)&gt;27,27,TRUE,ROW(_xlpm.ref)),_xlfn.IFS(COLUMN(_xlpm.ref)&lt;5,5,COLUMN(_xlpm.ref)&gt;64,64,TRUE,COLUMN(_xlpm.ref)),4,1))</f>
        <v>P23</v>
      </c>
      <c r="S204" s="4"/>
      <c r="T204" s="4" t="str" cm="1">
        <f t="array" aca="1" ref="T204" ca="1">_xlfn.LET(
_xlpm.startCell, INDIRECT(G204),
_xlpm.row, IF(_xlfn.XLOOKUP(LEFT(H204),$L$157:$L$164,$M$157:$M$164,,0,1),--RIGHT(H204)*_xlfn.XLOOKUP(LEFT(H204),$L$157:$L$164,$O$157:$O$164,,0,1),0),
_xlpm.col, IF(_xlfn.XLOOKUP(LEFT(H204),$L$157:$L$164,$N$157:$N$164,,0,1),--RIGHT(H204)*_xlfn.XLOOKUP(LEFT(H204),$L$157:$L$164,$P$157:$P$164,,0,1),0),
_xlpm.adjRow, IF(ROW(_xlpm.startCell) + _xlpm.row &lt;= 0, 1, _xlpm.row),
_xlpm.adjCol, IF(COLUMN(_xlpm.startCell) + _xlpm.col &lt;= 0, 1, _xlpm.col),
_xlpm.ref, OFFSET(INDIRECT(G204),_xlpm.adjRow,_xlpm.adjCol,1,1),
ADDRESS(ROW(_xlpm.ref),COLUMN(_xlpm.ref),4,1))</f>
        <v>AA25</v>
      </c>
      <c r="U204" s="4" t="str" cm="1">
        <f t="array" aca="1" ref="U204" ca="1">_xlfn.LET(
_xlpm.startCell, INDIRECT(T204),
_xlpm.row, IF(_xlfn.XLOOKUP(LEFT(I204),$L$157:$L$164,$M$157:$M$164,,0,1),--RIGHT(I204)*_xlfn.XLOOKUP(LEFT(I204),$L$157:$L$164,$O$157:$O$164,,0,1),0),
_xlpm.col, IF(_xlfn.XLOOKUP(LEFT(I204),$L$157:$L$164,$N$157:$N$164,,0,1),--RIGHT(I204)*_xlfn.XLOOKUP(LEFT(I204),$L$157:$L$164,$P$157:$P$164,,0,1),0),
_xlpm.adjRow, IF(ROW(_xlpm.startCell) + _xlpm.row &lt;= 0, 1, _xlpm.row),
_xlpm.adjCol, IF(COLUMN(_xlpm.startCell) + _xlpm.col &lt;= 0, 1, _xlpm.col),
_xlpm.ref, OFFSET(INDIRECT(T204),_xlpm.adjRow,_xlpm.adjCol,1,1),
ADDRESS(ROW(_xlpm.ref),COLUMN(_xlpm.ref),4,1))</f>
        <v>AA31</v>
      </c>
      <c r="V204" s="4" t="str" cm="1">
        <f t="array" aca="1" ref="V204" ca="1">_xlfn.LET(
_xlpm.startCell, INDIRECT(U204),
_xlpm.row, IF(_xlfn.XLOOKUP(LEFT(J204),$L$157:$L$164,$M$157:$M$164,,0,1),--RIGHT(J204)*_xlfn.XLOOKUP(LEFT(J204),$L$157:$L$164,$O$157:$O$164,,0,1),0),
_xlpm.col, IF(_xlfn.XLOOKUP(LEFT(J204),$L$157:$L$164,$N$157:$N$164,,0,1),--RIGHT(J204)*_xlfn.XLOOKUP(LEFT(J204),$L$157:$L$164,$P$157:$P$164,,0,1),0),
_xlpm.adjRow, IF(ROW(_xlpm.startCell) + _xlpm.row &lt;= 0, 1, _xlpm.row),
_xlpm.adjCol, IF(COLUMN(_xlpm.startCell) + _xlpm.col &lt;= 0, 1, _xlpm.col),
_xlpm.ref, OFFSET(INDIRECT(U204),_xlpm.adjRow,_xlpm.adjCol,1,1),
ADDRESS(ROW(_xlpm.ref),COLUMN(_xlpm.ref),4,1))</f>
        <v>S23</v>
      </c>
      <c r="W204" s="4" t="str" cm="1">
        <f t="array" aca="1" ref="W204" ca="1">_xlfn.LET(
_xlpm.startCell, INDIRECT(V204),
_xlpm.row, IF(_xlfn.XLOOKUP(LEFT(K204),$L$157:$L$164,$M$157:$M$164,,0,1),--RIGHT(K204)*_xlfn.XLOOKUP(LEFT(K204),$L$157:$L$164,$O$157:$O$164,,0,1),0),
_xlpm.col, IF(_xlfn.XLOOKUP(LEFT(K204),$L$157:$L$164,$N$157:$N$164,,0,1),--RIGHT(K204)*_xlfn.XLOOKUP(LEFT(K204),$L$157:$L$164,$P$157:$P$164,,0,1),0),
_xlpm.adjRow, IF(ROW(_xlpm.startCell) + _xlpm.row &lt;= 0, 1, _xlpm.row),
_xlpm.adjCol, IF(COLUMN(_xlpm.startCell) + _xlpm.col &lt;= 0, 1, _xlpm.col),
_xlpm.ref, OFFSET(INDIRECT(V204),_xlpm.adjRow,_xlpm.adjCol,1,1),
ADDRESS(ROW(_xlpm.ref),COLUMN(_xlpm.ref),4,1))</f>
        <v>L23</v>
      </c>
      <c r="X204" s="4" t="str" cm="1">
        <f t="array" aca="1" ref="X204" ca="1">_xlfn.LET(
_xlpm.startCell, INDIRECT(W204),
_xlpm.row, IF(_xlfn.XLOOKUP(LEFT(L204),$L$157:$L$164,$M$157:$M$164,,0,1),--RIGHT(L204)*_xlfn.XLOOKUP(LEFT(L204),$L$157:$L$164,$O$157:$O$164,,0,1),0),
_xlpm.col, IF(_xlfn.XLOOKUP(LEFT(L204),$L$157:$L$164,$N$157:$N$164,,0,1),--RIGHT(L204)*_xlfn.XLOOKUP(LEFT(L204),$L$157:$L$164,$P$157:$P$164,,0,1),0),
_xlpm.adjRow, IF(ROW(_xlpm.startCell) + _xlpm.row &lt;= 0, 1, _xlpm.row),
_xlpm.adjCol, IF(COLUMN(_xlpm.startCell) + _xlpm.col &lt;= 0, 1, _xlpm.col),
_xlpm.ref, OFFSET(INDIRECT(W204),_xlpm.adjRow,_xlpm.adjCol,1,1),
ADDRESS(ROW(_xlpm.ref),COLUMN(_xlpm.ref),4,1))</f>
        <v>P27</v>
      </c>
      <c r="Y204" s="22"/>
      <c r="Z204" s="1" t="b">
        <f ca="1"/>
        <v>1</v>
      </c>
      <c r="AA204" s="1" t="b">
        <f ca="1"/>
        <v>0</v>
      </c>
      <c r="AB204" s="1" t="b">
        <f ca="1"/>
        <v>0</v>
      </c>
      <c r="AC204" s="1" t="b">
        <f ca="1"/>
        <v>0</v>
      </c>
      <c r="AD204" s="1" t="b">
        <f ca="1"/>
        <v>0</v>
      </c>
      <c r="AF204" s="6"/>
      <c r="AG204" s="6"/>
      <c r="AH204" s="6"/>
      <c r="AI204" s="6"/>
      <c r="AJ204" s="6"/>
      <c r="AK204" s="6"/>
      <c r="AL204" s="4"/>
      <c r="AM204" s="6"/>
      <c r="AN204" s="4"/>
      <c r="AO204" s="6"/>
      <c r="AP204" s="6"/>
      <c r="AQ204" s="6"/>
      <c r="AR204" s="6"/>
      <c r="AS204" s="6"/>
      <c r="AT204" s="6"/>
      <c r="AU204" s="6"/>
      <c r="AV204" s="6"/>
      <c r="AW204" s="6"/>
      <c r="AX204" s="6"/>
      <c r="AY204" s="6"/>
      <c r="AZ204" s="6"/>
      <c r="BA204" s="6"/>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row>
    <row r="205" spans="2:250" ht="23.25" customHeight="1">
      <c r="B205" s="14">
        <f t="shared" si="5"/>
        <v>91</v>
      </c>
      <c r="C205" s="14">
        <v>3</v>
      </c>
      <c r="D205" s="161">
        <v>6</v>
      </c>
      <c r="E205" s="58" t="str">
        <f t="shared" ca="1" si="4"/>
        <v>BL17</v>
      </c>
      <c r="G205" s="15" t="s">
        <v>143</v>
      </c>
      <c r="H205" s="15" t="s">
        <v>88</v>
      </c>
      <c r="I205" s="15" t="s">
        <v>65</v>
      </c>
      <c r="J205" s="15" t="s">
        <v>50</v>
      </c>
      <c r="K205" s="15" t="s">
        <v>114</v>
      </c>
      <c r="L205" s="15" t="s">
        <v>111</v>
      </c>
      <c r="M205" s="68"/>
      <c r="N205" s="4" t="str" cm="1">
        <f t="array" aca="1" ref="N205" ca="1">_xlfn.LET(
_xlpm.startCell, INDIRECT(G205),
_xlpm.row, IF(_xlfn.XLOOKUP(LEFT(H205),$L$157:$L$164,$M$157:$M$164,,0,1),--RIGHT(H205)*_xlfn.XLOOKUP(LEFT(H205),$L$157:$L$164,$O$157:$O$164,,0,1),0),
_xlpm.col, IF(_xlfn.XLOOKUP(LEFT(H205),$L$157:$L$164,$N$157:$N$164,,0,1),--RIGHT(H205)*_xlfn.XLOOKUP(LEFT(H205),$L$157:$L$164,$P$157:$P$164,,0,1),0),
_xlpm.adjRow, IF(ROW(_xlpm.startCell) + _xlpm.row &lt;= 0, 1, _xlpm.row),
_xlpm.adjCol, IF(COLUMN(_xlpm.startCell) + _xlpm.col &lt;= 0, 1, _xlpm.col),
_xlpm.ref, OFFSET(INDIRECT(G205),_xlpm.adjRow,_xlpm.adjCol,1,1),
ADDRESS(_xlfn.IFS(ROW(_xlpm.ref)&lt;8,8,ROW(_xlpm.ref)&gt;27,27,TRUE,ROW(_xlpm.ref)),_xlfn.IFS(COLUMN(_xlpm.ref)&lt;5,5,COLUMN(_xlpm.ref)&gt;64,64,TRUE,COLUMN(_xlpm.ref)),4,1))</f>
        <v>BA10</v>
      </c>
      <c r="O205" s="4" t="str" cm="1">
        <f t="array" aca="1" ref="O205" ca="1">_xlfn.LET(
_xlpm.startCell, INDIRECT(N205),
_xlpm.row, IF(_xlfn.XLOOKUP(LEFT(I205),$L$157:$L$164,$M$157:$M$164,,0,1),--RIGHT(I205)*_xlfn.XLOOKUP(LEFT(I205),$L$157:$L$164,$O$157:$O$164,,0,1),0),
_xlpm.col, IF(_xlfn.XLOOKUP(LEFT(I205),$L$157:$L$164,$N$157:$N$164,,0,1),--RIGHT(I205)*_xlfn.XLOOKUP(LEFT(I205),$L$157:$L$164,$P$157:$P$164,,0,1),0),
_xlpm.adjRow, IF(ROW(_xlpm.startCell) + _xlpm.row &lt;= 0, 1, _xlpm.row),
_xlpm.adjCol, IF(COLUMN(_xlpm.startCell) + _xlpm.col &lt;= 0, 1, _xlpm.col),
_xlpm.ref, OFFSET(INDIRECT(N205),_xlpm.adjRow,_xlpm.adjCol,1,1),
ADDRESS(_xlfn.IFS(ROW(_xlpm.ref)&lt;8,8,ROW(_xlpm.ref)&gt;27,27,TRUE,ROW(_xlpm.ref)),_xlfn.IFS(COLUMN(_xlpm.ref)&lt;5,5,COLUMN(_xlpm.ref)&gt;64,64,TRUE,COLUMN(_xlpm.ref)),4,1))</f>
        <v>AW14</v>
      </c>
      <c r="P205" s="4" t="str" cm="1">
        <f t="array" aca="1" ref="P205" ca="1">_xlfn.LET(_xlpm.ref, OFFSET(INDIRECT(O205),IF(_xlfn.XLOOKUP(LEFT(J205),$L$157:$L$164,$M$157:$M$164,,0,1),--RIGHT(J205)*_xlfn.XLOOKUP(LEFT(J205),$L$157:$L$164,$O$157:$O$164,,0,1),0),IF(_xlfn.XLOOKUP(LEFT(J205),$L$157:$L$164,$N$157:$N$164,,0,1),--RIGHT(J205)*_xlfn.XLOOKUP(LEFT(J205),$L$157:$L$164,$P$157:$P$164,,0,1),0),1,1),
ADDRESS(_xlfn.IFS(ROW(_xlpm.ref)&lt;8,8,ROW(_xlpm.ref)&gt;27,27,TRUE,ROW(_xlpm.ref)),_xlfn.IFS(COLUMN(_xlpm.ref)&lt;5,5,COLUMN(_xlpm.ref)&gt;64,64,TRUE,COLUMN(_xlpm.ref)),4,1))</f>
        <v>BC8</v>
      </c>
      <c r="Q205" s="4" t="str" cm="1">
        <f t="array" aca="1" ref="Q205" ca="1">_xlfn.LET(_xlpm.ref, OFFSET(INDIRECT(P205),IF(_xlfn.XLOOKUP(LEFT(K205),$L$157:$L$164,$M$157:$M$164,,0,1),--RIGHT(K205)*_xlfn.XLOOKUP(LEFT(K205),$L$157:$L$164,$O$157:$O$164,,0,1),0),IF(_xlfn.XLOOKUP(LEFT(K205),$L$157:$L$164,$N$157:$N$164,,0,1),--RIGHT(K205)*_xlfn.XLOOKUP(LEFT(K205),$L$157:$L$164,$P$157:$P$164,,0,1),0),1,1),
ADDRESS(_xlfn.IFS(ROW(_xlpm.ref)&lt;8,8,ROW(_xlpm.ref)&gt;27,27,TRUE,ROW(_xlpm.ref)),_xlfn.IFS(COLUMN(_xlpm.ref)&lt;5,5,COLUMN(_xlpm.ref)&gt;64,64,TRUE,COLUMN(_xlpm.ref)),4,1))</f>
        <v>BC8</v>
      </c>
      <c r="R205" s="4" t="str" cm="1">
        <f t="array" aca="1" ref="R205" ca="1">_xlfn.LET(_xlpm.ref, OFFSET(INDIRECT(Q205),IF(_xlfn.XLOOKUP(LEFT(L205),$L$157:$L$164,$M$157:$M$164,,0,1),--RIGHT(L205)*_xlfn.XLOOKUP(LEFT(L205),$L$157:$L$164,$O$157:$O$164,,0,1),0),IF(_xlfn.XLOOKUP(LEFT(L205),$L$157:$L$164,$N$157:$N$164,,0,1),--RIGHT(L205)*_xlfn.XLOOKUP(LEFT(L205),$L$157:$L$164,$P$157:$P$164,,0,1),0),1,1),
ADDRESS(_xlfn.IFS(ROW(_xlpm.ref)&lt;8,8,ROW(_xlpm.ref)&gt;27,27,TRUE,ROW(_xlpm.ref)),_xlfn.IFS(COLUMN(_xlpm.ref)&lt;5,5,COLUMN(_xlpm.ref)&gt;64,64,TRUE,COLUMN(_xlpm.ref)),4,1))</f>
        <v>BL17</v>
      </c>
      <c r="S205" s="4"/>
      <c r="T205" s="4" t="str" cm="1">
        <f t="array" aca="1" ref="T205" ca="1">_xlfn.LET(
_xlpm.startCell, INDIRECT(G205),
_xlpm.row, IF(_xlfn.XLOOKUP(LEFT(H205),$L$157:$L$164,$M$157:$M$164,,0,1),--RIGHT(H205)*_xlfn.XLOOKUP(LEFT(H205),$L$157:$L$164,$O$157:$O$164,,0,1),0),
_xlpm.col, IF(_xlfn.XLOOKUP(LEFT(H205),$L$157:$L$164,$N$157:$N$164,,0,1),--RIGHT(H205)*_xlfn.XLOOKUP(LEFT(H205),$L$157:$L$164,$P$157:$P$164,,0,1),0),
_xlpm.adjRow, IF(ROW(_xlpm.startCell) + _xlpm.row &lt;= 0, 1, _xlpm.row),
_xlpm.adjCol, IF(COLUMN(_xlpm.startCell) + _xlpm.col &lt;= 0, 1, _xlpm.col),
_xlpm.ref, OFFSET(INDIRECT(G205),_xlpm.adjRow,_xlpm.adjCol,1,1),
ADDRESS(ROW(_xlpm.ref),COLUMN(_xlpm.ref),4,1))</f>
        <v>BA10</v>
      </c>
      <c r="U205" s="4" t="str" cm="1">
        <f t="array" aca="1" ref="U205" ca="1">_xlfn.LET(
_xlpm.startCell, INDIRECT(T205),
_xlpm.row, IF(_xlfn.XLOOKUP(LEFT(I205),$L$157:$L$164,$M$157:$M$164,,0,1),--RIGHT(I205)*_xlfn.XLOOKUP(LEFT(I205),$L$157:$L$164,$O$157:$O$164,,0,1),0),
_xlpm.col, IF(_xlfn.XLOOKUP(LEFT(I205),$L$157:$L$164,$N$157:$N$164,,0,1),--RIGHT(I205)*_xlfn.XLOOKUP(LEFT(I205),$L$157:$L$164,$P$157:$P$164,,0,1),0),
_xlpm.adjRow, IF(ROW(_xlpm.startCell) + _xlpm.row &lt;= 0, 1, _xlpm.row),
_xlpm.adjCol, IF(COLUMN(_xlpm.startCell) + _xlpm.col &lt;= 0, 1, _xlpm.col),
_xlpm.ref, OFFSET(INDIRECT(T205),_xlpm.adjRow,_xlpm.adjCol,1,1),
ADDRESS(ROW(_xlpm.ref),COLUMN(_xlpm.ref),4,1))</f>
        <v>AW14</v>
      </c>
      <c r="V205" s="4" t="str" cm="1">
        <f t="array" aca="1" ref="V205" ca="1">_xlfn.LET(
_xlpm.startCell, INDIRECT(U205),
_xlpm.row, IF(_xlfn.XLOOKUP(LEFT(J205),$L$157:$L$164,$M$157:$M$164,,0,1),--RIGHT(J205)*_xlfn.XLOOKUP(LEFT(J205),$L$157:$L$164,$O$157:$O$164,,0,1),0),
_xlpm.col, IF(_xlfn.XLOOKUP(LEFT(J205),$L$157:$L$164,$N$157:$N$164,,0,1),--RIGHT(J205)*_xlfn.XLOOKUP(LEFT(J205),$L$157:$L$164,$P$157:$P$164,,0,1),0),
_xlpm.adjRow, IF(ROW(_xlpm.startCell) + _xlpm.row &lt;= 0, 1, _xlpm.row),
_xlpm.adjCol, IF(COLUMN(_xlpm.startCell) + _xlpm.col &lt;= 0, 1, _xlpm.col),
_xlpm.ref, OFFSET(INDIRECT(U205),_xlpm.adjRow,_xlpm.adjCol,1,1),
ADDRESS(ROW(_xlpm.ref),COLUMN(_xlpm.ref),4,1))</f>
        <v>BC8</v>
      </c>
      <c r="W205" s="4" t="str" cm="1">
        <f t="array" aca="1" ref="W205" ca="1">_xlfn.LET(
_xlpm.startCell, INDIRECT(V205),
_xlpm.row, IF(_xlfn.XLOOKUP(LEFT(K205),$L$157:$L$164,$M$157:$M$164,,0,1),--RIGHT(K205)*_xlfn.XLOOKUP(LEFT(K205),$L$157:$L$164,$O$157:$O$164,,0,1),0),
_xlpm.col, IF(_xlfn.XLOOKUP(LEFT(K205),$L$157:$L$164,$N$157:$N$164,,0,1),--RIGHT(K205)*_xlfn.XLOOKUP(LEFT(K205),$L$157:$L$164,$P$157:$P$164,,0,1),0),
_xlpm.adjRow, IF(ROW(_xlpm.startCell) + _xlpm.row &lt;= 0, 1, _xlpm.row),
_xlpm.adjCol, IF(COLUMN(_xlpm.startCell) + _xlpm.col &lt;= 0, 1, _xlpm.col),
_xlpm.ref, OFFSET(INDIRECT(V205),_xlpm.adjRow,_xlpm.adjCol,1,1),
ADDRESS(ROW(_xlpm.ref),COLUMN(_xlpm.ref),4,1))</f>
        <v>BC2</v>
      </c>
      <c r="X205" s="4" t="str" cm="1">
        <f t="array" aca="1" ref="X205" ca="1">_xlfn.LET(
_xlpm.startCell, INDIRECT(W205),
_xlpm.row, IF(_xlfn.XLOOKUP(LEFT(L205),$L$157:$L$164,$M$157:$M$164,,0,1),--RIGHT(L205)*_xlfn.XLOOKUP(LEFT(L205),$L$157:$L$164,$O$157:$O$164,,0,1),0),
_xlpm.col, IF(_xlfn.XLOOKUP(LEFT(L205),$L$157:$L$164,$N$157:$N$164,,0,1),--RIGHT(L205)*_xlfn.XLOOKUP(LEFT(L205),$L$157:$L$164,$P$157:$P$164,,0,1),0),
_xlpm.adjRow, IF(ROW(_xlpm.startCell) + _xlpm.row &lt;= 0, 1, _xlpm.row),
_xlpm.adjCol, IF(COLUMN(_xlpm.startCell) + _xlpm.col &lt;= 0, 1, _xlpm.col),
_xlpm.ref, OFFSET(INDIRECT(W205),_xlpm.adjRow,_xlpm.adjCol,1,1),
ADDRESS(ROW(_xlpm.ref),COLUMN(_xlpm.ref),4,1))</f>
        <v>BL11</v>
      </c>
      <c r="Y205" s="22"/>
      <c r="Z205" s="1" t="b">
        <f ca="1"/>
        <v>1</v>
      </c>
      <c r="AA205" s="1" t="b">
        <f ca="1"/>
        <v>1</v>
      </c>
      <c r="AB205" s="1" t="b">
        <f ca="1"/>
        <v>1</v>
      </c>
      <c r="AC205" s="1" t="b">
        <f ca="1"/>
        <v>0</v>
      </c>
      <c r="AD205" s="1" t="b">
        <f ca="1"/>
        <v>0</v>
      </c>
      <c r="AF205" s="6"/>
      <c r="AG205" s="6"/>
      <c r="AH205" s="6"/>
      <c r="AI205" s="6"/>
      <c r="AJ205" s="6"/>
      <c r="AK205" s="6"/>
      <c r="AL205" s="4"/>
      <c r="AM205" s="6"/>
      <c r="AN205" s="4"/>
      <c r="AO205" s="6"/>
      <c r="AP205" s="6"/>
      <c r="AQ205" s="6"/>
      <c r="AR205" s="6"/>
      <c r="AS205" s="6"/>
      <c r="AT205" s="6"/>
      <c r="AU205" s="6"/>
      <c r="AV205" s="6"/>
      <c r="AW205" s="6"/>
      <c r="AX205" s="6"/>
      <c r="AY205" s="6"/>
      <c r="AZ205" s="6"/>
      <c r="BA205" s="6"/>
      <c r="BB205" s="4"/>
      <c r="BC205" s="4"/>
      <c r="BD205" s="4"/>
      <c r="BE205" s="4"/>
      <c r="BF205" s="4"/>
      <c r="BG205" s="4"/>
      <c r="BH205" s="4"/>
      <c r="BI205" s="4"/>
      <c r="BJ205" s="4"/>
      <c r="BK205" s="4"/>
      <c r="IO205" s="4"/>
      <c r="IP205" s="4"/>
    </row>
    <row r="206" spans="2:250" ht="23.25" customHeight="1">
      <c r="B206" s="14">
        <f t="shared" si="5"/>
        <v>92</v>
      </c>
      <c r="C206" s="14">
        <v>3</v>
      </c>
      <c r="D206" s="161">
        <v>6</v>
      </c>
      <c r="E206" s="58" t="str">
        <f t="shared" ca="1" si="4"/>
        <v>AL8</v>
      </c>
      <c r="G206" s="15" t="s">
        <v>144</v>
      </c>
      <c r="H206" s="15" t="s">
        <v>101</v>
      </c>
      <c r="I206" s="15" t="s">
        <v>91</v>
      </c>
      <c r="J206" s="15" t="s">
        <v>73</v>
      </c>
      <c r="K206" s="15" t="s">
        <v>114</v>
      </c>
      <c r="L206" s="15" t="s">
        <v>115</v>
      </c>
      <c r="M206" s="68"/>
      <c r="N206" s="4" t="str" cm="1">
        <f t="array" aca="1" ref="N206" ca="1">_xlfn.LET(
_xlpm.startCell, INDIRECT(G206),
_xlpm.row, IF(_xlfn.XLOOKUP(LEFT(H206),$L$157:$L$164,$M$157:$M$164,,0,1),--RIGHT(H206)*_xlfn.XLOOKUP(LEFT(H206),$L$157:$L$164,$O$157:$O$164,,0,1),0),
_xlpm.col, IF(_xlfn.XLOOKUP(LEFT(H206),$L$157:$L$164,$N$157:$N$164,,0,1),--RIGHT(H206)*_xlfn.XLOOKUP(LEFT(H206),$L$157:$L$164,$P$157:$P$164,,0,1),0),
_xlpm.adjRow, IF(ROW(_xlpm.startCell) + _xlpm.row &lt;= 0, 1, _xlpm.row),
_xlpm.adjCol, IF(COLUMN(_xlpm.startCell) + _xlpm.col &lt;= 0, 1, _xlpm.col),
_xlpm.ref, OFFSET(INDIRECT(G206),_xlpm.adjRow,_xlpm.adjCol,1,1),
ADDRESS(_xlfn.IFS(ROW(_xlpm.ref)&lt;8,8,ROW(_xlpm.ref)&gt;27,27,TRUE,ROW(_xlpm.ref)),_xlfn.IFS(COLUMN(_xlpm.ref)&lt;5,5,COLUMN(_xlpm.ref)&gt;64,64,TRUE,COLUMN(_xlpm.ref)),4,1))</f>
        <v>AE9</v>
      </c>
      <c r="O206" s="4" t="str" cm="1">
        <f t="array" aca="1" ref="O206" ca="1">_xlfn.LET(
_xlpm.startCell, INDIRECT(N206),
_xlpm.row, IF(_xlfn.XLOOKUP(LEFT(I206),$L$157:$L$164,$M$157:$M$164,,0,1),--RIGHT(I206)*_xlfn.XLOOKUP(LEFT(I206),$L$157:$L$164,$O$157:$O$164,,0,1),0),
_xlpm.col, IF(_xlfn.XLOOKUP(LEFT(I206),$L$157:$L$164,$N$157:$N$164,,0,1),--RIGHT(I206)*_xlfn.XLOOKUP(LEFT(I206),$L$157:$L$164,$P$157:$P$164,,0,1),0),
_xlpm.adjRow, IF(ROW(_xlpm.startCell) + _xlpm.row &lt;= 0, 1, _xlpm.row),
_xlpm.adjCol, IF(COLUMN(_xlpm.startCell) + _xlpm.col &lt;= 0, 1, _xlpm.col),
_xlpm.ref, OFFSET(INDIRECT(N206),_xlpm.adjRow,_xlpm.adjCol,1,1),
ADDRESS(_xlfn.IFS(ROW(_xlpm.ref)&lt;8,8,ROW(_xlpm.ref)&gt;27,27,TRUE,ROW(_xlpm.ref)),_xlfn.IFS(COLUMN(_xlpm.ref)&lt;5,5,COLUMN(_xlpm.ref)&gt;64,64,TRUE,COLUMN(_xlpm.ref)),4,1))</f>
        <v>AF9</v>
      </c>
      <c r="P206" s="4" t="str" cm="1">
        <f t="array" aca="1" ref="P206" ca="1">_xlfn.LET(_xlpm.ref, OFFSET(INDIRECT(O206),IF(_xlfn.XLOOKUP(LEFT(J206),$L$157:$L$164,$M$157:$M$164,,0,1),--RIGHT(J206)*_xlfn.XLOOKUP(LEFT(J206),$L$157:$L$164,$O$157:$O$164,,0,1),0),IF(_xlfn.XLOOKUP(LEFT(J206),$L$157:$L$164,$N$157:$N$164,,0,1),--RIGHT(J206)*_xlfn.XLOOKUP(LEFT(J206),$L$157:$L$164,$P$157:$P$164,,0,1),0),1,1),
ADDRESS(_xlfn.IFS(ROW(_xlpm.ref)&lt;8,8,ROW(_xlpm.ref)&gt;27,27,TRUE,ROW(_xlpm.ref)),_xlfn.IFS(COLUMN(_xlpm.ref)&lt;5,5,COLUMN(_xlpm.ref)&gt;64,64,TRUE,COLUMN(_xlpm.ref)),4,1))</f>
        <v>AI8</v>
      </c>
      <c r="Q206" s="4" t="str" cm="1">
        <f t="array" aca="1" ref="Q206" ca="1">_xlfn.LET(_xlpm.ref, OFFSET(INDIRECT(P206),IF(_xlfn.XLOOKUP(LEFT(K206),$L$157:$L$164,$M$157:$M$164,,0,1),--RIGHT(K206)*_xlfn.XLOOKUP(LEFT(K206),$L$157:$L$164,$O$157:$O$164,,0,1),0),IF(_xlfn.XLOOKUP(LEFT(K206),$L$157:$L$164,$N$157:$N$164,,0,1),--RIGHT(K206)*_xlfn.XLOOKUP(LEFT(K206),$L$157:$L$164,$P$157:$P$164,,0,1),0),1,1),
ADDRESS(_xlfn.IFS(ROW(_xlpm.ref)&lt;8,8,ROW(_xlpm.ref)&gt;27,27,TRUE,ROW(_xlpm.ref)),_xlfn.IFS(COLUMN(_xlpm.ref)&lt;5,5,COLUMN(_xlpm.ref)&gt;64,64,TRUE,COLUMN(_xlpm.ref)),4,1))</f>
        <v>AI8</v>
      </c>
      <c r="R206" s="4" t="str" cm="1">
        <f t="array" aca="1" ref="R206" ca="1">_xlfn.LET(_xlpm.ref, OFFSET(INDIRECT(Q206),IF(_xlfn.XLOOKUP(LEFT(L206),$L$157:$L$164,$M$157:$M$164,,0,1),--RIGHT(L206)*_xlfn.XLOOKUP(LEFT(L206),$L$157:$L$164,$O$157:$O$164,,0,1),0),IF(_xlfn.XLOOKUP(LEFT(L206),$L$157:$L$164,$N$157:$N$164,,0,1),--RIGHT(L206)*_xlfn.XLOOKUP(LEFT(L206),$L$157:$L$164,$P$157:$P$164,,0,1),0),1,1),
ADDRESS(_xlfn.IFS(ROW(_xlpm.ref)&lt;8,8,ROW(_xlpm.ref)&gt;27,27,TRUE,ROW(_xlpm.ref)),_xlfn.IFS(COLUMN(_xlpm.ref)&lt;5,5,COLUMN(_xlpm.ref)&gt;64,64,TRUE,COLUMN(_xlpm.ref)),4,1))</f>
        <v>AL8</v>
      </c>
      <c r="S206" s="4"/>
      <c r="T206" s="4" t="str" cm="1">
        <f t="array" aca="1" ref="T206" ca="1">_xlfn.LET(
_xlpm.startCell, INDIRECT(G206),
_xlpm.row, IF(_xlfn.XLOOKUP(LEFT(H206),$L$157:$L$164,$M$157:$M$164,,0,1),--RIGHT(H206)*_xlfn.XLOOKUP(LEFT(H206),$L$157:$L$164,$O$157:$O$164,,0,1),0),
_xlpm.col, IF(_xlfn.XLOOKUP(LEFT(H206),$L$157:$L$164,$N$157:$N$164,,0,1),--RIGHT(H206)*_xlfn.XLOOKUP(LEFT(H206),$L$157:$L$164,$P$157:$P$164,,0,1),0),
_xlpm.adjRow, IF(ROW(_xlpm.startCell) + _xlpm.row &lt;= 0, 1, _xlpm.row),
_xlpm.adjCol, IF(COLUMN(_xlpm.startCell) + _xlpm.col &lt;= 0, 1, _xlpm.col),
_xlpm.ref, OFFSET(INDIRECT(G206),_xlpm.adjRow,_xlpm.adjCol,1,1),
ADDRESS(ROW(_xlpm.ref),COLUMN(_xlpm.ref),4,1))</f>
        <v>AE9</v>
      </c>
      <c r="U206" s="4" t="str" cm="1">
        <f t="array" aca="1" ref="U206" ca="1">_xlfn.LET(
_xlpm.startCell, INDIRECT(T206),
_xlpm.row, IF(_xlfn.XLOOKUP(LEFT(I206),$L$157:$L$164,$M$157:$M$164,,0,1),--RIGHT(I206)*_xlfn.XLOOKUP(LEFT(I206),$L$157:$L$164,$O$157:$O$164,,0,1),0),
_xlpm.col, IF(_xlfn.XLOOKUP(LEFT(I206),$L$157:$L$164,$N$157:$N$164,,0,1),--RIGHT(I206)*_xlfn.XLOOKUP(LEFT(I206),$L$157:$L$164,$P$157:$P$164,,0,1),0),
_xlpm.adjRow, IF(ROW(_xlpm.startCell) + _xlpm.row &lt;= 0, 1, _xlpm.row),
_xlpm.adjCol, IF(COLUMN(_xlpm.startCell) + _xlpm.col &lt;= 0, 1, _xlpm.col),
_xlpm.ref, OFFSET(INDIRECT(T206),_xlpm.adjRow,_xlpm.adjCol,1,1),
ADDRESS(ROW(_xlpm.ref),COLUMN(_xlpm.ref),4,1))</f>
        <v>AF9</v>
      </c>
      <c r="V206" s="4" t="str" cm="1">
        <f t="array" aca="1" ref="V206" ca="1">_xlfn.LET(
_xlpm.startCell, INDIRECT(U206),
_xlpm.row, IF(_xlfn.XLOOKUP(LEFT(J206),$L$157:$L$164,$M$157:$M$164,,0,1),--RIGHT(J206)*_xlfn.XLOOKUP(LEFT(J206),$L$157:$L$164,$O$157:$O$164,,0,1),0),
_xlpm.col, IF(_xlfn.XLOOKUP(LEFT(J206),$L$157:$L$164,$N$157:$N$164,,0,1),--RIGHT(J206)*_xlfn.XLOOKUP(LEFT(J206),$L$157:$L$164,$P$157:$P$164,,0,1),0),
_xlpm.adjRow, IF(ROW(_xlpm.startCell) + _xlpm.row &lt;= 0, 1, _xlpm.row),
_xlpm.adjCol, IF(COLUMN(_xlpm.startCell) + _xlpm.col &lt;= 0, 1, _xlpm.col),
_xlpm.ref, OFFSET(INDIRECT(U206),_xlpm.adjRow,_xlpm.adjCol,1,1),
ADDRESS(ROW(_xlpm.ref),COLUMN(_xlpm.ref),4,1))</f>
        <v>AI6</v>
      </c>
      <c r="W206" s="4" t="str" cm="1">
        <f t="array" aca="1" ref="W206" ca="1">_xlfn.LET(
_xlpm.startCell, INDIRECT(V206),
_xlpm.row, IF(_xlfn.XLOOKUP(LEFT(K206),$L$157:$L$164,$M$157:$M$164,,0,1),--RIGHT(K206)*_xlfn.XLOOKUP(LEFT(K206),$L$157:$L$164,$O$157:$O$164,,0,1),0),
_xlpm.col, IF(_xlfn.XLOOKUP(LEFT(K206),$L$157:$L$164,$N$157:$N$164,,0,1),--RIGHT(K206)*_xlfn.XLOOKUP(LEFT(K206),$L$157:$L$164,$P$157:$P$164,,0,1),0),
_xlpm.adjRow, IF(ROW(_xlpm.startCell) + _xlpm.row &lt;= 0, 1, _xlpm.row),
_xlpm.adjCol, IF(COLUMN(_xlpm.startCell) + _xlpm.col &lt;= 0, 1, _xlpm.col),
_xlpm.ref, OFFSET(INDIRECT(V206),_xlpm.adjRow,_xlpm.adjCol,1,1),
ADDRESS(ROW(_xlpm.ref),COLUMN(_xlpm.ref),4,1))</f>
        <v>AI7</v>
      </c>
      <c r="X206" s="4" t="str" cm="1">
        <f t="array" aca="1" ref="X206" ca="1">_xlfn.LET(
_xlpm.startCell, INDIRECT(W206),
_xlpm.row, IF(_xlfn.XLOOKUP(LEFT(L206),$L$157:$L$164,$M$157:$M$164,,0,1),--RIGHT(L206)*_xlfn.XLOOKUP(LEFT(L206),$L$157:$L$164,$O$157:$O$164,,0,1),0),
_xlpm.col, IF(_xlfn.XLOOKUP(LEFT(L206),$L$157:$L$164,$N$157:$N$164,,0,1),--RIGHT(L206)*_xlfn.XLOOKUP(LEFT(L206),$L$157:$L$164,$P$157:$P$164,,0,1),0),
_xlpm.adjRow, IF(ROW(_xlpm.startCell) + _xlpm.row &lt;= 0, 1, _xlpm.row),
_xlpm.adjCol, IF(COLUMN(_xlpm.startCell) + _xlpm.col &lt;= 0, 1, _xlpm.col),
_xlpm.ref, OFFSET(INDIRECT(W206),_xlpm.adjRow,_xlpm.adjCol,1,1),
ADDRESS(ROW(_xlpm.ref),COLUMN(_xlpm.ref),4,1))</f>
        <v>AL7</v>
      </c>
      <c r="Y206" s="22"/>
      <c r="Z206" s="1" t="b">
        <f ca="1"/>
        <v>1</v>
      </c>
      <c r="AA206" s="1" t="b">
        <f ca="1"/>
        <v>1</v>
      </c>
      <c r="AB206" s="1" t="b">
        <f ca="1"/>
        <v>0</v>
      </c>
      <c r="AC206" s="1" t="b">
        <f ca="1"/>
        <v>0</v>
      </c>
      <c r="AD206" s="1" t="b">
        <f ca="1"/>
        <v>0</v>
      </c>
      <c r="AF206" s="6"/>
      <c r="AG206" s="6"/>
      <c r="AH206" s="6"/>
      <c r="AI206" s="6"/>
      <c r="AJ206" s="6"/>
      <c r="AK206" s="6"/>
      <c r="AL206" s="4"/>
      <c r="AM206" s="6"/>
      <c r="AN206" s="4"/>
      <c r="AO206" s="6"/>
      <c r="AP206" s="6"/>
      <c r="AQ206" s="6"/>
      <c r="AR206" s="6"/>
      <c r="AS206" s="6"/>
      <c r="AT206" s="6"/>
      <c r="AU206" s="6"/>
      <c r="AV206" s="6"/>
      <c r="AW206" s="6"/>
      <c r="AX206" s="6"/>
      <c r="AY206" s="6"/>
      <c r="AZ206" s="6"/>
      <c r="BA206" s="6"/>
      <c r="BB206" s="4"/>
      <c r="BC206" s="4"/>
      <c r="BD206" s="4"/>
      <c r="BE206" s="4"/>
      <c r="BF206" s="4"/>
      <c r="BG206" s="4"/>
      <c r="BH206" s="4"/>
      <c r="BI206" s="4"/>
      <c r="BJ206" s="4"/>
      <c r="BK206" s="4"/>
      <c r="IO206" s="4"/>
      <c r="IP206" s="4"/>
    </row>
    <row r="207" spans="2:250" ht="23.25" customHeight="1">
      <c r="B207" s="14">
        <f t="shared" si="5"/>
        <v>93</v>
      </c>
      <c r="C207" s="14">
        <v>3</v>
      </c>
      <c r="D207" s="161">
        <v>6</v>
      </c>
      <c r="E207" s="58" t="str">
        <f t="shared" ca="1" si="4"/>
        <v>O8</v>
      </c>
      <c r="G207" s="15" t="s">
        <v>238</v>
      </c>
      <c r="H207" s="15" t="s">
        <v>108</v>
      </c>
      <c r="I207" s="15" t="s">
        <v>78</v>
      </c>
      <c r="J207" s="15" t="s">
        <v>121</v>
      </c>
      <c r="K207" s="15" t="s">
        <v>121</v>
      </c>
      <c r="L207" s="15" t="s">
        <v>69</v>
      </c>
      <c r="M207" s="68"/>
      <c r="N207" s="4" t="str" cm="1">
        <f t="array" aca="1" ref="N207" ca="1">_xlfn.LET(
_xlpm.startCell, INDIRECT(G207),
_xlpm.row, IF(_xlfn.XLOOKUP(LEFT(H207),$L$157:$L$164,$M$157:$M$164,,0,1),--RIGHT(H207)*_xlfn.XLOOKUP(LEFT(H207),$L$157:$L$164,$O$157:$O$164,,0,1),0),
_xlpm.col, IF(_xlfn.XLOOKUP(LEFT(H207),$L$157:$L$164,$N$157:$N$164,,0,1),--RIGHT(H207)*_xlfn.XLOOKUP(LEFT(H207),$L$157:$L$164,$P$157:$P$164,,0,1),0),
_xlpm.adjRow, IF(ROW(_xlpm.startCell) + _xlpm.row &lt;= 0, 1, _xlpm.row),
_xlpm.adjCol, IF(COLUMN(_xlpm.startCell) + _xlpm.col &lt;= 0, 1, _xlpm.col),
_xlpm.ref, OFFSET(INDIRECT(G207),_xlpm.adjRow,_xlpm.adjCol,1,1),
ADDRESS(_xlfn.IFS(ROW(_xlpm.ref)&lt;8,8,ROW(_xlpm.ref)&gt;27,27,TRUE,ROW(_xlpm.ref)),_xlfn.IFS(COLUMN(_xlpm.ref)&lt;5,5,COLUMN(_xlpm.ref)&gt;64,64,TRUE,COLUMN(_xlpm.ref)),4,1))</f>
        <v>M12</v>
      </c>
      <c r="O207" s="4" t="str" cm="1">
        <f t="array" aca="1" ref="O207" ca="1">_xlfn.LET(
_xlpm.startCell, INDIRECT(N207),
_xlpm.row, IF(_xlfn.XLOOKUP(LEFT(I207),$L$157:$L$164,$M$157:$M$164,,0,1),--RIGHT(I207)*_xlfn.XLOOKUP(LEFT(I207),$L$157:$L$164,$O$157:$O$164,,0,1),0),
_xlpm.col, IF(_xlfn.XLOOKUP(LEFT(I207),$L$157:$L$164,$N$157:$N$164,,0,1),--RIGHT(I207)*_xlfn.XLOOKUP(LEFT(I207),$L$157:$L$164,$P$157:$P$164,,0,1),0),
_xlpm.adjRow, IF(ROW(_xlpm.startCell) + _xlpm.row &lt;= 0, 1, _xlpm.row),
_xlpm.adjCol, IF(COLUMN(_xlpm.startCell) + _xlpm.col &lt;= 0, 1, _xlpm.col),
_xlpm.ref, OFFSET(INDIRECT(N207),_xlpm.adjRow,_xlpm.adjCol,1,1),
ADDRESS(_xlfn.IFS(ROW(_xlpm.ref)&lt;8,8,ROW(_xlpm.ref)&gt;27,27,TRUE,ROW(_xlpm.ref)),_xlfn.IFS(COLUMN(_xlpm.ref)&lt;5,5,COLUMN(_xlpm.ref)&gt;64,64,TRUE,COLUMN(_xlpm.ref)),4,1))</f>
        <v>O14</v>
      </c>
      <c r="P207" s="4" t="str" cm="1">
        <f t="array" aca="1" ref="P207" ca="1">_xlfn.LET(_xlpm.ref, OFFSET(INDIRECT(O207),IF(_xlfn.XLOOKUP(LEFT(J207),$L$157:$L$164,$M$157:$M$164,,0,1),--RIGHT(J207)*_xlfn.XLOOKUP(LEFT(J207),$L$157:$L$164,$O$157:$O$164,,0,1),0),IF(_xlfn.XLOOKUP(LEFT(J207),$L$157:$L$164,$N$157:$N$164,,0,1),--RIGHT(J207)*_xlfn.XLOOKUP(LEFT(J207),$L$157:$L$164,$P$157:$P$164,,0,1),0),1,1),
ADDRESS(_xlfn.IFS(ROW(_xlpm.ref)&lt;8,8,ROW(_xlpm.ref)&gt;27,27,TRUE,ROW(_xlpm.ref)),_xlfn.IFS(COLUMN(_xlpm.ref)&lt;5,5,COLUMN(_xlpm.ref)&gt;64,64,TRUE,COLUMN(_xlpm.ref)),4,1))</f>
        <v>O10</v>
      </c>
      <c r="Q207" s="4" t="str" cm="1">
        <f t="array" aca="1" ref="Q207" ca="1">_xlfn.LET(_xlpm.ref, OFFSET(INDIRECT(P207),IF(_xlfn.XLOOKUP(LEFT(K207),$L$157:$L$164,$M$157:$M$164,,0,1),--RIGHT(K207)*_xlfn.XLOOKUP(LEFT(K207),$L$157:$L$164,$O$157:$O$164,,0,1),0),IF(_xlfn.XLOOKUP(LEFT(K207),$L$157:$L$164,$N$157:$N$164,,0,1),--RIGHT(K207)*_xlfn.XLOOKUP(LEFT(K207),$L$157:$L$164,$P$157:$P$164,,0,1),0),1,1),
ADDRESS(_xlfn.IFS(ROW(_xlpm.ref)&lt;8,8,ROW(_xlpm.ref)&gt;27,27,TRUE,ROW(_xlpm.ref)),_xlfn.IFS(COLUMN(_xlpm.ref)&lt;5,5,COLUMN(_xlpm.ref)&gt;64,64,TRUE,COLUMN(_xlpm.ref)),4,1))</f>
        <v>O8</v>
      </c>
      <c r="R207" s="4" t="str" cm="1">
        <f t="array" aca="1" ref="R207" ca="1">_xlfn.LET(_xlpm.ref, OFFSET(INDIRECT(Q207),IF(_xlfn.XLOOKUP(LEFT(L207),$L$157:$L$164,$M$157:$M$164,,0,1),--RIGHT(L207)*_xlfn.XLOOKUP(LEFT(L207),$L$157:$L$164,$O$157:$O$164,,0,1),0),IF(_xlfn.XLOOKUP(LEFT(L207),$L$157:$L$164,$N$157:$N$164,,0,1),--RIGHT(L207)*_xlfn.XLOOKUP(LEFT(L207),$L$157:$L$164,$P$157:$P$164,,0,1),0),1,1),
ADDRESS(_xlfn.IFS(ROW(_xlpm.ref)&lt;8,8,ROW(_xlpm.ref)&gt;27,27,TRUE,ROW(_xlpm.ref)),_xlfn.IFS(COLUMN(_xlpm.ref)&lt;5,5,COLUMN(_xlpm.ref)&gt;64,64,TRUE,COLUMN(_xlpm.ref)),4,1))</f>
        <v>O8</v>
      </c>
      <c r="S207" s="4"/>
      <c r="T207" s="4" t="str" cm="1">
        <f t="array" aca="1" ref="T207" ca="1">_xlfn.LET(
_xlpm.startCell, INDIRECT(G207),
_xlpm.row, IF(_xlfn.XLOOKUP(LEFT(H207),$L$157:$L$164,$M$157:$M$164,,0,1),--RIGHT(H207)*_xlfn.XLOOKUP(LEFT(H207),$L$157:$L$164,$O$157:$O$164,,0,1),0),
_xlpm.col, IF(_xlfn.XLOOKUP(LEFT(H207),$L$157:$L$164,$N$157:$N$164,,0,1),--RIGHT(H207)*_xlfn.XLOOKUP(LEFT(H207),$L$157:$L$164,$P$157:$P$164,,0,1),0),
_xlpm.adjRow, IF(ROW(_xlpm.startCell) + _xlpm.row &lt;= 0, 1, _xlpm.row),
_xlpm.adjCol, IF(COLUMN(_xlpm.startCell) + _xlpm.col &lt;= 0, 1, _xlpm.col),
_xlpm.ref, OFFSET(INDIRECT(G207),_xlpm.adjRow,_xlpm.adjCol,1,1),
ADDRESS(ROW(_xlpm.ref),COLUMN(_xlpm.ref),4,1))</f>
        <v>M12</v>
      </c>
      <c r="U207" s="4" t="str" cm="1">
        <f t="array" aca="1" ref="U207" ca="1">_xlfn.LET(
_xlpm.startCell, INDIRECT(T207),
_xlpm.row, IF(_xlfn.XLOOKUP(LEFT(I207),$L$157:$L$164,$M$157:$M$164,,0,1),--RIGHT(I207)*_xlfn.XLOOKUP(LEFT(I207),$L$157:$L$164,$O$157:$O$164,,0,1),0),
_xlpm.col, IF(_xlfn.XLOOKUP(LEFT(I207),$L$157:$L$164,$N$157:$N$164,,0,1),--RIGHT(I207)*_xlfn.XLOOKUP(LEFT(I207),$L$157:$L$164,$P$157:$P$164,,0,1),0),
_xlpm.adjRow, IF(ROW(_xlpm.startCell) + _xlpm.row &lt;= 0, 1, _xlpm.row),
_xlpm.adjCol, IF(COLUMN(_xlpm.startCell) + _xlpm.col &lt;= 0, 1, _xlpm.col),
_xlpm.ref, OFFSET(INDIRECT(T207),_xlpm.adjRow,_xlpm.adjCol,1,1),
ADDRESS(ROW(_xlpm.ref),COLUMN(_xlpm.ref),4,1))</f>
        <v>O14</v>
      </c>
      <c r="V207" s="4" t="str" cm="1">
        <f t="array" aca="1" ref="V207" ca="1">_xlfn.LET(
_xlpm.startCell, INDIRECT(U207),
_xlpm.row, IF(_xlfn.XLOOKUP(LEFT(J207),$L$157:$L$164,$M$157:$M$164,,0,1),--RIGHT(J207)*_xlfn.XLOOKUP(LEFT(J207),$L$157:$L$164,$O$157:$O$164,,0,1),0),
_xlpm.col, IF(_xlfn.XLOOKUP(LEFT(J207),$L$157:$L$164,$N$157:$N$164,,0,1),--RIGHT(J207)*_xlfn.XLOOKUP(LEFT(J207),$L$157:$L$164,$P$157:$P$164,,0,1),0),
_xlpm.adjRow, IF(ROW(_xlpm.startCell) + _xlpm.row &lt;= 0, 1, _xlpm.row),
_xlpm.adjCol, IF(COLUMN(_xlpm.startCell) + _xlpm.col &lt;= 0, 1, _xlpm.col),
_xlpm.ref, OFFSET(INDIRECT(U207),_xlpm.adjRow,_xlpm.adjCol,1,1),
ADDRESS(ROW(_xlpm.ref),COLUMN(_xlpm.ref),4,1))</f>
        <v>O10</v>
      </c>
      <c r="W207" s="4" t="str" cm="1">
        <f t="array" aca="1" ref="W207" ca="1">_xlfn.LET(
_xlpm.startCell, INDIRECT(V207),
_xlpm.row, IF(_xlfn.XLOOKUP(LEFT(K207),$L$157:$L$164,$M$157:$M$164,,0,1),--RIGHT(K207)*_xlfn.XLOOKUP(LEFT(K207),$L$157:$L$164,$O$157:$O$164,,0,1),0),
_xlpm.col, IF(_xlfn.XLOOKUP(LEFT(K207),$L$157:$L$164,$N$157:$N$164,,0,1),--RIGHT(K207)*_xlfn.XLOOKUP(LEFT(K207),$L$157:$L$164,$P$157:$P$164,,0,1),0),
_xlpm.adjRow, IF(ROW(_xlpm.startCell) + _xlpm.row &lt;= 0, 1, _xlpm.row),
_xlpm.adjCol, IF(COLUMN(_xlpm.startCell) + _xlpm.col &lt;= 0, 1, _xlpm.col),
_xlpm.ref, OFFSET(INDIRECT(V207),_xlpm.adjRow,_xlpm.adjCol,1,1),
ADDRESS(ROW(_xlpm.ref),COLUMN(_xlpm.ref),4,1))</f>
        <v>O6</v>
      </c>
      <c r="X207" s="4" t="str" cm="1">
        <f t="array" aca="1" ref="X207" ca="1">_xlfn.LET(
_xlpm.startCell, INDIRECT(W207),
_xlpm.row, IF(_xlfn.XLOOKUP(LEFT(L207),$L$157:$L$164,$M$157:$M$164,,0,1),--RIGHT(L207)*_xlfn.XLOOKUP(LEFT(L207),$L$157:$L$164,$O$157:$O$164,,0,1),0),
_xlpm.col, IF(_xlfn.XLOOKUP(LEFT(L207),$L$157:$L$164,$N$157:$N$164,,0,1),--RIGHT(L207)*_xlfn.XLOOKUP(LEFT(L207),$L$157:$L$164,$P$157:$P$164,,0,1),0),
_xlpm.adjRow, IF(ROW(_xlpm.startCell) + _xlpm.row &lt;= 0, 1, _xlpm.row),
_xlpm.adjCol, IF(COLUMN(_xlpm.startCell) + _xlpm.col &lt;= 0, 1, _xlpm.col),
_xlpm.ref, OFFSET(INDIRECT(W207),_xlpm.adjRow,_xlpm.adjCol,1,1),
ADDRESS(ROW(_xlpm.ref),COLUMN(_xlpm.ref),4,1))</f>
        <v>O7</v>
      </c>
      <c r="Y207" s="22"/>
      <c r="Z207" s="1" t="b">
        <f ca="1"/>
        <v>1</v>
      </c>
      <c r="AA207" s="1" t="b">
        <f ca="1"/>
        <v>1</v>
      </c>
      <c r="AB207" s="1" t="b">
        <f ca="1"/>
        <v>1</v>
      </c>
      <c r="AC207" s="1" t="b">
        <f ca="1"/>
        <v>0</v>
      </c>
      <c r="AD207" s="1" t="b">
        <f ca="1"/>
        <v>0</v>
      </c>
      <c r="AF207" s="6"/>
      <c r="AG207" s="6"/>
      <c r="AH207" s="6"/>
      <c r="AI207" s="6"/>
      <c r="AJ207" s="6"/>
      <c r="AK207" s="6"/>
      <c r="AL207" s="4"/>
      <c r="AM207" s="6"/>
      <c r="AN207" s="4"/>
      <c r="AO207" s="6"/>
      <c r="AP207" s="6"/>
      <c r="AQ207" s="6"/>
      <c r="AR207" s="6"/>
      <c r="AS207" s="6"/>
      <c r="AT207" s="6"/>
      <c r="AU207" s="6"/>
      <c r="AV207" s="6"/>
      <c r="AW207" s="6"/>
      <c r="AX207" s="6"/>
      <c r="AY207" s="6"/>
      <c r="AZ207" s="6"/>
      <c r="BA207" s="6"/>
      <c r="BB207" s="4"/>
      <c r="BC207" s="4"/>
      <c r="BD207" s="4"/>
      <c r="BE207" s="4"/>
      <c r="BF207" s="4"/>
      <c r="BG207" s="4"/>
      <c r="BH207" s="4"/>
      <c r="BI207" s="4"/>
      <c r="BJ207" s="4"/>
      <c r="BK207" s="4"/>
      <c r="IO207" s="4"/>
      <c r="IP207" s="4"/>
    </row>
    <row r="208" spans="2:250" ht="23.25" customHeight="1">
      <c r="B208" s="14">
        <f t="shared" si="5"/>
        <v>94</v>
      </c>
      <c r="C208" s="14">
        <v>3</v>
      </c>
      <c r="D208" s="161">
        <v>6</v>
      </c>
      <c r="E208" s="58" t="str">
        <f t="shared" ca="1" si="4"/>
        <v>AQ27</v>
      </c>
      <c r="G208" s="15" t="s">
        <v>145</v>
      </c>
      <c r="H208" s="15" t="s">
        <v>117</v>
      </c>
      <c r="I208" s="15" t="s">
        <v>122</v>
      </c>
      <c r="J208" s="15" t="s">
        <v>107</v>
      </c>
      <c r="K208" s="15" t="s">
        <v>86</v>
      </c>
      <c r="L208" s="15" t="s">
        <v>91</v>
      </c>
      <c r="M208" s="68"/>
      <c r="N208" s="4" t="str" cm="1">
        <f t="array" aca="1" ref="N208" ca="1">_xlfn.LET(
_xlpm.startCell, INDIRECT(G208),
_xlpm.row, IF(_xlfn.XLOOKUP(LEFT(H208),$L$157:$L$164,$M$157:$M$164,,0,1),--RIGHT(H208)*_xlfn.XLOOKUP(LEFT(H208),$L$157:$L$164,$O$157:$O$164,,0,1),0),
_xlpm.col, IF(_xlfn.XLOOKUP(LEFT(H208),$L$157:$L$164,$N$157:$N$164,,0,1),--RIGHT(H208)*_xlfn.XLOOKUP(LEFT(H208),$L$157:$L$164,$P$157:$P$164,,0,1),0),
_xlpm.adjRow, IF(ROW(_xlpm.startCell) + _xlpm.row &lt;= 0, 1, _xlpm.row),
_xlpm.adjCol, IF(COLUMN(_xlpm.startCell) + _xlpm.col &lt;= 0, 1, _xlpm.col),
_xlpm.ref, OFFSET(INDIRECT(G208),_xlpm.adjRow,_xlpm.adjCol,1,1),
ADDRESS(_xlfn.IFS(ROW(_xlpm.ref)&lt;8,8,ROW(_xlpm.ref)&gt;27,27,TRUE,ROW(_xlpm.ref)),_xlfn.IFS(COLUMN(_xlpm.ref)&lt;5,5,COLUMN(_xlpm.ref)&gt;64,64,TRUE,COLUMN(_xlpm.ref)),4,1))</f>
        <v>AS22</v>
      </c>
      <c r="O208" s="4" t="str" cm="1">
        <f t="array" aca="1" ref="O208" ca="1">_xlfn.LET(
_xlpm.startCell, INDIRECT(N208),
_xlpm.row, IF(_xlfn.XLOOKUP(LEFT(I208),$L$157:$L$164,$M$157:$M$164,,0,1),--RIGHT(I208)*_xlfn.XLOOKUP(LEFT(I208),$L$157:$L$164,$O$157:$O$164,,0,1),0),
_xlpm.col, IF(_xlfn.XLOOKUP(LEFT(I208),$L$157:$L$164,$N$157:$N$164,,0,1),--RIGHT(I208)*_xlfn.XLOOKUP(LEFT(I208),$L$157:$L$164,$P$157:$P$164,,0,1),0),
_xlpm.adjRow, IF(ROW(_xlpm.startCell) + _xlpm.row &lt;= 0, 1, _xlpm.row),
_xlpm.adjCol, IF(COLUMN(_xlpm.startCell) + _xlpm.col &lt;= 0, 1, _xlpm.col),
_xlpm.ref, OFFSET(INDIRECT(N208),_xlpm.adjRow,_xlpm.adjCol,1,1),
ADDRESS(_xlfn.IFS(ROW(_xlpm.ref)&lt;8,8,ROW(_xlpm.ref)&gt;27,27,TRUE,ROW(_xlpm.ref)),_xlfn.IFS(COLUMN(_xlpm.ref)&lt;5,5,COLUMN(_xlpm.ref)&gt;64,64,TRUE,COLUMN(_xlpm.ref)),4,1))</f>
        <v>AN27</v>
      </c>
      <c r="P208" s="4" t="str" cm="1">
        <f t="array" aca="1" ref="P208" ca="1">_xlfn.LET(_xlpm.ref, OFFSET(INDIRECT(O208),IF(_xlfn.XLOOKUP(LEFT(J208),$L$157:$L$164,$M$157:$M$164,,0,1),--RIGHT(J208)*_xlfn.XLOOKUP(LEFT(J208),$L$157:$L$164,$O$157:$O$164,,0,1),0),IF(_xlfn.XLOOKUP(LEFT(J208),$L$157:$L$164,$N$157:$N$164,,0,1),--RIGHT(J208)*_xlfn.XLOOKUP(LEFT(J208),$L$157:$L$164,$P$157:$P$164,,0,1),0),1,1),
ADDRESS(_xlfn.IFS(ROW(_xlpm.ref)&lt;8,8,ROW(_xlpm.ref)&gt;27,27,TRUE,ROW(_xlpm.ref)),_xlfn.IFS(COLUMN(_xlpm.ref)&lt;5,5,COLUMN(_xlpm.ref)&gt;64,64,TRUE,COLUMN(_xlpm.ref)),4,1))</f>
        <v>AN27</v>
      </c>
      <c r="Q208" s="4" t="str" cm="1">
        <f t="array" aca="1" ref="Q208" ca="1">_xlfn.LET(_xlpm.ref, OFFSET(INDIRECT(P208),IF(_xlfn.XLOOKUP(LEFT(K208),$L$157:$L$164,$M$157:$M$164,,0,1),--RIGHT(K208)*_xlfn.XLOOKUP(LEFT(K208),$L$157:$L$164,$O$157:$O$164,,0,1),0),IF(_xlfn.XLOOKUP(LEFT(K208),$L$157:$L$164,$N$157:$N$164,,0,1),--RIGHT(K208)*_xlfn.XLOOKUP(LEFT(K208),$L$157:$L$164,$P$157:$P$164,,0,1),0),1,1),
ADDRESS(_xlfn.IFS(ROW(_xlpm.ref)&lt;8,8,ROW(_xlpm.ref)&gt;27,27,TRUE,ROW(_xlpm.ref)),_xlfn.IFS(COLUMN(_xlpm.ref)&lt;5,5,COLUMN(_xlpm.ref)&gt;64,64,TRUE,COLUMN(_xlpm.ref)),4,1))</f>
        <v>AP27</v>
      </c>
      <c r="R208" s="4" t="str" cm="1">
        <f t="array" aca="1" ref="R208" ca="1">_xlfn.LET(_xlpm.ref, OFFSET(INDIRECT(Q208),IF(_xlfn.XLOOKUP(LEFT(L208),$L$157:$L$164,$M$157:$M$164,,0,1),--RIGHT(L208)*_xlfn.XLOOKUP(LEFT(L208),$L$157:$L$164,$O$157:$O$164,,0,1),0),IF(_xlfn.XLOOKUP(LEFT(L208),$L$157:$L$164,$N$157:$N$164,,0,1),--RIGHT(L208)*_xlfn.XLOOKUP(LEFT(L208),$L$157:$L$164,$P$157:$P$164,,0,1),0),1,1),
ADDRESS(_xlfn.IFS(ROW(_xlpm.ref)&lt;8,8,ROW(_xlpm.ref)&gt;27,27,TRUE,ROW(_xlpm.ref)),_xlfn.IFS(COLUMN(_xlpm.ref)&lt;5,5,COLUMN(_xlpm.ref)&gt;64,64,TRUE,COLUMN(_xlpm.ref)),4,1))</f>
        <v>AQ27</v>
      </c>
      <c r="S208" s="4"/>
      <c r="T208" s="4" t="str" cm="1">
        <f t="array" aca="1" ref="T208" ca="1">_xlfn.LET(
_xlpm.startCell, INDIRECT(G208),
_xlpm.row, IF(_xlfn.XLOOKUP(LEFT(H208),$L$157:$L$164,$M$157:$M$164,,0,1),--RIGHT(H208)*_xlfn.XLOOKUP(LEFT(H208),$L$157:$L$164,$O$157:$O$164,,0,1),0),
_xlpm.col, IF(_xlfn.XLOOKUP(LEFT(H208),$L$157:$L$164,$N$157:$N$164,,0,1),--RIGHT(H208)*_xlfn.XLOOKUP(LEFT(H208),$L$157:$L$164,$P$157:$P$164,,0,1),0),
_xlpm.adjRow, IF(ROW(_xlpm.startCell) + _xlpm.row &lt;= 0, 1, _xlpm.row),
_xlpm.adjCol, IF(COLUMN(_xlpm.startCell) + _xlpm.col &lt;= 0, 1, _xlpm.col),
_xlpm.ref, OFFSET(INDIRECT(G208),_xlpm.adjRow,_xlpm.adjCol,1,1),
ADDRESS(ROW(_xlpm.ref),COLUMN(_xlpm.ref),4,1))</f>
        <v>AS22</v>
      </c>
      <c r="U208" s="4" t="str" cm="1">
        <f t="array" aca="1" ref="U208" ca="1">_xlfn.LET(
_xlpm.startCell, INDIRECT(T208),
_xlpm.row, IF(_xlfn.XLOOKUP(LEFT(I208),$L$157:$L$164,$M$157:$M$164,,0,1),--RIGHT(I208)*_xlfn.XLOOKUP(LEFT(I208),$L$157:$L$164,$O$157:$O$164,,0,1),0),
_xlpm.col, IF(_xlfn.XLOOKUP(LEFT(I208),$L$157:$L$164,$N$157:$N$164,,0,1),--RIGHT(I208)*_xlfn.XLOOKUP(LEFT(I208),$L$157:$L$164,$P$157:$P$164,,0,1),0),
_xlpm.adjRow, IF(ROW(_xlpm.startCell) + _xlpm.row &lt;= 0, 1, _xlpm.row),
_xlpm.adjCol, IF(COLUMN(_xlpm.startCell) + _xlpm.col &lt;= 0, 1, _xlpm.col),
_xlpm.ref, OFFSET(INDIRECT(T208),_xlpm.adjRow,_xlpm.adjCol,1,1),
ADDRESS(ROW(_xlpm.ref),COLUMN(_xlpm.ref),4,1))</f>
        <v>AN27</v>
      </c>
      <c r="V208" s="4" t="str" cm="1">
        <f t="array" aca="1" ref="V208" ca="1">_xlfn.LET(
_xlpm.startCell, INDIRECT(U208),
_xlpm.row, IF(_xlfn.XLOOKUP(LEFT(J208),$L$157:$L$164,$M$157:$M$164,,0,1),--RIGHT(J208)*_xlfn.XLOOKUP(LEFT(J208),$L$157:$L$164,$O$157:$O$164,,0,1),0),
_xlpm.col, IF(_xlfn.XLOOKUP(LEFT(J208),$L$157:$L$164,$N$157:$N$164,,0,1),--RIGHT(J208)*_xlfn.XLOOKUP(LEFT(J208),$L$157:$L$164,$P$157:$P$164,,0,1),0),
_xlpm.adjRow, IF(ROW(_xlpm.startCell) + _xlpm.row &lt;= 0, 1, _xlpm.row),
_xlpm.adjCol, IF(COLUMN(_xlpm.startCell) + _xlpm.col &lt;= 0, 1, _xlpm.col),
_xlpm.ref, OFFSET(INDIRECT(U208),_xlpm.adjRow,_xlpm.adjCol,1,1),
ADDRESS(ROW(_xlpm.ref),COLUMN(_xlpm.ref),4,1))</f>
        <v>AN35</v>
      </c>
      <c r="W208" s="4" t="str" cm="1">
        <f t="array" aca="1" ref="W208" ca="1">_xlfn.LET(
_xlpm.startCell, INDIRECT(V208),
_xlpm.row, IF(_xlfn.XLOOKUP(LEFT(K208),$L$157:$L$164,$M$157:$M$164,,0,1),--RIGHT(K208)*_xlfn.XLOOKUP(LEFT(K208),$L$157:$L$164,$O$157:$O$164,,0,1),0),
_xlpm.col, IF(_xlfn.XLOOKUP(LEFT(K208),$L$157:$L$164,$N$157:$N$164,,0,1),--RIGHT(K208)*_xlfn.XLOOKUP(LEFT(K208),$L$157:$L$164,$P$157:$P$164,,0,1),0),
_xlpm.adjRow, IF(ROW(_xlpm.startCell) + _xlpm.row &lt;= 0, 1, _xlpm.row),
_xlpm.adjCol, IF(COLUMN(_xlpm.startCell) + _xlpm.col &lt;= 0, 1, _xlpm.col),
_xlpm.ref, OFFSET(INDIRECT(V208),_xlpm.adjRow,_xlpm.adjCol,1,1),
ADDRESS(ROW(_xlpm.ref),COLUMN(_xlpm.ref),4,1))</f>
        <v>AP35</v>
      </c>
      <c r="X208" s="4" t="str" cm="1">
        <f t="array" aca="1" ref="X208" ca="1">_xlfn.LET(
_xlpm.startCell, INDIRECT(W208),
_xlpm.row, IF(_xlfn.XLOOKUP(LEFT(L208),$L$157:$L$164,$M$157:$M$164,,0,1),--RIGHT(L208)*_xlfn.XLOOKUP(LEFT(L208),$L$157:$L$164,$O$157:$O$164,,0,1),0),
_xlpm.col, IF(_xlfn.XLOOKUP(LEFT(L208),$L$157:$L$164,$N$157:$N$164,,0,1),--RIGHT(L208)*_xlfn.XLOOKUP(LEFT(L208),$L$157:$L$164,$P$157:$P$164,,0,1),0),
_xlpm.adjRow, IF(ROW(_xlpm.startCell) + _xlpm.row &lt;= 0, 1, _xlpm.row),
_xlpm.adjCol, IF(COLUMN(_xlpm.startCell) + _xlpm.col &lt;= 0, 1, _xlpm.col),
_xlpm.ref, OFFSET(INDIRECT(W208),_xlpm.adjRow,_xlpm.adjCol,1,1),
ADDRESS(ROW(_xlpm.ref),COLUMN(_xlpm.ref),4,1))</f>
        <v>AQ35</v>
      </c>
      <c r="Y208" s="22"/>
      <c r="Z208" s="1" t="b">
        <f ca="1"/>
        <v>1</v>
      </c>
      <c r="AA208" s="1" t="b">
        <f ca="1"/>
        <v>1</v>
      </c>
      <c r="AB208" s="1" t="b">
        <f ca="1"/>
        <v>0</v>
      </c>
      <c r="AC208" s="1" t="b">
        <f ca="1"/>
        <v>0</v>
      </c>
      <c r="AD208" s="1" t="b">
        <f ca="1"/>
        <v>0</v>
      </c>
      <c r="AF208" s="6"/>
      <c r="AG208" s="6"/>
      <c r="AH208" s="6"/>
      <c r="AI208" s="6"/>
      <c r="AJ208" s="6"/>
      <c r="AK208" s="6"/>
      <c r="AL208" s="4"/>
      <c r="AM208" s="6"/>
      <c r="AN208" s="4"/>
      <c r="AO208" s="6"/>
      <c r="AP208" s="6"/>
      <c r="AQ208" s="6"/>
      <c r="AR208" s="6"/>
      <c r="AS208" s="6"/>
      <c r="AT208" s="6"/>
      <c r="AU208" s="6"/>
      <c r="AV208" s="6"/>
      <c r="AW208" s="6"/>
      <c r="AX208" s="6"/>
      <c r="AY208" s="6"/>
      <c r="AZ208" s="6"/>
      <c r="BA208" s="6"/>
      <c r="BB208" s="4"/>
      <c r="BC208" s="4"/>
      <c r="BD208" s="4"/>
      <c r="BE208" s="4"/>
      <c r="BF208" s="4"/>
      <c r="BG208" s="4"/>
      <c r="BH208" s="4"/>
      <c r="BI208" s="4"/>
      <c r="BJ208" s="4"/>
      <c r="BK208" s="4"/>
      <c r="IO208" s="4"/>
      <c r="IP208" s="4"/>
    </row>
    <row r="209" spans="2:250" ht="23.25" customHeight="1">
      <c r="B209" s="14">
        <f t="shared" si="5"/>
        <v>95</v>
      </c>
      <c r="C209" s="14">
        <v>3</v>
      </c>
      <c r="D209" s="161">
        <v>6</v>
      </c>
      <c r="E209" s="58" t="str">
        <f t="shared" ca="1" si="4"/>
        <v>P15</v>
      </c>
      <c r="G209" s="15" t="s">
        <v>146</v>
      </c>
      <c r="H209" s="15" t="s">
        <v>119</v>
      </c>
      <c r="I209" s="15" t="s">
        <v>80</v>
      </c>
      <c r="J209" s="15" t="s">
        <v>120</v>
      </c>
      <c r="K209" s="15" t="s">
        <v>102</v>
      </c>
      <c r="L209" s="15" t="s">
        <v>55</v>
      </c>
      <c r="M209" s="68"/>
      <c r="N209" s="4" t="str" cm="1">
        <f t="array" aca="1" ref="N209" ca="1">_xlfn.LET(
_xlpm.startCell, INDIRECT(G209),
_xlpm.row, IF(_xlfn.XLOOKUP(LEFT(H209),$L$157:$L$164,$M$157:$M$164,,0,1),--RIGHT(H209)*_xlfn.XLOOKUP(LEFT(H209),$L$157:$L$164,$O$157:$O$164,,0,1),0),
_xlpm.col, IF(_xlfn.XLOOKUP(LEFT(H209),$L$157:$L$164,$N$157:$N$164,,0,1),--RIGHT(H209)*_xlfn.XLOOKUP(LEFT(H209),$L$157:$L$164,$P$157:$P$164,,0,1),0),
_xlpm.adjRow, IF(ROW(_xlpm.startCell) + _xlpm.row &lt;= 0, 1, _xlpm.row),
_xlpm.adjCol, IF(COLUMN(_xlpm.startCell) + _xlpm.col &lt;= 0, 1, _xlpm.col),
_xlpm.ref, OFFSET(INDIRECT(G209),_xlpm.adjRow,_xlpm.adjCol,1,1),
ADDRESS(_xlfn.IFS(ROW(_xlpm.ref)&lt;8,8,ROW(_xlpm.ref)&gt;27,27,TRUE,ROW(_xlpm.ref)),_xlfn.IFS(COLUMN(_xlpm.ref)&lt;5,5,COLUMN(_xlpm.ref)&gt;64,64,TRUE,COLUMN(_xlpm.ref)),4,1))</f>
        <v>AI15</v>
      </c>
      <c r="O209" s="4" t="str" cm="1">
        <f t="array" aca="1" ref="O209" ca="1">_xlfn.LET(
_xlpm.startCell, INDIRECT(N209),
_xlpm.row, IF(_xlfn.XLOOKUP(LEFT(I209),$L$157:$L$164,$M$157:$M$164,,0,1),--RIGHT(I209)*_xlfn.XLOOKUP(LEFT(I209),$L$157:$L$164,$O$157:$O$164,,0,1),0),
_xlpm.col, IF(_xlfn.XLOOKUP(LEFT(I209),$L$157:$L$164,$N$157:$N$164,,0,1),--RIGHT(I209)*_xlfn.XLOOKUP(LEFT(I209),$L$157:$L$164,$P$157:$P$164,,0,1),0),
_xlpm.adjRow, IF(ROW(_xlpm.startCell) + _xlpm.row &lt;= 0, 1, _xlpm.row),
_xlpm.adjCol, IF(COLUMN(_xlpm.startCell) + _xlpm.col &lt;= 0, 1, _xlpm.col),
_xlpm.ref, OFFSET(INDIRECT(N209),_xlpm.adjRow,_xlpm.adjCol,1,1),
ADDRESS(_xlfn.IFS(ROW(_xlpm.ref)&lt;8,8,ROW(_xlpm.ref)&gt;27,27,TRUE,ROW(_xlpm.ref)),_xlfn.IFS(COLUMN(_xlpm.ref)&lt;5,5,COLUMN(_xlpm.ref)&gt;64,64,TRUE,COLUMN(_xlpm.ref)),4,1))</f>
        <v>AI8</v>
      </c>
      <c r="P209" s="4" t="str" cm="1">
        <f t="array" aca="1" ref="P209" ca="1">_xlfn.LET(_xlpm.ref, OFFSET(INDIRECT(O209),IF(_xlfn.XLOOKUP(LEFT(J209),$L$157:$L$164,$M$157:$M$164,,0,1),--RIGHT(J209)*_xlfn.XLOOKUP(LEFT(J209),$L$157:$L$164,$O$157:$O$164,,0,1),0),IF(_xlfn.XLOOKUP(LEFT(J209),$L$157:$L$164,$N$157:$N$164,,0,1),--RIGHT(J209)*_xlfn.XLOOKUP(LEFT(J209),$L$157:$L$164,$P$157:$P$164,,0,1),0),1,1),
ADDRESS(_xlfn.IFS(ROW(_xlpm.ref)&lt;8,8,ROW(_xlpm.ref)&gt;27,27,TRUE,ROW(_xlpm.ref)),_xlfn.IFS(COLUMN(_xlpm.ref)&lt;5,5,COLUMN(_xlpm.ref)&gt;64,64,TRUE,COLUMN(_xlpm.ref)),4,1))</f>
        <v>AE8</v>
      </c>
      <c r="Q209" s="4" t="str" cm="1">
        <f t="array" aca="1" ref="Q209" ca="1">_xlfn.LET(_xlpm.ref, OFFSET(INDIRECT(P209),IF(_xlfn.XLOOKUP(LEFT(K209),$L$157:$L$164,$M$157:$M$164,,0,1),--RIGHT(K209)*_xlfn.XLOOKUP(LEFT(K209),$L$157:$L$164,$O$157:$O$164,,0,1),0),IF(_xlfn.XLOOKUP(LEFT(K209),$L$157:$L$164,$N$157:$N$164,,0,1),--RIGHT(K209)*_xlfn.XLOOKUP(LEFT(K209),$L$157:$L$164,$P$157:$P$164,,0,1),0),1,1),
ADDRESS(_xlfn.IFS(ROW(_xlpm.ref)&lt;8,8,ROW(_xlpm.ref)&gt;27,27,TRUE,ROW(_xlpm.ref)),_xlfn.IFS(COLUMN(_xlpm.ref)&lt;5,5,COLUMN(_xlpm.ref)&gt;64,64,TRUE,COLUMN(_xlpm.ref)),4,1))</f>
        <v>W8</v>
      </c>
      <c r="R209" s="4" t="str" cm="1">
        <f t="array" aca="1" ref="R209" ca="1">_xlfn.LET(_xlpm.ref, OFFSET(INDIRECT(Q209),IF(_xlfn.XLOOKUP(LEFT(L209),$L$157:$L$164,$M$157:$M$164,,0,1),--RIGHT(L209)*_xlfn.XLOOKUP(LEFT(L209),$L$157:$L$164,$O$157:$O$164,,0,1),0),IF(_xlfn.XLOOKUP(LEFT(L209),$L$157:$L$164,$N$157:$N$164,,0,1),--RIGHT(L209)*_xlfn.XLOOKUP(LEFT(L209),$L$157:$L$164,$P$157:$P$164,,0,1),0),1,1),
ADDRESS(_xlfn.IFS(ROW(_xlpm.ref)&lt;8,8,ROW(_xlpm.ref)&gt;27,27,TRUE,ROW(_xlpm.ref)),_xlfn.IFS(COLUMN(_xlpm.ref)&lt;5,5,COLUMN(_xlpm.ref)&gt;64,64,TRUE,COLUMN(_xlpm.ref)),4,1))</f>
        <v>P15</v>
      </c>
      <c r="S209" s="4"/>
      <c r="T209" s="4" t="str" cm="1">
        <f t="array" aca="1" ref="T209" ca="1">_xlfn.LET(
_xlpm.startCell, INDIRECT(G209),
_xlpm.row, IF(_xlfn.XLOOKUP(LEFT(H209),$L$157:$L$164,$M$157:$M$164,,0,1),--RIGHT(H209)*_xlfn.XLOOKUP(LEFT(H209),$L$157:$L$164,$O$157:$O$164,,0,1),0),
_xlpm.col, IF(_xlfn.XLOOKUP(LEFT(H209),$L$157:$L$164,$N$157:$N$164,,0,1),--RIGHT(H209)*_xlfn.XLOOKUP(LEFT(H209),$L$157:$L$164,$P$157:$P$164,,0,1),0),
_xlpm.adjRow, IF(ROW(_xlpm.startCell) + _xlpm.row &lt;= 0, 1, _xlpm.row),
_xlpm.adjCol, IF(COLUMN(_xlpm.startCell) + _xlpm.col &lt;= 0, 1, _xlpm.col),
_xlpm.ref, OFFSET(INDIRECT(G209),_xlpm.adjRow,_xlpm.adjCol,1,1),
ADDRESS(ROW(_xlpm.ref),COLUMN(_xlpm.ref),4,1))</f>
        <v>AI15</v>
      </c>
      <c r="U209" s="4" t="str" cm="1">
        <f t="array" aca="1" ref="U209" ca="1">_xlfn.LET(
_xlpm.startCell, INDIRECT(T209),
_xlpm.row, IF(_xlfn.XLOOKUP(LEFT(I209),$L$157:$L$164,$M$157:$M$164,,0,1),--RIGHT(I209)*_xlfn.XLOOKUP(LEFT(I209),$L$157:$L$164,$O$157:$O$164,,0,1),0),
_xlpm.col, IF(_xlfn.XLOOKUP(LEFT(I209),$L$157:$L$164,$N$157:$N$164,,0,1),--RIGHT(I209)*_xlfn.XLOOKUP(LEFT(I209),$L$157:$L$164,$P$157:$P$164,,0,1),0),
_xlpm.adjRow, IF(ROW(_xlpm.startCell) + _xlpm.row &lt;= 0, 1, _xlpm.row),
_xlpm.adjCol, IF(COLUMN(_xlpm.startCell) + _xlpm.col &lt;= 0, 1, _xlpm.col),
_xlpm.ref, OFFSET(INDIRECT(T209),_xlpm.adjRow,_xlpm.adjCol,1,1),
ADDRESS(ROW(_xlpm.ref),COLUMN(_xlpm.ref),4,1))</f>
        <v>AI6</v>
      </c>
      <c r="V209" s="4" t="str" cm="1">
        <f t="array" aca="1" ref="V209" ca="1">_xlfn.LET(
_xlpm.startCell, INDIRECT(U209),
_xlpm.row, IF(_xlfn.XLOOKUP(LEFT(J209),$L$157:$L$164,$M$157:$M$164,,0,1),--RIGHT(J209)*_xlfn.XLOOKUP(LEFT(J209),$L$157:$L$164,$O$157:$O$164,,0,1),0),
_xlpm.col, IF(_xlfn.XLOOKUP(LEFT(J209),$L$157:$L$164,$N$157:$N$164,,0,1),--RIGHT(J209)*_xlfn.XLOOKUP(LEFT(J209),$L$157:$L$164,$P$157:$P$164,,0,1),0),
_xlpm.adjRow, IF(ROW(_xlpm.startCell) + _xlpm.row &lt;= 0, 1, _xlpm.row),
_xlpm.adjCol, IF(COLUMN(_xlpm.startCell) + _xlpm.col &lt;= 0, 1, _xlpm.col),
_xlpm.ref, OFFSET(INDIRECT(U209),_xlpm.adjRow,_xlpm.adjCol,1,1),
ADDRESS(ROW(_xlpm.ref),COLUMN(_xlpm.ref),4,1))</f>
        <v>AE6</v>
      </c>
      <c r="W209" s="4" t="str" cm="1">
        <f t="array" aca="1" ref="W209" ca="1">_xlfn.LET(
_xlpm.startCell, INDIRECT(V209),
_xlpm.row, IF(_xlfn.XLOOKUP(LEFT(K209),$L$157:$L$164,$M$157:$M$164,,0,1),--RIGHT(K209)*_xlfn.XLOOKUP(LEFT(K209),$L$157:$L$164,$O$157:$O$164,,0,1),0),
_xlpm.col, IF(_xlfn.XLOOKUP(LEFT(K209),$L$157:$L$164,$N$157:$N$164,,0,1),--RIGHT(K209)*_xlfn.XLOOKUP(LEFT(K209),$L$157:$L$164,$P$157:$P$164,,0,1),0),
_xlpm.adjRow, IF(ROW(_xlpm.startCell) + _xlpm.row &lt;= 0, 1, _xlpm.row),
_xlpm.adjCol, IF(COLUMN(_xlpm.startCell) + _xlpm.col &lt;= 0, 1, _xlpm.col),
_xlpm.ref, OFFSET(INDIRECT(V209),_xlpm.adjRow,_xlpm.adjCol,1,1),
ADDRESS(ROW(_xlpm.ref),COLUMN(_xlpm.ref),4,1))</f>
        <v>W6</v>
      </c>
      <c r="X209" s="4" t="str" cm="1">
        <f t="array" aca="1" ref="X209" ca="1">_xlfn.LET(
_xlpm.startCell, INDIRECT(W209),
_xlpm.row, IF(_xlfn.XLOOKUP(LEFT(L209),$L$157:$L$164,$M$157:$M$164,,0,1),--RIGHT(L209)*_xlfn.XLOOKUP(LEFT(L209),$L$157:$L$164,$O$157:$O$164,,0,1),0),
_xlpm.col, IF(_xlfn.XLOOKUP(LEFT(L209),$L$157:$L$164,$N$157:$N$164,,0,1),--RIGHT(L209)*_xlfn.XLOOKUP(LEFT(L209),$L$157:$L$164,$P$157:$P$164,,0,1),0),
_xlpm.adjRow, IF(ROW(_xlpm.startCell) + _xlpm.row &lt;= 0, 1, _xlpm.row),
_xlpm.adjCol, IF(COLUMN(_xlpm.startCell) + _xlpm.col &lt;= 0, 1, _xlpm.col),
_xlpm.ref, OFFSET(INDIRECT(W209),_xlpm.adjRow,_xlpm.adjCol,1,1),
ADDRESS(ROW(_xlpm.ref),COLUMN(_xlpm.ref),4,1))</f>
        <v>P13</v>
      </c>
      <c r="Y209" s="22"/>
      <c r="Z209" s="1" t="b">
        <f ca="1"/>
        <v>1</v>
      </c>
      <c r="AA209" s="1" t="b">
        <f ca="1"/>
        <v>0</v>
      </c>
      <c r="AB209" s="1" t="b">
        <f ca="1"/>
        <v>0</v>
      </c>
      <c r="AC209" s="1" t="b">
        <f ca="1"/>
        <v>0</v>
      </c>
      <c r="AD209" s="1" t="b">
        <f ca="1"/>
        <v>0</v>
      </c>
      <c r="AF209" s="6"/>
      <c r="AG209" s="6"/>
      <c r="AH209" s="6"/>
      <c r="AI209" s="6"/>
      <c r="AJ209" s="6"/>
      <c r="AK209" s="6"/>
      <c r="AL209" s="4"/>
      <c r="AM209" s="6"/>
      <c r="AN209" s="4"/>
      <c r="AO209" s="6"/>
      <c r="AP209" s="6"/>
      <c r="AQ209" s="6"/>
      <c r="AR209" s="6"/>
      <c r="AS209" s="6"/>
      <c r="AT209" s="6"/>
      <c r="AU209" s="6"/>
      <c r="AV209" s="6"/>
      <c r="AW209" s="6"/>
      <c r="AX209" s="6"/>
      <c r="AY209" s="6"/>
      <c r="AZ209" s="6"/>
      <c r="BA209" s="6"/>
      <c r="BB209" s="4"/>
      <c r="BC209" s="4"/>
      <c r="BD209" s="4"/>
      <c r="BE209" s="4"/>
      <c r="BF209" s="4"/>
      <c r="BG209" s="4"/>
      <c r="BH209" s="4"/>
      <c r="BI209" s="4"/>
      <c r="BJ209" s="4"/>
      <c r="BK209" s="4"/>
      <c r="IO209" s="4"/>
      <c r="IP209" s="4"/>
    </row>
    <row r="210" spans="2:250" ht="23.25" customHeight="1">
      <c r="B210" s="14">
        <f t="shared" si="5"/>
        <v>96</v>
      </c>
      <c r="C210" s="14">
        <v>3</v>
      </c>
      <c r="D210" s="161">
        <v>6</v>
      </c>
      <c r="E210" s="58" t="str">
        <f t="shared" ca="1" si="4"/>
        <v>AY15</v>
      </c>
      <c r="G210" s="15" t="s">
        <v>237</v>
      </c>
      <c r="H210" s="15" t="s">
        <v>88</v>
      </c>
      <c r="I210" s="15" t="s">
        <v>59</v>
      </c>
      <c r="J210" s="15" t="s">
        <v>116</v>
      </c>
      <c r="K210" s="15" t="s">
        <v>97</v>
      </c>
      <c r="L210" s="15" t="s">
        <v>94</v>
      </c>
      <c r="M210" s="68"/>
      <c r="N210" s="4" t="str" cm="1">
        <f t="array" aca="1" ref="N210" ca="1">_xlfn.LET(
_xlpm.startCell, INDIRECT(G210),
_xlpm.row, IF(_xlfn.XLOOKUP(LEFT(H210),$L$157:$L$164,$M$157:$M$164,,0,1),--RIGHT(H210)*_xlfn.XLOOKUP(LEFT(H210),$L$157:$L$164,$O$157:$O$164,,0,1),0),
_xlpm.col, IF(_xlfn.XLOOKUP(LEFT(H210),$L$157:$L$164,$N$157:$N$164,,0,1),--RIGHT(H210)*_xlfn.XLOOKUP(LEFT(H210),$L$157:$L$164,$P$157:$P$164,,0,1),0),
_xlpm.adjRow, IF(ROW(_xlpm.startCell) + _xlpm.row &lt;= 0, 1, _xlpm.row),
_xlpm.adjCol, IF(COLUMN(_xlpm.startCell) + _xlpm.col &lt;= 0, 1, _xlpm.col),
_xlpm.ref, OFFSET(INDIRECT(G210),_xlpm.adjRow,_xlpm.adjCol,1,1),
ADDRESS(_xlfn.IFS(ROW(_xlpm.ref)&lt;8,8,ROW(_xlpm.ref)&gt;27,27,TRUE,ROW(_xlpm.ref)),_xlfn.IFS(COLUMN(_xlpm.ref)&lt;5,5,COLUMN(_xlpm.ref)&gt;64,64,TRUE,COLUMN(_xlpm.ref)),4,1))</f>
        <v>BE14</v>
      </c>
      <c r="O210" s="4" t="str" cm="1">
        <f t="array" aca="1" ref="O210" ca="1">_xlfn.LET(
_xlpm.startCell, INDIRECT(N210),
_xlpm.row, IF(_xlfn.XLOOKUP(LEFT(I210),$L$157:$L$164,$M$157:$M$164,,0,1),--RIGHT(I210)*_xlfn.XLOOKUP(LEFT(I210),$L$157:$L$164,$O$157:$O$164,,0,1),0),
_xlpm.col, IF(_xlfn.XLOOKUP(LEFT(I210),$L$157:$L$164,$N$157:$N$164,,0,1),--RIGHT(I210)*_xlfn.XLOOKUP(LEFT(I210),$L$157:$L$164,$P$157:$P$164,,0,1),0),
_xlpm.adjRow, IF(ROW(_xlpm.startCell) + _xlpm.row &lt;= 0, 1, _xlpm.row),
_xlpm.adjCol, IF(COLUMN(_xlpm.startCell) + _xlpm.col &lt;= 0, 1, _xlpm.col),
_xlpm.ref, OFFSET(INDIRECT(N210),_xlpm.adjRow,_xlpm.adjCol,1,1),
ADDRESS(_xlfn.IFS(ROW(_xlpm.ref)&lt;8,8,ROW(_xlpm.ref)&gt;27,27,TRUE,ROW(_xlpm.ref)),_xlfn.IFS(COLUMN(_xlpm.ref)&lt;5,5,COLUMN(_xlpm.ref)&gt;64,64,TRUE,COLUMN(_xlpm.ref)),4,1))</f>
        <v>AZ9</v>
      </c>
      <c r="P210" s="4" t="str" cm="1">
        <f t="array" aca="1" ref="P210" ca="1">_xlfn.LET(_xlpm.ref, OFFSET(INDIRECT(O210),IF(_xlfn.XLOOKUP(LEFT(J210),$L$157:$L$164,$M$157:$M$164,,0,1),--RIGHT(J210)*_xlfn.XLOOKUP(LEFT(J210),$L$157:$L$164,$O$157:$O$164,,0,1),0),IF(_xlfn.XLOOKUP(LEFT(J210),$L$157:$L$164,$N$157:$N$164,,0,1),--RIGHT(J210)*_xlfn.XLOOKUP(LEFT(J210),$L$157:$L$164,$P$157:$P$164,,0,1),0),1,1),
ADDRESS(_xlfn.IFS(ROW(_xlpm.ref)&lt;8,8,ROW(_xlpm.ref)&gt;27,27,TRUE,ROW(_xlpm.ref)),_xlfn.IFS(COLUMN(_xlpm.ref)&lt;5,5,COLUMN(_xlpm.ref)&gt;64,64,TRUE,COLUMN(_xlpm.ref)),4,1))</f>
        <v>AR8</v>
      </c>
      <c r="Q210" s="4" t="str" cm="1">
        <f t="array" aca="1" ref="Q210" ca="1">_xlfn.LET(_xlpm.ref, OFFSET(INDIRECT(P210),IF(_xlfn.XLOOKUP(LEFT(K210),$L$157:$L$164,$M$157:$M$164,,0,1),--RIGHT(K210)*_xlfn.XLOOKUP(LEFT(K210),$L$157:$L$164,$O$157:$O$164,,0,1),0),IF(_xlfn.XLOOKUP(LEFT(K210),$L$157:$L$164,$N$157:$N$164,,0,1),--RIGHT(K210)*_xlfn.XLOOKUP(LEFT(K210),$L$157:$L$164,$P$157:$P$164,,0,1),0),1,1),
ADDRESS(_xlfn.IFS(ROW(_xlpm.ref)&lt;8,8,ROW(_xlpm.ref)&gt;27,27,TRUE,ROW(_xlpm.ref)),_xlfn.IFS(COLUMN(_xlpm.ref)&lt;5,5,COLUMN(_xlpm.ref)&gt;64,64,TRUE,COLUMN(_xlpm.ref)),4,1))</f>
        <v>AR15</v>
      </c>
      <c r="R210" s="4" t="str" cm="1">
        <f t="array" aca="1" ref="R210" ca="1">_xlfn.LET(_xlpm.ref, OFFSET(INDIRECT(Q210),IF(_xlfn.XLOOKUP(LEFT(L210),$L$157:$L$164,$M$157:$M$164,,0,1),--RIGHT(L210)*_xlfn.XLOOKUP(LEFT(L210),$L$157:$L$164,$O$157:$O$164,,0,1),0),IF(_xlfn.XLOOKUP(LEFT(L210),$L$157:$L$164,$N$157:$N$164,,0,1),--RIGHT(L210)*_xlfn.XLOOKUP(LEFT(L210),$L$157:$L$164,$P$157:$P$164,,0,1),0),1,1),
ADDRESS(_xlfn.IFS(ROW(_xlpm.ref)&lt;8,8,ROW(_xlpm.ref)&gt;27,27,TRUE,ROW(_xlpm.ref)),_xlfn.IFS(COLUMN(_xlpm.ref)&lt;5,5,COLUMN(_xlpm.ref)&gt;64,64,TRUE,COLUMN(_xlpm.ref)),4,1))</f>
        <v>AY15</v>
      </c>
      <c r="S210" s="4"/>
      <c r="T210" s="4" t="str" cm="1">
        <f t="array" aca="1" ref="T210" ca="1">_xlfn.LET(
_xlpm.startCell, INDIRECT(G210),
_xlpm.row, IF(_xlfn.XLOOKUP(LEFT(H210),$L$157:$L$164,$M$157:$M$164,,0,1),--RIGHT(H210)*_xlfn.XLOOKUP(LEFT(H210),$L$157:$L$164,$O$157:$O$164,,0,1),0),
_xlpm.col, IF(_xlfn.XLOOKUP(LEFT(H210),$L$157:$L$164,$N$157:$N$164,,0,1),--RIGHT(H210)*_xlfn.XLOOKUP(LEFT(H210),$L$157:$L$164,$P$157:$P$164,,0,1),0),
_xlpm.adjRow, IF(ROW(_xlpm.startCell) + _xlpm.row &lt;= 0, 1, _xlpm.row),
_xlpm.adjCol, IF(COLUMN(_xlpm.startCell) + _xlpm.col &lt;= 0, 1, _xlpm.col),
_xlpm.ref, OFFSET(INDIRECT(G210),_xlpm.adjRow,_xlpm.adjCol,1,1),
ADDRESS(ROW(_xlpm.ref),COLUMN(_xlpm.ref),4,1))</f>
        <v>BE14</v>
      </c>
      <c r="U210" s="4" t="str" cm="1">
        <f t="array" aca="1" ref="U210" ca="1">_xlfn.LET(
_xlpm.startCell, INDIRECT(T210),
_xlpm.row, IF(_xlfn.XLOOKUP(LEFT(I210),$L$157:$L$164,$M$157:$M$164,,0,1),--RIGHT(I210)*_xlfn.XLOOKUP(LEFT(I210),$L$157:$L$164,$O$157:$O$164,,0,1),0),
_xlpm.col, IF(_xlfn.XLOOKUP(LEFT(I210),$L$157:$L$164,$N$157:$N$164,,0,1),--RIGHT(I210)*_xlfn.XLOOKUP(LEFT(I210),$L$157:$L$164,$P$157:$P$164,,0,1),0),
_xlpm.adjRow, IF(ROW(_xlpm.startCell) + _xlpm.row &lt;= 0, 1, _xlpm.row),
_xlpm.adjCol, IF(COLUMN(_xlpm.startCell) + _xlpm.col &lt;= 0, 1, _xlpm.col),
_xlpm.ref, OFFSET(INDIRECT(T210),_xlpm.adjRow,_xlpm.adjCol,1,1),
ADDRESS(ROW(_xlpm.ref),COLUMN(_xlpm.ref),4,1))</f>
        <v>AZ9</v>
      </c>
      <c r="V210" s="4" t="str" cm="1">
        <f t="array" aca="1" ref="V210" ca="1">_xlfn.LET(
_xlpm.startCell, INDIRECT(U210),
_xlpm.row, IF(_xlfn.XLOOKUP(LEFT(J210),$L$157:$L$164,$M$157:$M$164,,0,1),--RIGHT(J210)*_xlfn.XLOOKUP(LEFT(J210),$L$157:$L$164,$O$157:$O$164,,0,1),0),
_xlpm.col, IF(_xlfn.XLOOKUP(LEFT(J210),$L$157:$L$164,$N$157:$N$164,,0,1),--RIGHT(J210)*_xlfn.XLOOKUP(LEFT(J210),$L$157:$L$164,$P$157:$P$164,,0,1),0),
_xlpm.adjRow, IF(ROW(_xlpm.startCell) + _xlpm.row &lt;= 0, 1, _xlpm.row),
_xlpm.adjCol, IF(COLUMN(_xlpm.startCell) + _xlpm.col &lt;= 0, 1, _xlpm.col),
_xlpm.ref, OFFSET(INDIRECT(U210),_xlpm.adjRow,_xlpm.adjCol,1,1),
ADDRESS(ROW(_xlpm.ref),COLUMN(_xlpm.ref),4,1))</f>
        <v>AR1</v>
      </c>
      <c r="W210" s="4" t="str" cm="1">
        <f t="array" aca="1" ref="W210" ca="1">_xlfn.LET(
_xlpm.startCell, INDIRECT(V210),
_xlpm.row, IF(_xlfn.XLOOKUP(LEFT(K210),$L$157:$L$164,$M$157:$M$164,,0,1),--RIGHT(K210)*_xlfn.XLOOKUP(LEFT(K210),$L$157:$L$164,$O$157:$O$164,,0,1),0),
_xlpm.col, IF(_xlfn.XLOOKUP(LEFT(K210),$L$157:$L$164,$N$157:$N$164,,0,1),--RIGHT(K210)*_xlfn.XLOOKUP(LEFT(K210),$L$157:$L$164,$P$157:$P$164,,0,1),0),
_xlpm.adjRow, IF(ROW(_xlpm.startCell) + _xlpm.row &lt;= 0, 1, _xlpm.row),
_xlpm.adjCol, IF(COLUMN(_xlpm.startCell) + _xlpm.col &lt;= 0, 1, _xlpm.col),
_xlpm.ref, OFFSET(INDIRECT(V210),_xlpm.adjRow,_xlpm.adjCol,1,1),
ADDRESS(ROW(_xlpm.ref),COLUMN(_xlpm.ref),4,1))</f>
        <v>AR8</v>
      </c>
      <c r="X210" s="4" t="str" cm="1">
        <f t="array" aca="1" ref="X210" ca="1">_xlfn.LET(
_xlpm.startCell, INDIRECT(W210),
_xlpm.row, IF(_xlfn.XLOOKUP(LEFT(L210),$L$157:$L$164,$M$157:$M$164,,0,1),--RIGHT(L210)*_xlfn.XLOOKUP(LEFT(L210),$L$157:$L$164,$O$157:$O$164,,0,1),0),
_xlpm.col, IF(_xlfn.XLOOKUP(LEFT(L210),$L$157:$L$164,$N$157:$N$164,,0,1),--RIGHT(L210)*_xlfn.XLOOKUP(LEFT(L210),$L$157:$L$164,$P$157:$P$164,,0,1),0),
_xlpm.adjRow, IF(ROW(_xlpm.startCell) + _xlpm.row &lt;= 0, 1, _xlpm.row),
_xlpm.adjCol, IF(COLUMN(_xlpm.startCell) + _xlpm.col &lt;= 0, 1, _xlpm.col),
_xlpm.ref, OFFSET(INDIRECT(W210),_xlpm.adjRow,_xlpm.adjCol,1,1),
ADDRESS(ROW(_xlpm.ref),COLUMN(_xlpm.ref),4,1))</f>
        <v>AY8</v>
      </c>
      <c r="Y210" s="22"/>
      <c r="Z210" s="1" t="b">
        <f ca="1"/>
        <v>1</v>
      </c>
      <c r="AA210" s="1" t="b">
        <f ca="1"/>
        <v>1</v>
      </c>
      <c r="AB210" s="1" t="b">
        <f ca="1"/>
        <v>0</v>
      </c>
      <c r="AC210" s="1" t="b">
        <f ca="1"/>
        <v>0</v>
      </c>
      <c r="AD210" s="1" t="b">
        <f ca="1"/>
        <v>0</v>
      </c>
      <c r="AF210" s="6"/>
      <c r="AG210" s="6"/>
      <c r="AH210" s="6"/>
      <c r="AI210" s="6"/>
      <c r="AJ210" s="6"/>
      <c r="AK210" s="6"/>
      <c r="AL210" s="4"/>
      <c r="AM210" s="6"/>
      <c r="AN210" s="4"/>
      <c r="AO210" s="6"/>
      <c r="AP210" s="6"/>
      <c r="AQ210" s="6"/>
      <c r="AR210" s="6"/>
      <c r="AS210" s="6"/>
      <c r="AT210" s="6"/>
      <c r="AU210" s="6"/>
      <c r="AV210" s="6"/>
      <c r="AW210" s="6"/>
      <c r="AX210" s="6"/>
      <c r="AY210" s="6"/>
      <c r="AZ210" s="6"/>
      <c r="BA210" s="6"/>
      <c r="BB210" s="4"/>
      <c r="BC210" s="4"/>
      <c r="BD210" s="4"/>
      <c r="BE210" s="4"/>
      <c r="BF210" s="4"/>
      <c r="BG210" s="4"/>
      <c r="BH210" s="4"/>
      <c r="BI210" s="4"/>
      <c r="BJ210" s="4"/>
      <c r="BK210" s="4"/>
      <c r="IO210" s="4"/>
      <c r="IP210" s="4"/>
    </row>
    <row r="211" spans="2:250" ht="23.25" customHeight="1">
      <c r="B211" s="14">
        <f t="shared" si="5"/>
        <v>97</v>
      </c>
      <c r="C211" s="14">
        <v>3</v>
      </c>
      <c r="D211" s="161">
        <v>6</v>
      </c>
      <c r="E211" s="58" t="str">
        <f t="shared" ca="1" si="4"/>
        <v>AZ11</v>
      </c>
      <c r="G211" s="15" t="s">
        <v>148</v>
      </c>
      <c r="H211" s="15" t="s">
        <v>121</v>
      </c>
      <c r="I211" s="15" t="s">
        <v>119</v>
      </c>
      <c r="J211" s="15" t="s">
        <v>78</v>
      </c>
      <c r="K211" s="15" t="s">
        <v>106</v>
      </c>
      <c r="L211" s="15" t="s">
        <v>94</v>
      </c>
      <c r="M211" s="68"/>
      <c r="N211" s="4" t="str" cm="1">
        <f t="array" aca="1" ref="N211" ca="1">_xlfn.LET(
_xlpm.startCell, INDIRECT(G211),
_xlpm.row, IF(_xlfn.XLOOKUP(LEFT(H211),$L$157:$L$164,$M$157:$M$164,,0,1),--RIGHT(H211)*_xlfn.XLOOKUP(LEFT(H211),$L$157:$L$164,$O$157:$O$164,,0,1),0),
_xlpm.col, IF(_xlfn.XLOOKUP(LEFT(H211),$L$157:$L$164,$N$157:$N$164,,0,1),--RIGHT(H211)*_xlfn.XLOOKUP(LEFT(H211),$L$157:$L$164,$P$157:$P$164,,0,1),0),
_xlpm.adjRow, IF(ROW(_xlpm.startCell) + _xlpm.row &lt;= 0, 1, _xlpm.row),
_xlpm.adjCol, IF(COLUMN(_xlpm.startCell) + _xlpm.col &lt;= 0, 1, _xlpm.col),
_xlpm.ref, OFFSET(INDIRECT(G211),_xlpm.adjRow,_xlpm.adjCol,1,1),
ADDRESS(_xlfn.IFS(ROW(_xlpm.ref)&lt;8,8,ROW(_xlpm.ref)&gt;27,27,TRUE,ROW(_xlpm.ref)),_xlfn.IFS(COLUMN(_xlpm.ref)&lt;5,5,COLUMN(_xlpm.ref)&gt;64,64,TRUE,COLUMN(_xlpm.ref)),4,1))</f>
        <v>AX8</v>
      </c>
      <c r="O211" s="4" t="str" cm="1">
        <f t="array" aca="1" ref="O211" ca="1">_xlfn.LET(
_xlpm.startCell, INDIRECT(N211),
_xlpm.row, IF(_xlfn.XLOOKUP(LEFT(I211),$L$157:$L$164,$M$157:$M$164,,0,1),--RIGHT(I211)*_xlfn.XLOOKUP(LEFT(I211),$L$157:$L$164,$O$157:$O$164,,0,1),0),
_xlpm.col, IF(_xlfn.XLOOKUP(LEFT(I211),$L$157:$L$164,$N$157:$N$164,,0,1),--RIGHT(I211)*_xlfn.XLOOKUP(LEFT(I211),$L$157:$L$164,$P$157:$P$164,,0,1),0),
_xlpm.adjRow, IF(ROW(_xlpm.startCell) + _xlpm.row &lt;= 0, 1, _xlpm.row),
_xlpm.adjCol, IF(COLUMN(_xlpm.startCell) + _xlpm.col &lt;= 0, 1, _xlpm.col),
_xlpm.ref, OFFSET(INDIRECT(N211),_xlpm.adjRow,_xlpm.adjCol,1,1),
ADDRESS(_xlfn.IFS(ROW(_xlpm.ref)&lt;8,8,ROW(_xlpm.ref)&gt;27,27,TRUE,ROW(_xlpm.ref)),_xlfn.IFS(COLUMN(_xlpm.ref)&lt;5,5,COLUMN(_xlpm.ref)&gt;64,64,TRUE,COLUMN(_xlpm.ref)),4,1))</f>
        <v>AW9</v>
      </c>
      <c r="P211" s="4" t="str" cm="1">
        <f t="array" aca="1" ref="P211" ca="1">_xlfn.LET(_xlpm.ref, OFFSET(INDIRECT(O211),IF(_xlfn.XLOOKUP(LEFT(J211),$L$157:$L$164,$M$157:$M$164,,0,1),--RIGHT(J211)*_xlfn.XLOOKUP(LEFT(J211),$L$157:$L$164,$O$157:$O$164,,0,1),0),IF(_xlfn.XLOOKUP(LEFT(J211),$L$157:$L$164,$N$157:$N$164,,0,1),--RIGHT(J211)*_xlfn.XLOOKUP(LEFT(J211),$L$157:$L$164,$P$157:$P$164,,0,1),0),1,1),
ADDRESS(_xlfn.IFS(ROW(_xlpm.ref)&lt;8,8,ROW(_xlpm.ref)&gt;27,27,TRUE,ROW(_xlpm.ref)),_xlfn.IFS(COLUMN(_xlpm.ref)&lt;5,5,COLUMN(_xlpm.ref)&gt;64,64,TRUE,COLUMN(_xlpm.ref)),4,1))</f>
        <v>AY11</v>
      </c>
      <c r="Q211" s="4" t="str" cm="1">
        <f t="array" aca="1" ref="Q211" ca="1">_xlfn.LET(_xlpm.ref, OFFSET(INDIRECT(P211),IF(_xlfn.XLOOKUP(LEFT(K211),$L$157:$L$164,$M$157:$M$164,,0,1),--RIGHT(K211)*_xlfn.XLOOKUP(LEFT(K211),$L$157:$L$164,$O$157:$O$164,,0,1),0),IF(_xlfn.XLOOKUP(LEFT(K211),$L$157:$L$164,$N$157:$N$164,,0,1),--RIGHT(K211)*_xlfn.XLOOKUP(LEFT(K211),$L$157:$L$164,$P$157:$P$164,,0,1),0),1,1),
ADDRESS(_xlfn.IFS(ROW(_xlpm.ref)&lt;8,8,ROW(_xlpm.ref)&gt;27,27,TRUE,ROW(_xlpm.ref)),_xlfn.IFS(COLUMN(_xlpm.ref)&lt;5,5,COLUMN(_xlpm.ref)&gt;64,64,TRUE,COLUMN(_xlpm.ref)),4,1))</f>
        <v>AS11</v>
      </c>
      <c r="R211" s="4" t="str" cm="1">
        <f t="array" aca="1" ref="R211" ca="1">_xlfn.LET(_xlpm.ref, OFFSET(INDIRECT(Q211),IF(_xlfn.XLOOKUP(LEFT(L211),$L$157:$L$164,$M$157:$M$164,,0,1),--RIGHT(L211)*_xlfn.XLOOKUP(LEFT(L211),$L$157:$L$164,$O$157:$O$164,,0,1),0),IF(_xlfn.XLOOKUP(LEFT(L211),$L$157:$L$164,$N$157:$N$164,,0,1),--RIGHT(L211)*_xlfn.XLOOKUP(LEFT(L211),$L$157:$L$164,$P$157:$P$164,,0,1),0),1,1),
ADDRESS(_xlfn.IFS(ROW(_xlpm.ref)&lt;8,8,ROW(_xlpm.ref)&gt;27,27,TRUE,ROW(_xlpm.ref)),_xlfn.IFS(COLUMN(_xlpm.ref)&lt;5,5,COLUMN(_xlpm.ref)&gt;64,64,TRUE,COLUMN(_xlpm.ref)),4,1))</f>
        <v>AZ11</v>
      </c>
      <c r="S211" s="4"/>
      <c r="T211" s="4" t="str" cm="1">
        <f t="array" aca="1" ref="T211" ca="1">_xlfn.LET(
_xlpm.startCell, INDIRECT(G211),
_xlpm.row, IF(_xlfn.XLOOKUP(LEFT(H211),$L$157:$L$164,$M$157:$M$164,,0,1),--RIGHT(H211)*_xlfn.XLOOKUP(LEFT(H211),$L$157:$L$164,$O$157:$O$164,,0,1),0),
_xlpm.col, IF(_xlfn.XLOOKUP(LEFT(H211),$L$157:$L$164,$N$157:$N$164,,0,1),--RIGHT(H211)*_xlfn.XLOOKUP(LEFT(H211),$L$157:$L$164,$P$157:$P$164,,0,1),0),
_xlpm.adjRow, IF(ROW(_xlpm.startCell) + _xlpm.row &lt;= 0, 1, _xlpm.row),
_xlpm.adjCol, IF(COLUMN(_xlpm.startCell) + _xlpm.col &lt;= 0, 1, _xlpm.col),
_xlpm.ref, OFFSET(INDIRECT(G211),_xlpm.adjRow,_xlpm.adjCol,1,1),
ADDRESS(ROW(_xlpm.ref),COLUMN(_xlpm.ref),4,1))</f>
        <v>AX8</v>
      </c>
      <c r="U211" s="4" t="str" cm="1">
        <f t="array" aca="1" ref="U211" ca="1">_xlfn.LET(
_xlpm.startCell, INDIRECT(T211),
_xlpm.row, IF(_xlfn.XLOOKUP(LEFT(I211),$L$157:$L$164,$M$157:$M$164,,0,1),--RIGHT(I211)*_xlfn.XLOOKUP(LEFT(I211),$L$157:$L$164,$O$157:$O$164,,0,1),0),
_xlpm.col, IF(_xlfn.XLOOKUP(LEFT(I211),$L$157:$L$164,$N$157:$N$164,,0,1),--RIGHT(I211)*_xlfn.XLOOKUP(LEFT(I211),$L$157:$L$164,$P$157:$P$164,,0,1),0),
_xlpm.adjRow, IF(ROW(_xlpm.startCell) + _xlpm.row &lt;= 0, 1, _xlpm.row),
_xlpm.adjCol, IF(COLUMN(_xlpm.startCell) + _xlpm.col &lt;= 0, 1, _xlpm.col),
_xlpm.ref, OFFSET(INDIRECT(T211),_xlpm.adjRow,_xlpm.adjCol,1,1),
ADDRESS(ROW(_xlpm.ref),COLUMN(_xlpm.ref),4,1))</f>
        <v>AW9</v>
      </c>
      <c r="V211" s="4" t="str" cm="1">
        <f t="array" aca="1" ref="V211" ca="1">_xlfn.LET(
_xlpm.startCell, INDIRECT(U211),
_xlpm.row, IF(_xlfn.XLOOKUP(LEFT(J211),$L$157:$L$164,$M$157:$M$164,,0,1),--RIGHT(J211)*_xlfn.XLOOKUP(LEFT(J211),$L$157:$L$164,$O$157:$O$164,,0,1),0),
_xlpm.col, IF(_xlfn.XLOOKUP(LEFT(J211),$L$157:$L$164,$N$157:$N$164,,0,1),--RIGHT(J211)*_xlfn.XLOOKUP(LEFT(J211),$L$157:$L$164,$P$157:$P$164,,0,1),0),
_xlpm.adjRow, IF(ROW(_xlpm.startCell) + _xlpm.row &lt;= 0, 1, _xlpm.row),
_xlpm.adjCol, IF(COLUMN(_xlpm.startCell) + _xlpm.col &lt;= 0, 1, _xlpm.col),
_xlpm.ref, OFFSET(INDIRECT(U211),_xlpm.adjRow,_xlpm.adjCol,1,1),
ADDRESS(ROW(_xlpm.ref),COLUMN(_xlpm.ref),4,1))</f>
        <v>AY11</v>
      </c>
      <c r="W211" s="4" t="str" cm="1">
        <f t="array" aca="1" ref="W211" ca="1">_xlfn.LET(
_xlpm.startCell, INDIRECT(V211),
_xlpm.row, IF(_xlfn.XLOOKUP(LEFT(K211),$L$157:$L$164,$M$157:$M$164,,0,1),--RIGHT(K211)*_xlfn.XLOOKUP(LEFT(K211),$L$157:$L$164,$O$157:$O$164,,0,1),0),
_xlpm.col, IF(_xlfn.XLOOKUP(LEFT(K211),$L$157:$L$164,$N$157:$N$164,,0,1),--RIGHT(K211)*_xlfn.XLOOKUP(LEFT(K211),$L$157:$L$164,$P$157:$P$164,,0,1),0),
_xlpm.adjRow, IF(ROW(_xlpm.startCell) + _xlpm.row &lt;= 0, 1, _xlpm.row),
_xlpm.adjCol, IF(COLUMN(_xlpm.startCell) + _xlpm.col &lt;= 0, 1, _xlpm.col),
_xlpm.ref, OFFSET(INDIRECT(V211),_xlpm.adjRow,_xlpm.adjCol,1,1),
ADDRESS(ROW(_xlpm.ref),COLUMN(_xlpm.ref),4,1))</f>
        <v>AS11</v>
      </c>
      <c r="X211" s="4" t="str" cm="1">
        <f t="array" aca="1" ref="X211" ca="1">_xlfn.LET(
_xlpm.startCell, INDIRECT(W211),
_xlpm.row, IF(_xlfn.XLOOKUP(LEFT(L211),$L$157:$L$164,$M$157:$M$164,,0,1),--RIGHT(L211)*_xlfn.XLOOKUP(LEFT(L211),$L$157:$L$164,$O$157:$O$164,,0,1),0),
_xlpm.col, IF(_xlfn.XLOOKUP(LEFT(L211),$L$157:$L$164,$N$157:$N$164,,0,1),--RIGHT(L211)*_xlfn.XLOOKUP(LEFT(L211),$L$157:$L$164,$P$157:$P$164,,0,1),0),
_xlpm.adjRow, IF(ROW(_xlpm.startCell) + _xlpm.row &lt;= 0, 1, _xlpm.row),
_xlpm.adjCol, IF(COLUMN(_xlpm.startCell) + _xlpm.col &lt;= 0, 1, _xlpm.col),
_xlpm.ref, OFFSET(INDIRECT(W211),_xlpm.adjRow,_xlpm.adjCol,1,1),
ADDRESS(ROW(_xlpm.ref),COLUMN(_xlpm.ref),4,1))</f>
        <v>AZ11</v>
      </c>
      <c r="Y211" s="22"/>
      <c r="Z211" s="1" t="b">
        <f ca="1"/>
        <v>1</v>
      </c>
      <c r="AA211" s="1" t="b">
        <f ca="1"/>
        <v>1</v>
      </c>
      <c r="AB211" s="1" t="b">
        <f ca="1"/>
        <v>1</v>
      </c>
      <c r="AC211" s="1" t="b">
        <f ca="1"/>
        <v>1</v>
      </c>
      <c r="AD211" s="1" t="b">
        <f ca="1"/>
        <v>1</v>
      </c>
      <c r="AF211" s="6"/>
      <c r="AG211" s="6"/>
      <c r="AH211" s="6"/>
      <c r="AI211" s="6"/>
      <c r="AJ211" s="6"/>
      <c r="AK211" s="6"/>
      <c r="AL211" s="4"/>
      <c r="AM211" s="6"/>
      <c r="AN211" s="4"/>
      <c r="AO211" s="6"/>
      <c r="AP211" s="6"/>
      <c r="AQ211" s="6"/>
      <c r="AR211" s="6"/>
      <c r="AS211" s="6"/>
      <c r="AT211" s="6"/>
      <c r="AU211" s="6"/>
      <c r="AV211" s="6"/>
      <c r="AW211" s="6"/>
      <c r="AX211" s="6"/>
      <c r="AY211" s="6"/>
      <c r="AZ211" s="6"/>
      <c r="BA211" s="6"/>
      <c r="BB211" s="4"/>
      <c r="BC211" s="4"/>
      <c r="BD211" s="4"/>
      <c r="BE211" s="4"/>
      <c r="BF211" s="4"/>
      <c r="BG211" s="4"/>
      <c r="BH211" s="4"/>
      <c r="BI211" s="4"/>
      <c r="BJ211" s="4"/>
      <c r="BK211" s="4"/>
      <c r="IO211" s="4"/>
      <c r="IP211" s="4"/>
    </row>
    <row r="212" spans="2:250" ht="23.25" customHeight="1">
      <c r="B212" s="14">
        <f t="shared" si="5"/>
        <v>98</v>
      </c>
      <c r="C212" s="14">
        <v>3</v>
      </c>
      <c r="D212" s="161">
        <v>6</v>
      </c>
      <c r="E212" s="58" t="str">
        <f t="shared" ca="1" si="4"/>
        <v>AM19</v>
      </c>
      <c r="G212" s="15" t="s">
        <v>24</v>
      </c>
      <c r="H212" s="15" t="s">
        <v>57</v>
      </c>
      <c r="I212" s="15" t="s">
        <v>92</v>
      </c>
      <c r="J212" s="15" t="s">
        <v>62</v>
      </c>
      <c r="K212" s="15" t="s">
        <v>101</v>
      </c>
      <c r="L212" s="15" t="s">
        <v>58</v>
      </c>
      <c r="M212" s="68"/>
      <c r="N212" s="4" t="str" cm="1">
        <f t="array" aca="1" ref="N212" ca="1">_xlfn.LET(
_xlpm.startCell, INDIRECT(G212),
_xlpm.row, IF(_xlfn.XLOOKUP(LEFT(H212),$L$157:$L$164,$M$157:$M$164,,0,1),--RIGHT(H212)*_xlfn.XLOOKUP(LEFT(H212),$L$157:$L$164,$O$157:$O$164,,0,1),0),
_xlpm.col, IF(_xlfn.XLOOKUP(LEFT(H212),$L$157:$L$164,$N$157:$N$164,,0,1),--RIGHT(H212)*_xlfn.XLOOKUP(LEFT(H212),$L$157:$L$164,$P$157:$P$164,,0,1),0),
_xlpm.adjRow, IF(ROW(_xlpm.startCell) + _xlpm.row &lt;= 0, 1, _xlpm.row),
_xlpm.adjCol, IF(COLUMN(_xlpm.startCell) + _xlpm.col &lt;= 0, 1, _xlpm.col),
_xlpm.ref, OFFSET(INDIRECT(G212),_xlpm.adjRow,_xlpm.adjCol,1,1),
ADDRESS(_xlfn.IFS(ROW(_xlpm.ref)&lt;8,8,ROW(_xlpm.ref)&gt;27,27,TRUE,ROW(_xlpm.ref)),_xlfn.IFS(COLUMN(_xlpm.ref)&lt;5,5,COLUMN(_xlpm.ref)&gt;64,64,TRUE,COLUMN(_xlpm.ref)),4,1))</f>
        <v>X17</v>
      </c>
      <c r="O212" s="4" t="str" cm="1">
        <f t="array" aca="1" ref="O212" ca="1">_xlfn.LET(
_xlpm.startCell, INDIRECT(N212),
_xlpm.row, IF(_xlfn.XLOOKUP(LEFT(I212),$L$157:$L$164,$M$157:$M$164,,0,1),--RIGHT(I212)*_xlfn.XLOOKUP(LEFT(I212),$L$157:$L$164,$O$157:$O$164,,0,1),0),
_xlpm.col, IF(_xlfn.XLOOKUP(LEFT(I212),$L$157:$L$164,$N$157:$N$164,,0,1),--RIGHT(I212)*_xlfn.XLOOKUP(LEFT(I212),$L$157:$L$164,$P$157:$P$164,,0,1),0),
_xlpm.adjRow, IF(ROW(_xlpm.startCell) + _xlpm.row &lt;= 0, 1, _xlpm.row),
_xlpm.adjCol, IF(COLUMN(_xlpm.startCell) + _xlpm.col &lt;= 0, 1, _xlpm.col),
_xlpm.ref, OFFSET(INDIRECT(N212),_xlpm.adjRow,_xlpm.adjCol,1,1),
ADDRESS(_xlfn.IFS(ROW(_xlpm.ref)&lt;8,8,ROW(_xlpm.ref)&gt;27,27,TRUE,ROW(_xlpm.ref)),_xlfn.IFS(COLUMN(_xlpm.ref)&lt;5,5,COLUMN(_xlpm.ref)&gt;64,64,TRUE,COLUMN(_xlpm.ref)),4,1))</f>
        <v>AC17</v>
      </c>
      <c r="P212" s="4" t="str" cm="1">
        <f t="array" aca="1" ref="P212" ca="1">_xlfn.LET(_xlpm.ref, OFFSET(INDIRECT(O212),IF(_xlfn.XLOOKUP(LEFT(J212),$L$157:$L$164,$M$157:$M$164,,0,1),--RIGHT(J212)*_xlfn.XLOOKUP(LEFT(J212),$L$157:$L$164,$O$157:$O$164,,0,1),0),IF(_xlfn.XLOOKUP(LEFT(J212),$L$157:$L$164,$N$157:$N$164,,0,1),--RIGHT(J212)*_xlfn.XLOOKUP(LEFT(J212),$L$157:$L$164,$P$157:$P$164,,0,1),0),1,1),
ADDRESS(_xlfn.IFS(ROW(_xlpm.ref)&lt;8,8,ROW(_xlpm.ref)&gt;27,27,TRUE,ROW(_xlpm.ref)),_xlfn.IFS(COLUMN(_xlpm.ref)&lt;5,5,COLUMN(_xlpm.ref)&gt;64,64,TRUE,COLUMN(_xlpm.ref)),4,1))</f>
        <v>AJ24</v>
      </c>
      <c r="Q212" s="4" t="str" cm="1">
        <f t="array" aca="1" ref="Q212" ca="1">_xlfn.LET(_xlpm.ref, OFFSET(INDIRECT(P212),IF(_xlfn.XLOOKUP(LEFT(K212),$L$157:$L$164,$M$157:$M$164,,0,1),--RIGHT(K212)*_xlfn.XLOOKUP(LEFT(K212),$L$157:$L$164,$O$157:$O$164,,0,1),0),IF(_xlfn.XLOOKUP(LEFT(K212),$L$157:$L$164,$N$157:$N$164,,0,1),--RIGHT(K212)*_xlfn.XLOOKUP(LEFT(K212),$L$157:$L$164,$P$157:$P$164,,0,1),0),1,1),
ADDRESS(_xlfn.IFS(ROW(_xlpm.ref)&lt;8,8,ROW(_xlpm.ref)&gt;27,27,TRUE,ROW(_xlpm.ref)),_xlfn.IFS(COLUMN(_xlpm.ref)&lt;5,5,COLUMN(_xlpm.ref)&gt;64,64,TRUE,COLUMN(_xlpm.ref)),4,1))</f>
        <v>AJ16</v>
      </c>
      <c r="R212" s="4" t="str" cm="1">
        <f t="array" aca="1" ref="R212" ca="1">_xlfn.LET(_xlpm.ref, OFFSET(INDIRECT(Q212),IF(_xlfn.XLOOKUP(LEFT(L212),$L$157:$L$164,$M$157:$M$164,,0,1),--RIGHT(L212)*_xlfn.XLOOKUP(LEFT(L212),$L$157:$L$164,$O$157:$O$164,,0,1),0),IF(_xlfn.XLOOKUP(LEFT(L212),$L$157:$L$164,$N$157:$N$164,,0,1),--RIGHT(L212)*_xlfn.XLOOKUP(LEFT(L212),$L$157:$L$164,$P$157:$P$164,,0,1),0),1,1),
ADDRESS(_xlfn.IFS(ROW(_xlpm.ref)&lt;8,8,ROW(_xlpm.ref)&gt;27,27,TRUE,ROW(_xlpm.ref)),_xlfn.IFS(COLUMN(_xlpm.ref)&lt;5,5,COLUMN(_xlpm.ref)&gt;64,64,TRUE,COLUMN(_xlpm.ref)),4,1))</f>
        <v>AM19</v>
      </c>
      <c r="S212" s="4"/>
      <c r="T212" s="4" t="str" cm="1">
        <f t="array" aca="1" ref="T212" ca="1">_xlfn.LET(
_xlpm.startCell, INDIRECT(G212),
_xlpm.row, IF(_xlfn.XLOOKUP(LEFT(H212),$L$157:$L$164,$M$157:$M$164,,0,1),--RIGHT(H212)*_xlfn.XLOOKUP(LEFT(H212),$L$157:$L$164,$O$157:$O$164,,0,1),0),
_xlpm.col, IF(_xlfn.XLOOKUP(LEFT(H212),$L$157:$L$164,$N$157:$N$164,,0,1),--RIGHT(H212)*_xlfn.XLOOKUP(LEFT(H212),$L$157:$L$164,$P$157:$P$164,,0,1),0),
_xlpm.adjRow, IF(ROW(_xlpm.startCell) + _xlpm.row &lt;= 0, 1, _xlpm.row),
_xlpm.adjCol, IF(COLUMN(_xlpm.startCell) + _xlpm.col &lt;= 0, 1, _xlpm.col),
_xlpm.ref, OFFSET(INDIRECT(G212),_xlpm.adjRow,_xlpm.adjCol,1,1),
ADDRESS(ROW(_xlpm.ref),COLUMN(_xlpm.ref),4,1))</f>
        <v>X17</v>
      </c>
      <c r="U212" s="4" t="str" cm="1">
        <f t="array" aca="1" ref="U212" ca="1">_xlfn.LET(
_xlpm.startCell, INDIRECT(T212),
_xlpm.row, IF(_xlfn.XLOOKUP(LEFT(I212),$L$157:$L$164,$M$157:$M$164,,0,1),--RIGHT(I212)*_xlfn.XLOOKUP(LEFT(I212),$L$157:$L$164,$O$157:$O$164,,0,1),0),
_xlpm.col, IF(_xlfn.XLOOKUP(LEFT(I212),$L$157:$L$164,$N$157:$N$164,,0,1),--RIGHT(I212)*_xlfn.XLOOKUP(LEFT(I212),$L$157:$L$164,$P$157:$P$164,,0,1),0),
_xlpm.adjRow, IF(ROW(_xlpm.startCell) + _xlpm.row &lt;= 0, 1, _xlpm.row),
_xlpm.adjCol, IF(COLUMN(_xlpm.startCell) + _xlpm.col &lt;= 0, 1, _xlpm.col),
_xlpm.ref, OFFSET(INDIRECT(T212),_xlpm.adjRow,_xlpm.adjCol,1,1),
ADDRESS(ROW(_xlpm.ref),COLUMN(_xlpm.ref),4,1))</f>
        <v>AC17</v>
      </c>
      <c r="V212" s="4" t="str" cm="1">
        <f t="array" aca="1" ref="V212" ca="1">_xlfn.LET(
_xlpm.startCell, INDIRECT(U212),
_xlpm.row, IF(_xlfn.XLOOKUP(LEFT(J212),$L$157:$L$164,$M$157:$M$164,,0,1),--RIGHT(J212)*_xlfn.XLOOKUP(LEFT(J212),$L$157:$L$164,$O$157:$O$164,,0,1),0),
_xlpm.col, IF(_xlfn.XLOOKUP(LEFT(J212),$L$157:$L$164,$N$157:$N$164,,0,1),--RIGHT(J212)*_xlfn.XLOOKUP(LEFT(J212),$L$157:$L$164,$P$157:$P$164,,0,1),0),
_xlpm.adjRow, IF(ROW(_xlpm.startCell) + _xlpm.row &lt;= 0, 1, _xlpm.row),
_xlpm.adjCol, IF(COLUMN(_xlpm.startCell) + _xlpm.col &lt;= 0, 1, _xlpm.col),
_xlpm.ref, OFFSET(INDIRECT(U212),_xlpm.adjRow,_xlpm.adjCol,1,1),
ADDRESS(ROW(_xlpm.ref),COLUMN(_xlpm.ref),4,1))</f>
        <v>AJ24</v>
      </c>
      <c r="W212" s="4" t="str" cm="1">
        <f t="array" aca="1" ref="W212" ca="1">_xlfn.LET(
_xlpm.startCell, INDIRECT(V212),
_xlpm.row, IF(_xlfn.XLOOKUP(LEFT(K212),$L$157:$L$164,$M$157:$M$164,,0,1),--RIGHT(K212)*_xlfn.XLOOKUP(LEFT(K212),$L$157:$L$164,$O$157:$O$164,,0,1),0),
_xlpm.col, IF(_xlfn.XLOOKUP(LEFT(K212),$L$157:$L$164,$N$157:$N$164,,0,1),--RIGHT(K212)*_xlfn.XLOOKUP(LEFT(K212),$L$157:$L$164,$P$157:$P$164,,0,1),0),
_xlpm.adjRow, IF(ROW(_xlpm.startCell) + _xlpm.row &lt;= 0, 1, _xlpm.row),
_xlpm.adjCol, IF(COLUMN(_xlpm.startCell) + _xlpm.col &lt;= 0, 1, _xlpm.col),
_xlpm.ref, OFFSET(INDIRECT(V212),_xlpm.adjRow,_xlpm.adjCol,1,1),
ADDRESS(ROW(_xlpm.ref),COLUMN(_xlpm.ref),4,1))</f>
        <v>AJ16</v>
      </c>
      <c r="X212" s="4" t="str" cm="1">
        <f t="array" aca="1" ref="X212" ca="1">_xlfn.LET(
_xlpm.startCell, INDIRECT(W212),
_xlpm.row, IF(_xlfn.XLOOKUP(LEFT(L212),$L$157:$L$164,$M$157:$M$164,,0,1),--RIGHT(L212)*_xlfn.XLOOKUP(LEFT(L212),$L$157:$L$164,$O$157:$O$164,,0,1),0),
_xlpm.col, IF(_xlfn.XLOOKUP(LEFT(L212),$L$157:$L$164,$N$157:$N$164,,0,1),--RIGHT(L212)*_xlfn.XLOOKUP(LEFT(L212),$L$157:$L$164,$P$157:$P$164,,0,1),0),
_xlpm.adjRow, IF(ROW(_xlpm.startCell) + _xlpm.row &lt;= 0, 1, _xlpm.row),
_xlpm.adjCol, IF(COLUMN(_xlpm.startCell) + _xlpm.col &lt;= 0, 1, _xlpm.col),
_xlpm.ref, OFFSET(INDIRECT(W212),_xlpm.adjRow,_xlpm.adjCol,1,1),
ADDRESS(ROW(_xlpm.ref),COLUMN(_xlpm.ref),4,1))</f>
        <v>AM19</v>
      </c>
      <c r="Y212" s="22"/>
      <c r="Z212" s="1" t="b">
        <f ca="1"/>
        <v>1</v>
      </c>
      <c r="AA212" s="1" t="b">
        <f ca="1"/>
        <v>1</v>
      </c>
      <c r="AB212" s="1" t="b">
        <f ca="1"/>
        <v>1</v>
      </c>
      <c r="AC212" s="1" t="b">
        <f ca="1"/>
        <v>1</v>
      </c>
      <c r="AD212" s="1" t="b">
        <f ca="1"/>
        <v>1</v>
      </c>
      <c r="AF212" s="6"/>
      <c r="AG212" s="6"/>
      <c r="AH212" s="6"/>
      <c r="AI212" s="6"/>
      <c r="AJ212" s="6"/>
      <c r="AK212" s="6"/>
      <c r="AL212" s="4"/>
      <c r="AM212" s="6"/>
      <c r="AN212" s="4"/>
      <c r="AO212" s="6"/>
      <c r="AP212" s="6"/>
      <c r="AQ212" s="6"/>
      <c r="AR212" s="6"/>
      <c r="AS212" s="6"/>
      <c r="AT212" s="6"/>
      <c r="AU212" s="6"/>
      <c r="AV212" s="6"/>
      <c r="AW212" s="6"/>
      <c r="AX212" s="6"/>
      <c r="AY212" s="6"/>
      <c r="AZ212" s="6"/>
      <c r="BA212" s="6"/>
      <c r="BB212" s="4"/>
      <c r="BC212" s="4"/>
      <c r="BD212" s="4"/>
      <c r="BE212" s="4"/>
      <c r="BF212" s="4"/>
      <c r="BG212" s="4"/>
      <c r="BH212" s="4"/>
      <c r="BI212" s="4"/>
      <c r="BJ212" s="4"/>
      <c r="BK212" s="4"/>
      <c r="IO212" s="4"/>
      <c r="IP212" s="4"/>
    </row>
    <row r="213" spans="2:250" ht="23.25" customHeight="1">
      <c r="B213" s="14">
        <f t="shared" si="5"/>
        <v>99</v>
      </c>
      <c r="C213" s="14">
        <v>3</v>
      </c>
      <c r="D213" s="161">
        <v>6</v>
      </c>
      <c r="E213" s="58" t="str">
        <f t="shared" ca="1" si="4"/>
        <v>AE14</v>
      </c>
      <c r="G213" s="15" t="s">
        <v>149</v>
      </c>
      <c r="H213" s="15" t="s">
        <v>78</v>
      </c>
      <c r="I213" s="15" t="s">
        <v>78</v>
      </c>
      <c r="J213" s="15" t="s">
        <v>64</v>
      </c>
      <c r="K213" s="15" t="s">
        <v>108</v>
      </c>
      <c r="L213" s="15" t="s">
        <v>102</v>
      </c>
      <c r="M213" s="68"/>
      <c r="N213" s="4" t="str" cm="1">
        <f t="array" aca="1" ref="N213" ca="1">_xlfn.LET(
_xlpm.startCell, INDIRECT(G213),
_xlpm.row, IF(_xlfn.XLOOKUP(LEFT(H213),$L$157:$L$164,$M$157:$M$164,,0,1),--RIGHT(H213)*_xlfn.XLOOKUP(LEFT(H213),$L$157:$L$164,$O$157:$O$164,,0,1),0),
_xlpm.col, IF(_xlfn.XLOOKUP(LEFT(H213),$L$157:$L$164,$N$157:$N$164,,0,1),--RIGHT(H213)*_xlfn.XLOOKUP(LEFT(H213),$L$157:$L$164,$P$157:$P$164,,0,1),0),
_xlpm.adjRow, IF(ROW(_xlpm.startCell) + _xlpm.row &lt;= 0, 1, _xlpm.row),
_xlpm.adjCol, IF(COLUMN(_xlpm.startCell) + _xlpm.col &lt;= 0, 1, _xlpm.col),
_xlpm.ref, OFFSET(INDIRECT(G213),_xlpm.adjRow,_xlpm.adjCol,1,1),
ADDRESS(_xlfn.IFS(ROW(_xlpm.ref)&lt;8,8,ROW(_xlpm.ref)&gt;27,27,TRUE,ROW(_xlpm.ref)),_xlfn.IFS(COLUMN(_xlpm.ref)&lt;5,5,COLUMN(_xlpm.ref)&gt;64,64,TRUE,COLUMN(_xlpm.ref)),4,1))</f>
        <v>AP17</v>
      </c>
      <c r="O213" s="4" t="str" cm="1">
        <f t="array" aca="1" ref="O213" ca="1">_xlfn.LET(
_xlpm.startCell, INDIRECT(N213),
_xlpm.row, IF(_xlfn.XLOOKUP(LEFT(I213),$L$157:$L$164,$M$157:$M$164,,0,1),--RIGHT(I213)*_xlfn.XLOOKUP(LEFT(I213),$L$157:$L$164,$O$157:$O$164,,0,1),0),
_xlpm.col, IF(_xlfn.XLOOKUP(LEFT(I213),$L$157:$L$164,$N$157:$N$164,,0,1),--RIGHT(I213)*_xlfn.XLOOKUP(LEFT(I213),$L$157:$L$164,$P$157:$P$164,,0,1),0),
_xlpm.adjRow, IF(ROW(_xlpm.startCell) + _xlpm.row &lt;= 0, 1, _xlpm.row),
_xlpm.adjCol, IF(COLUMN(_xlpm.startCell) + _xlpm.col &lt;= 0, 1, _xlpm.col),
_xlpm.ref, OFFSET(INDIRECT(N213),_xlpm.adjRow,_xlpm.adjCol,1,1),
ADDRESS(_xlfn.IFS(ROW(_xlpm.ref)&lt;8,8,ROW(_xlpm.ref)&gt;27,27,TRUE,ROW(_xlpm.ref)),_xlfn.IFS(COLUMN(_xlpm.ref)&lt;5,5,COLUMN(_xlpm.ref)&gt;64,64,TRUE,COLUMN(_xlpm.ref)),4,1))</f>
        <v>AR19</v>
      </c>
      <c r="P213" s="4" t="str" cm="1">
        <f t="array" aca="1" ref="P213" ca="1">_xlfn.LET(_xlpm.ref, OFFSET(INDIRECT(O213),IF(_xlfn.XLOOKUP(LEFT(J213),$L$157:$L$164,$M$157:$M$164,,0,1),--RIGHT(J213)*_xlfn.XLOOKUP(LEFT(J213),$L$157:$L$164,$O$157:$O$164,,0,1),0),IF(_xlfn.XLOOKUP(LEFT(J213),$L$157:$L$164,$N$157:$N$164,,0,1),--RIGHT(J213)*_xlfn.XLOOKUP(LEFT(J213),$L$157:$L$164,$P$157:$P$164,,0,1),0),1,1),
ADDRESS(_xlfn.IFS(ROW(_xlpm.ref)&lt;8,8,ROW(_xlpm.ref)&gt;27,27,TRUE,ROW(_xlpm.ref)),_xlfn.IFS(COLUMN(_xlpm.ref)&lt;5,5,COLUMN(_xlpm.ref)&gt;64,64,TRUE,COLUMN(_xlpm.ref)),4,1))</f>
        <v>AL13</v>
      </c>
      <c r="Q213" s="4" t="str" cm="1">
        <f t="array" aca="1" ref="Q213" ca="1">_xlfn.LET(_xlpm.ref, OFFSET(INDIRECT(P213),IF(_xlfn.XLOOKUP(LEFT(K213),$L$157:$L$164,$M$157:$M$164,,0,1),--RIGHT(K213)*_xlfn.XLOOKUP(LEFT(K213),$L$157:$L$164,$O$157:$O$164,,0,1),0),IF(_xlfn.XLOOKUP(LEFT(K213),$L$157:$L$164,$N$157:$N$164,,0,1),--RIGHT(K213)*_xlfn.XLOOKUP(LEFT(K213),$L$157:$L$164,$P$157:$P$164,,0,1),0),1,1),
ADDRESS(_xlfn.IFS(ROW(_xlpm.ref)&lt;8,8,ROW(_xlpm.ref)&gt;27,27,TRUE,ROW(_xlpm.ref)),_xlfn.IFS(COLUMN(_xlpm.ref)&lt;5,5,COLUMN(_xlpm.ref)&gt;64,64,TRUE,COLUMN(_xlpm.ref)),4,1))</f>
        <v>AM14</v>
      </c>
      <c r="R213" s="4" t="str" cm="1">
        <f t="array" aca="1" ref="R213" ca="1">_xlfn.LET(_xlpm.ref, OFFSET(INDIRECT(Q213),IF(_xlfn.XLOOKUP(LEFT(L213),$L$157:$L$164,$M$157:$M$164,,0,1),--RIGHT(L213)*_xlfn.XLOOKUP(LEFT(L213),$L$157:$L$164,$O$157:$O$164,,0,1),0),IF(_xlfn.XLOOKUP(LEFT(L213),$L$157:$L$164,$N$157:$N$164,,0,1),--RIGHT(L213)*_xlfn.XLOOKUP(LEFT(L213),$L$157:$L$164,$P$157:$P$164,,0,1),0),1,1),
ADDRESS(_xlfn.IFS(ROW(_xlpm.ref)&lt;8,8,ROW(_xlpm.ref)&gt;27,27,TRUE,ROW(_xlpm.ref)),_xlfn.IFS(COLUMN(_xlpm.ref)&lt;5,5,COLUMN(_xlpm.ref)&gt;64,64,TRUE,COLUMN(_xlpm.ref)),4,1))</f>
        <v>AE14</v>
      </c>
      <c r="S213" s="4"/>
      <c r="T213" s="4" t="str" cm="1">
        <f t="array" aca="1" ref="T213" ca="1">_xlfn.LET(
_xlpm.startCell, INDIRECT(G213),
_xlpm.row, IF(_xlfn.XLOOKUP(LEFT(H213),$L$157:$L$164,$M$157:$M$164,,0,1),--RIGHT(H213)*_xlfn.XLOOKUP(LEFT(H213),$L$157:$L$164,$O$157:$O$164,,0,1),0),
_xlpm.col, IF(_xlfn.XLOOKUP(LEFT(H213),$L$157:$L$164,$N$157:$N$164,,0,1),--RIGHT(H213)*_xlfn.XLOOKUP(LEFT(H213),$L$157:$L$164,$P$157:$P$164,,0,1),0),
_xlpm.adjRow, IF(ROW(_xlpm.startCell) + _xlpm.row &lt;= 0, 1, _xlpm.row),
_xlpm.adjCol, IF(COLUMN(_xlpm.startCell) + _xlpm.col &lt;= 0, 1, _xlpm.col),
_xlpm.ref, OFFSET(INDIRECT(G213),_xlpm.adjRow,_xlpm.adjCol,1,1),
ADDRESS(ROW(_xlpm.ref),COLUMN(_xlpm.ref),4,1))</f>
        <v>AP17</v>
      </c>
      <c r="U213" s="4" t="str" cm="1">
        <f t="array" aca="1" ref="U213" ca="1">_xlfn.LET(
_xlpm.startCell, INDIRECT(T213),
_xlpm.row, IF(_xlfn.XLOOKUP(LEFT(I213),$L$157:$L$164,$M$157:$M$164,,0,1),--RIGHT(I213)*_xlfn.XLOOKUP(LEFT(I213),$L$157:$L$164,$O$157:$O$164,,0,1),0),
_xlpm.col, IF(_xlfn.XLOOKUP(LEFT(I213),$L$157:$L$164,$N$157:$N$164,,0,1),--RIGHT(I213)*_xlfn.XLOOKUP(LEFT(I213),$L$157:$L$164,$P$157:$P$164,,0,1),0),
_xlpm.adjRow, IF(ROW(_xlpm.startCell) + _xlpm.row &lt;= 0, 1, _xlpm.row),
_xlpm.adjCol, IF(COLUMN(_xlpm.startCell) + _xlpm.col &lt;= 0, 1, _xlpm.col),
_xlpm.ref, OFFSET(INDIRECT(T213),_xlpm.adjRow,_xlpm.adjCol,1,1),
ADDRESS(ROW(_xlpm.ref),COLUMN(_xlpm.ref),4,1))</f>
        <v>AR19</v>
      </c>
      <c r="V213" s="4" t="str" cm="1">
        <f t="array" aca="1" ref="V213" ca="1">_xlfn.LET(
_xlpm.startCell, INDIRECT(U213),
_xlpm.row, IF(_xlfn.XLOOKUP(LEFT(J213),$L$157:$L$164,$M$157:$M$164,,0,1),--RIGHT(J213)*_xlfn.XLOOKUP(LEFT(J213),$L$157:$L$164,$O$157:$O$164,,0,1),0),
_xlpm.col, IF(_xlfn.XLOOKUP(LEFT(J213),$L$157:$L$164,$N$157:$N$164,,0,1),--RIGHT(J213)*_xlfn.XLOOKUP(LEFT(J213),$L$157:$L$164,$P$157:$P$164,,0,1),0),
_xlpm.adjRow, IF(ROW(_xlpm.startCell) + _xlpm.row &lt;= 0, 1, _xlpm.row),
_xlpm.adjCol, IF(COLUMN(_xlpm.startCell) + _xlpm.col &lt;= 0, 1, _xlpm.col),
_xlpm.ref, OFFSET(INDIRECT(U213),_xlpm.adjRow,_xlpm.adjCol,1,1),
ADDRESS(ROW(_xlpm.ref),COLUMN(_xlpm.ref),4,1))</f>
        <v>AL13</v>
      </c>
      <c r="W213" s="4" t="str" cm="1">
        <f t="array" aca="1" ref="W213" ca="1">_xlfn.LET(
_xlpm.startCell, INDIRECT(V213),
_xlpm.row, IF(_xlfn.XLOOKUP(LEFT(K213),$L$157:$L$164,$M$157:$M$164,,0,1),--RIGHT(K213)*_xlfn.XLOOKUP(LEFT(K213),$L$157:$L$164,$O$157:$O$164,,0,1),0),
_xlpm.col, IF(_xlfn.XLOOKUP(LEFT(K213),$L$157:$L$164,$N$157:$N$164,,0,1),--RIGHT(K213)*_xlfn.XLOOKUP(LEFT(K213),$L$157:$L$164,$P$157:$P$164,,0,1),0),
_xlpm.adjRow, IF(ROW(_xlpm.startCell) + _xlpm.row &lt;= 0, 1, _xlpm.row),
_xlpm.adjCol, IF(COLUMN(_xlpm.startCell) + _xlpm.col &lt;= 0, 1, _xlpm.col),
_xlpm.ref, OFFSET(INDIRECT(V213),_xlpm.adjRow,_xlpm.adjCol,1,1),
ADDRESS(ROW(_xlpm.ref),COLUMN(_xlpm.ref),4,1))</f>
        <v>AM14</v>
      </c>
      <c r="X213" s="4" t="str" cm="1">
        <f t="array" aca="1" ref="X213" ca="1">_xlfn.LET(
_xlpm.startCell, INDIRECT(W213),
_xlpm.row, IF(_xlfn.XLOOKUP(LEFT(L213),$L$157:$L$164,$M$157:$M$164,,0,1),--RIGHT(L213)*_xlfn.XLOOKUP(LEFT(L213),$L$157:$L$164,$O$157:$O$164,,0,1),0),
_xlpm.col, IF(_xlfn.XLOOKUP(LEFT(L213),$L$157:$L$164,$N$157:$N$164,,0,1),--RIGHT(L213)*_xlfn.XLOOKUP(LEFT(L213),$L$157:$L$164,$P$157:$P$164,,0,1),0),
_xlpm.adjRow, IF(ROW(_xlpm.startCell) + _xlpm.row &lt;= 0, 1, _xlpm.row),
_xlpm.adjCol, IF(COLUMN(_xlpm.startCell) + _xlpm.col &lt;= 0, 1, _xlpm.col),
_xlpm.ref, OFFSET(INDIRECT(W213),_xlpm.adjRow,_xlpm.adjCol,1,1),
ADDRESS(ROW(_xlpm.ref),COLUMN(_xlpm.ref),4,1))</f>
        <v>AE14</v>
      </c>
      <c r="Y213" s="22"/>
      <c r="Z213" s="1" t="b">
        <f ca="1"/>
        <v>1</v>
      </c>
      <c r="AA213" s="1" t="b">
        <f ca="1"/>
        <v>1</v>
      </c>
      <c r="AB213" s="1" t="b">
        <f ca="1"/>
        <v>1</v>
      </c>
      <c r="AC213" s="1" t="b">
        <f ca="1"/>
        <v>1</v>
      </c>
      <c r="AD213" s="1" t="b">
        <f ca="1"/>
        <v>1</v>
      </c>
      <c r="AF213" s="6"/>
      <c r="AG213" s="6"/>
      <c r="AH213" s="6"/>
      <c r="AI213" s="6"/>
      <c r="AJ213" s="6"/>
      <c r="AK213" s="6"/>
      <c r="AL213" s="4"/>
      <c r="AM213" s="6"/>
      <c r="AN213" s="4"/>
      <c r="AO213" s="6"/>
      <c r="AP213" s="6"/>
      <c r="AQ213" s="6"/>
      <c r="AR213" s="6"/>
      <c r="AS213" s="6"/>
      <c r="AT213" s="6"/>
      <c r="AU213" s="6"/>
      <c r="AV213" s="6"/>
      <c r="AW213" s="6"/>
      <c r="AX213" s="6"/>
      <c r="AY213" s="6"/>
      <c r="AZ213" s="6"/>
      <c r="BA213" s="6"/>
      <c r="BB213" s="4"/>
      <c r="BC213" s="4"/>
      <c r="BD213" s="4"/>
      <c r="BE213" s="4"/>
      <c r="BF213" s="4"/>
      <c r="BG213" s="4"/>
      <c r="BH213" s="4"/>
      <c r="BI213" s="4"/>
      <c r="BJ213" s="4"/>
      <c r="BK213" s="4"/>
      <c r="IO213" s="4"/>
      <c r="IP213" s="4"/>
    </row>
    <row r="214" spans="2:250" ht="23.25" customHeight="1">
      <c r="B214" s="14">
        <f t="shared" si="5"/>
        <v>100</v>
      </c>
      <c r="C214" s="14">
        <v>3</v>
      </c>
      <c r="D214" s="161">
        <v>6</v>
      </c>
      <c r="E214" s="58" t="str">
        <f t="shared" ca="1" si="4"/>
        <v>M25</v>
      </c>
      <c r="G214" s="15" t="s">
        <v>27</v>
      </c>
      <c r="H214" s="15" t="s">
        <v>66</v>
      </c>
      <c r="I214" s="15" t="s">
        <v>55</v>
      </c>
      <c r="J214" s="15" t="s">
        <v>104</v>
      </c>
      <c r="K214" s="15" t="s">
        <v>127</v>
      </c>
      <c r="L214" s="15" t="s">
        <v>67</v>
      </c>
      <c r="M214" s="68"/>
      <c r="N214" s="4" t="str" cm="1">
        <f t="array" aca="1" ref="N214" ca="1">_xlfn.LET(
_xlpm.startCell, INDIRECT(G214),
_xlpm.row, IF(_xlfn.XLOOKUP(LEFT(H214),$L$157:$L$164,$M$157:$M$164,,0,1),--RIGHT(H214)*_xlfn.XLOOKUP(LEFT(H214),$L$157:$L$164,$O$157:$O$164,,0,1),0),
_xlpm.col, IF(_xlfn.XLOOKUP(LEFT(H214),$L$157:$L$164,$N$157:$N$164,,0,1),--RIGHT(H214)*_xlfn.XLOOKUP(LEFT(H214),$L$157:$L$164,$P$157:$P$164,,0,1),0),
_xlpm.adjRow, IF(ROW(_xlpm.startCell) + _xlpm.row &lt;= 0, 1, _xlpm.row),
_xlpm.adjCol, IF(COLUMN(_xlpm.startCell) + _xlpm.col &lt;= 0, 1, _xlpm.col),
_xlpm.ref, OFFSET(INDIRECT(G214),_xlpm.adjRow,_xlpm.adjCol,1,1),
ADDRESS(_xlfn.IFS(ROW(_xlpm.ref)&lt;8,8,ROW(_xlpm.ref)&gt;27,27,TRUE,ROW(_xlpm.ref)),_xlfn.IFS(COLUMN(_xlpm.ref)&lt;5,5,COLUMN(_xlpm.ref)&gt;64,64,TRUE,COLUMN(_xlpm.ref)),4,1))</f>
        <v>V24</v>
      </c>
      <c r="O214" s="4" t="str" cm="1">
        <f t="array" aca="1" ref="O214" ca="1">_xlfn.LET(
_xlpm.startCell, INDIRECT(N214),
_xlpm.row, IF(_xlfn.XLOOKUP(LEFT(I214),$L$157:$L$164,$M$157:$M$164,,0,1),--RIGHT(I214)*_xlfn.XLOOKUP(LEFT(I214),$L$157:$L$164,$O$157:$O$164,,0,1),0),
_xlpm.col, IF(_xlfn.XLOOKUP(LEFT(I214),$L$157:$L$164,$N$157:$N$164,,0,1),--RIGHT(I214)*_xlfn.XLOOKUP(LEFT(I214),$L$157:$L$164,$P$157:$P$164,,0,1),0),
_xlpm.adjRow, IF(ROW(_xlpm.startCell) + _xlpm.row &lt;= 0, 1, _xlpm.row),
_xlpm.adjCol, IF(COLUMN(_xlpm.startCell) + _xlpm.col &lt;= 0, 1, _xlpm.col),
_xlpm.ref, OFFSET(INDIRECT(N214),_xlpm.adjRow,_xlpm.adjCol,1,1),
ADDRESS(_xlfn.IFS(ROW(_xlpm.ref)&lt;8,8,ROW(_xlpm.ref)&gt;27,27,TRUE,ROW(_xlpm.ref)),_xlfn.IFS(COLUMN(_xlpm.ref)&lt;5,5,COLUMN(_xlpm.ref)&gt;64,64,TRUE,COLUMN(_xlpm.ref)),4,1))</f>
        <v>O27</v>
      </c>
      <c r="P214" s="4" t="str" cm="1">
        <f t="array" aca="1" ref="P214" ca="1">_xlfn.LET(_xlpm.ref, OFFSET(INDIRECT(O214),IF(_xlfn.XLOOKUP(LEFT(J214),$L$157:$L$164,$M$157:$M$164,,0,1),--RIGHT(J214)*_xlfn.XLOOKUP(LEFT(J214),$L$157:$L$164,$O$157:$O$164,,0,1),0),IF(_xlfn.XLOOKUP(LEFT(J214),$L$157:$L$164,$N$157:$N$164,,0,1),--RIGHT(J214)*_xlfn.XLOOKUP(LEFT(J214),$L$157:$L$164,$P$157:$P$164,,0,1),0),1,1),
ADDRESS(_xlfn.IFS(ROW(_xlpm.ref)&lt;8,8,ROW(_xlpm.ref)&gt;27,27,TRUE,ROW(_xlpm.ref)),_xlfn.IFS(COLUMN(_xlpm.ref)&lt;5,5,COLUMN(_xlpm.ref)&gt;64,64,TRUE,COLUMN(_xlpm.ref)),4,1))</f>
        <v>O27</v>
      </c>
      <c r="Q214" s="4" t="str" cm="1">
        <f t="array" aca="1" ref="Q214" ca="1">_xlfn.LET(_xlpm.ref, OFFSET(INDIRECT(P214),IF(_xlfn.XLOOKUP(LEFT(K214),$L$157:$L$164,$M$157:$M$164,,0,1),--RIGHT(K214)*_xlfn.XLOOKUP(LEFT(K214),$L$157:$L$164,$O$157:$O$164,,0,1),0),IF(_xlfn.XLOOKUP(LEFT(K214),$L$157:$L$164,$N$157:$N$164,,0,1),--RIGHT(K214)*_xlfn.XLOOKUP(LEFT(K214),$L$157:$L$164,$P$157:$P$164,,0,1),0),1,1),
ADDRESS(_xlfn.IFS(ROW(_xlpm.ref)&lt;8,8,ROW(_xlpm.ref)&gt;27,27,TRUE,ROW(_xlpm.ref)),_xlfn.IFS(COLUMN(_xlpm.ref)&lt;5,5,COLUMN(_xlpm.ref)&gt;64,64,TRUE,COLUMN(_xlpm.ref)),4,1))</f>
        <v>O27</v>
      </c>
      <c r="R214" s="4" t="str" cm="1">
        <f t="array" aca="1" ref="R214" ca="1">_xlfn.LET(_xlpm.ref, OFFSET(INDIRECT(Q214),IF(_xlfn.XLOOKUP(LEFT(L214),$L$157:$L$164,$M$157:$M$164,,0,1),--RIGHT(L214)*_xlfn.XLOOKUP(LEFT(L214),$L$157:$L$164,$O$157:$O$164,,0,1),0),IF(_xlfn.XLOOKUP(LEFT(L214),$L$157:$L$164,$N$157:$N$164,,0,1),--RIGHT(L214)*_xlfn.XLOOKUP(LEFT(L214),$L$157:$L$164,$P$157:$P$164,,0,1),0),1,1),
ADDRESS(_xlfn.IFS(ROW(_xlpm.ref)&lt;8,8,ROW(_xlpm.ref)&gt;27,27,TRUE,ROW(_xlpm.ref)),_xlfn.IFS(COLUMN(_xlpm.ref)&lt;5,5,COLUMN(_xlpm.ref)&gt;64,64,TRUE,COLUMN(_xlpm.ref)),4,1))</f>
        <v>M25</v>
      </c>
      <c r="S214" s="4"/>
      <c r="T214" s="4" t="str" cm="1">
        <f t="array" aca="1" ref="T214" ca="1">_xlfn.LET(
_xlpm.startCell, INDIRECT(G214),
_xlpm.row, IF(_xlfn.XLOOKUP(LEFT(H214),$L$157:$L$164,$M$157:$M$164,,0,1),--RIGHT(H214)*_xlfn.XLOOKUP(LEFT(H214),$L$157:$L$164,$O$157:$O$164,,0,1),0),
_xlpm.col, IF(_xlfn.XLOOKUP(LEFT(H214),$L$157:$L$164,$N$157:$N$164,,0,1),--RIGHT(H214)*_xlfn.XLOOKUP(LEFT(H214),$L$157:$L$164,$P$157:$P$164,,0,1),0),
_xlpm.adjRow, IF(ROW(_xlpm.startCell) + _xlpm.row &lt;= 0, 1, _xlpm.row),
_xlpm.adjCol, IF(COLUMN(_xlpm.startCell) + _xlpm.col &lt;= 0, 1, _xlpm.col),
_xlpm.ref, OFFSET(INDIRECT(G214),_xlpm.adjRow,_xlpm.adjCol,1,1),
ADDRESS(ROW(_xlpm.ref),COLUMN(_xlpm.ref),4,1))</f>
        <v>V24</v>
      </c>
      <c r="U214" s="4" t="str" cm="1">
        <f t="array" aca="1" ref="U214" ca="1">_xlfn.LET(
_xlpm.startCell, INDIRECT(T214),
_xlpm.row, IF(_xlfn.XLOOKUP(LEFT(I214),$L$157:$L$164,$M$157:$M$164,,0,1),--RIGHT(I214)*_xlfn.XLOOKUP(LEFT(I214),$L$157:$L$164,$O$157:$O$164,,0,1),0),
_xlpm.col, IF(_xlfn.XLOOKUP(LEFT(I214),$L$157:$L$164,$N$157:$N$164,,0,1),--RIGHT(I214)*_xlfn.XLOOKUP(LEFT(I214),$L$157:$L$164,$P$157:$P$164,,0,1),0),
_xlpm.adjRow, IF(ROW(_xlpm.startCell) + _xlpm.row &lt;= 0, 1, _xlpm.row),
_xlpm.adjCol, IF(COLUMN(_xlpm.startCell) + _xlpm.col &lt;= 0, 1, _xlpm.col),
_xlpm.ref, OFFSET(INDIRECT(T214),_xlpm.adjRow,_xlpm.adjCol,1,1),
ADDRESS(ROW(_xlpm.ref),COLUMN(_xlpm.ref),4,1))</f>
        <v>O31</v>
      </c>
      <c r="V214" s="4" t="str" cm="1">
        <f t="array" aca="1" ref="V214" ca="1">_xlfn.LET(
_xlpm.startCell, INDIRECT(U214),
_xlpm.row, IF(_xlfn.XLOOKUP(LEFT(J214),$L$157:$L$164,$M$157:$M$164,,0,1),--RIGHT(J214)*_xlfn.XLOOKUP(LEFT(J214),$L$157:$L$164,$O$157:$O$164,,0,1),0),
_xlpm.col, IF(_xlfn.XLOOKUP(LEFT(J214),$L$157:$L$164,$N$157:$N$164,,0,1),--RIGHT(J214)*_xlfn.XLOOKUP(LEFT(J214),$L$157:$L$164,$P$157:$P$164,,0,1),0),
_xlpm.adjRow, IF(ROW(_xlpm.startCell) + _xlpm.row &lt;= 0, 1, _xlpm.row),
_xlpm.adjCol, IF(COLUMN(_xlpm.startCell) + _xlpm.col &lt;= 0, 1, _xlpm.col),
_xlpm.ref, OFFSET(INDIRECT(U214),_xlpm.adjRow,_xlpm.adjCol,1,1),
ADDRESS(ROW(_xlpm.ref),COLUMN(_xlpm.ref),4,1))</f>
        <v>O34</v>
      </c>
      <c r="W214" s="4" t="str" cm="1">
        <f t="array" aca="1" ref="W214" ca="1">_xlfn.LET(
_xlpm.startCell, INDIRECT(V214),
_xlpm.row, IF(_xlfn.XLOOKUP(LEFT(K214),$L$157:$L$164,$M$157:$M$164,,0,1),--RIGHT(K214)*_xlfn.XLOOKUP(LEFT(K214),$L$157:$L$164,$O$157:$O$164,,0,1),0),
_xlpm.col, IF(_xlfn.XLOOKUP(LEFT(K214),$L$157:$L$164,$N$157:$N$164,,0,1),--RIGHT(K214)*_xlfn.XLOOKUP(LEFT(K214),$L$157:$L$164,$P$157:$P$164,,0,1),0),
_xlpm.adjRow, IF(ROW(_xlpm.startCell) + _xlpm.row &lt;= 0, 1, _xlpm.row),
_xlpm.adjCol, IF(COLUMN(_xlpm.startCell) + _xlpm.col &lt;= 0, 1, _xlpm.col),
_xlpm.ref, OFFSET(INDIRECT(V214),_xlpm.adjRow,_xlpm.adjCol,1,1),
ADDRESS(ROW(_xlpm.ref),COLUMN(_xlpm.ref),4,1))</f>
        <v>O43</v>
      </c>
      <c r="X214" s="4" t="str" cm="1">
        <f t="array" aca="1" ref="X214" ca="1">_xlfn.LET(
_xlpm.startCell, INDIRECT(W214),
_xlpm.row, IF(_xlfn.XLOOKUP(LEFT(L214),$L$157:$L$164,$M$157:$M$164,,0,1),--RIGHT(L214)*_xlfn.XLOOKUP(LEFT(L214),$L$157:$L$164,$O$157:$O$164,,0,1),0),
_xlpm.col, IF(_xlfn.XLOOKUP(LEFT(L214),$L$157:$L$164,$N$157:$N$164,,0,1),--RIGHT(L214)*_xlfn.XLOOKUP(LEFT(L214),$L$157:$L$164,$P$157:$P$164,,0,1),0),
_xlpm.adjRow, IF(ROW(_xlpm.startCell) + _xlpm.row &lt;= 0, 1, _xlpm.row),
_xlpm.adjCol, IF(COLUMN(_xlpm.startCell) + _xlpm.col &lt;= 0, 1, _xlpm.col),
_xlpm.ref, OFFSET(INDIRECT(W214),_xlpm.adjRow,_xlpm.adjCol,1,1),
ADDRESS(ROW(_xlpm.ref),COLUMN(_xlpm.ref),4,1))</f>
        <v>M41</v>
      </c>
      <c r="Y214" s="22"/>
      <c r="Z214" s="1" t="b">
        <f ca="1"/>
        <v>1</v>
      </c>
      <c r="AA214" s="1" t="b">
        <f ca="1"/>
        <v>0</v>
      </c>
      <c r="AB214" s="1" t="b">
        <f ca="1"/>
        <v>0</v>
      </c>
      <c r="AC214" s="1" t="b">
        <f ca="1"/>
        <v>0</v>
      </c>
      <c r="AD214" s="1" t="b">
        <f ca="1"/>
        <v>0</v>
      </c>
      <c r="AF214" s="6"/>
      <c r="AG214" s="6"/>
      <c r="AH214" s="6"/>
      <c r="AI214" s="6"/>
      <c r="AJ214" s="6"/>
      <c r="AK214" s="6"/>
      <c r="AL214" s="4"/>
      <c r="AM214" s="6"/>
      <c r="AN214" s="4"/>
      <c r="AO214" s="6"/>
      <c r="AP214" s="6"/>
      <c r="AQ214" s="6"/>
      <c r="AR214" s="6"/>
      <c r="AS214" s="6"/>
      <c r="AT214" s="6"/>
      <c r="AU214" s="6"/>
      <c r="AV214" s="6"/>
      <c r="AW214" s="6"/>
      <c r="AX214" s="6"/>
      <c r="AY214" s="6"/>
      <c r="AZ214" s="6"/>
      <c r="BA214" s="6"/>
      <c r="BB214" s="4"/>
      <c r="BC214" s="4"/>
      <c r="BD214" s="4"/>
      <c r="BE214" s="4"/>
      <c r="BF214" s="4"/>
      <c r="BG214" s="4"/>
      <c r="BH214" s="4"/>
      <c r="BI214" s="4"/>
      <c r="BJ214" s="4"/>
      <c r="BK214" s="4"/>
      <c r="IO214" s="4"/>
      <c r="IP214" s="4"/>
    </row>
    <row r="215" spans="2:250" ht="15" customHeight="1">
      <c r="G215" s="10"/>
      <c r="N215" s="4"/>
      <c r="O215" s="4"/>
      <c r="P215" s="4"/>
      <c r="Q215" s="4"/>
      <c r="R215" s="4"/>
      <c r="S215" s="4"/>
      <c r="T215" s="4"/>
      <c r="U215" s="4"/>
      <c r="V215" s="4"/>
      <c r="W215" s="4"/>
      <c r="X215" s="4"/>
      <c r="Y215" s="22"/>
      <c r="AF215" s="5"/>
      <c r="AG215" s="5"/>
      <c r="AH215" s="6"/>
      <c r="AI215" s="6"/>
      <c r="AJ215" s="6"/>
      <c r="AK215" s="6"/>
      <c r="AL215" s="6"/>
      <c r="AM215" s="6"/>
      <c r="AN215" s="4"/>
      <c r="AO215" s="6"/>
      <c r="AP215" s="4"/>
      <c r="AQ215" s="6"/>
      <c r="AR215" s="6"/>
      <c r="AS215" s="6"/>
      <c r="AT215" s="6"/>
      <c r="AU215" s="6"/>
      <c r="AV215" s="6"/>
      <c r="AW215" s="6"/>
      <c r="AX215" s="6"/>
      <c r="AY215" s="6"/>
      <c r="AZ215" s="6"/>
      <c r="BA215" s="6"/>
      <c r="BB215" s="6"/>
      <c r="BC215" s="6"/>
      <c r="BD215" s="4"/>
      <c r="BE215" s="4"/>
      <c r="BF215" s="4"/>
      <c r="BG215" s="4"/>
      <c r="BH215" s="4"/>
      <c r="BI215" s="4"/>
      <c r="BJ215" s="4"/>
      <c r="BK215" s="4"/>
      <c r="BL215" s="4"/>
      <c r="BM215" s="4"/>
    </row>
    <row r="216" spans="2:250" ht="15" customHeight="1">
      <c r="E216" s="26"/>
      <c r="P216" s="5"/>
      <c r="Q216" s="5"/>
      <c r="R216" s="5"/>
      <c r="S216" s="5"/>
      <c r="T216" s="5"/>
      <c r="U216" s="5"/>
      <c r="V216" s="5"/>
      <c r="W216" s="5"/>
      <c r="X216" s="5"/>
      <c r="Y216" s="5"/>
      <c r="Z216" s="5"/>
      <c r="AA216" s="5"/>
      <c r="AB216" s="5"/>
      <c r="AC216" s="5"/>
      <c r="AD216" s="5"/>
      <c r="AE216" s="5"/>
      <c r="AF216" s="5"/>
      <c r="AG216" s="5"/>
      <c r="AH216" s="6"/>
      <c r="AI216" s="6"/>
      <c r="AJ216" s="6"/>
      <c r="AK216" s="6"/>
      <c r="AL216" s="6"/>
      <c r="AM216" s="6"/>
      <c r="AN216" s="4"/>
      <c r="AO216" s="6"/>
      <c r="AP216" s="4"/>
      <c r="AQ216" s="6"/>
      <c r="AR216" s="6"/>
      <c r="AS216" s="6"/>
      <c r="AT216" s="6"/>
      <c r="AU216" s="6"/>
      <c r="AV216" s="6"/>
      <c r="AW216" s="6"/>
      <c r="AX216" s="6"/>
      <c r="AY216" s="6"/>
      <c r="AZ216" s="6"/>
      <c r="BA216" s="6"/>
      <c r="BB216" s="6"/>
      <c r="BC216" s="6"/>
      <c r="BD216" s="4"/>
      <c r="BE216" s="4"/>
      <c r="BF216" s="4"/>
      <c r="BG216" s="4"/>
      <c r="BH216" s="4"/>
      <c r="BI216" s="4"/>
      <c r="BJ216" s="4"/>
      <c r="BK216" s="4"/>
      <c r="BL216" s="4"/>
      <c r="BM216" s="4"/>
    </row>
    <row r="217" spans="2:250" ht="15" customHeight="1" thickBot="1">
      <c r="N217" s="4"/>
      <c r="O217" s="18"/>
      <c r="R217" s="5"/>
      <c r="S217" s="5"/>
      <c r="T217" s="16"/>
      <c r="U217" s="5"/>
      <c r="V217" s="5"/>
      <c r="W217" s="5"/>
      <c r="X217" s="5"/>
      <c r="Y217" s="5"/>
      <c r="Z217" s="5"/>
      <c r="AA217" s="5"/>
      <c r="AD217" s="6"/>
      <c r="AH217" s="6"/>
      <c r="AI217" s="6"/>
      <c r="AJ217" s="6"/>
    </row>
    <row r="218" spans="2:250" ht="19.5" customHeight="1" thickBot="1">
      <c r="B218" s="171" t="s">
        <v>232</v>
      </c>
      <c r="C218" s="172" t="s">
        <v>243</v>
      </c>
      <c r="D218" s="24" t="s">
        <v>510</v>
      </c>
      <c r="F218" s="6"/>
      <c r="G218" s="7"/>
      <c r="K218" s="167" t="s">
        <v>46</v>
      </c>
      <c r="L218" s="167"/>
      <c r="M218" s="167" t="s">
        <v>47</v>
      </c>
      <c r="O218" s="18"/>
      <c r="R218" s="5"/>
      <c r="S218" s="5"/>
      <c r="T218" s="16"/>
      <c r="U218" s="5"/>
      <c r="V218" s="5"/>
      <c r="W218" s="5"/>
      <c r="X218" s="5"/>
      <c r="Y218" s="5"/>
      <c r="Z218" s="5"/>
      <c r="AA218" s="5"/>
      <c r="AD218" s="6"/>
      <c r="AG218" s="4"/>
      <c r="AH218" s="6"/>
      <c r="AI218" s="6"/>
      <c r="AJ218" s="6"/>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row>
    <row r="219" spans="2:250" ht="18" customHeight="1">
      <c r="K219" s="178" t="s">
        <v>44</v>
      </c>
      <c r="L219" s="179"/>
      <c r="M219" s="76"/>
      <c r="R219" s="5"/>
      <c r="S219" s="5"/>
      <c r="T219" s="5"/>
      <c r="U219" s="5"/>
      <c r="V219" s="5"/>
      <c r="W219" s="5"/>
      <c r="X219" s="5"/>
      <c r="Y219" s="5"/>
      <c r="Z219" s="5"/>
      <c r="AA219" s="5"/>
      <c r="AD219" s="6"/>
      <c r="AG219" s="4"/>
      <c r="AI219" s="6"/>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row>
    <row r="220" spans="2:250" ht="18" customHeight="1">
      <c r="B220" s="9" t="s">
        <v>502</v>
      </c>
      <c r="K220" s="178" t="s">
        <v>524</v>
      </c>
      <c r="L220" s="179"/>
      <c r="M220" s="77"/>
      <c r="O220" s="4"/>
      <c r="R220" s="5"/>
      <c r="S220" s="5"/>
      <c r="T220" s="5"/>
      <c r="U220" s="5"/>
      <c r="V220" s="5"/>
      <c r="W220" s="5"/>
      <c r="X220" s="5"/>
      <c r="Y220" s="5"/>
      <c r="Z220" s="5"/>
      <c r="AA220" s="5"/>
      <c r="AD220" s="6"/>
      <c r="AI220" s="6"/>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row>
    <row r="221" spans="2:250" ht="18" customHeight="1">
      <c r="B221" s="50"/>
      <c r="K221" s="180" t="s">
        <v>45</v>
      </c>
      <c r="L221" s="181"/>
      <c r="M221" s="78"/>
      <c r="O221" s="4"/>
      <c r="R221" s="5"/>
      <c r="S221" s="5"/>
      <c r="T221" s="5"/>
      <c r="U221" s="5"/>
      <c r="V221" s="5"/>
      <c r="W221" s="5"/>
      <c r="X221" s="5"/>
      <c r="Y221" s="5"/>
      <c r="Z221" s="5"/>
      <c r="AA221" s="5"/>
      <c r="AD221" s="6"/>
      <c r="AI221" s="6"/>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row>
    <row r="222" spans="2:250" ht="14.85" customHeight="1">
      <c r="B222" s="50"/>
      <c r="M222" s="4"/>
      <c r="N222" s="4"/>
      <c r="O222" s="4"/>
      <c r="R222" s="5"/>
      <c r="S222" s="5"/>
      <c r="T222" s="5"/>
      <c r="U222" s="5"/>
      <c r="V222" s="5"/>
      <c r="W222" s="5"/>
      <c r="X222" s="5"/>
      <c r="Y222" s="5"/>
      <c r="Z222" s="5"/>
      <c r="AA222" s="5"/>
      <c r="AD222" s="6"/>
      <c r="AI222" s="6"/>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row>
    <row r="223" spans="2:250" ht="14.85" customHeight="1">
      <c r="B223" s="9" t="s">
        <v>498</v>
      </c>
      <c r="C223" s="7"/>
      <c r="M223" s="4"/>
      <c r="N223" s="4"/>
      <c r="O223" s="4"/>
      <c r="R223" s="5"/>
      <c r="S223" s="5"/>
      <c r="T223" s="5"/>
      <c r="U223" s="5"/>
      <c r="V223" s="5"/>
      <c r="W223" s="5"/>
      <c r="X223" s="5"/>
      <c r="Y223" s="5"/>
      <c r="Z223" s="5"/>
      <c r="AA223" s="5"/>
      <c r="AD223" s="6"/>
      <c r="AH223" s="6"/>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row>
    <row r="224" spans="2:250" ht="14.85" customHeight="1">
      <c r="B224" s="9"/>
      <c r="C224" s="7"/>
      <c r="M224" s="4"/>
      <c r="N224" s="4"/>
      <c r="O224" s="4"/>
      <c r="R224" s="5"/>
      <c r="S224" s="5"/>
      <c r="T224" s="5"/>
      <c r="U224" s="5"/>
      <c r="V224" s="5"/>
      <c r="W224" s="5"/>
      <c r="X224" s="5"/>
      <c r="Y224" s="5"/>
      <c r="Z224" s="5"/>
      <c r="AA224" s="5"/>
      <c r="AD224" s="6"/>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row>
    <row r="225" spans="2:250" ht="14.85" customHeight="1" thickBot="1">
      <c r="B225" s="50"/>
      <c r="C225" s="4"/>
      <c r="N225" s="75"/>
      <c r="R225" s="5"/>
      <c r="S225" s="5"/>
      <c r="T225" s="5"/>
      <c r="U225" s="5"/>
      <c r="V225" s="5"/>
      <c r="W225" s="5"/>
      <c r="X225" s="5"/>
      <c r="Y225" s="5"/>
      <c r="Z225" s="5"/>
      <c r="AA225" s="5"/>
      <c r="AD225" s="6"/>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row>
    <row r="226" spans="2:250" ht="28.5" customHeight="1" thickBot="1">
      <c r="B226" s="9"/>
      <c r="C226" s="7"/>
      <c r="G226" s="155"/>
      <c r="H226" s="168" t="s">
        <v>41</v>
      </c>
      <c r="I226" s="169"/>
      <c r="J226" s="169"/>
      <c r="K226" s="169"/>
      <c r="L226" s="169"/>
      <c r="M226" s="169"/>
      <c r="N226" s="169"/>
      <c r="O226" s="169"/>
      <c r="P226" s="169"/>
      <c r="Q226" s="169"/>
      <c r="R226" s="169"/>
      <c r="S226" s="169"/>
      <c r="T226" s="169"/>
      <c r="U226" s="169"/>
      <c r="V226" s="169"/>
      <c r="W226" s="169"/>
      <c r="X226" s="169"/>
      <c r="Y226" s="169"/>
      <c r="Z226" s="169"/>
      <c r="AA226" s="169"/>
      <c r="AB226" s="169"/>
      <c r="AC226" s="169"/>
      <c r="AD226" s="169"/>
      <c r="AE226" s="170"/>
      <c r="AF226" s="170"/>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row>
    <row r="227" spans="2:250" ht="28.5" customHeight="1" thickBot="1">
      <c r="B227" s="157" t="s">
        <v>9</v>
      </c>
      <c r="C227" s="155" t="s">
        <v>2</v>
      </c>
      <c r="D227" s="156" t="s">
        <v>3</v>
      </c>
      <c r="E227" s="150" t="s">
        <v>4</v>
      </c>
      <c r="G227" s="155" t="s">
        <v>48</v>
      </c>
      <c r="H227" s="155">
        <v>1</v>
      </c>
      <c r="I227" s="155">
        <v>2</v>
      </c>
      <c r="J227" s="155">
        <v>3</v>
      </c>
      <c r="K227" s="155">
        <v>4</v>
      </c>
      <c r="L227" s="155">
        <v>5</v>
      </c>
      <c r="M227" s="155">
        <v>6</v>
      </c>
      <c r="N227" s="155">
        <v>7</v>
      </c>
      <c r="O227" s="155">
        <v>8</v>
      </c>
      <c r="P227" s="155">
        <v>9</v>
      </c>
      <c r="Q227" s="155">
        <v>10</v>
      </c>
      <c r="R227" s="155">
        <v>11</v>
      </c>
      <c r="S227" s="155">
        <v>12</v>
      </c>
      <c r="T227" s="155">
        <v>13</v>
      </c>
      <c r="U227" s="155">
        <v>14</v>
      </c>
      <c r="V227" s="155">
        <v>15</v>
      </c>
      <c r="W227" s="155">
        <v>16</v>
      </c>
      <c r="X227" s="155">
        <v>17</v>
      </c>
      <c r="Y227" s="155">
        <v>18</v>
      </c>
      <c r="Z227" s="155">
        <v>19</v>
      </c>
      <c r="AA227" s="155">
        <v>20</v>
      </c>
      <c r="AB227" s="155">
        <v>21</v>
      </c>
      <c r="AC227" s="155">
        <v>22</v>
      </c>
      <c r="AD227" s="155">
        <v>23</v>
      </c>
      <c r="AE227" s="155">
        <v>24</v>
      </c>
      <c r="AF227" s="155">
        <v>25</v>
      </c>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row>
    <row r="228" spans="2:250">
      <c r="B228" s="1"/>
      <c r="C228" s="1"/>
      <c r="D228" s="1"/>
      <c r="E228" s="1"/>
      <c r="J228" s="5"/>
      <c r="K228" s="16"/>
      <c r="L228" s="16"/>
      <c r="M228" s="16"/>
      <c r="N228" s="5"/>
      <c r="O228" s="5"/>
      <c r="P228" s="5"/>
      <c r="Q228" s="5"/>
      <c r="R228" s="5"/>
      <c r="S228" s="5"/>
      <c r="T228" s="5"/>
      <c r="U228" s="16"/>
      <c r="V228" s="16"/>
      <c r="W228" s="16"/>
      <c r="X228" s="5"/>
      <c r="Y228" s="5"/>
      <c r="Z228" s="5"/>
      <c r="AA228" s="5"/>
      <c r="AB228" s="5"/>
      <c r="AC228" s="5"/>
      <c r="AD228" s="5"/>
      <c r="AE228" s="5"/>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row>
    <row r="229" spans="2:250" ht="23.25">
      <c r="B229" s="11" t="s">
        <v>233</v>
      </c>
      <c r="C229" s="12">
        <v>6</v>
      </c>
      <c r="D229" s="161">
        <v>0</v>
      </c>
      <c r="E229" s="13" t="s">
        <v>105</v>
      </c>
      <c r="G229" s="15" t="s">
        <v>49</v>
      </c>
      <c r="H229" s="15" t="s">
        <v>77</v>
      </c>
      <c r="I229" s="15" t="s">
        <v>52</v>
      </c>
      <c r="J229" s="15" t="s">
        <v>51</v>
      </c>
      <c r="K229" s="15" t="s">
        <v>78</v>
      </c>
      <c r="L229" s="15" t="s">
        <v>106</v>
      </c>
      <c r="M229" s="15" t="s">
        <v>50</v>
      </c>
      <c r="N229" s="15" t="s">
        <v>69</v>
      </c>
      <c r="O229" s="15" t="s">
        <v>73</v>
      </c>
      <c r="P229" s="15" t="s">
        <v>107</v>
      </c>
      <c r="Q229" s="15" t="s">
        <v>108</v>
      </c>
      <c r="R229" s="15" t="s">
        <v>86</v>
      </c>
      <c r="S229" s="15" t="s">
        <v>71</v>
      </c>
      <c r="T229" s="15" t="s">
        <v>81</v>
      </c>
      <c r="U229" s="15" t="s">
        <v>67</v>
      </c>
      <c r="V229" s="15" t="s">
        <v>76</v>
      </c>
      <c r="W229" s="15" t="s">
        <v>83</v>
      </c>
      <c r="X229" s="15" t="s">
        <v>84</v>
      </c>
      <c r="Y229" s="15" t="s">
        <v>86</v>
      </c>
      <c r="Z229" s="15" t="s">
        <v>87</v>
      </c>
      <c r="AA229" s="15" t="s">
        <v>56</v>
      </c>
      <c r="AB229" s="15" t="s">
        <v>64</v>
      </c>
      <c r="AC229" s="15" t="s">
        <v>82</v>
      </c>
      <c r="AD229" s="15" t="s">
        <v>58</v>
      </c>
      <c r="AE229" s="15" t="s">
        <v>89</v>
      </c>
      <c r="AF229" s="15" t="s">
        <v>76</v>
      </c>
      <c r="BG229" s="4"/>
      <c r="BH229" s="4" t="s">
        <v>544</v>
      </c>
      <c r="BI229" s="4"/>
      <c r="BJ229" s="4"/>
      <c r="BK229" s="4"/>
      <c r="BL229" s="4"/>
      <c r="BM229" s="22"/>
      <c r="BV229" s="4"/>
      <c r="BW229" s="4"/>
      <c r="BX229" s="4"/>
      <c r="BY229" s="4"/>
      <c r="BZ229" s="4"/>
      <c r="CA229" s="4"/>
      <c r="CB229" s="4"/>
      <c r="CC229" s="4"/>
      <c r="CD229" s="4"/>
      <c r="CE229" s="4"/>
      <c r="CF229" s="4"/>
      <c r="CG229" s="4"/>
      <c r="CH229" s="4"/>
      <c r="CI229" s="4"/>
      <c r="CJ229" s="4"/>
      <c r="CK229" s="132" t="s">
        <v>546</v>
      </c>
      <c r="CN229" s="1">
        <f ca="1">COUNTIF(_xlfn.ANCHORARRAY(CK231),FALSE)</f>
        <v>145</v>
      </c>
      <c r="CQ229" s="6"/>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row>
    <row r="230" spans="2:250">
      <c r="B230" s="1"/>
      <c r="C230" s="1"/>
      <c r="D230" s="1"/>
      <c r="E230" s="1"/>
      <c r="J230" s="5"/>
      <c r="K230" s="5"/>
      <c r="L230" s="5"/>
      <c r="M230" s="5"/>
      <c r="N230" s="5"/>
      <c r="O230" s="5"/>
      <c r="P230" s="5"/>
      <c r="Q230" s="5"/>
      <c r="R230" s="5"/>
      <c r="S230" s="5"/>
      <c r="T230" s="5"/>
      <c r="U230" s="5"/>
      <c r="V230" s="5"/>
      <c r="W230" s="5"/>
      <c r="X230" s="5"/>
      <c r="Y230" s="5"/>
      <c r="Z230" s="5"/>
      <c r="AA230" s="5"/>
      <c r="AB230" s="5"/>
      <c r="AC230" s="5"/>
      <c r="AD230" s="5"/>
      <c r="AE230" s="5"/>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22"/>
      <c r="BV230" s="4"/>
      <c r="BW230" s="4"/>
      <c r="BX230" s="4"/>
      <c r="BY230" s="4"/>
      <c r="BZ230" s="4"/>
      <c r="CA230" s="4"/>
      <c r="CB230" s="4"/>
      <c r="CC230" s="4"/>
      <c r="CD230" s="4"/>
      <c r="CE230" s="4"/>
      <c r="CF230" s="4"/>
      <c r="CG230" s="4"/>
      <c r="CH230" s="4"/>
      <c r="CI230" s="4"/>
      <c r="CJ230" s="4"/>
      <c r="CQ230" s="6"/>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row>
    <row r="231" spans="2:250" ht="23.25">
      <c r="B231" s="14">
        <v>101</v>
      </c>
      <c r="C231" s="12">
        <v>6</v>
      </c>
      <c r="D231" s="161">
        <v>8</v>
      </c>
      <c r="E231" s="23" t="str" cm="1">
        <f t="array" aca="1" ref="E231:E250" ca="1">BF231:BF250</f>
        <v>BD19</v>
      </c>
      <c r="G231" s="15" t="s">
        <v>28</v>
      </c>
      <c r="H231" s="15" t="s">
        <v>57</v>
      </c>
      <c r="I231" s="15" t="s">
        <v>75</v>
      </c>
      <c r="J231" s="15" t="s">
        <v>76</v>
      </c>
      <c r="K231" s="15" t="s">
        <v>77</v>
      </c>
      <c r="L231" s="15" t="s">
        <v>78</v>
      </c>
      <c r="M231" s="15" t="s">
        <v>55</v>
      </c>
      <c r="N231" s="15" t="s">
        <v>56</v>
      </c>
      <c r="O231" s="15" t="s">
        <v>79</v>
      </c>
      <c r="P231" s="15" t="s">
        <v>78</v>
      </c>
      <c r="Q231" s="15" t="s">
        <v>80</v>
      </c>
      <c r="R231" s="15" t="s">
        <v>81</v>
      </c>
      <c r="S231" s="15" t="s">
        <v>69</v>
      </c>
      <c r="T231" s="15" t="s">
        <v>59</v>
      </c>
      <c r="U231" s="15" t="s">
        <v>82</v>
      </c>
      <c r="V231" s="15" t="s">
        <v>72</v>
      </c>
      <c r="W231" s="15" t="s">
        <v>59</v>
      </c>
      <c r="X231" s="15" t="s">
        <v>83</v>
      </c>
      <c r="Y231" s="15" t="s">
        <v>81</v>
      </c>
      <c r="Z231" s="15" t="s">
        <v>82</v>
      </c>
      <c r="AA231" s="15" t="s">
        <v>68</v>
      </c>
      <c r="AB231" s="15" t="s">
        <v>83</v>
      </c>
      <c r="AC231" s="15" t="s">
        <v>84</v>
      </c>
      <c r="AD231" s="15" t="s">
        <v>66</v>
      </c>
      <c r="AE231" s="15" t="s">
        <v>76</v>
      </c>
      <c r="AF231" s="15" t="s">
        <v>85</v>
      </c>
      <c r="AH231" s="1" t="str" cm="1">
        <f t="array" aca="1" ref="AH231" ca="1">_xlfn.LET(
_xlpm.startCell, INDIRECT(G231),
_xlpm.row, IF(_xlfn.XLOOKUP(LEFT(H231),$L$157:$L$164,$M$157:$M$164,,0,1),--RIGHT(H231)*_xlfn.XLOOKUP(LEFT(H231),$L$157:$L$164,$O$157:$O$164,,0,1),0),
_xlpm.col, IF(_xlfn.XLOOKUP(LEFT(H231),$L$157:$L$164,$N$157:$N$164,,0,1),--RIGHT(H231)*_xlfn.XLOOKUP(LEFT(H231),$L$157:$L$164,$P$157:$P$164,,0,1),0),
_xlpm.adjRow, IF(ROW(_xlpm.startCell) + _xlpm.row &lt;= 0, 1, _xlpm.row),
_xlpm.adjCol, IF(COLUMN(_xlpm.startCell) + _xlpm.col &lt;= 0, 1, _xlpm.col),
_xlpm.ref, OFFSET(INDIRECT(G231),_xlpm.adjRow,_xlpm.adjCol,1,1),
ADDRESS(_xlfn.IFS(ROW(_xlpm.ref)&lt;8,8,ROW(_xlpm.ref)&gt;27,27,TRUE,ROW(_xlpm.ref)),_xlfn.IFS(COLUMN(_xlpm.ref)&lt;5,5,COLUMN(_xlpm.ref)&gt;64,64,TRUE,COLUMN(_xlpm.ref)),4,1))</f>
        <v>R20</v>
      </c>
      <c r="AI231" s="1" t="str" cm="1">
        <f t="array" aca="1" ref="AI231" ca="1">_xlfn.LET(
_xlpm.startCell, INDIRECT(AH231),
_xlpm.row, IF(_xlfn.XLOOKUP(LEFT(I231),$L$157:$L$164,$M$157:$M$164,,0,1),--RIGHT(I231)*_xlfn.XLOOKUP(LEFT(I231),$L$157:$L$164,$O$157:$O$164,,0,1),0),
_xlpm.col, IF(_xlfn.XLOOKUP(LEFT(I231),$L$157:$L$164,$N$157:$N$164,,0,1),--RIGHT(I231)*_xlfn.XLOOKUP(LEFT(I231),$L$157:$L$164,$P$157:$P$164,,0,1),0),
_xlpm.adjRow, IF(ROW(_xlpm.startCell) + _xlpm.row &lt;= 0, 1, _xlpm.row),
_xlpm.adjCol, IF(COLUMN(_xlpm.startCell) + _xlpm.col &lt;= 0, 1, _xlpm.col),
_xlpm.ref, OFFSET(INDIRECT(AH231),_xlpm.adjRow,_xlpm.adjCol,1,1),
ADDRESS(_xlfn.IFS(ROW(_xlpm.ref)&lt;8,8,ROW(_xlpm.ref)&gt;27,27,TRUE,ROW(_xlpm.ref)),_xlfn.IFS(COLUMN(_xlpm.ref)&lt;5,5,COLUMN(_xlpm.ref)&gt;64,64,TRUE,COLUMN(_xlpm.ref)),4,1))</f>
        <v>Z27</v>
      </c>
      <c r="AJ231" s="1" t="str" cm="1">
        <f t="array" aca="1" ref="AJ231" ca="1">_xlfn.LET(
_xlpm.startCell, INDIRECT(AI231),
_xlpm.row, IF(_xlfn.XLOOKUP(LEFT(J231),$L$157:$L$164,$M$157:$M$164,,0,1),--RIGHT(J231)*_xlfn.XLOOKUP(LEFT(J231),$L$157:$L$164,$O$157:$O$164,,0,1),0),
_xlpm.col, IF(_xlfn.XLOOKUP(LEFT(J231),$L$157:$L$164,$N$157:$N$164,,0,1),--RIGHT(J231)*_xlfn.XLOOKUP(LEFT(J231),$L$157:$L$164,$P$157:$P$164,,0,1),0),
_xlpm.adjRow, IF(ROW(_xlpm.startCell) + _xlpm.row &lt;= 0, 1, _xlpm.row),
_xlpm.adjCol, IF(COLUMN(_xlpm.startCell) + _xlpm.col &lt;= 0, 1, _xlpm.col),
_xlpm.ref, OFFSET(INDIRECT(AI231),_xlpm.adjRow,_xlpm.adjCol,1,1),
ADDRESS(_xlfn.IFS(ROW(_xlpm.ref)&lt;8,8,ROW(_xlpm.ref)&gt;27,27,TRUE,ROW(_xlpm.ref)),_xlfn.IFS(COLUMN(_xlpm.ref)&lt;5,5,COLUMN(_xlpm.ref)&gt;64,64,TRUE,COLUMN(_xlpm.ref)),4,1))</f>
        <v>W27</v>
      </c>
      <c r="AK231" s="1" t="str" cm="1">
        <f t="array" aca="1" ref="AK231" ca="1">_xlfn.LET(
_xlpm.startCell, INDIRECT(AJ231),
_xlpm.row, IF(_xlfn.XLOOKUP(LEFT(K231),$L$157:$L$164,$M$157:$M$164,,0,1),--RIGHT(K231)*_xlfn.XLOOKUP(LEFT(K231),$L$157:$L$164,$O$157:$O$164,,0,1),0),
_xlpm.col, IF(_xlfn.XLOOKUP(LEFT(K231),$L$157:$L$164,$N$157:$N$164,,0,1),--RIGHT(K231)*_xlfn.XLOOKUP(LEFT(K231),$L$157:$L$164,$P$157:$P$164,,0,1),0),
_xlpm.adjRow, IF(ROW(_xlpm.startCell) + _xlpm.row &lt;= 0, 1, _xlpm.row),
_xlpm.adjCol, IF(COLUMN(_xlpm.startCell) + _xlpm.col &lt;= 0, 1, _xlpm.col),
_xlpm.ref, OFFSET(INDIRECT(AJ231),_xlpm.adjRow,_xlpm.adjCol,1,1),
ADDRESS(_xlfn.IFS(ROW(_xlpm.ref)&lt;8,8,ROW(_xlpm.ref)&gt;27,27,TRUE,ROW(_xlpm.ref)),_xlfn.IFS(COLUMN(_xlpm.ref)&lt;5,5,COLUMN(_xlpm.ref)&gt;64,64,TRUE,COLUMN(_xlpm.ref)),4,1))</f>
        <v>W27</v>
      </c>
      <c r="AL231" s="1" t="str" cm="1">
        <f t="array" aca="1" ref="AL231" ca="1">_xlfn.LET(
_xlpm.startCell, INDIRECT(AK231),
_xlpm.row, IF(_xlfn.XLOOKUP(LEFT(L231),$L$157:$L$164,$M$157:$M$164,,0,1),--RIGHT(L231)*_xlfn.XLOOKUP(LEFT(L231),$L$157:$L$164,$O$157:$O$164,,0,1),0),
_xlpm.col, IF(_xlfn.XLOOKUP(LEFT(L231),$L$157:$L$164,$N$157:$N$164,,0,1),--RIGHT(L231)*_xlfn.XLOOKUP(LEFT(L231),$L$157:$L$164,$P$157:$P$164,,0,1),0),
_xlpm.adjRow, IF(ROW(_xlpm.startCell) + _xlpm.row &lt;= 0, 1, _xlpm.row),
_xlpm.adjCol, IF(COLUMN(_xlpm.startCell) + _xlpm.col &lt;= 0, 1, _xlpm.col),
_xlpm.ref, OFFSET(INDIRECT(AK231),_xlpm.adjRow,_xlpm.adjCol,1,1),
ADDRESS(_xlfn.IFS(ROW(_xlpm.ref)&lt;8,8,ROW(_xlpm.ref)&gt;27,27,TRUE,ROW(_xlpm.ref)),_xlfn.IFS(COLUMN(_xlpm.ref)&lt;5,5,COLUMN(_xlpm.ref)&gt;64,64,TRUE,COLUMN(_xlpm.ref)),4,1))</f>
        <v>Y27</v>
      </c>
      <c r="AM231" s="1" t="str" cm="1">
        <f t="array" aca="1" ref="AM231" ca="1">_xlfn.LET(
_xlpm.startCell, INDIRECT(AL231),
_xlpm.row, IF(_xlfn.XLOOKUP(LEFT(M231),$L$157:$L$164,$M$157:$M$164,,0,1),--RIGHT(M231)*_xlfn.XLOOKUP(LEFT(M231),$L$157:$L$164,$O$157:$O$164,,0,1),0),
_xlpm.col, IF(_xlfn.XLOOKUP(LEFT(M231),$L$157:$L$164,$N$157:$N$164,,0,1),--RIGHT(M231)*_xlfn.XLOOKUP(LEFT(M231),$L$157:$L$164,$P$157:$P$164,,0,1),0),
_xlpm.adjRow, IF(ROW(_xlpm.startCell) + _xlpm.row &lt;= 0, 1, _xlpm.row),
_xlpm.adjCol, IF(COLUMN(_xlpm.startCell) + _xlpm.col &lt;= 0, 1, _xlpm.col),
_xlpm.ref, OFFSET(INDIRECT(AL231),_xlpm.adjRow,_xlpm.adjCol,1,1),
ADDRESS(_xlfn.IFS(ROW(_xlpm.ref)&lt;8,8,ROW(_xlpm.ref)&gt;27,27,TRUE,ROW(_xlpm.ref)),_xlfn.IFS(COLUMN(_xlpm.ref)&lt;5,5,COLUMN(_xlpm.ref)&gt;64,64,TRUE,COLUMN(_xlpm.ref)),4,1))</f>
        <v>R27</v>
      </c>
      <c r="AN231" s="1" t="str" cm="1">
        <f t="array" aca="1" ref="AN231" ca="1">_xlfn.LET(
_xlpm.startCell, INDIRECT(AM231),
_xlpm.row, IF(_xlfn.XLOOKUP(LEFT(N231),$L$157:$L$164,$M$157:$M$164,,0,1),--RIGHT(N231)*_xlfn.XLOOKUP(LEFT(N231),$L$157:$L$164,$O$157:$O$164,,0,1),0),
_xlpm.col, IF(_xlfn.XLOOKUP(LEFT(N231),$L$157:$L$164,$N$157:$N$164,,0,1),--RIGHT(N231)*_xlfn.XLOOKUP(LEFT(N231),$L$157:$L$164,$P$157:$P$164,,0,1),0),
_xlpm.adjRow, IF(ROW(_xlpm.startCell) + _xlpm.row &lt;= 0, 1, _xlpm.row),
_xlpm.adjCol, IF(COLUMN(_xlpm.startCell) + _xlpm.col &lt;= 0, 1, _xlpm.col),
_xlpm.ref, OFFSET(INDIRECT(AM231),_xlpm.adjRow,_xlpm.adjCol,1,1),
ADDRESS(_xlfn.IFS(ROW(_xlpm.ref)&lt;8,8,ROW(_xlpm.ref)&gt;27,27,TRUE,ROW(_xlpm.ref)),_xlfn.IFS(COLUMN(_xlpm.ref)&lt;5,5,COLUMN(_xlpm.ref)&gt;64,64,TRUE,COLUMN(_xlpm.ref)),4,1))</f>
        <v>X27</v>
      </c>
      <c r="AO231" s="1" t="str" cm="1">
        <f t="array" aca="1" ref="AO231" ca="1">_xlfn.LET(
_xlpm.startCell, INDIRECT(AN231),
_xlpm.row, IF(_xlfn.XLOOKUP(LEFT(O231),$L$157:$L$164,$M$157:$M$164,,0,1),--RIGHT(O231)*_xlfn.XLOOKUP(LEFT(O231),$L$157:$L$164,$O$157:$O$164,,0,1),0),
_xlpm.col, IF(_xlfn.XLOOKUP(LEFT(O231),$L$157:$L$164,$N$157:$N$164,,0,1),--RIGHT(O231)*_xlfn.XLOOKUP(LEFT(O231),$L$157:$L$164,$P$157:$P$164,,0,1),0),
_xlpm.adjRow, IF(ROW(_xlpm.startCell) + _xlpm.row &lt;= 0, 1, _xlpm.row),
_xlpm.adjCol, IF(COLUMN(_xlpm.startCell) + _xlpm.col &lt;= 0, 1, _xlpm.col),
_xlpm.ref, OFFSET(INDIRECT(AN231),_xlpm.adjRow,_xlpm.adjCol,1,1),
ADDRESS(_xlfn.IFS(ROW(_xlpm.ref)&lt;8,8,ROW(_xlpm.ref)&gt;27,27,TRUE,ROW(_xlpm.ref)),_xlfn.IFS(COLUMN(_xlpm.ref)&lt;5,5,COLUMN(_xlpm.ref)&gt;64,64,TRUE,COLUMN(_xlpm.ref)),4,1))</f>
        <v>X27</v>
      </c>
      <c r="AP231" s="1" t="str" cm="1">
        <f t="array" aca="1" ref="AP231" ca="1">_xlfn.LET(
_xlpm.startCell, INDIRECT(AO231),
_xlpm.row, IF(_xlfn.XLOOKUP(LEFT(P231),$L$157:$L$164,$M$157:$M$164,,0,1),--RIGHT(P231)*_xlfn.XLOOKUP(LEFT(P231),$L$157:$L$164,$O$157:$O$164,,0,1),0),
_xlpm.col, IF(_xlfn.XLOOKUP(LEFT(P231),$L$157:$L$164,$N$157:$N$164,,0,1),--RIGHT(P231)*_xlfn.XLOOKUP(LEFT(P231),$L$157:$L$164,$P$157:$P$164,,0,1),0),
_xlpm.adjRow, IF(ROW(_xlpm.startCell) + _xlpm.row &lt;= 0, 1, _xlpm.row),
_xlpm.adjCol, IF(COLUMN(_xlpm.startCell) + _xlpm.col &lt;= 0, 1, _xlpm.col),
_xlpm.ref, OFFSET(INDIRECT(AO231),_xlpm.adjRow,_xlpm.adjCol,1,1),
ADDRESS(_xlfn.IFS(ROW(_xlpm.ref)&lt;8,8,ROW(_xlpm.ref)&gt;27,27,TRUE,ROW(_xlpm.ref)),_xlfn.IFS(COLUMN(_xlpm.ref)&lt;5,5,COLUMN(_xlpm.ref)&gt;64,64,TRUE,COLUMN(_xlpm.ref)),4,1))</f>
        <v>Z27</v>
      </c>
      <c r="AQ231" s="1" t="str" cm="1">
        <f t="array" aca="1" ref="AQ231" ca="1">_xlfn.LET(
_xlpm.startCell, INDIRECT(AP231),
_xlpm.row, IF(_xlfn.XLOOKUP(LEFT(Q231),$L$157:$L$164,$M$157:$M$164,,0,1),--RIGHT(Q231)*_xlfn.XLOOKUP(LEFT(Q231),$L$157:$L$164,$O$157:$O$164,,0,1),0),
_xlpm.col, IF(_xlfn.XLOOKUP(LEFT(Q231),$L$157:$L$164,$N$157:$N$164,,0,1),--RIGHT(Q231)*_xlfn.XLOOKUP(LEFT(Q231),$L$157:$L$164,$P$157:$P$164,,0,1),0),
_xlpm.adjRow, IF(ROW(_xlpm.startCell) + _xlpm.row &lt;= 0, 1, _xlpm.row),
_xlpm.adjCol, IF(COLUMN(_xlpm.startCell) + _xlpm.col &lt;= 0, 1, _xlpm.col),
_xlpm.ref, OFFSET(INDIRECT(AP231),_xlpm.adjRow,_xlpm.adjCol,1,1),
ADDRESS(_xlfn.IFS(ROW(_xlpm.ref)&lt;8,8,ROW(_xlpm.ref)&gt;27,27,TRUE,ROW(_xlpm.ref)),_xlfn.IFS(COLUMN(_xlpm.ref)&lt;5,5,COLUMN(_xlpm.ref)&gt;64,64,TRUE,COLUMN(_xlpm.ref)),4,1))</f>
        <v>Z18</v>
      </c>
      <c r="AR231" s="1" t="str" cm="1">
        <f t="array" aca="1" ref="AR231" ca="1">_xlfn.LET(
_xlpm.startCell, INDIRECT(AQ231),
_xlpm.row, IF(_xlfn.XLOOKUP(LEFT(R231),$L$157:$L$164,$M$157:$M$164,,0,1),--RIGHT(R231)*_xlfn.XLOOKUP(LEFT(R231),$L$157:$L$164,$O$157:$O$164,,0,1),0),
_xlpm.col, IF(_xlfn.XLOOKUP(LEFT(R231),$L$157:$L$164,$N$157:$N$164,,0,1),--RIGHT(R231)*_xlfn.XLOOKUP(LEFT(R231),$L$157:$L$164,$P$157:$P$164,,0,1),0),
_xlpm.adjRow, IF(ROW(_xlpm.startCell) + _xlpm.row &lt;= 0, 1, _xlpm.row),
_xlpm.adjCol, IF(COLUMN(_xlpm.startCell) + _xlpm.col &lt;= 0, 1, _xlpm.col),
_xlpm.ref, OFFSET(INDIRECT(AQ231),_xlpm.adjRow,_xlpm.adjCol,1,1),
ADDRESS(_xlfn.IFS(ROW(_xlpm.ref)&lt;8,8,ROW(_xlpm.ref)&gt;27,27,TRUE,ROW(_xlpm.ref)),_xlfn.IFS(COLUMN(_xlpm.ref)&lt;5,5,COLUMN(_xlpm.ref)&gt;64,64,TRUE,COLUMN(_xlpm.ref)),4,1))</f>
        <v>AD18</v>
      </c>
      <c r="AS231" s="1" t="str" cm="1">
        <f t="array" aca="1" ref="AS231" ca="1">_xlfn.LET(
_xlpm.startCell, INDIRECT(AR231),
_xlpm.row, IF(_xlfn.XLOOKUP(LEFT(S231),$L$157:$L$164,$M$157:$M$164,,0,1),--RIGHT(S231)*_xlfn.XLOOKUP(LEFT(S231),$L$157:$L$164,$O$157:$O$164,,0,1),0),
_xlpm.col, IF(_xlfn.XLOOKUP(LEFT(S231),$L$157:$L$164,$N$157:$N$164,,0,1),--RIGHT(S231)*_xlfn.XLOOKUP(LEFT(S231),$L$157:$L$164,$P$157:$P$164,,0,1),0),
_xlpm.adjRow, IF(ROW(_xlpm.startCell) + _xlpm.row &lt;= 0, 1, _xlpm.row),
_xlpm.adjCol, IF(COLUMN(_xlpm.startCell) + _xlpm.col &lt;= 0, 1, _xlpm.col),
_xlpm.ref, OFFSET(INDIRECT(AR231),_xlpm.adjRow,_xlpm.adjCol,1,1),
ADDRESS(_xlfn.IFS(ROW(_xlpm.ref)&lt;8,8,ROW(_xlpm.ref)&gt;27,27,TRUE,ROW(_xlpm.ref)),_xlfn.IFS(COLUMN(_xlpm.ref)&lt;5,5,COLUMN(_xlpm.ref)&gt;64,64,TRUE,COLUMN(_xlpm.ref)),4,1))</f>
        <v>AD11</v>
      </c>
      <c r="AT231" s="1" t="str" cm="1">
        <f t="array" aca="1" ref="AT231" ca="1">_xlfn.LET(
_xlpm.startCell, INDIRECT(AS231),
_xlpm.row, IF(_xlfn.XLOOKUP(LEFT(T231),$L$157:$L$164,$M$157:$M$164,,0,1),--RIGHT(T231)*_xlfn.XLOOKUP(LEFT(T231),$L$157:$L$164,$O$157:$O$164,,0,1),0),
_xlpm.col, IF(_xlfn.XLOOKUP(LEFT(T231),$L$157:$L$164,$N$157:$N$164,,0,1),--RIGHT(T231)*_xlfn.XLOOKUP(LEFT(T231),$L$157:$L$164,$P$157:$P$164,,0,1),0),
_xlpm.adjRow, IF(ROW(_xlpm.startCell) + _xlpm.row &lt;= 0, 1, _xlpm.row),
_xlpm.adjCol, IF(COLUMN(_xlpm.startCell) + _xlpm.col &lt;= 0, 1, _xlpm.col),
_xlpm.ref, OFFSET(INDIRECT(AS231),_xlpm.adjRow,_xlpm.adjCol,1,1),
ADDRESS(_xlfn.IFS(ROW(_xlpm.ref)&lt;8,8,ROW(_xlpm.ref)&gt;27,27,TRUE,ROW(_xlpm.ref)),_xlfn.IFS(COLUMN(_xlpm.ref)&lt;5,5,COLUMN(_xlpm.ref)&gt;64,64,TRUE,COLUMN(_xlpm.ref)),4,1))</f>
        <v>Y8</v>
      </c>
      <c r="AU231" s="1" t="str" cm="1">
        <f t="array" aca="1" ref="AU231" ca="1">_xlfn.LET(
_xlpm.startCell, INDIRECT(AT231),
_xlpm.row, IF(_xlfn.XLOOKUP(LEFT(U231),$L$157:$L$164,$M$157:$M$164,,0,1),--RIGHT(U231)*_xlfn.XLOOKUP(LEFT(U231),$L$157:$L$164,$O$157:$O$164,,0,1),0),
_xlpm.col, IF(_xlfn.XLOOKUP(LEFT(U231),$L$157:$L$164,$N$157:$N$164,,0,1),--RIGHT(U231)*_xlfn.XLOOKUP(LEFT(U231),$L$157:$L$164,$P$157:$P$164,,0,1),0),
_xlpm.adjRow, IF(ROW(_xlpm.startCell) + _xlpm.row &lt;= 0, 1, _xlpm.row),
_xlpm.adjCol, IF(COLUMN(_xlpm.startCell) + _xlpm.col &lt;= 0, 1, _xlpm.col),
_xlpm.ref, OFFSET(INDIRECT(AT231),_xlpm.adjRow,_xlpm.adjCol,1,1),
ADDRESS(_xlfn.IFS(ROW(_xlpm.ref)&lt;8,8,ROW(_xlpm.ref)&gt;27,27,TRUE,ROW(_xlpm.ref)),_xlfn.IFS(COLUMN(_xlpm.ref)&lt;5,5,COLUMN(_xlpm.ref)&gt;64,64,TRUE,COLUMN(_xlpm.ref)),4,1))</f>
        <v>AG8</v>
      </c>
      <c r="AV231" s="1" t="str" cm="1">
        <f t="array" aca="1" ref="AV231" ca="1">_xlfn.LET(
_xlpm.startCell, INDIRECT(AU231),
_xlpm.row, IF(_xlfn.XLOOKUP(LEFT(V231),$L$157:$L$164,$M$157:$M$164,,0,1),--RIGHT(V231)*_xlfn.XLOOKUP(LEFT(V231),$L$157:$L$164,$O$157:$O$164,,0,1),0),
_xlpm.col, IF(_xlfn.XLOOKUP(LEFT(V231),$L$157:$L$164,$N$157:$N$164,,0,1),--RIGHT(V231)*_xlfn.XLOOKUP(LEFT(V231),$L$157:$L$164,$P$157:$P$164,,0,1),0),
_xlpm.adjRow, IF(ROW(_xlpm.startCell) + _xlpm.row &lt;= 0, 1, _xlpm.row),
_xlpm.adjCol, IF(COLUMN(_xlpm.startCell) + _xlpm.col &lt;= 0, 1, _xlpm.col),
_xlpm.ref, OFFSET(INDIRECT(AU231),_xlpm.adjRow,_xlpm.adjCol,1,1),
ADDRESS(_xlfn.IFS(ROW(_xlpm.ref)&lt;8,8,ROW(_xlpm.ref)&gt;27,27,TRUE,ROW(_xlpm.ref)),_xlfn.IFS(COLUMN(_xlpm.ref)&lt;5,5,COLUMN(_xlpm.ref)&gt;64,64,TRUE,COLUMN(_xlpm.ref)),4,1))</f>
        <v>AK8</v>
      </c>
      <c r="AW231" s="1" t="str" cm="1">
        <f t="array" aca="1" ref="AW231" ca="1">_xlfn.LET(
_xlpm.startCell, INDIRECT(AV231),
_xlpm.row, IF(_xlfn.XLOOKUP(LEFT(W231),$L$157:$L$164,$M$157:$M$164,,0,1),--RIGHT(W231)*_xlfn.XLOOKUP(LEFT(W231),$L$157:$L$164,$O$157:$O$164,,0,1),0),
_xlpm.col, IF(_xlfn.XLOOKUP(LEFT(W231),$L$157:$L$164,$N$157:$N$164,,0,1),--RIGHT(W231)*_xlfn.XLOOKUP(LEFT(W231),$L$157:$L$164,$P$157:$P$164,,0,1),0),
_xlpm.adjRow, IF(ROW(_xlpm.startCell) + _xlpm.row &lt;= 0, 1, _xlpm.row),
_xlpm.adjCol, IF(COLUMN(_xlpm.startCell) + _xlpm.col &lt;= 0, 1, _xlpm.col),
_xlpm.ref, OFFSET(INDIRECT(AV231),_xlpm.adjRow,_xlpm.adjCol,1,1),
ADDRESS(_xlfn.IFS(ROW(_xlpm.ref)&lt;8,8,ROW(_xlpm.ref)&gt;27,27,TRUE,ROW(_xlpm.ref)),_xlfn.IFS(COLUMN(_xlpm.ref)&lt;5,5,COLUMN(_xlpm.ref)&gt;64,64,TRUE,COLUMN(_xlpm.ref)),4,1))</f>
        <v>AF8</v>
      </c>
      <c r="AX231" s="1" t="str" cm="1">
        <f t="array" aca="1" ref="AX231" ca="1">_xlfn.LET(
_xlpm.startCell, INDIRECT(AW231),
_xlpm.row, IF(_xlfn.XLOOKUP(LEFT(X231),$L$157:$L$164,$M$157:$M$164,,0,1),--RIGHT(X231)*_xlfn.XLOOKUP(LEFT(X231),$L$157:$L$164,$O$157:$O$164,,0,1),0),
_xlpm.col, IF(_xlfn.XLOOKUP(LEFT(X231),$L$157:$L$164,$N$157:$N$164,,0,1),--RIGHT(X231)*_xlfn.XLOOKUP(LEFT(X231),$L$157:$L$164,$P$157:$P$164,,0,1),0),
_xlpm.adjRow, IF(ROW(_xlpm.startCell) + _xlpm.row &lt;= 0, 1, _xlpm.row),
_xlpm.adjCol, IF(COLUMN(_xlpm.startCell) + _xlpm.col &lt;= 0, 1, _xlpm.col),
_xlpm.ref, OFFSET(INDIRECT(AW231),_xlpm.adjRow,_xlpm.adjCol,1,1),
ADDRESS(_xlfn.IFS(ROW(_xlpm.ref)&lt;8,8,ROW(_xlpm.ref)&gt;27,27,TRUE,ROW(_xlpm.ref)),_xlfn.IFS(COLUMN(_xlpm.ref)&lt;5,5,COLUMN(_xlpm.ref)&gt;64,64,TRUE,COLUMN(_xlpm.ref)),4,1))</f>
        <v>AO8</v>
      </c>
      <c r="AY231" s="1" t="str" cm="1">
        <f t="array" aca="1" ref="AY231" ca="1">_xlfn.LET(
_xlpm.startCell, INDIRECT(AX231),
_xlpm.row, IF(_xlfn.XLOOKUP(LEFT(Y231),$L$157:$L$164,$M$157:$M$164,,0,1),--RIGHT(Y231)*_xlfn.XLOOKUP(LEFT(Y231),$L$157:$L$164,$O$157:$O$164,,0,1),0),
_xlpm.col, IF(_xlfn.XLOOKUP(LEFT(Y231),$L$157:$L$164,$N$157:$N$164,,0,1),--RIGHT(Y231)*_xlfn.XLOOKUP(LEFT(Y231),$L$157:$L$164,$P$157:$P$164,,0,1),0),
_xlpm.adjRow, IF(ROW(_xlpm.startCell) + _xlpm.row &lt;= 0, 1, _xlpm.row),
_xlpm.adjCol, IF(COLUMN(_xlpm.startCell) + _xlpm.col &lt;= 0, 1, _xlpm.col),
_xlpm.ref, OFFSET(INDIRECT(AX231),_xlpm.adjRow,_xlpm.adjCol,1,1),
ADDRESS(_xlfn.IFS(ROW(_xlpm.ref)&lt;8,8,ROW(_xlpm.ref)&gt;27,27,TRUE,ROW(_xlpm.ref)),_xlfn.IFS(COLUMN(_xlpm.ref)&lt;5,5,COLUMN(_xlpm.ref)&gt;64,64,TRUE,COLUMN(_xlpm.ref)),4,1))</f>
        <v>AS8</v>
      </c>
      <c r="AZ231" s="1" t="str" cm="1">
        <f t="array" aca="1" ref="AZ231" ca="1">_xlfn.LET(
_xlpm.startCell, INDIRECT(AY231),
_xlpm.row, IF(_xlfn.XLOOKUP(LEFT(Z231),$L$157:$L$164,$M$157:$M$164,,0,1),--RIGHT(Z231)*_xlfn.XLOOKUP(LEFT(Z231),$L$157:$L$164,$O$157:$O$164,,0,1),0),
_xlpm.col, IF(_xlfn.XLOOKUP(LEFT(Z231),$L$157:$L$164,$N$157:$N$164,,0,1),--RIGHT(Z231)*_xlfn.XLOOKUP(LEFT(Z231),$L$157:$L$164,$P$157:$P$164,,0,1),0),
_xlpm.adjRow, IF(ROW(_xlpm.startCell) + _xlpm.row &lt;= 0, 1, _xlpm.row),
_xlpm.adjCol, IF(COLUMN(_xlpm.startCell) + _xlpm.col &lt;= 0, 1, _xlpm.col),
_xlpm.ref, OFFSET(INDIRECT(AY231),_xlpm.adjRow,_xlpm.adjCol,1,1),
ADDRESS(_xlfn.IFS(ROW(_xlpm.ref)&lt;8,8,ROW(_xlpm.ref)&gt;27,27,TRUE,ROW(_xlpm.ref)),_xlfn.IFS(COLUMN(_xlpm.ref)&lt;5,5,COLUMN(_xlpm.ref)&gt;64,64,TRUE,COLUMN(_xlpm.ref)),4,1))</f>
        <v>BA8</v>
      </c>
      <c r="BA231" s="1" t="str" cm="1">
        <f t="array" aca="1" ref="BA231" ca="1">_xlfn.LET(
_xlpm.startCell, INDIRECT(AZ231),
_xlpm.row, IF(_xlfn.XLOOKUP(LEFT(AA231),$L$157:$L$164,$M$157:$M$164,,0,1),--RIGHT(AA231)*_xlfn.XLOOKUP(LEFT(AA231),$L$157:$L$164,$O$157:$O$164,,0,1),0),
_xlpm.col, IF(_xlfn.XLOOKUP(LEFT(AA231),$L$157:$L$164,$N$157:$N$164,,0,1),--RIGHT(AA231)*_xlfn.XLOOKUP(LEFT(AA231),$L$157:$L$164,$P$157:$P$164,,0,1),0),
_xlpm.adjRow, IF(ROW(_xlpm.startCell) + _xlpm.row &lt;= 0, 1, _xlpm.row),
_xlpm.adjCol, IF(COLUMN(_xlpm.startCell) + _xlpm.col &lt;= 0, 1, _xlpm.col),
_xlpm.ref, OFFSET(INDIRECT(AZ231),_xlpm.adjRow,_xlpm.adjCol,1,1),
ADDRESS(_xlfn.IFS(ROW(_xlpm.ref)&lt;8,8,ROW(_xlpm.ref)&gt;27,27,TRUE,ROW(_xlpm.ref)),_xlfn.IFS(COLUMN(_xlpm.ref)&lt;5,5,COLUMN(_xlpm.ref)&gt;64,64,TRUE,COLUMN(_xlpm.ref)),4,1))</f>
        <v>BA10</v>
      </c>
      <c r="BB231" s="1" t="str" cm="1">
        <f t="array" aca="1" ref="BB231" ca="1">_xlfn.LET(
_xlpm.startCell, INDIRECT(BA231),
_xlpm.row, IF(_xlfn.XLOOKUP(LEFT(AB231),$L$157:$L$164,$M$157:$M$164,,0,1),--RIGHT(AB231)*_xlfn.XLOOKUP(LEFT(AB231),$L$157:$L$164,$O$157:$O$164,,0,1),0),
_xlpm.col, IF(_xlfn.XLOOKUP(LEFT(AB231),$L$157:$L$164,$N$157:$N$164,,0,1),--RIGHT(AB231)*_xlfn.XLOOKUP(LEFT(AB231),$L$157:$L$164,$P$157:$P$164,,0,1),0),
_xlpm.adjRow, IF(ROW(_xlpm.startCell) + _xlpm.row &lt;= 0, 1, _xlpm.row),
_xlpm.adjCol, IF(COLUMN(_xlpm.startCell) + _xlpm.col &lt;= 0, 1, _xlpm.col),
_xlpm.ref, OFFSET(INDIRECT(BA231),_xlpm.adjRow,_xlpm.adjCol,1,1),
ADDRESS(_xlfn.IFS(ROW(_xlpm.ref)&lt;8,8,ROW(_xlpm.ref)&gt;27,27,TRUE,ROW(_xlpm.ref)),_xlfn.IFS(COLUMN(_xlpm.ref)&lt;5,5,COLUMN(_xlpm.ref)&gt;64,64,TRUE,COLUMN(_xlpm.ref)),4,1))</f>
        <v>BJ10</v>
      </c>
      <c r="BC231" s="1" t="str" cm="1">
        <f t="array" aca="1" ref="BC231" ca="1">_xlfn.LET(
_xlpm.startCell, INDIRECT(BB231),
_xlpm.row, IF(_xlfn.XLOOKUP(LEFT(AC231),$L$157:$L$164,$M$157:$M$164,,0,1),--RIGHT(AC231)*_xlfn.XLOOKUP(LEFT(AC231),$L$157:$L$164,$O$157:$O$164,,0,1),0),
_xlpm.col, IF(_xlfn.XLOOKUP(LEFT(AC231),$L$157:$L$164,$N$157:$N$164,,0,1),--RIGHT(AC231)*_xlfn.XLOOKUP(LEFT(AC231),$L$157:$L$164,$P$157:$P$164,,0,1),0),
_xlpm.adjRow, IF(ROW(_xlpm.startCell) + _xlpm.row &lt;= 0, 1, _xlpm.row),
_xlpm.adjCol, IF(COLUMN(_xlpm.startCell) + _xlpm.col &lt;= 0, 1, _xlpm.col),
_xlpm.ref, OFFSET(INDIRECT(BB231),_xlpm.adjRow,_xlpm.adjCol,1,1),
ADDRESS(_xlfn.IFS(ROW(_xlpm.ref)&lt;8,8,ROW(_xlpm.ref)&gt;27,27,TRUE,ROW(_xlpm.ref)),_xlfn.IFS(COLUMN(_xlpm.ref)&lt;5,5,COLUMN(_xlpm.ref)&gt;64,64,TRUE,COLUMN(_xlpm.ref)),4,1))</f>
        <v>BC10</v>
      </c>
      <c r="BD231" s="1" t="str" cm="1">
        <f t="array" aca="1" ref="BD231" ca="1">_xlfn.LET(
_xlpm.startCell, INDIRECT(BC231),
_xlpm.row, IF(_xlfn.XLOOKUP(LEFT(AD231),$L$157:$L$164,$M$157:$M$164,,0,1),--RIGHT(AD231)*_xlfn.XLOOKUP(LEFT(AD231),$L$157:$L$164,$O$157:$O$164,,0,1),0),
_xlpm.col, IF(_xlfn.XLOOKUP(LEFT(AD231),$L$157:$L$164,$N$157:$N$164,,0,1),--RIGHT(AD231)*_xlfn.XLOOKUP(LEFT(AD231),$L$157:$L$164,$P$157:$P$164,,0,1),0),
_xlpm.adjRow, IF(ROW(_xlpm.startCell) + _xlpm.row &lt;= 0, 1, _xlpm.row),
_xlpm.adjCol, IF(COLUMN(_xlpm.startCell) + _xlpm.col &lt;= 0, 1, _xlpm.col),
_xlpm.ref, OFFSET(INDIRECT(BC231),_xlpm.adjRow,_xlpm.adjCol,1,1),
ADDRESS(_xlfn.IFS(ROW(_xlpm.ref)&lt;8,8,ROW(_xlpm.ref)&gt;27,27,TRUE,ROW(_xlpm.ref)),_xlfn.IFS(COLUMN(_xlpm.ref)&lt;5,5,COLUMN(_xlpm.ref)&gt;64,64,TRUE,COLUMN(_xlpm.ref)),4,1))</f>
        <v>BG14</v>
      </c>
      <c r="BE231" s="1" t="str" cm="1">
        <f t="array" aca="1" ref="BE231" ca="1">_xlfn.LET(
_xlpm.startCell, INDIRECT(BD231),
_xlpm.row, IF(_xlfn.XLOOKUP(LEFT(AE231),$L$157:$L$164,$M$157:$M$164,,0,1),--RIGHT(AE231)*_xlfn.XLOOKUP(LEFT(AE231),$L$157:$L$164,$O$157:$O$164,,0,1),0),
_xlpm.col, IF(_xlfn.XLOOKUP(LEFT(AE231),$L$157:$L$164,$N$157:$N$164,,0,1),--RIGHT(AE231)*_xlfn.XLOOKUP(LEFT(AE231),$L$157:$L$164,$P$157:$P$164,,0,1),0),
_xlpm.adjRow, IF(ROW(_xlpm.startCell) + _xlpm.row &lt;= 0, 1, _xlpm.row),
_xlpm.adjCol, IF(COLUMN(_xlpm.startCell) + _xlpm.col &lt;= 0, 1, _xlpm.col),
_xlpm.ref, OFFSET(INDIRECT(BD231),_xlpm.adjRow,_xlpm.adjCol,1,1),
ADDRESS(_xlfn.IFS(ROW(_xlpm.ref)&lt;8,8,ROW(_xlpm.ref)&gt;27,27,TRUE,ROW(_xlpm.ref)),_xlfn.IFS(COLUMN(_xlpm.ref)&lt;5,5,COLUMN(_xlpm.ref)&gt;64,64,TRUE,COLUMN(_xlpm.ref)),4,1))</f>
        <v>BD14</v>
      </c>
      <c r="BF231" s="1" t="str" cm="1">
        <f t="array" aca="1" ref="BF231" ca="1">_xlfn.LET(
_xlpm.startCell, INDIRECT(BE231),
_xlpm.row, IF(_xlfn.XLOOKUP(LEFT(AF231),$L$157:$L$164,$M$157:$M$164,,0,1),--RIGHT(AF231)*_xlfn.XLOOKUP(LEFT(AF231),$L$157:$L$164,$O$157:$O$164,,0,1),0),
_xlpm.col, IF(_xlfn.XLOOKUP(LEFT(AF231),$L$157:$L$164,$N$157:$N$164,,0,1),--RIGHT(AF231)*_xlfn.XLOOKUP(LEFT(AF231),$L$157:$L$164,$P$157:$P$164,,0,1),0),
_xlpm.adjRow, IF(ROW(_xlpm.startCell) + _xlpm.row &lt;= 0, 1, _xlpm.row),
_xlpm.adjCol, IF(COLUMN(_xlpm.startCell) + _xlpm.col &lt;= 0, 1, _xlpm.col),
_xlpm.ref, OFFSET(INDIRECT(BE231),_xlpm.adjRow,_xlpm.adjCol,1,1),
ADDRESS(_xlfn.IFS(ROW(_xlpm.ref)&lt;8,8,ROW(_xlpm.ref)&gt;27,27,TRUE,ROW(_xlpm.ref)),_xlfn.IFS(COLUMN(_xlpm.ref)&lt;5,5,COLUMN(_xlpm.ref)&gt;64,64,TRUE,COLUMN(_xlpm.ref)),4,1))</f>
        <v>BD19</v>
      </c>
      <c r="BG231" s="4"/>
      <c r="BH231" s="4" t="str" cm="1">
        <f t="array" aca="1" ref="BH231" ca="1">_xlfn.LET(
_xlpm.startCell, INDIRECT(G231),
_xlpm.row, IF(_xlfn.XLOOKUP(LEFT(H231),$L$157:$L$164,$M$157:$M$164,,0,1),--RIGHT(H231)*_xlfn.XLOOKUP(LEFT(H231),$L$157:$L$164,$O$157:$O$164,,0,1),0),
_xlpm.col, IF(_xlfn.XLOOKUP(LEFT(H231),$L$157:$L$164,$N$157:$N$164,,0,1),--RIGHT(H231)*_xlfn.XLOOKUP(LEFT(H231),$L$157:$L$164,$P$157:$P$164,,0,1),0),
_xlpm.adjRow, IF(ROW(_xlpm.startCell) + _xlpm.row &lt;= 0, 1, _xlpm.row),
_xlpm.adjCol, IF(COLUMN(_xlpm.startCell) + _xlpm.col &lt;= 0, 1, _xlpm.col),
_xlpm.ref, OFFSET(INDIRECT(G231),_xlpm.adjRow,_xlpm.adjCol,1,1),
ADDRESS(ROW(_xlpm.ref),COLUMN(_xlpm.ref),4,1))</f>
        <v>R20</v>
      </c>
      <c r="BI231" s="4" t="str" cm="1">
        <f t="array" aca="1" ref="BI231" ca="1">_xlfn.LET(
_xlpm.startCell, INDIRECT(AH231),
_xlpm.row, IF(_xlfn.XLOOKUP(LEFT(I231),$L$157:$L$164,$M$157:$M$164,,0,1),--RIGHT(I231)*_xlfn.XLOOKUP(LEFT(I231),$L$157:$L$164,$O$157:$O$164,,0,1),0),
_xlpm.col, IF(_xlfn.XLOOKUP(LEFT(I231),$L$157:$L$164,$N$157:$N$164,,0,1),--RIGHT(I231)*_xlfn.XLOOKUP(LEFT(I231),$L$157:$L$164,$P$157:$P$164,,0,1),0),
_xlpm.adjRow, IF(ROW(_xlpm.startCell) + _xlpm.row &lt;= 0, 1, _xlpm.row),
_xlpm.adjCol, IF(COLUMN(_xlpm.startCell) + _xlpm.col &lt;= 0, 1, _xlpm.col),
_xlpm.ref, OFFSET(INDIRECT(AH231),_xlpm.adjRow,_xlpm.adjCol,1,1),
ADDRESS(ROW(_xlpm.ref),COLUMN(_xlpm.ref),4,1))</f>
        <v>Z28</v>
      </c>
      <c r="BJ231" s="4" t="str" cm="1">
        <f t="array" aca="1" ref="BJ231" ca="1">_xlfn.LET(
_xlpm.startCell, INDIRECT(AI231),
_xlpm.row, IF(_xlfn.XLOOKUP(LEFT(J231),$L$157:$L$164,$M$157:$M$164,,0,1),--RIGHT(J231)*_xlfn.XLOOKUP(LEFT(J231),$L$157:$L$164,$O$157:$O$164,,0,1),0),
_xlpm.col, IF(_xlfn.XLOOKUP(LEFT(J231),$L$157:$L$164,$N$157:$N$164,,0,1),--RIGHT(J231)*_xlfn.XLOOKUP(LEFT(J231),$L$157:$L$164,$P$157:$P$164,,0,1),0),
_xlpm.adjRow, IF(ROW(_xlpm.startCell) + _xlpm.row &lt;= 0, 1, _xlpm.row),
_xlpm.adjCol, IF(COLUMN(_xlpm.startCell) + _xlpm.col &lt;= 0, 1, _xlpm.col),
_xlpm.ref, OFFSET(INDIRECT(AI231),_xlpm.adjRow,_xlpm.adjCol,1,1),
ADDRESS(ROW(_xlpm.ref),COLUMN(_xlpm.ref),4,1))</f>
        <v>W27</v>
      </c>
      <c r="BK231" s="4" t="str" cm="1">
        <f t="array" aca="1" ref="BK231" ca="1">_xlfn.LET(
_xlpm.startCell, INDIRECT(AJ231),
_xlpm.row, IF(_xlfn.XLOOKUP(LEFT(K231),$L$157:$L$164,$M$157:$M$164,,0,1),--RIGHT(K231)*_xlfn.XLOOKUP(LEFT(K231),$L$157:$L$164,$O$157:$O$164,,0,1),0),
_xlpm.col, IF(_xlfn.XLOOKUP(LEFT(K231),$L$157:$L$164,$N$157:$N$164,,0,1),--RIGHT(K231)*_xlfn.XLOOKUP(LEFT(K231),$L$157:$L$164,$P$157:$P$164,,0,1),0),
_xlpm.adjRow, IF(ROW(_xlpm.startCell) + _xlpm.row &lt;= 0, 1, _xlpm.row),
_xlpm.adjCol, IF(COLUMN(_xlpm.startCell) + _xlpm.col &lt;= 0, 1, _xlpm.col),
_xlpm.ref, OFFSET(INDIRECT(AJ231),_xlpm.adjRow,_xlpm.adjCol,1,1),
ADDRESS(ROW(_xlpm.ref),COLUMN(_xlpm.ref),4,1))</f>
        <v>W31</v>
      </c>
      <c r="BL231" s="4" t="str" cm="1">
        <f t="array" aca="1" ref="BL231" ca="1">_xlfn.LET(
_xlpm.startCell, INDIRECT(AK231),
_xlpm.row, IF(_xlfn.XLOOKUP(LEFT(L231),$L$157:$L$164,$M$157:$M$164,,0,1),--RIGHT(L231)*_xlfn.XLOOKUP(LEFT(L231),$L$157:$L$164,$O$157:$O$164,,0,1),0),
_xlpm.col, IF(_xlfn.XLOOKUP(LEFT(L231),$L$157:$L$164,$N$157:$N$164,,0,1),--RIGHT(L231)*_xlfn.XLOOKUP(LEFT(L231),$L$157:$L$164,$P$157:$P$164,,0,1),0),
_xlpm.adjRow, IF(ROW(_xlpm.startCell) + _xlpm.row &lt;= 0, 1, _xlpm.row),
_xlpm.adjCol, IF(COLUMN(_xlpm.startCell) + _xlpm.col &lt;= 0, 1, _xlpm.col),
_xlpm.ref, OFFSET(INDIRECT(AK231),_xlpm.adjRow,_xlpm.adjCol,1,1),
ADDRESS(ROW(_xlpm.ref),COLUMN(_xlpm.ref),4,1))</f>
        <v>Y29</v>
      </c>
      <c r="BM231" s="4" t="str" cm="1">
        <f t="array" aca="1" ref="BM231" ca="1">_xlfn.LET(
_xlpm.startCell, INDIRECT(AL231),
_xlpm.row, IF(_xlfn.XLOOKUP(LEFT(M231),$L$157:$L$164,$M$157:$M$164,,0,1),--RIGHT(M231)*_xlfn.XLOOKUP(LEFT(M231),$L$157:$L$164,$O$157:$O$164,,0,1),0),
_xlpm.col, IF(_xlfn.XLOOKUP(LEFT(M231),$L$157:$L$164,$N$157:$N$164,,0,1),--RIGHT(M231)*_xlfn.XLOOKUP(LEFT(M231),$L$157:$L$164,$P$157:$P$164,,0,1),0),
_xlpm.adjRow, IF(ROW(_xlpm.startCell) + _xlpm.row &lt;= 0, 1, _xlpm.row),
_xlpm.adjCol, IF(COLUMN(_xlpm.startCell) + _xlpm.col &lt;= 0, 1, _xlpm.col),
_xlpm.ref, OFFSET(INDIRECT(AL231),_xlpm.adjRow,_xlpm.adjCol,1,1),
ADDRESS(ROW(_xlpm.ref),COLUMN(_xlpm.ref),4,1))</f>
        <v>R34</v>
      </c>
      <c r="BN231" s="4" t="str" cm="1">
        <f t="array" aca="1" ref="BN231" ca="1">_xlfn.LET(
_xlpm.startCell, INDIRECT(AM231),
_xlpm.row, IF(_xlfn.XLOOKUP(LEFT(N231),$L$157:$L$164,$M$157:$M$164,,0,1),--RIGHT(N231)*_xlfn.XLOOKUP(LEFT(N231),$L$157:$L$164,$O$157:$O$164,,0,1),0),
_xlpm.col, IF(_xlfn.XLOOKUP(LEFT(N231),$L$157:$L$164,$N$157:$N$164,,0,1),--RIGHT(N231)*_xlfn.XLOOKUP(LEFT(N231),$L$157:$L$164,$P$157:$P$164,,0,1),0),
_xlpm.adjRow, IF(ROW(_xlpm.startCell) + _xlpm.row &lt;= 0, 1, _xlpm.row),
_xlpm.adjCol, IF(COLUMN(_xlpm.startCell) + _xlpm.col &lt;= 0, 1, _xlpm.col),
_xlpm.ref, OFFSET(INDIRECT(AM231),_xlpm.adjRow,_xlpm.adjCol,1,1),
ADDRESS(ROW(_xlpm.ref),COLUMN(_xlpm.ref),4,1))</f>
        <v>X33</v>
      </c>
      <c r="BO231" s="4" t="str" cm="1">
        <f t="array" aca="1" ref="BO231" ca="1">_xlfn.LET(
_xlpm.startCell, INDIRECT(AN231),
_xlpm.row, IF(_xlfn.XLOOKUP(LEFT(O231),$L$157:$L$164,$M$157:$M$164,,0,1),--RIGHT(O231)*_xlfn.XLOOKUP(LEFT(O231),$L$157:$L$164,$O$157:$O$164,,0,1),0),
_xlpm.col, IF(_xlfn.XLOOKUP(LEFT(O231),$L$157:$L$164,$N$157:$N$164,,0,1),--RIGHT(O231)*_xlfn.XLOOKUP(LEFT(O231),$L$157:$L$164,$P$157:$P$164,,0,1),0),
_xlpm.adjRow, IF(ROW(_xlpm.startCell) + _xlpm.row &lt;= 0, 1, _xlpm.row),
_xlpm.adjCol, IF(COLUMN(_xlpm.startCell) + _xlpm.col &lt;= 0, 1, _xlpm.col),
_xlpm.ref, OFFSET(INDIRECT(AN231),_xlpm.adjRow,_xlpm.adjCol,1,1),
ADDRESS(ROW(_xlpm.ref),COLUMN(_xlpm.ref),4,1))</f>
        <v>X28</v>
      </c>
      <c r="BP231" s="4" t="str" cm="1">
        <f t="array" aca="1" ref="BP231" ca="1">_xlfn.LET(
_xlpm.startCell, INDIRECT(AO231),
_xlpm.row, IF(_xlfn.XLOOKUP(LEFT(P231),$L$157:$L$164,$M$157:$M$164,,0,1),--RIGHT(P231)*_xlfn.XLOOKUP(LEFT(P231),$L$157:$L$164,$O$157:$O$164,,0,1),0),
_xlpm.col, IF(_xlfn.XLOOKUP(LEFT(P231),$L$157:$L$164,$N$157:$N$164,,0,1),--RIGHT(P231)*_xlfn.XLOOKUP(LEFT(P231),$L$157:$L$164,$P$157:$P$164,,0,1),0),
_xlpm.adjRow, IF(ROW(_xlpm.startCell) + _xlpm.row &lt;= 0, 1, _xlpm.row),
_xlpm.adjCol, IF(COLUMN(_xlpm.startCell) + _xlpm.col &lt;= 0, 1, _xlpm.col),
_xlpm.ref, OFFSET(INDIRECT(AO231),_xlpm.adjRow,_xlpm.adjCol,1,1),
ADDRESS(ROW(_xlpm.ref),COLUMN(_xlpm.ref),4,1))</f>
        <v>Z29</v>
      </c>
      <c r="BQ231" s="4" t="str" cm="1">
        <f t="array" aca="1" ref="BQ231" ca="1">_xlfn.LET(
_xlpm.startCell, INDIRECT(AP231),
_xlpm.row, IF(_xlfn.XLOOKUP(LEFT(Q231),$L$157:$L$164,$M$157:$M$164,,0,1),--RIGHT(Q231)*_xlfn.XLOOKUP(LEFT(Q231),$L$157:$L$164,$O$157:$O$164,,0,1),0),
_xlpm.col, IF(_xlfn.XLOOKUP(LEFT(Q231),$L$157:$L$164,$N$157:$N$164,,0,1),--RIGHT(Q231)*_xlfn.XLOOKUP(LEFT(Q231),$L$157:$L$164,$P$157:$P$164,,0,1),0),
_xlpm.adjRow, IF(ROW(_xlpm.startCell) + _xlpm.row &lt;= 0, 1, _xlpm.row),
_xlpm.adjCol, IF(COLUMN(_xlpm.startCell) + _xlpm.col &lt;= 0, 1, _xlpm.col),
_xlpm.ref, OFFSET(INDIRECT(AP231),_xlpm.adjRow,_xlpm.adjCol,1,1),
ADDRESS(ROW(_xlpm.ref),COLUMN(_xlpm.ref),4,1))</f>
        <v>Z18</v>
      </c>
      <c r="BR231" s="4" t="str" cm="1">
        <f t="array" aca="1" ref="BR231" ca="1">_xlfn.LET(
_xlpm.startCell, INDIRECT(AQ231),
_xlpm.row, IF(_xlfn.XLOOKUP(LEFT(R231),$L$157:$L$164,$M$157:$M$164,,0,1),--RIGHT(R231)*_xlfn.XLOOKUP(LEFT(R231),$L$157:$L$164,$O$157:$O$164,,0,1),0),
_xlpm.col, IF(_xlfn.XLOOKUP(LEFT(R231),$L$157:$L$164,$N$157:$N$164,,0,1),--RIGHT(R231)*_xlfn.XLOOKUP(LEFT(R231),$L$157:$L$164,$P$157:$P$164,,0,1),0),
_xlpm.adjRow, IF(ROW(_xlpm.startCell) + _xlpm.row &lt;= 0, 1, _xlpm.row),
_xlpm.adjCol, IF(COLUMN(_xlpm.startCell) + _xlpm.col &lt;= 0, 1, _xlpm.col),
_xlpm.ref, OFFSET(INDIRECT(AQ231),_xlpm.adjRow,_xlpm.adjCol,1,1),
ADDRESS(ROW(_xlpm.ref),COLUMN(_xlpm.ref),4,1))</f>
        <v>AD18</v>
      </c>
      <c r="BS231" s="4" t="str" cm="1">
        <f t="array" aca="1" ref="BS231" ca="1">_xlfn.LET(
_xlpm.startCell, INDIRECT(AR231),
_xlpm.row, IF(_xlfn.XLOOKUP(LEFT(S231),$L$157:$L$164,$M$157:$M$164,,0,1),--RIGHT(S231)*_xlfn.XLOOKUP(LEFT(S231),$L$157:$L$164,$O$157:$O$164,,0,1),0),
_xlpm.col, IF(_xlfn.XLOOKUP(LEFT(S231),$L$157:$L$164,$N$157:$N$164,,0,1),--RIGHT(S231)*_xlfn.XLOOKUP(LEFT(S231),$L$157:$L$164,$P$157:$P$164,,0,1),0),
_xlpm.adjRow, IF(ROW(_xlpm.startCell) + _xlpm.row &lt;= 0, 1, _xlpm.row),
_xlpm.adjCol, IF(COLUMN(_xlpm.startCell) + _xlpm.col &lt;= 0, 1, _xlpm.col),
_xlpm.ref, OFFSET(INDIRECT(AR231),_xlpm.adjRow,_xlpm.adjCol,1,1),
ADDRESS(ROW(_xlpm.ref),COLUMN(_xlpm.ref),4,1))</f>
        <v>AD11</v>
      </c>
      <c r="BT231" s="4" t="str" cm="1">
        <f t="array" aca="1" ref="BT231" ca="1">_xlfn.LET(
_xlpm.startCell, INDIRECT(AS231),
_xlpm.row, IF(_xlfn.XLOOKUP(LEFT(T231),$L$157:$L$164,$M$157:$M$164,,0,1),--RIGHT(T231)*_xlfn.XLOOKUP(LEFT(T231),$L$157:$L$164,$O$157:$O$164,,0,1),0),
_xlpm.col, IF(_xlfn.XLOOKUP(LEFT(T231),$L$157:$L$164,$N$157:$N$164,,0,1),--RIGHT(T231)*_xlfn.XLOOKUP(LEFT(T231),$L$157:$L$164,$P$157:$P$164,,0,1),0),
_xlpm.adjRow, IF(ROW(_xlpm.startCell) + _xlpm.row &lt;= 0, 1, _xlpm.row),
_xlpm.adjCol, IF(COLUMN(_xlpm.startCell) + _xlpm.col &lt;= 0, 1, _xlpm.col),
_xlpm.ref, OFFSET(INDIRECT(AS231),_xlpm.adjRow,_xlpm.adjCol,1,1),
ADDRESS(ROW(_xlpm.ref),COLUMN(_xlpm.ref),4,1))</f>
        <v>Y6</v>
      </c>
      <c r="BU231" s="4" t="str" cm="1">
        <f t="array" aca="1" ref="BU231" ca="1">_xlfn.LET(
_xlpm.startCell, INDIRECT(AT231),
_xlpm.row, IF(_xlfn.XLOOKUP(LEFT(U231),$L$157:$L$164,$M$157:$M$164,,0,1),--RIGHT(U231)*_xlfn.XLOOKUP(LEFT(U231),$L$157:$L$164,$O$157:$O$164,,0,1),0),
_xlpm.col, IF(_xlfn.XLOOKUP(LEFT(U231),$L$157:$L$164,$N$157:$N$164,,0,1),--RIGHT(U231)*_xlfn.XLOOKUP(LEFT(U231),$L$157:$L$164,$P$157:$P$164,,0,1),0),
_xlpm.adjRow, IF(ROW(_xlpm.startCell) + _xlpm.row &lt;= 0, 1, _xlpm.row),
_xlpm.adjCol, IF(COLUMN(_xlpm.startCell) + _xlpm.col &lt;= 0, 1, _xlpm.col),
_xlpm.ref, OFFSET(INDIRECT(AT231),_xlpm.adjRow,_xlpm.adjCol,1,1),
ADDRESS(ROW(_xlpm.ref),COLUMN(_xlpm.ref),4,1))</f>
        <v>AG8</v>
      </c>
      <c r="BV231" s="4" t="str" cm="1">
        <f t="array" aca="1" ref="BV231" ca="1">_xlfn.LET(
_xlpm.startCell, INDIRECT(AU231),
_xlpm.row, IF(_xlfn.XLOOKUP(LEFT(V231),$L$157:$L$164,$M$157:$M$164,,0,1),--RIGHT(V231)*_xlfn.XLOOKUP(LEFT(V231),$L$157:$L$164,$O$157:$O$164,,0,1),0),
_xlpm.col, IF(_xlfn.XLOOKUP(LEFT(V231),$L$157:$L$164,$N$157:$N$164,,0,1),--RIGHT(V231)*_xlfn.XLOOKUP(LEFT(V231),$L$157:$L$164,$P$157:$P$164,,0,1),0),
_xlpm.adjRow, IF(ROW(_xlpm.startCell) + _xlpm.row &lt;= 0, 1, _xlpm.row),
_xlpm.adjCol, IF(COLUMN(_xlpm.startCell) + _xlpm.col &lt;= 0, 1, _xlpm.col),
_xlpm.ref, OFFSET(INDIRECT(AU231),_xlpm.adjRow,_xlpm.adjCol,1,1),
ADDRESS(ROW(_xlpm.ref),COLUMN(_xlpm.ref),4,1))</f>
        <v>AK4</v>
      </c>
      <c r="BW231" s="4" t="str" cm="1">
        <f t="array" aca="1" ref="BW231" ca="1">_xlfn.LET(
_xlpm.startCell, INDIRECT(AV231),
_xlpm.row, IF(_xlfn.XLOOKUP(LEFT(W231),$L$157:$L$164,$M$157:$M$164,,0,1),--RIGHT(W231)*_xlfn.XLOOKUP(LEFT(W231),$L$157:$L$164,$O$157:$O$164,,0,1),0),
_xlpm.col, IF(_xlfn.XLOOKUP(LEFT(W231),$L$157:$L$164,$N$157:$N$164,,0,1),--RIGHT(W231)*_xlfn.XLOOKUP(LEFT(W231),$L$157:$L$164,$P$157:$P$164,,0,1),0),
_xlpm.adjRow, IF(ROW(_xlpm.startCell) + _xlpm.row &lt;= 0, 1, _xlpm.row),
_xlpm.adjCol, IF(COLUMN(_xlpm.startCell) + _xlpm.col &lt;= 0, 1, _xlpm.col),
_xlpm.ref, OFFSET(INDIRECT(AV231),_xlpm.adjRow,_xlpm.adjCol,1,1),
ADDRESS(ROW(_xlpm.ref),COLUMN(_xlpm.ref),4,1))</f>
        <v>AF3</v>
      </c>
      <c r="BX231" s="4" t="str" cm="1">
        <f t="array" aca="1" ref="BX231" ca="1">_xlfn.LET(
_xlpm.startCell, INDIRECT(AW231),
_xlpm.row, IF(_xlfn.XLOOKUP(LEFT(X231),$L$157:$L$164,$M$157:$M$164,,0,1),--RIGHT(X231)*_xlfn.XLOOKUP(LEFT(X231),$L$157:$L$164,$O$157:$O$164,,0,1),0),
_xlpm.col, IF(_xlfn.XLOOKUP(LEFT(X231),$L$157:$L$164,$N$157:$N$164,,0,1),--RIGHT(X231)*_xlfn.XLOOKUP(LEFT(X231),$L$157:$L$164,$P$157:$P$164,,0,1),0),
_xlpm.adjRow, IF(ROW(_xlpm.startCell) + _xlpm.row &lt;= 0, 1, _xlpm.row),
_xlpm.adjCol, IF(COLUMN(_xlpm.startCell) + _xlpm.col &lt;= 0, 1, _xlpm.col),
_xlpm.ref, OFFSET(INDIRECT(AW231),_xlpm.adjRow,_xlpm.adjCol,1,1),
ADDRESS(ROW(_xlpm.ref),COLUMN(_xlpm.ref),4,1))</f>
        <v>AO8</v>
      </c>
      <c r="BY231" s="4" t="str" cm="1">
        <f t="array" aca="1" ref="BY231" ca="1">_xlfn.LET(
_xlpm.startCell, INDIRECT(AX231),
_xlpm.row, IF(_xlfn.XLOOKUP(LEFT(Y231),$L$157:$L$164,$M$157:$M$164,,0,1),--RIGHT(Y231)*_xlfn.XLOOKUP(LEFT(Y231),$L$157:$L$164,$O$157:$O$164,,0,1),0),
_xlpm.col, IF(_xlfn.XLOOKUP(LEFT(Y231),$L$157:$L$164,$N$157:$N$164,,0,1),--RIGHT(Y231)*_xlfn.XLOOKUP(LEFT(Y231),$L$157:$L$164,$P$157:$P$164,,0,1),0),
_xlpm.adjRow, IF(ROW(_xlpm.startCell) + _xlpm.row &lt;= 0, 1, _xlpm.row),
_xlpm.adjCol, IF(COLUMN(_xlpm.startCell) + _xlpm.col &lt;= 0, 1, _xlpm.col),
_xlpm.ref, OFFSET(INDIRECT(AX231),_xlpm.adjRow,_xlpm.adjCol,1,1),
ADDRESS(ROW(_xlpm.ref),COLUMN(_xlpm.ref),4,1))</f>
        <v>AS8</v>
      </c>
      <c r="BZ231" s="4" t="str" cm="1">
        <f t="array" aca="1" ref="BZ231" ca="1">_xlfn.LET(
_xlpm.startCell, INDIRECT(AY231),
_xlpm.row, IF(_xlfn.XLOOKUP(LEFT(Z231),$L$157:$L$164,$M$157:$M$164,,0,1),--RIGHT(Z231)*_xlfn.XLOOKUP(LEFT(Z231),$L$157:$L$164,$O$157:$O$164,,0,1),0),
_xlpm.col, IF(_xlfn.XLOOKUP(LEFT(Z231),$L$157:$L$164,$N$157:$N$164,,0,1),--RIGHT(Z231)*_xlfn.XLOOKUP(LEFT(Z231),$L$157:$L$164,$P$157:$P$164,,0,1),0),
_xlpm.adjRow, IF(ROW(_xlpm.startCell) + _xlpm.row &lt;= 0, 1, _xlpm.row),
_xlpm.adjCol, IF(COLUMN(_xlpm.startCell) + _xlpm.col &lt;= 0, 1, _xlpm.col),
_xlpm.ref, OFFSET(INDIRECT(AY231),_xlpm.adjRow,_xlpm.adjCol,1,1),
ADDRESS(ROW(_xlpm.ref),COLUMN(_xlpm.ref),4,1))</f>
        <v>BA8</v>
      </c>
      <c r="CA231" s="4" t="str" cm="1">
        <f t="array" aca="1" ref="CA231" ca="1">_xlfn.LET(
_xlpm.startCell, INDIRECT(AZ231),
_xlpm.row, IF(_xlfn.XLOOKUP(LEFT(AA231),$L$157:$L$164,$M$157:$M$164,,0,1),--RIGHT(AA231)*_xlfn.XLOOKUP(LEFT(AA231),$L$157:$L$164,$O$157:$O$164,,0,1),0),
_xlpm.col, IF(_xlfn.XLOOKUP(LEFT(AA231),$L$157:$L$164,$N$157:$N$164,,0,1),--RIGHT(AA231)*_xlfn.XLOOKUP(LEFT(AA231),$L$157:$L$164,$P$157:$P$164,,0,1),0),
_xlpm.adjRow, IF(ROW(_xlpm.startCell) + _xlpm.row &lt;= 0, 1, _xlpm.row),
_xlpm.adjCol, IF(COLUMN(_xlpm.startCell) + _xlpm.col &lt;= 0, 1, _xlpm.col),
_xlpm.ref, OFFSET(INDIRECT(AZ231),_xlpm.adjRow,_xlpm.adjCol,1,1),
ADDRESS(ROW(_xlpm.ref),COLUMN(_xlpm.ref),4,1))</f>
        <v>BA10</v>
      </c>
      <c r="CB231" s="4" t="str" cm="1">
        <f t="array" aca="1" ref="CB231" ca="1">_xlfn.LET(
_xlpm.startCell, INDIRECT(BA231),
_xlpm.row, IF(_xlfn.XLOOKUP(LEFT(AB231),$L$157:$L$164,$M$157:$M$164,,0,1),--RIGHT(AB231)*_xlfn.XLOOKUP(LEFT(AB231),$L$157:$L$164,$O$157:$O$164,,0,1),0),
_xlpm.col, IF(_xlfn.XLOOKUP(LEFT(AB231),$L$157:$L$164,$N$157:$N$164,,0,1),--RIGHT(AB231)*_xlfn.XLOOKUP(LEFT(AB231),$L$157:$L$164,$P$157:$P$164,,0,1),0),
_xlpm.adjRow, IF(ROW(_xlpm.startCell) + _xlpm.row &lt;= 0, 1, _xlpm.row),
_xlpm.adjCol, IF(COLUMN(_xlpm.startCell) + _xlpm.col &lt;= 0, 1, _xlpm.col),
_xlpm.ref, OFFSET(INDIRECT(BA231),_xlpm.adjRow,_xlpm.adjCol,1,1),
ADDRESS(ROW(_xlpm.ref),COLUMN(_xlpm.ref),4,1))</f>
        <v>BJ10</v>
      </c>
      <c r="CC231" s="4" t="str" cm="1">
        <f t="array" aca="1" ref="CC231" ca="1">_xlfn.LET(
_xlpm.startCell, INDIRECT(BB231),
_xlpm.row, IF(_xlfn.XLOOKUP(LEFT(AC231),$L$157:$L$164,$M$157:$M$164,,0,1),--RIGHT(AC231)*_xlfn.XLOOKUP(LEFT(AC231),$L$157:$L$164,$O$157:$O$164,,0,1),0),
_xlpm.col, IF(_xlfn.XLOOKUP(LEFT(AC231),$L$157:$L$164,$N$157:$N$164,,0,1),--RIGHT(AC231)*_xlfn.XLOOKUP(LEFT(AC231),$L$157:$L$164,$P$157:$P$164,,0,1),0),
_xlpm.adjRow, IF(ROW(_xlpm.startCell) + _xlpm.row &lt;= 0, 1, _xlpm.row),
_xlpm.adjCol, IF(COLUMN(_xlpm.startCell) + _xlpm.col &lt;= 0, 1, _xlpm.col),
_xlpm.ref, OFFSET(INDIRECT(BB231),_xlpm.adjRow,_xlpm.adjCol,1,1),
ADDRESS(ROW(_xlpm.ref),COLUMN(_xlpm.ref),4,1))</f>
        <v>BC10</v>
      </c>
      <c r="CD231" s="4" t="str" cm="1">
        <f t="array" aca="1" ref="CD231" ca="1">_xlfn.LET(
_xlpm.startCell, INDIRECT(BC231),
_xlpm.row, IF(_xlfn.XLOOKUP(LEFT(AD231),$L$157:$L$164,$M$157:$M$164,,0,1),--RIGHT(AD231)*_xlfn.XLOOKUP(LEFT(AD231),$L$157:$L$164,$O$157:$O$164,,0,1),0),
_xlpm.col, IF(_xlfn.XLOOKUP(LEFT(AD231),$L$157:$L$164,$N$157:$N$164,,0,1),--RIGHT(AD231)*_xlfn.XLOOKUP(LEFT(AD231),$L$157:$L$164,$P$157:$P$164,,0,1),0),
_xlpm.adjRow, IF(ROW(_xlpm.startCell) + _xlpm.row &lt;= 0, 1, _xlpm.row),
_xlpm.adjCol, IF(COLUMN(_xlpm.startCell) + _xlpm.col &lt;= 0, 1, _xlpm.col),
_xlpm.ref, OFFSET(INDIRECT(BC231),_xlpm.adjRow,_xlpm.adjCol,1,1),
ADDRESS(ROW(_xlpm.ref),COLUMN(_xlpm.ref),4,1))</f>
        <v>BG14</v>
      </c>
      <c r="CE231" s="4" t="str" cm="1">
        <f t="array" aca="1" ref="CE231" ca="1">_xlfn.LET(
_xlpm.startCell, INDIRECT(BD231),
_xlpm.row, IF(_xlfn.XLOOKUP(LEFT(AE231),$L$157:$L$164,$M$157:$M$164,,0,1),--RIGHT(AE231)*_xlfn.XLOOKUP(LEFT(AE231),$L$157:$L$164,$O$157:$O$164,,0,1),0),
_xlpm.col, IF(_xlfn.XLOOKUP(LEFT(AE231),$L$157:$L$164,$N$157:$N$164,,0,1),--RIGHT(AE231)*_xlfn.XLOOKUP(LEFT(AE231),$L$157:$L$164,$P$157:$P$164,,0,1),0),
_xlpm.adjRow, IF(ROW(_xlpm.startCell) + _xlpm.row &lt;= 0, 1, _xlpm.row),
_xlpm.adjCol, IF(COLUMN(_xlpm.startCell) + _xlpm.col &lt;= 0, 1, _xlpm.col),
_xlpm.ref, OFFSET(INDIRECT(BD231),_xlpm.adjRow,_xlpm.adjCol,1,1),
ADDRESS(ROW(_xlpm.ref),COLUMN(_xlpm.ref),4,1))</f>
        <v>BD14</v>
      </c>
      <c r="CF231" s="4" t="str" cm="1">
        <f t="array" aca="1" ref="CF231" ca="1">_xlfn.LET(
_xlpm.startCell, INDIRECT(BE231),
_xlpm.row, IF(_xlfn.XLOOKUP(LEFT(AF231),$L$157:$L$164,$M$157:$M$164,,0,1),--RIGHT(AF231)*_xlfn.XLOOKUP(LEFT(AF231),$L$157:$L$164,$O$157:$O$164,,0,1),0),
_xlpm.col, IF(_xlfn.XLOOKUP(LEFT(AF231),$L$157:$L$164,$N$157:$N$164,,0,1),--RIGHT(AF231)*_xlfn.XLOOKUP(LEFT(AF231),$L$157:$L$164,$P$157:$P$164,,0,1),0),
_xlpm.adjRow, IF(ROW(_xlpm.startCell) + _xlpm.row &lt;= 0, 1, _xlpm.row),
_xlpm.adjCol, IF(COLUMN(_xlpm.startCell) + _xlpm.col &lt;= 0, 1, _xlpm.col),
_xlpm.ref, OFFSET(INDIRECT(BE231),_xlpm.adjRow,_xlpm.adjCol,1,1),
ADDRESS(ROW(_xlpm.ref),COLUMN(_xlpm.ref),4,1))</f>
        <v>BD19</v>
      </c>
      <c r="CG231" s="4"/>
      <c r="CH231" s="4"/>
      <c r="CI231" s="4"/>
      <c r="CJ231" s="4"/>
      <c r="CK231" s="1" t="b" cm="1">
        <f t="array" aca="1" ref="CK231:DI250" ca="1">BH231:CF250=AH231:BF250</f>
        <v>1</v>
      </c>
      <c r="CL231" s="1" t="b">
        <f ca="1"/>
        <v>0</v>
      </c>
      <c r="CM231" s="1" t="b">
        <f ca="1"/>
        <v>1</v>
      </c>
      <c r="CN231" s="1" t="b">
        <f ca="1"/>
        <v>0</v>
      </c>
      <c r="CO231" s="1" t="b">
        <f ca="1"/>
        <v>0</v>
      </c>
      <c r="CP231" s="1" t="b">
        <f ca="1"/>
        <v>0</v>
      </c>
      <c r="CQ231" s="5" t="b">
        <f ca="1"/>
        <v>0</v>
      </c>
      <c r="CR231" s="4" t="b">
        <f ca="1"/>
        <v>0</v>
      </c>
      <c r="CS231" s="4" t="b">
        <f ca="1"/>
        <v>0</v>
      </c>
      <c r="CT231" s="4" t="b">
        <f ca="1"/>
        <v>1</v>
      </c>
      <c r="CU231" s="4" t="b">
        <f ca="1"/>
        <v>1</v>
      </c>
      <c r="CV231" s="4" t="b">
        <f ca="1"/>
        <v>1</v>
      </c>
      <c r="CW231" s="4" t="b">
        <f ca="1"/>
        <v>0</v>
      </c>
      <c r="CX231" s="4" t="b">
        <f ca="1"/>
        <v>1</v>
      </c>
      <c r="CY231" s="4" t="b">
        <f ca="1"/>
        <v>0</v>
      </c>
      <c r="CZ231" s="4" t="b">
        <f ca="1"/>
        <v>0</v>
      </c>
      <c r="DA231" s="4" t="b">
        <f ca="1"/>
        <v>1</v>
      </c>
      <c r="DB231" s="4" t="b">
        <f ca="1"/>
        <v>1</v>
      </c>
      <c r="DC231" s="4" t="b">
        <f ca="1"/>
        <v>1</v>
      </c>
      <c r="DD231" s="4" t="b">
        <f ca="1"/>
        <v>1</v>
      </c>
      <c r="DE231" s="4" t="b">
        <f ca="1"/>
        <v>1</v>
      </c>
      <c r="DF231" s="4" t="b">
        <f ca="1"/>
        <v>1</v>
      </c>
      <c r="DG231" s="4" t="b">
        <f ca="1"/>
        <v>1</v>
      </c>
      <c r="DH231" s="4" t="b">
        <f ca="1"/>
        <v>1</v>
      </c>
      <c r="DI231" s="4" t="b">
        <f ca="1"/>
        <v>1</v>
      </c>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row>
    <row r="232" spans="2:250" ht="23.25">
      <c r="B232" s="14">
        <f>B231+1</f>
        <v>102</v>
      </c>
      <c r="C232" s="12">
        <v>6</v>
      </c>
      <c r="D232" s="161">
        <v>8</v>
      </c>
      <c r="E232" s="23" t="str">
        <f ca="1"/>
        <v>BL26</v>
      </c>
      <c r="G232" s="15" t="s">
        <v>63</v>
      </c>
      <c r="H232" s="15" t="s">
        <v>86</v>
      </c>
      <c r="I232" s="15" t="s">
        <v>87</v>
      </c>
      <c r="J232" s="15" t="s">
        <v>88</v>
      </c>
      <c r="K232" s="15" t="s">
        <v>57</v>
      </c>
      <c r="L232" s="15" t="s">
        <v>89</v>
      </c>
      <c r="M232" s="15" t="s">
        <v>90</v>
      </c>
      <c r="N232" s="15" t="s">
        <v>91</v>
      </c>
      <c r="O232" s="15" t="s">
        <v>52</v>
      </c>
      <c r="P232" s="15" t="s">
        <v>80</v>
      </c>
      <c r="Q232" s="15" t="s">
        <v>92</v>
      </c>
      <c r="R232" s="15" t="s">
        <v>89</v>
      </c>
      <c r="S232" s="15" t="s">
        <v>87</v>
      </c>
      <c r="T232" s="15" t="s">
        <v>58</v>
      </c>
      <c r="U232" s="15" t="s">
        <v>56</v>
      </c>
      <c r="V232" s="15" t="s">
        <v>93</v>
      </c>
      <c r="W232" s="15" t="s">
        <v>62</v>
      </c>
      <c r="X232" s="15" t="s">
        <v>50</v>
      </c>
      <c r="Y232" s="15" t="s">
        <v>56</v>
      </c>
      <c r="Z232" s="15" t="s">
        <v>92</v>
      </c>
      <c r="AA232" s="15" t="s">
        <v>73</v>
      </c>
      <c r="AB232" s="15" t="s">
        <v>87</v>
      </c>
      <c r="AC232" s="15" t="s">
        <v>94</v>
      </c>
      <c r="AD232" s="15" t="s">
        <v>85</v>
      </c>
      <c r="AE232" s="15" t="s">
        <v>95</v>
      </c>
      <c r="AF232" s="15" t="s">
        <v>57</v>
      </c>
      <c r="AH232" s="1" t="str" cm="1">
        <f t="array" aca="1" ref="AH232" ca="1">_xlfn.LET(
_xlpm.startCell, INDIRECT(G232),
_xlpm.row, IF(_xlfn.XLOOKUP(LEFT(H232),$L$157:$L$164,$M$157:$M$164,,0,1),--RIGHT(H232)*_xlfn.XLOOKUP(LEFT(H232),$L$157:$L$164,$O$157:$O$164,,0,1),0),
_xlpm.col, IF(_xlfn.XLOOKUP(LEFT(H232),$L$157:$L$164,$N$157:$N$164,,0,1),--RIGHT(H232)*_xlfn.XLOOKUP(LEFT(H232),$L$157:$L$164,$P$157:$P$164,,0,1),0),
_xlpm.adjRow, IF(ROW(_xlpm.startCell) + _xlpm.row &lt;= 0, 1, _xlpm.row),
_xlpm.adjCol, IF(COLUMN(_xlpm.startCell) + _xlpm.col &lt;= 0, 1, _xlpm.col),
_xlpm.ref, OFFSET(INDIRECT(G232),_xlpm.adjRow,_xlpm.adjCol,1,1),
ADDRESS(_xlfn.IFS(ROW(_xlpm.ref)&lt;8,8,ROW(_xlpm.ref)&gt;27,27,TRUE,ROW(_xlpm.ref)),_xlfn.IFS(COLUMN(_xlpm.ref)&lt;5,5,COLUMN(_xlpm.ref)&gt;64,64,TRUE,COLUMN(_xlpm.ref)),4,1))</f>
        <v>AH15</v>
      </c>
      <c r="AI232" s="1" t="str" cm="1">
        <f t="array" aca="1" ref="AI232" ca="1">_xlfn.LET(
_xlpm.startCell, INDIRECT(AH232),
_xlpm.row, IF(_xlfn.XLOOKUP(LEFT(I232),$L$157:$L$164,$M$157:$M$164,,0,1),--RIGHT(I232)*_xlfn.XLOOKUP(LEFT(I232),$L$157:$L$164,$O$157:$O$164,,0,1),0),
_xlpm.col, IF(_xlfn.XLOOKUP(LEFT(I232),$L$157:$L$164,$N$157:$N$164,,0,1),--RIGHT(I232)*_xlfn.XLOOKUP(LEFT(I232),$L$157:$L$164,$P$157:$P$164,,0,1),0),
_xlpm.adjRow, IF(ROW(_xlpm.startCell) + _xlpm.row &lt;= 0, 1, _xlpm.row),
_xlpm.adjCol, IF(COLUMN(_xlpm.startCell) + _xlpm.col &lt;= 0, 1, _xlpm.col),
_xlpm.ref, OFFSET(INDIRECT(AH232),_xlpm.adjRow,_xlpm.adjCol,1,1),
ADDRESS(_xlfn.IFS(ROW(_xlpm.ref)&lt;8,8,ROW(_xlpm.ref)&gt;27,27,TRUE,ROW(_xlpm.ref)),_xlfn.IFS(COLUMN(_xlpm.ref)&lt;5,5,COLUMN(_xlpm.ref)&gt;64,64,TRUE,COLUMN(_xlpm.ref)),4,1))</f>
        <v>AJ13</v>
      </c>
      <c r="AJ232" s="1" t="str" cm="1">
        <f t="array" aca="1" ref="AJ232" ca="1">_xlfn.LET(
_xlpm.startCell, INDIRECT(AI232),
_xlpm.row, IF(_xlfn.XLOOKUP(LEFT(J232),$L$157:$L$164,$M$157:$M$164,,0,1),--RIGHT(J232)*_xlfn.XLOOKUP(LEFT(J232),$L$157:$L$164,$O$157:$O$164,,0,1),0),
_xlpm.col, IF(_xlfn.XLOOKUP(LEFT(J232),$L$157:$L$164,$N$157:$N$164,,0,1),--RIGHT(J232)*_xlfn.XLOOKUP(LEFT(J232),$L$157:$L$164,$P$157:$P$164,,0,1),0),
_xlpm.adjRow, IF(ROW(_xlpm.startCell) + _xlpm.row &lt;= 0, 1, _xlpm.row),
_xlpm.adjCol, IF(COLUMN(_xlpm.startCell) + _xlpm.col &lt;= 0, 1, _xlpm.col),
_xlpm.ref, OFFSET(INDIRECT(AI232),_xlpm.adjRow,_xlpm.adjCol,1,1),
ADDRESS(_xlfn.IFS(ROW(_xlpm.ref)&lt;8,8,ROW(_xlpm.ref)&gt;27,27,TRUE,ROW(_xlpm.ref)),_xlfn.IFS(COLUMN(_xlpm.ref)&lt;5,5,COLUMN(_xlpm.ref)&gt;64,64,TRUE,COLUMN(_xlpm.ref)),4,1))</f>
        <v>AJ8</v>
      </c>
      <c r="AK232" s="1" t="str" cm="1">
        <f t="array" aca="1" ref="AK232" ca="1">_xlfn.LET(
_xlpm.startCell, INDIRECT(AJ232),
_xlpm.row, IF(_xlfn.XLOOKUP(LEFT(K232),$L$157:$L$164,$M$157:$M$164,,0,1),--RIGHT(K232)*_xlfn.XLOOKUP(LEFT(K232),$L$157:$L$164,$O$157:$O$164,,0,1),0),
_xlpm.col, IF(_xlfn.XLOOKUP(LEFT(K232),$L$157:$L$164,$N$157:$N$164,,0,1),--RIGHT(K232)*_xlfn.XLOOKUP(LEFT(K232),$L$157:$L$164,$P$157:$P$164,,0,1),0),
_xlpm.adjRow, IF(ROW(_xlpm.startCell) + _xlpm.row &lt;= 0, 1, _xlpm.row),
_xlpm.adjCol, IF(COLUMN(_xlpm.startCell) + _xlpm.col &lt;= 0, 1, _xlpm.col),
_xlpm.ref, OFFSET(INDIRECT(AJ232),_xlpm.adjRow,_xlpm.adjCol,1,1),
ADDRESS(_xlfn.IFS(ROW(_xlpm.ref)&lt;8,8,ROW(_xlpm.ref)&gt;27,27,TRUE,ROW(_xlpm.ref)),_xlfn.IFS(COLUMN(_xlpm.ref)&lt;5,5,COLUMN(_xlpm.ref)&gt;64,64,TRUE,COLUMN(_xlpm.ref)),4,1))</f>
        <v>AK8</v>
      </c>
      <c r="AL232" s="1" t="str" cm="1">
        <f t="array" aca="1" ref="AL232" ca="1">_xlfn.LET(
_xlpm.startCell, INDIRECT(AK232),
_xlpm.row, IF(_xlfn.XLOOKUP(LEFT(L232),$L$157:$L$164,$M$157:$M$164,,0,1),--RIGHT(L232)*_xlfn.XLOOKUP(LEFT(L232),$L$157:$L$164,$O$157:$O$164,,0,1),0),
_xlpm.col, IF(_xlfn.XLOOKUP(LEFT(L232),$L$157:$L$164,$N$157:$N$164,,0,1),--RIGHT(L232)*_xlfn.XLOOKUP(LEFT(L232),$L$157:$L$164,$P$157:$P$164,,0,1),0),
_xlpm.adjRow, IF(ROW(_xlpm.startCell) + _xlpm.row &lt;= 0, 1, _xlpm.row),
_xlpm.adjCol, IF(COLUMN(_xlpm.startCell) + _xlpm.col &lt;= 0, 1, _xlpm.col),
_xlpm.ref, OFFSET(INDIRECT(AK232),_xlpm.adjRow,_xlpm.adjCol,1,1),
ADDRESS(_xlfn.IFS(ROW(_xlpm.ref)&lt;8,8,ROW(_xlpm.ref)&gt;27,27,TRUE,ROW(_xlpm.ref)),_xlfn.IFS(COLUMN(_xlpm.ref)&lt;5,5,COLUMN(_xlpm.ref)&gt;64,64,TRUE,COLUMN(_xlpm.ref)),4,1))</f>
        <v>AK8</v>
      </c>
      <c r="AM232" s="1" t="str" cm="1">
        <f t="array" aca="1" ref="AM232" ca="1">_xlfn.LET(
_xlpm.startCell, INDIRECT(AL232),
_xlpm.row, IF(_xlfn.XLOOKUP(LEFT(M232),$L$157:$L$164,$M$157:$M$164,,0,1),--RIGHT(M232)*_xlfn.XLOOKUP(LEFT(M232),$L$157:$L$164,$O$157:$O$164,,0,1),0),
_xlpm.col, IF(_xlfn.XLOOKUP(LEFT(M232),$L$157:$L$164,$N$157:$N$164,,0,1),--RIGHT(M232)*_xlfn.XLOOKUP(LEFT(M232),$L$157:$L$164,$P$157:$P$164,,0,1),0),
_xlpm.adjRow, IF(ROW(_xlpm.startCell) + _xlpm.row &lt;= 0, 1, _xlpm.row),
_xlpm.adjCol, IF(COLUMN(_xlpm.startCell) + _xlpm.col &lt;= 0, 1, _xlpm.col),
_xlpm.ref, OFFSET(INDIRECT(AL232),_xlpm.adjRow,_xlpm.adjCol,1,1),
ADDRESS(_xlfn.IFS(ROW(_xlpm.ref)&lt;8,8,ROW(_xlpm.ref)&gt;27,27,TRUE,ROW(_xlpm.ref)),_xlfn.IFS(COLUMN(_xlpm.ref)&lt;5,5,COLUMN(_xlpm.ref)&gt;64,64,TRUE,COLUMN(_xlpm.ref)),4,1))</f>
        <v>AQ8</v>
      </c>
      <c r="AN232" s="1" t="str" cm="1">
        <f t="array" aca="1" ref="AN232" ca="1">_xlfn.LET(
_xlpm.startCell, INDIRECT(AM232),
_xlpm.row, IF(_xlfn.XLOOKUP(LEFT(N232),$L$157:$L$164,$M$157:$M$164,,0,1),--RIGHT(N232)*_xlfn.XLOOKUP(LEFT(N232),$L$157:$L$164,$O$157:$O$164,,0,1),0),
_xlpm.col, IF(_xlfn.XLOOKUP(LEFT(N232),$L$157:$L$164,$N$157:$N$164,,0,1),--RIGHT(N232)*_xlfn.XLOOKUP(LEFT(N232),$L$157:$L$164,$P$157:$P$164,,0,1),0),
_xlpm.adjRow, IF(ROW(_xlpm.startCell) + _xlpm.row &lt;= 0, 1, _xlpm.row),
_xlpm.adjCol, IF(COLUMN(_xlpm.startCell) + _xlpm.col &lt;= 0, 1, _xlpm.col),
_xlpm.ref, OFFSET(INDIRECT(AM232),_xlpm.adjRow,_xlpm.adjCol,1,1),
ADDRESS(_xlfn.IFS(ROW(_xlpm.ref)&lt;8,8,ROW(_xlpm.ref)&gt;27,27,TRUE,ROW(_xlpm.ref)),_xlfn.IFS(COLUMN(_xlpm.ref)&lt;5,5,COLUMN(_xlpm.ref)&gt;64,64,TRUE,COLUMN(_xlpm.ref)),4,1))</f>
        <v>AR8</v>
      </c>
      <c r="AO232" s="1" t="str" cm="1">
        <f t="array" aca="1" ref="AO232" ca="1">_xlfn.LET(
_xlpm.startCell, INDIRECT(AN232),
_xlpm.row, IF(_xlfn.XLOOKUP(LEFT(O232),$L$157:$L$164,$M$157:$M$164,,0,1),--RIGHT(O232)*_xlfn.XLOOKUP(LEFT(O232),$L$157:$L$164,$O$157:$O$164,,0,1),0),
_xlpm.col, IF(_xlfn.XLOOKUP(LEFT(O232),$L$157:$L$164,$N$157:$N$164,,0,1),--RIGHT(O232)*_xlfn.XLOOKUP(LEFT(O232),$L$157:$L$164,$P$157:$P$164,,0,1),0),
_xlpm.adjRow, IF(ROW(_xlpm.startCell) + _xlpm.row &lt;= 0, 1, _xlpm.row),
_xlpm.adjCol, IF(COLUMN(_xlpm.startCell) + _xlpm.col &lt;= 0, 1, _xlpm.col),
_xlpm.ref, OFFSET(INDIRECT(AN232),_xlpm.adjRow,_xlpm.adjCol,1,1),
ADDRESS(_xlfn.IFS(ROW(_xlpm.ref)&lt;8,8,ROW(_xlpm.ref)&gt;27,27,TRUE,ROW(_xlpm.ref)),_xlfn.IFS(COLUMN(_xlpm.ref)&lt;5,5,COLUMN(_xlpm.ref)&gt;64,64,TRUE,COLUMN(_xlpm.ref)),4,1))</f>
        <v>AZ9</v>
      </c>
      <c r="AP232" s="1" t="str" cm="1">
        <f t="array" aca="1" ref="AP232" ca="1">_xlfn.LET(
_xlpm.startCell, INDIRECT(AO232),
_xlpm.row, IF(_xlfn.XLOOKUP(LEFT(P232),$L$157:$L$164,$M$157:$M$164,,0,1),--RIGHT(P232)*_xlfn.XLOOKUP(LEFT(P232),$L$157:$L$164,$O$157:$O$164,,0,1),0),
_xlpm.col, IF(_xlfn.XLOOKUP(LEFT(P232),$L$157:$L$164,$N$157:$N$164,,0,1),--RIGHT(P232)*_xlfn.XLOOKUP(LEFT(P232),$L$157:$L$164,$P$157:$P$164,,0,1),0),
_xlpm.adjRow, IF(ROW(_xlpm.startCell) + _xlpm.row &lt;= 0, 1, _xlpm.row),
_xlpm.adjCol, IF(COLUMN(_xlpm.startCell) + _xlpm.col &lt;= 0, 1, _xlpm.col),
_xlpm.ref, OFFSET(INDIRECT(AO232),_xlpm.adjRow,_xlpm.adjCol,1,1),
ADDRESS(_xlfn.IFS(ROW(_xlpm.ref)&lt;8,8,ROW(_xlpm.ref)&gt;27,27,TRUE,ROW(_xlpm.ref)),_xlfn.IFS(COLUMN(_xlpm.ref)&lt;5,5,COLUMN(_xlpm.ref)&gt;64,64,TRUE,COLUMN(_xlpm.ref)),4,1))</f>
        <v>AZ10</v>
      </c>
      <c r="AQ232" s="1" t="str" cm="1">
        <f t="array" aca="1" ref="AQ232" ca="1">_xlfn.LET(
_xlpm.startCell, INDIRECT(AP232),
_xlpm.row, IF(_xlfn.XLOOKUP(LEFT(Q232),$L$157:$L$164,$M$157:$M$164,,0,1),--RIGHT(Q232)*_xlfn.XLOOKUP(LEFT(Q232),$L$157:$L$164,$O$157:$O$164,,0,1),0),
_xlpm.col, IF(_xlfn.XLOOKUP(LEFT(Q232),$L$157:$L$164,$N$157:$N$164,,0,1),--RIGHT(Q232)*_xlfn.XLOOKUP(LEFT(Q232),$L$157:$L$164,$P$157:$P$164,,0,1),0),
_xlpm.adjRow, IF(ROW(_xlpm.startCell) + _xlpm.row &lt;= 0, 1, _xlpm.row),
_xlpm.adjCol, IF(COLUMN(_xlpm.startCell) + _xlpm.col &lt;= 0, 1, _xlpm.col),
_xlpm.ref, OFFSET(INDIRECT(AP232),_xlpm.adjRow,_xlpm.adjCol,1,1),
ADDRESS(_xlfn.IFS(ROW(_xlpm.ref)&lt;8,8,ROW(_xlpm.ref)&gt;27,27,TRUE,ROW(_xlpm.ref)),_xlfn.IFS(COLUMN(_xlpm.ref)&lt;5,5,COLUMN(_xlpm.ref)&gt;64,64,TRUE,COLUMN(_xlpm.ref)),4,1))</f>
        <v>BE10</v>
      </c>
      <c r="AR232" s="1" t="str" cm="1">
        <f t="array" aca="1" ref="AR232" ca="1">_xlfn.LET(
_xlpm.startCell, INDIRECT(AQ232),
_xlpm.row, IF(_xlfn.XLOOKUP(LEFT(R232),$L$157:$L$164,$M$157:$M$164,,0,1),--RIGHT(R232)*_xlfn.XLOOKUP(LEFT(R232),$L$157:$L$164,$O$157:$O$164,,0,1),0),
_xlpm.col, IF(_xlfn.XLOOKUP(LEFT(R232),$L$157:$L$164,$N$157:$N$164,,0,1),--RIGHT(R232)*_xlfn.XLOOKUP(LEFT(R232),$L$157:$L$164,$P$157:$P$164,,0,1),0),
_xlpm.adjRow, IF(ROW(_xlpm.startCell) + _xlpm.row &lt;= 0, 1, _xlpm.row),
_xlpm.adjCol, IF(COLUMN(_xlpm.startCell) + _xlpm.col &lt;= 0, 1, _xlpm.col),
_xlpm.ref, OFFSET(INDIRECT(AQ232),_xlpm.adjRow,_xlpm.adjCol,1,1),
ADDRESS(_xlfn.IFS(ROW(_xlpm.ref)&lt;8,8,ROW(_xlpm.ref)&gt;27,27,TRUE,ROW(_xlpm.ref)),_xlfn.IFS(COLUMN(_xlpm.ref)&lt;5,5,COLUMN(_xlpm.ref)&gt;64,64,TRUE,COLUMN(_xlpm.ref)),4,1))</f>
        <v>BE8</v>
      </c>
      <c r="AS232" s="1" t="str" cm="1">
        <f t="array" aca="1" ref="AS232" ca="1">_xlfn.LET(
_xlpm.startCell, INDIRECT(AR232),
_xlpm.row, IF(_xlfn.XLOOKUP(LEFT(S232),$L$157:$L$164,$M$157:$M$164,,0,1),--RIGHT(S232)*_xlfn.XLOOKUP(LEFT(S232),$L$157:$L$164,$O$157:$O$164,,0,1),0),
_xlpm.col, IF(_xlfn.XLOOKUP(LEFT(S232),$L$157:$L$164,$N$157:$N$164,,0,1),--RIGHT(S232)*_xlfn.XLOOKUP(LEFT(S232),$L$157:$L$164,$P$157:$P$164,,0,1),0),
_xlpm.adjRow, IF(ROW(_xlpm.startCell) + _xlpm.row &lt;= 0, 1, _xlpm.row),
_xlpm.adjCol, IF(COLUMN(_xlpm.startCell) + _xlpm.col &lt;= 0, 1, _xlpm.col),
_xlpm.ref, OFFSET(INDIRECT(AR232),_xlpm.adjRow,_xlpm.adjCol,1,1),
ADDRESS(_xlfn.IFS(ROW(_xlpm.ref)&lt;8,8,ROW(_xlpm.ref)&gt;27,27,TRUE,ROW(_xlpm.ref)),_xlfn.IFS(COLUMN(_xlpm.ref)&lt;5,5,COLUMN(_xlpm.ref)&gt;64,64,TRUE,COLUMN(_xlpm.ref)),4,1))</f>
        <v>BG8</v>
      </c>
      <c r="AT232" s="1" t="str" cm="1">
        <f t="array" aca="1" ref="AT232" ca="1">_xlfn.LET(
_xlpm.startCell, INDIRECT(AS232),
_xlpm.row, IF(_xlfn.XLOOKUP(LEFT(T232),$L$157:$L$164,$M$157:$M$164,,0,1),--RIGHT(T232)*_xlfn.XLOOKUP(LEFT(T232),$L$157:$L$164,$O$157:$O$164,,0,1),0),
_xlpm.col, IF(_xlfn.XLOOKUP(LEFT(T232),$L$157:$L$164,$N$157:$N$164,,0,1),--RIGHT(T232)*_xlfn.XLOOKUP(LEFT(T232),$L$157:$L$164,$P$157:$P$164,,0,1),0),
_xlpm.adjRow, IF(ROW(_xlpm.startCell) + _xlpm.row &lt;= 0, 1, _xlpm.row),
_xlpm.adjCol, IF(COLUMN(_xlpm.startCell) + _xlpm.col &lt;= 0, 1, _xlpm.col),
_xlpm.ref, OFFSET(INDIRECT(AS232),_xlpm.adjRow,_xlpm.adjCol,1,1),
ADDRESS(_xlfn.IFS(ROW(_xlpm.ref)&lt;8,8,ROW(_xlpm.ref)&gt;27,27,TRUE,ROW(_xlpm.ref)),_xlfn.IFS(COLUMN(_xlpm.ref)&lt;5,5,COLUMN(_xlpm.ref)&gt;64,64,TRUE,COLUMN(_xlpm.ref)),4,1))</f>
        <v>BJ11</v>
      </c>
      <c r="AU232" s="1" t="str" cm="1">
        <f t="array" aca="1" ref="AU232" ca="1">_xlfn.LET(
_xlpm.startCell, INDIRECT(AT232),
_xlpm.row, IF(_xlfn.XLOOKUP(LEFT(U232),$L$157:$L$164,$M$157:$M$164,,0,1),--RIGHT(U232)*_xlfn.XLOOKUP(LEFT(U232),$L$157:$L$164,$O$157:$O$164,,0,1),0),
_xlpm.col, IF(_xlfn.XLOOKUP(LEFT(U232),$L$157:$L$164,$N$157:$N$164,,0,1),--RIGHT(U232)*_xlfn.XLOOKUP(LEFT(U232),$L$157:$L$164,$P$157:$P$164,,0,1),0),
_xlpm.adjRow, IF(ROW(_xlpm.startCell) + _xlpm.row &lt;= 0, 1, _xlpm.row),
_xlpm.adjCol, IF(COLUMN(_xlpm.startCell) + _xlpm.col &lt;= 0, 1, _xlpm.col),
_xlpm.ref, OFFSET(INDIRECT(AT232),_xlpm.adjRow,_xlpm.adjCol,1,1),
ADDRESS(_xlfn.IFS(ROW(_xlpm.ref)&lt;8,8,ROW(_xlpm.ref)&gt;27,27,TRUE,ROW(_xlpm.ref)),_xlfn.IFS(COLUMN(_xlpm.ref)&lt;5,5,COLUMN(_xlpm.ref)&gt;64,64,TRUE,COLUMN(_xlpm.ref)),4,1))</f>
        <v>BL17</v>
      </c>
      <c r="AV232" s="1" t="str" cm="1">
        <f t="array" aca="1" ref="AV232" ca="1">_xlfn.LET(
_xlpm.startCell, INDIRECT(AU232),
_xlpm.row, IF(_xlfn.XLOOKUP(LEFT(V232),$L$157:$L$164,$M$157:$M$164,,0,1),--RIGHT(V232)*_xlfn.XLOOKUP(LEFT(V232),$L$157:$L$164,$O$157:$O$164,,0,1),0),
_xlpm.col, IF(_xlfn.XLOOKUP(LEFT(V232),$L$157:$L$164,$N$157:$N$164,,0,1),--RIGHT(V232)*_xlfn.XLOOKUP(LEFT(V232),$L$157:$L$164,$P$157:$P$164,,0,1),0),
_xlpm.adjRow, IF(ROW(_xlpm.startCell) + _xlpm.row &lt;= 0, 1, _xlpm.row),
_xlpm.adjCol, IF(COLUMN(_xlpm.startCell) + _xlpm.col &lt;= 0, 1, _xlpm.col),
_xlpm.ref, OFFSET(INDIRECT(AU232),_xlpm.adjRow,_xlpm.adjCol,1,1),
ADDRESS(_xlfn.IFS(ROW(_xlpm.ref)&lt;8,8,ROW(_xlpm.ref)&gt;27,27,TRUE,ROW(_xlpm.ref)),_xlfn.IFS(COLUMN(_xlpm.ref)&lt;5,5,COLUMN(_xlpm.ref)&gt;64,64,TRUE,COLUMN(_xlpm.ref)),4,1))</f>
        <v>BI14</v>
      </c>
      <c r="AW232" s="1" t="str" cm="1">
        <f t="array" aca="1" ref="AW232" ca="1">_xlfn.LET(
_xlpm.startCell, INDIRECT(AV232),
_xlpm.row, IF(_xlfn.XLOOKUP(LEFT(W232),$L$157:$L$164,$M$157:$M$164,,0,1),--RIGHT(W232)*_xlfn.XLOOKUP(LEFT(W232),$L$157:$L$164,$O$157:$O$164,,0,1),0),
_xlpm.col, IF(_xlfn.XLOOKUP(LEFT(W232),$L$157:$L$164,$N$157:$N$164,,0,1),--RIGHT(W232)*_xlfn.XLOOKUP(LEFT(W232),$L$157:$L$164,$P$157:$P$164,,0,1),0),
_xlpm.adjRow, IF(ROW(_xlpm.startCell) + _xlpm.row &lt;= 0, 1, _xlpm.row),
_xlpm.adjCol, IF(COLUMN(_xlpm.startCell) + _xlpm.col &lt;= 0, 1, _xlpm.col),
_xlpm.ref, OFFSET(INDIRECT(AV232),_xlpm.adjRow,_xlpm.adjCol,1,1),
ADDRESS(_xlfn.IFS(ROW(_xlpm.ref)&lt;8,8,ROW(_xlpm.ref)&gt;27,27,TRUE,ROW(_xlpm.ref)),_xlfn.IFS(COLUMN(_xlpm.ref)&lt;5,5,COLUMN(_xlpm.ref)&gt;64,64,TRUE,COLUMN(_xlpm.ref)),4,1))</f>
        <v>BL21</v>
      </c>
      <c r="AX232" s="1" t="str" cm="1">
        <f t="array" aca="1" ref="AX232" ca="1">_xlfn.LET(
_xlpm.startCell, INDIRECT(AW232),
_xlpm.row, IF(_xlfn.XLOOKUP(LEFT(X232),$L$157:$L$164,$M$157:$M$164,,0,1),--RIGHT(X232)*_xlfn.XLOOKUP(LEFT(X232),$L$157:$L$164,$O$157:$O$164,,0,1),0),
_xlpm.col, IF(_xlfn.XLOOKUP(LEFT(X232),$L$157:$L$164,$N$157:$N$164,,0,1),--RIGHT(X232)*_xlfn.XLOOKUP(LEFT(X232),$L$157:$L$164,$P$157:$P$164,,0,1),0),
_xlpm.adjRow, IF(ROW(_xlpm.startCell) + _xlpm.row &lt;= 0, 1, _xlpm.row),
_xlpm.adjCol, IF(COLUMN(_xlpm.startCell) + _xlpm.col &lt;= 0, 1, _xlpm.col),
_xlpm.ref, OFFSET(INDIRECT(AW232),_xlpm.adjRow,_xlpm.adjCol,1,1),
ADDRESS(_xlfn.IFS(ROW(_xlpm.ref)&lt;8,8,ROW(_xlpm.ref)&gt;27,27,TRUE,ROW(_xlpm.ref)),_xlfn.IFS(COLUMN(_xlpm.ref)&lt;5,5,COLUMN(_xlpm.ref)&gt;64,64,TRUE,COLUMN(_xlpm.ref)),4,1))</f>
        <v>BL15</v>
      </c>
      <c r="AY232" s="1" t="str" cm="1">
        <f t="array" aca="1" ref="AY232" ca="1">_xlfn.LET(
_xlpm.startCell, INDIRECT(AX232),
_xlpm.row, IF(_xlfn.XLOOKUP(LEFT(Y232),$L$157:$L$164,$M$157:$M$164,,0,1),--RIGHT(Y232)*_xlfn.XLOOKUP(LEFT(Y232),$L$157:$L$164,$O$157:$O$164,,0,1),0),
_xlpm.col, IF(_xlfn.XLOOKUP(LEFT(Y232),$L$157:$L$164,$N$157:$N$164,,0,1),--RIGHT(Y232)*_xlfn.XLOOKUP(LEFT(Y232),$L$157:$L$164,$P$157:$P$164,,0,1),0),
_xlpm.adjRow, IF(ROW(_xlpm.startCell) + _xlpm.row &lt;= 0, 1, _xlpm.row),
_xlpm.adjCol, IF(COLUMN(_xlpm.startCell) + _xlpm.col &lt;= 0, 1, _xlpm.col),
_xlpm.ref, OFFSET(INDIRECT(AX232),_xlpm.adjRow,_xlpm.adjCol,1,1),
ADDRESS(_xlfn.IFS(ROW(_xlpm.ref)&lt;8,8,ROW(_xlpm.ref)&gt;27,27,TRUE,ROW(_xlpm.ref)),_xlfn.IFS(COLUMN(_xlpm.ref)&lt;5,5,COLUMN(_xlpm.ref)&gt;64,64,TRUE,COLUMN(_xlpm.ref)),4,1))</f>
        <v>BL21</v>
      </c>
      <c r="AZ232" s="1" t="str" cm="1">
        <f t="array" aca="1" ref="AZ232" ca="1">_xlfn.LET(
_xlpm.startCell, INDIRECT(AY232),
_xlpm.row, IF(_xlfn.XLOOKUP(LEFT(Z232),$L$157:$L$164,$M$157:$M$164,,0,1),--RIGHT(Z232)*_xlfn.XLOOKUP(LEFT(Z232),$L$157:$L$164,$O$157:$O$164,,0,1),0),
_xlpm.col, IF(_xlfn.XLOOKUP(LEFT(Z232),$L$157:$L$164,$N$157:$N$164,,0,1),--RIGHT(Z232)*_xlfn.XLOOKUP(LEFT(Z232),$L$157:$L$164,$P$157:$P$164,,0,1),0),
_xlpm.adjRow, IF(ROW(_xlpm.startCell) + _xlpm.row &lt;= 0, 1, _xlpm.row),
_xlpm.adjCol, IF(COLUMN(_xlpm.startCell) + _xlpm.col &lt;= 0, 1, _xlpm.col),
_xlpm.ref, OFFSET(INDIRECT(AY232),_xlpm.adjRow,_xlpm.adjCol,1,1),
ADDRESS(_xlfn.IFS(ROW(_xlpm.ref)&lt;8,8,ROW(_xlpm.ref)&gt;27,27,TRUE,ROW(_xlpm.ref)),_xlfn.IFS(COLUMN(_xlpm.ref)&lt;5,5,COLUMN(_xlpm.ref)&gt;64,64,TRUE,COLUMN(_xlpm.ref)),4,1))</f>
        <v>BL21</v>
      </c>
      <c r="BA232" s="1" t="str" cm="1">
        <f t="array" aca="1" ref="BA232" ca="1">_xlfn.LET(
_xlpm.startCell, INDIRECT(AZ232),
_xlpm.row, IF(_xlfn.XLOOKUP(LEFT(AA232),$L$157:$L$164,$M$157:$M$164,,0,1),--RIGHT(AA232)*_xlfn.XLOOKUP(LEFT(AA232),$L$157:$L$164,$O$157:$O$164,,0,1),0),
_xlpm.col, IF(_xlfn.XLOOKUP(LEFT(AA232),$L$157:$L$164,$N$157:$N$164,,0,1),--RIGHT(AA232)*_xlfn.XLOOKUP(LEFT(AA232),$L$157:$L$164,$P$157:$P$164,,0,1),0),
_xlpm.adjRow, IF(ROW(_xlpm.startCell) + _xlpm.row &lt;= 0, 1, _xlpm.row),
_xlpm.adjCol, IF(COLUMN(_xlpm.startCell) + _xlpm.col &lt;= 0, 1, _xlpm.col),
_xlpm.ref, OFFSET(INDIRECT(AZ232),_xlpm.adjRow,_xlpm.adjCol,1,1),
ADDRESS(_xlfn.IFS(ROW(_xlpm.ref)&lt;8,8,ROW(_xlpm.ref)&gt;27,27,TRUE,ROW(_xlpm.ref)),_xlfn.IFS(COLUMN(_xlpm.ref)&lt;5,5,COLUMN(_xlpm.ref)&gt;64,64,TRUE,COLUMN(_xlpm.ref)),4,1))</f>
        <v>BL18</v>
      </c>
      <c r="BB232" s="1" t="str" cm="1">
        <f t="array" aca="1" ref="BB232" ca="1">_xlfn.LET(
_xlpm.startCell, INDIRECT(BA232),
_xlpm.row, IF(_xlfn.XLOOKUP(LEFT(AB232),$L$157:$L$164,$M$157:$M$164,,0,1),--RIGHT(AB232)*_xlfn.XLOOKUP(LEFT(AB232),$L$157:$L$164,$O$157:$O$164,,0,1),0),
_xlpm.col, IF(_xlfn.XLOOKUP(LEFT(AB232),$L$157:$L$164,$N$157:$N$164,,0,1),--RIGHT(AB232)*_xlfn.XLOOKUP(LEFT(AB232),$L$157:$L$164,$P$157:$P$164,,0,1),0),
_xlpm.adjRow, IF(ROW(_xlpm.startCell) + _xlpm.row &lt;= 0, 1, _xlpm.row),
_xlpm.adjCol, IF(COLUMN(_xlpm.startCell) + _xlpm.col &lt;= 0, 1, _xlpm.col),
_xlpm.ref, OFFSET(INDIRECT(BA232),_xlpm.adjRow,_xlpm.adjCol,1,1),
ADDRESS(_xlfn.IFS(ROW(_xlpm.ref)&lt;8,8,ROW(_xlpm.ref)&gt;27,27,TRUE,ROW(_xlpm.ref)),_xlfn.IFS(COLUMN(_xlpm.ref)&lt;5,5,COLUMN(_xlpm.ref)&gt;64,64,TRUE,COLUMN(_xlpm.ref)),4,1))</f>
        <v>BL16</v>
      </c>
      <c r="BC232" s="1" t="str" cm="1">
        <f t="array" aca="1" ref="BC232" ca="1">_xlfn.LET(
_xlpm.startCell, INDIRECT(BB232),
_xlpm.row, IF(_xlfn.XLOOKUP(LEFT(AC232),$L$157:$L$164,$M$157:$M$164,,0,1),--RIGHT(AC232)*_xlfn.XLOOKUP(LEFT(AC232),$L$157:$L$164,$O$157:$O$164,,0,1),0),
_xlpm.col, IF(_xlfn.XLOOKUP(LEFT(AC232),$L$157:$L$164,$N$157:$N$164,,0,1),--RIGHT(AC232)*_xlfn.XLOOKUP(LEFT(AC232),$L$157:$L$164,$P$157:$P$164,,0,1),0),
_xlpm.adjRow, IF(ROW(_xlpm.startCell) + _xlpm.row &lt;= 0, 1, _xlpm.row),
_xlpm.adjCol, IF(COLUMN(_xlpm.startCell) + _xlpm.col &lt;= 0, 1, _xlpm.col),
_xlpm.ref, OFFSET(INDIRECT(BB232),_xlpm.adjRow,_xlpm.adjCol,1,1),
ADDRESS(_xlfn.IFS(ROW(_xlpm.ref)&lt;8,8,ROW(_xlpm.ref)&gt;27,27,TRUE,ROW(_xlpm.ref)),_xlfn.IFS(COLUMN(_xlpm.ref)&lt;5,5,COLUMN(_xlpm.ref)&gt;64,64,TRUE,COLUMN(_xlpm.ref)),4,1))</f>
        <v>BL16</v>
      </c>
      <c r="BD232" s="1" t="str" cm="1">
        <f t="array" aca="1" ref="BD232" ca="1">_xlfn.LET(
_xlpm.startCell, INDIRECT(BC232),
_xlpm.row, IF(_xlfn.XLOOKUP(LEFT(AD232),$L$157:$L$164,$M$157:$M$164,,0,1),--RIGHT(AD232)*_xlfn.XLOOKUP(LEFT(AD232),$L$157:$L$164,$O$157:$O$164,,0,1),0),
_xlpm.col, IF(_xlfn.XLOOKUP(LEFT(AD232),$L$157:$L$164,$N$157:$N$164,,0,1),--RIGHT(AD232)*_xlfn.XLOOKUP(LEFT(AD232),$L$157:$L$164,$P$157:$P$164,,0,1),0),
_xlpm.adjRow, IF(ROW(_xlpm.startCell) + _xlpm.row &lt;= 0, 1, _xlpm.row),
_xlpm.adjCol, IF(COLUMN(_xlpm.startCell) + _xlpm.col &lt;= 0, 1, _xlpm.col),
_xlpm.ref, OFFSET(INDIRECT(BC232),_xlpm.adjRow,_xlpm.adjCol,1,1),
ADDRESS(_xlfn.IFS(ROW(_xlpm.ref)&lt;8,8,ROW(_xlpm.ref)&gt;27,27,TRUE,ROW(_xlpm.ref)),_xlfn.IFS(COLUMN(_xlpm.ref)&lt;5,5,COLUMN(_xlpm.ref)&gt;64,64,TRUE,COLUMN(_xlpm.ref)),4,1))</f>
        <v>BL21</v>
      </c>
      <c r="BE232" s="1" t="str" cm="1">
        <f t="array" aca="1" ref="BE232" ca="1">_xlfn.LET(
_xlpm.startCell, INDIRECT(BD232),
_xlpm.row, IF(_xlfn.XLOOKUP(LEFT(AE232),$L$157:$L$164,$M$157:$M$164,,0,1),--RIGHT(AE232)*_xlfn.XLOOKUP(LEFT(AE232),$L$157:$L$164,$O$157:$O$164,,0,1),0),
_xlpm.col, IF(_xlfn.XLOOKUP(LEFT(AE232),$L$157:$L$164,$N$157:$N$164,,0,1),--RIGHT(AE232)*_xlfn.XLOOKUP(LEFT(AE232),$L$157:$L$164,$P$157:$P$164,,0,1),0),
_xlpm.adjRow, IF(ROW(_xlpm.startCell) + _xlpm.row &lt;= 0, 1, _xlpm.row),
_xlpm.adjCol, IF(COLUMN(_xlpm.startCell) + _xlpm.col &lt;= 0, 1, _xlpm.col),
_xlpm.ref, OFFSET(INDIRECT(BD232),_xlpm.adjRow,_xlpm.adjCol,1,1),
ADDRESS(_xlfn.IFS(ROW(_xlpm.ref)&lt;8,8,ROW(_xlpm.ref)&gt;27,27,TRUE,ROW(_xlpm.ref)),_xlfn.IFS(COLUMN(_xlpm.ref)&lt;5,5,COLUMN(_xlpm.ref)&gt;64,64,TRUE,COLUMN(_xlpm.ref)),4,1))</f>
        <v>BL27</v>
      </c>
      <c r="BF232" s="1" t="str" cm="1">
        <f t="array" aca="1" ref="BF232" ca="1">_xlfn.LET(
_xlpm.startCell, INDIRECT(BE232),
_xlpm.row, IF(_xlfn.XLOOKUP(LEFT(AF232),$L$157:$L$164,$M$157:$M$164,,0,1),--RIGHT(AF232)*_xlfn.XLOOKUP(LEFT(AF232),$L$157:$L$164,$O$157:$O$164,,0,1),0),
_xlpm.col, IF(_xlfn.XLOOKUP(LEFT(AF232),$L$157:$L$164,$N$157:$N$164,,0,1),--RIGHT(AF232)*_xlfn.XLOOKUP(LEFT(AF232),$L$157:$L$164,$P$157:$P$164,,0,1),0),
_xlpm.adjRow, IF(ROW(_xlpm.startCell) + _xlpm.row &lt;= 0, 1, _xlpm.row),
_xlpm.adjCol, IF(COLUMN(_xlpm.startCell) + _xlpm.col &lt;= 0, 1, _xlpm.col),
_xlpm.ref, OFFSET(INDIRECT(BE232),_xlpm.adjRow,_xlpm.adjCol,1,1),
ADDRESS(_xlfn.IFS(ROW(_xlpm.ref)&lt;8,8,ROW(_xlpm.ref)&gt;27,27,TRUE,ROW(_xlpm.ref)),_xlfn.IFS(COLUMN(_xlpm.ref)&lt;5,5,COLUMN(_xlpm.ref)&gt;64,64,TRUE,COLUMN(_xlpm.ref)),4,1))</f>
        <v>BL26</v>
      </c>
      <c r="BG232" s="4"/>
      <c r="BH232" s="4" t="str" cm="1">
        <f t="array" aca="1" ref="BH232" ca="1">_xlfn.LET(
_xlpm.startCell, INDIRECT(G232),
_xlpm.row, IF(_xlfn.XLOOKUP(LEFT(H232),$L$157:$L$164,$M$157:$M$164,,0,1),--RIGHT(H232)*_xlfn.XLOOKUP(LEFT(H232),$L$157:$L$164,$O$157:$O$164,,0,1),0),
_xlpm.col, IF(_xlfn.XLOOKUP(LEFT(H232),$L$157:$L$164,$N$157:$N$164,,0,1),--RIGHT(H232)*_xlfn.XLOOKUP(LEFT(H232),$L$157:$L$164,$P$157:$P$164,,0,1),0),
_xlpm.adjRow, IF(ROW(_xlpm.startCell) + _xlpm.row &lt;= 0, 1, _xlpm.row),
_xlpm.adjCol, IF(COLUMN(_xlpm.startCell) + _xlpm.col &lt;= 0, 1, _xlpm.col),
_xlpm.ref, OFFSET(INDIRECT(G232),_xlpm.adjRow,_xlpm.adjCol,1,1),
ADDRESS(ROW(_xlpm.ref),COLUMN(_xlpm.ref),4,1))</f>
        <v>AH15</v>
      </c>
      <c r="BI232" s="4" t="str" cm="1">
        <f t="array" aca="1" ref="BI232" ca="1">_xlfn.LET(
_xlpm.startCell, INDIRECT(AH232),
_xlpm.row, IF(_xlfn.XLOOKUP(LEFT(I232),$L$157:$L$164,$M$157:$M$164,,0,1),--RIGHT(I232)*_xlfn.XLOOKUP(LEFT(I232),$L$157:$L$164,$O$157:$O$164,,0,1),0),
_xlpm.col, IF(_xlfn.XLOOKUP(LEFT(I232),$L$157:$L$164,$N$157:$N$164,,0,1),--RIGHT(I232)*_xlfn.XLOOKUP(LEFT(I232),$L$157:$L$164,$P$157:$P$164,,0,1),0),
_xlpm.adjRow, IF(ROW(_xlpm.startCell) + _xlpm.row &lt;= 0, 1, _xlpm.row),
_xlpm.adjCol, IF(COLUMN(_xlpm.startCell) + _xlpm.col &lt;= 0, 1, _xlpm.col),
_xlpm.ref, OFFSET(INDIRECT(AH232),_xlpm.adjRow,_xlpm.adjCol,1,1),
ADDRESS(ROW(_xlpm.ref),COLUMN(_xlpm.ref),4,1))</f>
        <v>AJ13</v>
      </c>
      <c r="BJ232" s="4" t="str" cm="1">
        <f t="array" aca="1" ref="BJ232" ca="1">_xlfn.LET(
_xlpm.startCell, INDIRECT(AI232),
_xlpm.row, IF(_xlfn.XLOOKUP(LEFT(J232),$L$157:$L$164,$M$157:$M$164,,0,1),--RIGHT(J232)*_xlfn.XLOOKUP(LEFT(J232),$L$157:$L$164,$O$157:$O$164,,0,1),0),
_xlpm.col, IF(_xlfn.XLOOKUP(LEFT(J232),$L$157:$L$164,$N$157:$N$164,,0,1),--RIGHT(J232)*_xlfn.XLOOKUP(LEFT(J232),$L$157:$L$164,$P$157:$P$164,,0,1),0),
_xlpm.adjRow, IF(ROW(_xlpm.startCell) + _xlpm.row &lt;= 0, 1, _xlpm.row),
_xlpm.adjCol, IF(COLUMN(_xlpm.startCell) + _xlpm.col &lt;= 0, 1, _xlpm.col),
_xlpm.ref, OFFSET(INDIRECT(AI232),_xlpm.adjRow,_xlpm.adjCol,1,1),
ADDRESS(ROW(_xlpm.ref),COLUMN(_xlpm.ref),4,1))</f>
        <v>AJ8</v>
      </c>
      <c r="BK232" s="4" t="str" cm="1">
        <f t="array" aca="1" ref="BK232" ca="1">_xlfn.LET(
_xlpm.startCell, INDIRECT(AJ232),
_xlpm.row, IF(_xlfn.XLOOKUP(LEFT(K232),$L$157:$L$164,$M$157:$M$164,,0,1),--RIGHT(K232)*_xlfn.XLOOKUP(LEFT(K232),$L$157:$L$164,$O$157:$O$164,,0,1),0),
_xlpm.col, IF(_xlfn.XLOOKUP(LEFT(K232),$L$157:$L$164,$N$157:$N$164,,0,1),--RIGHT(K232)*_xlfn.XLOOKUP(LEFT(K232),$L$157:$L$164,$P$157:$P$164,,0,1),0),
_xlpm.adjRow, IF(ROW(_xlpm.startCell) + _xlpm.row &lt;= 0, 1, _xlpm.row),
_xlpm.adjCol, IF(COLUMN(_xlpm.startCell) + _xlpm.col &lt;= 0, 1, _xlpm.col),
_xlpm.ref, OFFSET(INDIRECT(AJ232),_xlpm.adjRow,_xlpm.adjCol,1,1),
ADDRESS(ROW(_xlpm.ref),COLUMN(_xlpm.ref),4,1))</f>
        <v>AK7</v>
      </c>
      <c r="BL232" s="4" t="str" cm="1">
        <f t="array" aca="1" ref="BL232" ca="1">_xlfn.LET(
_xlpm.startCell, INDIRECT(AK232),
_xlpm.row, IF(_xlfn.XLOOKUP(LEFT(L232),$L$157:$L$164,$M$157:$M$164,,0,1),--RIGHT(L232)*_xlfn.XLOOKUP(LEFT(L232),$L$157:$L$164,$O$157:$O$164,,0,1),0),
_xlpm.col, IF(_xlfn.XLOOKUP(LEFT(L232),$L$157:$L$164,$N$157:$N$164,,0,1),--RIGHT(L232)*_xlfn.XLOOKUP(LEFT(L232),$L$157:$L$164,$P$157:$P$164,,0,1),0),
_xlpm.adjRow, IF(ROW(_xlpm.startCell) + _xlpm.row &lt;= 0, 1, _xlpm.row),
_xlpm.adjCol, IF(COLUMN(_xlpm.startCell) + _xlpm.col &lt;= 0, 1, _xlpm.col),
_xlpm.ref, OFFSET(INDIRECT(AK232),_xlpm.adjRow,_xlpm.adjCol,1,1),
ADDRESS(ROW(_xlpm.ref),COLUMN(_xlpm.ref),4,1))</f>
        <v>AK5</v>
      </c>
      <c r="BM232" s="4" t="str" cm="1">
        <f t="array" aca="1" ref="BM232" ca="1">_xlfn.LET(
_xlpm.startCell, INDIRECT(AL232),
_xlpm.row, IF(_xlfn.XLOOKUP(LEFT(M232),$L$157:$L$164,$M$157:$M$164,,0,1),--RIGHT(M232)*_xlfn.XLOOKUP(LEFT(M232),$L$157:$L$164,$O$157:$O$164,,0,1),0),
_xlpm.col, IF(_xlfn.XLOOKUP(LEFT(M232),$L$157:$L$164,$N$157:$N$164,,0,1),--RIGHT(M232)*_xlfn.XLOOKUP(LEFT(M232),$L$157:$L$164,$P$157:$P$164,,0,1),0),
_xlpm.adjRow, IF(ROW(_xlpm.startCell) + _xlpm.row &lt;= 0, 1, _xlpm.row),
_xlpm.adjCol, IF(COLUMN(_xlpm.startCell) + _xlpm.col &lt;= 0, 1, _xlpm.col),
_xlpm.ref, OFFSET(INDIRECT(AL232),_xlpm.adjRow,_xlpm.adjCol,1,1),
ADDRESS(ROW(_xlpm.ref),COLUMN(_xlpm.ref),4,1))</f>
        <v>AQ8</v>
      </c>
      <c r="BN232" s="4" t="str" cm="1">
        <f t="array" aca="1" ref="BN232" ca="1">_xlfn.LET(
_xlpm.startCell, INDIRECT(AM232),
_xlpm.row, IF(_xlfn.XLOOKUP(LEFT(N232),$L$157:$L$164,$M$157:$M$164,,0,1),--RIGHT(N232)*_xlfn.XLOOKUP(LEFT(N232),$L$157:$L$164,$O$157:$O$164,,0,1),0),
_xlpm.col, IF(_xlfn.XLOOKUP(LEFT(N232),$L$157:$L$164,$N$157:$N$164,,0,1),--RIGHT(N232)*_xlfn.XLOOKUP(LEFT(N232),$L$157:$L$164,$P$157:$P$164,,0,1),0),
_xlpm.adjRow, IF(ROW(_xlpm.startCell) + _xlpm.row &lt;= 0, 1, _xlpm.row),
_xlpm.adjCol, IF(COLUMN(_xlpm.startCell) + _xlpm.col &lt;= 0, 1, _xlpm.col),
_xlpm.ref, OFFSET(INDIRECT(AM232),_xlpm.adjRow,_xlpm.adjCol,1,1),
ADDRESS(ROW(_xlpm.ref),COLUMN(_xlpm.ref),4,1))</f>
        <v>AR8</v>
      </c>
      <c r="BO232" s="4" t="str" cm="1">
        <f t="array" aca="1" ref="BO232" ca="1">_xlfn.LET(
_xlpm.startCell, INDIRECT(AN232),
_xlpm.row, IF(_xlfn.XLOOKUP(LEFT(O232),$L$157:$L$164,$M$157:$M$164,,0,1),--RIGHT(O232)*_xlfn.XLOOKUP(LEFT(O232),$L$157:$L$164,$O$157:$O$164,,0,1),0),
_xlpm.col, IF(_xlfn.XLOOKUP(LEFT(O232),$L$157:$L$164,$N$157:$N$164,,0,1),--RIGHT(O232)*_xlfn.XLOOKUP(LEFT(O232),$L$157:$L$164,$P$157:$P$164,,0,1),0),
_xlpm.adjRow, IF(ROW(_xlpm.startCell) + _xlpm.row &lt;= 0, 1, _xlpm.row),
_xlpm.adjCol, IF(COLUMN(_xlpm.startCell) + _xlpm.col &lt;= 0, 1, _xlpm.col),
_xlpm.ref, OFFSET(INDIRECT(AN232),_xlpm.adjRow,_xlpm.adjCol,1,1),
ADDRESS(ROW(_xlpm.ref),COLUMN(_xlpm.ref),4,1))</f>
        <v>AZ9</v>
      </c>
      <c r="BP232" s="4" t="str" cm="1">
        <f t="array" aca="1" ref="BP232" ca="1">_xlfn.LET(
_xlpm.startCell, INDIRECT(AO232),
_xlpm.row, IF(_xlfn.XLOOKUP(LEFT(P232),$L$157:$L$164,$M$157:$M$164,,0,1),--RIGHT(P232)*_xlfn.XLOOKUP(LEFT(P232),$L$157:$L$164,$O$157:$O$164,,0,1),0),
_xlpm.col, IF(_xlfn.XLOOKUP(LEFT(P232),$L$157:$L$164,$N$157:$N$164,,0,1),--RIGHT(P232)*_xlfn.XLOOKUP(LEFT(P232),$L$157:$L$164,$P$157:$P$164,,0,1),0),
_xlpm.adjRow, IF(ROW(_xlpm.startCell) + _xlpm.row &lt;= 0, 1, _xlpm.row),
_xlpm.adjCol, IF(COLUMN(_xlpm.startCell) + _xlpm.col &lt;= 0, 1, _xlpm.col),
_xlpm.ref, OFFSET(INDIRECT(AO232),_xlpm.adjRow,_xlpm.adjCol,1,1),
ADDRESS(ROW(_xlpm.ref),COLUMN(_xlpm.ref),4,1))</f>
        <v>AZ10</v>
      </c>
      <c r="BQ232" s="4" t="str" cm="1">
        <f t="array" aca="1" ref="BQ232" ca="1">_xlfn.LET(
_xlpm.startCell, INDIRECT(AP232),
_xlpm.row, IF(_xlfn.XLOOKUP(LEFT(Q232),$L$157:$L$164,$M$157:$M$164,,0,1),--RIGHT(Q232)*_xlfn.XLOOKUP(LEFT(Q232),$L$157:$L$164,$O$157:$O$164,,0,1),0),
_xlpm.col, IF(_xlfn.XLOOKUP(LEFT(Q232),$L$157:$L$164,$N$157:$N$164,,0,1),--RIGHT(Q232)*_xlfn.XLOOKUP(LEFT(Q232),$L$157:$L$164,$P$157:$P$164,,0,1),0),
_xlpm.adjRow, IF(ROW(_xlpm.startCell) + _xlpm.row &lt;= 0, 1, _xlpm.row),
_xlpm.adjCol, IF(COLUMN(_xlpm.startCell) + _xlpm.col &lt;= 0, 1, _xlpm.col),
_xlpm.ref, OFFSET(INDIRECT(AP232),_xlpm.adjRow,_xlpm.adjCol,1,1),
ADDRESS(ROW(_xlpm.ref),COLUMN(_xlpm.ref),4,1))</f>
        <v>BE10</v>
      </c>
      <c r="BR232" s="4" t="str" cm="1">
        <f t="array" aca="1" ref="BR232" ca="1">_xlfn.LET(
_xlpm.startCell, INDIRECT(AQ232),
_xlpm.row, IF(_xlfn.XLOOKUP(LEFT(R232),$L$157:$L$164,$M$157:$M$164,,0,1),--RIGHT(R232)*_xlfn.XLOOKUP(LEFT(R232),$L$157:$L$164,$O$157:$O$164,,0,1),0),
_xlpm.col, IF(_xlfn.XLOOKUP(LEFT(R232),$L$157:$L$164,$N$157:$N$164,,0,1),--RIGHT(R232)*_xlfn.XLOOKUP(LEFT(R232),$L$157:$L$164,$P$157:$P$164,,0,1),0),
_xlpm.adjRow, IF(ROW(_xlpm.startCell) + _xlpm.row &lt;= 0, 1, _xlpm.row),
_xlpm.adjCol, IF(COLUMN(_xlpm.startCell) + _xlpm.col &lt;= 0, 1, _xlpm.col),
_xlpm.ref, OFFSET(INDIRECT(AQ232),_xlpm.adjRow,_xlpm.adjCol,1,1),
ADDRESS(ROW(_xlpm.ref),COLUMN(_xlpm.ref),4,1))</f>
        <v>BE7</v>
      </c>
      <c r="BS232" s="4" t="str" cm="1">
        <f t="array" aca="1" ref="BS232" ca="1">_xlfn.LET(
_xlpm.startCell, INDIRECT(AR232),
_xlpm.row, IF(_xlfn.XLOOKUP(LEFT(S232),$L$157:$L$164,$M$157:$M$164,,0,1),--RIGHT(S232)*_xlfn.XLOOKUP(LEFT(S232),$L$157:$L$164,$O$157:$O$164,,0,1),0),
_xlpm.col, IF(_xlfn.XLOOKUP(LEFT(S232),$L$157:$L$164,$N$157:$N$164,,0,1),--RIGHT(S232)*_xlfn.XLOOKUP(LEFT(S232),$L$157:$L$164,$P$157:$P$164,,0,1),0),
_xlpm.adjRow, IF(ROW(_xlpm.startCell) + _xlpm.row &lt;= 0, 1, _xlpm.row),
_xlpm.adjCol, IF(COLUMN(_xlpm.startCell) + _xlpm.col &lt;= 0, 1, _xlpm.col),
_xlpm.ref, OFFSET(INDIRECT(AR232),_xlpm.adjRow,_xlpm.adjCol,1,1),
ADDRESS(ROW(_xlpm.ref),COLUMN(_xlpm.ref),4,1))</f>
        <v>BG6</v>
      </c>
      <c r="BT232" s="4" t="str" cm="1">
        <f t="array" aca="1" ref="BT232" ca="1">_xlfn.LET(
_xlpm.startCell, INDIRECT(AS232),
_xlpm.row, IF(_xlfn.XLOOKUP(LEFT(T232),$L$157:$L$164,$M$157:$M$164,,0,1),--RIGHT(T232)*_xlfn.XLOOKUP(LEFT(T232),$L$157:$L$164,$O$157:$O$164,,0,1),0),
_xlpm.col, IF(_xlfn.XLOOKUP(LEFT(T232),$L$157:$L$164,$N$157:$N$164,,0,1),--RIGHT(T232)*_xlfn.XLOOKUP(LEFT(T232),$L$157:$L$164,$P$157:$P$164,,0,1),0),
_xlpm.adjRow, IF(ROW(_xlpm.startCell) + _xlpm.row &lt;= 0, 1, _xlpm.row),
_xlpm.adjCol, IF(COLUMN(_xlpm.startCell) + _xlpm.col &lt;= 0, 1, _xlpm.col),
_xlpm.ref, OFFSET(INDIRECT(AS232),_xlpm.adjRow,_xlpm.adjCol,1,1),
ADDRESS(ROW(_xlpm.ref),COLUMN(_xlpm.ref),4,1))</f>
        <v>BJ11</v>
      </c>
      <c r="BU232" s="4" t="str" cm="1">
        <f t="array" aca="1" ref="BU232" ca="1">_xlfn.LET(
_xlpm.startCell, INDIRECT(AT232),
_xlpm.row, IF(_xlfn.XLOOKUP(LEFT(U232),$L$157:$L$164,$M$157:$M$164,,0,1),--RIGHT(U232)*_xlfn.XLOOKUP(LEFT(U232),$L$157:$L$164,$O$157:$O$164,,0,1),0),
_xlpm.col, IF(_xlfn.XLOOKUP(LEFT(U232),$L$157:$L$164,$N$157:$N$164,,0,1),--RIGHT(U232)*_xlfn.XLOOKUP(LEFT(U232),$L$157:$L$164,$P$157:$P$164,,0,1),0),
_xlpm.adjRow, IF(ROW(_xlpm.startCell) + _xlpm.row &lt;= 0, 1, _xlpm.row),
_xlpm.adjCol, IF(COLUMN(_xlpm.startCell) + _xlpm.col &lt;= 0, 1, _xlpm.col),
_xlpm.ref, OFFSET(INDIRECT(AT232),_xlpm.adjRow,_xlpm.adjCol,1,1),
ADDRESS(ROW(_xlpm.ref),COLUMN(_xlpm.ref),4,1))</f>
        <v>BP17</v>
      </c>
      <c r="BV232" s="4" t="str" cm="1">
        <f t="array" aca="1" ref="BV232" ca="1">_xlfn.LET(
_xlpm.startCell, INDIRECT(AU232),
_xlpm.row, IF(_xlfn.XLOOKUP(LEFT(V232),$L$157:$L$164,$M$157:$M$164,,0,1),--RIGHT(V232)*_xlfn.XLOOKUP(LEFT(V232),$L$157:$L$164,$O$157:$O$164,,0,1),0),
_xlpm.col, IF(_xlfn.XLOOKUP(LEFT(V232),$L$157:$L$164,$N$157:$N$164,,0,1),--RIGHT(V232)*_xlfn.XLOOKUP(LEFT(V232),$L$157:$L$164,$P$157:$P$164,,0,1),0),
_xlpm.adjRow, IF(ROW(_xlpm.startCell) + _xlpm.row &lt;= 0, 1, _xlpm.row),
_xlpm.adjCol, IF(COLUMN(_xlpm.startCell) + _xlpm.col &lt;= 0, 1, _xlpm.col),
_xlpm.ref, OFFSET(INDIRECT(AU232),_xlpm.adjRow,_xlpm.adjCol,1,1),
ADDRESS(ROW(_xlpm.ref),COLUMN(_xlpm.ref),4,1))</f>
        <v>BI14</v>
      </c>
      <c r="BW232" s="4" t="str" cm="1">
        <f t="array" aca="1" ref="BW232" ca="1">_xlfn.LET(
_xlpm.startCell, INDIRECT(AV232),
_xlpm.row, IF(_xlfn.XLOOKUP(LEFT(W232),$L$157:$L$164,$M$157:$M$164,,0,1),--RIGHT(W232)*_xlfn.XLOOKUP(LEFT(W232),$L$157:$L$164,$O$157:$O$164,,0,1),0),
_xlpm.col, IF(_xlfn.XLOOKUP(LEFT(W232),$L$157:$L$164,$N$157:$N$164,,0,1),--RIGHT(W232)*_xlfn.XLOOKUP(LEFT(W232),$L$157:$L$164,$P$157:$P$164,,0,1),0),
_xlpm.adjRow, IF(ROW(_xlpm.startCell) + _xlpm.row &lt;= 0, 1, _xlpm.row),
_xlpm.adjCol, IF(COLUMN(_xlpm.startCell) + _xlpm.col &lt;= 0, 1, _xlpm.col),
_xlpm.ref, OFFSET(INDIRECT(AV232),_xlpm.adjRow,_xlpm.adjCol,1,1),
ADDRESS(ROW(_xlpm.ref),COLUMN(_xlpm.ref),4,1))</f>
        <v>BP21</v>
      </c>
      <c r="BX232" s="4" t="str" cm="1">
        <f t="array" aca="1" ref="BX232" ca="1">_xlfn.LET(
_xlpm.startCell, INDIRECT(AW232),
_xlpm.row, IF(_xlfn.XLOOKUP(LEFT(X232),$L$157:$L$164,$M$157:$M$164,,0,1),--RIGHT(X232)*_xlfn.XLOOKUP(LEFT(X232),$L$157:$L$164,$O$157:$O$164,,0,1),0),
_xlpm.col, IF(_xlfn.XLOOKUP(LEFT(X232),$L$157:$L$164,$N$157:$N$164,,0,1),--RIGHT(X232)*_xlfn.XLOOKUP(LEFT(X232),$L$157:$L$164,$P$157:$P$164,,0,1),0),
_xlpm.adjRow, IF(ROW(_xlpm.startCell) + _xlpm.row &lt;= 0, 1, _xlpm.row),
_xlpm.adjCol, IF(COLUMN(_xlpm.startCell) + _xlpm.col &lt;= 0, 1, _xlpm.col),
_xlpm.ref, OFFSET(INDIRECT(AW232),_xlpm.adjRow,_xlpm.adjCol,1,1),
ADDRESS(ROW(_xlpm.ref),COLUMN(_xlpm.ref),4,1))</f>
        <v>BR15</v>
      </c>
      <c r="BY232" s="4" t="str" cm="1">
        <f t="array" aca="1" ref="BY232" ca="1">_xlfn.LET(
_xlpm.startCell, INDIRECT(AX232),
_xlpm.row, IF(_xlfn.XLOOKUP(LEFT(Y232),$L$157:$L$164,$M$157:$M$164,,0,1),--RIGHT(Y232)*_xlfn.XLOOKUP(LEFT(Y232),$L$157:$L$164,$O$157:$O$164,,0,1),0),
_xlpm.col, IF(_xlfn.XLOOKUP(LEFT(Y232),$L$157:$L$164,$N$157:$N$164,,0,1),--RIGHT(Y232)*_xlfn.XLOOKUP(LEFT(Y232),$L$157:$L$164,$P$157:$P$164,,0,1),0),
_xlpm.adjRow, IF(ROW(_xlpm.startCell) + _xlpm.row &lt;= 0, 1, _xlpm.row),
_xlpm.adjCol, IF(COLUMN(_xlpm.startCell) + _xlpm.col &lt;= 0, 1, _xlpm.col),
_xlpm.ref, OFFSET(INDIRECT(AX232),_xlpm.adjRow,_xlpm.adjCol,1,1),
ADDRESS(ROW(_xlpm.ref),COLUMN(_xlpm.ref),4,1))</f>
        <v>BR21</v>
      </c>
      <c r="BZ232" s="4" t="str" cm="1">
        <f t="array" aca="1" ref="BZ232" ca="1">_xlfn.LET(
_xlpm.startCell, INDIRECT(AY232),
_xlpm.row, IF(_xlfn.XLOOKUP(LEFT(Z232),$L$157:$L$164,$M$157:$M$164,,0,1),--RIGHT(Z232)*_xlfn.XLOOKUP(LEFT(Z232),$L$157:$L$164,$O$157:$O$164,,0,1),0),
_xlpm.col, IF(_xlfn.XLOOKUP(LEFT(Z232),$L$157:$L$164,$N$157:$N$164,,0,1),--RIGHT(Z232)*_xlfn.XLOOKUP(LEFT(Z232),$L$157:$L$164,$P$157:$P$164,,0,1),0),
_xlpm.adjRow, IF(ROW(_xlpm.startCell) + _xlpm.row &lt;= 0, 1, _xlpm.row),
_xlpm.adjCol, IF(COLUMN(_xlpm.startCell) + _xlpm.col &lt;= 0, 1, _xlpm.col),
_xlpm.ref, OFFSET(INDIRECT(AY232),_xlpm.adjRow,_xlpm.adjCol,1,1),
ADDRESS(ROW(_xlpm.ref),COLUMN(_xlpm.ref),4,1))</f>
        <v>BQ21</v>
      </c>
      <c r="CA232" s="4" t="str" cm="1">
        <f t="array" aca="1" ref="CA232" ca="1">_xlfn.LET(
_xlpm.startCell, INDIRECT(AZ232),
_xlpm.row, IF(_xlfn.XLOOKUP(LEFT(AA232),$L$157:$L$164,$M$157:$M$164,,0,1),--RIGHT(AA232)*_xlfn.XLOOKUP(LEFT(AA232),$L$157:$L$164,$O$157:$O$164,,0,1),0),
_xlpm.col, IF(_xlfn.XLOOKUP(LEFT(AA232),$L$157:$L$164,$N$157:$N$164,,0,1),--RIGHT(AA232)*_xlfn.XLOOKUP(LEFT(AA232),$L$157:$L$164,$P$157:$P$164,,0,1),0),
_xlpm.adjRow, IF(ROW(_xlpm.startCell) + _xlpm.row &lt;= 0, 1, _xlpm.row),
_xlpm.adjCol, IF(COLUMN(_xlpm.startCell) + _xlpm.col &lt;= 0, 1, _xlpm.col),
_xlpm.ref, OFFSET(INDIRECT(AZ232),_xlpm.adjRow,_xlpm.adjCol,1,1),
ADDRESS(ROW(_xlpm.ref),COLUMN(_xlpm.ref),4,1))</f>
        <v>BO18</v>
      </c>
      <c r="CB232" s="4" t="str" cm="1">
        <f t="array" aca="1" ref="CB232" ca="1">_xlfn.LET(
_xlpm.startCell, INDIRECT(BA232),
_xlpm.row, IF(_xlfn.XLOOKUP(LEFT(AB232),$L$157:$L$164,$M$157:$M$164,,0,1),--RIGHT(AB232)*_xlfn.XLOOKUP(LEFT(AB232),$L$157:$L$164,$O$157:$O$164,,0,1),0),
_xlpm.col, IF(_xlfn.XLOOKUP(LEFT(AB232),$L$157:$L$164,$N$157:$N$164,,0,1),--RIGHT(AB232)*_xlfn.XLOOKUP(LEFT(AB232),$L$157:$L$164,$P$157:$P$164,,0,1),0),
_xlpm.adjRow, IF(ROW(_xlpm.startCell) + _xlpm.row &lt;= 0, 1, _xlpm.row),
_xlpm.adjCol, IF(COLUMN(_xlpm.startCell) + _xlpm.col &lt;= 0, 1, _xlpm.col),
_xlpm.ref, OFFSET(INDIRECT(BA232),_xlpm.adjRow,_xlpm.adjCol,1,1),
ADDRESS(ROW(_xlpm.ref),COLUMN(_xlpm.ref),4,1))</f>
        <v>BN16</v>
      </c>
      <c r="CC232" s="4" t="str" cm="1">
        <f t="array" aca="1" ref="CC232" ca="1">_xlfn.LET(
_xlpm.startCell, INDIRECT(BB232),
_xlpm.row, IF(_xlfn.XLOOKUP(LEFT(AC232),$L$157:$L$164,$M$157:$M$164,,0,1),--RIGHT(AC232)*_xlfn.XLOOKUP(LEFT(AC232),$L$157:$L$164,$O$157:$O$164,,0,1),0),
_xlpm.col, IF(_xlfn.XLOOKUP(LEFT(AC232),$L$157:$L$164,$N$157:$N$164,,0,1),--RIGHT(AC232)*_xlfn.XLOOKUP(LEFT(AC232),$L$157:$L$164,$P$157:$P$164,,0,1),0),
_xlpm.adjRow, IF(ROW(_xlpm.startCell) + _xlpm.row &lt;= 0, 1, _xlpm.row),
_xlpm.adjCol, IF(COLUMN(_xlpm.startCell) + _xlpm.col &lt;= 0, 1, _xlpm.col),
_xlpm.ref, OFFSET(INDIRECT(BB232),_xlpm.adjRow,_xlpm.adjCol,1,1),
ADDRESS(ROW(_xlpm.ref),COLUMN(_xlpm.ref),4,1))</f>
        <v>BS16</v>
      </c>
      <c r="CD232" s="4" t="str" cm="1">
        <f t="array" aca="1" ref="CD232" ca="1">_xlfn.LET(
_xlpm.startCell, INDIRECT(BC232),
_xlpm.row, IF(_xlfn.XLOOKUP(LEFT(AD232),$L$157:$L$164,$M$157:$M$164,,0,1),--RIGHT(AD232)*_xlfn.XLOOKUP(LEFT(AD232),$L$157:$L$164,$O$157:$O$164,,0,1),0),
_xlpm.col, IF(_xlfn.XLOOKUP(LEFT(AD232),$L$157:$L$164,$N$157:$N$164,,0,1),--RIGHT(AD232)*_xlfn.XLOOKUP(LEFT(AD232),$L$157:$L$164,$P$157:$P$164,,0,1),0),
_xlpm.adjRow, IF(ROW(_xlpm.startCell) + _xlpm.row &lt;= 0, 1, _xlpm.row),
_xlpm.adjCol, IF(COLUMN(_xlpm.startCell) + _xlpm.col &lt;= 0, 1, _xlpm.col),
_xlpm.ref, OFFSET(INDIRECT(BC232),_xlpm.adjRow,_xlpm.adjCol,1,1),
ADDRESS(ROW(_xlpm.ref),COLUMN(_xlpm.ref),4,1))</f>
        <v>BL21</v>
      </c>
      <c r="CE232" s="4" t="str" cm="1">
        <f t="array" aca="1" ref="CE232" ca="1">_xlfn.LET(
_xlpm.startCell, INDIRECT(BD232),
_xlpm.row, IF(_xlfn.XLOOKUP(LEFT(AE232),$L$157:$L$164,$M$157:$M$164,,0,1),--RIGHT(AE232)*_xlfn.XLOOKUP(LEFT(AE232),$L$157:$L$164,$O$157:$O$164,,0,1),0),
_xlpm.col, IF(_xlfn.XLOOKUP(LEFT(AE232),$L$157:$L$164,$N$157:$N$164,,0,1),--RIGHT(AE232)*_xlfn.XLOOKUP(LEFT(AE232),$L$157:$L$164,$P$157:$P$164,,0,1),0),
_xlpm.adjRow, IF(ROW(_xlpm.startCell) + _xlpm.row &lt;= 0, 1, _xlpm.row),
_xlpm.adjCol, IF(COLUMN(_xlpm.startCell) + _xlpm.col &lt;= 0, 1, _xlpm.col),
_xlpm.ref, OFFSET(INDIRECT(BD232),_xlpm.adjRow,_xlpm.adjCol,1,1),
ADDRESS(ROW(_xlpm.ref),COLUMN(_xlpm.ref),4,1))</f>
        <v>BL27</v>
      </c>
      <c r="CF232" s="4" t="str" cm="1">
        <f t="array" aca="1" ref="CF232" ca="1">_xlfn.LET(
_xlpm.startCell, INDIRECT(BE232),
_xlpm.row, IF(_xlfn.XLOOKUP(LEFT(AF232),$L$157:$L$164,$M$157:$M$164,,0,1),--RIGHT(AF232)*_xlfn.XLOOKUP(LEFT(AF232),$L$157:$L$164,$O$157:$O$164,,0,1),0),
_xlpm.col, IF(_xlfn.XLOOKUP(LEFT(AF232),$L$157:$L$164,$N$157:$N$164,,0,1),--RIGHT(AF232)*_xlfn.XLOOKUP(LEFT(AF232),$L$157:$L$164,$P$157:$P$164,,0,1),0),
_xlpm.adjRow, IF(ROW(_xlpm.startCell) + _xlpm.row &lt;= 0, 1, _xlpm.row),
_xlpm.adjCol, IF(COLUMN(_xlpm.startCell) + _xlpm.col &lt;= 0, 1, _xlpm.col),
_xlpm.ref, OFFSET(INDIRECT(BE232),_xlpm.adjRow,_xlpm.adjCol,1,1),
ADDRESS(ROW(_xlpm.ref),COLUMN(_xlpm.ref),4,1))</f>
        <v>BM26</v>
      </c>
      <c r="CG232" s="4"/>
      <c r="CH232" s="4"/>
      <c r="CI232" s="4"/>
      <c r="CJ232" s="4"/>
      <c r="CK232" s="1" t="b">
        <f ca="1"/>
        <v>1</v>
      </c>
      <c r="CL232" s="1" t="b">
        <f ca="1"/>
        <v>1</v>
      </c>
      <c r="CM232" s="1" t="b">
        <f ca="1"/>
        <v>1</v>
      </c>
      <c r="CN232" s="1" t="b">
        <f ca="1"/>
        <v>0</v>
      </c>
      <c r="CO232" s="1" t="b">
        <f ca="1"/>
        <v>0</v>
      </c>
      <c r="CP232" s="1" t="b">
        <f ca="1"/>
        <v>1</v>
      </c>
      <c r="CQ232" s="5" t="b">
        <f ca="1"/>
        <v>1</v>
      </c>
      <c r="CR232" s="4" t="b">
        <f ca="1"/>
        <v>1</v>
      </c>
      <c r="CS232" s="4" t="b">
        <f ca="1"/>
        <v>1</v>
      </c>
      <c r="CT232" s="4" t="b">
        <f ca="1"/>
        <v>1</v>
      </c>
      <c r="CU232" s="4" t="b">
        <f ca="1"/>
        <v>0</v>
      </c>
      <c r="CV232" s="4" t="b">
        <f ca="1"/>
        <v>0</v>
      </c>
      <c r="CW232" s="4" t="b">
        <f ca="1"/>
        <v>1</v>
      </c>
      <c r="CX232" s="4" t="b">
        <f ca="1"/>
        <v>0</v>
      </c>
      <c r="CY232" s="4" t="b">
        <f ca="1"/>
        <v>1</v>
      </c>
      <c r="CZ232" s="4" t="b">
        <f ca="1"/>
        <v>0</v>
      </c>
      <c r="DA232" s="4" t="b">
        <f ca="1"/>
        <v>0</v>
      </c>
      <c r="DB232" s="4" t="b">
        <f ca="1"/>
        <v>0</v>
      </c>
      <c r="DC232" s="4" t="b">
        <f ca="1"/>
        <v>0</v>
      </c>
      <c r="DD232" s="4" t="b">
        <f ca="1"/>
        <v>0</v>
      </c>
      <c r="DE232" s="4" t="b">
        <f ca="1"/>
        <v>0</v>
      </c>
      <c r="DF232" s="4" t="b">
        <f ca="1"/>
        <v>0</v>
      </c>
      <c r="DG232" s="4" t="b">
        <f ca="1"/>
        <v>1</v>
      </c>
      <c r="DH232" s="4" t="b">
        <f ca="1"/>
        <v>1</v>
      </c>
      <c r="DI232" s="4" t="b">
        <f ca="1"/>
        <v>0</v>
      </c>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row>
    <row r="233" spans="2:250" ht="23.25">
      <c r="B233" s="14">
        <f>B232+1</f>
        <v>103</v>
      </c>
      <c r="C233" s="12">
        <v>6</v>
      </c>
      <c r="D233" s="161">
        <v>8</v>
      </c>
      <c r="E233" s="23" t="str">
        <f ca="1"/>
        <v>AU13</v>
      </c>
      <c r="G233" s="15" t="s">
        <v>20</v>
      </c>
      <c r="H233" s="15" t="s">
        <v>71</v>
      </c>
      <c r="I233" s="15" t="s">
        <v>70</v>
      </c>
      <c r="J233" s="15" t="s">
        <v>85</v>
      </c>
      <c r="K233" s="15" t="s">
        <v>88</v>
      </c>
      <c r="L233" s="15" t="s">
        <v>83</v>
      </c>
      <c r="M233" s="15" t="s">
        <v>89</v>
      </c>
      <c r="N233" s="15" t="s">
        <v>53</v>
      </c>
      <c r="O233" s="15" t="s">
        <v>96</v>
      </c>
      <c r="P233" s="15" t="s">
        <v>90</v>
      </c>
      <c r="Q233" s="15" t="s">
        <v>54</v>
      </c>
      <c r="R233" s="15" t="s">
        <v>92</v>
      </c>
      <c r="S233" s="15" t="s">
        <v>52</v>
      </c>
      <c r="T233" s="15" t="s">
        <v>97</v>
      </c>
      <c r="U233" s="15" t="s">
        <v>98</v>
      </c>
      <c r="V233" s="15" t="s">
        <v>76</v>
      </c>
      <c r="W233" s="15" t="s">
        <v>57</v>
      </c>
      <c r="X233" s="15" t="s">
        <v>87</v>
      </c>
      <c r="Y233" s="15" t="s">
        <v>81</v>
      </c>
      <c r="Z233" s="15" t="s">
        <v>92</v>
      </c>
      <c r="AA233" s="15" t="s">
        <v>84</v>
      </c>
      <c r="AB233" s="15" t="s">
        <v>99</v>
      </c>
      <c r="AC233" s="15" t="s">
        <v>92</v>
      </c>
      <c r="AD233" s="15" t="s">
        <v>61</v>
      </c>
      <c r="AE233" s="15" t="s">
        <v>85</v>
      </c>
      <c r="AF233" s="15" t="s">
        <v>86</v>
      </c>
      <c r="AH233" s="1" t="str" cm="1">
        <f t="array" aca="1" ref="AH233" ca="1">_xlfn.LET(
_xlpm.startCell, INDIRECT(G233),
_xlpm.row, IF(_xlfn.XLOOKUP(LEFT(H233),$L$157:$L$164,$M$157:$M$164,,0,1),--RIGHT(H233)*_xlfn.XLOOKUP(LEFT(H233),$L$157:$L$164,$O$157:$O$164,,0,1),0),
_xlpm.col, IF(_xlfn.XLOOKUP(LEFT(H233),$L$157:$L$164,$N$157:$N$164,,0,1),--RIGHT(H233)*_xlfn.XLOOKUP(LEFT(H233),$L$157:$L$164,$P$157:$P$164,,0,1),0),
_xlpm.adjRow, IF(ROW(_xlpm.startCell) + _xlpm.row &lt;= 0, 1, _xlpm.row),
_xlpm.adjCol, IF(COLUMN(_xlpm.startCell) + _xlpm.col &lt;= 0, 1, _xlpm.col),
_xlpm.ref, OFFSET(INDIRECT(G233),_xlpm.adjRow,_xlpm.adjCol,1,1),
ADDRESS(_xlfn.IFS(ROW(_xlpm.ref)&lt;8,8,ROW(_xlpm.ref)&gt;27,27,TRUE,ROW(_xlpm.ref)),_xlfn.IFS(COLUMN(_xlpm.ref)&lt;5,5,COLUMN(_xlpm.ref)&gt;64,64,TRUE,COLUMN(_xlpm.ref)),4,1))</f>
        <v>M11</v>
      </c>
      <c r="AI233" s="1" t="str" cm="1">
        <f t="array" aca="1" ref="AI233" ca="1">_xlfn.LET(
_xlpm.startCell, INDIRECT(AH233),
_xlpm.row, IF(_xlfn.XLOOKUP(LEFT(I233),$L$157:$L$164,$M$157:$M$164,,0,1),--RIGHT(I233)*_xlfn.XLOOKUP(LEFT(I233),$L$157:$L$164,$O$157:$O$164,,0,1),0),
_xlpm.col, IF(_xlfn.XLOOKUP(LEFT(I233),$L$157:$L$164,$N$157:$N$164,,0,1),--RIGHT(I233)*_xlfn.XLOOKUP(LEFT(I233),$L$157:$L$164,$P$157:$P$164,,0,1),0),
_xlpm.adjRow, IF(ROW(_xlpm.startCell) + _xlpm.row &lt;= 0, 1, _xlpm.row),
_xlpm.adjCol, IF(COLUMN(_xlpm.startCell) + _xlpm.col &lt;= 0, 1, _xlpm.col),
_xlpm.ref, OFFSET(INDIRECT(AH233),_xlpm.adjRow,_xlpm.adjCol,1,1),
ADDRESS(_xlfn.IFS(ROW(_xlpm.ref)&lt;8,8,ROW(_xlpm.ref)&gt;27,27,TRUE,ROW(_xlpm.ref)),_xlfn.IFS(COLUMN(_xlpm.ref)&lt;5,5,COLUMN(_xlpm.ref)&gt;64,64,TRUE,COLUMN(_xlpm.ref)),4,1))</f>
        <v>E20</v>
      </c>
      <c r="AJ233" s="1" t="str" cm="1">
        <f t="array" aca="1" ref="AJ233" ca="1">_xlfn.LET(
_xlpm.startCell, INDIRECT(AI233),
_xlpm.row, IF(_xlfn.XLOOKUP(LEFT(J233),$L$157:$L$164,$M$157:$M$164,,0,1),--RIGHT(J233)*_xlfn.XLOOKUP(LEFT(J233),$L$157:$L$164,$O$157:$O$164,,0,1),0),
_xlpm.col, IF(_xlfn.XLOOKUP(LEFT(J233),$L$157:$L$164,$N$157:$N$164,,0,1),--RIGHT(J233)*_xlfn.XLOOKUP(LEFT(J233),$L$157:$L$164,$P$157:$P$164,,0,1),0),
_xlpm.adjRow, IF(ROW(_xlpm.startCell) + _xlpm.row &lt;= 0, 1, _xlpm.row),
_xlpm.adjCol, IF(COLUMN(_xlpm.startCell) + _xlpm.col &lt;= 0, 1, _xlpm.col),
_xlpm.ref, OFFSET(INDIRECT(AI233),_xlpm.adjRow,_xlpm.adjCol,1,1),
ADDRESS(_xlfn.IFS(ROW(_xlpm.ref)&lt;8,8,ROW(_xlpm.ref)&gt;27,27,TRUE,ROW(_xlpm.ref)),_xlfn.IFS(COLUMN(_xlpm.ref)&lt;5,5,COLUMN(_xlpm.ref)&gt;64,64,TRUE,COLUMN(_xlpm.ref)),4,1))</f>
        <v>E25</v>
      </c>
      <c r="AK233" s="1" t="str" cm="1">
        <f t="array" aca="1" ref="AK233" ca="1">_xlfn.LET(
_xlpm.startCell, INDIRECT(AJ233),
_xlpm.row, IF(_xlfn.XLOOKUP(LEFT(K233),$L$157:$L$164,$M$157:$M$164,,0,1),--RIGHT(K233)*_xlfn.XLOOKUP(LEFT(K233),$L$157:$L$164,$O$157:$O$164,,0,1),0),
_xlpm.col, IF(_xlfn.XLOOKUP(LEFT(K233),$L$157:$L$164,$N$157:$N$164,,0,1),--RIGHT(K233)*_xlfn.XLOOKUP(LEFT(K233),$L$157:$L$164,$P$157:$P$164,,0,1),0),
_xlpm.adjRow, IF(ROW(_xlpm.startCell) + _xlpm.row &lt;= 0, 1, _xlpm.row),
_xlpm.adjCol, IF(COLUMN(_xlpm.startCell) + _xlpm.col &lt;= 0, 1, _xlpm.col),
_xlpm.ref, OFFSET(INDIRECT(AJ233),_xlpm.adjRow,_xlpm.adjCol,1,1),
ADDRESS(_xlfn.IFS(ROW(_xlpm.ref)&lt;8,8,ROW(_xlpm.ref)&gt;27,27,TRUE,ROW(_xlpm.ref)),_xlfn.IFS(COLUMN(_xlpm.ref)&lt;5,5,COLUMN(_xlpm.ref)&gt;64,64,TRUE,COLUMN(_xlpm.ref)),4,1))</f>
        <v>E20</v>
      </c>
      <c r="AL233" s="1" t="str" cm="1">
        <f t="array" aca="1" ref="AL233" ca="1">_xlfn.LET(
_xlpm.startCell, INDIRECT(AK233),
_xlpm.row, IF(_xlfn.XLOOKUP(LEFT(L233),$L$157:$L$164,$M$157:$M$164,,0,1),--RIGHT(L233)*_xlfn.XLOOKUP(LEFT(L233),$L$157:$L$164,$O$157:$O$164,,0,1),0),
_xlpm.col, IF(_xlfn.XLOOKUP(LEFT(L233),$L$157:$L$164,$N$157:$N$164,,0,1),--RIGHT(L233)*_xlfn.XLOOKUP(LEFT(L233),$L$157:$L$164,$P$157:$P$164,,0,1),0),
_xlpm.adjRow, IF(ROW(_xlpm.startCell) + _xlpm.row &lt;= 0, 1, _xlpm.row),
_xlpm.adjCol, IF(COLUMN(_xlpm.startCell) + _xlpm.col &lt;= 0, 1, _xlpm.col),
_xlpm.ref, OFFSET(INDIRECT(AK233),_xlpm.adjRow,_xlpm.adjCol,1,1),
ADDRESS(_xlfn.IFS(ROW(_xlpm.ref)&lt;8,8,ROW(_xlpm.ref)&gt;27,27,TRUE,ROW(_xlpm.ref)),_xlfn.IFS(COLUMN(_xlpm.ref)&lt;5,5,COLUMN(_xlpm.ref)&gt;64,64,TRUE,COLUMN(_xlpm.ref)),4,1))</f>
        <v>N20</v>
      </c>
      <c r="AM233" s="1" t="str" cm="1">
        <f t="array" aca="1" ref="AM233" ca="1">_xlfn.LET(
_xlpm.startCell, INDIRECT(AL233),
_xlpm.row, IF(_xlfn.XLOOKUP(LEFT(M233),$L$157:$L$164,$M$157:$M$164,,0,1),--RIGHT(M233)*_xlfn.XLOOKUP(LEFT(M233),$L$157:$L$164,$O$157:$O$164,,0,1),0),
_xlpm.col, IF(_xlfn.XLOOKUP(LEFT(M233),$L$157:$L$164,$N$157:$N$164,,0,1),--RIGHT(M233)*_xlfn.XLOOKUP(LEFT(M233),$L$157:$L$164,$P$157:$P$164,,0,1),0),
_xlpm.adjRow, IF(ROW(_xlpm.startCell) + _xlpm.row &lt;= 0, 1, _xlpm.row),
_xlpm.adjCol, IF(COLUMN(_xlpm.startCell) + _xlpm.col &lt;= 0, 1, _xlpm.col),
_xlpm.ref, OFFSET(INDIRECT(AL233),_xlpm.adjRow,_xlpm.adjCol,1,1),
ADDRESS(_xlfn.IFS(ROW(_xlpm.ref)&lt;8,8,ROW(_xlpm.ref)&gt;27,27,TRUE,ROW(_xlpm.ref)),_xlfn.IFS(COLUMN(_xlpm.ref)&lt;5,5,COLUMN(_xlpm.ref)&gt;64,64,TRUE,COLUMN(_xlpm.ref)),4,1))</f>
        <v>N17</v>
      </c>
      <c r="AN233" s="1" t="str" cm="1">
        <f t="array" aca="1" ref="AN233" ca="1">_xlfn.LET(
_xlpm.startCell, INDIRECT(AM233),
_xlpm.row, IF(_xlfn.XLOOKUP(LEFT(N233),$L$157:$L$164,$M$157:$M$164,,0,1),--RIGHT(N233)*_xlfn.XLOOKUP(LEFT(N233),$L$157:$L$164,$O$157:$O$164,,0,1),0),
_xlpm.col, IF(_xlfn.XLOOKUP(LEFT(N233),$L$157:$L$164,$N$157:$N$164,,0,1),--RIGHT(N233)*_xlfn.XLOOKUP(LEFT(N233),$L$157:$L$164,$P$157:$P$164,,0,1),0),
_xlpm.adjRow, IF(ROW(_xlpm.startCell) + _xlpm.row &lt;= 0, 1, _xlpm.row),
_xlpm.adjCol, IF(COLUMN(_xlpm.startCell) + _xlpm.col &lt;= 0, 1, _xlpm.col),
_xlpm.ref, OFFSET(INDIRECT(AM233),_xlpm.adjRow,_xlpm.adjCol,1,1),
ADDRESS(_xlfn.IFS(ROW(_xlpm.ref)&lt;8,8,ROW(_xlpm.ref)&gt;27,27,TRUE,ROW(_xlpm.ref)),_xlfn.IFS(COLUMN(_xlpm.ref)&lt;5,5,COLUMN(_xlpm.ref)&gt;64,64,TRUE,COLUMN(_xlpm.ref)),4,1))</f>
        <v>G10</v>
      </c>
      <c r="AO233" s="1" t="str" cm="1">
        <f t="array" aca="1" ref="AO233" ca="1">_xlfn.LET(
_xlpm.startCell, INDIRECT(AN233),
_xlpm.row, IF(_xlfn.XLOOKUP(LEFT(O233),$L$157:$L$164,$M$157:$M$164,,0,1),--RIGHT(O233)*_xlfn.XLOOKUP(LEFT(O233),$L$157:$L$164,$O$157:$O$164,,0,1),0),
_xlpm.col, IF(_xlfn.XLOOKUP(LEFT(O233),$L$157:$L$164,$N$157:$N$164,,0,1),--RIGHT(O233)*_xlfn.XLOOKUP(LEFT(O233),$L$157:$L$164,$P$157:$P$164,,0,1),0),
_xlpm.adjRow, IF(ROW(_xlpm.startCell) + _xlpm.row &lt;= 0, 1, _xlpm.row),
_xlpm.adjCol, IF(COLUMN(_xlpm.startCell) + _xlpm.col &lt;= 0, 1, _xlpm.col),
_xlpm.ref, OFFSET(INDIRECT(AN233),_xlpm.adjRow,_xlpm.adjCol,1,1),
ADDRESS(_xlfn.IFS(ROW(_xlpm.ref)&lt;8,8,ROW(_xlpm.ref)&gt;27,27,TRUE,ROW(_xlpm.ref)),_xlfn.IFS(COLUMN(_xlpm.ref)&lt;5,5,COLUMN(_xlpm.ref)&gt;64,64,TRUE,COLUMN(_xlpm.ref)),4,1))</f>
        <v>H10</v>
      </c>
      <c r="AP233" s="1" t="str" cm="1">
        <f t="array" aca="1" ref="AP233" ca="1">_xlfn.LET(
_xlpm.startCell, INDIRECT(AO233),
_xlpm.row, IF(_xlfn.XLOOKUP(LEFT(P233),$L$157:$L$164,$M$157:$M$164,,0,1),--RIGHT(P233)*_xlfn.XLOOKUP(LEFT(P233),$L$157:$L$164,$O$157:$O$164,,0,1),0),
_xlpm.col, IF(_xlfn.XLOOKUP(LEFT(P233),$L$157:$L$164,$N$157:$N$164,,0,1),--RIGHT(P233)*_xlfn.XLOOKUP(LEFT(P233),$L$157:$L$164,$P$157:$P$164,,0,1),0),
_xlpm.adjRow, IF(ROW(_xlpm.startCell) + _xlpm.row &lt;= 0, 1, _xlpm.row),
_xlpm.adjCol, IF(COLUMN(_xlpm.startCell) + _xlpm.col &lt;= 0, 1, _xlpm.col),
_xlpm.ref, OFFSET(INDIRECT(AO233),_xlpm.adjRow,_xlpm.adjCol,1,1),
ADDRESS(_xlfn.IFS(ROW(_xlpm.ref)&lt;8,8,ROW(_xlpm.ref)&gt;27,27,TRUE,ROW(_xlpm.ref)),_xlfn.IFS(COLUMN(_xlpm.ref)&lt;5,5,COLUMN(_xlpm.ref)&gt;64,64,TRUE,COLUMN(_xlpm.ref)),4,1))</f>
        <v>N10</v>
      </c>
      <c r="AQ233" s="1" t="str" cm="1">
        <f t="array" aca="1" ref="AQ233" ca="1">_xlfn.LET(
_xlpm.startCell, INDIRECT(AP233),
_xlpm.row, IF(_xlfn.XLOOKUP(LEFT(Q233),$L$157:$L$164,$M$157:$M$164,,0,1),--RIGHT(Q233)*_xlfn.XLOOKUP(LEFT(Q233),$L$157:$L$164,$O$157:$O$164,,0,1),0),
_xlpm.col, IF(_xlfn.XLOOKUP(LEFT(Q233),$L$157:$L$164,$N$157:$N$164,,0,1),--RIGHT(Q233)*_xlfn.XLOOKUP(LEFT(Q233),$L$157:$L$164,$P$157:$P$164,,0,1),0),
_xlpm.adjRow, IF(ROW(_xlpm.startCell) + _xlpm.row &lt;= 0, 1, _xlpm.row),
_xlpm.adjCol, IF(COLUMN(_xlpm.startCell) + _xlpm.col &lt;= 0, 1, _xlpm.col),
_xlpm.ref, OFFSET(INDIRECT(AP233),_xlpm.adjRow,_xlpm.adjCol,1,1),
ADDRESS(_xlfn.IFS(ROW(_xlpm.ref)&lt;8,8,ROW(_xlpm.ref)&gt;27,27,TRUE,ROW(_xlpm.ref)),_xlfn.IFS(COLUMN(_xlpm.ref)&lt;5,5,COLUMN(_xlpm.ref)&gt;64,64,TRUE,COLUMN(_xlpm.ref)),4,1))</f>
        <v>S15</v>
      </c>
      <c r="AR233" s="1" t="str" cm="1">
        <f t="array" aca="1" ref="AR233" ca="1">_xlfn.LET(
_xlpm.startCell, INDIRECT(AQ233),
_xlpm.row, IF(_xlfn.XLOOKUP(LEFT(R233),$L$157:$L$164,$M$157:$M$164,,0,1),--RIGHT(R233)*_xlfn.XLOOKUP(LEFT(R233),$L$157:$L$164,$O$157:$O$164,,0,1),0),
_xlpm.col, IF(_xlfn.XLOOKUP(LEFT(R233),$L$157:$L$164,$N$157:$N$164,,0,1),--RIGHT(R233)*_xlfn.XLOOKUP(LEFT(R233),$L$157:$L$164,$P$157:$P$164,,0,1),0),
_xlpm.adjRow, IF(ROW(_xlpm.startCell) + _xlpm.row &lt;= 0, 1, _xlpm.row),
_xlpm.adjCol, IF(COLUMN(_xlpm.startCell) + _xlpm.col &lt;= 0, 1, _xlpm.col),
_xlpm.ref, OFFSET(INDIRECT(AQ233),_xlpm.adjRow,_xlpm.adjCol,1,1),
ADDRESS(_xlfn.IFS(ROW(_xlpm.ref)&lt;8,8,ROW(_xlpm.ref)&gt;27,27,TRUE,ROW(_xlpm.ref)),_xlfn.IFS(COLUMN(_xlpm.ref)&lt;5,5,COLUMN(_xlpm.ref)&gt;64,64,TRUE,COLUMN(_xlpm.ref)),4,1))</f>
        <v>X15</v>
      </c>
      <c r="AS233" s="1" t="str" cm="1">
        <f t="array" aca="1" ref="AS233" ca="1">_xlfn.LET(
_xlpm.startCell, INDIRECT(AR233),
_xlpm.row, IF(_xlfn.XLOOKUP(LEFT(S233),$L$157:$L$164,$M$157:$M$164,,0,1),--RIGHT(S233)*_xlfn.XLOOKUP(LEFT(S233),$L$157:$L$164,$O$157:$O$164,,0,1),0),
_xlpm.col, IF(_xlfn.XLOOKUP(LEFT(S233),$L$157:$L$164,$N$157:$N$164,,0,1),--RIGHT(S233)*_xlfn.XLOOKUP(LEFT(S233),$L$157:$L$164,$P$157:$P$164,,0,1),0),
_xlpm.adjRow, IF(ROW(_xlpm.startCell) + _xlpm.row &lt;= 0, 1, _xlpm.row),
_xlpm.adjCol, IF(COLUMN(_xlpm.startCell) + _xlpm.col &lt;= 0, 1, _xlpm.col),
_xlpm.ref, OFFSET(INDIRECT(AR233),_xlpm.adjRow,_xlpm.adjCol,1,1),
ADDRESS(_xlfn.IFS(ROW(_xlpm.ref)&lt;8,8,ROW(_xlpm.ref)&gt;27,27,TRUE,ROW(_xlpm.ref)),_xlfn.IFS(COLUMN(_xlpm.ref)&lt;5,5,COLUMN(_xlpm.ref)&gt;64,64,TRUE,COLUMN(_xlpm.ref)),4,1))</f>
        <v>AF8</v>
      </c>
      <c r="AT233" s="1" t="str" cm="1">
        <f t="array" aca="1" ref="AT233" ca="1">_xlfn.LET(
_xlpm.startCell, INDIRECT(AS233),
_xlpm.row, IF(_xlfn.XLOOKUP(LEFT(T233),$L$157:$L$164,$M$157:$M$164,,0,1),--RIGHT(T233)*_xlfn.XLOOKUP(LEFT(T233),$L$157:$L$164,$O$157:$O$164,,0,1),0),
_xlpm.col, IF(_xlfn.XLOOKUP(LEFT(T233),$L$157:$L$164,$N$157:$N$164,,0,1),--RIGHT(T233)*_xlfn.XLOOKUP(LEFT(T233),$L$157:$L$164,$P$157:$P$164,,0,1),0),
_xlpm.adjRow, IF(ROW(_xlpm.startCell) + _xlpm.row &lt;= 0, 1, _xlpm.row),
_xlpm.adjCol, IF(COLUMN(_xlpm.startCell) + _xlpm.col &lt;= 0, 1, _xlpm.col),
_xlpm.ref, OFFSET(INDIRECT(AS233),_xlpm.adjRow,_xlpm.adjCol,1,1),
ADDRESS(_xlfn.IFS(ROW(_xlpm.ref)&lt;8,8,ROW(_xlpm.ref)&gt;27,27,TRUE,ROW(_xlpm.ref)),_xlfn.IFS(COLUMN(_xlpm.ref)&lt;5,5,COLUMN(_xlpm.ref)&gt;64,64,TRUE,COLUMN(_xlpm.ref)),4,1))</f>
        <v>AF15</v>
      </c>
      <c r="AU233" s="1" t="str" cm="1">
        <f t="array" aca="1" ref="AU233" ca="1">_xlfn.LET(
_xlpm.startCell, INDIRECT(AT233),
_xlpm.row, IF(_xlfn.XLOOKUP(LEFT(U233),$L$157:$L$164,$M$157:$M$164,,0,1),--RIGHT(U233)*_xlfn.XLOOKUP(LEFT(U233),$L$157:$L$164,$O$157:$O$164,,0,1),0),
_xlpm.col, IF(_xlfn.XLOOKUP(LEFT(U233),$L$157:$L$164,$N$157:$N$164,,0,1),--RIGHT(U233)*_xlfn.XLOOKUP(LEFT(U233),$L$157:$L$164,$P$157:$P$164,,0,1),0),
_xlpm.adjRow, IF(ROW(_xlpm.startCell) + _xlpm.row &lt;= 0, 1, _xlpm.row),
_xlpm.adjCol, IF(COLUMN(_xlpm.startCell) + _xlpm.col &lt;= 0, 1, _xlpm.col),
_xlpm.ref, OFFSET(INDIRECT(AT233),_xlpm.adjRow,_xlpm.adjCol,1,1),
ADDRESS(_xlfn.IFS(ROW(_xlpm.ref)&lt;8,8,ROW(_xlpm.ref)&gt;27,27,TRUE,ROW(_xlpm.ref)),_xlfn.IFS(COLUMN(_xlpm.ref)&lt;5,5,COLUMN(_xlpm.ref)&gt;64,64,TRUE,COLUMN(_xlpm.ref)),4,1))</f>
        <v>AF13</v>
      </c>
      <c r="AV233" s="1" t="str" cm="1">
        <f t="array" aca="1" ref="AV233" ca="1">_xlfn.LET(
_xlpm.startCell, INDIRECT(AU233),
_xlpm.row, IF(_xlfn.XLOOKUP(LEFT(V233),$L$157:$L$164,$M$157:$M$164,,0,1),--RIGHT(V233)*_xlfn.XLOOKUP(LEFT(V233),$L$157:$L$164,$O$157:$O$164,,0,1),0),
_xlpm.col, IF(_xlfn.XLOOKUP(LEFT(V233),$L$157:$L$164,$N$157:$N$164,,0,1),--RIGHT(V233)*_xlfn.XLOOKUP(LEFT(V233),$L$157:$L$164,$P$157:$P$164,,0,1),0),
_xlpm.adjRow, IF(ROW(_xlpm.startCell) + _xlpm.row &lt;= 0, 1, _xlpm.row),
_xlpm.adjCol, IF(COLUMN(_xlpm.startCell) + _xlpm.col &lt;= 0, 1, _xlpm.col),
_xlpm.ref, OFFSET(INDIRECT(AU233),_xlpm.adjRow,_xlpm.adjCol,1,1),
ADDRESS(_xlfn.IFS(ROW(_xlpm.ref)&lt;8,8,ROW(_xlpm.ref)&gt;27,27,TRUE,ROW(_xlpm.ref)),_xlfn.IFS(COLUMN(_xlpm.ref)&lt;5,5,COLUMN(_xlpm.ref)&gt;64,64,TRUE,COLUMN(_xlpm.ref)),4,1))</f>
        <v>AC13</v>
      </c>
      <c r="AW233" s="1" t="str" cm="1">
        <f t="array" aca="1" ref="AW233" ca="1">_xlfn.LET(
_xlpm.startCell, INDIRECT(AV233),
_xlpm.row, IF(_xlfn.XLOOKUP(LEFT(W233),$L$157:$L$164,$M$157:$M$164,,0,1),--RIGHT(W233)*_xlfn.XLOOKUP(LEFT(W233),$L$157:$L$164,$O$157:$O$164,,0,1),0),
_xlpm.col, IF(_xlfn.XLOOKUP(LEFT(W233),$L$157:$L$164,$N$157:$N$164,,0,1),--RIGHT(W233)*_xlfn.XLOOKUP(LEFT(W233),$L$157:$L$164,$P$157:$P$164,,0,1),0),
_xlpm.adjRow, IF(ROW(_xlpm.startCell) + _xlpm.row &lt;= 0, 1, _xlpm.row),
_xlpm.adjCol, IF(COLUMN(_xlpm.startCell) + _xlpm.col &lt;= 0, 1, _xlpm.col),
_xlpm.ref, OFFSET(INDIRECT(AV233),_xlpm.adjRow,_xlpm.adjCol,1,1),
ADDRESS(_xlfn.IFS(ROW(_xlpm.ref)&lt;8,8,ROW(_xlpm.ref)&gt;27,27,TRUE,ROW(_xlpm.ref)),_xlfn.IFS(COLUMN(_xlpm.ref)&lt;5,5,COLUMN(_xlpm.ref)&gt;64,64,TRUE,COLUMN(_xlpm.ref)),4,1))</f>
        <v>AD12</v>
      </c>
      <c r="AX233" s="1" t="str" cm="1">
        <f t="array" aca="1" ref="AX233" ca="1">_xlfn.LET(
_xlpm.startCell, INDIRECT(AW233),
_xlpm.row, IF(_xlfn.XLOOKUP(LEFT(X233),$L$157:$L$164,$M$157:$M$164,,0,1),--RIGHT(X233)*_xlfn.XLOOKUP(LEFT(X233),$L$157:$L$164,$O$157:$O$164,,0,1),0),
_xlpm.col, IF(_xlfn.XLOOKUP(LEFT(X233),$L$157:$L$164,$N$157:$N$164,,0,1),--RIGHT(X233)*_xlfn.XLOOKUP(LEFT(X233),$L$157:$L$164,$P$157:$P$164,,0,1),0),
_xlpm.adjRow, IF(ROW(_xlpm.startCell) + _xlpm.row &lt;= 0, 1, _xlpm.row),
_xlpm.adjCol, IF(COLUMN(_xlpm.startCell) + _xlpm.col &lt;= 0, 1, _xlpm.col),
_xlpm.ref, OFFSET(INDIRECT(AW233),_xlpm.adjRow,_xlpm.adjCol,1,1),
ADDRESS(_xlfn.IFS(ROW(_xlpm.ref)&lt;8,8,ROW(_xlpm.ref)&gt;27,27,TRUE,ROW(_xlpm.ref)),_xlfn.IFS(COLUMN(_xlpm.ref)&lt;5,5,COLUMN(_xlpm.ref)&gt;64,64,TRUE,COLUMN(_xlpm.ref)),4,1))</f>
        <v>AF10</v>
      </c>
      <c r="AY233" s="1" t="str" cm="1">
        <f t="array" aca="1" ref="AY233" ca="1">_xlfn.LET(
_xlpm.startCell, INDIRECT(AX233),
_xlpm.row, IF(_xlfn.XLOOKUP(LEFT(Y233),$L$157:$L$164,$M$157:$M$164,,0,1),--RIGHT(Y233)*_xlfn.XLOOKUP(LEFT(Y233),$L$157:$L$164,$O$157:$O$164,,0,1),0),
_xlpm.col, IF(_xlfn.XLOOKUP(LEFT(Y233),$L$157:$L$164,$N$157:$N$164,,0,1),--RIGHT(Y233)*_xlfn.XLOOKUP(LEFT(Y233),$L$157:$L$164,$P$157:$P$164,,0,1),0),
_xlpm.adjRow, IF(ROW(_xlpm.startCell) + _xlpm.row &lt;= 0, 1, _xlpm.row),
_xlpm.adjCol, IF(COLUMN(_xlpm.startCell) + _xlpm.col &lt;= 0, 1, _xlpm.col),
_xlpm.ref, OFFSET(INDIRECT(AX233),_xlpm.adjRow,_xlpm.adjCol,1,1),
ADDRESS(_xlfn.IFS(ROW(_xlpm.ref)&lt;8,8,ROW(_xlpm.ref)&gt;27,27,TRUE,ROW(_xlpm.ref)),_xlfn.IFS(COLUMN(_xlpm.ref)&lt;5,5,COLUMN(_xlpm.ref)&gt;64,64,TRUE,COLUMN(_xlpm.ref)),4,1))</f>
        <v>AJ10</v>
      </c>
      <c r="AZ233" s="1" t="str" cm="1">
        <f t="array" aca="1" ref="AZ233" ca="1">_xlfn.LET(
_xlpm.startCell, INDIRECT(AY233),
_xlpm.row, IF(_xlfn.XLOOKUP(LEFT(Z233),$L$157:$L$164,$M$157:$M$164,,0,1),--RIGHT(Z233)*_xlfn.XLOOKUP(LEFT(Z233),$L$157:$L$164,$O$157:$O$164,,0,1),0),
_xlpm.col, IF(_xlfn.XLOOKUP(LEFT(Z233),$L$157:$L$164,$N$157:$N$164,,0,1),--RIGHT(Z233)*_xlfn.XLOOKUP(LEFT(Z233),$L$157:$L$164,$P$157:$P$164,,0,1),0),
_xlpm.adjRow, IF(ROW(_xlpm.startCell) + _xlpm.row &lt;= 0, 1, _xlpm.row),
_xlpm.adjCol, IF(COLUMN(_xlpm.startCell) + _xlpm.col &lt;= 0, 1, _xlpm.col),
_xlpm.ref, OFFSET(INDIRECT(AY233),_xlpm.adjRow,_xlpm.adjCol,1,1),
ADDRESS(_xlfn.IFS(ROW(_xlpm.ref)&lt;8,8,ROW(_xlpm.ref)&gt;27,27,TRUE,ROW(_xlpm.ref)),_xlfn.IFS(COLUMN(_xlpm.ref)&lt;5,5,COLUMN(_xlpm.ref)&gt;64,64,TRUE,COLUMN(_xlpm.ref)),4,1))</f>
        <v>AO10</v>
      </c>
      <c r="BA233" s="1" t="str" cm="1">
        <f t="array" aca="1" ref="BA233" ca="1">_xlfn.LET(
_xlpm.startCell, INDIRECT(AZ233),
_xlpm.row, IF(_xlfn.XLOOKUP(LEFT(AA233),$L$157:$L$164,$M$157:$M$164,,0,1),--RIGHT(AA233)*_xlfn.XLOOKUP(LEFT(AA233),$L$157:$L$164,$O$157:$O$164,,0,1),0),
_xlpm.col, IF(_xlfn.XLOOKUP(LEFT(AA233),$L$157:$L$164,$N$157:$N$164,,0,1),--RIGHT(AA233)*_xlfn.XLOOKUP(LEFT(AA233),$L$157:$L$164,$P$157:$P$164,,0,1),0),
_xlpm.adjRow, IF(ROW(_xlpm.startCell) + _xlpm.row &lt;= 0, 1, _xlpm.row),
_xlpm.adjCol, IF(COLUMN(_xlpm.startCell) + _xlpm.col &lt;= 0, 1, _xlpm.col),
_xlpm.ref, OFFSET(INDIRECT(AZ233),_xlpm.adjRow,_xlpm.adjCol,1,1),
ADDRESS(_xlfn.IFS(ROW(_xlpm.ref)&lt;8,8,ROW(_xlpm.ref)&gt;27,27,TRUE,ROW(_xlpm.ref)),_xlfn.IFS(COLUMN(_xlpm.ref)&lt;5,5,COLUMN(_xlpm.ref)&gt;64,64,TRUE,COLUMN(_xlpm.ref)),4,1))</f>
        <v>AH10</v>
      </c>
      <c r="BB233" s="1" t="str" cm="1">
        <f t="array" aca="1" ref="BB233" ca="1">_xlfn.LET(
_xlpm.startCell, INDIRECT(BA233),
_xlpm.row, IF(_xlfn.XLOOKUP(LEFT(AB233),$L$157:$L$164,$M$157:$M$164,,0,1),--RIGHT(AB233)*_xlfn.XLOOKUP(LEFT(AB233),$L$157:$L$164,$O$157:$O$164,,0,1),0),
_xlpm.col, IF(_xlfn.XLOOKUP(LEFT(AB233),$L$157:$L$164,$N$157:$N$164,,0,1),--RIGHT(AB233)*_xlfn.XLOOKUP(LEFT(AB233),$L$157:$L$164,$P$157:$P$164,,0,1),0),
_xlpm.adjRow, IF(ROW(_xlpm.startCell) + _xlpm.row &lt;= 0, 1, _xlpm.row),
_xlpm.adjCol, IF(COLUMN(_xlpm.startCell) + _xlpm.col &lt;= 0, 1, _xlpm.col),
_xlpm.ref, OFFSET(INDIRECT(BA233),_xlpm.adjRow,_xlpm.adjCol,1,1),
ADDRESS(_xlfn.IFS(ROW(_xlpm.ref)&lt;8,8,ROW(_xlpm.ref)&gt;27,27,TRUE,ROW(_xlpm.ref)),_xlfn.IFS(COLUMN(_xlpm.ref)&lt;5,5,COLUMN(_xlpm.ref)&gt;64,64,TRUE,COLUMN(_xlpm.ref)),4,1))</f>
        <v>AE13</v>
      </c>
      <c r="BC233" s="1" t="str" cm="1">
        <f t="array" aca="1" ref="BC233" ca="1">_xlfn.LET(
_xlpm.startCell, INDIRECT(BB233),
_xlpm.row, IF(_xlfn.XLOOKUP(LEFT(AC233),$L$157:$L$164,$M$157:$M$164,,0,1),--RIGHT(AC233)*_xlfn.XLOOKUP(LEFT(AC233),$L$157:$L$164,$O$157:$O$164,,0,1),0),
_xlpm.col, IF(_xlfn.XLOOKUP(LEFT(AC233),$L$157:$L$164,$N$157:$N$164,,0,1),--RIGHT(AC233)*_xlfn.XLOOKUP(LEFT(AC233),$L$157:$L$164,$P$157:$P$164,,0,1),0),
_xlpm.adjRow, IF(ROW(_xlpm.startCell) + _xlpm.row &lt;= 0, 1, _xlpm.row),
_xlpm.adjCol, IF(COLUMN(_xlpm.startCell) + _xlpm.col &lt;= 0, 1, _xlpm.col),
_xlpm.ref, OFFSET(INDIRECT(BB233),_xlpm.adjRow,_xlpm.adjCol,1,1),
ADDRESS(_xlfn.IFS(ROW(_xlpm.ref)&lt;8,8,ROW(_xlpm.ref)&gt;27,27,TRUE,ROW(_xlpm.ref)),_xlfn.IFS(COLUMN(_xlpm.ref)&lt;5,5,COLUMN(_xlpm.ref)&gt;64,64,TRUE,COLUMN(_xlpm.ref)),4,1))</f>
        <v>AJ13</v>
      </c>
      <c r="BD233" s="1" t="str" cm="1">
        <f t="array" aca="1" ref="BD233" ca="1">_xlfn.LET(
_xlpm.startCell, INDIRECT(BC233),
_xlpm.row, IF(_xlfn.XLOOKUP(LEFT(AD233),$L$157:$L$164,$M$157:$M$164,,0,1),--RIGHT(AD233)*_xlfn.XLOOKUP(LEFT(AD233),$L$157:$L$164,$O$157:$O$164,,0,1),0),
_xlpm.col, IF(_xlfn.XLOOKUP(LEFT(AD233),$L$157:$L$164,$N$157:$N$164,,0,1),--RIGHT(AD233)*_xlfn.XLOOKUP(LEFT(AD233),$L$157:$L$164,$P$157:$P$164,,0,1),0),
_xlpm.adjRow, IF(ROW(_xlpm.startCell) + _xlpm.row &lt;= 0, 1, _xlpm.row),
_xlpm.adjCol, IF(COLUMN(_xlpm.startCell) + _xlpm.col &lt;= 0, 1, _xlpm.col),
_xlpm.ref, OFFSET(INDIRECT(BC233),_xlpm.adjRow,_xlpm.adjCol,1,1),
ADDRESS(_xlfn.IFS(ROW(_xlpm.ref)&lt;8,8,ROW(_xlpm.ref)&gt;27,27,TRUE,ROW(_xlpm.ref)),_xlfn.IFS(COLUMN(_xlpm.ref)&lt;5,5,COLUMN(_xlpm.ref)&gt;64,64,TRUE,COLUMN(_xlpm.ref)),4,1))</f>
        <v>AS8</v>
      </c>
      <c r="BE233" s="1" t="str" cm="1">
        <f t="array" aca="1" ref="BE233" ca="1">_xlfn.LET(
_xlpm.startCell, INDIRECT(BD233),
_xlpm.row, IF(_xlfn.XLOOKUP(LEFT(AE233),$L$157:$L$164,$M$157:$M$164,,0,1),--RIGHT(AE233)*_xlfn.XLOOKUP(LEFT(AE233),$L$157:$L$164,$O$157:$O$164,,0,1),0),
_xlpm.col, IF(_xlfn.XLOOKUP(LEFT(AE233),$L$157:$L$164,$N$157:$N$164,,0,1),--RIGHT(AE233)*_xlfn.XLOOKUP(LEFT(AE233),$L$157:$L$164,$P$157:$P$164,,0,1),0),
_xlpm.adjRow, IF(ROW(_xlpm.startCell) + _xlpm.row &lt;= 0, 1, _xlpm.row),
_xlpm.adjCol, IF(COLUMN(_xlpm.startCell) + _xlpm.col &lt;= 0, 1, _xlpm.col),
_xlpm.ref, OFFSET(INDIRECT(BD233),_xlpm.adjRow,_xlpm.adjCol,1,1),
ADDRESS(_xlfn.IFS(ROW(_xlpm.ref)&lt;8,8,ROW(_xlpm.ref)&gt;27,27,TRUE,ROW(_xlpm.ref)),_xlfn.IFS(COLUMN(_xlpm.ref)&lt;5,5,COLUMN(_xlpm.ref)&gt;64,64,TRUE,COLUMN(_xlpm.ref)),4,1))</f>
        <v>AS13</v>
      </c>
      <c r="BF233" s="1" t="str" cm="1">
        <f t="array" aca="1" ref="BF233" ca="1">_xlfn.LET(
_xlpm.startCell, INDIRECT(BE233),
_xlpm.row, IF(_xlfn.XLOOKUP(LEFT(AF233),$L$157:$L$164,$M$157:$M$164,,0,1),--RIGHT(AF233)*_xlfn.XLOOKUP(LEFT(AF233),$L$157:$L$164,$O$157:$O$164,,0,1),0),
_xlpm.col, IF(_xlfn.XLOOKUP(LEFT(AF233),$L$157:$L$164,$N$157:$N$164,,0,1),--RIGHT(AF233)*_xlfn.XLOOKUP(LEFT(AF233),$L$157:$L$164,$P$157:$P$164,,0,1),0),
_xlpm.adjRow, IF(ROW(_xlpm.startCell) + _xlpm.row &lt;= 0, 1, _xlpm.row),
_xlpm.adjCol, IF(COLUMN(_xlpm.startCell) + _xlpm.col &lt;= 0, 1, _xlpm.col),
_xlpm.ref, OFFSET(INDIRECT(BE233),_xlpm.adjRow,_xlpm.adjCol,1,1),
ADDRESS(_xlfn.IFS(ROW(_xlpm.ref)&lt;8,8,ROW(_xlpm.ref)&gt;27,27,TRUE,ROW(_xlpm.ref)),_xlfn.IFS(COLUMN(_xlpm.ref)&lt;5,5,COLUMN(_xlpm.ref)&gt;64,64,TRUE,COLUMN(_xlpm.ref)),4,1))</f>
        <v>AU13</v>
      </c>
      <c r="BG233" s="4"/>
      <c r="BH233" s="4" t="str" cm="1">
        <f t="array" aca="1" ref="BH233" ca="1">_xlfn.LET(
_xlpm.startCell, INDIRECT(G233),
_xlpm.row, IF(_xlfn.XLOOKUP(LEFT(H233),$L$157:$L$164,$M$157:$M$164,,0,1),--RIGHT(H233)*_xlfn.XLOOKUP(LEFT(H233),$L$157:$L$164,$O$157:$O$164,,0,1),0),
_xlpm.col, IF(_xlfn.XLOOKUP(LEFT(H233),$L$157:$L$164,$N$157:$N$164,,0,1),--RIGHT(H233)*_xlfn.XLOOKUP(LEFT(H233),$L$157:$L$164,$P$157:$P$164,,0,1),0),
_xlpm.adjRow, IF(ROW(_xlpm.startCell) + _xlpm.row &lt;= 0, 1, _xlpm.row),
_xlpm.adjCol, IF(COLUMN(_xlpm.startCell) + _xlpm.col &lt;= 0, 1, _xlpm.col),
_xlpm.ref, OFFSET(INDIRECT(G233),_xlpm.adjRow,_xlpm.adjCol,1,1),
ADDRESS(ROW(_xlpm.ref),COLUMN(_xlpm.ref),4,1))</f>
        <v>M11</v>
      </c>
      <c r="BI233" s="4" t="str" cm="1">
        <f t="array" aca="1" ref="BI233" ca="1">_xlfn.LET(
_xlpm.startCell, INDIRECT(AH233),
_xlpm.row, IF(_xlfn.XLOOKUP(LEFT(I233),$L$157:$L$164,$M$157:$M$164,,0,1),--RIGHT(I233)*_xlfn.XLOOKUP(LEFT(I233),$L$157:$L$164,$O$157:$O$164,,0,1),0),
_xlpm.col, IF(_xlfn.XLOOKUP(LEFT(I233),$L$157:$L$164,$N$157:$N$164,,0,1),--RIGHT(I233)*_xlfn.XLOOKUP(LEFT(I233),$L$157:$L$164,$P$157:$P$164,,0,1),0),
_xlpm.adjRow, IF(ROW(_xlpm.startCell) + _xlpm.row &lt;= 0, 1, _xlpm.row),
_xlpm.adjCol, IF(COLUMN(_xlpm.startCell) + _xlpm.col &lt;= 0, 1, _xlpm.col),
_xlpm.ref, OFFSET(INDIRECT(AH233),_xlpm.adjRow,_xlpm.adjCol,1,1),
ADDRESS(ROW(_xlpm.ref),COLUMN(_xlpm.ref),4,1))</f>
        <v>D20</v>
      </c>
      <c r="BJ233" s="4" t="str" cm="1">
        <f t="array" aca="1" ref="BJ233" ca="1">_xlfn.LET(
_xlpm.startCell, INDIRECT(AI233),
_xlpm.row, IF(_xlfn.XLOOKUP(LEFT(J233),$L$157:$L$164,$M$157:$M$164,,0,1),--RIGHT(J233)*_xlfn.XLOOKUP(LEFT(J233),$L$157:$L$164,$O$157:$O$164,,0,1),0),
_xlpm.col, IF(_xlfn.XLOOKUP(LEFT(J233),$L$157:$L$164,$N$157:$N$164,,0,1),--RIGHT(J233)*_xlfn.XLOOKUP(LEFT(J233),$L$157:$L$164,$P$157:$P$164,,0,1),0),
_xlpm.adjRow, IF(ROW(_xlpm.startCell) + _xlpm.row &lt;= 0, 1, _xlpm.row),
_xlpm.adjCol, IF(COLUMN(_xlpm.startCell) + _xlpm.col &lt;= 0, 1, _xlpm.col),
_xlpm.ref, OFFSET(INDIRECT(AI233),_xlpm.adjRow,_xlpm.adjCol,1,1),
ADDRESS(ROW(_xlpm.ref),COLUMN(_xlpm.ref),4,1))</f>
        <v>E25</v>
      </c>
      <c r="BK233" s="4" t="str" cm="1">
        <f t="array" aca="1" ref="BK233" ca="1">_xlfn.LET(
_xlpm.startCell, INDIRECT(AJ233),
_xlpm.row, IF(_xlfn.XLOOKUP(LEFT(K233),$L$157:$L$164,$M$157:$M$164,,0,1),--RIGHT(K233)*_xlfn.XLOOKUP(LEFT(K233),$L$157:$L$164,$O$157:$O$164,,0,1),0),
_xlpm.col, IF(_xlfn.XLOOKUP(LEFT(K233),$L$157:$L$164,$N$157:$N$164,,0,1),--RIGHT(K233)*_xlfn.XLOOKUP(LEFT(K233),$L$157:$L$164,$P$157:$P$164,,0,1),0),
_xlpm.adjRow, IF(ROW(_xlpm.startCell) + _xlpm.row &lt;= 0, 1, _xlpm.row),
_xlpm.adjCol, IF(COLUMN(_xlpm.startCell) + _xlpm.col &lt;= 0, 1, _xlpm.col),
_xlpm.ref, OFFSET(INDIRECT(AJ233),_xlpm.adjRow,_xlpm.adjCol,1,1),
ADDRESS(ROW(_xlpm.ref),COLUMN(_xlpm.ref),4,1))</f>
        <v>E20</v>
      </c>
      <c r="BL233" s="4" t="str" cm="1">
        <f t="array" aca="1" ref="BL233" ca="1">_xlfn.LET(
_xlpm.startCell, INDIRECT(AK233),
_xlpm.row, IF(_xlfn.XLOOKUP(LEFT(L233),$L$157:$L$164,$M$157:$M$164,,0,1),--RIGHT(L233)*_xlfn.XLOOKUP(LEFT(L233),$L$157:$L$164,$O$157:$O$164,,0,1),0),
_xlpm.col, IF(_xlfn.XLOOKUP(LEFT(L233),$L$157:$L$164,$N$157:$N$164,,0,1),--RIGHT(L233)*_xlfn.XLOOKUP(LEFT(L233),$L$157:$L$164,$P$157:$P$164,,0,1),0),
_xlpm.adjRow, IF(ROW(_xlpm.startCell) + _xlpm.row &lt;= 0, 1, _xlpm.row),
_xlpm.adjCol, IF(COLUMN(_xlpm.startCell) + _xlpm.col &lt;= 0, 1, _xlpm.col),
_xlpm.ref, OFFSET(INDIRECT(AK233),_xlpm.adjRow,_xlpm.adjCol,1,1),
ADDRESS(ROW(_xlpm.ref),COLUMN(_xlpm.ref),4,1))</f>
        <v>N20</v>
      </c>
      <c r="BM233" s="4" t="str" cm="1">
        <f t="array" aca="1" ref="BM233" ca="1">_xlfn.LET(
_xlpm.startCell, INDIRECT(AL233),
_xlpm.row, IF(_xlfn.XLOOKUP(LEFT(M233),$L$157:$L$164,$M$157:$M$164,,0,1),--RIGHT(M233)*_xlfn.XLOOKUP(LEFT(M233),$L$157:$L$164,$O$157:$O$164,,0,1),0),
_xlpm.col, IF(_xlfn.XLOOKUP(LEFT(M233),$L$157:$L$164,$N$157:$N$164,,0,1),--RIGHT(M233)*_xlfn.XLOOKUP(LEFT(M233),$L$157:$L$164,$P$157:$P$164,,0,1),0),
_xlpm.adjRow, IF(ROW(_xlpm.startCell) + _xlpm.row &lt;= 0, 1, _xlpm.row),
_xlpm.adjCol, IF(COLUMN(_xlpm.startCell) + _xlpm.col &lt;= 0, 1, _xlpm.col),
_xlpm.ref, OFFSET(INDIRECT(AL233),_xlpm.adjRow,_xlpm.adjCol,1,1),
ADDRESS(ROW(_xlpm.ref),COLUMN(_xlpm.ref),4,1))</f>
        <v>N17</v>
      </c>
      <c r="BN233" s="4" t="str" cm="1">
        <f t="array" aca="1" ref="BN233" ca="1">_xlfn.LET(
_xlpm.startCell, INDIRECT(AM233),
_xlpm.row, IF(_xlfn.XLOOKUP(LEFT(N233),$L$157:$L$164,$M$157:$M$164,,0,1),--RIGHT(N233)*_xlfn.XLOOKUP(LEFT(N233),$L$157:$L$164,$O$157:$O$164,,0,1),0),
_xlpm.col, IF(_xlfn.XLOOKUP(LEFT(N233),$L$157:$L$164,$N$157:$N$164,,0,1),--RIGHT(N233)*_xlfn.XLOOKUP(LEFT(N233),$L$157:$L$164,$P$157:$P$164,,0,1),0),
_xlpm.adjRow, IF(ROW(_xlpm.startCell) + _xlpm.row &lt;= 0, 1, _xlpm.row),
_xlpm.adjCol, IF(COLUMN(_xlpm.startCell) + _xlpm.col &lt;= 0, 1, _xlpm.col),
_xlpm.ref, OFFSET(INDIRECT(AM233),_xlpm.adjRow,_xlpm.adjCol,1,1),
ADDRESS(ROW(_xlpm.ref),COLUMN(_xlpm.ref),4,1))</f>
        <v>G10</v>
      </c>
      <c r="BO233" s="4" t="str" cm="1">
        <f t="array" aca="1" ref="BO233" ca="1">_xlfn.LET(
_xlpm.startCell, INDIRECT(AN233),
_xlpm.row, IF(_xlfn.XLOOKUP(LEFT(O233),$L$157:$L$164,$M$157:$M$164,,0,1),--RIGHT(O233)*_xlfn.XLOOKUP(LEFT(O233),$L$157:$L$164,$O$157:$O$164,,0,1),0),
_xlpm.col, IF(_xlfn.XLOOKUP(LEFT(O233),$L$157:$L$164,$N$157:$N$164,,0,1),--RIGHT(O233)*_xlfn.XLOOKUP(LEFT(O233),$L$157:$L$164,$P$157:$P$164,,0,1),0),
_xlpm.adjRow, IF(ROW(_xlpm.startCell) + _xlpm.row &lt;= 0, 1, _xlpm.row),
_xlpm.adjCol, IF(COLUMN(_xlpm.startCell) + _xlpm.col &lt;= 0, 1, _xlpm.col),
_xlpm.ref, OFFSET(INDIRECT(AN233),_xlpm.adjRow,_xlpm.adjCol,1,1),
ADDRESS(ROW(_xlpm.ref),COLUMN(_xlpm.ref),4,1))</f>
        <v>H10</v>
      </c>
      <c r="BP233" s="4" t="str" cm="1">
        <f t="array" aca="1" ref="BP233" ca="1">_xlfn.LET(
_xlpm.startCell, INDIRECT(AO233),
_xlpm.row, IF(_xlfn.XLOOKUP(LEFT(P233),$L$157:$L$164,$M$157:$M$164,,0,1),--RIGHT(P233)*_xlfn.XLOOKUP(LEFT(P233),$L$157:$L$164,$O$157:$O$164,,0,1),0),
_xlpm.col, IF(_xlfn.XLOOKUP(LEFT(P233),$L$157:$L$164,$N$157:$N$164,,0,1),--RIGHT(P233)*_xlfn.XLOOKUP(LEFT(P233),$L$157:$L$164,$P$157:$P$164,,0,1),0),
_xlpm.adjRow, IF(ROW(_xlpm.startCell) + _xlpm.row &lt;= 0, 1, _xlpm.row),
_xlpm.adjCol, IF(COLUMN(_xlpm.startCell) + _xlpm.col &lt;= 0, 1, _xlpm.col),
_xlpm.ref, OFFSET(INDIRECT(AO233),_xlpm.adjRow,_xlpm.adjCol,1,1),
ADDRESS(ROW(_xlpm.ref),COLUMN(_xlpm.ref),4,1))</f>
        <v>N10</v>
      </c>
      <c r="BQ233" s="4" t="str" cm="1">
        <f t="array" aca="1" ref="BQ233" ca="1">_xlfn.LET(
_xlpm.startCell, INDIRECT(AP233),
_xlpm.row, IF(_xlfn.XLOOKUP(LEFT(Q233),$L$157:$L$164,$M$157:$M$164,,0,1),--RIGHT(Q233)*_xlfn.XLOOKUP(LEFT(Q233),$L$157:$L$164,$O$157:$O$164,,0,1),0),
_xlpm.col, IF(_xlfn.XLOOKUP(LEFT(Q233),$L$157:$L$164,$N$157:$N$164,,0,1),--RIGHT(Q233)*_xlfn.XLOOKUP(LEFT(Q233),$L$157:$L$164,$P$157:$P$164,,0,1),0),
_xlpm.adjRow, IF(ROW(_xlpm.startCell) + _xlpm.row &lt;= 0, 1, _xlpm.row),
_xlpm.adjCol, IF(COLUMN(_xlpm.startCell) + _xlpm.col &lt;= 0, 1, _xlpm.col),
_xlpm.ref, OFFSET(INDIRECT(AP233),_xlpm.adjRow,_xlpm.adjCol,1,1),
ADDRESS(ROW(_xlpm.ref),COLUMN(_xlpm.ref),4,1))</f>
        <v>S15</v>
      </c>
      <c r="BR233" s="4" t="str" cm="1">
        <f t="array" aca="1" ref="BR233" ca="1">_xlfn.LET(
_xlpm.startCell, INDIRECT(AQ233),
_xlpm.row, IF(_xlfn.XLOOKUP(LEFT(R233),$L$157:$L$164,$M$157:$M$164,,0,1),--RIGHT(R233)*_xlfn.XLOOKUP(LEFT(R233),$L$157:$L$164,$O$157:$O$164,,0,1),0),
_xlpm.col, IF(_xlfn.XLOOKUP(LEFT(R233),$L$157:$L$164,$N$157:$N$164,,0,1),--RIGHT(R233)*_xlfn.XLOOKUP(LEFT(R233),$L$157:$L$164,$P$157:$P$164,,0,1),0),
_xlpm.adjRow, IF(ROW(_xlpm.startCell) + _xlpm.row &lt;= 0, 1, _xlpm.row),
_xlpm.adjCol, IF(COLUMN(_xlpm.startCell) + _xlpm.col &lt;= 0, 1, _xlpm.col),
_xlpm.ref, OFFSET(INDIRECT(AQ233),_xlpm.adjRow,_xlpm.adjCol,1,1),
ADDRESS(ROW(_xlpm.ref),COLUMN(_xlpm.ref),4,1))</f>
        <v>X15</v>
      </c>
      <c r="BS233" s="4" t="str" cm="1">
        <f t="array" aca="1" ref="BS233" ca="1">_xlfn.LET(
_xlpm.startCell, INDIRECT(AR233),
_xlpm.row, IF(_xlfn.XLOOKUP(LEFT(S233),$L$157:$L$164,$M$157:$M$164,,0,1),--RIGHT(S233)*_xlfn.XLOOKUP(LEFT(S233),$L$157:$L$164,$O$157:$O$164,,0,1),0),
_xlpm.col, IF(_xlfn.XLOOKUP(LEFT(S233),$L$157:$L$164,$N$157:$N$164,,0,1),--RIGHT(S233)*_xlfn.XLOOKUP(LEFT(S233),$L$157:$L$164,$P$157:$P$164,,0,1),0),
_xlpm.adjRow, IF(ROW(_xlpm.startCell) + _xlpm.row &lt;= 0, 1, _xlpm.row),
_xlpm.adjCol, IF(COLUMN(_xlpm.startCell) + _xlpm.col &lt;= 0, 1, _xlpm.col),
_xlpm.ref, OFFSET(INDIRECT(AR233),_xlpm.adjRow,_xlpm.adjCol,1,1),
ADDRESS(ROW(_xlpm.ref),COLUMN(_xlpm.ref),4,1))</f>
        <v>AF7</v>
      </c>
      <c r="BT233" s="4" t="str" cm="1">
        <f t="array" aca="1" ref="BT233" ca="1">_xlfn.LET(
_xlpm.startCell, INDIRECT(AS233),
_xlpm.row, IF(_xlfn.XLOOKUP(LEFT(T233),$L$157:$L$164,$M$157:$M$164,,0,1),--RIGHT(T233)*_xlfn.XLOOKUP(LEFT(T233),$L$157:$L$164,$O$157:$O$164,,0,1),0),
_xlpm.col, IF(_xlfn.XLOOKUP(LEFT(T233),$L$157:$L$164,$N$157:$N$164,,0,1),--RIGHT(T233)*_xlfn.XLOOKUP(LEFT(T233),$L$157:$L$164,$P$157:$P$164,,0,1),0),
_xlpm.adjRow, IF(ROW(_xlpm.startCell) + _xlpm.row &lt;= 0, 1, _xlpm.row),
_xlpm.adjCol, IF(COLUMN(_xlpm.startCell) + _xlpm.col &lt;= 0, 1, _xlpm.col),
_xlpm.ref, OFFSET(INDIRECT(AS233),_xlpm.adjRow,_xlpm.adjCol,1,1),
ADDRESS(ROW(_xlpm.ref),COLUMN(_xlpm.ref),4,1))</f>
        <v>AF15</v>
      </c>
      <c r="BU233" s="4" t="str" cm="1">
        <f t="array" aca="1" ref="BU233" ca="1">_xlfn.LET(
_xlpm.startCell, INDIRECT(AT233),
_xlpm.row, IF(_xlfn.XLOOKUP(LEFT(U233),$L$157:$L$164,$M$157:$M$164,,0,1),--RIGHT(U233)*_xlfn.XLOOKUP(LEFT(U233),$L$157:$L$164,$O$157:$O$164,,0,1),0),
_xlpm.col, IF(_xlfn.XLOOKUP(LEFT(U233),$L$157:$L$164,$N$157:$N$164,,0,1),--RIGHT(U233)*_xlfn.XLOOKUP(LEFT(U233),$L$157:$L$164,$P$157:$P$164,,0,1),0),
_xlpm.adjRow, IF(ROW(_xlpm.startCell) + _xlpm.row &lt;= 0, 1, _xlpm.row),
_xlpm.adjCol, IF(COLUMN(_xlpm.startCell) + _xlpm.col &lt;= 0, 1, _xlpm.col),
_xlpm.ref, OFFSET(INDIRECT(AT233),_xlpm.adjRow,_xlpm.adjCol,1,1),
ADDRESS(ROW(_xlpm.ref),COLUMN(_xlpm.ref),4,1))</f>
        <v>AF13</v>
      </c>
      <c r="BV233" s="4" t="str" cm="1">
        <f t="array" aca="1" ref="BV233" ca="1">_xlfn.LET(
_xlpm.startCell, INDIRECT(AU233),
_xlpm.row, IF(_xlfn.XLOOKUP(LEFT(V233),$L$157:$L$164,$M$157:$M$164,,0,1),--RIGHT(V233)*_xlfn.XLOOKUP(LEFT(V233),$L$157:$L$164,$O$157:$O$164,,0,1),0),
_xlpm.col, IF(_xlfn.XLOOKUP(LEFT(V233),$L$157:$L$164,$N$157:$N$164,,0,1),--RIGHT(V233)*_xlfn.XLOOKUP(LEFT(V233),$L$157:$L$164,$P$157:$P$164,,0,1),0),
_xlpm.adjRow, IF(ROW(_xlpm.startCell) + _xlpm.row &lt;= 0, 1, _xlpm.row),
_xlpm.adjCol, IF(COLUMN(_xlpm.startCell) + _xlpm.col &lt;= 0, 1, _xlpm.col),
_xlpm.ref, OFFSET(INDIRECT(AU233),_xlpm.adjRow,_xlpm.adjCol,1,1),
ADDRESS(ROW(_xlpm.ref),COLUMN(_xlpm.ref),4,1))</f>
        <v>AC13</v>
      </c>
      <c r="BW233" s="4" t="str" cm="1">
        <f t="array" aca="1" ref="BW233" ca="1">_xlfn.LET(
_xlpm.startCell, INDIRECT(AV233),
_xlpm.row, IF(_xlfn.XLOOKUP(LEFT(W233),$L$157:$L$164,$M$157:$M$164,,0,1),--RIGHT(W233)*_xlfn.XLOOKUP(LEFT(W233),$L$157:$L$164,$O$157:$O$164,,0,1),0),
_xlpm.col, IF(_xlfn.XLOOKUP(LEFT(W233),$L$157:$L$164,$N$157:$N$164,,0,1),--RIGHT(W233)*_xlfn.XLOOKUP(LEFT(W233),$L$157:$L$164,$P$157:$P$164,,0,1),0),
_xlpm.adjRow, IF(ROW(_xlpm.startCell) + _xlpm.row &lt;= 0, 1, _xlpm.row),
_xlpm.adjCol, IF(COLUMN(_xlpm.startCell) + _xlpm.col &lt;= 0, 1, _xlpm.col),
_xlpm.ref, OFFSET(INDIRECT(AV233),_xlpm.adjRow,_xlpm.adjCol,1,1),
ADDRESS(ROW(_xlpm.ref),COLUMN(_xlpm.ref),4,1))</f>
        <v>AD12</v>
      </c>
      <c r="BX233" s="4" t="str" cm="1">
        <f t="array" aca="1" ref="BX233" ca="1">_xlfn.LET(
_xlpm.startCell, INDIRECT(AW233),
_xlpm.row, IF(_xlfn.XLOOKUP(LEFT(X233),$L$157:$L$164,$M$157:$M$164,,0,1),--RIGHT(X233)*_xlfn.XLOOKUP(LEFT(X233),$L$157:$L$164,$O$157:$O$164,,0,1),0),
_xlpm.col, IF(_xlfn.XLOOKUP(LEFT(X233),$L$157:$L$164,$N$157:$N$164,,0,1),--RIGHT(X233)*_xlfn.XLOOKUP(LEFT(X233),$L$157:$L$164,$P$157:$P$164,,0,1),0),
_xlpm.adjRow, IF(ROW(_xlpm.startCell) + _xlpm.row &lt;= 0, 1, _xlpm.row),
_xlpm.adjCol, IF(COLUMN(_xlpm.startCell) + _xlpm.col &lt;= 0, 1, _xlpm.col),
_xlpm.ref, OFFSET(INDIRECT(AW233),_xlpm.adjRow,_xlpm.adjCol,1,1),
ADDRESS(ROW(_xlpm.ref),COLUMN(_xlpm.ref),4,1))</f>
        <v>AF10</v>
      </c>
      <c r="BY233" s="4" t="str" cm="1">
        <f t="array" aca="1" ref="BY233" ca="1">_xlfn.LET(
_xlpm.startCell, INDIRECT(AX233),
_xlpm.row, IF(_xlfn.XLOOKUP(LEFT(Y233),$L$157:$L$164,$M$157:$M$164,,0,1),--RIGHT(Y233)*_xlfn.XLOOKUP(LEFT(Y233),$L$157:$L$164,$O$157:$O$164,,0,1),0),
_xlpm.col, IF(_xlfn.XLOOKUP(LEFT(Y233),$L$157:$L$164,$N$157:$N$164,,0,1),--RIGHT(Y233)*_xlfn.XLOOKUP(LEFT(Y233),$L$157:$L$164,$P$157:$P$164,,0,1),0),
_xlpm.adjRow, IF(ROW(_xlpm.startCell) + _xlpm.row &lt;= 0, 1, _xlpm.row),
_xlpm.adjCol, IF(COLUMN(_xlpm.startCell) + _xlpm.col &lt;= 0, 1, _xlpm.col),
_xlpm.ref, OFFSET(INDIRECT(AX233),_xlpm.adjRow,_xlpm.adjCol,1,1),
ADDRESS(ROW(_xlpm.ref),COLUMN(_xlpm.ref),4,1))</f>
        <v>AJ10</v>
      </c>
      <c r="BZ233" s="4" t="str" cm="1">
        <f t="array" aca="1" ref="BZ233" ca="1">_xlfn.LET(
_xlpm.startCell, INDIRECT(AY233),
_xlpm.row, IF(_xlfn.XLOOKUP(LEFT(Z233),$L$157:$L$164,$M$157:$M$164,,0,1),--RIGHT(Z233)*_xlfn.XLOOKUP(LEFT(Z233),$L$157:$L$164,$O$157:$O$164,,0,1),0),
_xlpm.col, IF(_xlfn.XLOOKUP(LEFT(Z233),$L$157:$L$164,$N$157:$N$164,,0,1),--RIGHT(Z233)*_xlfn.XLOOKUP(LEFT(Z233),$L$157:$L$164,$P$157:$P$164,,0,1),0),
_xlpm.adjRow, IF(ROW(_xlpm.startCell) + _xlpm.row &lt;= 0, 1, _xlpm.row),
_xlpm.adjCol, IF(COLUMN(_xlpm.startCell) + _xlpm.col &lt;= 0, 1, _xlpm.col),
_xlpm.ref, OFFSET(INDIRECT(AY233),_xlpm.adjRow,_xlpm.adjCol,1,1),
ADDRESS(ROW(_xlpm.ref),COLUMN(_xlpm.ref),4,1))</f>
        <v>AO10</v>
      </c>
      <c r="CA233" s="4" t="str" cm="1">
        <f t="array" aca="1" ref="CA233" ca="1">_xlfn.LET(
_xlpm.startCell, INDIRECT(AZ233),
_xlpm.row, IF(_xlfn.XLOOKUP(LEFT(AA233),$L$157:$L$164,$M$157:$M$164,,0,1),--RIGHT(AA233)*_xlfn.XLOOKUP(LEFT(AA233),$L$157:$L$164,$O$157:$O$164,,0,1),0),
_xlpm.col, IF(_xlfn.XLOOKUP(LEFT(AA233),$L$157:$L$164,$N$157:$N$164,,0,1),--RIGHT(AA233)*_xlfn.XLOOKUP(LEFT(AA233),$L$157:$L$164,$P$157:$P$164,,0,1),0),
_xlpm.adjRow, IF(ROW(_xlpm.startCell) + _xlpm.row &lt;= 0, 1, _xlpm.row),
_xlpm.adjCol, IF(COLUMN(_xlpm.startCell) + _xlpm.col &lt;= 0, 1, _xlpm.col),
_xlpm.ref, OFFSET(INDIRECT(AZ233),_xlpm.adjRow,_xlpm.adjCol,1,1),
ADDRESS(ROW(_xlpm.ref),COLUMN(_xlpm.ref),4,1))</f>
        <v>AH10</v>
      </c>
      <c r="CB233" s="4" t="str" cm="1">
        <f t="array" aca="1" ref="CB233" ca="1">_xlfn.LET(
_xlpm.startCell, INDIRECT(BA233),
_xlpm.row, IF(_xlfn.XLOOKUP(LEFT(AB233),$L$157:$L$164,$M$157:$M$164,,0,1),--RIGHT(AB233)*_xlfn.XLOOKUP(LEFT(AB233),$L$157:$L$164,$O$157:$O$164,,0,1),0),
_xlpm.col, IF(_xlfn.XLOOKUP(LEFT(AB233),$L$157:$L$164,$N$157:$N$164,,0,1),--RIGHT(AB233)*_xlfn.XLOOKUP(LEFT(AB233),$L$157:$L$164,$P$157:$P$164,,0,1),0),
_xlpm.adjRow, IF(ROW(_xlpm.startCell) + _xlpm.row &lt;= 0, 1, _xlpm.row),
_xlpm.adjCol, IF(COLUMN(_xlpm.startCell) + _xlpm.col &lt;= 0, 1, _xlpm.col),
_xlpm.ref, OFFSET(INDIRECT(BA233),_xlpm.adjRow,_xlpm.adjCol,1,1),
ADDRESS(ROW(_xlpm.ref),COLUMN(_xlpm.ref),4,1))</f>
        <v>AE13</v>
      </c>
      <c r="CC233" s="4" t="str" cm="1">
        <f t="array" aca="1" ref="CC233" ca="1">_xlfn.LET(
_xlpm.startCell, INDIRECT(BB233),
_xlpm.row, IF(_xlfn.XLOOKUP(LEFT(AC233),$L$157:$L$164,$M$157:$M$164,,0,1),--RIGHT(AC233)*_xlfn.XLOOKUP(LEFT(AC233),$L$157:$L$164,$O$157:$O$164,,0,1),0),
_xlpm.col, IF(_xlfn.XLOOKUP(LEFT(AC233),$L$157:$L$164,$N$157:$N$164,,0,1),--RIGHT(AC233)*_xlfn.XLOOKUP(LEFT(AC233),$L$157:$L$164,$P$157:$P$164,,0,1),0),
_xlpm.adjRow, IF(ROW(_xlpm.startCell) + _xlpm.row &lt;= 0, 1, _xlpm.row),
_xlpm.adjCol, IF(COLUMN(_xlpm.startCell) + _xlpm.col &lt;= 0, 1, _xlpm.col),
_xlpm.ref, OFFSET(INDIRECT(BB233),_xlpm.adjRow,_xlpm.adjCol,1,1),
ADDRESS(ROW(_xlpm.ref),COLUMN(_xlpm.ref),4,1))</f>
        <v>AJ13</v>
      </c>
      <c r="CD233" s="4" t="str" cm="1">
        <f t="array" aca="1" ref="CD233" ca="1">_xlfn.LET(
_xlpm.startCell, INDIRECT(BC233),
_xlpm.row, IF(_xlfn.XLOOKUP(LEFT(AD233),$L$157:$L$164,$M$157:$M$164,,0,1),--RIGHT(AD233)*_xlfn.XLOOKUP(LEFT(AD233),$L$157:$L$164,$O$157:$O$164,,0,1),0),
_xlpm.col, IF(_xlfn.XLOOKUP(LEFT(AD233),$L$157:$L$164,$N$157:$N$164,,0,1),--RIGHT(AD233)*_xlfn.XLOOKUP(LEFT(AD233),$L$157:$L$164,$P$157:$P$164,,0,1),0),
_xlpm.adjRow, IF(ROW(_xlpm.startCell) + _xlpm.row &lt;= 0, 1, _xlpm.row),
_xlpm.adjCol, IF(COLUMN(_xlpm.startCell) + _xlpm.col &lt;= 0, 1, _xlpm.col),
_xlpm.ref, OFFSET(INDIRECT(BC233),_xlpm.adjRow,_xlpm.adjCol,1,1),
ADDRESS(ROW(_xlpm.ref),COLUMN(_xlpm.ref),4,1))</f>
        <v>AS4</v>
      </c>
      <c r="CE233" s="4" t="str" cm="1">
        <f t="array" aca="1" ref="CE233" ca="1">_xlfn.LET(
_xlpm.startCell, INDIRECT(BD233),
_xlpm.row, IF(_xlfn.XLOOKUP(LEFT(AE233),$L$157:$L$164,$M$157:$M$164,,0,1),--RIGHT(AE233)*_xlfn.XLOOKUP(LEFT(AE233),$L$157:$L$164,$O$157:$O$164,,0,1),0),
_xlpm.col, IF(_xlfn.XLOOKUP(LEFT(AE233),$L$157:$L$164,$N$157:$N$164,,0,1),--RIGHT(AE233)*_xlfn.XLOOKUP(LEFT(AE233),$L$157:$L$164,$P$157:$P$164,,0,1),0),
_xlpm.adjRow, IF(ROW(_xlpm.startCell) + _xlpm.row &lt;= 0, 1, _xlpm.row),
_xlpm.adjCol, IF(COLUMN(_xlpm.startCell) + _xlpm.col &lt;= 0, 1, _xlpm.col),
_xlpm.ref, OFFSET(INDIRECT(BD233),_xlpm.adjRow,_xlpm.adjCol,1,1),
ADDRESS(ROW(_xlpm.ref),COLUMN(_xlpm.ref),4,1))</f>
        <v>AS13</v>
      </c>
      <c r="CF233" s="4" t="str" cm="1">
        <f t="array" aca="1" ref="CF233" ca="1">_xlfn.LET(
_xlpm.startCell, INDIRECT(BE233),
_xlpm.row, IF(_xlfn.XLOOKUP(LEFT(AF233),$L$157:$L$164,$M$157:$M$164,,0,1),--RIGHT(AF233)*_xlfn.XLOOKUP(LEFT(AF233),$L$157:$L$164,$O$157:$O$164,,0,1),0),
_xlpm.col, IF(_xlfn.XLOOKUP(LEFT(AF233),$L$157:$L$164,$N$157:$N$164,,0,1),--RIGHT(AF233)*_xlfn.XLOOKUP(LEFT(AF233),$L$157:$L$164,$P$157:$P$164,,0,1),0),
_xlpm.adjRow, IF(ROW(_xlpm.startCell) + _xlpm.row &lt;= 0, 1, _xlpm.row),
_xlpm.adjCol, IF(COLUMN(_xlpm.startCell) + _xlpm.col &lt;= 0, 1, _xlpm.col),
_xlpm.ref, OFFSET(INDIRECT(BE233),_xlpm.adjRow,_xlpm.adjCol,1,1),
ADDRESS(ROW(_xlpm.ref),COLUMN(_xlpm.ref),4,1))</f>
        <v>AU13</v>
      </c>
      <c r="CG233" s="4"/>
      <c r="CH233" s="4"/>
      <c r="CI233" s="4"/>
      <c r="CJ233" s="4"/>
      <c r="CK233" s="1" t="b">
        <f ca="1"/>
        <v>1</v>
      </c>
      <c r="CL233" s="1" t="b">
        <f ca="1"/>
        <v>0</v>
      </c>
      <c r="CM233" s="1" t="b">
        <f ca="1"/>
        <v>1</v>
      </c>
      <c r="CN233" s="1" t="b">
        <f ca="1"/>
        <v>1</v>
      </c>
      <c r="CO233" s="1" t="b">
        <f ca="1"/>
        <v>1</v>
      </c>
      <c r="CP233" s="1" t="b">
        <f ca="1"/>
        <v>1</v>
      </c>
      <c r="CQ233" s="5" t="b">
        <f ca="1"/>
        <v>1</v>
      </c>
      <c r="CR233" s="4" t="b">
        <f ca="1"/>
        <v>1</v>
      </c>
      <c r="CS233" s="4" t="b">
        <f ca="1"/>
        <v>1</v>
      </c>
      <c r="CT233" s="4" t="b">
        <f ca="1"/>
        <v>1</v>
      </c>
      <c r="CU233" s="4" t="b">
        <f ca="1"/>
        <v>1</v>
      </c>
      <c r="CV233" s="4" t="b">
        <f ca="1"/>
        <v>0</v>
      </c>
      <c r="CW233" s="4" t="b">
        <f ca="1"/>
        <v>1</v>
      </c>
      <c r="CX233" s="4" t="b">
        <f ca="1"/>
        <v>1</v>
      </c>
      <c r="CY233" s="4" t="b">
        <f ca="1"/>
        <v>1</v>
      </c>
      <c r="CZ233" s="4" t="b">
        <f ca="1"/>
        <v>1</v>
      </c>
      <c r="DA233" s="4" t="b">
        <f ca="1"/>
        <v>1</v>
      </c>
      <c r="DB233" s="4" t="b">
        <f ca="1"/>
        <v>1</v>
      </c>
      <c r="DC233" s="4" t="b">
        <f ca="1"/>
        <v>1</v>
      </c>
      <c r="DD233" s="4" t="b">
        <f ca="1"/>
        <v>1</v>
      </c>
      <c r="DE233" s="4" t="b">
        <f ca="1"/>
        <v>1</v>
      </c>
      <c r="DF233" s="4" t="b">
        <f ca="1"/>
        <v>1</v>
      </c>
      <c r="DG233" s="4" t="b">
        <f ca="1"/>
        <v>0</v>
      </c>
      <c r="DH233" s="4" t="b">
        <f ca="1"/>
        <v>1</v>
      </c>
      <c r="DI233" s="4" t="b">
        <f ca="1"/>
        <v>1</v>
      </c>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row>
    <row r="234" spans="2:250" ht="23.25">
      <c r="B234" s="14">
        <f t="shared" ref="B234:B250" si="6">B233+1</f>
        <v>104</v>
      </c>
      <c r="C234" s="12">
        <v>6</v>
      </c>
      <c r="D234" s="161">
        <v>8</v>
      </c>
      <c r="E234" s="23" t="str">
        <f ca="1"/>
        <v>U27</v>
      </c>
      <c r="G234" s="15" t="s">
        <v>17</v>
      </c>
      <c r="H234" s="15" t="s">
        <v>86</v>
      </c>
      <c r="I234" s="15" t="s">
        <v>91</v>
      </c>
      <c r="J234" s="15" t="s">
        <v>51</v>
      </c>
      <c r="K234" s="15" t="s">
        <v>100</v>
      </c>
      <c r="L234" s="15" t="s">
        <v>55</v>
      </c>
      <c r="M234" s="15" t="s">
        <v>58</v>
      </c>
      <c r="N234" s="15" t="s">
        <v>83</v>
      </c>
      <c r="O234" s="15" t="s">
        <v>101</v>
      </c>
      <c r="P234" s="15" t="s">
        <v>60</v>
      </c>
      <c r="Q234" s="15" t="s">
        <v>53</v>
      </c>
      <c r="R234" s="15" t="s">
        <v>81</v>
      </c>
      <c r="S234" s="15" t="s">
        <v>102</v>
      </c>
      <c r="T234" s="15" t="s">
        <v>103</v>
      </c>
      <c r="U234" s="15" t="s">
        <v>98</v>
      </c>
      <c r="V234" s="15" t="s">
        <v>103</v>
      </c>
      <c r="W234" s="15" t="s">
        <v>56</v>
      </c>
      <c r="X234" s="15" t="s">
        <v>104</v>
      </c>
      <c r="Y234" s="15" t="s">
        <v>83</v>
      </c>
      <c r="Z234" s="15" t="s">
        <v>65</v>
      </c>
      <c r="AA234" s="15" t="s">
        <v>87</v>
      </c>
      <c r="AB234" s="15" t="s">
        <v>64</v>
      </c>
      <c r="AC234" s="15" t="s">
        <v>97</v>
      </c>
      <c r="AD234" s="15" t="s">
        <v>86</v>
      </c>
      <c r="AE234" s="15" t="s">
        <v>58</v>
      </c>
      <c r="AF234" s="15" t="s">
        <v>66</v>
      </c>
      <c r="AH234" s="1" t="str" cm="1">
        <f t="array" aca="1" ref="AH234" ca="1">_xlfn.LET(
_xlpm.startCell, INDIRECT(G234),
_xlpm.row, IF(_xlfn.XLOOKUP(LEFT(H234),$L$157:$L$164,$M$157:$M$164,,0,1),--RIGHT(H234)*_xlfn.XLOOKUP(LEFT(H234),$L$157:$L$164,$O$157:$O$164,,0,1),0),
_xlpm.col, IF(_xlfn.XLOOKUP(LEFT(H234),$L$157:$L$164,$N$157:$N$164,,0,1),--RIGHT(H234)*_xlfn.XLOOKUP(LEFT(H234),$L$157:$L$164,$P$157:$P$164,,0,1),0),
_xlpm.adjRow, IF(ROW(_xlpm.startCell) + _xlpm.row &lt;= 0, 1, _xlpm.row),
_xlpm.adjCol, IF(COLUMN(_xlpm.startCell) + _xlpm.col &lt;= 0, 1, _xlpm.col),
_xlpm.ref, OFFSET(INDIRECT(G234),_xlpm.adjRow,_xlpm.adjCol,1,1),
ADDRESS(_xlfn.IFS(ROW(_xlpm.ref)&lt;8,8,ROW(_xlpm.ref)&gt;27,27,TRUE,ROW(_xlpm.ref)),_xlfn.IFS(COLUMN(_xlpm.ref)&lt;5,5,COLUMN(_xlpm.ref)&gt;64,64,TRUE,COLUMN(_xlpm.ref)),4,1))</f>
        <v>Y12</v>
      </c>
      <c r="AI234" s="1" t="str" cm="1">
        <f t="array" aca="1" ref="AI234" ca="1">_xlfn.LET(
_xlpm.startCell, INDIRECT(AH234),
_xlpm.row, IF(_xlfn.XLOOKUP(LEFT(I234),$L$157:$L$164,$M$157:$M$164,,0,1),--RIGHT(I234)*_xlfn.XLOOKUP(LEFT(I234),$L$157:$L$164,$O$157:$O$164,,0,1),0),
_xlpm.col, IF(_xlfn.XLOOKUP(LEFT(I234),$L$157:$L$164,$N$157:$N$164,,0,1),--RIGHT(I234)*_xlfn.XLOOKUP(LEFT(I234),$L$157:$L$164,$P$157:$P$164,,0,1),0),
_xlpm.adjRow, IF(ROW(_xlpm.startCell) + _xlpm.row &lt;= 0, 1, _xlpm.row),
_xlpm.adjCol, IF(COLUMN(_xlpm.startCell) + _xlpm.col &lt;= 0, 1, _xlpm.col),
_xlpm.ref, OFFSET(INDIRECT(AH234),_xlpm.adjRow,_xlpm.adjCol,1,1),
ADDRESS(_xlfn.IFS(ROW(_xlpm.ref)&lt;8,8,ROW(_xlpm.ref)&gt;27,27,TRUE,ROW(_xlpm.ref)),_xlfn.IFS(COLUMN(_xlpm.ref)&lt;5,5,COLUMN(_xlpm.ref)&gt;64,64,TRUE,COLUMN(_xlpm.ref)),4,1))</f>
        <v>Z12</v>
      </c>
      <c r="AJ234" s="1" t="str" cm="1">
        <f t="array" aca="1" ref="AJ234" ca="1">_xlfn.LET(
_xlpm.startCell, INDIRECT(AI234),
_xlpm.row, IF(_xlfn.XLOOKUP(LEFT(J234),$L$157:$L$164,$M$157:$M$164,,0,1),--RIGHT(J234)*_xlfn.XLOOKUP(LEFT(J234),$L$157:$L$164,$O$157:$O$164,,0,1),0),
_xlpm.col, IF(_xlfn.XLOOKUP(LEFT(J234),$L$157:$L$164,$N$157:$N$164,,0,1),--RIGHT(J234)*_xlfn.XLOOKUP(LEFT(J234),$L$157:$L$164,$P$157:$P$164,,0,1),0),
_xlpm.adjRow, IF(ROW(_xlpm.startCell) + _xlpm.row &lt;= 0, 1, _xlpm.row),
_xlpm.adjCol, IF(COLUMN(_xlpm.startCell) + _xlpm.col &lt;= 0, 1, _xlpm.col),
_xlpm.ref, OFFSET(INDIRECT(AI234),_xlpm.adjRow,_xlpm.adjCol,1,1),
ADDRESS(_xlfn.IFS(ROW(_xlpm.ref)&lt;8,8,ROW(_xlpm.ref)&gt;27,27,TRUE,ROW(_xlpm.ref)),_xlfn.IFS(COLUMN(_xlpm.ref)&lt;5,5,COLUMN(_xlpm.ref)&gt;64,64,TRUE,COLUMN(_xlpm.ref)),4,1))</f>
        <v>R20</v>
      </c>
      <c r="AK234" s="1" t="str" cm="1">
        <f t="array" aca="1" ref="AK234" ca="1">_xlfn.LET(
_xlpm.startCell, INDIRECT(AJ234),
_xlpm.row, IF(_xlfn.XLOOKUP(LEFT(K234),$L$157:$L$164,$M$157:$M$164,,0,1),--RIGHT(K234)*_xlfn.XLOOKUP(LEFT(K234),$L$157:$L$164,$O$157:$O$164,,0,1),0),
_xlpm.col, IF(_xlfn.XLOOKUP(LEFT(K234),$L$157:$L$164,$N$157:$N$164,,0,1),--RIGHT(K234)*_xlfn.XLOOKUP(LEFT(K234),$L$157:$L$164,$P$157:$P$164,,0,1),0),
_xlpm.adjRow, IF(ROW(_xlpm.startCell) + _xlpm.row &lt;= 0, 1, _xlpm.row),
_xlpm.adjCol, IF(COLUMN(_xlpm.startCell) + _xlpm.col &lt;= 0, 1, _xlpm.col),
_xlpm.ref, OFFSET(INDIRECT(AJ234),_xlpm.adjRow,_xlpm.adjCol,1,1),
ADDRESS(_xlfn.IFS(ROW(_xlpm.ref)&lt;8,8,ROW(_xlpm.ref)&gt;27,27,TRUE,ROW(_xlpm.ref)),_xlfn.IFS(COLUMN(_xlpm.ref)&lt;5,5,COLUMN(_xlpm.ref)&gt;64,64,TRUE,COLUMN(_xlpm.ref)),4,1))</f>
        <v>R19</v>
      </c>
      <c r="AL234" s="1" t="str" cm="1">
        <f t="array" aca="1" ref="AL234" ca="1">_xlfn.LET(
_xlpm.startCell, INDIRECT(AK234),
_xlpm.row, IF(_xlfn.XLOOKUP(LEFT(L234),$L$157:$L$164,$M$157:$M$164,,0,1),--RIGHT(L234)*_xlfn.XLOOKUP(LEFT(L234),$L$157:$L$164,$O$157:$O$164,,0,1),0),
_xlpm.col, IF(_xlfn.XLOOKUP(LEFT(L234),$L$157:$L$164,$N$157:$N$164,,0,1),--RIGHT(L234)*_xlfn.XLOOKUP(LEFT(L234),$L$157:$L$164,$P$157:$P$164,,0,1),0),
_xlpm.adjRow, IF(ROW(_xlpm.startCell) + _xlpm.row &lt;= 0, 1, _xlpm.row),
_xlpm.adjCol, IF(COLUMN(_xlpm.startCell) + _xlpm.col &lt;= 0, 1, _xlpm.col),
_xlpm.ref, OFFSET(INDIRECT(AK234),_xlpm.adjRow,_xlpm.adjCol,1,1),
ADDRESS(_xlfn.IFS(ROW(_xlpm.ref)&lt;8,8,ROW(_xlpm.ref)&gt;27,27,TRUE,ROW(_xlpm.ref)),_xlfn.IFS(COLUMN(_xlpm.ref)&lt;5,5,COLUMN(_xlpm.ref)&gt;64,64,TRUE,COLUMN(_xlpm.ref)),4,1))</f>
        <v>K26</v>
      </c>
      <c r="AM234" s="1" t="str" cm="1">
        <f t="array" aca="1" ref="AM234" ca="1">_xlfn.LET(
_xlpm.startCell, INDIRECT(AL234),
_xlpm.row, IF(_xlfn.XLOOKUP(LEFT(M234),$L$157:$L$164,$M$157:$M$164,,0,1),--RIGHT(M234)*_xlfn.XLOOKUP(LEFT(M234),$L$157:$L$164,$O$157:$O$164,,0,1),0),
_xlpm.col, IF(_xlfn.XLOOKUP(LEFT(M234),$L$157:$L$164,$N$157:$N$164,,0,1),--RIGHT(M234)*_xlfn.XLOOKUP(LEFT(M234),$L$157:$L$164,$P$157:$P$164,,0,1),0),
_xlpm.adjRow, IF(ROW(_xlpm.startCell) + _xlpm.row &lt;= 0, 1, _xlpm.row),
_xlpm.adjCol, IF(COLUMN(_xlpm.startCell) + _xlpm.col &lt;= 0, 1, _xlpm.col),
_xlpm.ref, OFFSET(INDIRECT(AL234),_xlpm.adjRow,_xlpm.adjCol,1,1),
ADDRESS(_xlfn.IFS(ROW(_xlpm.ref)&lt;8,8,ROW(_xlpm.ref)&gt;27,27,TRUE,ROW(_xlpm.ref)),_xlfn.IFS(COLUMN(_xlpm.ref)&lt;5,5,COLUMN(_xlpm.ref)&gt;64,64,TRUE,COLUMN(_xlpm.ref)),4,1))</f>
        <v>N27</v>
      </c>
      <c r="AN234" s="1" t="str" cm="1">
        <f t="array" aca="1" ref="AN234" ca="1">_xlfn.LET(
_xlpm.startCell, INDIRECT(AM234),
_xlpm.row, IF(_xlfn.XLOOKUP(LEFT(N234),$L$157:$L$164,$M$157:$M$164,,0,1),--RIGHT(N234)*_xlfn.XLOOKUP(LEFT(N234),$L$157:$L$164,$O$157:$O$164,,0,1),0),
_xlpm.col, IF(_xlfn.XLOOKUP(LEFT(N234),$L$157:$L$164,$N$157:$N$164,,0,1),--RIGHT(N234)*_xlfn.XLOOKUP(LEFT(N234),$L$157:$L$164,$P$157:$P$164,,0,1),0),
_xlpm.adjRow, IF(ROW(_xlpm.startCell) + _xlpm.row &lt;= 0, 1, _xlpm.row),
_xlpm.adjCol, IF(COLUMN(_xlpm.startCell) + _xlpm.col &lt;= 0, 1, _xlpm.col),
_xlpm.ref, OFFSET(INDIRECT(AM234),_xlpm.adjRow,_xlpm.adjCol,1,1),
ADDRESS(_xlfn.IFS(ROW(_xlpm.ref)&lt;8,8,ROW(_xlpm.ref)&gt;27,27,TRUE,ROW(_xlpm.ref)),_xlfn.IFS(COLUMN(_xlpm.ref)&lt;5,5,COLUMN(_xlpm.ref)&gt;64,64,TRUE,COLUMN(_xlpm.ref)),4,1))</f>
        <v>W27</v>
      </c>
      <c r="AO234" s="1" t="str" cm="1">
        <f t="array" aca="1" ref="AO234" ca="1">_xlfn.LET(
_xlpm.startCell, INDIRECT(AN234),
_xlpm.row, IF(_xlfn.XLOOKUP(LEFT(O234),$L$157:$L$164,$M$157:$M$164,,0,1),--RIGHT(O234)*_xlfn.XLOOKUP(LEFT(O234),$L$157:$L$164,$O$157:$O$164,,0,1),0),
_xlpm.col, IF(_xlfn.XLOOKUP(LEFT(O234),$L$157:$L$164,$N$157:$N$164,,0,1),--RIGHT(O234)*_xlfn.XLOOKUP(LEFT(O234),$L$157:$L$164,$P$157:$P$164,,0,1),0),
_xlpm.adjRow, IF(ROW(_xlpm.startCell) + _xlpm.row &lt;= 0, 1, _xlpm.row),
_xlpm.adjCol, IF(COLUMN(_xlpm.startCell) + _xlpm.col &lt;= 0, 1, _xlpm.col),
_xlpm.ref, OFFSET(INDIRECT(AN234),_xlpm.adjRow,_xlpm.adjCol,1,1),
ADDRESS(_xlfn.IFS(ROW(_xlpm.ref)&lt;8,8,ROW(_xlpm.ref)&gt;27,27,TRUE,ROW(_xlpm.ref)),_xlfn.IFS(COLUMN(_xlpm.ref)&lt;5,5,COLUMN(_xlpm.ref)&gt;64,64,TRUE,COLUMN(_xlpm.ref)),4,1))</f>
        <v>W19</v>
      </c>
      <c r="AP234" s="1" t="str" cm="1">
        <f t="array" aca="1" ref="AP234" ca="1">_xlfn.LET(
_xlpm.startCell, INDIRECT(AO234),
_xlpm.row, IF(_xlfn.XLOOKUP(LEFT(P234),$L$157:$L$164,$M$157:$M$164,,0,1),--RIGHT(P234)*_xlfn.XLOOKUP(LEFT(P234),$L$157:$L$164,$O$157:$O$164,,0,1),0),
_xlpm.col, IF(_xlfn.XLOOKUP(LEFT(P234),$L$157:$L$164,$N$157:$N$164,,0,1),--RIGHT(P234)*_xlfn.XLOOKUP(LEFT(P234),$L$157:$L$164,$P$157:$P$164,,0,1),0),
_xlpm.adjRow, IF(ROW(_xlpm.startCell) + _xlpm.row &lt;= 0, 1, _xlpm.row),
_xlpm.adjCol, IF(COLUMN(_xlpm.startCell) + _xlpm.col &lt;= 0, 1, _xlpm.col),
_xlpm.ref, OFFSET(INDIRECT(AO234),_xlpm.adjRow,_xlpm.adjCol,1,1),
ADDRESS(_xlfn.IFS(ROW(_xlpm.ref)&lt;8,8,ROW(_xlpm.ref)&gt;27,27,TRUE,ROW(_xlpm.ref)),_xlfn.IFS(COLUMN(_xlpm.ref)&lt;5,5,COLUMN(_xlpm.ref)&gt;64,64,TRUE,COLUMN(_xlpm.ref)),4,1))</f>
        <v>Q25</v>
      </c>
      <c r="AQ234" s="1" t="str" cm="1">
        <f t="array" aca="1" ref="AQ234" ca="1">_xlfn.LET(
_xlpm.startCell, INDIRECT(AP234),
_xlpm.row, IF(_xlfn.XLOOKUP(LEFT(Q234),$L$157:$L$164,$M$157:$M$164,,0,1),--RIGHT(Q234)*_xlfn.XLOOKUP(LEFT(Q234),$L$157:$L$164,$O$157:$O$164,,0,1),0),
_xlpm.col, IF(_xlfn.XLOOKUP(LEFT(Q234),$L$157:$L$164,$N$157:$N$164,,0,1),--RIGHT(Q234)*_xlfn.XLOOKUP(LEFT(Q234),$L$157:$L$164,$P$157:$P$164,,0,1),0),
_xlpm.adjRow, IF(ROW(_xlpm.startCell) + _xlpm.row &lt;= 0, 1, _xlpm.row),
_xlpm.adjCol, IF(COLUMN(_xlpm.startCell) + _xlpm.col &lt;= 0, 1, _xlpm.col),
_xlpm.ref, OFFSET(INDIRECT(AP234),_xlpm.adjRow,_xlpm.adjCol,1,1),
ADDRESS(_xlfn.IFS(ROW(_xlpm.ref)&lt;8,8,ROW(_xlpm.ref)&gt;27,27,TRUE,ROW(_xlpm.ref)),_xlfn.IFS(COLUMN(_xlpm.ref)&lt;5,5,COLUMN(_xlpm.ref)&gt;64,64,TRUE,COLUMN(_xlpm.ref)),4,1))</f>
        <v>J18</v>
      </c>
      <c r="AR234" s="1" t="str" cm="1">
        <f t="array" aca="1" ref="AR234" ca="1">_xlfn.LET(
_xlpm.startCell, INDIRECT(AQ234),
_xlpm.row, IF(_xlfn.XLOOKUP(LEFT(R234),$L$157:$L$164,$M$157:$M$164,,0,1),--RIGHT(R234)*_xlfn.XLOOKUP(LEFT(R234),$L$157:$L$164,$O$157:$O$164,,0,1),0),
_xlpm.col, IF(_xlfn.XLOOKUP(LEFT(R234),$L$157:$L$164,$N$157:$N$164,,0,1),--RIGHT(R234)*_xlfn.XLOOKUP(LEFT(R234),$L$157:$L$164,$P$157:$P$164,,0,1),0),
_xlpm.adjRow, IF(ROW(_xlpm.startCell) + _xlpm.row &lt;= 0, 1, _xlpm.row),
_xlpm.adjCol, IF(COLUMN(_xlpm.startCell) + _xlpm.col &lt;= 0, 1, _xlpm.col),
_xlpm.ref, OFFSET(INDIRECT(AQ234),_xlpm.adjRow,_xlpm.adjCol,1,1),
ADDRESS(_xlfn.IFS(ROW(_xlpm.ref)&lt;8,8,ROW(_xlpm.ref)&gt;27,27,TRUE,ROW(_xlpm.ref)),_xlfn.IFS(COLUMN(_xlpm.ref)&lt;5,5,COLUMN(_xlpm.ref)&gt;64,64,TRUE,COLUMN(_xlpm.ref)),4,1))</f>
        <v>N18</v>
      </c>
      <c r="AS234" s="1" t="str" cm="1">
        <f t="array" aca="1" ref="AS234" ca="1">_xlfn.LET(
_xlpm.startCell, INDIRECT(AR234),
_xlpm.row, IF(_xlfn.XLOOKUP(LEFT(S234),$L$157:$L$164,$M$157:$M$164,,0,1),--RIGHT(S234)*_xlfn.XLOOKUP(LEFT(S234),$L$157:$L$164,$O$157:$O$164,,0,1),0),
_xlpm.col, IF(_xlfn.XLOOKUP(LEFT(S234),$L$157:$L$164,$N$157:$N$164,,0,1),--RIGHT(S234)*_xlfn.XLOOKUP(LEFT(S234),$L$157:$L$164,$P$157:$P$164,,0,1),0),
_xlpm.adjRow, IF(ROW(_xlpm.startCell) + _xlpm.row &lt;= 0, 1, _xlpm.row),
_xlpm.adjCol, IF(COLUMN(_xlpm.startCell) + _xlpm.col &lt;= 0, 1, _xlpm.col),
_xlpm.ref, OFFSET(INDIRECT(AR234),_xlpm.adjRow,_xlpm.adjCol,1,1),
ADDRESS(_xlfn.IFS(ROW(_xlpm.ref)&lt;8,8,ROW(_xlpm.ref)&gt;27,27,TRUE,ROW(_xlpm.ref)),_xlfn.IFS(COLUMN(_xlpm.ref)&lt;5,5,COLUMN(_xlpm.ref)&gt;64,64,TRUE,COLUMN(_xlpm.ref)),4,1))</f>
        <v>F18</v>
      </c>
      <c r="AT234" s="1" t="str" cm="1">
        <f t="array" aca="1" ref="AT234" ca="1">_xlfn.LET(
_xlpm.startCell, INDIRECT(AS234),
_xlpm.row, IF(_xlfn.XLOOKUP(LEFT(T234),$L$157:$L$164,$M$157:$M$164,,0,1),--RIGHT(T234)*_xlfn.XLOOKUP(LEFT(T234),$L$157:$L$164,$O$157:$O$164,,0,1),0),
_xlpm.col, IF(_xlfn.XLOOKUP(LEFT(T234),$L$157:$L$164,$N$157:$N$164,,0,1),--RIGHT(T234)*_xlfn.XLOOKUP(LEFT(T234),$L$157:$L$164,$P$157:$P$164,,0,1),0),
_xlpm.adjRow, IF(ROW(_xlpm.startCell) + _xlpm.row &lt;= 0, 1, _xlpm.row),
_xlpm.adjCol, IF(COLUMN(_xlpm.startCell) + _xlpm.col &lt;= 0, 1, _xlpm.col),
_xlpm.ref, OFFSET(INDIRECT(AS234),_xlpm.adjRow,_xlpm.adjCol,1,1),
ADDRESS(_xlfn.IFS(ROW(_xlpm.ref)&lt;8,8,ROW(_xlpm.ref)&gt;27,27,TRUE,ROW(_xlpm.ref)),_xlfn.IFS(COLUMN(_xlpm.ref)&lt;5,5,COLUMN(_xlpm.ref)&gt;64,64,TRUE,COLUMN(_xlpm.ref)),4,1))</f>
        <v>E20</v>
      </c>
      <c r="AU234" s="1" t="str" cm="1">
        <f t="array" aca="1" ref="AU234" ca="1">_xlfn.LET(
_xlpm.startCell, INDIRECT(AT234),
_xlpm.row, IF(_xlfn.XLOOKUP(LEFT(U234),$L$157:$L$164,$M$157:$M$164,,0,1),--RIGHT(U234)*_xlfn.XLOOKUP(LEFT(U234),$L$157:$L$164,$O$157:$O$164,,0,1),0),
_xlpm.col, IF(_xlfn.XLOOKUP(LEFT(U234),$L$157:$L$164,$N$157:$N$164,,0,1),--RIGHT(U234)*_xlfn.XLOOKUP(LEFT(U234),$L$157:$L$164,$P$157:$P$164,,0,1),0),
_xlpm.adjRow, IF(ROW(_xlpm.startCell) + _xlpm.row &lt;= 0, 1, _xlpm.row),
_xlpm.adjCol, IF(COLUMN(_xlpm.startCell) + _xlpm.col &lt;= 0, 1, _xlpm.col),
_xlpm.ref, OFFSET(INDIRECT(AT234),_xlpm.adjRow,_xlpm.adjCol,1,1),
ADDRESS(_xlfn.IFS(ROW(_xlpm.ref)&lt;8,8,ROW(_xlpm.ref)&gt;27,27,TRUE,ROW(_xlpm.ref)),_xlfn.IFS(COLUMN(_xlpm.ref)&lt;5,5,COLUMN(_xlpm.ref)&gt;64,64,TRUE,COLUMN(_xlpm.ref)),4,1))</f>
        <v>E18</v>
      </c>
      <c r="AV234" s="1" t="str" cm="1">
        <f t="array" aca="1" ref="AV234" ca="1">_xlfn.LET(
_xlpm.startCell, INDIRECT(AU234),
_xlpm.row, IF(_xlfn.XLOOKUP(LEFT(V234),$L$157:$L$164,$M$157:$M$164,,0,1),--RIGHT(V234)*_xlfn.XLOOKUP(LEFT(V234),$L$157:$L$164,$O$157:$O$164,,0,1),0),
_xlpm.col, IF(_xlfn.XLOOKUP(LEFT(V234),$L$157:$L$164,$N$157:$N$164,,0,1),--RIGHT(V234)*_xlfn.XLOOKUP(LEFT(V234),$L$157:$L$164,$P$157:$P$164,,0,1),0),
_xlpm.adjRow, IF(ROW(_xlpm.startCell) + _xlpm.row &lt;= 0, 1, _xlpm.row),
_xlpm.adjCol, IF(COLUMN(_xlpm.startCell) + _xlpm.col &lt;= 0, 1, _xlpm.col),
_xlpm.ref, OFFSET(INDIRECT(AU234),_xlpm.adjRow,_xlpm.adjCol,1,1),
ADDRESS(_xlfn.IFS(ROW(_xlpm.ref)&lt;8,8,ROW(_xlpm.ref)&gt;27,27,TRUE,ROW(_xlpm.ref)),_xlfn.IFS(COLUMN(_xlpm.ref)&lt;5,5,COLUMN(_xlpm.ref)&gt;64,64,TRUE,COLUMN(_xlpm.ref)),4,1))</f>
        <v>E20</v>
      </c>
      <c r="AW234" s="1" t="str" cm="1">
        <f t="array" aca="1" ref="AW234" ca="1">_xlfn.LET(
_xlpm.startCell, INDIRECT(AV234),
_xlpm.row, IF(_xlfn.XLOOKUP(LEFT(W234),$L$157:$L$164,$M$157:$M$164,,0,1),--RIGHT(W234)*_xlfn.XLOOKUP(LEFT(W234),$L$157:$L$164,$O$157:$O$164,,0,1),0),
_xlpm.col, IF(_xlfn.XLOOKUP(LEFT(W234),$L$157:$L$164,$N$157:$N$164,,0,1),--RIGHT(W234)*_xlfn.XLOOKUP(LEFT(W234),$L$157:$L$164,$P$157:$P$164,,0,1),0),
_xlpm.adjRow, IF(ROW(_xlpm.startCell) + _xlpm.row &lt;= 0, 1, _xlpm.row),
_xlpm.adjCol, IF(COLUMN(_xlpm.startCell) + _xlpm.col &lt;= 0, 1, _xlpm.col),
_xlpm.ref, OFFSET(INDIRECT(AV234),_xlpm.adjRow,_xlpm.adjCol,1,1),
ADDRESS(_xlfn.IFS(ROW(_xlpm.ref)&lt;8,8,ROW(_xlpm.ref)&gt;27,27,TRUE,ROW(_xlpm.ref)),_xlfn.IFS(COLUMN(_xlpm.ref)&lt;5,5,COLUMN(_xlpm.ref)&gt;64,64,TRUE,COLUMN(_xlpm.ref)),4,1))</f>
        <v>K26</v>
      </c>
      <c r="AX234" s="1" t="str" cm="1">
        <f t="array" aca="1" ref="AX234" ca="1">_xlfn.LET(
_xlpm.startCell, INDIRECT(AW234),
_xlpm.row, IF(_xlfn.XLOOKUP(LEFT(X234),$L$157:$L$164,$M$157:$M$164,,0,1),--RIGHT(X234)*_xlfn.XLOOKUP(LEFT(X234),$L$157:$L$164,$O$157:$O$164,,0,1),0),
_xlpm.col, IF(_xlfn.XLOOKUP(LEFT(X234),$L$157:$L$164,$N$157:$N$164,,0,1),--RIGHT(X234)*_xlfn.XLOOKUP(LEFT(X234),$L$157:$L$164,$P$157:$P$164,,0,1),0),
_xlpm.adjRow, IF(ROW(_xlpm.startCell) + _xlpm.row &lt;= 0, 1, _xlpm.row),
_xlpm.adjCol, IF(COLUMN(_xlpm.startCell) + _xlpm.col &lt;= 0, 1, _xlpm.col),
_xlpm.ref, OFFSET(INDIRECT(AW234),_xlpm.adjRow,_xlpm.adjCol,1,1),
ADDRESS(_xlfn.IFS(ROW(_xlpm.ref)&lt;8,8,ROW(_xlpm.ref)&gt;27,27,TRUE,ROW(_xlpm.ref)),_xlfn.IFS(COLUMN(_xlpm.ref)&lt;5,5,COLUMN(_xlpm.ref)&gt;64,64,TRUE,COLUMN(_xlpm.ref)),4,1))</f>
        <v>K27</v>
      </c>
      <c r="AY234" s="1" t="str" cm="1">
        <f t="array" aca="1" ref="AY234" ca="1">_xlfn.LET(
_xlpm.startCell, INDIRECT(AX234),
_xlpm.row, IF(_xlfn.XLOOKUP(LEFT(Y234),$L$157:$L$164,$M$157:$M$164,,0,1),--RIGHT(Y234)*_xlfn.XLOOKUP(LEFT(Y234),$L$157:$L$164,$O$157:$O$164,,0,1),0),
_xlpm.col, IF(_xlfn.XLOOKUP(LEFT(Y234),$L$157:$L$164,$N$157:$N$164,,0,1),--RIGHT(Y234)*_xlfn.XLOOKUP(LEFT(Y234),$L$157:$L$164,$P$157:$P$164,,0,1),0),
_xlpm.adjRow, IF(ROW(_xlpm.startCell) + _xlpm.row &lt;= 0, 1, _xlpm.row),
_xlpm.adjCol, IF(COLUMN(_xlpm.startCell) + _xlpm.col &lt;= 0, 1, _xlpm.col),
_xlpm.ref, OFFSET(INDIRECT(AX234),_xlpm.adjRow,_xlpm.adjCol,1,1),
ADDRESS(_xlfn.IFS(ROW(_xlpm.ref)&lt;8,8,ROW(_xlpm.ref)&gt;27,27,TRUE,ROW(_xlpm.ref)),_xlfn.IFS(COLUMN(_xlpm.ref)&lt;5,5,COLUMN(_xlpm.ref)&gt;64,64,TRUE,COLUMN(_xlpm.ref)),4,1))</f>
        <v>T27</v>
      </c>
      <c r="AZ234" s="1" t="str" cm="1">
        <f t="array" aca="1" ref="AZ234" ca="1">_xlfn.LET(
_xlpm.startCell, INDIRECT(AY234),
_xlpm.row, IF(_xlfn.XLOOKUP(LEFT(Z234),$L$157:$L$164,$M$157:$M$164,,0,1),--RIGHT(Z234)*_xlfn.XLOOKUP(LEFT(Z234),$L$157:$L$164,$O$157:$O$164,,0,1),0),
_xlpm.col, IF(_xlfn.XLOOKUP(LEFT(Z234),$L$157:$L$164,$N$157:$N$164,,0,1),--RIGHT(Z234)*_xlfn.XLOOKUP(LEFT(Z234),$L$157:$L$164,$P$157:$P$164,,0,1),0),
_xlpm.adjRow, IF(ROW(_xlpm.startCell) + _xlpm.row &lt;= 0, 1, _xlpm.row),
_xlpm.adjCol, IF(COLUMN(_xlpm.startCell) + _xlpm.col &lt;= 0, 1, _xlpm.col),
_xlpm.ref, OFFSET(INDIRECT(AY234),_xlpm.adjRow,_xlpm.adjCol,1,1),
ADDRESS(_xlfn.IFS(ROW(_xlpm.ref)&lt;8,8,ROW(_xlpm.ref)&gt;27,27,TRUE,ROW(_xlpm.ref)),_xlfn.IFS(COLUMN(_xlpm.ref)&lt;5,5,COLUMN(_xlpm.ref)&gt;64,64,TRUE,COLUMN(_xlpm.ref)),4,1))</f>
        <v>P27</v>
      </c>
      <c r="BA234" s="1" t="str" cm="1">
        <f t="array" aca="1" ref="BA234" ca="1">_xlfn.LET(
_xlpm.startCell, INDIRECT(AZ234),
_xlpm.row, IF(_xlfn.XLOOKUP(LEFT(AA234),$L$157:$L$164,$M$157:$M$164,,0,1),--RIGHT(AA234)*_xlfn.XLOOKUP(LEFT(AA234),$L$157:$L$164,$O$157:$O$164,,0,1),0),
_xlpm.col, IF(_xlfn.XLOOKUP(LEFT(AA234),$L$157:$L$164,$N$157:$N$164,,0,1),--RIGHT(AA234)*_xlfn.XLOOKUP(LEFT(AA234),$L$157:$L$164,$P$157:$P$164,,0,1),0),
_xlpm.adjRow, IF(ROW(_xlpm.startCell) + _xlpm.row &lt;= 0, 1, _xlpm.row),
_xlpm.adjCol, IF(COLUMN(_xlpm.startCell) + _xlpm.col &lt;= 0, 1, _xlpm.col),
_xlpm.ref, OFFSET(INDIRECT(AZ234),_xlpm.adjRow,_xlpm.adjCol,1,1),
ADDRESS(_xlfn.IFS(ROW(_xlpm.ref)&lt;8,8,ROW(_xlpm.ref)&gt;27,27,TRUE,ROW(_xlpm.ref)),_xlfn.IFS(COLUMN(_xlpm.ref)&lt;5,5,COLUMN(_xlpm.ref)&gt;64,64,TRUE,COLUMN(_xlpm.ref)),4,1))</f>
        <v>R25</v>
      </c>
      <c r="BB234" s="1" t="str" cm="1">
        <f t="array" aca="1" ref="BB234" ca="1">_xlfn.LET(
_xlpm.startCell, INDIRECT(BA234),
_xlpm.row, IF(_xlfn.XLOOKUP(LEFT(AB234),$L$157:$L$164,$M$157:$M$164,,0,1),--RIGHT(AB234)*_xlfn.XLOOKUP(LEFT(AB234),$L$157:$L$164,$O$157:$O$164,,0,1),0),
_xlpm.col, IF(_xlfn.XLOOKUP(LEFT(AB234),$L$157:$L$164,$N$157:$N$164,,0,1),--RIGHT(AB234)*_xlfn.XLOOKUP(LEFT(AB234),$L$157:$L$164,$P$157:$P$164,,0,1),0),
_xlpm.adjRow, IF(ROW(_xlpm.startCell) + _xlpm.row &lt;= 0, 1, _xlpm.row),
_xlpm.adjCol, IF(COLUMN(_xlpm.startCell) + _xlpm.col &lt;= 0, 1, _xlpm.col),
_xlpm.ref, OFFSET(INDIRECT(BA234),_xlpm.adjRow,_xlpm.adjCol,1,1),
ADDRESS(_xlfn.IFS(ROW(_xlpm.ref)&lt;8,8,ROW(_xlpm.ref)&gt;27,27,TRUE,ROW(_xlpm.ref)),_xlfn.IFS(COLUMN(_xlpm.ref)&lt;5,5,COLUMN(_xlpm.ref)&gt;64,64,TRUE,COLUMN(_xlpm.ref)),4,1))</f>
        <v>L19</v>
      </c>
      <c r="BC234" s="1" t="str" cm="1">
        <f t="array" aca="1" ref="BC234" ca="1">_xlfn.LET(
_xlpm.startCell, INDIRECT(BB234),
_xlpm.row, IF(_xlfn.XLOOKUP(LEFT(AC234),$L$157:$L$164,$M$157:$M$164,,0,1),--RIGHT(AC234)*_xlfn.XLOOKUP(LEFT(AC234),$L$157:$L$164,$O$157:$O$164,,0,1),0),
_xlpm.col, IF(_xlfn.XLOOKUP(LEFT(AC234),$L$157:$L$164,$N$157:$N$164,,0,1),--RIGHT(AC234)*_xlfn.XLOOKUP(LEFT(AC234),$L$157:$L$164,$P$157:$P$164,,0,1),0),
_xlpm.adjRow, IF(ROW(_xlpm.startCell) + _xlpm.row &lt;= 0, 1, _xlpm.row),
_xlpm.adjCol, IF(COLUMN(_xlpm.startCell) + _xlpm.col &lt;= 0, 1, _xlpm.col),
_xlpm.ref, OFFSET(INDIRECT(BB234),_xlpm.adjRow,_xlpm.adjCol,1,1),
ADDRESS(_xlfn.IFS(ROW(_xlpm.ref)&lt;8,8,ROW(_xlpm.ref)&gt;27,27,TRUE,ROW(_xlpm.ref)),_xlfn.IFS(COLUMN(_xlpm.ref)&lt;5,5,COLUMN(_xlpm.ref)&gt;64,64,TRUE,COLUMN(_xlpm.ref)),4,1))</f>
        <v>L26</v>
      </c>
      <c r="BD234" s="1" t="str" cm="1">
        <f t="array" aca="1" ref="BD234" ca="1">_xlfn.LET(
_xlpm.startCell, INDIRECT(BC234),
_xlpm.row, IF(_xlfn.XLOOKUP(LEFT(AD234),$L$157:$L$164,$M$157:$M$164,,0,1),--RIGHT(AD234)*_xlfn.XLOOKUP(LEFT(AD234),$L$157:$L$164,$O$157:$O$164,,0,1),0),
_xlpm.col, IF(_xlfn.XLOOKUP(LEFT(AD234),$L$157:$L$164,$N$157:$N$164,,0,1),--RIGHT(AD234)*_xlfn.XLOOKUP(LEFT(AD234),$L$157:$L$164,$P$157:$P$164,,0,1),0),
_xlpm.adjRow, IF(ROW(_xlpm.startCell) + _xlpm.row &lt;= 0, 1, _xlpm.row),
_xlpm.adjCol, IF(COLUMN(_xlpm.startCell) + _xlpm.col &lt;= 0, 1, _xlpm.col),
_xlpm.ref, OFFSET(INDIRECT(BC234),_xlpm.adjRow,_xlpm.adjCol,1,1),
ADDRESS(_xlfn.IFS(ROW(_xlpm.ref)&lt;8,8,ROW(_xlpm.ref)&gt;27,27,TRUE,ROW(_xlpm.ref)),_xlfn.IFS(COLUMN(_xlpm.ref)&lt;5,5,COLUMN(_xlpm.ref)&gt;64,64,TRUE,COLUMN(_xlpm.ref)),4,1))</f>
        <v>N26</v>
      </c>
      <c r="BE234" s="1" t="str" cm="1">
        <f t="array" aca="1" ref="BE234" ca="1">_xlfn.LET(
_xlpm.startCell, INDIRECT(BD234),
_xlpm.row, IF(_xlfn.XLOOKUP(LEFT(AE234),$L$157:$L$164,$M$157:$M$164,,0,1),--RIGHT(AE234)*_xlfn.XLOOKUP(LEFT(AE234),$L$157:$L$164,$O$157:$O$164,,0,1),0),
_xlpm.col, IF(_xlfn.XLOOKUP(LEFT(AE234),$L$157:$L$164,$N$157:$N$164,,0,1),--RIGHT(AE234)*_xlfn.XLOOKUP(LEFT(AE234),$L$157:$L$164,$P$157:$P$164,,0,1),0),
_xlpm.adjRow, IF(ROW(_xlpm.startCell) + _xlpm.row &lt;= 0, 1, _xlpm.row),
_xlpm.adjCol, IF(COLUMN(_xlpm.startCell) + _xlpm.col &lt;= 0, 1, _xlpm.col),
_xlpm.ref, OFFSET(INDIRECT(BD234),_xlpm.adjRow,_xlpm.adjCol,1,1),
ADDRESS(_xlfn.IFS(ROW(_xlpm.ref)&lt;8,8,ROW(_xlpm.ref)&gt;27,27,TRUE,ROW(_xlpm.ref)),_xlfn.IFS(COLUMN(_xlpm.ref)&lt;5,5,COLUMN(_xlpm.ref)&gt;64,64,TRUE,COLUMN(_xlpm.ref)),4,1))</f>
        <v>Q27</v>
      </c>
      <c r="BF234" s="1" t="str" cm="1">
        <f t="array" aca="1" ref="BF234" ca="1">_xlfn.LET(
_xlpm.startCell, INDIRECT(BE234),
_xlpm.row, IF(_xlfn.XLOOKUP(LEFT(AF234),$L$157:$L$164,$M$157:$M$164,,0,1),--RIGHT(AF234)*_xlfn.XLOOKUP(LEFT(AF234),$L$157:$L$164,$O$157:$O$164,,0,1),0),
_xlpm.col, IF(_xlfn.XLOOKUP(LEFT(AF234),$L$157:$L$164,$N$157:$N$164,,0,1),--RIGHT(AF234)*_xlfn.XLOOKUP(LEFT(AF234),$L$157:$L$164,$P$157:$P$164,,0,1),0),
_xlpm.adjRow, IF(ROW(_xlpm.startCell) + _xlpm.row &lt;= 0, 1, _xlpm.row),
_xlpm.adjCol, IF(COLUMN(_xlpm.startCell) + _xlpm.col &lt;= 0, 1, _xlpm.col),
_xlpm.ref, OFFSET(INDIRECT(BE234),_xlpm.adjRow,_xlpm.adjCol,1,1),
ADDRESS(_xlfn.IFS(ROW(_xlpm.ref)&lt;8,8,ROW(_xlpm.ref)&gt;27,27,TRUE,ROW(_xlpm.ref)),_xlfn.IFS(COLUMN(_xlpm.ref)&lt;5,5,COLUMN(_xlpm.ref)&gt;64,64,TRUE,COLUMN(_xlpm.ref)),4,1))</f>
        <v>U27</v>
      </c>
      <c r="BG234" s="4"/>
      <c r="BH234" s="4" t="str" cm="1">
        <f t="array" aca="1" ref="BH234" ca="1">_xlfn.LET(
_xlpm.startCell, INDIRECT(G234),
_xlpm.row, IF(_xlfn.XLOOKUP(LEFT(H234),$L$157:$L$164,$M$157:$M$164,,0,1),--RIGHT(H234)*_xlfn.XLOOKUP(LEFT(H234),$L$157:$L$164,$O$157:$O$164,,0,1),0),
_xlpm.col, IF(_xlfn.XLOOKUP(LEFT(H234),$L$157:$L$164,$N$157:$N$164,,0,1),--RIGHT(H234)*_xlfn.XLOOKUP(LEFT(H234),$L$157:$L$164,$P$157:$P$164,,0,1),0),
_xlpm.adjRow, IF(ROW(_xlpm.startCell) + _xlpm.row &lt;= 0, 1, _xlpm.row),
_xlpm.adjCol, IF(COLUMN(_xlpm.startCell) + _xlpm.col &lt;= 0, 1, _xlpm.col),
_xlpm.ref, OFFSET(INDIRECT(G234),_xlpm.adjRow,_xlpm.adjCol,1,1),
ADDRESS(ROW(_xlpm.ref),COLUMN(_xlpm.ref),4,1))</f>
        <v>Y12</v>
      </c>
      <c r="BI234" s="4" t="str" cm="1">
        <f t="array" aca="1" ref="BI234" ca="1">_xlfn.LET(
_xlpm.startCell, INDIRECT(AH234),
_xlpm.row, IF(_xlfn.XLOOKUP(LEFT(I234),$L$157:$L$164,$M$157:$M$164,,0,1),--RIGHT(I234)*_xlfn.XLOOKUP(LEFT(I234),$L$157:$L$164,$O$157:$O$164,,0,1),0),
_xlpm.col, IF(_xlfn.XLOOKUP(LEFT(I234),$L$157:$L$164,$N$157:$N$164,,0,1),--RIGHT(I234)*_xlfn.XLOOKUP(LEFT(I234),$L$157:$L$164,$P$157:$P$164,,0,1),0),
_xlpm.adjRow, IF(ROW(_xlpm.startCell) + _xlpm.row &lt;= 0, 1, _xlpm.row),
_xlpm.adjCol, IF(COLUMN(_xlpm.startCell) + _xlpm.col &lt;= 0, 1, _xlpm.col),
_xlpm.ref, OFFSET(INDIRECT(AH234),_xlpm.adjRow,_xlpm.adjCol,1,1),
ADDRESS(ROW(_xlpm.ref),COLUMN(_xlpm.ref),4,1))</f>
        <v>Z12</v>
      </c>
      <c r="BJ234" s="4" t="str" cm="1">
        <f t="array" aca="1" ref="BJ234" ca="1">_xlfn.LET(
_xlpm.startCell, INDIRECT(AI234),
_xlpm.row, IF(_xlfn.XLOOKUP(LEFT(J234),$L$157:$L$164,$M$157:$M$164,,0,1),--RIGHT(J234)*_xlfn.XLOOKUP(LEFT(J234),$L$157:$L$164,$O$157:$O$164,,0,1),0),
_xlpm.col, IF(_xlfn.XLOOKUP(LEFT(J234),$L$157:$L$164,$N$157:$N$164,,0,1),--RIGHT(J234)*_xlfn.XLOOKUP(LEFT(J234),$L$157:$L$164,$P$157:$P$164,,0,1),0),
_xlpm.adjRow, IF(ROW(_xlpm.startCell) + _xlpm.row &lt;= 0, 1, _xlpm.row),
_xlpm.adjCol, IF(COLUMN(_xlpm.startCell) + _xlpm.col &lt;= 0, 1, _xlpm.col),
_xlpm.ref, OFFSET(INDIRECT(AI234),_xlpm.adjRow,_xlpm.adjCol,1,1),
ADDRESS(ROW(_xlpm.ref),COLUMN(_xlpm.ref),4,1))</f>
        <v>R20</v>
      </c>
      <c r="BK234" s="4" t="str" cm="1">
        <f t="array" aca="1" ref="BK234" ca="1">_xlfn.LET(
_xlpm.startCell, INDIRECT(AJ234),
_xlpm.row, IF(_xlfn.XLOOKUP(LEFT(K234),$L$157:$L$164,$M$157:$M$164,,0,1),--RIGHT(K234)*_xlfn.XLOOKUP(LEFT(K234),$L$157:$L$164,$O$157:$O$164,,0,1),0),
_xlpm.col, IF(_xlfn.XLOOKUP(LEFT(K234),$L$157:$L$164,$N$157:$N$164,,0,1),--RIGHT(K234)*_xlfn.XLOOKUP(LEFT(K234),$L$157:$L$164,$P$157:$P$164,,0,1),0),
_xlpm.adjRow, IF(ROW(_xlpm.startCell) + _xlpm.row &lt;= 0, 1, _xlpm.row),
_xlpm.adjCol, IF(COLUMN(_xlpm.startCell) + _xlpm.col &lt;= 0, 1, _xlpm.col),
_xlpm.ref, OFFSET(INDIRECT(AJ234),_xlpm.adjRow,_xlpm.adjCol,1,1),
ADDRESS(ROW(_xlpm.ref),COLUMN(_xlpm.ref),4,1))</f>
        <v>R19</v>
      </c>
      <c r="BL234" s="4" t="str" cm="1">
        <f t="array" aca="1" ref="BL234" ca="1">_xlfn.LET(
_xlpm.startCell, INDIRECT(AK234),
_xlpm.row, IF(_xlfn.XLOOKUP(LEFT(L234),$L$157:$L$164,$M$157:$M$164,,0,1),--RIGHT(L234)*_xlfn.XLOOKUP(LEFT(L234),$L$157:$L$164,$O$157:$O$164,,0,1),0),
_xlpm.col, IF(_xlfn.XLOOKUP(LEFT(L234),$L$157:$L$164,$N$157:$N$164,,0,1),--RIGHT(L234)*_xlfn.XLOOKUP(LEFT(L234),$L$157:$L$164,$P$157:$P$164,,0,1),0),
_xlpm.adjRow, IF(ROW(_xlpm.startCell) + _xlpm.row &lt;= 0, 1, _xlpm.row),
_xlpm.adjCol, IF(COLUMN(_xlpm.startCell) + _xlpm.col &lt;= 0, 1, _xlpm.col),
_xlpm.ref, OFFSET(INDIRECT(AK234),_xlpm.adjRow,_xlpm.adjCol,1,1),
ADDRESS(ROW(_xlpm.ref),COLUMN(_xlpm.ref),4,1))</f>
        <v>K26</v>
      </c>
      <c r="BM234" s="4" t="str" cm="1">
        <f t="array" aca="1" ref="BM234" ca="1">_xlfn.LET(
_xlpm.startCell, INDIRECT(AL234),
_xlpm.row, IF(_xlfn.XLOOKUP(LEFT(M234),$L$157:$L$164,$M$157:$M$164,,0,1),--RIGHT(M234)*_xlfn.XLOOKUP(LEFT(M234),$L$157:$L$164,$O$157:$O$164,,0,1),0),
_xlpm.col, IF(_xlfn.XLOOKUP(LEFT(M234),$L$157:$L$164,$N$157:$N$164,,0,1),--RIGHT(M234)*_xlfn.XLOOKUP(LEFT(M234),$L$157:$L$164,$P$157:$P$164,,0,1),0),
_xlpm.adjRow, IF(ROW(_xlpm.startCell) + _xlpm.row &lt;= 0, 1, _xlpm.row),
_xlpm.adjCol, IF(COLUMN(_xlpm.startCell) + _xlpm.col &lt;= 0, 1, _xlpm.col),
_xlpm.ref, OFFSET(INDIRECT(AL234),_xlpm.adjRow,_xlpm.adjCol,1,1),
ADDRESS(ROW(_xlpm.ref),COLUMN(_xlpm.ref),4,1))</f>
        <v>N29</v>
      </c>
      <c r="BN234" s="4" t="str" cm="1">
        <f t="array" aca="1" ref="BN234" ca="1">_xlfn.LET(
_xlpm.startCell, INDIRECT(AM234),
_xlpm.row, IF(_xlfn.XLOOKUP(LEFT(N234),$L$157:$L$164,$M$157:$M$164,,0,1),--RIGHT(N234)*_xlfn.XLOOKUP(LEFT(N234),$L$157:$L$164,$O$157:$O$164,,0,1),0),
_xlpm.col, IF(_xlfn.XLOOKUP(LEFT(N234),$L$157:$L$164,$N$157:$N$164,,0,1),--RIGHT(N234)*_xlfn.XLOOKUP(LEFT(N234),$L$157:$L$164,$P$157:$P$164,,0,1),0),
_xlpm.adjRow, IF(ROW(_xlpm.startCell) + _xlpm.row &lt;= 0, 1, _xlpm.row),
_xlpm.adjCol, IF(COLUMN(_xlpm.startCell) + _xlpm.col &lt;= 0, 1, _xlpm.col),
_xlpm.ref, OFFSET(INDIRECT(AM234),_xlpm.adjRow,_xlpm.adjCol,1,1),
ADDRESS(ROW(_xlpm.ref),COLUMN(_xlpm.ref),4,1))</f>
        <v>W27</v>
      </c>
      <c r="BO234" s="4" t="str" cm="1">
        <f t="array" aca="1" ref="BO234" ca="1">_xlfn.LET(
_xlpm.startCell, INDIRECT(AN234),
_xlpm.row, IF(_xlfn.XLOOKUP(LEFT(O234),$L$157:$L$164,$M$157:$M$164,,0,1),--RIGHT(O234)*_xlfn.XLOOKUP(LEFT(O234),$L$157:$L$164,$O$157:$O$164,,0,1),0),
_xlpm.col, IF(_xlfn.XLOOKUP(LEFT(O234),$L$157:$L$164,$N$157:$N$164,,0,1),--RIGHT(O234)*_xlfn.XLOOKUP(LEFT(O234),$L$157:$L$164,$P$157:$P$164,,0,1),0),
_xlpm.adjRow, IF(ROW(_xlpm.startCell) + _xlpm.row &lt;= 0, 1, _xlpm.row),
_xlpm.adjCol, IF(COLUMN(_xlpm.startCell) + _xlpm.col &lt;= 0, 1, _xlpm.col),
_xlpm.ref, OFFSET(INDIRECT(AN234),_xlpm.adjRow,_xlpm.adjCol,1,1),
ADDRESS(ROW(_xlpm.ref),COLUMN(_xlpm.ref),4,1))</f>
        <v>W19</v>
      </c>
      <c r="BP234" s="4" t="str" cm="1">
        <f t="array" aca="1" ref="BP234" ca="1">_xlfn.LET(
_xlpm.startCell, INDIRECT(AO234),
_xlpm.row, IF(_xlfn.XLOOKUP(LEFT(P234),$L$157:$L$164,$M$157:$M$164,,0,1),--RIGHT(P234)*_xlfn.XLOOKUP(LEFT(P234),$L$157:$L$164,$O$157:$O$164,,0,1),0),
_xlpm.col, IF(_xlfn.XLOOKUP(LEFT(P234),$L$157:$L$164,$N$157:$N$164,,0,1),--RIGHT(P234)*_xlfn.XLOOKUP(LEFT(P234),$L$157:$L$164,$P$157:$P$164,,0,1),0),
_xlpm.adjRow, IF(ROW(_xlpm.startCell) + _xlpm.row &lt;= 0, 1, _xlpm.row),
_xlpm.adjCol, IF(COLUMN(_xlpm.startCell) + _xlpm.col &lt;= 0, 1, _xlpm.col),
_xlpm.ref, OFFSET(INDIRECT(AO234),_xlpm.adjRow,_xlpm.adjCol,1,1),
ADDRESS(ROW(_xlpm.ref),COLUMN(_xlpm.ref),4,1))</f>
        <v>Q25</v>
      </c>
      <c r="BQ234" s="4" t="str" cm="1">
        <f t="array" aca="1" ref="BQ234" ca="1">_xlfn.LET(
_xlpm.startCell, INDIRECT(AP234),
_xlpm.row, IF(_xlfn.XLOOKUP(LEFT(Q234),$L$157:$L$164,$M$157:$M$164,,0,1),--RIGHT(Q234)*_xlfn.XLOOKUP(LEFT(Q234),$L$157:$L$164,$O$157:$O$164,,0,1),0),
_xlpm.col, IF(_xlfn.XLOOKUP(LEFT(Q234),$L$157:$L$164,$N$157:$N$164,,0,1),--RIGHT(Q234)*_xlfn.XLOOKUP(LEFT(Q234),$L$157:$L$164,$P$157:$P$164,,0,1),0),
_xlpm.adjRow, IF(ROW(_xlpm.startCell) + _xlpm.row &lt;= 0, 1, _xlpm.row),
_xlpm.adjCol, IF(COLUMN(_xlpm.startCell) + _xlpm.col &lt;= 0, 1, _xlpm.col),
_xlpm.ref, OFFSET(INDIRECT(AP234),_xlpm.adjRow,_xlpm.adjCol,1,1),
ADDRESS(ROW(_xlpm.ref),COLUMN(_xlpm.ref),4,1))</f>
        <v>J18</v>
      </c>
      <c r="BR234" s="4" t="str" cm="1">
        <f t="array" aca="1" ref="BR234" ca="1">_xlfn.LET(
_xlpm.startCell, INDIRECT(AQ234),
_xlpm.row, IF(_xlfn.XLOOKUP(LEFT(R234),$L$157:$L$164,$M$157:$M$164,,0,1),--RIGHT(R234)*_xlfn.XLOOKUP(LEFT(R234),$L$157:$L$164,$O$157:$O$164,,0,1),0),
_xlpm.col, IF(_xlfn.XLOOKUP(LEFT(R234),$L$157:$L$164,$N$157:$N$164,,0,1),--RIGHT(R234)*_xlfn.XLOOKUP(LEFT(R234),$L$157:$L$164,$P$157:$P$164,,0,1),0),
_xlpm.adjRow, IF(ROW(_xlpm.startCell) + _xlpm.row &lt;= 0, 1, _xlpm.row),
_xlpm.adjCol, IF(COLUMN(_xlpm.startCell) + _xlpm.col &lt;= 0, 1, _xlpm.col),
_xlpm.ref, OFFSET(INDIRECT(AQ234),_xlpm.adjRow,_xlpm.adjCol,1,1),
ADDRESS(ROW(_xlpm.ref),COLUMN(_xlpm.ref),4,1))</f>
        <v>N18</v>
      </c>
      <c r="BS234" s="4" t="str" cm="1">
        <f t="array" aca="1" ref="BS234" ca="1">_xlfn.LET(
_xlpm.startCell, INDIRECT(AR234),
_xlpm.row, IF(_xlfn.XLOOKUP(LEFT(S234),$L$157:$L$164,$M$157:$M$164,,0,1),--RIGHT(S234)*_xlfn.XLOOKUP(LEFT(S234),$L$157:$L$164,$O$157:$O$164,,0,1),0),
_xlpm.col, IF(_xlfn.XLOOKUP(LEFT(S234),$L$157:$L$164,$N$157:$N$164,,0,1),--RIGHT(S234)*_xlfn.XLOOKUP(LEFT(S234),$L$157:$L$164,$P$157:$P$164,,0,1),0),
_xlpm.adjRow, IF(ROW(_xlpm.startCell) + _xlpm.row &lt;= 0, 1, _xlpm.row),
_xlpm.adjCol, IF(COLUMN(_xlpm.startCell) + _xlpm.col &lt;= 0, 1, _xlpm.col),
_xlpm.ref, OFFSET(INDIRECT(AR234),_xlpm.adjRow,_xlpm.adjCol,1,1),
ADDRESS(ROW(_xlpm.ref),COLUMN(_xlpm.ref),4,1))</f>
        <v>F18</v>
      </c>
      <c r="BT234" s="4" t="str" cm="1">
        <f t="array" aca="1" ref="BT234" ca="1">_xlfn.LET(
_xlpm.startCell, INDIRECT(AS234),
_xlpm.row, IF(_xlfn.XLOOKUP(LEFT(T234),$L$157:$L$164,$M$157:$M$164,,0,1),--RIGHT(T234)*_xlfn.XLOOKUP(LEFT(T234),$L$157:$L$164,$O$157:$O$164,,0,1),0),
_xlpm.col, IF(_xlfn.XLOOKUP(LEFT(T234),$L$157:$L$164,$N$157:$N$164,,0,1),--RIGHT(T234)*_xlfn.XLOOKUP(LEFT(T234),$L$157:$L$164,$P$157:$P$164,,0,1),0),
_xlpm.adjRow, IF(ROW(_xlpm.startCell) + _xlpm.row &lt;= 0, 1, _xlpm.row),
_xlpm.adjCol, IF(COLUMN(_xlpm.startCell) + _xlpm.col &lt;= 0, 1, _xlpm.col),
_xlpm.ref, OFFSET(INDIRECT(AS234),_xlpm.adjRow,_xlpm.adjCol,1,1),
ADDRESS(ROW(_xlpm.ref),COLUMN(_xlpm.ref),4,1))</f>
        <v>D20</v>
      </c>
      <c r="BU234" s="4" t="str" cm="1">
        <f t="array" aca="1" ref="BU234" ca="1">_xlfn.LET(
_xlpm.startCell, INDIRECT(AT234),
_xlpm.row, IF(_xlfn.XLOOKUP(LEFT(U234),$L$157:$L$164,$M$157:$M$164,,0,1),--RIGHT(U234)*_xlfn.XLOOKUP(LEFT(U234),$L$157:$L$164,$O$157:$O$164,,0,1),0),
_xlpm.col, IF(_xlfn.XLOOKUP(LEFT(U234),$L$157:$L$164,$N$157:$N$164,,0,1),--RIGHT(U234)*_xlfn.XLOOKUP(LEFT(U234),$L$157:$L$164,$P$157:$P$164,,0,1),0),
_xlpm.adjRow, IF(ROW(_xlpm.startCell) + _xlpm.row &lt;= 0, 1, _xlpm.row),
_xlpm.adjCol, IF(COLUMN(_xlpm.startCell) + _xlpm.col &lt;= 0, 1, _xlpm.col),
_xlpm.ref, OFFSET(INDIRECT(AT234),_xlpm.adjRow,_xlpm.adjCol,1,1),
ADDRESS(ROW(_xlpm.ref),COLUMN(_xlpm.ref),4,1))</f>
        <v>E18</v>
      </c>
      <c r="BV234" s="4" t="str" cm="1">
        <f t="array" aca="1" ref="BV234" ca="1">_xlfn.LET(
_xlpm.startCell, INDIRECT(AU234),
_xlpm.row, IF(_xlfn.XLOOKUP(LEFT(V234),$L$157:$L$164,$M$157:$M$164,,0,1),--RIGHT(V234)*_xlfn.XLOOKUP(LEFT(V234),$L$157:$L$164,$O$157:$O$164,,0,1),0),
_xlpm.col, IF(_xlfn.XLOOKUP(LEFT(V234),$L$157:$L$164,$N$157:$N$164,,0,1),--RIGHT(V234)*_xlfn.XLOOKUP(LEFT(V234),$L$157:$L$164,$P$157:$P$164,,0,1),0),
_xlpm.adjRow, IF(ROW(_xlpm.startCell) + _xlpm.row &lt;= 0, 1, _xlpm.row),
_xlpm.adjCol, IF(COLUMN(_xlpm.startCell) + _xlpm.col &lt;= 0, 1, _xlpm.col),
_xlpm.ref, OFFSET(INDIRECT(AU234),_xlpm.adjRow,_xlpm.adjCol,1,1),
ADDRESS(ROW(_xlpm.ref),COLUMN(_xlpm.ref),4,1))</f>
        <v>C20</v>
      </c>
      <c r="BW234" s="4" t="str" cm="1">
        <f t="array" aca="1" ref="BW234" ca="1">_xlfn.LET(
_xlpm.startCell, INDIRECT(AV234),
_xlpm.row, IF(_xlfn.XLOOKUP(LEFT(W234),$L$157:$L$164,$M$157:$M$164,,0,1),--RIGHT(W234)*_xlfn.XLOOKUP(LEFT(W234),$L$157:$L$164,$O$157:$O$164,,0,1),0),
_xlpm.col, IF(_xlfn.XLOOKUP(LEFT(W234),$L$157:$L$164,$N$157:$N$164,,0,1),--RIGHT(W234)*_xlfn.XLOOKUP(LEFT(W234),$L$157:$L$164,$P$157:$P$164,,0,1),0),
_xlpm.adjRow, IF(ROW(_xlpm.startCell) + _xlpm.row &lt;= 0, 1, _xlpm.row),
_xlpm.adjCol, IF(COLUMN(_xlpm.startCell) + _xlpm.col &lt;= 0, 1, _xlpm.col),
_xlpm.ref, OFFSET(INDIRECT(AV234),_xlpm.adjRow,_xlpm.adjCol,1,1),
ADDRESS(ROW(_xlpm.ref),COLUMN(_xlpm.ref),4,1))</f>
        <v>K26</v>
      </c>
      <c r="BX234" s="4" t="str" cm="1">
        <f t="array" aca="1" ref="BX234" ca="1">_xlfn.LET(
_xlpm.startCell, INDIRECT(AW234),
_xlpm.row, IF(_xlfn.XLOOKUP(LEFT(X234),$L$157:$L$164,$M$157:$M$164,,0,1),--RIGHT(X234)*_xlfn.XLOOKUP(LEFT(X234),$L$157:$L$164,$O$157:$O$164,,0,1),0),
_xlpm.col, IF(_xlfn.XLOOKUP(LEFT(X234),$L$157:$L$164,$N$157:$N$164,,0,1),--RIGHT(X234)*_xlfn.XLOOKUP(LEFT(X234),$L$157:$L$164,$P$157:$P$164,,0,1),0),
_xlpm.adjRow, IF(ROW(_xlpm.startCell) + _xlpm.row &lt;= 0, 1, _xlpm.row),
_xlpm.adjCol, IF(COLUMN(_xlpm.startCell) + _xlpm.col &lt;= 0, 1, _xlpm.col),
_xlpm.ref, OFFSET(INDIRECT(AW234),_xlpm.adjRow,_xlpm.adjCol,1,1),
ADDRESS(ROW(_xlpm.ref),COLUMN(_xlpm.ref),4,1))</f>
        <v>K29</v>
      </c>
      <c r="BY234" s="4" t="str" cm="1">
        <f t="array" aca="1" ref="BY234" ca="1">_xlfn.LET(
_xlpm.startCell, INDIRECT(AX234),
_xlpm.row, IF(_xlfn.XLOOKUP(LEFT(Y234),$L$157:$L$164,$M$157:$M$164,,0,1),--RIGHT(Y234)*_xlfn.XLOOKUP(LEFT(Y234),$L$157:$L$164,$O$157:$O$164,,0,1),0),
_xlpm.col, IF(_xlfn.XLOOKUP(LEFT(Y234),$L$157:$L$164,$N$157:$N$164,,0,1),--RIGHT(Y234)*_xlfn.XLOOKUP(LEFT(Y234),$L$157:$L$164,$P$157:$P$164,,0,1),0),
_xlpm.adjRow, IF(ROW(_xlpm.startCell) + _xlpm.row &lt;= 0, 1, _xlpm.row),
_xlpm.adjCol, IF(COLUMN(_xlpm.startCell) + _xlpm.col &lt;= 0, 1, _xlpm.col),
_xlpm.ref, OFFSET(INDIRECT(AX234),_xlpm.adjRow,_xlpm.adjCol,1,1),
ADDRESS(ROW(_xlpm.ref),COLUMN(_xlpm.ref),4,1))</f>
        <v>T27</v>
      </c>
      <c r="BZ234" s="4" t="str" cm="1">
        <f t="array" aca="1" ref="BZ234" ca="1">_xlfn.LET(
_xlpm.startCell, INDIRECT(AY234),
_xlpm.row, IF(_xlfn.XLOOKUP(LEFT(Z234),$L$157:$L$164,$M$157:$M$164,,0,1),--RIGHT(Z234)*_xlfn.XLOOKUP(LEFT(Z234),$L$157:$L$164,$O$157:$O$164,,0,1),0),
_xlpm.col, IF(_xlfn.XLOOKUP(LEFT(Z234),$L$157:$L$164,$N$157:$N$164,,0,1),--RIGHT(Z234)*_xlfn.XLOOKUP(LEFT(Z234),$L$157:$L$164,$P$157:$P$164,,0,1),0),
_xlpm.adjRow, IF(ROW(_xlpm.startCell) + _xlpm.row &lt;= 0, 1, _xlpm.row),
_xlpm.adjCol, IF(COLUMN(_xlpm.startCell) + _xlpm.col &lt;= 0, 1, _xlpm.col),
_xlpm.ref, OFFSET(INDIRECT(AY234),_xlpm.adjRow,_xlpm.adjCol,1,1),
ADDRESS(ROW(_xlpm.ref),COLUMN(_xlpm.ref),4,1))</f>
        <v>P31</v>
      </c>
      <c r="CA234" s="4" t="str" cm="1">
        <f t="array" aca="1" ref="CA234" ca="1">_xlfn.LET(
_xlpm.startCell, INDIRECT(AZ234),
_xlpm.row, IF(_xlfn.XLOOKUP(LEFT(AA234),$L$157:$L$164,$M$157:$M$164,,0,1),--RIGHT(AA234)*_xlfn.XLOOKUP(LEFT(AA234),$L$157:$L$164,$O$157:$O$164,,0,1),0),
_xlpm.col, IF(_xlfn.XLOOKUP(LEFT(AA234),$L$157:$L$164,$N$157:$N$164,,0,1),--RIGHT(AA234)*_xlfn.XLOOKUP(LEFT(AA234),$L$157:$L$164,$P$157:$P$164,,0,1),0),
_xlpm.adjRow, IF(ROW(_xlpm.startCell) + _xlpm.row &lt;= 0, 1, _xlpm.row),
_xlpm.adjCol, IF(COLUMN(_xlpm.startCell) + _xlpm.col &lt;= 0, 1, _xlpm.col),
_xlpm.ref, OFFSET(INDIRECT(AZ234),_xlpm.adjRow,_xlpm.adjCol,1,1),
ADDRESS(ROW(_xlpm.ref),COLUMN(_xlpm.ref),4,1))</f>
        <v>R25</v>
      </c>
      <c r="CB234" s="4" t="str" cm="1">
        <f t="array" aca="1" ref="CB234" ca="1">_xlfn.LET(
_xlpm.startCell, INDIRECT(BA234),
_xlpm.row, IF(_xlfn.XLOOKUP(LEFT(AB234),$L$157:$L$164,$M$157:$M$164,,0,1),--RIGHT(AB234)*_xlfn.XLOOKUP(LEFT(AB234),$L$157:$L$164,$O$157:$O$164,,0,1),0),
_xlpm.col, IF(_xlfn.XLOOKUP(LEFT(AB234),$L$157:$L$164,$N$157:$N$164,,0,1),--RIGHT(AB234)*_xlfn.XLOOKUP(LEFT(AB234),$L$157:$L$164,$P$157:$P$164,,0,1),0),
_xlpm.adjRow, IF(ROW(_xlpm.startCell) + _xlpm.row &lt;= 0, 1, _xlpm.row),
_xlpm.adjCol, IF(COLUMN(_xlpm.startCell) + _xlpm.col &lt;= 0, 1, _xlpm.col),
_xlpm.ref, OFFSET(INDIRECT(BA234),_xlpm.adjRow,_xlpm.adjCol,1,1),
ADDRESS(ROW(_xlpm.ref),COLUMN(_xlpm.ref),4,1))</f>
        <v>L19</v>
      </c>
      <c r="CC234" s="4" t="str" cm="1">
        <f t="array" aca="1" ref="CC234" ca="1">_xlfn.LET(
_xlpm.startCell, INDIRECT(BB234),
_xlpm.row, IF(_xlfn.XLOOKUP(LEFT(AC234),$L$157:$L$164,$M$157:$M$164,,0,1),--RIGHT(AC234)*_xlfn.XLOOKUP(LEFT(AC234),$L$157:$L$164,$O$157:$O$164,,0,1),0),
_xlpm.col, IF(_xlfn.XLOOKUP(LEFT(AC234),$L$157:$L$164,$N$157:$N$164,,0,1),--RIGHT(AC234)*_xlfn.XLOOKUP(LEFT(AC234),$L$157:$L$164,$P$157:$P$164,,0,1),0),
_xlpm.adjRow, IF(ROW(_xlpm.startCell) + _xlpm.row &lt;= 0, 1, _xlpm.row),
_xlpm.adjCol, IF(COLUMN(_xlpm.startCell) + _xlpm.col &lt;= 0, 1, _xlpm.col),
_xlpm.ref, OFFSET(INDIRECT(BB234),_xlpm.adjRow,_xlpm.adjCol,1,1),
ADDRESS(ROW(_xlpm.ref),COLUMN(_xlpm.ref),4,1))</f>
        <v>L26</v>
      </c>
      <c r="CD234" s="4" t="str" cm="1">
        <f t="array" aca="1" ref="CD234" ca="1">_xlfn.LET(
_xlpm.startCell, INDIRECT(BC234),
_xlpm.row, IF(_xlfn.XLOOKUP(LEFT(AD234),$L$157:$L$164,$M$157:$M$164,,0,1),--RIGHT(AD234)*_xlfn.XLOOKUP(LEFT(AD234),$L$157:$L$164,$O$157:$O$164,,0,1),0),
_xlpm.col, IF(_xlfn.XLOOKUP(LEFT(AD234),$L$157:$L$164,$N$157:$N$164,,0,1),--RIGHT(AD234)*_xlfn.XLOOKUP(LEFT(AD234),$L$157:$L$164,$P$157:$P$164,,0,1),0),
_xlpm.adjRow, IF(ROW(_xlpm.startCell) + _xlpm.row &lt;= 0, 1, _xlpm.row),
_xlpm.adjCol, IF(COLUMN(_xlpm.startCell) + _xlpm.col &lt;= 0, 1, _xlpm.col),
_xlpm.ref, OFFSET(INDIRECT(BC234),_xlpm.adjRow,_xlpm.adjCol,1,1),
ADDRESS(ROW(_xlpm.ref),COLUMN(_xlpm.ref),4,1))</f>
        <v>N26</v>
      </c>
      <c r="CE234" s="4" t="str" cm="1">
        <f t="array" aca="1" ref="CE234" ca="1">_xlfn.LET(
_xlpm.startCell, INDIRECT(BD234),
_xlpm.row, IF(_xlfn.XLOOKUP(LEFT(AE234),$L$157:$L$164,$M$157:$M$164,,0,1),--RIGHT(AE234)*_xlfn.XLOOKUP(LEFT(AE234),$L$157:$L$164,$O$157:$O$164,,0,1),0),
_xlpm.col, IF(_xlfn.XLOOKUP(LEFT(AE234),$L$157:$L$164,$N$157:$N$164,,0,1),--RIGHT(AE234)*_xlfn.XLOOKUP(LEFT(AE234),$L$157:$L$164,$P$157:$P$164,,0,1),0),
_xlpm.adjRow, IF(ROW(_xlpm.startCell) + _xlpm.row &lt;= 0, 1, _xlpm.row),
_xlpm.adjCol, IF(COLUMN(_xlpm.startCell) + _xlpm.col &lt;= 0, 1, _xlpm.col),
_xlpm.ref, OFFSET(INDIRECT(BD234),_xlpm.adjRow,_xlpm.adjCol,1,1),
ADDRESS(ROW(_xlpm.ref),COLUMN(_xlpm.ref),4,1))</f>
        <v>Q29</v>
      </c>
      <c r="CF234" s="4" t="str" cm="1">
        <f t="array" aca="1" ref="CF234" ca="1">_xlfn.LET(
_xlpm.startCell, INDIRECT(BE234),
_xlpm.row, IF(_xlfn.XLOOKUP(LEFT(AF234),$L$157:$L$164,$M$157:$M$164,,0,1),--RIGHT(AF234)*_xlfn.XLOOKUP(LEFT(AF234),$L$157:$L$164,$O$157:$O$164,,0,1),0),
_xlpm.col, IF(_xlfn.XLOOKUP(LEFT(AF234),$L$157:$L$164,$N$157:$N$164,,0,1),--RIGHT(AF234)*_xlfn.XLOOKUP(LEFT(AF234),$L$157:$L$164,$P$157:$P$164,,0,1),0),
_xlpm.adjRow, IF(ROW(_xlpm.startCell) + _xlpm.row &lt;= 0, 1, _xlpm.row),
_xlpm.adjCol, IF(COLUMN(_xlpm.startCell) + _xlpm.col &lt;= 0, 1, _xlpm.col),
_xlpm.ref, OFFSET(INDIRECT(BE234),_xlpm.adjRow,_xlpm.adjCol,1,1),
ADDRESS(ROW(_xlpm.ref),COLUMN(_xlpm.ref),4,1))</f>
        <v>U31</v>
      </c>
      <c r="CG234" s="4"/>
      <c r="CH234" s="4"/>
      <c r="CI234" s="4"/>
      <c r="CJ234" s="4"/>
      <c r="CK234" s="1" t="b">
        <f ca="1"/>
        <v>1</v>
      </c>
      <c r="CL234" s="1" t="b">
        <f ca="1"/>
        <v>1</v>
      </c>
      <c r="CM234" s="1" t="b">
        <f ca="1"/>
        <v>1</v>
      </c>
      <c r="CN234" s="1" t="b">
        <f ca="1"/>
        <v>1</v>
      </c>
      <c r="CO234" s="1" t="b">
        <f ca="1"/>
        <v>1</v>
      </c>
      <c r="CP234" s="1" t="b">
        <f ca="1"/>
        <v>0</v>
      </c>
      <c r="CQ234" s="5" t="b">
        <f ca="1"/>
        <v>1</v>
      </c>
      <c r="CR234" s="4" t="b">
        <f ca="1"/>
        <v>1</v>
      </c>
      <c r="CS234" s="4" t="b">
        <f ca="1"/>
        <v>1</v>
      </c>
      <c r="CT234" s="4" t="b">
        <f ca="1"/>
        <v>1</v>
      </c>
      <c r="CU234" s="4" t="b">
        <f ca="1"/>
        <v>1</v>
      </c>
      <c r="CV234" s="4" t="b">
        <f ca="1"/>
        <v>1</v>
      </c>
      <c r="CW234" s="4" t="b">
        <f ca="1"/>
        <v>0</v>
      </c>
      <c r="CX234" s="4" t="b">
        <f ca="1"/>
        <v>1</v>
      </c>
      <c r="CY234" s="4" t="b">
        <f ca="1"/>
        <v>0</v>
      </c>
      <c r="CZ234" s="4" t="b">
        <f ca="1"/>
        <v>1</v>
      </c>
      <c r="DA234" s="4" t="b">
        <f ca="1"/>
        <v>0</v>
      </c>
      <c r="DB234" s="4" t="b">
        <f ca="1"/>
        <v>1</v>
      </c>
      <c r="DC234" s="4" t="b">
        <f ca="1"/>
        <v>0</v>
      </c>
      <c r="DD234" s="4" t="b">
        <f ca="1"/>
        <v>1</v>
      </c>
      <c r="DE234" s="4" t="b">
        <f ca="1"/>
        <v>1</v>
      </c>
      <c r="DF234" s="4" t="b">
        <f ca="1"/>
        <v>1</v>
      </c>
      <c r="DG234" s="4" t="b">
        <f ca="1"/>
        <v>1</v>
      </c>
      <c r="DH234" s="4" t="b">
        <f ca="1"/>
        <v>0</v>
      </c>
      <c r="DI234" s="4" t="b">
        <f ca="1"/>
        <v>0</v>
      </c>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row>
    <row r="235" spans="2:250" ht="23.25">
      <c r="B235" s="14">
        <f t="shared" si="6"/>
        <v>105</v>
      </c>
      <c r="C235" s="12">
        <v>6</v>
      </c>
      <c r="D235" s="161">
        <v>8</v>
      </c>
      <c r="E235" s="23" t="str">
        <f ca="1"/>
        <v>BH18</v>
      </c>
      <c r="G235" s="15" t="s">
        <v>109</v>
      </c>
      <c r="H235" s="15" t="s">
        <v>110</v>
      </c>
      <c r="I235" s="15" t="s">
        <v>111</v>
      </c>
      <c r="J235" s="15" t="s">
        <v>81</v>
      </c>
      <c r="K235" s="15" t="s">
        <v>112</v>
      </c>
      <c r="L235" s="15" t="s">
        <v>113</v>
      </c>
      <c r="M235" s="15" t="s">
        <v>61</v>
      </c>
      <c r="N235" s="15" t="s">
        <v>75</v>
      </c>
      <c r="O235" s="15" t="s">
        <v>77</v>
      </c>
      <c r="P235" s="15" t="s">
        <v>114</v>
      </c>
      <c r="Q235" s="15" t="s">
        <v>115</v>
      </c>
      <c r="R235" s="15" t="s">
        <v>73</v>
      </c>
      <c r="S235" s="15" t="s">
        <v>50</v>
      </c>
      <c r="T235" s="15" t="s">
        <v>89</v>
      </c>
      <c r="U235" s="15" t="s">
        <v>115</v>
      </c>
      <c r="V235" s="15" t="s">
        <v>75</v>
      </c>
      <c r="W235" s="15" t="s">
        <v>111</v>
      </c>
      <c r="X235" s="15" t="s">
        <v>110</v>
      </c>
      <c r="Y235" s="15" t="s">
        <v>57</v>
      </c>
      <c r="Z235" s="15" t="s">
        <v>77</v>
      </c>
      <c r="AA235" s="15" t="s">
        <v>94</v>
      </c>
      <c r="AB235" s="15" t="s">
        <v>77</v>
      </c>
      <c r="AC235" s="15" t="s">
        <v>96</v>
      </c>
      <c r="AD235" s="15" t="s">
        <v>110</v>
      </c>
      <c r="AE235" s="15" t="s">
        <v>103</v>
      </c>
      <c r="AF235" s="15" t="s">
        <v>98</v>
      </c>
      <c r="AH235" s="1" t="str" cm="1">
        <f t="array" aca="1" ref="AH235" ca="1">_xlfn.LET(
_xlpm.startCell, INDIRECT(G235),
_xlpm.row, IF(_xlfn.XLOOKUP(LEFT(H235),$L$157:$L$164,$M$157:$M$164,,0,1),--RIGHT(H235)*_xlfn.XLOOKUP(LEFT(H235),$L$157:$L$164,$O$157:$O$164,,0,1),0),
_xlpm.col, IF(_xlfn.XLOOKUP(LEFT(H235),$L$157:$L$164,$N$157:$N$164,,0,1),--RIGHT(H235)*_xlfn.XLOOKUP(LEFT(H235),$L$157:$L$164,$P$157:$P$164,,0,1),0),
_xlpm.adjRow, IF(ROW(_xlpm.startCell) + _xlpm.row &lt;= 0, 1, _xlpm.row),
_xlpm.adjCol, IF(COLUMN(_xlpm.startCell) + _xlpm.col &lt;= 0, 1, _xlpm.col),
_xlpm.ref, OFFSET(INDIRECT(G235),_xlpm.adjRow,_xlpm.adjCol,1,1),
ADDRESS(_xlfn.IFS(ROW(_xlpm.ref)&lt;8,8,ROW(_xlpm.ref)&gt;27,27,TRUE,ROW(_xlpm.ref)),_xlfn.IFS(COLUMN(_xlpm.ref)&lt;5,5,COLUMN(_xlpm.ref)&gt;64,64,TRUE,COLUMN(_xlpm.ref)),4,1))</f>
        <v>AK11</v>
      </c>
      <c r="AI235" s="1" t="str" cm="1">
        <f t="array" aca="1" ref="AI235" ca="1">_xlfn.LET(
_xlpm.startCell, INDIRECT(AH235),
_xlpm.row, IF(_xlfn.XLOOKUP(LEFT(I235),$L$157:$L$164,$M$157:$M$164,,0,1),--RIGHT(I235)*_xlfn.XLOOKUP(LEFT(I235),$L$157:$L$164,$O$157:$O$164,,0,1),0),
_xlpm.col, IF(_xlfn.XLOOKUP(LEFT(I235),$L$157:$L$164,$N$157:$N$164,,0,1),--RIGHT(I235)*_xlfn.XLOOKUP(LEFT(I235),$L$157:$L$164,$P$157:$P$164,,0,1),0),
_xlpm.adjRow, IF(ROW(_xlpm.startCell) + _xlpm.row &lt;= 0, 1, _xlpm.row),
_xlpm.adjCol, IF(COLUMN(_xlpm.startCell) + _xlpm.col &lt;= 0, 1, _xlpm.col),
_xlpm.ref, OFFSET(INDIRECT(AH235),_xlpm.adjRow,_xlpm.adjCol,1,1),
ADDRESS(_xlfn.IFS(ROW(_xlpm.ref)&lt;8,8,ROW(_xlpm.ref)&gt;27,27,TRUE,ROW(_xlpm.ref)),_xlfn.IFS(COLUMN(_xlpm.ref)&lt;5,5,COLUMN(_xlpm.ref)&gt;64,64,TRUE,COLUMN(_xlpm.ref)),4,1))</f>
        <v>AT20</v>
      </c>
      <c r="AJ235" s="1" t="str" cm="1">
        <f t="array" aca="1" ref="AJ235" ca="1">_xlfn.LET(
_xlpm.startCell, INDIRECT(AI235),
_xlpm.row, IF(_xlfn.XLOOKUP(LEFT(J235),$L$157:$L$164,$M$157:$M$164,,0,1),--RIGHT(J235)*_xlfn.XLOOKUP(LEFT(J235),$L$157:$L$164,$O$157:$O$164,,0,1),0),
_xlpm.col, IF(_xlfn.XLOOKUP(LEFT(J235),$L$157:$L$164,$N$157:$N$164,,0,1),--RIGHT(J235)*_xlfn.XLOOKUP(LEFT(J235),$L$157:$L$164,$P$157:$P$164,,0,1),0),
_xlpm.adjRow, IF(ROW(_xlpm.startCell) + _xlpm.row &lt;= 0, 1, _xlpm.row),
_xlpm.adjCol, IF(COLUMN(_xlpm.startCell) + _xlpm.col &lt;= 0, 1, _xlpm.col),
_xlpm.ref, OFFSET(INDIRECT(AI235),_xlpm.adjRow,_xlpm.adjCol,1,1),
ADDRESS(_xlfn.IFS(ROW(_xlpm.ref)&lt;8,8,ROW(_xlpm.ref)&gt;27,27,TRUE,ROW(_xlpm.ref)),_xlfn.IFS(COLUMN(_xlpm.ref)&lt;5,5,COLUMN(_xlpm.ref)&gt;64,64,TRUE,COLUMN(_xlpm.ref)),4,1))</f>
        <v>AX20</v>
      </c>
      <c r="AK235" s="1" t="str" cm="1">
        <f t="array" aca="1" ref="AK235" ca="1">_xlfn.LET(
_xlpm.startCell, INDIRECT(AJ235),
_xlpm.row, IF(_xlfn.XLOOKUP(LEFT(K235),$L$157:$L$164,$M$157:$M$164,,0,1),--RIGHT(K235)*_xlfn.XLOOKUP(LEFT(K235),$L$157:$L$164,$O$157:$O$164,,0,1),0),
_xlpm.col, IF(_xlfn.XLOOKUP(LEFT(K235),$L$157:$L$164,$N$157:$N$164,,0,1),--RIGHT(K235)*_xlfn.XLOOKUP(LEFT(K235),$L$157:$L$164,$P$157:$P$164,,0,1),0),
_xlpm.adjRow, IF(ROW(_xlpm.startCell) + _xlpm.row &lt;= 0, 1, _xlpm.row),
_xlpm.adjCol, IF(COLUMN(_xlpm.startCell) + _xlpm.col &lt;= 0, 1, _xlpm.col),
_xlpm.ref, OFFSET(INDIRECT(AJ235),_xlpm.adjRow,_xlpm.adjCol,1,1),
ADDRESS(_xlfn.IFS(ROW(_xlpm.ref)&lt;8,8,ROW(_xlpm.ref)&gt;27,27,TRUE,ROW(_xlpm.ref)),_xlfn.IFS(COLUMN(_xlpm.ref)&lt;5,5,COLUMN(_xlpm.ref)&gt;64,64,TRUE,COLUMN(_xlpm.ref)),4,1))</f>
        <v>BC15</v>
      </c>
      <c r="AL235" s="1" t="str" cm="1">
        <f t="array" aca="1" ref="AL235" ca="1">_xlfn.LET(
_xlpm.startCell, INDIRECT(AK235),
_xlpm.row, IF(_xlfn.XLOOKUP(LEFT(L235),$L$157:$L$164,$M$157:$M$164,,0,1),--RIGHT(L235)*_xlfn.XLOOKUP(LEFT(L235),$L$157:$L$164,$O$157:$O$164,,0,1),0),
_xlpm.col, IF(_xlfn.XLOOKUP(LEFT(L235),$L$157:$L$164,$N$157:$N$164,,0,1),--RIGHT(L235)*_xlfn.XLOOKUP(LEFT(L235),$L$157:$L$164,$P$157:$P$164,,0,1),0),
_xlpm.adjRow, IF(ROW(_xlpm.startCell) + _xlpm.row &lt;= 0, 1, _xlpm.row),
_xlpm.adjCol, IF(COLUMN(_xlpm.startCell) + _xlpm.col &lt;= 0, 1, _xlpm.col),
_xlpm.ref, OFFSET(INDIRECT(AK235),_xlpm.adjRow,_xlpm.adjCol,1,1),
ADDRESS(_xlfn.IFS(ROW(_xlpm.ref)&lt;8,8,ROW(_xlpm.ref)&gt;27,27,TRUE,ROW(_xlpm.ref)),_xlfn.IFS(COLUMN(_xlpm.ref)&lt;5,5,COLUMN(_xlpm.ref)&gt;64,64,TRUE,COLUMN(_xlpm.ref)),4,1))</f>
        <v>AT8</v>
      </c>
      <c r="AM235" s="1" t="str" cm="1">
        <f t="array" aca="1" ref="AM235" ca="1">_xlfn.LET(
_xlpm.startCell, INDIRECT(AL235),
_xlpm.row, IF(_xlfn.XLOOKUP(LEFT(M235),$L$157:$L$164,$M$157:$M$164,,0,1),--RIGHT(M235)*_xlfn.XLOOKUP(LEFT(M235),$L$157:$L$164,$O$157:$O$164,,0,1),0),
_xlpm.col, IF(_xlfn.XLOOKUP(LEFT(M235),$L$157:$L$164,$N$157:$N$164,,0,1),--RIGHT(M235)*_xlfn.XLOOKUP(LEFT(M235),$L$157:$L$164,$P$157:$P$164,,0,1),0),
_xlpm.adjRow, IF(ROW(_xlpm.startCell) + _xlpm.row &lt;= 0, 1, _xlpm.row),
_xlpm.adjCol, IF(COLUMN(_xlpm.startCell) + _xlpm.col &lt;= 0, 1, _xlpm.col),
_xlpm.ref, OFFSET(INDIRECT(AL235),_xlpm.adjRow,_xlpm.adjCol,1,1),
ADDRESS(_xlfn.IFS(ROW(_xlpm.ref)&lt;8,8,ROW(_xlpm.ref)&gt;27,27,TRUE,ROW(_xlpm.ref)),_xlfn.IFS(COLUMN(_xlpm.ref)&lt;5,5,COLUMN(_xlpm.ref)&gt;64,64,TRUE,COLUMN(_xlpm.ref)),4,1))</f>
        <v>BC9</v>
      </c>
      <c r="AN235" s="1" t="str" cm="1">
        <f t="array" aca="1" ref="AN235" ca="1">_xlfn.LET(
_xlpm.startCell, INDIRECT(AM235),
_xlpm.row, IF(_xlfn.XLOOKUP(LEFT(N235),$L$157:$L$164,$M$157:$M$164,,0,1),--RIGHT(N235)*_xlfn.XLOOKUP(LEFT(N235),$L$157:$L$164,$O$157:$O$164,,0,1),0),
_xlpm.col, IF(_xlfn.XLOOKUP(LEFT(N235),$L$157:$L$164,$N$157:$N$164,,0,1),--RIGHT(N235)*_xlfn.XLOOKUP(LEFT(N235),$L$157:$L$164,$P$157:$P$164,,0,1),0),
_xlpm.adjRow, IF(ROW(_xlpm.startCell) + _xlpm.row &lt;= 0, 1, _xlpm.row),
_xlpm.adjCol, IF(COLUMN(_xlpm.startCell) + _xlpm.col &lt;= 0, 1, _xlpm.col),
_xlpm.ref, OFFSET(INDIRECT(AM235),_xlpm.adjRow,_xlpm.adjCol,1,1),
ADDRESS(_xlfn.IFS(ROW(_xlpm.ref)&lt;8,8,ROW(_xlpm.ref)&gt;27,27,TRUE,ROW(_xlpm.ref)),_xlfn.IFS(COLUMN(_xlpm.ref)&lt;5,5,COLUMN(_xlpm.ref)&gt;64,64,TRUE,COLUMN(_xlpm.ref)),4,1))</f>
        <v>BK17</v>
      </c>
      <c r="AO235" s="1" t="str" cm="1">
        <f t="array" aca="1" ref="AO235" ca="1">_xlfn.LET(
_xlpm.startCell, INDIRECT(AN235),
_xlpm.row, IF(_xlfn.XLOOKUP(LEFT(O235),$L$157:$L$164,$M$157:$M$164,,0,1),--RIGHT(O235)*_xlfn.XLOOKUP(LEFT(O235),$L$157:$L$164,$O$157:$O$164,,0,1),0),
_xlpm.col, IF(_xlfn.XLOOKUP(LEFT(O235),$L$157:$L$164,$N$157:$N$164,,0,1),--RIGHT(O235)*_xlfn.XLOOKUP(LEFT(O235),$L$157:$L$164,$P$157:$P$164,,0,1),0),
_xlpm.adjRow, IF(ROW(_xlpm.startCell) + _xlpm.row &lt;= 0, 1, _xlpm.row),
_xlpm.adjCol, IF(COLUMN(_xlpm.startCell) + _xlpm.col &lt;= 0, 1, _xlpm.col),
_xlpm.ref, OFFSET(INDIRECT(AN235),_xlpm.adjRow,_xlpm.adjCol,1,1),
ADDRESS(_xlfn.IFS(ROW(_xlpm.ref)&lt;8,8,ROW(_xlpm.ref)&gt;27,27,TRUE,ROW(_xlpm.ref)),_xlfn.IFS(COLUMN(_xlpm.ref)&lt;5,5,COLUMN(_xlpm.ref)&gt;64,64,TRUE,COLUMN(_xlpm.ref)),4,1))</f>
        <v>BK21</v>
      </c>
      <c r="AP235" s="1" t="str" cm="1">
        <f t="array" aca="1" ref="AP235" ca="1">_xlfn.LET(
_xlpm.startCell, INDIRECT(AO235),
_xlpm.row, IF(_xlfn.XLOOKUP(LEFT(P235),$L$157:$L$164,$M$157:$M$164,,0,1),--RIGHT(P235)*_xlfn.XLOOKUP(LEFT(P235),$L$157:$L$164,$O$157:$O$164,,0,1),0),
_xlpm.col, IF(_xlfn.XLOOKUP(LEFT(P235),$L$157:$L$164,$N$157:$N$164,,0,1),--RIGHT(P235)*_xlfn.XLOOKUP(LEFT(P235),$L$157:$L$164,$P$157:$P$164,,0,1),0),
_xlpm.adjRow, IF(ROW(_xlpm.startCell) + _xlpm.row &lt;= 0, 1, _xlpm.row),
_xlpm.adjCol, IF(COLUMN(_xlpm.startCell) + _xlpm.col &lt;= 0, 1, _xlpm.col),
_xlpm.ref, OFFSET(INDIRECT(AO235),_xlpm.adjRow,_xlpm.adjCol,1,1),
ADDRESS(_xlfn.IFS(ROW(_xlpm.ref)&lt;8,8,ROW(_xlpm.ref)&gt;27,27,TRUE,ROW(_xlpm.ref)),_xlfn.IFS(COLUMN(_xlpm.ref)&lt;5,5,COLUMN(_xlpm.ref)&gt;64,64,TRUE,COLUMN(_xlpm.ref)),4,1))</f>
        <v>BK15</v>
      </c>
      <c r="AQ235" s="1" t="str" cm="1">
        <f t="array" aca="1" ref="AQ235" ca="1">_xlfn.LET(
_xlpm.startCell, INDIRECT(AP235),
_xlpm.row, IF(_xlfn.XLOOKUP(LEFT(Q235),$L$157:$L$164,$M$157:$M$164,,0,1),--RIGHT(Q235)*_xlfn.XLOOKUP(LEFT(Q235),$L$157:$L$164,$O$157:$O$164,,0,1),0),
_xlpm.col, IF(_xlfn.XLOOKUP(LEFT(Q235),$L$157:$L$164,$N$157:$N$164,,0,1),--RIGHT(Q235)*_xlfn.XLOOKUP(LEFT(Q235),$L$157:$L$164,$P$157:$P$164,,0,1),0),
_xlpm.adjRow, IF(ROW(_xlpm.startCell) + _xlpm.row &lt;= 0, 1, _xlpm.row),
_xlpm.adjCol, IF(COLUMN(_xlpm.startCell) + _xlpm.col &lt;= 0, 1, _xlpm.col),
_xlpm.ref, OFFSET(INDIRECT(AP235),_xlpm.adjRow,_xlpm.adjCol,1,1),
ADDRESS(_xlfn.IFS(ROW(_xlpm.ref)&lt;8,8,ROW(_xlpm.ref)&gt;27,27,TRUE,ROW(_xlpm.ref)),_xlfn.IFS(COLUMN(_xlpm.ref)&lt;5,5,COLUMN(_xlpm.ref)&gt;64,64,TRUE,COLUMN(_xlpm.ref)),4,1))</f>
        <v>BL15</v>
      </c>
      <c r="AR235" s="1" t="str" cm="1">
        <f t="array" aca="1" ref="AR235" ca="1">_xlfn.LET(
_xlpm.startCell, INDIRECT(AQ235),
_xlpm.row, IF(_xlfn.XLOOKUP(LEFT(R235),$L$157:$L$164,$M$157:$M$164,,0,1),--RIGHT(R235)*_xlfn.XLOOKUP(LEFT(R235),$L$157:$L$164,$O$157:$O$164,,0,1),0),
_xlpm.col, IF(_xlfn.XLOOKUP(LEFT(R235),$L$157:$L$164,$N$157:$N$164,,0,1),--RIGHT(R235)*_xlfn.XLOOKUP(LEFT(R235),$L$157:$L$164,$P$157:$P$164,,0,1),0),
_xlpm.adjRow, IF(ROW(_xlpm.startCell) + _xlpm.row &lt;= 0, 1, _xlpm.row),
_xlpm.adjCol, IF(COLUMN(_xlpm.startCell) + _xlpm.col &lt;= 0, 1, _xlpm.col),
_xlpm.ref, OFFSET(INDIRECT(AQ235),_xlpm.adjRow,_xlpm.adjCol,1,1),
ADDRESS(_xlfn.IFS(ROW(_xlpm.ref)&lt;8,8,ROW(_xlpm.ref)&gt;27,27,TRUE,ROW(_xlpm.ref)),_xlfn.IFS(COLUMN(_xlpm.ref)&lt;5,5,COLUMN(_xlpm.ref)&gt;64,64,TRUE,COLUMN(_xlpm.ref)),4,1))</f>
        <v>BL12</v>
      </c>
      <c r="AS235" s="1" t="str" cm="1">
        <f t="array" aca="1" ref="AS235" ca="1">_xlfn.LET(
_xlpm.startCell, INDIRECT(AR235),
_xlpm.row, IF(_xlfn.XLOOKUP(LEFT(S235),$L$157:$L$164,$M$157:$M$164,,0,1),--RIGHT(S235)*_xlfn.XLOOKUP(LEFT(S235),$L$157:$L$164,$O$157:$O$164,,0,1),0),
_xlpm.col, IF(_xlfn.XLOOKUP(LEFT(S235),$L$157:$L$164,$N$157:$N$164,,0,1),--RIGHT(S235)*_xlfn.XLOOKUP(LEFT(S235),$L$157:$L$164,$P$157:$P$164,,0,1),0),
_xlpm.adjRow, IF(ROW(_xlpm.startCell) + _xlpm.row &lt;= 0, 1, _xlpm.row),
_xlpm.adjCol, IF(COLUMN(_xlpm.startCell) + _xlpm.col &lt;= 0, 1, _xlpm.col),
_xlpm.ref, OFFSET(INDIRECT(AR235),_xlpm.adjRow,_xlpm.adjCol,1,1),
ADDRESS(_xlfn.IFS(ROW(_xlpm.ref)&lt;8,8,ROW(_xlpm.ref)&gt;27,27,TRUE,ROW(_xlpm.ref)),_xlfn.IFS(COLUMN(_xlpm.ref)&lt;5,5,COLUMN(_xlpm.ref)&gt;64,64,TRUE,COLUMN(_xlpm.ref)),4,1))</f>
        <v>BL8</v>
      </c>
      <c r="AT235" s="1" t="str" cm="1">
        <f t="array" aca="1" ref="AT235" ca="1">_xlfn.LET(
_xlpm.startCell, INDIRECT(AS235),
_xlpm.row, IF(_xlfn.XLOOKUP(LEFT(T235),$L$157:$L$164,$M$157:$M$164,,0,1),--RIGHT(T235)*_xlfn.XLOOKUP(LEFT(T235),$L$157:$L$164,$O$157:$O$164,,0,1),0),
_xlpm.col, IF(_xlfn.XLOOKUP(LEFT(T235),$L$157:$L$164,$N$157:$N$164,,0,1),--RIGHT(T235)*_xlfn.XLOOKUP(LEFT(T235),$L$157:$L$164,$P$157:$P$164,,0,1),0),
_xlpm.adjRow, IF(ROW(_xlpm.startCell) + _xlpm.row &lt;= 0, 1, _xlpm.row),
_xlpm.adjCol, IF(COLUMN(_xlpm.startCell) + _xlpm.col &lt;= 0, 1, _xlpm.col),
_xlpm.ref, OFFSET(INDIRECT(AS235),_xlpm.adjRow,_xlpm.adjCol,1,1),
ADDRESS(_xlfn.IFS(ROW(_xlpm.ref)&lt;8,8,ROW(_xlpm.ref)&gt;27,27,TRUE,ROW(_xlpm.ref)),_xlfn.IFS(COLUMN(_xlpm.ref)&lt;5,5,COLUMN(_xlpm.ref)&gt;64,64,TRUE,COLUMN(_xlpm.ref)),4,1))</f>
        <v>BL8</v>
      </c>
      <c r="AU235" s="1" t="str" cm="1">
        <f t="array" aca="1" ref="AU235" ca="1">_xlfn.LET(
_xlpm.startCell, INDIRECT(AT235),
_xlpm.row, IF(_xlfn.XLOOKUP(LEFT(U235),$L$157:$L$164,$M$157:$M$164,,0,1),--RIGHT(U235)*_xlfn.XLOOKUP(LEFT(U235),$L$157:$L$164,$O$157:$O$164,,0,1),0),
_xlpm.col, IF(_xlfn.XLOOKUP(LEFT(U235),$L$157:$L$164,$N$157:$N$164,,0,1),--RIGHT(U235)*_xlfn.XLOOKUP(LEFT(U235),$L$157:$L$164,$P$157:$P$164,,0,1),0),
_xlpm.adjRow, IF(ROW(_xlpm.startCell) + _xlpm.row &lt;= 0, 1, _xlpm.row),
_xlpm.adjCol, IF(COLUMN(_xlpm.startCell) + _xlpm.col &lt;= 0, 1, _xlpm.col),
_xlpm.ref, OFFSET(INDIRECT(AT235),_xlpm.adjRow,_xlpm.adjCol,1,1),
ADDRESS(_xlfn.IFS(ROW(_xlpm.ref)&lt;8,8,ROW(_xlpm.ref)&gt;27,27,TRUE,ROW(_xlpm.ref)),_xlfn.IFS(COLUMN(_xlpm.ref)&lt;5,5,COLUMN(_xlpm.ref)&gt;64,64,TRUE,COLUMN(_xlpm.ref)),4,1))</f>
        <v>BL8</v>
      </c>
      <c r="AV235" s="1" t="str" cm="1">
        <f t="array" aca="1" ref="AV235" ca="1">_xlfn.LET(
_xlpm.startCell, INDIRECT(AU235),
_xlpm.row, IF(_xlfn.XLOOKUP(LEFT(V235),$L$157:$L$164,$M$157:$M$164,,0,1),--RIGHT(V235)*_xlfn.XLOOKUP(LEFT(V235),$L$157:$L$164,$O$157:$O$164,,0,1),0),
_xlpm.col, IF(_xlfn.XLOOKUP(LEFT(V235),$L$157:$L$164,$N$157:$N$164,,0,1),--RIGHT(V235)*_xlfn.XLOOKUP(LEFT(V235),$L$157:$L$164,$P$157:$P$164,,0,1),0),
_xlpm.adjRow, IF(ROW(_xlpm.startCell) + _xlpm.row &lt;= 0, 1, _xlpm.row),
_xlpm.adjCol, IF(COLUMN(_xlpm.startCell) + _xlpm.col &lt;= 0, 1, _xlpm.col),
_xlpm.ref, OFFSET(INDIRECT(AU235),_xlpm.adjRow,_xlpm.adjCol,1,1),
ADDRESS(_xlfn.IFS(ROW(_xlpm.ref)&lt;8,8,ROW(_xlpm.ref)&gt;27,27,TRUE,ROW(_xlpm.ref)),_xlfn.IFS(COLUMN(_xlpm.ref)&lt;5,5,COLUMN(_xlpm.ref)&gt;64,64,TRUE,COLUMN(_xlpm.ref)),4,1))</f>
        <v>BL16</v>
      </c>
      <c r="AW235" s="1" t="str" cm="1">
        <f t="array" aca="1" ref="AW235" ca="1">_xlfn.LET(
_xlpm.startCell, INDIRECT(AV235),
_xlpm.row, IF(_xlfn.XLOOKUP(LEFT(W235),$L$157:$L$164,$M$157:$M$164,,0,1),--RIGHT(W235)*_xlfn.XLOOKUP(LEFT(W235),$L$157:$L$164,$O$157:$O$164,,0,1),0),
_xlpm.col, IF(_xlfn.XLOOKUP(LEFT(W235),$L$157:$L$164,$N$157:$N$164,,0,1),--RIGHT(W235)*_xlfn.XLOOKUP(LEFT(W235),$L$157:$L$164,$P$157:$P$164,,0,1),0),
_xlpm.adjRow, IF(ROW(_xlpm.startCell) + _xlpm.row &lt;= 0, 1, _xlpm.row),
_xlpm.adjCol, IF(COLUMN(_xlpm.startCell) + _xlpm.col &lt;= 0, 1, _xlpm.col),
_xlpm.ref, OFFSET(INDIRECT(AV235),_xlpm.adjRow,_xlpm.adjCol,1,1),
ADDRESS(_xlfn.IFS(ROW(_xlpm.ref)&lt;8,8,ROW(_xlpm.ref)&gt;27,27,TRUE,ROW(_xlpm.ref)),_xlfn.IFS(COLUMN(_xlpm.ref)&lt;5,5,COLUMN(_xlpm.ref)&gt;64,64,TRUE,COLUMN(_xlpm.ref)),4,1))</f>
        <v>BL25</v>
      </c>
      <c r="AX235" s="1" t="str" cm="1">
        <f t="array" aca="1" ref="AX235" ca="1">_xlfn.LET(
_xlpm.startCell, INDIRECT(AW235),
_xlpm.row, IF(_xlfn.XLOOKUP(LEFT(X235),$L$157:$L$164,$M$157:$M$164,,0,1),--RIGHT(X235)*_xlfn.XLOOKUP(LEFT(X235),$L$157:$L$164,$O$157:$O$164,,0,1),0),
_xlpm.col, IF(_xlfn.XLOOKUP(LEFT(X235),$L$157:$L$164,$N$157:$N$164,,0,1),--RIGHT(X235)*_xlfn.XLOOKUP(LEFT(X235),$L$157:$L$164,$P$157:$P$164,,0,1),0),
_xlpm.adjRow, IF(ROW(_xlpm.startCell) + _xlpm.row &lt;= 0, 1, _xlpm.row),
_xlpm.adjCol, IF(COLUMN(_xlpm.startCell) + _xlpm.col &lt;= 0, 1, _xlpm.col),
_xlpm.ref, OFFSET(INDIRECT(AW235),_xlpm.adjRow,_xlpm.adjCol,1,1),
ADDRESS(_xlfn.IFS(ROW(_xlpm.ref)&lt;8,8,ROW(_xlpm.ref)&gt;27,27,TRUE,ROW(_xlpm.ref)),_xlfn.IFS(COLUMN(_xlpm.ref)&lt;5,5,COLUMN(_xlpm.ref)&gt;64,64,TRUE,COLUMN(_xlpm.ref)),4,1))</f>
        <v>BL18</v>
      </c>
      <c r="AY235" s="1" t="str" cm="1">
        <f t="array" aca="1" ref="AY235" ca="1">_xlfn.LET(
_xlpm.startCell, INDIRECT(AX235),
_xlpm.row, IF(_xlfn.XLOOKUP(LEFT(Y235),$L$157:$L$164,$M$157:$M$164,,0,1),--RIGHT(Y235)*_xlfn.XLOOKUP(LEFT(Y235),$L$157:$L$164,$O$157:$O$164,,0,1),0),
_xlpm.col, IF(_xlfn.XLOOKUP(LEFT(Y235),$L$157:$L$164,$N$157:$N$164,,0,1),--RIGHT(Y235)*_xlfn.XLOOKUP(LEFT(Y235),$L$157:$L$164,$P$157:$P$164,,0,1),0),
_xlpm.adjRow, IF(ROW(_xlpm.startCell) + _xlpm.row &lt;= 0, 1, _xlpm.row),
_xlpm.adjCol, IF(COLUMN(_xlpm.startCell) + _xlpm.col &lt;= 0, 1, _xlpm.col),
_xlpm.ref, OFFSET(INDIRECT(AX235),_xlpm.adjRow,_xlpm.adjCol,1,1),
ADDRESS(_xlfn.IFS(ROW(_xlpm.ref)&lt;8,8,ROW(_xlpm.ref)&gt;27,27,TRUE,ROW(_xlpm.ref)),_xlfn.IFS(COLUMN(_xlpm.ref)&lt;5,5,COLUMN(_xlpm.ref)&gt;64,64,TRUE,COLUMN(_xlpm.ref)),4,1))</f>
        <v>BL17</v>
      </c>
      <c r="AZ235" s="1" t="str" cm="1">
        <f t="array" aca="1" ref="AZ235" ca="1">_xlfn.LET(
_xlpm.startCell, INDIRECT(AY235),
_xlpm.row, IF(_xlfn.XLOOKUP(LEFT(Z235),$L$157:$L$164,$M$157:$M$164,,0,1),--RIGHT(Z235)*_xlfn.XLOOKUP(LEFT(Z235),$L$157:$L$164,$O$157:$O$164,,0,1),0),
_xlpm.col, IF(_xlfn.XLOOKUP(LEFT(Z235),$L$157:$L$164,$N$157:$N$164,,0,1),--RIGHT(Z235)*_xlfn.XLOOKUP(LEFT(Z235),$L$157:$L$164,$P$157:$P$164,,0,1),0),
_xlpm.adjRow, IF(ROW(_xlpm.startCell) + _xlpm.row &lt;= 0, 1, _xlpm.row),
_xlpm.adjCol, IF(COLUMN(_xlpm.startCell) + _xlpm.col &lt;= 0, 1, _xlpm.col),
_xlpm.ref, OFFSET(INDIRECT(AY235),_xlpm.adjRow,_xlpm.adjCol,1,1),
ADDRESS(_xlfn.IFS(ROW(_xlpm.ref)&lt;8,8,ROW(_xlpm.ref)&gt;27,27,TRUE,ROW(_xlpm.ref)),_xlfn.IFS(COLUMN(_xlpm.ref)&lt;5,5,COLUMN(_xlpm.ref)&gt;64,64,TRUE,COLUMN(_xlpm.ref)),4,1))</f>
        <v>BL21</v>
      </c>
      <c r="BA235" s="1" t="str" cm="1">
        <f t="array" aca="1" ref="BA235" ca="1">_xlfn.LET(
_xlpm.startCell, INDIRECT(AZ235),
_xlpm.row, IF(_xlfn.XLOOKUP(LEFT(AA235),$L$157:$L$164,$M$157:$M$164,,0,1),--RIGHT(AA235)*_xlfn.XLOOKUP(LEFT(AA235),$L$157:$L$164,$O$157:$O$164,,0,1),0),
_xlpm.col, IF(_xlfn.XLOOKUP(LEFT(AA235),$L$157:$L$164,$N$157:$N$164,,0,1),--RIGHT(AA235)*_xlfn.XLOOKUP(LEFT(AA235),$L$157:$L$164,$P$157:$P$164,,0,1),0),
_xlpm.adjRow, IF(ROW(_xlpm.startCell) + _xlpm.row &lt;= 0, 1, _xlpm.row),
_xlpm.adjCol, IF(COLUMN(_xlpm.startCell) + _xlpm.col &lt;= 0, 1, _xlpm.col),
_xlpm.ref, OFFSET(INDIRECT(AZ235),_xlpm.adjRow,_xlpm.adjCol,1,1),
ADDRESS(_xlfn.IFS(ROW(_xlpm.ref)&lt;8,8,ROW(_xlpm.ref)&gt;27,27,TRUE,ROW(_xlpm.ref)),_xlfn.IFS(COLUMN(_xlpm.ref)&lt;5,5,COLUMN(_xlpm.ref)&gt;64,64,TRUE,COLUMN(_xlpm.ref)),4,1))</f>
        <v>BL21</v>
      </c>
      <c r="BB235" s="1" t="str" cm="1">
        <f t="array" aca="1" ref="BB235" ca="1">_xlfn.LET(
_xlpm.startCell, INDIRECT(BA235),
_xlpm.row, IF(_xlfn.XLOOKUP(LEFT(AB235),$L$157:$L$164,$M$157:$M$164,,0,1),--RIGHT(AB235)*_xlfn.XLOOKUP(LEFT(AB235),$L$157:$L$164,$O$157:$O$164,,0,1),0),
_xlpm.col, IF(_xlfn.XLOOKUP(LEFT(AB235),$L$157:$L$164,$N$157:$N$164,,0,1),--RIGHT(AB235)*_xlfn.XLOOKUP(LEFT(AB235),$L$157:$L$164,$P$157:$P$164,,0,1),0),
_xlpm.adjRow, IF(ROW(_xlpm.startCell) + _xlpm.row &lt;= 0, 1, _xlpm.row),
_xlpm.adjCol, IF(COLUMN(_xlpm.startCell) + _xlpm.col &lt;= 0, 1, _xlpm.col),
_xlpm.ref, OFFSET(INDIRECT(BA235),_xlpm.adjRow,_xlpm.adjCol,1,1),
ADDRESS(_xlfn.IFS(ROW(_xlpm.ref)&lt;8,8,ROW(_xlpm.ref)&gt;27,27,TRUE,ROW(_xlpm.ref)),_xlfn.IFS(COLUMN(_xlpm.ref)&lt;5,5,COLUMN(_xlpm.ref)&gt;64,64,TRUE,COLUMN(_xlpm.ref)),4,1))</f>
        <v>BL25</v>
      </c>
      <c r="BC235" s="1" t="str" cm="1">
        <f t="array" aca="1" ref="BC235" ca="1">_xlfn.LET(
_xlpm.startCell, INDIRECT(BB235),
_xlpm.row, IF(_xlfn.XLOOKUP(LEFT(AC235),$L$157:$L$164,$M$157:$M$164,,0,1),--RIGHT(AC235)*_xlfn.XLOOKUP(LEFT(AC235),$L$157:$L$164,$O$157:$O$164,,0,1),0),
_xlpm.col, IF(_xlfn.XLOOKUP(LEFT(AC235),$L$157:$L$164,$N$157:$N$164,,0,1),--RIGHT(AC235)*_xlfn.XLOOKUP(LEFT(AC235),$L$157:$L$164,$P$157:$P$164,,0,1),0),
_xlpm.adjRow, IF(ROW(_xlpm.startCell) + _xlpm.row &lt;= 0, 1, _xlpm.row),
_xlpm.adjCol, IF(COLUMN(_xlpm.startCell) + _xlpm.col &lt;= 0, 1, _xlpm.col),
_xlpm.ref, OFFSET(INDIRECT(BB235),_xlpm.adjRow,_xlpm.adjCol,1,1),
ADDRESS(_xlfn.IFS(ROW(_xlpm.ref)&lt;8,8,ROW(_xlpm.ref)&gt;27,27,TRUE,ROW(_xlpm.ref)),_xlfn.IFS(COLUMN(_xlpm.ref)&lt;5,5,COLUMN(_xlpm.ref)&gt;64,64,TRUE,COLUMN(_xlpm.ref)),4,1))</f>
        <v>BC25</v>
      </c>
      <c r="BD235" s="1" t="str" cm="1">
        <f t="array" aca="1" ref="BD235" ca="1">_xlfn.LET(
_xlpm.startCell, INDIRECT(BC235),
_xlpm.row, IF(_xlfn.XLOOKUP(LEFT(AD235),$L$157:$L$164,$M$157:$M$164,,0,1),--RIGHT(AD235)*_xlfn.XLOOKUP(LEFT(AD235),$L$157:$L$164,$O$157:$O$164,,0,1),0),
_xlpm.col, IF(_xlfn.XLOOKUP(LEFT(AD235),$L$157:$L$164,$N$157:$N$164,,0,1),--RIGHT(AD235)*_xlfn.XLOOKUP(LEFT(AD235),$L$157:$L$164,$P$157:$P$164,,0,1),0),
_xlpm.adjRow, IF(ROW(_xlpm.startCell) + _xlpm.row &lt;= 0, 1, _xlpm.row),
_xlpm.adjCol, IF(COLUMN(_xlpm.startCell) + _xlpm.col &lt;= 0, 1, _xlpm.col),
_xlpm.ref, OFFSET(INDIRECT(BC235),_xlpm.adjRow,_xlpm.adjCol,1,1),
ADDRESS(_xlfn.IFS(ROW(_xlpm.ref)&lt;8,8,ROW(_xlpm.ref)&gt;27,27,TRUE,ROW(_xlpm.ref)),_xlfn.IFS(COLUMN(_xlpm.ref)&lt;5,5,COLUMN(_xlpm.ref)&gt;64,64,TRUE,COLUMN(_xlpm.ref)),4,1))</f>
        <v>BJ18</v>
      </c>
      <c r="BE235" s="1" t="str" cm="1">
        <f t="array" aca="1" ref="BE235" ca="1">_xlfn.LET(
_xlpm.startCell, INDIRECT(BD235),
_xlpm.row, IF(_xlfn.XLOOKUP(LEFT(AE235),$L$157:$L$164,$M$157:$M$164,,0,1),--RIGHT(AE235)*_xlfn.XLOOKUP(LEFT(AE235),$L$157:$L$164,$O$157:$O$164,,0,1),0),
_xlpm.col, IF(_xlfn.XLOOKUP(LEFT(AE235),$L$157:$L$164,$N$157:$N$164,,0,1),--RIGHT(AE235)*_xlfn.XLOOKUP(LEFT(AE235),$L$157:$L$164,$P$157:$P$164,,0,1),0),
_xlpm.adjRow, IF(ROW(_xlpm.startCell) + _xlpm.row &lt;= 0, 1, _xlpm.row),
_xlpm.adjCol, IF(COLUMN(_xlpm.startCell) + _xlpm.col &lt;= 0, 1, _xlpm.col),
_xlpm.ref, OFFSET(INDIRECT(BD235),_xlpm.adjRow,_xlpm.adjCol,1,1),
ADDRESS(_xlfn.IFS(ROW(_xlpm.ref)&lt;8,8,ROW(_xlpm.ref)&gt;27,27,TRUE,ROW(_xlpm.ref)),_xlfn.IFS(COLUMN(_xlpm.ref)&lt;5,5,COLUMN(_xlpm.ref)&gt;64,64,TRUE,COLUMN(_xlpm.ref)),4,1))</f>
        <v>BH20</v>
      </c>
      <c r="BF235" s="1" t="str" cm="1">
        <f t="array" aca="1" ref="BF235" ca="1">_xlfn.LET(
_xlpm.startCell, INDIRECT(BE235),
_xlpm.row, IF(_xlfn.XLOOKUP(LEFT(AF235),$L$157:$L$164,$M$157:$M$164,,0,1),--RIGHT(AF235)*_xlfn.XLOOKUP(LEFT(AF235),$L$157:$L$164,$O$157:$O$164,,0,1),0),
_xlpm.col, IF(_xlfn.XLOOKUP(LEFT(AF235),$L$157:$L$164,$N$157:$N$164,,0,1),--RIGHT(AF235)*_xlfn.XLOOKUP(LEFT(AF235),$L$157:$L$164,$P$157:$P$164,,0,1),0),
_xlpm.adjRow, IF(ROW(_xlpm.startCell) + _xlpm.row &lt;= 0, 1, _xlpm.row),
_xlpm.adjCol, IF(COLUMN(_xlpm.startCell) + _xlpm.col &lt;= 0, 1, _xlpm.col),
_xlpm.ref, OFFSET(INDIRECT(BE235),_xlpm.adjRow,_xlpm.adjCol,1,1),
ADDRESS(_xlfn.IFS(ROW(_xlpm.ref)&lt;8,8,ROW(_xlpm.ref)&gt;27,27,TRUE,ROW(_xlpm.ref)),_xlfn.IFS(COLUMN(_xlpm.ref)&lt;5,5,COLUMN(_xlpm.ref)&gt;64,64,TRUE,COLUMN(_xlpm.ref)),4,1))</f>
        <v>BH18</v>
      </c>
      <c r="BG235" s="4"/>
      <c r="BH235" s="4" t="str" cm="1">
        <f t="array" aca="1" ref="BH235" ca="1">_xlfn.LET(
_xlpm.startCell, INDIRECT(G235),
_xlpm.row, IF(_xlfn.XLOOKUP(LEFT(H235),$L$157:$L$164,$M$157:$M$164,,0,1),--RIGHT(H235)*_xlfn.XLOOKUP(LEFT(H235),$L$157:$L$164,$O$157:$O$164,,0,1),0),
_xlpm.col, IF(_xlfn.XLOOKUP(LEFT(H235),$L$157:$L$164,$N$157:$N$164,,0,1),--RIGHT(H235)*_xlfn.XLOOKUP(LEFT(H235),$L$157:$L$164,$P$157:$P$164,,0,1),0),
_xlpm.adjRow, IF(ROW(_xlpm.startCell) + _xlpm.row &lt;= 0, 1, _xlpm.row),
_xlpm.adjCol, IF(COLUMN(_xlpm.startCell) + _xlpm.col &lt;= 0, 1, _xlpm.col),
_xlpm.ref, OFFSET(INDIRECT(G235),_xlpm.adjRow,_xlpm.adjCol,1,1),
ADDRESS(ROW(_xlpm.ref),COLUMN(_xlpm.ref),4,1))</f>
        <v>AK11</v>
      </c>
      <c r="BI235" s="4" t="str" cm="1">
        <f t="array" aca="1" ref="BI235" ca="1">_xlfn.LET(
_xlpm.startCell, INDIRECT(AH235),
_xlpm.row, IF(_xlfn.XLOOKUP(LEFT(I235),$L$157:$L$164,$M$157:$M$164,,0,1),--RIGHT(I235)*_xlfn.XLOOKUP(LEFT(I235),$L$157:$L$164,$O$157:$O$164,,0,1),0),
_xlpm.col, IF(_xlfn.XLOOKUP(LEFT(I235),$L$157:$L$164,$N$157:$N$164,,0,1),--RIGHT(I235)*_xlfn.XLOOKUP(LEFT(I235),$L$157:$L$164,$P$157:$P$164,,0,1),0),
_xlpm.adjRow, IF(ROW(_xlpm.startCell) + _xlpm.row &lt;= 0, 1, _xlpm.row),
_xlpm.adjCol, IF(COLUMN(_xlpm.startCell) + _xlpm.col &lt;= 0, 1, _xlpm.col),
_xlpm.ref, OFFSET(INDIRECT(AH235),_xlpm.adjRow,_xlpm.adjCol,1,1),
ADDRESS(ROW(_xlpm.ref),COLUMN(_xlpm.ref),4,1))</f>
        <v>AT20</v>
      </c>
      <c r="BJ235" s="4" t="str" cm="1">
        <f t="array" aca="1" ref="BJ235" ca="1">_xlfn.LET(
_xlpm.startCell, INDIRECT(AI235),
_xlpm.row, IF(_xlfn.XLOOKUP(LEFT(J235),$L$157:$L$164,$M$157:$M$164,,0,1),--RIGHT(J235)*_xlfn.XLOOKUP(LEFT(J235),$L$157:$L$164,$O$157:$O$164,,0,1),0),
_xlpm.col, IF(_xlfn.XLOOKUP(LEFT(J235),$L$157:$L$164,$N$157:$N$164,,0,1),--RIGHT(J235)*_xlfn.XLOOKUP(LEFT(J235),$L$157:$L$164,$P$157:$P$164,,0,1),0),
_xlpm.adjRow, IF(ROW(_xlpm.startCell) + _xlpm.row &lt;= 0, 1, _xlpm.row),
_xlpm.adjCol, IF(COLUMN(_xlpm.startCell) + _xlpm.col &lt;= 0, 1, _xlpm.col),
_xlpm.ref, OFFSET(INDIRECT(AI235),_xlpm.adjRow,_xlpm.adjCol,1,1),
ADDRESS(ROW(_xlpm.ref),COLUMN(_xlpm.ref),4,1))</f>
        <v>AX20</v>
      </c>
      <c r="BK235" s="4" t="str" cm="1">
        <f t="array" aca="1" ref="BK235" ca="1">_xlfn.LET(
_xlpm.startCell, INDIRECT(AJ235),
_xlpm.row, IF(_xlfn.XLOOKUP(LEFT(K235),$L$157:$L$164,$M$157:$M$164,,0,1),--RIGHT(K235)*_xlfn.XLOOKUP(LEFT(K235),$L$157:$L$164,$O$157:$O$164,,0,1),0),
_xlpm.col, IF(_xlfn.XLOOKUP(LEFT(K235),$L$157:$L$164,$N$157:$N$164,,0,1),--RIGHT(K235)*_xlfn.XLOOKUP(LEFT(K235),$L$157:$L$164,$P$157:$P$164,,0,1),0),
_xlpm.adjRow, IF(ROW(_xlpm.startCell) + _xlpm.row &lt;= 0, 1, _xlpm.row),
_xlpm.adjCol, IF(COLUMN(_xlpm.startCell) + _xlpm.col &lt;= 0, 1, _xlpm.col),
_xlpm.ref, OFFSET(INDIRECT(AJ235),_xlpm.adjRow,_xlpm.adjCol,1,1),
ADDRESS(ROW(_xlpm.ref),COLUMN(_xlpm.ref),4,1))</f>
        <v>BC15</v>
      </c>
      <c r="BL235" s="4" t="str" cm="1">
        <f t="array" aca="1" ref="BL235" ca="1">_xlfn.LET(
_xlpm.startCell, INDIRECT(AK235),
_xlpm.row, IF(_xlfn.XLOOKUP(LEFT(L235),$L$157:$L$164,$M$157:$M$164,,0,1),--RIGHT(L235)*_xlfn.XLOOKUP(LEFT(L235),$L$157:$L$164,$O$157:$O$164,,0,1),0),
_xlpm.col, IF(_xlfn.XLOOKUP(LEFT(L235),$L$157:$L$164,$N$157:$N$164,,0,1),--RIGHT(L235)*_xlfn.XLOOKUP(LEFT(L235),$L$157:$L$164,$P$157:$P$164,,0,1),0),
_xlpm.adjRow, IF(ROW(_xlpm.startCell) + _xlpm.row &lt;= 0, 1, _xlpm.row),
_xlpm.adjCol, IF(COLUMN(_xlpm.startCell) + _xlpm.col &lt;= 0, 1, _xlpm.col),
_xlpm.ref, OFFSET(INDIRECT(AK235),_xlpm.adjRow,_xlpm.adjCol,1,1),
ADDRESS(ROW(_xlpm.ref),COLUMN(_xlpm.ref),4,1))</f>
        <v>AT6</v>
      </c>
      <c r="BM235" s="4" t="str" cm="1">
        <f t="array" aca="1" ref="BM235" ca="1">_xlfn.LET(
_xlpm.startCell, INDIRECT(AL235),
_xlpm.row, IF(_xlfn.XLOOKUP(LEFT(M235),$L$157:$L$164,$M$157:$M$164,,0,1),--RIGHT(M235)*_xlfn.XLOOKUP(LEFT(M235),$L$157:$L$164,$O$157:$O$164,,0,1),0),
_xlpm.col, IF(_xlfn.XLOOKUP(LEFT(M235),$L$157:$L$164,$N$157:$N$164,,0,1),--RIGHT(M235)*_xlfn.XLOOKUP(LEFT(M235),$L$157:$L$164,$P$157:$P$164,,0,1),0),
_xlpm.adjRow, IF(ROW(_xlpm.startCell) + _xlpm.row &lt;= 0, 1, _xlpm.row),
_xlpm.adjCol, IF(COLUMN(_xlpm.startCell) + _xlpm.col &lt;= 0, 1, _xlpm.col),
_xlpm.ref, OFFSET(INDIRECT(AL235),_xlpm.adjRow,_xlpm.adjCol,1,1),
ADDRESS(ROW(_xlpm.ref),COLUMN(_xlpm.ref),4,1))</f>
        <v>BC9</v>
      </c>
      <c r="BN235" s="4" t="str" cm="1">
        <f t="array" aca="1" ref="BN235" ca="1">_xlfn.LET(
_xlpm.startCell, INDIRECT(AM235),
_xlpm.row, IF(_xlfn.XLOOKUP(LEFT(N235),$L$157:$L$164,$M$157:$M$164,,0,1),--RIGHT(N235)*_xlfn.XLOOKUP(LEFT(N235),$L$157:$L$164,$O$157:$O$164,,0,1),0),
_xlpm.col, IF(_xlfn.XLOOKUP(LEFT(N235),$L$157:$L$164,$N$157:$N$164,,0,1),--RIGHT(N235)*_xlfn.XLOOKUP(LEFT(N235),$L$157:$L$164,$P$157:$P$164,,0,1),0),
_xlpm.adjRow, IF(ROW(_xlpm.startCell) + _xlpm.row &lt;= 0, 1, _xlpm.row),
_xlpm.adjCol, IF(COLUMN(_xlpm.startCell) + _xlpm.col &lt;= 0, 1, _xlpm.col),
_xlpm.ref, OFFSET(INDIRECT(AM235),_xlpm.adjRow,_xlpm.adjCol,1,1),
ADDRESS(ROW(_xlpm.ref),COLUMN(_xlpm.ref),4,1))</f>
        <v>BK17</v>
      </c>
      <c r="BO235" s="4" t="str" cm="1">
        <f t="array" aca="1" ref="BO235" ca="1">_xlfn.LET(
_xlpm.startCell, INDIRECT(AN235),
_xlpm.row, IF(_xlfn.XLOOKUP(LEFT(O235),$L$157:$L$164,$M$157:$M$164,,0,1),--RIGHT(O235)*_xlfn.XLOOKUP(LEFT(O235),$L$157:$L$164,$O$157:$O$164,,0,1),0),
_xlpm.col, IF(_xlfn.XLOOKUP(LEFT(O235),$L$157:$L$164,$N$157:$N$164,,0,1),--RIGHT(O235)*_xlfn.XLOOKUP(LEFT(O235),$L$157:$L$164,$P$157:$P$164,,0,1),0),
_xlpm.adjRow, IF(ROW(_xlpm.startCell) + _xlpm.row &lt;= 0, 1, _xlpm.row),
_xlpm.adjCol, IF(COLUMN(_xlpm.startCell) + _xlpm.col &lt;= 0, 1, _xlpm.col),
_xlpm.ref, OFFSET(INDIRECT(AN235),_xlpm.adjRow,_xlpm.adjCol,1,1),
ADDRESS(ROW(_xlpm.ref),COLUMN(_xlpm.ref),4,1))</f>
        <v>BK21</v>
      </c>
      <c r="BP235" s="4" t="str" cm="1">
        <f t="array" aca="1" ref="BP235" ca="1">_xlfn.LET(
_xlpm.startCell, INDIRECT(AO235),
_xlpm.row, IF(_xlfn.XLOOKUP(LEFT(P235),$L$157:$L$164,$M$157:$M$164,,0,1),--RIGHT(P235)*_xlfn.XLOOKUP(LEFT(P235),$L$157:$L$164,$O$157:$O$164,,0,1),0),
_xlpm.col, IF(_xlfn.XLOOKUP(LEFT(P235),$L$157:$L$164,$N$157:$N$164,,0,1),--RIGHT(P235)*_xlfn.XLOOKUP(LEFT(P235),$L$157:$L$164,$P$157:$P$164,,0,1),0),
_xlpm.adjRow, IF(ROW(_xlpm.startCell) + _xlpm.row &lt;= 0, 1, _xlpm.row),
_xlpm.adjCol, IF(COLUMN(_xlpm.startCell) + _xlpm.col &lt;= 0, 1, _xlpm.col),
_xlpm.ref, OFFSET(INDIRECT(AO235),_xlpm.adjRow,_xlpm.adjCol,1,1),
ADDRESS(ROW(_xlpm.ref),COLUMN(_xlpm.ref),4,1))</f>
        <v>BK15</v>
      </c>
      <c r="BQ235" s="4" t="str" cm="1">
        <f t="array" aca="1" ref="BQ235" ca="1">_xlfn.LET(
_xlpm.startCell, INDIRECT(AP235),
_xlpm.row, IF(_xlfn.XLOOKUP(LEFT(Q235),$L$157:$L$164,$M$157:$M$164,,0,1),--RIGHT(Q235)*_xlfn.XLOOKUP(LEFT(Q235),$L$157:$L$164,$O$157:$O$164,,0,1),0),
_xlpm.col, IF(_xlfn.XLOOKUP(LEFT(Q235),$L$157:$L$164,$N$157:$N$164,,0,1),--RIGHT(Q235)*_xlfn.XLOOKUP(LEFT(Q235),$L$157:$L$164,$P$157:$P$164,,0,1),0),
_xlpm.adjRow, IF(ROW(_xlpm.startCell) + _xlpm.row &lt;= 0, 1, _xlpm.row),
_xlpm.adjCol, IF(COLUMN(_xlpm.startCell) + _xlpm.col &lt;= 0, 1, _xlpm.col),
_xlpm.ref, OFFSET(INDIRECT(AP235),_xlpm.adjRow,_xlpm.adjCol,1,1),
ADDRESS(ROW(_xlpm.ref),COLUMN(_xlpm.ref),4,1))</f>
        <v>BN15</v>
      </c>
      <c r="BR235" s="4" t="str" cm="1">
        <f t="array" aca="1" ref="BR235" ca="1">_xlfn.LET(
_xlpm.startCell, INDIRECT(AQ235),
_xlpm.row, IF(_xlfn.XLOOKUP(LEFT(R235),$L$157:$L$164,$M$157:$M$164,,0,1),--RIGHT(R235)*_xlfn.XLOOKUP(LEFT(R235),$L$157:$L$164,$O$157:$O$164,,0,1),0),
_xlpm.col, IF(_xlfn.XLOOKUP(LEFT(R235),$L$157:$L$164,$N$157:$N$164,,0,1),--RIGHT(R235)*_xlfn.XLOOKUP(LEFT(R235),$L$157:$L$164,$P$157:$P$164,,0,1),0),
_xlpm.adjRow, IF(ROW(_xlpm.startCell) + _xlpm.row &lt;= 0, 1, _xlpm.row),
_xlpm.adjCol, IF(COLUMN(_xlpm.startCell) + _xlpm.col &lt;= 0, 1, _xlpm.col),
_xlpm.ref, OFFSET(INDIRECT(AQ235),_xlpm.adjRow,_xlpm.adjCol,1,1),
ADDRESS(ROW(_xlpm.ref),COLUMN(_xlpm.ref),4,1))</f>
        <v>BO12</v>
      </c>
      <c r="BS235" s="4" t="str" cm="1">
        <f t="array" aca="1" ref="BS235" ca="1">_xlfn.LET(
_xlpm.startCell, INDIRECT(AR235),
_xlpm.row, IF(_xlfn.XLOOKUP(LEFT(S235),$L$157:$L$164,$M$157:$M$164,,0,1),--RIGHT(S235)*_xlfn.XLOOKUP(LEFT(S235),$L$157:$L$164,$O$157:$O$164,,0,1),0),
_xlpm.col, IF(_xlfn.XLOOKUP(LEFT(S235),$L$157:$L$164,$N$157:$N$164,,0,1),--RIGHT(S235)*_xlfn.XLOOKUP(LEFT(S235),$L$157:$L$164,$P$157:$P$164,,0,1),0),
_xlpm.adjRow, IF(ROW(_xlpm.startCell) + _xlpm.row &lt;= 0, 1, _xlpm.row),
_xlpm.adjCol, IF(COLUMN(_xlpm.startCell) + _xlpm.col &lt;= 0, 1, _xlpm.col),
_xlpm.ref, OFFSET(INDIRECT(AR235),_xlpm.adjRow,_xlpm.adjCol,1,1),
ADDRESS(ROW(_xlpm.ref),COLUMN(_xlpm.ref),4,1))</f>
        <v>BR6</v>
      </c>
      <c r="BT235" s="4" t="str" cm="1">
        <f t="array" aca="1" ref="BT235" ca="1">_xlfn.LET(
_xlpm.startCell, INDIRECT(AS235),
_xlpm.row, IF(_xlfn.XLOOKUP(LEFT(T235),$L$157:$L$164,$M$157:$M$164,,0,1),--RIGHT(T235)*_xlfn.XLOOKUP(LEFT(T235),$L$157:$L$164,$O$157:$O$164,,0,1),0),
_xlpm.col, IF(_xlfn.XLOOKUP(LEFT(T235),$L$157:$L$164,$N$157:$N$164,,0,1),--RIGHT(T235)*_xlfn.XLOOKUP(LEFT(T235),$L$157:$L$164,$P$157:$P$164,,0,1),0),
_xlpm.adjRow, IF(ROW(_xlpm.startCell) + _xlpm.row &lt;= 0, 1, _xlpm.row),
_xlpm.adjCol, IF(COLUMN(_xlpm.startCell) + _xlpm.col &lt;= 0, 1, _xlpm.col),
_xlpm.ref, OFFSET(INDIRECT(AS235),_xlpm.adjRow,_xlpm.adjCol,1,1),
ADDRESS(ROW(_xlpm.ref),COLUMN(_xlpm.ref),4,1))</f>
        <v>BL5</v>
      </c>
      <c r="BU235" s="4" t="str" cm="1">
        <f t="array" aca="1" ref="BU235" ca="1">_xlfn.LET(
_xlpm.startCell, INDIRECT(AT235),
_xlpm.row, IF(_xlfn.XLOOKUP(LEFT(U235),$L$157:$L$164,$M$157:$M$164,,0,1),--RIGHT(U235)*_xlfn.XLOOKUP(LEFT(U235),$L$157:$L$164,$O$157:$O$164,,0,1),0),
_xlpm.col, IF(_xlfn.XLOOKUP(LEFT(U235),$L$157:$L$164,$N$157:$N$164,,0,1),--RIGHT(U235)*_xlfn.XLOOKUP(LEFT(U235),$L$157:$L$164,$P$157:$P$164,,0,1),0),
_xlpm.adjRow, IF(ROW(_xlpm.startCell) + _xlpm.row &lt;= 0, 1, _xlpm.row),
_xlpm.adjCol, IF(COLUMN(_xlpm.startCell) + _xlpm.col &lt;= 0, 1, _xlpm.col),
_xlpm.ref, OFFSET(INDIRECT(AT235),_xlpm.adjRow,_xlpm.adjCol,1,1),
ADDRESS(ROW(_xlpm.ref),COLUMN(_xlpm.ref),4,1))</f>
        <v>BO8</v>
      </c>
      <c r="BV235" s="4" t="str" cm="1">
        <f t="array" aca="1" ref="BV235" ca="1">_xlfn.LET(
_xlpm.startCell, INDIRECT(AU235),
_xlpm.row, IF(_xlfn.XLOOKUP(LEFT(V235),$L$157:$L$164,$M$157:$M$164,,0,1),--RIGHT(V235)*_xlfn.XLOOKUP(LEFT(V235),$L$157:$L$164,$O$157:$O$164,,0,1),0),
_xlpm.col, IF(_xlfn.XLOOKUP(LEFT(V235),$L$157:$L$164,$N$157:$N$164,,0,1),--RIGHT(V235)*_xlfn.XLOOKUP(LEFT(V235),$L$157:$L$164,$P$157:$P$164,,0,1),0),
_xlpm.adjRow, IF(ROW(_xlpm.startCell) + _xlpm.row &lt;= 0, 1, _xlpm.row),
_xlpm.adjCol, IF(COLUMN(_xlpm.startCell) + _xlpm.col &lt;= 0, 1, _xlpm.col),
_xlpm.ref, OFFSET(INDIRECT(AU235),_xlpm.adjRow,_xlpm.adjCol,1,1),
ADDRESS(ROW(_xlpm.ref),COLUMN(_xlpm.ref),4,1))</f>
        <v>BT16</v>
      </c>
      <c r="BW235" s="4" t="str" cm="1">
        <f t="array" aca="1" ref="BW235" ca="1">_xlfn.LET(
_xlpm.startCell, INDIRECT(AV235),
_xlpm.row, IF(_xlfn.XLOOKUP(LEFT(W235),$L$157:$L$164,$M$157:$M$164,,0,1),--RIGHT(W235)*_xlfn.XLOOKUP(LEFT(W235),$L$157:$L$164,$O$157:$O$164,,0,1),0),
_xlpm.col, IF(_xlfn.XLOOKUP(LEFT(W235),$L$157:$L$164,$N$157:$N$164,,0,1),--RIGHT(W235)*_xlfn.XLOOKUP(LEFT(W235),$L$157:$L$164,$P$157:$P$164,,0,1),0),
_xlpm.adjRow, IF(ROW(_xlpm.startCell) + _xlpm.row &lt;= 0, 1, _xlpm.row),
_xlpm.adjCol, IF(COLUMN(_xlpm.startCell) + _xlpm.col &lt;= 0, 1, _xlpm.col),
_xlpm.ref, OFFSET(INDIRECT(AV235),_xlpm.adjRow,_xlpm.adjCol,1,1),
ADDRESS(ROW(_xlpm.ref),COLUMN(_xlpm.ref),4,1))</f>
        <v>BU25</v>
      </c>
      <c r="BX235" s="4" t="str" cm="1">
        <f t="array" aca="1" ref="BX235" ca="1">_xlfn.LET(
_xlpm.startCell, INDIRECT(AW235),
_xlpm.row, IF(_xlfn.XLOOKUP(LEFT(X235),$L$157:$L$164,$M$157:$M$164,,0,1),--RIGHT(X235)*_xlfn.XLOOKUP(LEFT(X235),$L$157:$L$164,$O$157:$O$164,,0,1),0),
_xlpm.col, IF(_xlfn.XLOOKUP(LEFT(X235),$L$157:$L$164,$N$157:$N$164,,0,1),--RIGHT(X235)*_xlfn.XLOOKUP(LEFT(X235),$L$157:$L$164,$P$157:$P$164,,0,1),0),
_xlpm.adjRow, IF(ROW(_xlpm.startCell) + _xlpm.row &lt;= 0, 1, _xlpm.row),
_xlpm.adjCol, IF(COLUMN(_xlpm.startCell) + _xlpm.col &lt;= 0, 1, _xlpm.col),
_xlpm.ref, OFFSET(INDIRECT(AW235),_xlpm.adjRow,_xlpm.adjCol,1,1),
ADDRESS(ROW(_xlpm.ref),COLUMN(_xlpm.ref),4,1))</f>
        <v>BS18</v>
      </c>
      <c r="BY235" s="4" t="str" cm="1">
        <f t="array" aca="1" ref="BY235" ca="1">_xlfn.LET(
_xlpm.startCell, INDIRECT(AX235),
_xlpm.row, IF(_xlfn.XLOOKUP(LEFT(Y235),$L$157:$L$164,$M$157:$M$164,,0,1),--RIGHT(Y235)*_xlfn.XLOOKUP(LEFT(Y235),$L$157:$L$164,$O$157:$O$164,,0,1),0),
_xlpm.col, IF(_xlfn.XLOOKUP(LEFT(Y235),$L$157:$L$164,$N$157:$N$164,,0,1),--RIGHT(Y235)*_xlfn.XLOOKUP(LEFT(Y235),$L$157:$L$164,$P$157:$P$164,,0,1),0),
_xlpm.adjRow, IF(ROW(_xlpm.startCell) + _xlpm.row &lt;= 0, 1, _xlpm.row),
_xlpm.adjCol, IF(COLUMN(_xlpm.startCell) + _xlpm.col &lt;= 0, 1, _xlpm.col),
_xlpm.ref, OFFSET(INDIRECT(AX235),_xlpm.adjRow,_xlpm.adjCol,1,1),
ADDRESS(ROW(_xlpm.ref),COLUMN(_xlpm.ref),4,1))</f>
        <v>BM17</v>
      </c>
      <c r="BZ235" s="4" t="str" cm="1">
        <f t="array" aca="1" ref="BZ235" ca="1">_xlfn.LET(
_xlpm.startCell, INDIRECT(AY235),
_xlpm.row, IF(_xlfn.XLOOKUP(LEFT(Z235),$L$157:$L$164,$M$157:$M$164,,0,1),--RIGHT(Z235)*_xlfn.XLOOKUP(LEFT(Z235),$L$157:$L$164,$O$157:$O$164,,0,1),0),
_xlpm.col, IF(_xlfn.XLOOKUP(LEFT(Z235),$L$157:$L$164,$N$157:$N$164,,0,1),--RIGHT(Z235)*_xlfn.XLOOKUP(LEFT(Z235),$L$157:$L$164,$P$157:$P$164,,0,1),0),
_xlpm.adjRow, IF(ROW(_xlpm.startCell) + _xlpm.row &lt;= 0, 1, _xlpm.row),
_xlpm.adjCol, IF(COLUMN(_xlpm.startCell) + _xlpm.col &lt;= 0, 1, _xlpm.col),
_xlpm.ref, OFFSET(INDIRECT(AY235),_xlpm.adjRow,_xlpm.adjCol,1,1),
ADDRESS(ROW(_xlpm.ref),COLUMN(_xlpm.ref),4,1))</f>
        <v>BL21</v>
      </c>
      <c r="CA235" s="4" t="str" cm="1">
        <f t="array" aca="1" ref="CA235" ca="1">_xlfn.LET(
_xlpm.startCell, INDIRECT(AZ235),
_xlpm.row, IF(_xlfn.XLOOKUP(LEFT(AA235),$L$157:$L$164,$M$157:$M$164,,0,1),--RIGHT(AA235)*_xlfn.XLOOKUP(LEFT(AA235),$L$157:$L$164,$O$157:$O$164,,0,1),0),
_xlpm.col, IF(_xlfn.XLOOKUP(LEFT(AA235),$L$157:$L$164,$N$157:$N$164,,0,1),--RIGHT(AA235)*_xlfn.XLOOKUP(LEFT(AA235),$L$157:$L$164,$P$157:$P$164,,0,1),0),
_xlpm.adjRow, IF(ROW(_xlpm.startCell) + _xlpm.row &lt;= 0, 1, _xlpm.row),
_xlpm.adjCol, IF(COLUMN(_xlpm.startCell) + _xlpm.col &lt;= 0, 1, _xlpm.col),
_xlpm.ref, OFFSET(INDIRECT(AZ235),_xlpm.adjRow,_xlpm.adjCol,1,1),
ADDRESS(ROW(_xlpm.ref),COLUMN(_xlpm.ref),4,1))</f>
        <v>BS21</v>
      </c>
      <c r="CB235" s="4" t="str" cm="1">
        <f t="array" aca="1" ref="CB235" ca="1">_xlfn.LET(
_xlpm.startCell, INDIRECT(BA235),
_xlpm.row, IF(_xlfn.XLOOKUP(LEFT(AB235),$L$157:$L$164,$M$157:$M$164,,0,1),--RIGHT(AB235)*_xlfn.XLOOKUP(LEFT(AB235),$L$157:$L$164,$O$157:$O$164,,0,1),0),
_xlpm.col, IF(_xlfn.XLOOKUP(LEFT(AB235),$L$157:$L$164,$N$157:$N$164,,0,1),--RIGHT(AB235)*_xlfn.XLOOKUP(LEFT(AB235),$L$157:$L$164,$P$157:$P$164,,0,1),0),
_xlpm.adjRow, IF(ROW(_xlpm.startCell) + _xlpm.row &lt;= 0, 1, _xlpm.row),
_xlpm.adjCol, IF(COLUMN(_xlpm.startCell) + _xlpm.col &lt;= 0, 1, _xlpm.col),
_xlpm.ref, OFFSET(INDIRECT(BA235),_xlpm.adjRow,_xlpm.adjCol,1,1),
ADDRESS(ROW(_xlpm.ref),COLUMN(_xlpm.ref),4,1))</f>
        <v>BL25</v>
      </c>
      <c r="CC235" s="4" t="str" cm="1">
        <f t="array" aca="1" ref="CC235" ca="1">_xlfn.LET(
_xlpm.startCell, INDIRECT(BB235),
_xlpm.row, IF(_xlfn.XLOOKUP(LEFT(AC235),$L$157:$L$164,$M$157:$M$164,,0,1),--RIGHT(AC235)*_xlfn.XLOOKUP(LEFT(AC235),$L$157:$L$164,$O$157:$O$164,,0,1),0),
_xlpm.col, IF(_xlfn.XLOOKUP(LEFT(AC235),$L$157:$L$164,$N$157:$N$164,,0,1),--RIGHT(AC235)*_xlfn.XLOOKUP(LEFT(AC235),$L$157:$L$164,$P$157:$P$164,,0,1),0),
_xlpm.adjRow, IF(ROW(_xlpm.startCell) + _xlpm.row &lt;= 0, 1, _xlpm.row),
_xlpm.adjCol, IF(COLUMN(_xlpm.startCell) + _xlpm.col &lt;= 0, 1, _xlpm.col),
_xlpm.ref, OFFSET(INDIRECT(BB235),_xlpm.adjRow,_xlpm.adjCol,1,1),
ADDRESS(ROW(_xlpm.ref),COLUMN(_xlpm.ref),4,1))</f>
        <v>BC25</v>
      </c>
      <c r="CD235" s="4" t="str" cm="1">
        <f t="array" aca="1" ref="CD235" ca="1">_xlfn.LET(
_xlpm.startCell, INDIRECT(BC235),
_xlpm.row, IF(_xlfn.XLOOKUP(LEFT(AD235),$L$157:$L$164,$M$157:$M$164,,0,1),--RIGHT(AD235)*_xlfn.XLOOKUP(LEFT(AD235),$L$157:$L$164,$O$157:$O$164,,0,1),0),
_xlpm.col, IF(_xlfn.XLOOKUP(LEFT(AD235),$L$157:$L$164,$N$157:$N$164,,0,1),--RIGHT(AD235)*_xlfn.XLOOKUP(LEFT(AD235),$L$157:$L$164,$P$157:$P$164,,0,1),0),
_xlpm.adjRow, IF(ROW(_xlpm.startCell) + _xlpm.row &lt;= 0, 1, _xlpm.row),
_xlpm.adjCol, IF(COLUMN(_xlpm.startCell) + _xlpm.col &lt;= 0, 1, _xlpm.col),
_xlpm.ref, OFFSET(INDIRECT(BC235),_xlpm.adjRow,_xlpm.adjCol,1,1),
ADDRESS(ROW(_xlpm.ref),COLUMN(_xlpm.ref),4,1))</f>
        <v>BJ18</v>
      </c>
      <c r="CE235" s="4" t="str" cm="1">
        <f t="array" aca="1" ref="CE235" ca="1">_xlfn.LET(
_xlpm.startCell, INDIRECT(BD235),
_xlpm.row, IF(_xlfn.XLOOKUP(LEFT(AE235),$L$157:$L$164,$M$157:$M$164,,0,1),--RIGHT(AE235)*_xlfn.XLOOKUP(LEFT(AE235),$L$157:$L$164,$O$157:$O$164,,0,1),0),
_xlpm.col, IF(_xlfn.XLOOKUP(LEFT(AE235),$L$157:$L$164,$N$157:$N$164,,0,1),--RIGHT(AE235)*_xlfn.XLOOKUP(LEFT(AE235),$L$157:$L$164,$P$157:$P$164,,0,1),0),
_xlpm.adjRow, IF(ROW(_xlpm.startCell) + _xlpm.row &lt;= 0, 1, _xlpm.row),
_xlpm.adjCol, IF(COLUMN(_xlpm.startCell) + _xlpm.col &lt;= 0, 1, _xlpm.col),
_xlpm.ref, OFFSET(INDIRECT(BD235),_xlpm.adjRow,_xlpm.adjCol,1,1),
ADDRESS(ROW(_xlpm.ref),COLUMN(_xlpm.ref),4,1))</f>
        <v>BH20</v>
      </c>
      <c r="CF235" s="4" t="str" cm="1">
        <f t="array" aca="1" ref="CF235" ca="1">_xlfn.LET(
_xlpm.startCell, INDIRECT(BE235),
_xlpm.row, IF(_xlfn.XLOOKUP(LEFT(AF235),$L$157:$L$164,$M$157:$M$164,,0,1),--RIGHT(AF235)*_xlfn.XLOOKUP(LEFT(AF235),$L$157:$L$164,$O$157:$O$164,,0,1),0),
_xlpm.col, IF(_xlfn.XLOOKUP(LEFT(AF235),$L$157:$L$164,$N$157:$N$164,,0,1),--RIGHT(AF235)*_xlfn.XLOOKUP(LEFT(AF235),$L$157:$L$164,$P$157:$P$164,,0,1),0),
_xlpm.adjRow, IF(ROW(_xlpm.startCell) + _xlpm.row &lt;= 0, 1, _xlpm.row),
_xlpm.adjCol, IF(COLUMN(_xlpm.startCell) + _xlpm.col &lt;= 0, 1, _xlpm.col),
_xlpm.ref, OFFSET(INDIRECT(BE235),_xlpm.adjRow,_xlpm.adjCol,1,1),
ADDRESS(ROW(_xlpm.ref),COLUMN(_xlpm.ref),4,1))</f>
        <v>BH18</v>
      </c>
      <c r="CG235" s="4"/>
      <c r="CH235" s="4"/>
      <c r="CI235" s="4"/>
      <c r="CJ235" s="4"/>
      <c r="CK235" s="1" t="b">
        <f ca="1"/>
        <v>1</v>
      </c>
      <c r="CL235" s="1" t="b">
        <f ca="1"/>
        <v>1</v>
      </c>
      <c r="CM235" s="1" t="b">
        <f ca="1"/>
        <v>1</v>
      </c>
      <c r="CN235" s="1" t="b">
        <f ca="1"/>
        <v>1</v>
      </c>
      <c r="CO235" s="1" t="b">
        <f ca="1"/>
        <v>0</v>
      </c>
      <c r="CP235" s="1" t="b">
        <f ca="1"/>
        <v>1</v>
      </c>
      <c r="CQ235" s="5" t="b">
        <f ca="1"/>
        <v>1</v>
      </c>
      <c r="CR235" s="4" t="b">
        <f ca="1"/>
        <v>1</v>
      </c>
      <c r="CS235" s="4" t="b">
        <f ca="1"/>
        <v>1</v>
      </c>
      <c r="CT235" s="4" t="b">
        <f ca="1"/>
        <v>0</v>
      </c>
      <c r="CU235" s="4" t="b">
        <f ca="1"/>
        <v>0</v>
      </c>
      <c r="CV235" s="4" t="b">
        <f ca="1"/>
        <v>0</v>
      </c>
      <c r="CW235" s="4" t="b">
        <f ca="1"/>
        <v>0</v>
      </c>
      <c r="CX235" s="4" t="b">
        <f ca="1"/>
        <v>0</v>
      </c>
      <c r="CY235" s="4" t="b">
        <f ca="1"/>
        <v>0</v>
      </c>
      <c r="CZ235" s="4" t="b">
        <f ca="1"/>
        <v>0</v>
      </c>
      <c r="DA235" s="4" t="b">
        <f ca="1"/>
        <v>0</v>
      </c>
      <c r="DB235" s="4" t="b">
        <f ca="1"/>
        <v>0</v>
      </c>
      <c r="DC235" s="4" t="b">
        <f ca="1"/>
        <v>1</v>
      </c>
      <c r="DD235" s="4" t="b">
        <f ca="1"/>
        <v>0</v>
      </c>
      <c r="DE235" s="4" t="b">
        <f ca="1"/>
        <v>1</v>
      </c>
      <c r="DF235" s="4" t="b">
        <f ca="1"/>
        <v>1</v>
      </c>
      <c r="DG235" s="4" t="b">
        <f ca="1"/>
        <v>1</v>
      </c>
      <c r="DH235" s="4" t="b">
        <f ca="1"/>
        <v>1</v>
      </c>
      <c r="DI235" s="4" t="b">
        <f ca="1"/>
        <v>1</v>
      </c>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row>
    <row r="236" spans="2:250" ht="23.25">
      <c r="B236" s="14">
        <f t="shared" si="6"/>
        <v>106</v>
      </c>
      <c r="C236" s="12">
        <v>6</v>
      </c>
      <c r="D236" s="161">
        <v>8</v>
      </c>
      <c r="E236" s="23" t="str">
        <f ca="1"/>
        <v>BK12</v>
      </c>
      <c r="G236" s="15" t="s">
        <v>25</v>
      </c>
      <c r="H236" s="15" t="s">
        <v>115</v>
      </c>
      <c r="I236" s="15" t="s">
        <v>81</v>
      </c>
      <c r="J236" s="15" t="s">
        <v>111</v>
      </c>
      <c r="K236" s="15" t="s">
        <v>108</v>
      </c>
      <c r="L236" s="15" t="s">
        <v>54</v>
      </c>
      <c r="M236" s="15" t="s">
        <v>78</v>
      </c>
      <c r="N236" s="15" t="s">
        <v>52</v>
      </c>
      <c r="O236" s="15" t="s">
        <v>110</v>
      </c>
      <c r="P236" s="15" t="s">
        <v>80</v>
      </c>
      <c r="Q236" s="15" t="s">
        <v>116</v>
      </c>
      <c r="R236" s="15" t="s">
        <v>112</v>
      </c>
      <c r="S236" s="15" t="s">
        <v>69</v>
      </c>
      <c r="T236" s="15" t="s">
        <v>94</v>
      </c>
      <c r="U236" s="15" t="s">
        <v>52</v>
      </c>
      <c r="V236" s="15" t="s">
        <v>106</v>
      </c>
      <c r="W236" s="15" t="s">
        <v>82</v>
      </c>
      <c r="X236" s="15" t="s">
        <v>89</v>
      </c>
      <c r="Y236" s="15" t="s">
        <v>85</v>
      </c>
      <c r="Z236" s="15" t="s">
        <v>97</v>
      </c>
      <c r="AA236" s="15" t="s">
        <v>73</v>
      </c>
      <c r="AB236" s="15" t="s">
        <v>52</v>
      </c>
      <c r="AC236" s="15" t="s">
        <v>50</v>
      </c>
      <c r="AD236" s="15" t="s">
        <v>68</v>
      </c>
      <c r="AE236" s="15" t="s">
        <v>117</v>
      </c>
      <c r="AF236" s="15" t="s">
        <v>68</v>
      </c>
      <c r="AH236" s="1" t="str" cm="1">
        <f t="array" aca="1" ref="AH236" ca="1">_xlfn.LET(
_xlpm.startCell, INDIRECT(G236),
_xlpm.row, IF(_xlfn.XLOOKUP(LEFT(H236),$L$157:$L$164,$M$157:$M$164,,0,1),--RIGHT(H236)*_xlfn.XLOOKUP(LEFT(H236),$L$157:$L$164,$O$157:$O$164,,0,1),0),
_xlpm.col, IF(_xlfn.XLOOKUP(LEFT(H236),$L$157:$L$164,$N$157:$N$164,,0,1),--RIGHT(H236)*_xlfn.XLOOKUP(LEFT(H236),$L$157:$L$164,$P$157:$P$164,,0,1),0),
_xlpm.adjRow, IF(ROW(_xlpm.startCell) + _xlpm.row &lt;= 0, 1, _xlpm.row),
_xlpm.adjCol, IF(COLUMN(_xlpm.startCell) + _xlpm.col &lt;= 0, 1, _xlpm.col),
_xlpm.ref, OFFSET(INDIRECT(G236),_xlpm.adjRow,_xlpm.adjCol,1,1),
ADDRESS(_xlfn.IFS(ROW(_xlpm.ref)&lt;8,8,ROW(_xlpm.ref)&gt;27,27,TRUE,ROW(_xlpm.ref)),_xlfn.IFS(COLUMN(_xlpm.ref)&lt;5,5,COLUMN(_xlpm.ref)&gt;64,64,TRUE,COLUMN(_xlpm.ref)),4,1))</f>
        <v>P19</v>
      </c>
      <c r="AI236" s="1" t="str" cm="1">
        <f t="array" aca="1" ref="AI236" ca="1">_xlfn.LET(
_xlpm.startCell, INDIRECT(AH236),
_xlpm.row, IF(_xlfn.XLOOKUP(LEFT(I236),$L$157:$L$164,$M$157:$M$164,,0,1),--RIGHT(I236)*_xlfn.XLOOKUP(LEFT(I236),$L$157:$L$164,$O$157:$O$164,,0,1),0),
_xlpm.col, IF(_xlfn.XLOOKUP(LEFT(I236),$L$157:$L$164,$N$157:$N$164,,0,1),--RIGHT(I236)*_xlfn.XLOOKUP(LEFT(I236),$L$157:$L$164,$P$157:$P$164,,0,1),0),
_xlpm.adjRow, IF(ROW(_xlpm.startCell) + _xlpm.row &lt;= 0, 1, _xlpm.row),
_xlpm.adjCol, IF(COLUMN(_xlpm.startCell) + _xlpm.col &lt;= 0, 1, _xlpm.col),
_xlpm.ref, OFFSET(INDIRECT(AH236),_xlpm.adjRow,_xlpm.adjCol,1,1),
ADDRESS(_xlfn.IFS(ROW(_xlpm.ref)&lt;8,8,ROW(_xlpm.ref)&gt;27,27,TRUE,ROW(_xlpm.ref)),_xlfn.IFS(COLUMN(_xlpm.ref)&lt;5,5,COLUMN(_xlpm.ref)&gt;64,64,TRUE,COLUMN(_xlpm.ref)),4,1))</f>
        <v>T19</v>
      </c>
      <c r="AJ236" s="1" t="str" cm="1">
        <f t="array" aca="1" ref="AJ236" ca="1">_xlfn.LET(
_xlpm.startCell, INDIRECT(AI236),
_xlpm.row, IF(_xlfn.XLOOKUP(LEFT(J236),$L$157:$L$164,$M$157:$M$164,,0,1),--RIGHT(J236)*_xlfn.XLOOKUP(LEFT(J236),$L$157:$L$164,$O$157:$O$164,,0,1),0),
_xlpm.col, IF(_xlfn.XLOOKUP(LEFT(J236),$L$157:$L$164,$N$157:$N$164,,0,1),--RIGHT(J236)*_xlfn.XLOOKUP(LEFT(J236),$L$157:$L$164,$P$157:$P$164,,0,1),0),
_xlpm.adjRow, IF(ROW(_xlpm.startCell) + _xlpm.row &lt;= 0, 1, _xlpm.row),
_xlpm.adjCol, IF(COLUMN(_xlpm.startCell) + _xlpm.col &lt;= 0, 1, _xlpm.col),
_xlpm.ref, OFFSET(INDIRECT(AI236),_xlpm.adjRow,_xlpm.adjCol,1,1),
ADDRESS(_xlfn.IFS(ROW(_xlpm.ref)&lt;8,8,ROW(_xlpm.ref)&gt;27,27,TRUE,ROW(_xlpm.ref)),_xlfn.IFS(COLUMN(_xlpm.ref)&lt;5,5,COLUMN(_xlpm.ref)&gt;64,64,TRUE,COLUMN(_xlpm.ref)),4,1))</f>
        <v>AC27</v>
      </c>
      <c r="AK236" s="1" t="str" cm="1">
        <f t="array" aca="1" ref="AK236" ca="1">_xlfn.LET(
_xlpm.startCell, INDIRECT(AJ236),
_xlpm.row, IF(_xlfn.XLOOKUP(LEFT(K236),$L$157:$L$164,$M$157:$M$164,,0,1),--RIGHT(K236)*_xlfn.XLOOKUP(LEFT(K236),$L$157:$L$164,$O$157:$O$164,,0,1),0),
_xlpm.col, IF(_xlfn.XLOOKUP(LEFT(K236),$L$157:$L$164,$N$157:$N$164,,0,1),--RIGHT(K236)*_xlfn.XLOOKUP(LEFT(K236),$L$157:$L$164,$P$157:$P$164,,0,1),0),
_xlpm.adjRow, IF(ROW(_xlpm.startCell) + _xlpm.row &lt;= 0, 1, _xlpm.row),
_xlpm.adjCol, IF(COLUMN(_xlpm.startCell) + _xlpm.col &lt;= 0, 1, _xlpm.col),
_xlpm.ref, OFFSET(INDIRECT(AJ236),_xlpm.adjRow,_xlpm.adjCol,1,1),
ADDRESS(_xlfn.IFS(ROW(_xlpm.ref)&lt;8,8,ROW(_xlpm.ref)&gt;27,27,TRUE,ROW(_xlpm.ref)),_xlfn.IFS(COLUMN(_xlpm.ref)&lt;5,5,COLUMN(_xlpm.ref)&gt;64,64,TRUE,COLUMN(_xlpm.ref)),4,1))</f>
        <v>AD27</v>
      </c>
      <c r="AL236" s="1" t="str" cm="1">
        <f t="array" aca="1" ref="AL236" ca="1">_xlfn.LET(
_xlpm.startCell, INDIRECT(AK236),
_xlpm.row, IF(_xlfn.XLOOKUP(LEFT(L236),$L$157:$L$164,$M$157:$M$164,,0,1),--RIGHT(L236)*_xlfn.XLOOKUP(LEFT(L236),$L$157:$L$164,$O$157:$O$164,,0,1),0),
_xlpm.col, IF(_xlfn.XLOOKUP(LEFT(L236),$L$157:$L$164,$N$157:$N$164,,0,1),--RIGHT(L236)*_xlfn.XLOOKUP(LEFT(L236),$L$157:$L$164,$P$157:$P$164,,0,1),0),
_xlpm.adjRow, IF(ROW(_xlpm.startCell) + _xlpm.row &lt;= 0, 1, _xlpm.row),
_xlpm.adjCol, IF(COLUMN(_xlpm.startCell) + _xlpm.col &lt;= 0, 1, _xlpm.col),
_xlpm.ref, OFFSET(INDIRECT(AK236),_xlpm.adjRow,_xlpm.adjCol,1,1),
ADDRESS(_xlfn.IFS(ROW(_xlpm.ref)&lt;8,8,ROW(_xlpm.ref)&gt;27,27,TRUE,ROW(_xlpm.ref)),_xlfn.IFS(COLUMN(_xlpm.ref)&lt;5,5,COLUMN(_xlpm.ref)&gt;64,64,TRUE,COLUMN(_xlpm.ref)),4,1))</f>
        <v>AI27</v>
      </c>
      <c r="AM236" s="1" t="str" cm="1">
        <f t="array" aca="1" ref="AM236" ca="1">_xlfn.LET(
_xlpm.startCell, INDIRECT(AL236),
_xlpm.row, IF(_xlfn.XLOOKUP(LEFT(M236),$L$157:$L$164,$M$157:$M$164,,0,1),--RIGHT(M236)*_xlfn.XLOOKUP(LEFT(M236),$L$157:$L$164,$O$157:$O$164,,0,1),0),
_xlpm.col, IF(_xlfn.XLOOKUP(LEFT(M236),$L$157:$L$164,$N$157:$N$164,,0,1),--RIGHT(M236)*_xlfn.XLOOKUP(LEFT(M236),$L$157:$L$164,$P$157:$P$164,,0,1),0),
_xlpm.adjRow, IF(ROW(_xlpm.startCell) + _xlpm.row &lt;= 0, 1, _xlpm.row),
_xlpm.adjCol, IF(COLUMN(_xlpm.startCell) + _xlpm.col &lt;= 0, 1, _xlpm.col),
_xlpm.ref, OFFSET(INDIRECT(AL236),_xlpm.adjRow,_xlpm.adjCol,1,1),
ADDRESS(_xlfn.IFS(ROW(_xlpm.ref)&lt;8,8,ROW(_xlpm.ref)&gt;27,27,TRUE,ROW(_xlpm.ref)),_xlfn.IFS(COLUMN(_xlpm.ref)&lt;5,5,COLUMN(_xlpm.ref)&gt;64,64,TRUE,COLUMN(_xlpm.ref)),4,1))</f>
        <v>AK27</v>
      </c>
      <c r="AN236" s="1" t="str" cm="1">
        <f t="array" aca="1" ref="AN236" ca="1">_xlfn.LET(
_xlpm.startCell, INDIRECT(AM236),
_xlpm.row, IF(_xlfn.XLOOKUP(LEFT(N236),$L$157:$L$164,$M$157:$M$164,,0,1),--RIGHT(N236)*_xlfn.XLOOKUP(LEFT(N236),$L$157:$L$164,$O$157:$O$164,,0,1),0),
_xlpm.col, IF(_xlfn.XLOOKUP(LEFT(N236),$L$157:$L$164,$N$157:$N$164,,0,1),--RIGHT(N236)*_xlfn.XLOOKUP(LEFT(N236),$L$157:$L$164,$P$157:$P$164,,0,1),0),
_xlpm.adjRow, IF(ROW(_xlpm.startCell) + _xlpm.row &lt;= 0, 1, _xlpm.row),
_xlpm.adjCol, IF(COLUMN(_xlpm.startCell) + _xlpm.col &lt;= 0, 1, _xlpm.col),
_xlpm.ref, OFFSET(INDIRECT(AM236),_xlpm.adjRow,_xlpm.adjCol,1,1),
ADDRESS(_xlfn.IFS(ROW(_xlpm.ref)&lt;8,8,ROW(_xlpm.ref)&gt;27,27,TRUE,ROW(_xlpm.ref)),_xlfn.IFS(COLUMN(_xlpm.ref)&lt;5,5,COLUMN(_xlpm.ref)&gt;64,64,TRUE,COLUMN(_xlpm.ref)),4,1))</f>
        <v>AS19</v>
      </c>
      <c r="AO236" s="1" t="str" cm="1">
        <f t="array" aca="1" ref="AO236" ca="1">_xlfn.LET(
_xlpm.startCell, INDIRECT(AN236),
_xlpm.row, IF(_xlfn.XLOOKUP(LEFT(O236),$L$157:$L$164,$M$157:$M$164,,0,1),--RIGHT(O236)*_xlfn.XLOOKUP(LEFT(O236),$L$157:$L$164,$O$157:$O$164,,0,1),0),
_xlpm.col, IF(_xlfn.XLOOKUP(LEFT(O236),$L$157:$L$164,$N$157:$N$164,,0,1),--RIGHT(O236)*_xlfn.XLOOKUP(LEFT(O236),$L$157:$L$164,$P$157:$P$164,,0,1),0),
_xlpm.adjRow, IF(ROW(_xlpm.startCell) + _xlpm.row &lt;= 0, 1, _xlpm.row),
_xlpm.adjCol, IF(COLUMN(_xlpm.startCell) + _xlpm.col &lt;= 0, 1, _xlpm.col),
_xlpm.ref, OFFSET(INDIRECT(AN236),_xlpm.adjRow,_xlpm.adjCol,1,1),
ADDRESS(_xlfn.IFS(ROW(_xlpm.ref)&lt;8,8,ROW(_xlpm.ref)&gt;27,27,TRUE,ROW(_xlpm.ref)),_xlfn.IFS(COLUMN(_xlpm.ref)&lt;5,5,COLUMN(_xlpm.ref)&gt;64,64,TRUE,COLUMN(_xlpm.ref)),4,1))</f>
        <v>AZ12</v>
      </c>
      <c r="AP236" s="1" t="str" cm="1">
        <f t="array" aca="1" ref="AP236" ca="1">_xlfn.LET(
_xlpm.startCell, INDIRECT(AO236),
_xlpm.row, IF(_xlfn.XLOOKUP(LEFT(P236),$L$157:$L$164,$M$157:$M$164,,0,1),--RIGHT(P236)*_xlfn.XLOOKUP(LEFT(P236),$L$157:$L$164,$O$157:$O$164,,0,1),0),
_xlpm.col, IF(_xlfn.XLOOKUP(LEFT(P236),$L$157:$L$164,$N$157:$N$164,,0,1),--RIGHT(P236)*_xlfn.XLOOKUP(LEFT(P236),$L$157:$L$164,$P$157:$P$164,,0,1),0),
_xlpm.adjRow, IF(ROW(_xlpm.startCell) + _xlpm.row &lt;= 0, 1, _xlpm.row),
_xlpm.adjCol, IF(COLUMN(_xlpm.startCell) + _xlpm.col &lt;= 0, 1, _xlpm.col),
_xlpm.ref, OFFSET(INDIRECT(AO236),_xlpm.adjRow,_xlpm.adjCol,1,1),
ADDRESS(_xlfn.IFS(ROW(_xlpm.ref)&lt;8,8,ROW(_xlpm.ref)&gt;27,27,TRUE,ROW(_xlpm.ref)),_xlfn.IFS(COLUMN(_xlpm.ref)&lt;5,5,COLUMN(_xlpm.ref)&gt;64,64,TRUE,COLUMN(_xlpm.ref)),4,1))</f>
        <v>AZ8</v>
      </c>
      <c r="AQ236" s="1" t="str" cm="1">
        <f t="array" aca="1" ref="AQ236" ca="1">_xlfn.LET(
_xlpm.startCell, INDIRECT(AP236),
_xlpm.row, IF(_xlfn.XLOOKUP(LEFT(Q236),$L$157:$L$164,$M$157:$M$164,,0,1),--RIGHT(Q236)*_xlfn.XLOOKUP(LEFT(Q236),$L$157:$L$164,$O$157:$O$164,,0,1),0),
_xlpm.col, IF(_xlfn.XLOOKUP(LEFT(Q236),$L$157:$L$164,$N$157:$N$164,,0,1),--RIGHT(Q236)*_xlfn.XLOOKUP(LEFT(Q236),$L$157:$L$164,$P$157:$P$164,,0,1),0),
_xlpm.adjRow, IF(ROW(_xlpm.startCell) + _xlpm.row &lt;= 0, 1, _xlpm.row),
_xlpm.adjCol, IF(COLUMN(_xlpm.startCell) + _xlpm.col &lt;= 0, 1, _xlpm.col),
_xlpm.ref, OFFSET(INDIRECT(AP236),_xlpm.adjRow,_xlpm.adjCol,1,1),
ADDRESS(_xlfn.IFS(ROW(_xlpm.ref)&lt;8,8,ROW(_xlpm.ref)&gt;27,27,TRUE,ROW(_xlpm.ref)),_xlfn.IFS(COLUMN(_xlpm.ref)&lt;5,5,COLUMN(_xlpm.ref)&gt;64,64,TRUE,COLUMN(_xlpm.ref)),4,1))</f>
        <v>AR9</v>
      </c>
      <c r="AR236" s="1" t="str" cm="1">
        <f t="array" aca="1" ref="AR236" ca="1">_xlfn.LET(
_xlpm.startCell, INDIRECT(AQ236),
_xlpm.row, IF(_xlfn.XLOOKUP(LEFT(R236),$L$157:$L$164,$M$157:$M$164,,0,1),--RIGHT(R236)*_xlfn.XLOOKUP(LEFT(R236),$L$157:$L$164,$O$157:$O$164,,0,1),0),
_xlpm.col, IF(_xlfn.XLOOKUP(LEFT(R236),$L$157:$L$164,$N$157:$N$164,,0,1),--RIGHT(R236)*_xlfn.XLOOKUP(LEFT(R236),$L$157:$L$164,$P$157:$P$164,,0,1),0),
_xlpm.adjRow, IF(ROW(_xlpm.startCell) + _xlpm.row &lt;= 0, 1, _xlpm.row),
_xlpm.adjCol, IF(COLUMN(_xlpm.startCell) + _xlpm.col &lt;= 0, 1, _xlpm.col),
_xlpm.ref, OFFSET(INDIRECT(AQ236),_xlpm.adjRow,_xlpm.adjCol,1,1),
ADDRESS(_xlfn.IFS(ROW(_xlpm.ref)&lt;8,8,ROW(_xlpm.ref)&gt;27,27,TRUE,ROW(_xlpm.ref)),_xlfn.IFS(COLUMN(_xlpm.ref)&lt;5,5,COLUMN(_xlpm.ref)&gt;64,64,TRUE,COLUMN(_xlpm.ref)),4,1))</f>
        <v>AW8</v>
      </c>
      <c r="AS236" s="1" t="str" cm="1">
        <f t="array" aca="1" ref="AS236" ca="1">_xlfn.LET(
_xlpm.startCell, INDIRECT(AR236),
_xlpm.row, IF(_xlfn.XLOOKUP(LEFT(S236),$L$157:$L$164,$M$157:$M$164,,0,1),--RIGHT(S236)*_xlfn.XLOOKUP(LEFT(S236),$L$157:$L$164,$O$157:$O$164,,0,1),0),
_xlpm.col, IF(_xlfn.XLOOKUP(LEFT(S236),$L$157:$L$164,$N$157:$N$164,,0,1),--RIGHT(S236)*_xlfn.XLOOKUP(LEFT(S236),$L$157:$L$164,$P$157:$P$164,,0,1),0),
_xlpm.adjRow, IF(ROW(_xlpm.startCell) + _xlpm.row &lt;= 0, 1, _xlpm.row),
_xlpm.adjCol, IF(COLUMN(_xlpm.startCell) + _xlpm.col &lt;= 0, 1, _xlpm.col),
_xlpm.ref, OFFSET(INDIRECT(AR236),_xlpm.adjRow,_xlpm.adjCol,1,1),
ADDRESS(_xlfn.IFS(ROW(_xlpm.ref)&lt;8,8,ROW(_xlpm.ref)&gt;27,27,TRUE,ROW(_xlpm.ref)),_xlfn.IFS(COLUMN(_xlpm.ref)&lt;5,5,COLUMN(_xlpm.ref)&gt;64,64,TRUE,COLUMN(_xlpm.ref)),4,1))</f>
        <v>AW8</v>
      </c>
      <c r="AT236" s="1" t="str" cm="1">
        <f t="array" aca="1" ref="AT236" ca="1">_xlfn.LET(
_xlpm.startCell, INDIRECT(AS236),
_xlpm.row, IF(_xlfn.XLOOKUP(LEFT(T236),$L$157:$L$164,$M$157:$M$164,,0,1),--RIGHT(T236)*_xlfn.XLOOKUP(LEFT(T236),$L$157:$L$164,$O$157:$O$164,,0,1),0),
_xlpm.col, IF(_xlfn.XLOOKUP(LEFT(T236),$L$157:$L$164,$N$157:$N$164,,0,1),--RIGHT(T236)*_xlfn.XLOOKUP(LEFT(T236),$L$157:$L$164,$P$157:$P$164,,0,1),0),
_xlpm.adjRow, IF(ROW(_xlpm.startCell) + _xlpm.row &lt;= 0, 1, _xlpm.row),
_xlpm.adjCol, IF(COLUMN(_xlpm.startCell) + _xlpm.col &lt;= 0, 1, _xlpm.col),
_xlpm.ref, OFFSET(INDIRECT(AS236),_xlpm.adjRow,_xlpm.adjCol,1,1),
ADDRESS(_xlfn.IFS(ROW(_xlpm.ref)&lt;8,8,ROW(_xlpm.ref)&gt;27,27,TRUE,ROW(_xlpm.ref)),_xlfn.IFS(COLUMN(_xlpm.ref)&lt;5,5,COLUMN(_xlpm.ref)&gt;64,64,TRUE,COLUMN(_xlpm.ref)),4,1))</f>
        <v>BD8</v>
      </c>
      <c r="AU236" s="1" t="str" cm="1">
        <f t="array" aca="1" ref="AU236" ca="1">_xlfn.LET(
_xlpm.startCell, INDIRECT(AT236),
_xlpm.row, IF(_xlfn.XLOOKUP(LEFT(U236),$L$157:$L$164,$M$157:$M$164,,0,1),--RIGHT(U236)*_xlfn.XLOOKUP(LEFT(U236),$L$157:$L$164,$O$157:$O$164,,0,1),0),
_xlpm.col, IF(_xlfn.XLOOKUP(LEFT(U236),$L$157:$L$164,$N$157:$N$164,,0,1),--RIGHT(U236)*_xlfn.XLOOKUP(LEFT(U236),$L$157:$L$164,$P$157:$P$164,,0,1),0),
_xlpm.adjRow, IF(ROW(_xlpm.startCell) + _xlpm.row &lt;= 0, 1, _xlpm.row),
_xlpm.adjCol, IF(COLUMN(_xlpm.startCell) + _xlpm.col &lt;= 0, 1, _xlpm.col),
_xlpm.ref, OFFSET(INDIRECT(AT236),_xlpm.adjRow,_xlpm.adjCol,1,1),
ADDRESS(_xlfn.IFS(ROW(_xlpm.ref)&lt;8,8,ROW(_xlpm.ref)&gt;27,27,TRUE,ROW(_xlpm.ref)),_xlfn.IFS(COLUMN(_xlpm.ref)&lt;5,5,COLUMN(_xlpm.ref)&gt;64,64,TRUE,COLUMN(_xlpm.ref)),4,1))</f>
        <v>BL9</v>
      </c>
      <c r="AV236" s="1" t="str" cm="1">
        <f t="array" aca="1" ref="AV236" ca="1">_xlfn.LET(
_xlpm.startCell, INDIRECT(AU236),
_xlpm.row, IF(_xlfn.XLOOKUP(LEFT(V236),$L$157:$L$164,$M$157:$M$164,,0,1),--RIGHT(V236)*_xlfn.XLOOKUP(LEFT(V236),$L$157:$L$164,$O$157:$O$164,,0,1),0),
_xlpm.col, IF(_xlfn.XLOOKUP(LEFT(V236),$L$157:$L$164,$N$157:$N$164,,0,1),--RIGHT(V236)*_xlfn.XLOOKUP(LEFT(V236),$L$157:$L$164,$P$157:$P$164,,0,1),0),
_xlpm.adjRow, IF(ROW(_xlpm.startCell) + _xlpm.row &lt;= 0, 1, _xlpm.row),
_xlpm.adjCol, IF(COLUMN(_xlpm.startCell) + _xlpm.col &lt;= 0, 1, _xlpm.col),
_xlpm.ref, OFFSET(INDIRECT(AU236),_xlpm.adjRow,_xlpm.adjCol,1,1),
ADDRESS(_xlfn.IFS(ROW(_xlpm.ref)&lt;8,8,ROW(_xlpm.ref)&gt;27,27,TRUE,ROW(_xlpm.ref)),_xlfn.IFS(COLUMN(_xlpm.ref)&lt;5,5,COLUMN(_xlpm.ref)&gt;64,64,TRUE,COLUMN(_xlpm.ref)),4,1))</f>
        <v>BF9</v>
      </c>
      <c r="AW236" s="1" t="str" cm="1">
        <f t="array" aca="1" ref="AW236" ca="1">_xlfn.LET(
_xlpm.startCell, INDIRECT(AV236),
_xlpm.row, IF(_xlfn.XLOOKUP(LEFT(W236),$L$157:$L$164,$M$157:$M$164,,0,1),--RIGHT(W236)*_xlfn.XLOOKUP(LEFT(W236),$L$157:$L$164,$O$157:$O$164,,0,1),0),
_xlpm.col, IF(_xlfn.XLOOKUP(LEFT(W236),$L$157:$L$164,$N$157:$N$164,,0,1),--RIGHT(W236)*_xlfn.XLOOKUP(LEFT(W236),$L$157:$L$164,$P$157:$P$164,,0,1),0),
_xlpm.adjRow, IF(ROW(_xlpm.startCell) + _xlpm.row &lt;= 0, 1, _xlpm.row),
_xlpm.adjCol, IF(COLUMN(_xlpm.startCell) + _xlpm.col &lt;= 0, 1, _xlpm.col),
_xlpm.ref, OFFSET(INDIRECT(AV236),_xlpm.adjRow,_xlpm.adjCol,1,1),
ADDRESS(_xlfn.IFS(ROW(_xlpm.ref)&lt;8,8,ROW(_xlpm.ref)&gt;27,27,TRUE,ROW(_xlpm.ref)),_xlfn.IFS(COLUMN(_xlpm.ref)&lt;5,5,COLUMN(_xlpm.ref)&gt;64,64,TRUE,COLUMN(_xlpm.ref)),4,1))</f>
        <v>BL9</v>
      </c>
      <c r="AX236" s="1" t="str" cm="1">
        <f t="array" aca="1" ref="AX236" ca="1">_xlfn.LET(
_xlpm.startCell, INDIRECT(AW236),
_xlpm.row, IF(_xlfn.XLOOKUP(LEFT(X236),$L$157:$L$164,$M$157:$M$164,,0,1),--RIGHT(X236)*_xlfn.XLOOKUP(LEFT(X236),$L$157:$L$164,$O$157:$O$164,,0,1),0),
_xlpm.col, IF(_xlfn.XLOOKUP(LEFT(X236),$L$157:$L$164,$N$157:$N$164,,0,1),--RIGHT(X236)*_xlfn.XLOOKUP(LEFT(X236),$L$157:$L$164,$P$157:$P$164,,0,1),0),
_xlpm.adjRow, IF(ROW(_xlpm.startCell) + _xlpm.row &lt;= 0, 1, _xlpm.row),
_xlpm.adjCol, IF(COLUMN(_xlpm.startCell) + _xlpm.col &lt;= 0, 1, _xlpm.col),
_xlpm.ref, OFFSET(INDIRECT(AW236),_xlpm.adjRow,_xlpm.adjCol,1,1),
ADDRESS(_xlfn.IFS(ROW(_xlpm.ref)&lt;8,8,ROW(_xlpm.ref)&gt;27,27,TRUE,ROW(_xlpm.ref)),_xlfn.IFS(COLUMN(_xlpm.ref)&lt;5,5,COLUMN(_xlpm.ref)&gt;64,64,TRUE,COLUMN(_xlpm.ref)),4,1))</f>
        <v>BL8</v>
      </c>
      <c r="AY236" s="1" t="str" cm="1">
        <f t="array" aca="1" ref="AY236" ca="1">_xlfn.LET(
_xlpm.startCell, INDIRECT(AX236),
_xlpm.row, IF(_xlfn.XLOOKUP(LEFT(Y236),$L$157:$L$164,$M$157:$M$164,,0,1),--RIGHT(Y236)*_xlfn.XLOOKUP(LEFT(Y236),$L$157:$L$164,$O$157:$O$164,,0,1),0),
_xlpm.col, IF(_xlfn.XLOOKUP(LEFT(Y236),$L$157:$L$164,$N$157:$N$164,,0,1),--RIGHT(Y236)*_xlfn.XLOOKUP(LEFT(Y236),$L$157:$L$164,$P$157:$P$164,,0,1),0),
_xlpm.adjRow, IF(ROW(_xlpm.startCell) + _xlpm.row &lt;= 0, 1, _xlpm.row),
_xlpm.adjCol, IF(COLUMN(_xlpm.startCell) + _xlpm.col &lt;= 0, 1, _xlpm.col),
_xlpm.ref, OFFSET(INDIRECT(AX236),_xlpm.adjRow,_xlpm.adjCol,1,1),
ADDRESS(_xlfn.IFS(ROW(_xlpm.ref)&lt;8,8,ROW(_xlpm.ref)&gt;27,27,TRUE,ROW(_xlpm.ref)),_xlfn.IFS(COLUMN(_xlpm.ref)&lt;5,5,COLUMN(_xlpm.ref)&gt;64,64,TRUE,COLUMN(_xlpm.ref)),4,1))</f>
        <v>BL13</v>
      </c>
      <c r="AZ236" s="1" t="str" cm="1">
        <f t="array" aca="1" ref="AZ236" ca="1">_xlfn.LET(
_xlpm.startCell, INDIRECT(AY236),
_xlpm.row, IF(_xlfn.XLOOKUP(LEFT(Z236),$L$157:$L$164,$M$157:$M$164,,0,1),--RIGHT(Z236)*_xlfn.XLOOKUP(LEFT(Z236),$L$157:$L$164,$O$157:$O$164,,0,1),0),
_xlpm.col, IF(_xlfn.XLOOKUP(LEFT(Z236),$L$157:$L$164,$N$157:$N$164,,0,1),--RIGHT(Z236)*_xlfn.XLOOKUP(LEFT(Z236),$L$157:$L$164,$P$157:$P$164,,0,1),0),
_xlpm.adjRow, IF(ROW(_xlpm.startCell) + _xlpm.row &lt;= 0, 1, _xlpm.row),
_xlpm.adjCol, IF(COLUMN(_xlpm.startCell) + _xlpm.col &lt;= 0, 1, _xlpm.col),
_xlpm.ref, OFFSET(INDIRECT(AY236),_xlpm.adjRow,_xlpm.adjCol,1,1),
ADDRESS(_xlfn.IFS(ROW(_xlpm.ref)&lt;8,8,ROW(_xlpm.ref)&gt;27,27,TRUE,ROW(_xlpm.ref)),_xlfn.IFS(COLUMN(_xlpm.ref)&lt;5,5,COLUMN(_xlpm.ref)&gt;64,64,TRUE,COLUMN(_xlpm.ref)),4,1))</f>
        <v>BL20</v>
      </c>
      <c r="BA236" s="1" t="str" cm="1">
        <f t="array" aca="1" ref="BA236" ca="1">_xlfn.LET(
_xlpm.startCell, INDIRECT(AZ236),
_xlpm.row, IF(_xlfn.XLOOKUP(LEFT(AA236),$L$157:$L$164,$M$157:$M$164,,0,1),--RIGHT(AA236)*_xlfn.XLOOKUP(LEFT(AA236),$L$157:$L$164,$O$157:$O$164,,0,1),0),
_xlpm.col, IF(_xlfn.XLOOKUP(LEFT(AA236),$L$157:$L$164,$N$157:$N$164,,0,1),--RIGHT(AA236)*_xlfn.XLOOKUP(LEFT(AA236),$L$157:$L$164,$P$157:$P$164,,0,1),0),
_xlpm.adjRow, IF(ROW(_xlpm.startCell) + _xlpm.row &lt;= 0, 1, _xlpm.row),
_xlpm.adjCol, IF(COLUMN(_xlpm.startCell) + _xlpm.col &lt;= 0, 1, _xlpm.col),
_xlpm.ref, OFFSET(INDIRECT(AZ236),_xlpm.adjRow,_xlpm.adjCol,1,1),
ADDRESS(_xlfn.IFS(ROW(_xlpm.ref)&lt;8,8,ROW(_xlpm.ref)&gt;27,27,TRUE,ROW(_xlpm.ref)),_xlfn.IFS(COLUMN(_xlpm.ref)&lt;5,5,COLUMN(_xlpm.ref)&gt;64,64,TRUE,COLUMN(_xlpm.ref)),4,1))</f>
        <v>BL17</v>
      </c>
      <c r="BB236" s="1" t="str" cm="1">
        <f t="array" aca="1" ref="BB236" ca="1">_xlfn.LET(
_xlpm.startCell, INDIRECT(BA236),
_xlpm.row, IF(_xlfn.XLOOKUP(LEFT(AB236),$L$157:$L$164,$M$157:$M$164,,0,1),--RIGHT(AB236)*_xlfn.XLOOKUP(LEFT(AB236),$L$157:$L$164,$O$157:$O$164,,0,1),0),
_xlpm.col, IF(_xlfn.XLOOKUP(LEFT(AB236),$L$157:$L$164,$N$157:$N$164,,0,1),--RIGHT(AB236)*_xlfn.XLOOKUP(LEFT(AB236),$L$157:$L$164,$P$157:$P$164,,0,1),0),
_xlpm.adjRow, IF(ROW(_xlpm.startCell) + _xlpm.row &lt;= 0, 1, _xlpm.row),
_xlpm.adjCol, IF(COLUMN(_xlpm.startCell) + _xlpm.col &lt;= 0, 1, _xlpm.col),
_xlpm.ref, OFFSET(INDIRECT(BA236),_xlpm.adjRow,_xlpm.adjCol,1,1),
ADDRESS(_xlfn.IFS(ROW(_xlpm.ref)&lt;8,8,ROW(_xlpm.ref)&gt;27,27,TRUE,ROW(_xlpm.ref)),_xlfn.IFS(COLUMN(_xlpm.ref)&lt;5,5,COLUMN(_xlpm.ref)&gt;64,64,TRUE,COLUMN(_xlpm.ref)),4,1))</f>
        <v>BL9</v>
      </c>
      <c r="BC236" s="1" t="str" cm="1">
        <f t="array" aca="1" ref="BC236" ca="1">_xlfn.LET(
_xlpm.startCell, INDIRECT(BB236),
_xlpm.row, IF(_xlfn.XLOOKUP(LEFT(AC236),$L$157:$L$164,$M$157:$M$164,,0,1),--RIGHT(AC236)*_xlfn.XLOOKUP(LEFT(AC236),$L$157:$L$164,$O$157:$O$164,,0,1),0),
_xlpm.col, IF(_xlfn.XLOOKUP(LEFT(AC236),$L$157:$L$164,$N$157:$N$164,,0,1),--RIGHT(AC236)*_xlfn.XLOOKUP(LEFT(AC236),$L$157:$L$164,$P$157:$P$164,,0,1),0),
_xlpm.adjRow, IF(ROW(_xlpm.startCell) + _xlpm.row &lt;= 0, 1, _xlpm.row),
_xlpm.adjCol, IF(COLUMN(_xlpm.startCell) + _xlpm.col &lt;= 0, 1, _xlpm.col),
_xlpm.ref, OFFSET(INDIRECT(BB236),_xlpm.adjRow,_xlpm.adjCol,1,1),
ADDRESS(_xlfn.IFS(ROW(_xlpm.ref)&lt;8,8,ROW(_xlpm.ref)&gt;27,27,TRUE,ROW(_xlpm.ref)),_xlfn.IFS(COLUMN(_xlpm.ref)&lt;5,5,COLUMN(_xlpm.ref)&gt;64,64,TRUE,COLUMN(_xlpm.ref)),4,1))</f>
        <v>BL8</v>
      </c>
      <c r="BD236" s="1" t="str" cm="1">
        <f t="array" aca="1" ref="BD236" ca="1">_xlfn.LET(
_xlpm.startCell, INDIRECT(BC236),
_xlpm.row, IF(_xlfn.XLOOKUP(LEFT(AD236),$L$157:$L$164,$M$157:$M$164,,0,1),--RIGHT(AD236)*_xlfn.XLOOKUP(LEFT(AD236),$L$157:$L$164,$O$157:$O$164,,0,1),0),
_xlpm.col, IF(_xlfn.XLOOKUP(LEFT(AD236),$L$157:$L$164,$N$157:$N$164,,0,1),--RIGHT(AD236)*_xlfn.XLOOKUP(LEFT(AD236),$L$157:$L$164,$P$157:$P$164,,0,1),0),
_xlpm.adjRow, IF(ROW(_xlpm.startCell) + _xlpm.row &lt;= 0, 1, _xlpm.row),
_xlpm.adjCol, IF(COLUMN(_xlpm.startCell) + _xlpm.col &lt;= 0, 1, _xlpm.col),
_xlpm.ref, OFFSET(INDIRECT(BC236),_xlpm.adjRow,_xlpm.adjCol,1,1),
ADDRESS(_xlfn.IFS(ROW(_xlpm.ref)&lt;8,8,ROW(_xlpm.ref)&gt;27,27,TRUE,ROW(_xlpm.ref)),_xlfn.IFS(COLUMN(_xlpm.ref)&lt;5,5,COLUMN(_xlpm.ref)&gt;64,64,TRUE,COLUMN(_xlpm.ref)),4,1))</f>
        <v>BL10</v>
      </c>
      <c r="BE236" s="1" t="str" cm="1">
        <f t="array" aca="1" ref="BE236" ca="1">_xlfn.LET(
_xlpm.startCell, INDIRECT(BD236),
_xlpm.row, IF(_xlfn.XLOOKUP(LEFT(AE236),$L$157:$L$164,$M$157:$M$164,,0,1),--RIGHT(AE236)*_xlfn.XLOOKUP(LEFT(AE236),$L$157:$L$164,$O$157:$O$164,,0,1),0),
_xlpm.col, IF(_xlfn.XLOOKUP(LEFT(AE236),$L$157:$L$164,$N$157:$N$164,,0,1),--RIGHT(AE236)*_xlfn.XLOOKUP(LEFT(AE236),$L$157:$L$164,$P$157:$P$164,,0,1),0),
_xlpm.adjRow, IF(ROW(_xlpm.startCell) + _xlpm.row &lt;= 0, 1, _xlpm.row),
_xlpm.adjCol, IF(COLUMN(_xlpm.startCell) + _xlpm.col &lt;= 0, 1, _xlpm.col),
_xlpm.ref, OFFSET(INDIRECT(BD236),_xlpm.adjRow,_xlpm.adjCol,1,1),
ADDRESS(_xlfn.IFS(ROW(_xlpm.ref)&lt;8,8,ROW(_xlpm.ref)&gt;27,27,TRUE,ROW(_xlpm.ref)),_xlfn.IFS(COLUMN(_xlpm.ref)&lt;5,5,COLUMN(_xlpm.ref)&gt;64,64,TRUE,COLUMN(_xlpm.ref)),4,1))</f>
        <v>BK10</v>
      </c>
      <c r="BF236" s="1" t="str" cm="1">
        <f t="array" aca="1" ref="BF236" ca="1">_xlfn.LET(
_xlpm.startCell, INDIRECT(BE236),
_xlpm.row, IF(_xlfn.XLOOKUP(LEFT(AF236),$L$157:$L$164,$M$157:$M$164,,0,1),--RIGHT(AF236)*_xlfn.XLOOKUP(LEFT(AF236),$L$157:$L$164,$O$157:$O$164,,0,1),0),
_xlpm.col, IF(_xlfn.XLOOKUP(LEFT(AF236),$L$157:$L$164,$N$157:$N$164,,0,1),--RIGHT(AF236)*_xlfn.XLOOKUP(LEFT(AF236),$L$157:$L$164,$P$157:$P$164,,0,1),0),
_xlpm.adjRow, IF(ROW(_xlpm.startCell) + _xlpm.row &lt;= 0, 1, _xlpm.row),
_xlpm.adjCol, IF(COLUMN(_xlpm.startCell) + _xlpm.col &lt;= 0, 1, _xlpm.col),
_xlpm.ref, OFFSET(INDIRECT(BE236),_xlpm.adjRow,_xlpm.adjCol,1,1),
ADDRESS(_xlfn.IFS(ROW(_xlpm.ref)&lt;8,8,ROW(_xlpm.ref)&gt;27,27,TRUE,ROW(_xlpm.ref)),_xlfn.IFS(COLUMN(_xlpm.ref)&lt;5,5,COLUMN(_xlpm.ref)&gt;64,64,TRUE,COLUMN(_xlpm.ref)),4,1))</f>
        <v>BK12</v>
      </c>
      <c r="BG236" s="4"/>
      <c r="BH236" s="4" t="str" cm="1">
        <f t="array" aca="1" ref="BH236" ca="1">_xlfn.LET(
_xlpm.startCell, INDIRECT(G236),
_xlpm.row, IF(_xlfn.XLOOKUP(LEFT(H236),$L$157:$L$164,$M$157:$M$164,,0,1),--RIGHT(H236)*_xlfn.XLOOKUP(LEFT(H236),$L$157:$L$164,$O$157:$O$164,,0,1),0),
_xlpm.col, IF(_xlfn.XLOOKUP(LEFT(H236),$L$157:$L$164,$N$157:$N$164,,0,1),--RIGHT(H236)*_xlfn.XLOOKUP(LEFT(H236),$L$157:$L$164,$P$157:$P$164,,0,1),0),
_xlpm.adjRow, IF(ROW(_xlpm.startCell) + _xlpm.row &lt;= 0, 1, _xlpm.row),
_xlpm.adjCol, IF(COLUMN(_xlpm.startCell) + _xlpm.col &lt;= 0, 1, _xlpm.col),
_xlpm.ref, OFFSET(INDIRECT(G236),_xlpm.adjRow,_xlpm.adjCol,1,1),
ADDRESS(ROW(_xlpm.ref),COLUMN(_xlpm.ref),4,1))</f>
        <v>P19</v>
      </c>
      <c r="BI236" s="4" t="str" cm="1">
        <f t="array" aca="1" ref="BI236" ca="1">_xlfn.LET(
_xlpm.startCell, INDIRECT(AH236),
_xlpm.row, IF(_xlfn.XLOOKUP(LEFT(I236),$L$157:$L$164,$M$157:$M$164,,0,1),--RIGHT(I236)*_xlfn.XLOOKUP(LEFT(I236),$L$157:$L$164,$O$157:$O$164,,0,1),0),
_xlpm.col, IF(_xlfn.XLOOKUP(LEFT(I236),$L$157:$L$164,$N$157:$N$164,,0,1),--RIGHT(I236)*_xlfn.XLOOKUP(LEFT(I236),$L$157:$L$164,$P$157:$P$164,,0,1),0),
_xlpm.adjRow, IF(ROW(_xlpm.startCell) + _xlpm.row &lt;= 0, 1, _xlpm.row),
_xlpm.adjCol, IF(COLUMN(_xlpm.startCell) + _xlpm.col &lt;= 0, 1, _xlpm.col),
_xlpm.ref, OFFSET(INDIRECT(AH236),_xlpm.adjRow,_xlpm.adjCol,1,1),
ADDRESS(ROW(_xlpm.ref),COLUMN(_xlpm.ref),4,1))</f>
        <v>T19</v>
      </c>
      <c r="BJ236" s="4" t="str" cm="1">
        <f t="array" aca="1" ref="BJ236" ca="1">_xlfn.LET(
_xlpm.startCell, INDIRECT(AI236),
_xlpm.row, IF(_xlfn.XLOOKUP(LEFT(J236),$L$157:$L$164,$M$157:$M$164,,0,1),--RIGHT(J236)*_xlfn.XLOOKUP(LEFT(J236),$L$157:$L$164,$O$157:$O$164,,0,1),0),
_xlpm.col, IF(_xlfn.XLOOKUP(LEFT(J236),$L$157:$L$164,$N$157:$N$164,,0,1),--RIGHT(J236)*_xlfn.XLOOKUP(LEFT(J236),$L$157:$L$164,$P$157:$P$164,,0,1),0),
_xlpm.adjRow, IF(ROW(_xlpm.startCell) + _xlpm.row &lt;= 0, 1, _xlpm.row),
_xlpm.adjCol, IF(COLUMN(_xlpm.startCell) + _xlpm.col &lt;= 0, 1, _xlpm.col),
_xlpm.ref, OFFSET(INDIRECT(AI236),_xlpm.adjRow,_xlpm.adjCol,1,1),
ADDRESS(ROW(_xlpm.ref),COLUMN(_xlpm.ref),4,1))</f>
        <v>AC28</v>
      </c>
      <c r="BK236" s="4" t="str" cm="1">
        <f t="array" aca="1" ref="BK236" ca="1">_xlfn.LET(
_xlpm.startCell, INDIRECT(AJ236),
_xlpm.row, IF(_xlfn.XLOOKUP(LEFT(K236),$L$157:$L$164,$M$157:$M$164,,0,1),--RIGHT(K236)*_xlfn.XLOOKUP(LEFT(K236),$L$157:$L$164,$O$157:$O$164,,0,1),0),
_xlpm.col, IF(_xlfn.XLOOKUP(LEFT(K236),$L$157:$L$164,$N$157:$N$164,,0,1),--RIGHT(K236)*_xlfn.XLOOKUP(LEFT(K236),$L$157:$L$164,$P$157:$P$164,,0,1),0),
_xlpm.adjRow, IF(ROW(_xlpm.startCell) + _xlpm.row &lt;= 0, 1, _xlpm.row),
_xlpm.adjCol, IF(COLUMN(_xlpm.startCell) + _xlpm.col &lt;= 0, 1, _xlpm.col),
_xlpm.ref, OFFSET(INDIRECT(AJ236),_xlpm.adjRow,_xlpm.adjCol,1,1),
ADDRESS(ROW(_xlpm.ref),COLUMN(_xlpm.ref),4,1))</f>
        <v>AD28</v>
      </c>
      <c r="BL236" s="4" t="str" cm="1">
        <f t="array" aca="1" ref="BL236" ca="1">_xlfn.LET(
_xlpm.startCell, INDIRECT(AK236),
_xlpm.row, IF(_xlfn.XLOOKUP(LEFT(L236),$L$157:$L$164,$M$157:$M$164,,0,1),--RIGHT(L236)*_xlfn.XLOOKUP(LEFT(L236),$L$157:$L$164,$O$157:$O$164,,0,1),0),
_xlpm.col, IF(_xlfn.XLOOKUP(LEFT(L236),$L$157:$L$164,$N$157:$N$164,,0,1),--RIGHT(L236)*_xlfn.XLOOKUP(LEFT(L236),$L$157:$L$164,$P$157:$P$164,,0,1),0),
_xlpm.adjRow, IF(ROW(_xlpm.startCell) + _xlpm.row &lt;= 0, 1, _xlpm.row),
_xlpm.adjCol, IF(COLUMN(_xlpm.startCell) + _xlpm.col &lt;= 0, 1, _xlpm.col),
_xlpm.ref, OFFSET(INDIRECT(AK236),_xlpm.adjRow,_xlpm.adjCol,1,1),
ADDRESS(ROW(_xlpm.ref),COLUMN(_xlpm.ref),4,1))</f>
        <v>AI32</v>
      </c>
      <c r="BM236" s="4" t="str" cm="1">
        <f t="array" aca="1" ref="BM236" ca="1">_xlfn.LET(
_xlpm.startCell, INDIRECT(AL236),
_xlpm.row, IF(_xlfn.XLOOKUP(LEFT(M236),$L$157:$L$164,$M$157:$M$164,,0,1),--RIGHT(M236)*_xlfn.XLOOKUP(LEFT(M236),$L$157:$L$164,$O$157:$O$164,,0,1),0),
_xlpm.col, IF(_xlfn.XLOOKUP(LEFT(M236),$L$157:$L$164,$N$157:$N$164,,0,1),--RIGHT(M236)*_xlfn.XLOOKUP(LEFT(M236),$L$157:$L$164,$P$157:$P$164,,0,1),0),
_xlpm.adjRow, IF(ROW(_xlpm.startCell) + _xlpm.row &lt;= 0, 1, _xlpm.row),
_xlpm.adjCol, IF(COLUMN(_xlpm.startCell) + _xlpm.col &lt;= 0, 1, _xlpm.col),
_xlpm.ref, OFFSET(INDIRECT(AL236),_xlpm.adjRow,_xlpm.adjCol,1,1),
ADDRESS(ROW(_xlpm.ref),COLUMN(_xlpm.ref),4,1))</f>
        <v>AK29</v>
      </c>
      <c r="BN236" s="4" t="str" cm="1">
        <f t="array" aca="1" ref="BN236" ca="1">_xlfn.LET(
_xlpm.startCell, INDIRECT(AM236),
_xlpm.row, IF(_xlfn.XLOOKUP(LEFT(N236),$L$157:$L$164,$M$157:$M$164,,0,1),--RIGHT(N236)*_xlfn.XLOOKUP(LEFT(N236),$L$157:$L$164,$O$157:$O$164,,0,1),0),
_xlpm.col, IF(_xlfn.XLOOKUP(LEFT(N236),$L$157:$L$164,$N$157:$N$164,,0,1),--RIGHT(N236)*_xlfn.XLOOKUP(LEFT(N236),$L$157:$L$164,$P$157:$P$164,,0,1),0),
_xlpm.adjRow, IF(ROW(_xlpm.startCell) + _xlpm.row &lt;= 0, 1, _xlpm.row),
_xlpm.adjCol, IF(COLUMN(_xlpm.startCell) + _xlpm.col &lt;= 0, 1, _xlpm.col),
_xlpm.ref, OFFSET(INDIRECT(AM236),_xlpm.adjRow,_xlpm.adjCol,1,1),
ADDRESS(ROW(_xlpm.ref),COLUMN(_xlpm.ref),4,1))</f>
        <v>AS19</v>
      </c>
      <c r="BO236" s="4" t="str" cm="1">
        <f t="array" aca="1" ref="BO236" ca="1">_xlfn.LET(
_xlpm.startCell, INDIRECT(AN236),
_xlpm.row, IF(_xlfn.XLOOKUP(LEFT(O236),$L$157:$L$164,$M$157:$M$164,,0,1),--RIGHT(O236)*_xlfn.XLOOKUP(LEFT(O236),$L$157:$L$164,$O$157:$O$164,,0,1),0),
_xlpm.col, IF(_xlfn.XLOOKUP(LEFT(O236),$L$157:$L$164,$N$157:$N$164,,0,1),--RIGHT(O236)*_xlfn.XLOOKUP(LEFT(O236),$L$157:$L$164,$P$157:$P$164,,0,1),0),
_xlpm.adjRow, IF(ROW(_xlpm.startCell) + _xlpm.row &lt;= 0, 1, _xlpm.row),
_xlpm.adjCol, IF(COLUMN(_xlpm.startCell) + _xlpm.col &lt;= 0, 1, _xlpm.col),
_xlpm.ref, OFFSET(INDIRECT(AN236),_xlpm.adjRow,_xlpm.adjCol,1,1),
ADDRESS(ROW(_xlpm.ref),COLUMN(_xlpm.ref),4,1))</f>
        <v>AZ12</v>
      </c>
      <c r="BP236" s="4" t="str" cm="1">
        <f t="array" aca="1" ref="BP236" ca="1">_xlfn.LET(
_xlpm.startCell, INDIRECT(AO236),
_xlpm.row, IF(_xlfn.XLOOKUP(LEFT(P236),$L$157:$L$164,$M$157:$M$164,,0,1),--RIGHT(P236)*_xlfn.XLOOKUP(LEFT(P236),$L$157:$L$164,$O$157:$O$164,,0,1),0),
_xlpm.col, IF(_xlfn.XLOOKUP(LEFT(P236),$L$157:$L$164,$N$157:$N$164,,0,1),--RIGHT(P236)*_xlfn.XLOOKUP(LEFT(P236),$L$157:$L$164,$P$157:$P$164,,0,1),0),
_xlpm.adjRow, IF(ROW(_xlpm.startCell) + _xlpm.row &lt;= 0, 1, _xlpm.row),
_xlpm.adjCol, IF(COLUMN(_xlpm.startCell) + _xlpm.col &lt;= 0, 1, _xlpm.col),
_xlpm.ref, OFFSET(INDIRECT(AO236),_xlpm.adjRow,_xlpm.adjCol,1,1),
ADDRESS(ROW(_xlpm.ref),COLUMN(_xlpm.ref),4,1))</f>
        <v>AZ3</v>
      </c>
      <c r="BQ236" s="4" t="str" cm="1">
        <f t="array" aca="1" ref="BQ236" ca="1">_xlfn.LET(
_xlpm.startCell, INDIRECT(AP236),
_xlpm.row, IF(_xlfn.XLOOKUP(LEFT(Q236),$L$157:$L$164,$M$157:$M$164,,0,1),--RIGHT(Q236)*_xlfn.XLOOKUP(LEFT(Q236),$L$157:$L$164,$O$157:$O$164,,0,1),0),
_xlpm.col, IF(_xlfn.XLOOKUP(LEFT(Q236),$L$157:$L$164,$N$157:$N$164,,0,1),--RIGHT(Q236)*_xlfn.XLOOKUP(LEFT(Q236),$L$157:$L$164,$P$157:$P$164,,0,1),0),
_xlpm.adjRow, IF(ROW(_xlpm.startCell) + _xlpm.row &lt;= 0, 1, _xlpm.row),
_xlpm.adjCol, IF(COLUMN(_xlpm.startCell) + _xlpm.col &lt;= 0, 1, _xlpm.col),
_xlpm.ref, OFFSET(INDIRECT(AP236),_xlpm.adjRow,_xlpm.adjCol,1,1),
ADDRESS(ROW(_xlpm.ref),COLUMN(_xlpm.ref),4,1))</f>
        <v>AR9</v>
      </c>
      <c r="BR236" s="4" t="str" cm="1">
        <f t="array" aca="1" ref="BR236" ca="1">_xlfn.LET(
_xlpm.startCell, INDIRECT(AQ236),
_xlpm.row, IF(_xlfn.XLOOKUP(LEFT(R236),$L$157:$L$164,$M$157:$M$164,,0,1),--RIGHT(R236)*_xlfn.XLOOKUP(LEFT(R236),$L$157:$L$164,$O$157:$O$164,,0,1),0),
_xlpm.col, IF(_xlfn.XLOOKUP(LEFT(R236),$L$157:$L$164,$N$157:$N$164,,0,1),--RIGHT(R236)*_xlfn.XLOOKUP(LEFT(R236),$L$157:$L$164,$P$157:$P$164,,0,1),0),
_xlpm.adjRow, IF(ROW(_xlpm.startCell) + _xlpm.row &lt;= 0, 1, _xlpm.row),
_xlpm.adjCol, IF(COLUMN(_xlpm.startCell) + _xlpm.col &lt;= 0, 1, _xlpm.col),
_xlpm.ref, OFFSET(INDIRECT(AQ236),_xlpm.adjRow,_xlpm.adjCol,1,1),
ADDRESS(ROW(_xlpm.ref),COLUMN(_xlpm.ref),4,1))</f>
        <v>AW4</v>
      </c>
      <c r="BS236" s="4" t="str" cm="1">
        <f t="array" aca="1" ref="BS236" ca="1">_xlfn.LET(
_xlpm.startCell, INDIRECT(AR236),
_xlpm.row, IF(_xlfn.XLOOKUP(LEFT(S236),$L$157:$L$164,$M$157:$M$164,,0,1),--RIGHT(S236)*_xlfn.XLOOKUP(LEFT(S236),$L$157:$L$164,$O$157:$O$164,,0,1),0),
_xlpm.col, IF(_xlfn.XLOOKUP(LEFT(S236),$L$157:$L$164,$N$157:$N$164,,0,1),--RIGHT(S236)*_xlfn.XLOOKUP(LEFT(S236),$L$157:$L$164,$P$157:$P$164,,0,1),0),
_xlpm.adjRow, IF(ROW(_xlpm.startCell) + _xlpm.row &lt;= 0, 1, _xlpm.row),
_xlpm.adjCol, IF(COLUMN(_xlpm.startCell) + _xlpm.col &lt;= 0, 1, _xlpm.col),
_xlpm.ref, OFFSET(INDIRECT(AR236),_xlpm.adjRow,_xlpm.adjCol,1,1),
ADDRESS(ROW(_xlpm.ref),COLUMN(_xlpm.ref),4,1))</f>
        <v>AW1</v>
      </c>
      <c r="BT236" s="4" t="str" cm="1">
        <f t="array" aca="1" ref="BT236" ca="1">_xlfn.LET(
_xlpm.startCell, INDIRECT(AS236),
_xlpm.row, IF(_xlfn.XLOOKUP(LEFT(T236),$L$157:$L$164,$M$157:$M$164,,0,1),--RIGHT(T236)*_xlfn.XLOOKUP(LEFT(T236),$L$157:$L$164,$O$157:$O$164,,0,1),0),
_xlpm.col, IF(_xlfn.XLOOKUP(LEFT(T236),$L$157:$L$164,$N$157:$N$164,,0,1),--RIGHT(T236)*_xlfn.XLOOKUP(LEFT(T236),$L$157:$L$164,$P$157:$P$164,,0,1),0),
_xlpm.adjRow, IF(ROW(_xlpm.startCell) + _xlpm.row &lt;= 0, 1, _xlpm.row),
_xlpm.adjCol, IF(COLUMN(_xlpm.startCell) + _xlpm.col &lt;= 0, 1, _xlpm.col),
_xlpm.ref, OFFSET(INDIRECT(AS236),_xlpm.adjRow,_xlpm.adjCol,1,1),
ADDRESS(ROW(_xlpm.ref),COLUMN(_xlpm.ref),4,1))</f>
        <v>BD8</v>
      </c>
      <c r="BU236" s="4" t="str" cm="1">
        <f t="array" aca="1" ref="BU236" ca="1">_xlfn.LET(
_xlpm.startCell, INDIRECT(AT236),
_xlpm.row, IF(_xlfn.XLOOKUP(LEFT(U236),$L$157:$L$164,$M$157:$M$164,,0,1),--RIGHT(U236)*_xlfn.XLOOKUP(LEFT(U236),$L$157:$L$164,$O$157:$O$164,,0,1),0),
_xlpm.col, IF(_xlfn.XLOOKUP(LEFT(U236),$L$157:$L$164,$N$157:$N$164,,0,1),--RIGHT(U236)*_xlfn.XLOOKUP(LEFT(U236),$L$157:$L$164,$P$157:$P$164,,0,1),0),
_xlpm.adjRow, IF(ROW(_xlpm.startCell) + _xlpm.row &lt;= 0, 1, _xlpm.row),
_xlpm.adjCol, IF(COLUMN(_xlpm.startCell) + _xlpm.col &lt;= 0, 1, _xlpm.col),
_xlpm.ref, OFFSET(INDIRECT(AT236),_xlpm.adjRow,_xlpm.adjCol,1,1),
ADDRESS(ROW(_xlpm.ref),COLUMN(_xlpm.ref),4,1))</f>
        <v>BL9</v>
      </c>
      <c r="BV236" s="4" t="str" cm="1">
        <f t="array" aca="1" ref="BV236" ca="1">_xlfn.LET(
_xlpm.startCell, INDIRECT(AU236),
_xlpm.row, IF(_xlfn.XLOOKUP(LEFT(V236),$L$157:$L$164,$M$157:$M$164,,0,1),--RIGHT(V236)*_xlfn.XLOOKUP(LEFT(V236),$L$157:$L$164,$O$157:$O$164,,0,1),0),
_xlpm.col, IF(_xlfn.XLOOKUP(LEFT(V236),$L$157:$L$164,$N$157:$N$164,,0,1),--RIGHT(V236)*_xlfn.XLOOKUP(LEFT(V236),$L$157:$L$164,$P$157:$P$164,,0,1),0),
_xlpm.adjRow, IF(ROW(_xlpm.startCell) + _xlpm.row &lt;= 0, 1, _xlpm.row),
_xlpm.adjCol, IF(COLUMN(_xlpm.startCell) + _xlpm.col &lt;= 0, 1, _xlpm.col),
_xlpm.ref, OFFSET(INDIRECT(AU236),_xlpm.adjRow,_xlpm.adjCol,1,1),
ADDRESS(ROW(_xlpm.ref),COLUMN(_xlpm.ref),4,1))</f>
        <v>BF9</v>
      </c>
      <c r="BW236" s="4" t="str" cm="1">
        <f t="array" aca="1" ref="BW236" ca="1">_xlfn.LET(
_xlpm.startCell, INDIRECT(AV236),
_xlpm.row, IF(_xlfn.XLOOKUP(LEFT(W236),$L$157:$L$164,$M$157:$M$164,,0,1),--RIGHT(W236)*_xlfn.XLOOKUP(LEFT(W236),$L$157:$L$164,$O$157:$O$164,,0,1),0),
_xlpm.col, IF(_xlfn.XLOOKUP(LEFT(W236),$L$157:$L$164,$N$157:$N$164,,0,1),--RIGHT(W236)*_xlfn.XLOOKUP(LEFT(W236),$L$157:$L$164,$P$157:$P$164,,0,1),0),
_xlpm.adjRow, IF(ROW(_xlpm.startCell) + _xlpm.row &lt;= 0, 1, _xlpm.row),
_xlpm.adjCol, IF(COLUMN(_xlpm.startCell) + _xlpm.col &lt;= 0, 1, _xlpm.col),
_xlpm.ref, OFFSET(INDIRECT(AV236),_xlpm.adjRow,_xlpm.adjCol,1,1),
ADDRESS(ROW(_xlpm.ref),COLUMN(_xlpm.ref),4,1))</f>
        <v>BN9</v>
      </c>
      <c r="BX236" s="4" t="str" cm="1">
        <f t="array" aca="1" ref="BX236" ca="1">_xlfn.LET(
_xlpm.startCell, INDIRECT(AW236),
_xlpm.row, IF(_xlfn.XLOOKUP(LEFT(X236),$L$157:$L$164,$M$157:$M$164,,0,1),--RIGHT(X236)*_xlfn.XLOOKUP(LEFT(X236),$L$157:$L$164,$O$157:$O$164,,0,1),0),
_xlpm.col, IF(_xlfn.XLOOKUP(LEFT(X236),$L$157:$L$164,$N$157:$N$164,,0,1),--RIGHT(X236)*_xlfn.XLOOKUP(LEFT(X236),$L$157:$L$164,$P$157:$P$164,,0,1),0),
_xlpm.adjRow, IF(ROW(_xlpm.startCell) + _xlpm.row &lt;= 0, 1, _xlpm.row),
_xlpm.adjCol, IF(COLUMN(_xlpm.startCell) + _xlpm.col &lt;= 0, 1, _xlpm.col),
_xlpm.ref, OFFSET(INDIRECT(AW236),_xlpm.adjRow,_xlpm.adjCol,1,1),
ADDRESS(ROW(_xlpm.ref),COLUMN(_xlpm.ref),4,1))</f>
        <v>BL6</v>
      </c>
      <c r="BY236" s="4" t="str" cm="1">
        <f t="array" aca="1" ref="BY236" ca="1">_xlfn.LET(
_xlpm.startCell, INDIRECT(AX236),
_xlpm.row, IF(_xlfn.XLOOKUP(LEFT(Y236),$L$157:$L$164,$M$157:$M$164,,0,1),--RIGHT(Y236)*_xlfn.XLOOKUP(LEFT(Y236),$L$157:$L$164,$O$157:$O$164,,0,1),0),
_xlpm.col, IF(_xlfn.XLOOKUP(LEFT(Y236),$L$157:$L$164,$N$157:$N$164,,0,1),--RIGHT(Y236)*_xlfn.XLOOKUP(LEFT(Y236),$L$157:$L$164,$P$157:$P$164,,0,1),0),
_xlpm.adjRow, IF(ROW(_xlpm.startCell) + _xlpm.row &lt;= 0, 1, _xlpm.row),
_xlpm.adjCol, IF(COLUMN(_xlpm.startCell) + _xlpm.col &lt;= 0, 1, _xlpm.col),
_xlpm.ref, OFFSET(INDIRECT(AX236),_xlpm.adjRow,_xlpm.adjCol,1,1),
ADDRESS(ROW(_xlpm.ref),COLUMN(_xlpm.ref),4,1))</f>
        <v>BL13</v>
      </c>
      <c r="BZ236" s="4" t="str" cm="1">
        <f t="array" aca="1" ref="BZ236" ca="1">_xlfn.LET(
_xlpm.startCell, INDIRECT(AY236),
_xlpm.row, IF(_xlfn.XLOOKUP(LEFT(Z236),$L$157:$L$164,$M$157:$M$164,,0,1),--RIGHT(Z236)*_xlfn.XLOOKUP(LEFT(Z236),$L$157:$L$164,$O$157:$O$164,,0,1),0),
_xlpm.col, IF(_xlfn.XLOOKUP(LEFT(Z236),$L$157:$L$164,$N$157:$N$164,,0,1),--RIGHT(Z236)*_xlfn.XLOOKUP(LEFT(Z236),$L$157:$L$164,$P$157:$P$164,,0,1),0),
_xlpm.adjRow, IF(ROW(_xlpm.startCell) + _xlpm.row &lt;= 0, 1, _xlpm.row),
_xlpm.adjCol, IF(COLUMN(_xlpm.startCell) + _xlpm.col &lt;= 0, 1, _xlpm.col),
_xlpm.ref, OFFSET(INDIRECT(AY236),_xlpm.adjRow,_xlpm.adjCol,1,1),
ADDRESS(ROW(_xlpm.ref),COLUMN(_xlpm.ref),4,1))</f>
        <v>BL20</v>
      </c>
      <c r="CA236" s="4" t="str" cm="1">
        <f t="array" aca="1" ref="CA236" ca="1">_xlfn.LET(
_xlpm.startCell, INDIRECT(AZ236),
_xlpm.row, IF(_xlfn.XLOOKUP(LEFT(AA236),$L$157:$L$164,$M$157:$M$164,,0,1),--RIGHT(AA236)*_xlfn.XLOOKUP(LEFT(AA236),$L$157:$L$164,$O$157:$O$164,,0,1),0),
_xlpm.col, IF(_xlfn.XLOOKUP(LEFT(AA236),$L$157:$L$164,$N$157:$N$164,,0,1),--RIGHT(AA236)*_xlfn.XLOOKUP(LEFT(AA236),$L$157:$L$164,$P$157:$P$164,,0,1),0),
_xlpm.adjRow, IF(ROW(_xlpm.startCell) + _xlpm.row &lt;= 0, 1, _xlpm.row),
_xlpm.adjCol, IF(COLUMN(_xlpm.startCell) + _xlpm.col &lt;= 0, 1, _xlpm.col),
_xlpm.ref, OFFSET(INDIRECT(AZ236),_xlpm.adjRow,_xlpm.adjCol,1,1),
ADDRESS(ROW(_xlpm.ref),COLUMN(_xlpm.ref),4,1))</f>
        <v>BO17</v>
      </c>
      <c r="CB236" s="4" t="str" cm="1">
        <f t="array" aca="1" ref="CB236" ca="1">_xlfn.LET(
_xlpm.startCell, INDIRECT(BA236),
_xlpm.row, IF(_xlfn.XLOOKUP(LEFT(AB236),$L$157:$L$164,$M$157:$M$164,,0,1),--RIGHT(AB236)*_xlfn.XLOOKUP(LEFT(AB236),$L$157:$L$164,$O$157:$O$164,,0,1),0),
_xlpm.col, IF(_xlfn.XLOOKUP(LEFT(AB236),$L$157:$L$164,$N$157:$N$164,,0,1),--RIGHT(AB236)*_xlfn.XLOOKUP(LEFT(AB236),$L$157:$L$164,$P$157:$P$164,,0,1),0),
_xlpm.adjRow, IF(ROW(_xlpm.startCell) + _xlpm.row &lt;= 0, 1, _xlpm.row),
_xlpm.adjCol, IF(COLUMN(_xlpm.startCell) + _xlpm.col &lt;= 0, 1, _xlpm.col),
_xlpm.ref, OFFSET(INDIRECT(BA236),_xlpm.adjRow,_xlpm.adjCol,1,1),
ADDRESS(ROW(_xlpm.ref),COLUMN(_xlpm.ref),4,1))</f>
        <v>BT9</v>
      </c>
      <c r="CC236" s="4" t="str" cm="1">
        <f t="array" aca="1" ref="CC236" ca="1">_xlfn.LET(
_xlpm.startCell, INDIRECT(BB236),
_xlpm.row, IF(_xlfn.XLOOKUP(LEFT(AC236),$L$157:$L$164,$M$157:$M$164,,0,1),--RIGHT(AC236)*_xlfn.XLOOKUP(LEFT(AC236),$L$157:$L$164,$O$157:$O$164,,0,1),0),
_xlpm.col, IF(_xlfn.XLOOKUP(LEFT(AC236),$L$157:$L$164,$N$157:$N$164,,0,1),--RIGHT(AC236)*_xlfn.XLOOKUP(LEFT(AC236),$L$157:$L$164,$P$157:$P$164,,0,1),0),
_xlpm.adjRow, IF(ROW(_xlpm.startCell) + _xlpm.row &lt;= 0, 1, _xlpm.row),
_xlpm.adjCol, IF(COLUMN(_xlpm.startCell) + _xlpm.col &lt;= 0, 1, _xlpm.col),
_xlpm.ref, OFFSET(INDIRECT(BB236),_xlpm.adjRow,_xlpm.adjCol,1,1),
ADDRESS(ROW(_xlpm.ref),COLUMN(_xlpm.ref),4,1))</f>
        <v>BR3</v>
      </c>
      <c r="CD236" s="4" t="str" cm="1">
        <f t="array" aca="1" ref="CD236" ca="1">_xlfn.LET(
_xlpm.startCell, INDIRECT(BC236),
_xlpm.row, IF(_xlfn.XLOOKUP(LEFT(AD236),$L$157:$L$164,$M$157:$M$164,,0,1),--RIGHT(AD236)*_xlfn.XLOOKUP(LEFT(AD236),$L$157:$L$164,$O$157:$O$164,,0,1),0),
_xlpm.col, IF(_xlfn.XLOOKUP(LEFT(AD236),$L$157:$L$164,$N$157:$N$164,,0,1),--RIGHT(AD236)*_xlfn.XLOOKUP(LEFT(AD236),$L$157:$L$164,$P$157:$P$164,,0,1),0),
_xlpm.adjRow, IF(ROW(_xlpm.startCell) + _xlpm.row &lt;= 0, 1, _xlpm.row),
_xlpm.adjCol, IF(COLUMN(_xlpm.startCell) + _xlpm.col &lt;= 0, 1, _xlpm.col),
_xlpm.ref, OFFSET(INDIRECT(BC236),_xlpm.adjRow,_xlpm.adjCol,1,1),
ADDRESS(ROW(_xlpm.ref),COLUMN(_xlpm.ref),4,1))</f>
        <v>BL10</v>
      </c>
      <c r="CE236" s="4" t="str" cm="1">
        <f t="array" aca="1" ref="CE236" ca="1">_xlfn.LET(
_xlpm.startCell, INDIRECT(BD236),
_xlpm.row, IF(_xlfn.XLOOKUP(LEFT(AE236),$L$157:$L$164,$M$157:$M$164,,0,1),--RIGHT(AE236)*_xlfn.XLOOKUP(LEFT(AE236),$L$157:$L$164,$O$157:$O$164,,0,1),0),
_xlpm.col, IF(_xlfn.XLOOKUP(LEFT(AE236),$L$157:$L$164,$N$157:$N$164,,0,1),--RIGHT(AE236)*_xlfn.XLOOKUP(LEFT(AE236),$L$157:$L$164,$P$157:$P$164,,0,1),0),
_xlpm.adjRow, IF(ROW(_xlpm.startCell) + _xlpm.row &lt;= 0, 1, _xlpm.row),
_xlpm.adjCol, IF(COLUMN(_xlpm.startCell) + _xlpm.col &lt;= 0, 1, _xlpm.col),
_xlpm.ref, OFFSET(INDIRECT(BD236),_xlpm.adjRow,_xlpm.adjCol,1,1),
ADDRESS(ROW(_xlpm.ref),COLUMN(_xlpm.ref),4,1))</f>
        <v>BK10</v>
      </c>
      <c r="CF236" s="4" t="str" cm="1">
        <f t="array" aca="1" ref="CF236" ca="1">_xlfn.LET(
_xlpm.startCell, INDIRECT(BE236),
_xlpm.row, IF(_xlfn.XLOOKUP(LEFT(AF236),$L$157:$L$164,$M$157:$M$164,,0,1),--RIGHT(AF236)*_xlfn.XLOOKUP(LEFT(AF236),$L$157:$L$164,$O$157:$O$164,,0,1),0),
_xlpm.col, IF(_xlfn.XLOOKUP(LEFT(AF236),$L$157:$L$164,$N$157:$N$164,,0,1),--RIGHT(AF236)*_xlfn.XLOOKUP(LEFT(AF236),$L$157:$L$164,$P$157:$P$164,,0,1),0),
_xlpm.adjRow, IF(ROW(_xlpm.startCell) + _xlpm.row &lt;= 0, 1, _xlpm.row),
_xlpm.adjCol, IF(COLUMN(_xlpm.startCell) + _xlpm.col &lt;= 0, 1, _xlpm.col),
_xlpm.ref, OFFSET(INDIRECT(BE236),_xlpm.adjRow,_xlpm.adjCol,1,1),
ADDRESS(ROW(_xlpm.ref),COLUMN(_xlpm.ref),4,1))</f>
        <v>BK12</v>
      </c>
      <c r="CG236" s="4"/>
      <c r="CH236" s="4"/>
      <c r="CI236" s="4"/>
      <c r="CJ236" s="4"/>
      <c r="CK236" s="1" t="b">
        <f ca="1"/>
        <v>1</v>
      </c>
      <c r="CL236" s="1" t="b">
        <f ca="1"/>
        <v>1</v>
      </c>
      <c r="CM236" s="1" t="b">
        <f ca="1"/>
        <v>0</v>
      </c>
      <c r="CN236" s="1" t="b">
        <f ca="1"/>
        <v>0</v>
      </c>
      <c r="CO236" s="1" t="b">
        <f ca="1"/>
        <v>0</v>
      </c>
      <c r="CP236" s="1" t="b">
        <f ca="1"/>
        <v>0</v>
      </c>
      <c r="CQ236" s="5" t="b">
        <f ca="1"/>
        <v>1</v>
      </c>
      <c r="CR236" s="4" t="b">
        <f ca="1"/>
        <v>1</v>
      </c>
      <c r="CS236" s="4" t="b">
        <f ca="1"/>
        <v>0</v>
      </c>
      <c r="CT236" s="4" t="b">
        <f ca="1"/>
        <v>1</v>
      </c>
      <c r="CU236" s="4" t="b">
        <f ca="1"/>
        <v>0</v>
      </c>
      <c r="CV236" s="4" t="b">
        <f ca="1"/>
        <v>0</v>
      </c>
      <c r="CW236" s="4" t="b">
        <f ca="1"/>
        <v>1</v>
      </c>
      <c r="CX236" s="4" t="b">
        <f ca="1"/>
        <v>1</v>
      </c>
      <c r="CY236" s="4" t="b">
        <f ca="1"/>
        <v>1</v>
      </c>
      <c r="CZ236" s="4" t="b">
        <f ca="1"/>
        <v>0</v>
      </c>
      <c r="DA236" s="4" t="b">
        <f ca="1"/>
        <v>0</v>
      </c>
      <c r="DB236" s="4" t="b">
        <f ca="1"/>
        <v>1</v>
      </c>
      <c r="DC236" s="4" t="b">
        <f ca="1"/>
        <v>1</v>
      </c>
      <c r="DD236" s="4" t="b">
        <f ca="1"/>
        <v>0</v>
      </c>
      <c r="DE236" s="4" t="b">
        <f ca="1"/>
        <v>0</v>
      </c>
      <c r="DF236" s="4" t="b">
        <f ca="1"/>
        <v>0</v>
      </c>
      <c r="DG236" s="4" t="b">
        <f ca="1"/>
        <v>1</v>
      </c>
      <c r="DH236" s="4" t="b">
        <f ca="1"/>
        <v>1</v>
      </c>
      <c r="DI236" s="4" t="b">
        <f ca="1"/>
        <v>1</v>
      </c>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row>
    <row r="237" spans="2:250" ht="23.25">
      <c r="B237" s="14">
        <f t="shared" si="6"/>
        <v>107</v>
      </c>
      <c r="C237" s="12">
        <v>6</v>
      </c>
      <c r="D237" s="161">
        <v>8</v>
      </c>
      <c r="E237" s="23" t="str">
        <f ca="1"/>
        <v>AX17</v>
      </c>
      <c r="G237" s="15" t="s">
        <v>118</v>
      </c>
      <c r="H237" s="15" t="s">
        <v>92</v>
      </c>
      <c r="I237" s="15" t="s">
        <v>93</v>
      </c>
      <c r="J237" s="15" t="s">
        <v>64</v>
      </c>
      <c r="K237" s="15" t="s">
        <v>85</v>
      </c>
      <c r="L237" s="15" t="s">
        <v>107</v>
      </c>
      <c r="M237" s="15" t="s">
        <v>57</v>
      </c>
      <c r="N237" s="15" t="s">
        <v>84</v>
      </c>
      <c r="O237" s="15" t="s">
        <v>119</v>
      </c>
      <c r="P237" s="15" t="s">
        <v>91</v>
      </c>
      <c r="Q237" s="15" t="s">
        <v>50</v>
      </c>
      <c r="R237" s="15" t="s">
        <v>87</v>
      </c>
      <c r="S237" s="15" t="s">
        <v>75</v>
      </c>
      <c r="T237" s="15" t="s">
        <v>55</v>
      </c>
      <c r="U237" s="15" t="s">
        <v>84</v>
      </c>
      <c r="V237" s="15" t="s">
        <v>61</v>
      </c>
      <c r="W237" s="15" t="s">
        <v>54</v>
      </c>
      <c r="X237" s="15" t="s">
        <v>80</v>
      </c>
      <c r="Y237" s="15" t="s">
        <v>87</v>
      </c>
      <c r="Z237" s="15" t="s">
        <v>112</v>
      </c>
      <c r="AA237" s="15" t="s">
        <v>110</v>
      </c>
      <c r="AB237" s="15" t="s">
        <v>66</v>
      </c>
      <c r="AC237" s="15" t="s">
        <v>116</v>
      </c>
      <c r="AD237" s="15" t="s">
        <v>70</v>
      </c>
      <c r="AE237" s="15" t="s">
        <v>81</v>
      </c>
      <c r="AF237" s="15" t="s">
        <v>115</v>
      </c>
      <c r="AH237" s="1" t="str" cm="1">
        <f t="array" aca="1" ref="AH237" ca="1">_xlfn.LET(
_xlpm.startCell, INDIRECT(G237),
_xlpm.row, IF(_xlfn.XLOOKUP(LEFT(H237),$L$157:$L$164,$M$157:$M$164,,0,1),--RIGHT(H237)*_xlfn.XLOOKUP(LEFT(H237),$L$157:$L$164,$O$157:$O$164,,0,1),0),
_xlpm.col, IF(_xlfn.XLOOKUP(LEFT(H237),$L$157:$L$164,$N$157:$N$164,,0,1),--RIGHT(H237)*_xlfn.XLOOKUP(LEFT(H237),$L$157:$L$164,$P$157:$P$164,,0,1),0),
_xlpm.adjRow, IF(ROW(_xlpm.startCell) + _xlpm.row &lt;= 0, 1, _xlpm.row),
_xlpm.adjCol, IF(COLUMN(_xlpm.startCell) + _xlpm.col &lt;= 0, 1, _xlpm.col),
_xlpm.ref, OFFSET(INDIRECT(G237),_xlpm.adjRow,_xlpm.adjCol,1,1),
ADDRESS(_xlfn.IFS(ROW(_xlpm.ref)&lt;8,8,ROW(_xlpm.ref)&gt;27,27,TRUE,ROW(_xlpm.ref)),_xlfn.IFS(COLUMN(_xlpm.ref)&lt;5,5,COLUMN(_xlpm.ref)&gt;64,64,TRUE,COLUMN(_xlpm.ref)),4,1))</f>
        <v>AO18</v>
      </c>
      <c r="AI237" s="1" t="str" cm="1">
        <f t="array" aca="1" ref="AI237" ca="1">_xlfn.LET(
_xlpm.startCell, INDIRECT(AH237),
_xlpm.row, IF(_xlfn.XLOOKUP(LEFT(I237),$L$157:$L$164,$M$157:$M$164,,0,1),--RIGHT(I237)*_xlfn.XLOOKUP(LEFT(I237),$L$157:$L$164,$O$157:$O$164,,0,1),0),
_xlpm.col, IF(_xlfn.XLOOKUP(LEFT(I237),$L$157:$L$164,$N$157:$N$164,,0,1),--RIGHT(I237)*_xlfn.XLOOKUP(LEFT(I237),$L$157:$L$164,$P$157:$P$164,,0,1),0),
_xlpm.adjRow, IF(ROW(_xlpm.startCell) + _xlpm.row &lt;= 0, 1, _xlpm.row),
_xlpm.adjCol, IF(COLUMN(_xlpm.startCell) + _xlpm.col &lt;= 0, 1, _xlpm.col),
_xlpm.ref, OFFSET(INDIRECT(AH237),_xlpm.adjRow,_xlpm.adjCol,1,1),
ADDRESS(_xlfn.IFS(ROW(_xlpm.ref)&lt;8,8,ROW(_xlpm.ref)&gt;27,27,TRUE,ROW(_xlpm.ref)),_xlfn.IFS(COLUMN(_xlpm.ref)&lt;5,5,COLUMN(_xlpm.ref)&gt;64,64,TRUE,COLUMN(_xlpm.ref)),4,1))</f>
        <v>AL15</v>
      </c>
      <c r="AJ237" s="1" t="str" cm="1">
        <f t="array" aca="1" ref="AJ237" ca="1">_xlfn.LET(
_xlpm.startCell, INDIRECT(AI237),
_xlpm.row, IF(_xlfn.XLOOKUP(LEFT(J237),$L$157:$L$164,$M$157:$M$164,,0,1),--RIGHT(J237)*_xlfn.XLOOKUP(LEFT(J237),$L$157:$L$164,$O$157:$O$164,,0,1),0),
_xlpm.col, IF(_xlfn.XLOOKUP(LEFT(J237),$L$157:$L$164,$N$157:$N$164,,0,1),--RIGHT(J237)*_xlfn.XLOOKUP(LEFT(J237),$L$157:$L$164,$P$157:$P$164,,0,1),0),
_xlpm.adjRow, IF(ROW(_xlpm.startCell) + _xlpm.row &lt;= 0, 1, _xlpm.row),
_xlpm.adjCol, IF(COLUMN(_xlpm.startCell) + _xlpm.col &lt;= 0, 1, _xlpm.col),
_xlpm.ref, OFFSET(INDIRECT(AI237),_xlpm.adjRow,_xlpm.adjCol,1,1),
ADDRESS(_xlfn.IFS(ROW(_xlpm.ref)&lt;8,8,ROW(_xlpm.ref)&gt;27,27,TRUE,ROW(_xlpm.ref)),_xlfn.IFS(COLUMN(_xlpm.ref)&lt;5,5,COLUMN(_xlpm.ref)&gt;64,64,TRUE,COLUMN(_xlpm.ref)),4,1))</f>
        <v>AF9</v>
      </c>
      <c r="AK237" s="1" t="str" cm="1">
        <f t="array" aca="1" ref="AK237" ca="1">_xlfn.LET(
_xlpm.startCell, INDIRECT(AJ237),
_xlpm.row, IF(_xlfn.XLOOKUP(LEFT(K237),$L$157:$L$164,$M$157:$M$164,,0,1),--RIGHT(K237)*_xlfn.XLOOKUP(LEFT(K237),$L$157:$L$164,$O$157:$O$164,,0,1),0),
_xlpm.col, IF(_xlfn.XLOOKUP(LEFT(K237),$L$157:$L$164,$N$157:$N$164,,0,1),--RIGHT(K237)*_xlfn.XLOOKUP(LEFT(K237),$L$157:$L$164,$P$157:$P$164,,0,1),0),
_xlpm.adjRow, IF(ROW(_xlpm.startCell) + _xlpm.row &lt;= 0, 1, _xlpm.row),
_xlpm.adjCol, IF(COLUMN(_xlpm.startCell) + _xlpm.col &lt;= 0, 1, _xlpm.col),
_xlpm.ref, OFFSET(INDIRECT(AJ237),_xlpm.adjRow,_xlpm.adjCol,1,1),
ADDRESS(_xlfn.IFS(ROW(_xlpm.ref)&lt;8,8,ROW(_xlpm.ref)&gt;27,27,TRUE,ROW(_xlpm.ref)),_xlfn.IFS(COLUMN(_xlpm.ref)&lt;5,5,COLUMN(_xlpm.ref)&gt;64,64,TRUE,COLUMN(_xlpm.ref)),4,1))</f>
        <v>AF14</v>
      </c>
      <c r="AL237" s="1" t="str" cm="1">
        <f t="array" aca="1" ref="AL237" ca="1">_xlfn.LET(
_xlpm.startCell, INDIRECT(AK237),
_xlpm.row, IF(_xlfn.XLOOKUP(LEFT(L237),$L$157:$L$164,$M$157:$M$164,,0,1),--RIGHT(L237)*_xlfn.XLOOKUP(LEFT(L237),$L$157:$L$164,$O$157:$O$164,,0,1),0),
_xlpm.col, IF(_xlfn.XLOOKUP(LEFT(L237),$L$157:$L$164,$N$157:$N$164,,0,1),--RIGHT(L237)*_xlfn.XLOOKUP(LEFT(L237),$L$157:$L$164,$P$157:$P$164,,0,1),0),
_xlpm.adjRow, IF(ROW(_xlpm.startCell) + _xlpm.row &lt;= 0, 1, _xlpm.row),
_xlpm.adjCol, IF(COLUMN(_xlpm.startCell) + _xlpm.col &lt;= 0, 1, _xlpm.col),
_xlpm.ref, OFFSET(INDIRECT(AK237),_xlpm.adjRow,_xlpm.adjCol,1,1),
ADDRESS(_xlfn.IFS(ROW(_xlpm.ref)&lt;8,8,ROW(_xlpm.ref)&gt;27,27,TRUE,ROW(_xlpm.ref)),_xlfn.IFS(COLUMN(_xlpm.ref)&lt;5,5,COLUMN(_xlpm.ref)&gt;64,64,TRUE,COLUMN(_xlpm.ref)),4,1))</f>
        <v>AF22</v>
      </c>
      <c r="AM237" s="1" t="str" cm="1">
        <f t="array" aca="1" ref="AM237" ca="1">_xlfn.LET(
_xlpm.startCell, INDIRECT(AL237),
_xlpm.row, IF(_xlfn.XLOOKUP(LEFT(M237),$L$157:$L$164,$M$157:$M$164,,0,1),--RIGHT(M237)*_xlfn.XLOOKUP(LEFT(M237),$L$157:$L$164,$O$157:$O$164,,0,1),0),
_xlpm.col, IF(_xlfn.XLOOKUP(LEFT(M237),$L$157:$L$164,$N$157:$N$164,,0,1),--RIGHT(M237)*_xlfn.XLOOKUP(LEFT(M237),$L$157:$L$164,$P$157:$P$164,,0,1),0),
_xlpm.adjRow, IF(ROW(_xlpm.startCell) + _xlpm.row &lt;= 0, 1, _xlpm.row),
_xlpm.adjCol, IF(COLUMN(_xlpm.startCell) + _xlpm.col &lt;= 0, 1, _xlpm.col),
_xlpm.ref, OFFSET(INDIRECT(AL237),_xlpm.adjRow,_xlpm.adjCol,1,1),
ADDRESS(_xlfn.IFS(ROW(_xlpm.ref)&lt;8,8,ROW(_xlpm.ref)&gt;27,27,TRUE,ROW(_xlpm.ref)),_xlfn.IFS(COLUMN(_xlpm.ref)&lt;5,5,COLUMN(_xlpm.ref)&gt;64,64,TRUE,COLUMN(_xlpm.ref)),4,1))</f>
        <v>AG21</v>
      </c>
      <c r="AN237" s="1" t="str" cm="1">
        <f t="array" aca="1" ref="AN237" ca="1">_xlfn.LET(
_xlpm.startCell, INDIRECT(AM237),
_xlpm.row, IF(_xlfn.XLOOKUP(LEFT(N237),$L$157:$L$164,$M$157:$M$164,,0,1),--RIGHT(N237)*_xlfn.XLOOKUP(LEFT(N237),$L$157:$L$164,$O$157:$O$164,,0,1),0),
_xlpm.col, IF(_xlfn.XLOOKUP(LEFT(N237),$L$157:$L$164,$N$157:$N$164,,0,1),--RIGHT(N237)*_xlfn.XLOOKUP(LEFT(N237),$L$157:$L$164,$P$157:$P$164,,0,1),0),
_xlpm.adjRow, IF(ROW(_xlpm.startCell) + _xlpm.row &lt;= 0, 1, _xlpm.row),
_xlpm.adjCol, IF(COLUMN(_xlpm.startCell) + _xlpm.col &lt;= 0, 1, _xlpm.col),
_xlpm.ref, OFFSET(INDIRECT(AM237),_xlpm.adjRow,_xlpm.adjCol,1,1),
ADDRESS(_xlfn.IFS(ROW(_xlpm.ref)&lt;8,8,ROW(_xlpm.ref)&gt;27,27,TRUE,ROW(_xlpm.ref)),_xlfn.IFS(COLUMN(_xlpm.ref)&lt;5,5,COLUMN(_xlpm.ref)&gt;64,64,TRUE,COLUMN(_xlpm.ref)),4,1))</f>
        <v>Z21</v>
      </c>
      <c r="AO237" s="1" t="str" cm="1">
        <f t="array" aca="1" ref="AO237" ca="1">_xlfn.LET(
_xlpm.startCell, INDIRECT(AN237),
_xlpm.row, IF(_xlfn.XLOOKUP(LEFT(O237),$L$157:$L$164,$M$157:$M$164,,0,1),--RIGHT(O237)*_xlfn.XLOOKUP(LEFT(O237),$L$157:$L$164,$O$157:$O$164,,0,1),0),
_xlpm.col, IF(_xlfn.XLOOKUP(LEFT(O237),$L$157:$L$164,$N$157:$N$164,,0,1),--RIGHT(O237)*_xlfn.XLOOKUP(LEFT(O237),$L$157:$L$164,$P$157:$P$164,,0,1),0),
_xlpm.adjRow, IF(ROW(_xlpm.startCell) + _xlpm.row &lt;= 0, 1, _xlpm.row),
_xlpm.adjCol, IF(COLUMN(_xlpm.startCell) + _xlpm.col &lt;= 0, 1, _xlpm.col),
_xlpm.ref, OFFSET(INDIRECT(AN237),_xlpm.adjRow,_xlpm.adjCol,1,1),
ADDRESS(_xlfn.IFS(ROW(_xlpm.ref)&lt;8,8,ROW(_xlpm.ref)&gt;27,27,TRUE,ROW(_xlpm.ref)),_xlfn.IFS(COLUMN(_xlpm.ref)&lt;5,5,COLUMN(_xlpm.ref)&gt;64,64,TRUE,COLUMN(_xlpm.ref)),4,1))</f>
        <v>Y22</v>
      </c>
      <c r="AP237" s="1" t="str" cm="1">
        <f t="array" aca="1" ref="AP237" ca="1">_xlfn.LET(
_xlpm.startCell, INDIRECT(AO237),
_xlpm.row, IF(_xlfn.XLOOKUP(LEFT(P237),$L$157:$L$164,$M$157:$M$164,,0,1),--RIGHT(P237)*_xlfn.XLOOKUP(LEFT(P237),$L$157:$L$164,$O$157:$O$164,,0,1),0),
_xlpm.col, IF(_xlfn.XLOOKUP(LEFT(P237),$L$157:$L$164,$N$157:$N$164,,0,1),--RIGHT(P237)*_xlfn.XLOOKUP(LEFT(P237),$L$157:$L$164,$P$157:$P$164,,0,1),0),
_xlpm.adjRow, IF(ROW(_xlpm.startCell) + _xlpm.row &lt;= 0, 1, _xlpm.row),
_xlpm.adjCol, IF(COLUMN(_xlpm.startCell) + _xlpm.col &lt;= 0, 1, _xlpm.col),
_xlpm.ref, OFFSET(INDIRECT(AO237),_xlpm.adjRow,_xlpm.adjCol,1,1),
ADDRESS(_xlfn.IFS(ROW(_xlpm.ref)&lt;8,8,ROW(_xlpm.ref)&gt;27,27,TRUE,ROW(_xlpm.ref)),_xlfn.IFS(COLUMN(_xlpm.ref)&lt;5,5,COLUMN(_xlpm.ref)&gt;64,64,TRUE,COLUMN(_xlpm.ref)),4,1))</f>
        <v>Z22</v>
      </c>
      <c r="AQ237" s="1" t="str" cm="1">
        <f t="array" aca="1" ref="AQ237" ca="1">_xlfn.LET(
_xlpm.startCell, INDIRECT(AP237),
_xlpm.row, IF(_xlfn.XLOOKUP(LEFT(Q237),$L$157:$L$164,$M$157:$M$164,,0,1),--RIGHT(Q237)*_xlfn.XLOOKUP(LEFT(Q237),$L$157:$L$164,$O$157:$O$164,,0,1),0),
_xlpm.col, IF(_xlfn.XLOOKUP(LEFT(Q237),$L$157:$L$164,$N$157:$N$164,,0,1),--RIGHT(Q237)*_xlfn.XLOOKUP(LEFT(Q237),$L$157:$L$164,$P$157:$P$164,,0,1),0),
_xlpm.adjRow, IF(ROW(_xlpm.startCell) + _xlpm.row &lt;= 0, 1, _xlpm.row),
_xlpm.adjCol, IF(COLUMN(_xlpm.startCell) + _xlpm.col &lt;= 0, 1, _xlpm.col),
_xlpm.ref, OFFSET(INDIRECT(AP237),_xlpm.adjRow,_xlpm.adjCol,1,1),
ADDRESS(_xlfn.IFS(ROW(_xlpm.ref)&lt;8,8,ROW(_xlpm.ref)&gt;27,27,TRUE,ROW(_xlpm.ref)),_xlfn.IFS(COLUMN(_xlpm.ref)&lt;5,5,COLUMN(_xlpm.ref)&gt;64,64,TRUE,COLUMN(_xlpm.ref)),4,1))</f>
        <v>AF16</v>
      </c>
      <c r="AR237" s="1" t="str" cm="1">
        <f t="array" aca="1" ref="AR237" ca="1">_xlfn.LET(
_xlpm.startCell, INDIRECT(AQ237),
_xlpm.row, IF(_xlfn.XLOOKUP(LEFT(R237),$L$157:$L$164,$M$157:$M$164,,0,1),--RIGHT(R237)*_xlfn.XLOOKUP(LEFT(R237),$L$157:$L$164,$O$157:$O$164,,0,1),0),
_xlpm.col, IF(_xlfn.XLOOKUP(LEFT(R237),$L$157:$L$164,$N$157:$N$164,,0,1),--RIGHT(R237)*_xlfn.XLOOKUP(LEFT(R237),$L$157:$L$164,$P$157:$P$164,,0,1),0),
_xlpm.adjRow, IF(ROW(_xlpm.startCell) + _xlpm.row &lt;= 0, 1, _xlpm.row),
_xlpm.adjCol, IF(COLUMN(_xlpm.startCell) + _xlpm.col &lt;= 0, 1, _xlpm.col),
_xlpm.ref, OFFSET(INDIRECT(AQ237),_xlpm.adjRow,_xlpm.adjCol,1,1),
ADDRESS(_xlfn.IFS(ROW(_xlpm.ref)&lt;8,8,ROW(_xlpm.ref)&gt;27,27,TRUE,ROW(_xlpm.ref)),_xlfn.IFS(COLUMN(_xlpm.ref)&lt;5,5,COLUMN(_xlpm.ref)&gt;64,64,TRUE,COLUMN(_xlpm.ref)),4,1))</f>
        <v>AH14</v>
      </c>
      <c r="AS237" s="1" t="str" cm="1">
        <f t="array" aca="1" ref="AS237" ca="1">_xlfn.LET(
_xlpm.startCell, INDIRECT(AR237),
_xlpm.row, IF(_xlfn.XLOOKUP(LEFT(S237),$L$157:$L$164,$M$157:$M$164,,0,1),--RIGHT(S237)*_xlfn.XLOOKUP(LEFT(S237),$L$157:$L$164,$O$157:$O$164,,0,1),0),
_xlpm.col, IF(_xlfn.XLOOKUP(LEFT(S237),$L$157:$L$164,$N$157:$N$164,,0,1),--RIGHT(S237)*_xlfn.XLOOKUP(LEFT(S237),$L$157:$L$164,$P$157:$P$164,,0,1),0),
_xlpm.adjRow, IF(ROW(_xlpm.startCell) + _xlpm.row &lt;= 0, 1, _xlpm.row),
_xlpm.adjCol, IF(COLUMN(_xlpm.startCell) + _xlpm.col &lt;= 0, 1, _xlpm.col),
_xlpm.ref, OFFSET(INDIRECT(AR237),_xlpm.adjRow,_xlpm.adjCol,1,1),
ADDRESS(_xlfn.IFS(ROW(_xlpm.ref)&lt;8,8,ROW(_xlpm.ref)&gt;27,27,TRUE,ROW(_xlpm.ref)),_xlfn.IFS(COLUMN(_xlpm.ref)&lt;5,5,COLUMN(_xlpm.ref)&gt;64,64,TRUE,COLUMN(_xlpm.ref)),4,1))</f>
        <v>AP22</v>
      </c>
      <c r="AT237" s="1" t="str" cm="1">
        <f t="array" aca="1" ref="AT237" ca="1">_xlfn.LET(
_xlpm.startCell, INDIRECT(AS237),
_xlpm.row, IF(_xlfn.XLOOKUP(LEFT(T237),$L$157:$L$164,$M$157:$M$164,,0,1),--RIGHT(T237)*_xlfn.XLOOKUP(LEFT(T237),$L$157:$L$164,$O$157:$O$164,,0,1),0),
_xlpm.col, IF(_xlfn.XLOOKUP(LEFT(T237),$L$157:$L$164,$N$157:$N$164,,0,1),--RIGHT(T237)*_xlfn.XLOOKUP(LEFT(T237),$L$157:$L$164,$P$157:$P$164,,0,1),0),
_xlpm.adjRow, IF(ROW(_xlpm.startCell) + _xlpm.row &lt;= 0, 1, _xlpm.row),
_xlpm.adjCol, IF(COLUMN(_xlpm.startCell) + _xlpm.col &lt;= 0, 1, _xlpm.col),
_xlpm.ref, OFFSET(INDIRECT(AS237),_xlpm.adjRow,_xlpm.adjCol,1,1),
ADDRESS(_xlfn.IFS(ROW(_xlpm.ref)&lt;8,8,ROW(_xlpm.ref)&gt;27,27,TRUE,ROW(_xlpm.ref)),_xlfn.IFS(COLUMN(_xlpm.ref)&lt;5,5,COLUMN(_xlpm.ref)&gt;64,64,TRUE,COLUMN(_xlpm.ref)),4,1))</f>
        <v>AI27</v>
      </c>
      <c r="AU237" s="1" t="str" cm="1">
        <f t="array" aca="1" ref="AU237" ca="1">_xlfn.LET(
_xlpm.startCell, INDIRECT(AT237),
_xlpm.row, IF(_xlfn.XLOOKUP(LEFT(U237),$L$157:$L$164,$M$157:$M$164,,0,1),--RIGHT(U237)*_xlfn.XLOOKUP(LEFT(U237),$L$157:$L$164,$O$157:$O$164,,0,1),0),
_xlpm.col, IF(_xlfn.XLOOKUP(LEFT(U237),$L$157:$L$164,$N$157:$N$164,,0,1),--RIGHT(U237)*_xlfn.XLOOKUP(LEFT(U237),$L$157:$L$164,$P$157:$P$164,,0,1),0),
_xlpm.adjRow, IF(ROW(_xlpm.startCell) + _xlpm.row &lt;= 0, 1, _xlpm.row),
_xlpm.adjCol, IF(COLUMN(_xlpm.startCell) + _xlpm.col &lt;= 0, 1, _xlpm.col),
_xlpm.ref, OFFSET(INDIRECT(AT237),_xlpm.adjRow,_xlpm.adjCol,1,1),
ADDRESS(_xlfn.IFS(ROW(_xlpm.ref)&lt;8,8,ROW(_xlpm.ref)&gt;27,27,TRUE,ROW(_xlpm.ref)),_xlfn.IFS(COLUMN(_xlpm.ref)&lt;5,5,COLUMN(_xlpm.ref)&gt;64,64,TRUE,COLUMN(_xlpm.ref)),4,1))</f>
        <v>AB27</v>
      </c>
      <c r="AV237" s="1" t="str" cm="1">
        <f t="array" aca="1" ref="AV237" ca="1">_xlfn.LET(
_xlpm.startCell, INDIRECT(AU237),
_xlpm.row, IF(_xlfn.XLOOKUP(LEFT(V237),$L$157:$L$164,$M$157:$M$164,,0,1),--RIGHT(V237)*_xlfn.XLOOKUP(LEFT(V237),$L$157:$L$164,$O$157:$O$164,,0,1),0),
_xlpm.col, IF(_xlfn.XLOOKUP(LEFT(V237),$L$157:$L$164,$N$157:$N$164,,0,1),--RIGHT(V237)*_xlfn.XLOOKUP(LEFT(V237),$L$157:$L$164,$P$157:$P$164,,0,1),0),
_xlpm.adjRow, IF(ROW(_xlpm.startCell) + _xlpm.row &lt;= 0, 1, _xlpm.row),
_xlpm.adjCol, IF(COLUMN(_xlpm.startCell) + _xlpm.col &lt;= 0, 1, _xlpm.col),
_xlpm.ref, OFFSET(INDIRECT(AU237),_xlpm.adjRow,_xlpm.adjCol,1,1),
ADDRESS(_xlfn.IFS(ROW(_xlpm.ref)&lt;8,8,ROW(_xlpm.ref)&gt;27,27,TRUE,ROW(_xlpm.ref)),_xlfn.IFS(COLUMN(_xlpm.ref)&lt;5,5,COLUMN(_xlpm.ref)&gt;64,64,TRUE,COLUMN(_xlpm.ref)),4,1))</f>
        <v>AK18</v>
      </c>
      <c r="AW237" s="1" t="str" cm="1">
        <f t="array" aca="1" ref="AW237" ca="1">_xlfn.LET(
_xlpm.startCell, INDIRECT(AV237),
_xlpm.row, IF(_xlfn.XLOOKUP(LEFT(W237),$L$157:$L$164,$M$157:$M$164,,0,1),--RIGHT(W237)*_xlfn.XLOOKUP(LEFT(W237),$L$157:$L$164,$O$157:$O$164,,0,1),0),
_xlpm.col, IF(_xlfn.XLOOKUP(LEFT(W237),$L$157:$L$164,$N$157:$N$164,,0,1),--RIGHT(W237)*_xlfn.XLOOKUP(LEFT(W237),$L$157:$L$164,$P$157:$P$164,,0,1),0),
_xlpm.adjRow, IF(ROW(_xlpm.startCell) + _xlpm.row &lt;= 0, 1, _xlpm.row),
_xlpm.adjCol, IF(COLUMN(_xlpm.startCell) + _xlpm.col &lt;= 0, 1, _xlpm.col),
_xlpm.ref, OFFSET(INDIRECT(AV237),_xlpm.adjRow,_xlpm.adjCol,1,1),
ADDRESS(_xlfn.IFS(ROW(_xlpm.ref)&lt;8,8,ROW(_xlpm.ref)&gt;27,27,TRUE,ROW(_xlpm.ref)),_xlfn.IFS(COLUMN(_xlpm.ref)&lt;5,5,COLUMN(_xlpm.ref)&gt;64,64,TRUE,COLUMN(_xlpm.ref)),4,1))</f>
        <v>AP23</v>
      </c>
      <c r="AX237" s="1" t="str" cm="1">
        <f t="array" aca="1" ref="AX237" ca="1">_xlfn.LET(
_xlpm.startCell, INDIRECT(AW237),
_xlpm.row, IF(_xlfn.XLOOKUP(LEFT(X237),$L$157:$L$164,$M$157:$M$164,,0,1),--RIGHT(X237)*_xlfn.XLOOKUP(LEFT(X237),$L$157:$L$164,$O$157:$O$164,,0,1),0),
_xlpm.col, IF(_xlfn.XLOOKUP(LEFT(X237),$L$157:$L$164,$N$157:$N$164,,0,1),--RIGHT(X237)*_xlfn.XLOOKUP(LEFT(X237),$L$157:$L$164,$P$157:$P$164,,0,1),0),
_xlpm.adjRow, IF(ROW(_xlpm.startCell) + _xlpm.row &lt;= 0, 1, _xlpm.row),
_xlpm.adjCol, IF(COLUMN(_xlpm.startCell) + _xlpm.col &lt;= 0, 1, _xlpm.col),
_xlpm.ref, OFFSET(INDIRECT(AW237),_xlpm.adjRow,_xlpm.adjCol,1,1),
ADDRESS(_xlfn.IFS(ROW(_xlpm.ref)&lt;8,8,ROW(_xlpm.ref)&gt;27,27,TRUE,ROW(_xlpm.ref)),_xlfn.IFS(COLUMN(_xlpm.ref)&lt;5,5,COLUMN(_xlpm.ref)&gt;64,64,TRUE,COLUMN(_xlpm.ref)),4,1))</f>
        <v>AP14</v>
      </c>
      <c r="AY237" s="1" t="str" cm="1">
        <f t="array" aca="1" ref="AY237" ca="1">_xlfn.LET(
_xlpm.startCell, INDIRECT(AX237),
_xlpm.row, IF(_xlfn.XLOOKUP(LEFT(Y237),$L$157:$L$164,$M$157:$M$164,,0,1),--RIGHT(Y237)*_xlfn.XLOOKUP(LEFT(Y237),$L$157:$L$164,$O$157:$O$164,,0,1),0),
_xlpm.col, IF(_xlfn.XLOOKUP(LEFT(Y237),$L$157:$L$164,$N$157:$N$164,,0,1),--RIGHT(Y237)*_xlfn.XLOOKUP(LEFT(Y237),$L$157:$L$164,$P$157:$P$164,,0,1),0),
_xlpm.adjRow, IF(ROW(_xlpm.startCell) + _xlpm.row &lt;= 0, 1, _xlpm.row),
_xlpm.adjCol, IF(COLUMN(_xlpm.startCell) + _xlpm.col &lt;= 0, 1, _xlpm.col),
_xlpm.ref, OFFSET(INDIRECT(AX237),_xlpm.adjRow,_xlpm.adjCol,1,1),
ADDRESS(_xlfn.IFS(ROW(_xlpm.ref)&lt;8,8,ROW(_xlpm.ref)&gt;27,27,TRUE,ROW(_xlpm.ref)),_xlfn.IFS(COLUMN(_xlpm.ref)&lt;5,5,COLUMN(_xlpm.ref)&gt;64,64,TRUE,COLUMN(_xlpm.ref)),4,1))</f>
        <v>AR12</v>
      </c>
      <c r="AZ237" s="1" t="str" cm="1">
        <f t="array" aca="1" ref="AZ237" ca="1">_xlfn.LET(
_xlpm.startCell, INDIRECT(AY237),
_xlpm.row, IF(_xlfn.XLOOKUP(LEFT(Z237),$L$157:$L$164,$M$157:$M$164,,0,1),--RIGHT(Z237)*_xlfn.XLOOKUP(LEFT(Z237),$L$157:$L$164,$O$157:$O$164,,0,1),0),
_xlpm.col, IF(_xlfn.XLOOKUP(LEFT(Z237),$L$157:$L$164,$N$157:$N$164,,0,1),--RIGHT(Z237)*_xlfn.XLOOKUP(LEFT(Z237),$L$157:$L$164,$P$157:$P$164,,0,1),0),
_xlpm.adjRow, IF(ROW(_xlpm.startCell) + _xlpm.row &lt;= 0, 1, _xlpm.row),
_xlpm.adjCol, IF(COLUMN(_xlpm.startCell) + _xlpm.col &lt;= 0, 1, _xlpm.col),
_xlpm.ref, OFFSET(INDIRECT(AY237),_xlpm.adjRow,_xlpm.adjCol,1,1),
ADDRESS(_xlfn.IFS(ROW(_xlpm.ref)&lt;8,8,ROW(_xlpm.ref)&gt;27,27,TRUE,ROW(_xlpm.ref)),_xlfn.IFS(COLUMN(_xlpm.ref)&lt;5,5,COLUMN(_xlpm.ref)&gt;64,64,TRUE,COLUMN(_xlpm.ref)),4,1))</f>
        <v>AW8</v>
      </c>
      <c r="BA237" s="1" t="str" cm="1">
        <f t="array" aca="1" ref="BA237" ca="1">_xlfn.LET(
_xlpm.startCell, INDIRECT(AZ237),
_xlpm.row, IF(_xlfn.XLOOKUP(LEFT(AA237),$L$157:$L$164,$M$157:$M$164,,0,1),--RIGHT(AA237)*_xlfn.XLOOKUP(LEFT(AA237),$L$157:$L$164,$O$157:$O$164,,0,1),0),
_xlpm.col, IF(_xlfn.XLOOKUP(LEFT(AA237),$L$157:$L$164,$N$157:$N$164,,0,1),--RIGHT(AA237)*_xlfn.XLOOKUP(LEFT(AA237),$L$157:$L$164,$P$157:$P$164,,0,1),0),
_xlpm.adjRow, IF(ROW(_xlpm.startCell) + _xlpm.row &lt;= 0, 1, _xlpm.row),
_xlpm.adjCol, IF(COLUMN(_xlpm.startCell) + _xlpm.col &lt;= 0, 1, _xlpm.col),
_xlpm.ref, OFFSET(INDIRECT(AZ237),_xlpm.adjRow,_xlpm.adjCol,1,1),
ADDRESS(_xlfn.IFS(ROW(_xlpm.ref)&lt;8,8,ROW(_xlpm.ref)&gt;27,27,TRUE,ROW(_xlpm.ref)),_xlfn.IFS(COLUMN(_xlpm.ref)&lt;5,5,COLUMN(_xlpm.ref)&gt;64,64,TRUE,COLUMN(_xlpm.ref)),4,1))</f>
        <v>BD8</v>
      </c>
      <c r="BB237" s="1" t="str" cm="1">
        <f t="array" aca="1" ref="BB237" ca="1">_xlfn.LET(
_xlpm.startCell, INDIRECT(BA237),
_xlpm.row, IF(_xlfn.XLOOKUP(LEFT(AB237),$L$157:$L$164,$M$157:$M$164,,0,1),--RIGHT(AB237)*_xlfn.XLOOKUP(LEFT(AB237),$L$157:$L$164,$O$157:$O$164,,0,1),0),
_xlpm.col, IF(_xlfn.XLOOKUP(LEFT(AB237),$L$157:$L$164,$N$157:$N$164,,0,1),--RIGHT(AB237)*_xlfn.XLOOKUP(LEFT(AB237),$L$157:$L$164,$P$157:$P$164,,0,1),0),
_xlpm.adjRow, IF(ROW(_xlpm.startCell) + _xlpm.row &lt;= 0, 1, _xlpm.row),
_xlpm.adjCol, IF(COLUMN(_xlpm.startCell) + _xlpm.col &lt;= 0, 1, _xlpm.col),
_xlpm.ref, OFFSET(INDIRECT(BA237),_xlpm.adjRow,_xlpm.adjCol,1,1),
ADDRESS(_xlfn.IFS(ROW(_xlpm.ref)&lt;8,8,ROW(_xlpm.ref)&gt;27,27,TRUE,ROW(_xlpm.ref)),_xlfn.IFS(COLUMN(_xlpm.ref)&lt;5,5,COLUMN(_xlpm.ref)&gt;64,64,TRUE,COLUMN(_xlpm.ref)),4,1))</f>
        <v>BH12</v>
      </c>
      <c r="BC237" s="1" t="str" cm="1">
        <f t="array" aca="1" ref="BC237" ca="1">_xlfn.LET(
_xlpm.startCell, INDIRECT(BB237),
_xlpm.row, IF(_xlfn.XLOOKUP(LEFT(AC237),$L$157:$L$164,$M$157:$M$164,,0,1),--RIGHT(AC237)*_xlfn.XLOOKUP(LEFT(AC237),$L$157:$L$164,$O$157:$O$164,,0,1),0),
_xlpm.col, IF(_xlfn.XLOOKUP(LEFT(AC237),$L$157:$L$164,$N$157:$N$164,,0,1),--RIGHT(AC237)*_xlfn.XLOOKUP(LEFT(AC237),$L$157:$L$164,$P$157:$P$164,,0,1),0),
_xlpm.adjRow, IF(ROW(_xlpm.startCell) + _xlpm.row &lt;= 0, 1, _xlpm.row),
_xlpm.adjCol, IF(COLUMN(_xlpm.startCell) + _xlpm.col &lt;= 0, 1, _xlpm.col),
_xlpm.ref, OFFSET(INDIRECT(BB237),_xlpm.adjRow,_xlpm.adjCol,1,1),
ADDRESS(_xlfn.IFS(ROW(_xlpm.ref)&lt;8,8,ROW(_xlpm.ref)&gt;27,27,TRUE,ROW(_xlpm.ref)),_xlfn.IFS(COLUMN(_xlpm.ref)&lt;5,5,COLUMN(_xlpm.ref)&gt;64,64,TRUE,COLUMN(_xlpm.ref)),4,1))</f>
        <v>AZ8</v>
      </c>
      <c r="BD237" s="1" t="str" cm="1">
        <f t="array" aca="1" ref="BD237" ca="1">_xlfn.LET(
_xlpm.startCell, INDIRECT(BC237),
_xlpm.row, IF(_xlfn.XLOOKUP(LEFT(AD237),$L$157:$L$164,$M$157:$M$164,,0,1),--RIGHT(AD237)*_xlfn.XLOOKUP(LEFT(AD237),$L$157:$L$164,$O$157:$O$164,,0,1),0),
_xlpm.col, IF(_xlfn.XLOOKUP(LEFT(AD237),$L$157:$L$164,$N$157:$N$164,,0,1),--RIGHT(AD237)*_xlfn.XLOOKUP(LEFT(AD237),$L$157:$L$164,$P$157:$P$164,,0,1),0),
_xlpm.adjRow, IF(ROW(_xlpm.startCell) + _xlpm.row &lt;= 0, 1, _xlpm.row),
_xlpm.adjCol, IF(COLUMN(_xlpm.startCell) + _xlpm.col &lt;= 0, 1, _xlpm.col),
_xlpm.ref, OFFSET(INDIRECT(BC237),_xlpm.adjRow,_xlpm.adjCol,1,1),
ADDRESS(_xlfn.IFS(ROW(_xlpm.ref)&lt;8,8,ROW(_xlpm.ref)&gt;27,27,TRUE,ROW(_xlpm.ref)),_xlfn.IFS(COLUMN(_xlpm.ref)&lt;5,5,COLUMN(_xlpm.ref)&gt;64,64,TRUE,COLUMN(_xlpm.ref)),4,1))</f>
        <v>AQ17</v>
      </c>
      <c r="BE237" s="1" t="str" cm="1">
        <f t="array" aca="1" ref="BE237" ca="1">_xlfn.LET(
_xlpm.startCell, INDIRECT(BD237),
_xlpm.row, IF(_xlfn.XLOOKUP(LEFT(AE237),$L$157:$L$164,$M$157:$M$164,,0,1),--RIGHT(AE237)*_xlfn.XLOOKUP(LEFT(AE237),$L$157:$L$164,$O$157:$O$164,,0,1),0),
_xlpm.col, IF(_xlfn.XLOOKUP(LEFT(AE237),$L$157:$L$164,$N$157:$N$164,,0,1),--RIGHT(AE237)*_xlfn.XLOOKUP(LEFT(AE237),$L$157:$L$164,$P$157:$P$164,,0,1),0),
_xlpm.adjRow, IF(ROW(_xlpm.startCell) + _xlpm.row &lt;= 0, 1, _xlpm.row),
_xlpm.adjCol, IF(COLUMN(_xlpm.startCell) + _xlpm.col &lt;= 0, 1, _xlpm.col),
_xlpm.ref, OFFSET(INDIRECT(BD237),_xlpm.adjRow,_xlpm.adjCol,1,1),
ADDRESS(_xlfn.IFS(ROW(_xlpm.ref)&lt;8,8,ROW(_xlpm.ref)&gt;27,27,TRUE,ROW(_xlpm.ref)),_xlfn.IFS(COLUMN(_xlpm.ref)&lt;5,5,COLUMN(_xlpm.ref)&gt;64,64,TRUE,COLUMN(_xlpm.ref)),4,1))</f>
        <v>AU17</v>
      </c>
      <c r="BF237" s="1" t="str" cm="1">
        <f t="array" aca="1" ref="BF237" ca="1">_xlfn.LET(
_xlpm.startCell, INDIRECT(BE237),
_xlpm.row, IF(_xlfn.XLOOKUP(LEFT(AF237),$L$157:$L$164,$M$157:$M$164,,0,1),--RIGHT(AF237)*_xlfn.XLOOKUP(LEFT(AF237),$L$157:$L$164,$O$157:$O$164,,0,1),0),
_xlpm.col, IF(_xlfn.XLOOKUP(LEFT(AF237),$L$157:$L$164,$N$157:$N$164,,0,1),--RIGHT(AF237)*_xlfn.XLOOKUP(LEFT(AF237),$L$157:$L$164,$P$157:$P$164,,0,1),0),
_xlpm.adjRow, IF(ROW(_xlpm.startCell) + _xlpm.row &lt;= 0, 1, _xlpm.row),
_xlpm.adjCol, IF(COLUMN(_xlpm.startCell) + _xlpm.col &lt;= 0, 1, _xlpm.col),
_xlpm.ref, OFFSET(INDIRECT(BE237),_xlpm.adjRow,_xlpm.adjCol,1,1),
ADDRESS(_xlfn.IFS(ROW(_xlpm.ref)&lt;8,8,ROW(_xlpm.ref)&gt;27,27,TRUE,ROW(_xlpm.ref)),_xlfn.IFS(COLUMN(_xlpm.ref)&lt;5,5,COLUMN(_xlpm.ref)&gt;64,64,TRUE,COLUMN(_xlpm.ref)),4,1))</f>
        <v>AX17</v>
      </c>
      <c r="BG237" s="4"/>
      <c r="BH237" s="4" t="str" cm="1">
        <f t="array" aca="1" ref="BH237" ca="1">_xlfn.LET(
_xlpm.startCell, INDIRECT(G237),
_xlpm.row, IF(_xlfn.XLOOKUP(LEFT(H237),$L$157:$L$164,$M$157:$M$164,,0,1),--RIGHT(H237)*_xlfn.XLOOKUP(LEFT(H237),$L$157:$L$164,$O$157:$O$164,,0,1),0),
_xlpm.col, IF(_xlfn.XLOOKUP(LEFT(H237),$L$157:$L$164,$N$157:$N$164,,0,1),--RIGHT(H237)*_xlfn.XLOOKUP(LEFT(H237),$L$157:$L$164,$P$157:$P$164,,0,1),0),
_xlpm.adjRow, IF(ROW(_xlpm.startCell) + _xlpm.row &lt;= 0, 1, _xlpm.row),
_xlpm.adjCol, IF(COLUMN(_xlpm.startCell) + _xlpm.col &lt;= 0, 1, _xlpm.col),
_xlpm.ref, OFFSET(INDIRECT(G237),_xlpm.adjRow,_xlpm.adjCol,1,1),
ADDRESS(ROW(_xlpm.ref),COLUMN(_xlpm.ref),4,1))</f>
        <v>AO18</v>
      </c>
      <c r="BI237" s="4" t="str" cm="1">
        <f t="array" aca="1" ref="BI237" ca="1">_xlfn.LET(
_xlpm.startCell, INDIRECT(AH237),
_xlpm.row, IF(_xlfn.XLOOKUP(LEFT(I237),$L$157:$L$164,$M$157:$M$164,,0,1),--RIGHT(I237)*_xlfn.XLOOKUP(LEFT(I237),$L$157:$L$164,$O$157:$O$164,,0,1),0),
_xlpm.col, IF(_xlfn.XLOOKUP(LEFT(I237),$L$157:$L$164,$N$157:$N$164,,0,1),--RIGHT(I237)*_xlfn.XLOOKUP(LEFT(I237),$L$157:$L$164,$P$157:$P$164,,0,1),0),
_xlpm.adjRow, IF(ROW(_xlpm.startCell) + _xlpm.row &lt;= 0, 1, _xlpm.row),
_xlpm.adjCol, IF(COLUMN(_xlpm.startCell) + _xlpm.col &lt;= 0, 1, _xlpm.col),
_xlpm.ref, OFFSET(INDIRECT(AH237),_xlpm.adjRow,_xlpm.adjCol,1,1),
ADDRESS(ROW(_xlpm.ref),COLUMN(_xlpm.ref),4,1))</f>
        <v>AL15</v>
      </c>
      <c r="BJ237" s="4" t="str" cm="1">
        <f t="array" aca="1" ref="BJ237" ca="1">_xlfn.LET(
_xlpm.startCell, INDIRECT(AI237),
_xlpm.row, IF(_xlfn.XLOOKUP(LEFT(J237),$L$157:$L$164,$M$157:$M$164,,0,1),--RIGHT(J237)*_xlfn.XLOOKUP(LEFT(J237),$L$157:$L$164,$O$157:$O$164,,0,1),0),
_xlpm.col, IF(_xlfn.XLOOKUP(LEFT(J237),$L$157:$L$164,$N$157:$N$164,,0,1),--RIGHT(J237)*_xlfn.XLOOKUP(LEFT(J237),$L$157:$L$164,$P$157:$P$164,,0,1),0),
_xlpm.adjRow, IF(ROW(_xlpm.startCell) + _xlpm.row &lt;= 0, 1, _xlpm.row),
_xlpm.adjCol, IF(COLUMN(_xlpm.startCell) + _xlpm.col &lt;= 0, 1, _xlpm.col),
_xlpm.ref, OFFSET(INDIRECT(AI237),_xlpm.adjRow,_xlpm.adjCol,1,1),
ADDRESS(ROW(_xlpm.ref),COLUMN(_xlpm.ref),4,1))</f>
        <v>AF9</v>
      </c>
      <c r="BK237" s="4" t="str" cm="1">
        <f t="array" aca="1" ref="BK237" ca="1">_xlfn.LET(
_xlpm.startCell, INDIRECT(AJ237),
_xlpm.row, IF(_xlfn.XLOOKUP(LEFT(K237),$L$157:$L$164,$M$157:$M$164,,0,1),--RIGHT(K237)*_xlfn.XLOOKUP(LEFT(K237),$L$157:$L$164,$O$157:$O$164,,0,1),0),
_xlpm.col, IF(_xlfn.XLOOKUP(LEFT(K237),$L$157:$L$164,$N$157:$N$164,,0,1),--RIGHT(K237)*_xlfn.XLOOKUP(LEFT(K237),$L$157:$L$164,$P$157:$P$164,,0,1),0),
_xlpm.adjRow, IF(ROW(_xlpm.startCell) + _xlpm.row &lt;= 0, 1, _xlpm.row),
_xlpm.adjCol, IF(COLUMN(_xlpm.startCell) + _xlpm.col &lt;= 0, 1, _xlpm.col),
_xlpm.ref, OFFSET(INDIRECT(AJ237),_xlpm.adjRow,_xlpm.adjCol,1,1),
ADDRESS(ROW(_xlpm.ref),COLUMN(_xlpm.ref),4,1))</f>
        <v>AF14</v>
      </c>
      <c r="BL237" s="4" t="str" cm="1">
        <f t="array" aca="1" ref="BL237" ca="1">_xlfn.LET(
_xlpm.startCell, INDIRECT(AK237),
_xlpm.row, IF(_xlfn.XLOOKUP(LEFT(L237),$L$157:$L$164,$M$157:$M$164,,0,1),--RIGHT(L237)*_xlfn.XLOOKUP(LEFT(L237),$L$157:$L$164,$O$157:$O$164,,0,1),0),
_xlpm.col, IF(_xlfn.XLOOKUP(LEFT(L237),$L$157:$L$164,$N$157:$N$164,,0,1),--RIGHT(L237)*_xlfn.XLOOKUP(LEFT(L237),$L$157:$L$164,$P$157:$P$164,,0,1),0),
_xlpm.adjRow, IF(ROW(_xlpm.startCell) + _xlpm.row &lt;= 0, 1, _xlpm.row),
_xlpm.adjCol, IF(COLUMN(_xlpm.startCell) + _xlpm.col &lt;= 0, 1, _xlpm.col),
_xlpm.ref, OFFSET(INDIRECT(AK237),_xlpm.adjRow,_xlpm.adjCol,1,1),
ADDRESS(ROW(_xlpm.ref),COLUMN(_xlpm.ref),4,1))</f>
        <v>AF22</v>
      </c>
      <c r="BM237" s="4" t="str" cm="1">
        <f t="array" aca="1" ref="BM237" ca="1">_xlfn.LET(
_xlpm.startCell, INDIRECT(AL237),
_xlpm.row, IF(_xlfn.XLOOKUP(LEFT(M237),$L$157:$L$164,$M$157:$M$164,,0,1),--RIGHT(M237)*_xlfn.XLOOKUP(LEFT(M237),$L$157:$L$164,$O$157:$O$164,,0,1),0),
_xlpm.col, IF(_xlfn.XLOOKUP(LEFT(M237),$L$157:$L$164,$N$157:$N$164,,0,1),--RIGHT(M237)*_xlfn.XLOOKUP(LEFT(M237),$L$157:$L$164,$P$157:$P$164,,0,1),0),
_xlpm.adjRow, IF(ROW(_xlpm.startCell) + _xlpm.row &lt;= 0, 1, _xlpm.row),
_xlpm.adjCol, IF(COLUMN(_xlpm.startCell) + _xlpm.col &lt;= 0, 1, _xlpm.col),
_xlpm.ref, OFFSET(INDIRECT(AL237),_xlpm.adjRow,_xlpm.adjCol,1,1),
ADDRESS(ROW(_xlpm.ref),COLUMN(_xlpm.ref),4,1))</f>
        <v>AG21</v>
      </c>
      <c r="BN237" s="4" t="str" cm="1">
        <f t="array" aca="1" ref="BN237" ca="1">_xlfn.LET(
_xlpm.startCell, INDIRECT(AM237),
_xlpm.row, IF(_xlfn.XLOOKUP(LEFT(N237),$L$157:$L$164,$M$157:$M$164,,0,1),--RIGHT(N237)*_xlfn.XLOOKUP(LEFT(N237),$L$157:$L$164,$O$157:$O$164,,0,1),0),
_xlpm.col, IF(_xlfn.XLOOKUP(LEFT(N237),$L$157:$L$164,$N$157:$N$164,,0,1),--RIGHT(N237)*_xlfn.XLOOKUP(LEFT(N237),$L$157:$L$164,$P$157:$P$164,,0,1),0),
_xlpm.adjRow, IF(ROW(_xlpm.startCell) + _xlpm.row &lt;= 0, 1, _xlpm.row),
_xlpm.adjCol, IF(COLUMN(_xlpm.startCell) + _xlpm.col &lt;= 0, 1, _xlpm.col),
_xlpm.ref, OFFSET(INDIRECT(AM237),_xlpm.adjRow,_xlpm.adjCol,1,1),
ADDRESS(ROW(_xlpm.ref),COLUMN(_xlpm.ref),4,1))</f>
        <v>Z21</v>
      </c>
      <c r="BO237" s="4" t="str" cm="1">
        <f t="array" aca="1" ref="BO237" ca="1">_xlfn.LET(
_xlpm.startCell, INDIRECT(AN237),
_xlpm.row, IF(_xlfn.XLOOKUP(LEFT(O237),$L$157:$L$164,$M$157:$M$164,,0,1),--RIGHT(O237)*_xlfn.XLOOKUP(LEFT(O237),$L$157:$L$164,$O$157:$O$164,,0,1),0),
_xlpm.col, IF(_xlfn.XLOOKUP(LEFT(O237),$L$157:$L$164,$N$157:$N$164,,0,1),--RIGHT(O237)*_xlfn.XLOOKUP(LEFT(O237),$L$157:$L$164,$P$157:$P$164,,0,1),0),
_xlpm.adjRow, IF(ROW(_xlpm.startCell) + _xlpm.row &lt;= 0, 1, _xlpm.row),
_xlpm.adjCol, IF(COLUMN(_xlpm.startCell) + _xlpm.col &lt;= 0, 1, _xlpm.col),
_xlpm.ref, OFFSET(INDIRECT(AN237),_xlpm.adjRow,_xlpm.adjCol,1,1),
ADDRESS(ROW(_xlpm.ref),COLUMN(_xlpm.ref),4,1))</f>
        <v>Y22</v>
      </c>
      <c r="BP237" s="4" t="str" cm="1">
        <f t="array" aca="1" ref="BP237" ca="1">_xlfn.LET(
_xlpm.startCell, INDIRECT(AO237),
_xlpm.row, IF(_xlfn.XLOOKUP(LEFT(P237),$L$157:$L$164,$M$157:$M$164,,0,1),--RIGHT(P237)*_xlfn.XLOOKUP(LEFT(P237),$L$157:$L$164,$O$157:$O$164,,0,1),0),
_xlpm.col, IF(_xlfn.XLOOKUP(LEFT(P237),$L$157:$L$164,$N$157:$N$164,,0,1),--RIGHT(P237)*_xlfn.XLOOKUP(LEFT(P237),$L$157:$L$164,$P$157:$P$164,,0,1),0),
_xlpm.adjRow, IF(ROW(_xlpm.startCell) + _xlpm.row &lt;= 0, 1, _xlpm.row),
_xlpm.adjCol, IF(COLUMN(_xlpm.startCell) + _xlpm.col &lt;= 0, 1, _xlpm.col),
_xlpm.ref, OFFSET(INDIRECT(AO237),_xlpm.adjRow,_xlpm.adjCol,1,1),
ADDRESS(ROW(_xlpm.ref),COLUMN(_xlpm.ref),4,1))</f>
        <v>Z22</v>
      </c>
      <c r="BQ237" s="4" t="str" cm="1">
        <f t="array" aca="1" ref="BQ237" ca="1">_xlfn.LET(
_xlpm.startCell, INDIRECT(AP237),
_xlpm.row, IF(_xlfn.XLOOKUP(LEFT(Q237),$L$157:$L$164,$M$157:$M$164,,0,1),--RIGHT(Q237)*_xlfn.XLOOKUP(LEFT(Q237),$L$157:$L$164,$O$157:$O$164,,0,1),0),
_xlpm.col, IF(_xlfn.XLOOKUP(LEFT(Q237),$L$157:$L$164,$N$157:$N$164,,0,1),--RIGHT(Q237)*_xlfn.XLOOKUP(LEFT(Q237),$L$157:$L$164,$P$157:$P$164,,0,1),0),
_xlpm.adjRow, IF(ROW(_xlpm.startCell) + _xlpm.row &lt;= 0, 1, _xlpm.row),
_xlpm.adjCol, IF(COLUMN(_xlpm.startCell) + _xlpm.col &lt;= 0, 1, _xlpm.col),
_xlpm.ref, OFFSET(INDIRECT(AP237),_xlpm.adjRow,_xlpm.adjCol,1,1),
ADDRESS(ROW(_xlpm.ref),COLUMN(_xlpm.ref),4,1))</f>
        <v>AF16</v>
      </c>
      <c r="BR237" s="4" t="str" cm="1">
        <f t="array" aca="1" ref="BR237" ca="1">_xlfn.LET(
_xlpm.startCell, INDIRECT(AQ237),
_xlpm.row, IF(_xlfn.XLOOKUP(LEFT(R237),$L$157:$L$164,$M$157:$M$164,,0,1),--RIGHT(R237)*_xlfn.XLOOKUP(LEFT(R237),$L$157:$L$164,$O$157:$O$164,,0,1),0),
_xlpm.col, IF(_xlfn.XLOOKUP(LEFT(R237),$L$157:$L$164,$N$157:$N$164,,0,1),--RIGHT(R237)*_xlfn.XLOOKUP(LEFT(R237),$L$157:$L$164,$P$157:$P$164,,0,1),0),
_xlpm.adjRow, IF(ROW(_xlpm.startCell) + _xlpm.row &lt;= 0, 1, _xlpm.row),
_xlpm.adjCol, IF(COLUMN(_xlpm.startCell) + _xlpm.col &lt;= 0, 1, _xlpm.col),
_xlpm.ref, OFFSET(INDIRECT(AQ237),_xlpm.adjRow,_xlpm.adjCol,1,1),
ADDRESS(ROW(_xlpm.ref),COLUMN(_xlpm.ref),4,1))</f>
        <v>AH14</v>
      </c>
      <c r="BS237" s="4" t="str" cm="1">
        <f t="array" aca="1" ref="BS237" ca="1">_xlfn.LET(
_xlpm.startCell, INDIRECT(AR237),
_xlpm.row, IF(_xlfn.XLOOKUP(LEFT(S237),$L$157:$L$164,$M$157:$M$164,,0,1),--RIGHT(S237)*_xlfn.XLOOKUP(LEFT(S237),$L$157:$L$164,$O$157:$O$164,,0,1),0),
_xlpm.col, IF(_xlfn.XLOOKUP(LEFT(S237),$L$157:$L$164,$N$157:$N$164,,0,1),--RIGHT(S237)*_xlfn.XLOOKUP(LEFT(S237),$L$157:$L$164,$P$157:$P$164,,0,1),0),
_xlpm.adjRow, IF(ROW(_xlpm.startCell) + _xlpm.row &lt;= 0, 1, _xlpm.row),
_xlpm.adjCol, IF(COLUMN(_xlpm.startCell) + _xlpm.col &lt;= 0, 1, _xlpm.col),
_xlpm.ref, OFFSET(INDIRECT(AR237),_xlpm.adjRow,_xlpm.adjCol,1,1),
ADDRESS(ROW(_xlpm.ref),COLUMN(_xlpm.ref),4,1))</f>
        <v>AP22</v>
      </c>
      <c r="BT237" s="4" t="str" cm="1">
        <f t="array" aca="1" ref="BT237" ca="1">_xlfn.LET(
_xlpm.startCell, INDIRECT(AS237),
_xlpm.row, IF(_xlfn.XLOOKUP(LEFT(T237),$L$157:$L$164,$M$157:$M$164,,0,1),--RIGHT(T237)*_xlfn.XLOOKUP(LEFT(T237),$L$157:$L$164,$O$157:$O$164,,0,1),0),
_xlpm.col, IF(_xlfn.XLOOKUP(LEFT(T237),$L$157:$L$164,$N$157:$N$164,,0,1),--RIGHT(T237)*_xlfn.XLOOKUP(LEFT(T237),$L$157:$L$164,$P$157:$P$164,,0,1),0),
_xlpm.adjRow, IF(ROW(_xlpm.startCell) + _xlpm.row &lt;= 0, 1, _xlpm.row),
_xlpm.adjCol, IF(COLUMN(_xlpm.startCell) + _xlpm.col &lt;= 0, 1, _xlpm.col),
_xlpm.ref, OFFSET(INDIRECT(AS237),_xlpm.adjRow,_xlpm.adjCol,1,1),
ADDRESS(ROW(_xlpm.ref),COLUMN(_xlpm.ref),4,1))</f>
        <v>AI29</v>
      </c>
      <c r="BU237" s="4" t="str" cm="1">
        <f t="array" aca="1" ref="BU237" ca="1">_xlfn.LET(
_xlpm.startCell, INDIRECT(AT237),
_xlpm.row, IF(_xlfn.XLOOKUP(LEFT(U237),$L$157:$L$164,$M$157:$M$164,,0,1),--RIGHT(U237)*_xlfn.XLOOKUP(LEFT(U237),$L$157:$L$164,$O$157:$O$164,,0,1),0),
_xlpm.col, IF(_xlfn.XLOOKUP(LEFT(U237),$L$157:$L$164,$N$157:$N$164,,0,1),--RIGHT(U237)*_xlfn.XLOOKUP(LEFT(U237),$L$157:$L$164,$P$157:$P$164,,0,1),0),
_xlpm.adjRow, IF(ROW(_xlpm.startCell) + _xlpm.row &lt;= 0, 1, _xlpm.row),
_xlpm.adjCol, IF(COLUMN(_xlpm.startCell) + _xlpm.col &lt;= 0, 1, _xlpm.col),
_xlpm.ref, OFFSET(INDIRECT(AT237),_xlpm.adjRow,_xlpm.adjCol,1,1),
ADDRESS(ROW(_xlpm.ref),COLUMN(_xlpm.ref),4,1))</f>
        <v>AB27</v>
      </c>
      <c r="BV237" s="4" t="str" cm="1">
        <f t="array" aca="1" ref="BV237" ca="1">_xlfn.LET(
_xlpm.startCell, INDIRECT(AU237),
_xlpm.row, IF(_xlfn.XLOOKUP(LEFT(V237),$L$157:$L$164,$M$157:$M$164,,0,1),--RIGHT(V237)*_xlfn.XLOOKUP(LEFT(V237),$L$157:$L$164,$O$157:$O$164,,0,1),0),
_xlpm.col, IF(_xlfn.XLOOKUP(LEFT(V237),$L$157:$L$164,$N$157:$N$164,,0,1),--RIGHT(V237)*_xlfn.XLOOKUP(LEFT(V237),$L$157:$L$164,$P$157:$P$164,,0,1),0),
_xlpm.adjRow, IF(ROW(_xlpm.startCell) + _xlpm.row &lt;= 0, 1, _xlpm.row),
_xlpm.adjCol, IF(COLUMN(_xlpm.startCell) + _xlpm.col &lt;= 0, 1, _xlpm.col),
_xlpm.ref, OFFSET(INDIRECT(AU237),_xlpm.adjRow,_xlpm.adjCol,1,1),
ADDRESS(ROW(_xlpm.ref),COLUMN(_xlpm.ref),4,1))</f>
        <v>AK18</v>
      </c>
      <c r="BW237" s="4" t="str" cm="1">
        <f t="array" aca="1" ref="BW237" ca="1">_xlfn.LET(
_xlpm.startCell, INDIRECT(AV237),
_xlpm.row, IF(_xlfn.XLOOKUP(LEFT(W237),$L$157:$L$164,$M$157:$M$164,,0,1),--RIGHT(W237)*_xlfn.XLOOKUP(LEFT(W237),$L$157:$L$164,$O$157:$O$164,,0,1),0),
_xlpm.col, IF(_xlfn.XLOOKUP(LEFT(W237),$L$157:$L$164,$N$157:$N$164,,0,1),--RIGHT(W237)*_xlfn.XLOOKUP(LEFT(W237),$L$157:$L$164,$P$157:$P$164,,0,1),0),
_xlpm.adjRow, IF(ROW(_xlpm.startCell) + _xlpm.row &lt;= 0, 1, _xlpm.row),
_xlpm.adjCol, IF(COLUMN(_xlpm.startCell) + _xlpm.col &lt;= 0, 1, _xlpm.col),
_xlpm.ref, OFFSET(INDIRECT(AV237),_xlpm.adjRow,_xlpm.adjCol,1,1),
ADDRESS(ROW(_xlpm.ref),COLUMN(_xlpm.ref),4,1))</f>
        <v>AP23</v>
      </c>
      <c r="BX237" s="4" t="str" cm="1">
        <f t="array" aca="1" ref="BX237" ca="1">_xlfn.LET(
_xlpm.startCell, INDIRECT(AW237),
_xlpm.row, IF(_xlfn.XLOOKUP(LEFT(X237),$L$157:$L$164,$M$157:$M$164,,0,1),--RIGHT(X237)*_xlfn.XLOOKUP(LEFT(X237),$L$157:$L$164,$O$157:$O$164,,0,1),0),
_xlpm.col, IF(_xlfn.XLOOKUP(LEFT(X237),$L$157:$L$164,$N$157:$N$164,,0,1),--RIGHT(X237)*_xlfn.XLOOKUP(LEFT(X237),$L$157:$L$164,$P$157:$P$164,,0,1),0),
_xlpm.adjRow, IF(ROW(_xlpm.startCell) + _xlpm.row &lt;= 0, 1, _xlpm.row),
_xlpm.adjCol, IF(COLUMN(_xlpm.startCell) + _xlpm.col &lt;= 0, 1, _xlpm.col),
_xlpm.ref, OFFSET(INDIRECT(AW237),_xlpm.adjRow,_xlpm.adjCol,1,1),
ADDRESS(ROW(_xlpm.ref),COLUMN(_xlpm.ref),4,1))</f>
        <v>AP14</v>
      </c>
      <c r="BY237" s="4" t="str" cm="1">
        <f t="array" aca="1" ref="BY237" ca="1">_xlfn.LET(
_xlpm.startCell, INDIRECT(AX237),
_xlpm.row, IF(_xlfn.XLOOKUP(LEFT(Y237),$L$157:$L$164,$M$157:$M$164,,0,1),--RIGHT(Y237)*_xlfn.XLOOKUP(LEFT(Y237),$L$157:$L$164,$O$157:$O$164,,0,1),0),
_xlpm.col, IF(_xlfn.XLOOKUP(LEFT(Y237),$L$157:$L$164,$N$157:$N$164,,0,1),--RIGHT(Y237)*_xlfn.XLOOKUP(LEFT(Y237),$L$157:$L$164,$P$157:$P$164,,0,1),0),
_xlpm.adjRow, IF(ROW(_xlpm.startCell) + _xlpm.row &lt;= 0, 1, _xlpm.row),
_xlpm.adjCol, IF(COLUMN(_xlpm.startCell) + _xlpm.col &lt;= 0, 1, _xlpm.col),
_xlpm.ref, OFFSET(INDIRECT(AX237),_xlpm.adjRow,_xlpm.adjCol,1,1),
ADDRESS(ROW(_xlpm.ref),COLUMN(_xlpm.ref),4,1))</f>
        <v>AR12</v>
      </c>
      <c r="BZ237" s="4" t="str" cm="1">
        <f t="array" aca="1" ref="BZ237" ca="1">_xlfn.LET(
_xlpm.startCell, INDIRECT(AY237),
_xlpm.row, IF(_xlfn.XLOOKUP(LEFT(Z237),$L$157:$L$164,$M$157:$M$164,,0,1),--RIGHT(Z237)*_xlfn.XLOOKUP(LEFT(Z237),$L$157:$L$164,$O$157:$O$164,,0,1),0),
_xlpm.col, IF(_xlfn.XLOOKUP(LEFT(Z237),$L$157:$L$164,$N$157:$N$164,,0,1),--RIGHT(Z237)*_xlfn.XLOOKUP(LEFT(Z237),$L$157:$L$164,$P$157:$P$164,,0,1),0),
_xlpm.adjRow, IF(ROW(_xlpm.startCell) + _xlpm.row &lt;= 0, 1, _xlpm.row),
_xlpm.adjCol, IF(COLUMN(_xlpm.startCell) + _xlpm.col &lt;= 0, 1, _xlpm.col),
_xlpm.ref, OFFSET(INDIRECT(AY237),_xlpm.adjRow,_xlpm.adjCol,1,1),
ADDRESS(ROW(_xlpm.ref),COLUMN(_xlpm.ref),4,1))</f>
        <v>AW7</v>
      </c>
      <c r="CA237" s="4" t="str" cm="1">
        <f t="array" aca="1" ref="CA237" ca="1">_xlfn.LET(
_xlpm.startCell, INDIRECT(AZ237),
_xlpm.row, IF(_xlfn.XLOOKUP(LEFT(AA237),$L$157:$L$164,$M$157:$M$164,,0,1),--RIGHT(AA237)*_xlfn.XLOOKUP(LEFT(AA237),$L$157:$L$164,$O$157:$O$164,,0,1),0),
_xlpm.col, IF(_xlfn.XLOOKUP(LEFT(AA237),$L$157:$L$164,$N$157:$N$164,,0,1),--RIGHT(AA237)*_xlfn.XLOOKUP(LEFT(AA237),$L$157:$L$164,$P$157:$P$164,,0,1),0),
_xlpm.adjRow, IF(ROW(_xlpm.startCell) + _xlpm.row &lt;= 0, 1, _xlpm.row),
_xlpm.adjCol, IF(COLUMN(_xlpm.startCell) + _xlpm.col &lt;= 0, 1, _xlpm.col),
_xlpm.ref, OFFSET(INDIRECT(AZ237),_xlpm.adjRow,_xlpm.adjCol,1,1),
ADDRESS(ROW(_xlpm.ref),COLUMN(_xlpm.ref),4,1))</f>
        <v>BD1</v>
      </c>
      <c r="CB237" s="4" t="str" cm="1">
        <f t="array" aca="1" ref="CB237" ca="1">_xlfn.LET(
_xlpm.startCell, INDIRECT(BA237),
_xlpm.row, IF(_xlfn.XLOOKUP(LEFT(AB237),$L$157:$L$164,$M$157:$M$164,,0,1),--RIGHT(AB237)*_xlfn.XLOOKUP(LEFT(AB237),$L$157:$L$164,$O$157:$O$164,,0,1),0),
_xlpm.col, IF(_xlfn.XLOOKUP(LEFT(AB237),$L$157:$L$164,$N$157:$N$164,,0,1),--RIGHT(AB237)*_xlfn.XLOOKUP(LEFT(AB237),$L$157:$L$164,$P$157:$P$164,,0,1),0),
_xlpm.adjRow, IF(ROW(_xlpm.startCell) + _xlpm.row &lt;= 0, 1, _xlpm.row),
_xlpm.adjCol, IF(COLUMN(_xlpm.startCell) + _xlpm.col &lt;= 0, 1, _xlpm.col),
_xlpm.ref, OFFSET(INDIRECT(BA237),_xlpm.adjRow,_xlpm.adjCol,1,1),
ADDRESS(ROW(_xlpm.ref),COLUMN(_xlpm.ref),4,1))</f>
        <v>BH12</v>
      </c>
      <c r="CC237" s="4" t="str" cm="1">
        <f t="array" aca="1" ref="CC237" ca="1">_xlfn.LET(
_xlpm.startCell, INDIRECT(BB237),
_xlpm.row, IF(_xlfn.XLOOKUP(LEFT(AC237),$L$157:$L$164,$M$157:$M$164,,0,1),--RIGHT(AC237)*_xlfn.XLOOKUP(LEFT(AC237),$L$157:$L$164,$O$157:$O$164,,0,1),0),
_xlpm.col, IF(_xlfn.XLOOKUP(LEFT(AC237),$L$157:$L$164,$N$157:$N$164,,0,1),--RIGHT(AC237)*_xlfn.XLOOKUP(LEFT(AC237),$L$157:$L$164,$P$157:$P$164,,0,1),0),
_xlpm.adjRow, IF(ROW(_xlpm.startCell) + _xlpm.row &lt;= 0, 1, _xlpm.row),
_xlpm.adjCol, IF(COLUMN(_xlpm.startCell) + _xlpm.col &lt;= 0, 1, _xlpm.col),
_xlpm.ref, OFFSET(INDIRECT(BB237),_xlpm.adjRow,_xlpm.adjCol,1,1),
ADDRESS(ROW(_xlpm.ref),COLUMN(_xlpm.ref),4,1))</f>
        <v>AZ4</v>
      </c>
      <c r="CD237" s="4" t="str" cm="1">
        <f t="array" aca="1" ref="CD237" ca="1">_xlfn.LET(
_xlpm.startCell, INDIRECT(BC237),
_xlpm.row, IF(_xlfn.XLOOKUP(LEFT(AD237),$L$157:$L$164,$M$157:$M$164,,0,1),--RIGHT(AD237)*_xlfn.XLOOKUP(LEFT(AD237),$L$157:$L$164,$O$157:$O$164,,0,1),0),
_xlpm.col, IF(_xlfn.XLOOKUP(LEFT(AD237),$L$157:$L$164,$N$157:$N$164,,0,1),--RIGHT(AD237)*_xlfn.XLOOKUP(LEFT(AD237),$L$157:$L$164,$P$157:$P$164,,0,1),0),
_xlpm.adjRow, IF(ROW(_xlpm.startCell) + _xlpm.row &lt;= 0, 1, _xlpm.row),
_xlpm.adjCol, IF(COLUMN(_xlpm.startCell) + _xlpm.col &lt;= 0, 1, _xlpm.col),
_xlpm.ref, OFFSET(INDIRECT(BC237),_xlpm.adjRow,_xlpm.adjCol,1,1),
ADDRESS(ROW(_xlpm.ref),COLUMN(_xlpm.ref),4,1))</f>
        <v>AQ17</v>
      </c>
      <c r="CE237" s="4" t="str" cm="1">
        <f t="array" aca="1" ref="CE237" ca="1">_xlfn.LET(
_xlpm.startCell, INDIRECT(BD237),
_xlpm.row, IF(_xlfn.XLOOKUP(LEFT(AE237),$L$157:$L$164,$M$157:$M$164,,0,1),--RIGHT(AE237)*_xlfn.XLOOKUP(LEFT(AE237),$L$157:$L$164,$O$157:$O$164,,0,1),0),
_xlpm.col, IF(_xlfn.XLOOKUP(LEFT(AE237),$L$157:$L$164,$N$157:$N$164,,0,1),--RIGHT(AE237)*_xlfn.XLOOKUP(LEFT(AE237),$L$157:$L$164,$P$157:$P$164,,0,1),0),
_xlpm.adjRow, IF(ROW(_xlpm.startCell) + _xlpm.row &lt;= 0, 1, _xlpm.row),
_xlpm.adjCol, IF(COLUMN(_xlpm.startCell) + _xlpm.col &lt;= 0, 1, _xlpm.col),
_xlpm.ref, OFFSET(INDIRECT(BD237),_xlpm.adjRow,_xlpm.adjCol,1,1),
ADDRESS(ROW(_xlpm.ref),COLUMN(_xlpm.ref),4,1))</f>
        <v>AU17</v>
      </c>
      <c r="CF237" s="4" t="str" cm="1">
        <f t="array" aca="1" ref="CF237" ca="1">_xlfn.LET(
_xlpm.startCell, INDIRECT(BE237),
_xlpm.row, IF(_xlfn.XLOOKUP(LEFT(AF237),$L$157:$L$164,$M$157:$M$164,,0,1),--RIGHT(AF237)*_xlfn.XLOOKUP(LEFT(AF237),$L$157:$L$164,$O$157:$O$164,,0,1),0),
_xlpm.col, IF(_xlfn.XLOOKUP(LEFT(AF237),$L$157:$L$164,$N$157:$N$164,,0,1),--RIGHT(AF237)*_xlfn.XLOOKUP(LEFT(AF237),$L$157:$L$164,$P$157:$P$164,,0,1),0),
_xlpm.adjRow, IF(ROW(_xlpm.startCell) + _xlpm.row &lt;= 0, 1, _xlpm.row),
_xlpm.adjCol, IF(COLUMN(_xlpm.startCell) + _xlpm.col &lt;= 0, 1, _xlpm.col),
_xlpm.ref, OFFSET(INDIRECT(BE237),_xlpm.adjRow,_xlpm.adjCol,1,1),
ADDRESS(ROW(_xlpm.ref),COLUMN(_xlpm.ref),4,1))</f>
        <v>AX17</v>
      </c>
      <c r="CG237" s="4"/>
      <c r="CH237" s="4"/>
      <c r="CI237" s="4"/>
      <c r="CJ237" s="4"/>
      <c r="CK237" s="1" t="b">
        <f ca="1"/>
        <v>1</v>
      </c>
      <c r="CL237" s="1" t="b">
        <f ca="1"/>
        <v>1</v>
      </c>
      <c r="CM237" s="1" t="b">
        <f ca="1"/>
        <v>1</v>
      </c>
      <c r="CN237" s="1" t="b">
        <f ca="1"/>
        <v>1</v>
      </c>
      <c r="CO237" s="1" t="b">
        <f ca="1"/>
        <v>1</v>
      </c>
      <c r="CP237" s="1" t="b">
        <f ca="1"/>
        <v>1</v>
      </c>
      <c r="CQ237" s="5" t="b">
        <f ca="1"/>
        <v>1</v>
      </c>
      <c r="CR237" s="4" t="b">
        <f ca="1"/>
        <v>1</v>
      </c>
      <c r="CS237" s="4" t="b">
        <f ca="1"/>
        <v>1</v>
      </c>
      <c r="CT237" s="4" t="b">
        <f ca="1"/>
        <v>1</v>
      </c>
      <c r="CU237" s="4" t="b">
        <f ca="1"/>
        <v>1</v>
      </c>
      <c r="CV237" s="4" t="b">
        <f ca="1"/>
        <v>1</v>
      </c>
      <c r="CW237" s="4" t="b">
        <f ca="1"/>
        <v>0</v>
      </c>
      <c r="CX237" s="4" t="b">
        <f ca="1"/>
        <v>1</v>
      </c>
      <c r="CY237" s="4" t="b">
        <f ca="1"/>
        <v>1</v>
      </c>
      <c r="CZ237" s="4" t="b">
        <f ca="1"/>
        <v>1</v>
      </c>
      <c r="DA237" s="4" t="b">
        <f ca="1"/>
        <v>1</v>
      </c>
      <c r="DB237" s="4" t="b">
        <f ca="1"/>
        <v>1</v>
      </c>
      <c r="DC237" s="4" t="b">
        <f ca="1"/>
        <v>0</v>
      </c>
      <c r="DD237" s="4" t="b">
        <f ca="1"/>
        <v>0</v>
      </c>
      <c r="DE237" s="4" t="b">
        <f ca="1"/>
        <v>1</v>
      </c>
      <c r="DF237" s="4" t="b">
        <f ca="1"/>
        <v>0</v>
      </c>
      <c r="DG237" s="4" t="b">
        <f ca="1"/>
        <v>1</v>
      </c>
      <c r="DH237" s="4" t="b">
        <f ca="1"/>
        <v>1</v>
      </c>
      <c r="DI237" s="4" t="b">
        <f ca="1"/>
        <v>1</v>
      </c>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row>
    <row r="238" spans="2:250" ht="23.25">
      <c r="B238" s="14">
        <f t="shared" si="6"/>
        <v>108</v>
      </c>
      <c r="C238" s="12">
        <v>6</v>
      </c>
      <c r="D238" s="161">
        <v>8</v>
      </c>
      <c r="E238" s="23" t="str">
        <f ca="1"/>
        <v>AG11</v>
      </c>
      <c r="G238" s="15" t="s">
        <v>22</v>
      </c>
      <c r="H238" s="15" t="s">
        <v>98</v>
      </c>
      <c r="I238" s="15" t="s">
        <v>73</v>
      </c>
      <c r="J238" s="15" t="s">
        <v>108</v>
      </c>
      <c r="K238" s="15" t="s">
        <v>103</v>
      </c>
      <c r="L238" s="15" t="s">
        <v>56</v>
      </c>
      <c r="M238" s="15" t="s">
        <v>90</v>
      </c>
      <c r="N238" s="15" t="s">
        <v>61</v>
      </c>
      <c r="O238" s="15" t="s">
        <v>95</v>
      </c>
      <c r="P238" s="15" t="s">
        <v>70</v>
      </c>
      <c r="Q238" s="15" t="s">
        <v>119</v>
      </c>
      <c r="R238" s="15" t="s">
        <v>120</v>
      </c>
      <c r="S238" s="15" t="s">
        <v>76</v>
      </c>
      <c r="T238" s="15" t="s">
        <v>120</v>
      </c>
      <c r="U238" s="15" t="s">
        <v>78</v>
      </c>
      <c r="V238" s="15" t="s">
        <v>87</v>
      </c>
      <c r="W238" s="15" t="s">
        <v>121</v>
      </c>
      <c r="X238" s="15" t="s">
        <v>52</v>
      </c>
      <c r="Y238" s="15" t="s">
        <v>122</v>
      </c>
      <c r="Z238" s="15" t="s">
        <v>85</v>
      </c>
      <c r="AA238" s="15" t="s">
        <v>72</v>
      </c>
      <c r="AB238" s="15" t="s">
        <v>86</v>
      </c>
      <c r="AC238" s="15" t="s">
        <v>59</v>
      </c>
      <c r="AD238" s="15" t="s">
        <v>83</v>
      </c>
      <c r="AE238" s="15" t="s">
        <v>80</v>
      </c>
      <c r="AF238" s="15" t="s">
        <v>58</v>
      </c>
      <c r="AH238" s="1" t="str" cm="1">
        <f t="array" aca="1" ref="AH238" ca="1">_xlfn.LET(
_xlpm.startCell, INDIRECT(G238),
_xlpm.row, IF(_xlfn.XLOOKUP(LEFT(H238),$L$157:$L$164,$M$157:$M$164,,0,1),--RIGHT(H238)*_xlfn.XLOOKUP(LEFT(H238),$L$157:$L$164,$O$157:$O$164,,0,1),0),
_xlpm.col, IF(_xlfn.XLOOKUP(LEFT(H238),$L$157:$L$164,$N$157:$N$164,,0,1),--RIGHT(H238)*_xlfn.XLOOKUP(LEFT(H238),$L$157:$L$164,$P$157:$P$164,,0,1),0),
_xlpm.adjRow, IF(ROW(_xlpm.startCell) + _xlpm.row &lt;= 0, 1, _xlpm.row),
_xlpm.adjCol, IF(COLUMN(_xlpm.startCell) + _xlpm.col &lt;= 0, 1, _xlpm.col),
_xlpm.ref, OFFSET(INDIRECT(G238),_xlpm.adjRow,_xlpm.adjCol,1,1),
ADDRESS(_xlfn.IFS(ROW(_xlpm.ref)&lt;8,8,ROW(_xlpm.ref)&gt;27,27,TRUE,ROW(_xlpm.ref)),_xlfn.IFS(COLUMN(_xlpm.ref)&lt;5,5,COLUMN(_xlpm.ref)&gt;64,64,TRUE,COLUMN(_xlpm.ref)),4,1))</f>
        <v>K15</v>
      </c>
      <c r="AI238" s="1" t="str" cm="1">
        <f t="array" aca="1" ref="AI238" ca="1">_xlfn.LET(
_xlpm.startCell, INDIRECT(AH238),
_xlpm.row, IF(_xlfn.XLOOKUP(LEFT(I238),$L$157:$L$164,$M$157:$M$164,,0,1),--RIGHT(I238)*_xlfn.XLOOKUP(LEFT(I238),$L$157:$L$164,$O$157:$O$164,,0,1),0),
_xlpm.col, IF(_xlfn.XLOOKUP(LEFT(I238),$L$157:$L$164,$N$157:$N$164,,0,1),--RIGHT(I238)*_xlfn.XLOOKUP(LEFT(I238),$L$157:$L$164,$P$157:$P$164,,0,1),0),
_xlpm.adjRow, IF(ROW(_xlpm.startCell) + _xlpm.row &lt;= 0, 1, _xlpm.row),
_xlpm.adjCol, IF(COLUMN(_xlpm.startCell) + _xlpm.col &lt;= 0, 1, _xlpm.col),
_xlpm.ref, OFFSET(INDIRECT(AH238),_xlpm.adjRow,_xlpm.adjCol,1,1),
ADDRESS(_xlfn.IFS(ROW(_xlpm.ref)&lt;8,8,ROW(_xlpm.ref)&gt;27,27,TRUE,ROW(_xlpm.ref)),_xlfn.IFS(COLUMN(_xlpm.ref)&lt;5,5,COLUMN(_xlpm.ref)&gt;64,64,TRUE,COLUMN(_xlpm.ref)),4,1))</f>
        <v>N12</v>
      </c>
      <c r="AJ238" s="1" t="str" cm="1">
        <f t="array" aca="1" ref="AJ238" ca="1">_xlfn.LET(
_xlpm.startCell, INDIRECT(AI238),
_xlpm.row, IF(_xlfn.XLOOKUP(LEFT(J238),$L$157:$L$164,$M$157:$M$164,,0,1),--RIGHT(J238)*_xlfn.XLOOKUP(LEFT(J238),$L$157:$L$164,$O$157:$O$164,,0,1),0),
_xlpm.col, IF(_xlfn.XLOOKUP(LEFT(J238),$L$157:$L$164,$N$157:$N$164,,0,1),--RIGHT(J238)*_xlfn.XLOOKUP(LEFT(J238),$L$157:$L$164,$P$157:$P$164,,0,1),0),
_xlpm.adjRow, IF(ROW(_xlpm.startCell) + _xlpm.row &lt;= 0, 1, _xlpm.row),
_xlpm.adjCol, IF(COLUMN(_xlpm.startCell) + _xlpm.col &lt;= 0, 1, _xlpm.col),
_xlpm.ref, OFFSET(INDIRECT(AI238),_xlpm.adjRow,_xlpm.adjCol,1,1),
ADDRESS(_xlfn.IFS(ROW(_xlpm.ref)&lt;8,8,ROW(_xlpm.ref)&gt;27,27,TRUE,ROW(_xlpm.ref)),_xlfn.IFS(COLUMN(_xlpm.ref)&lt;5,5,COLUMN(_xlpm.ref)&gt;64,64,TRUE,COLUMN(_xlpm.ref)),4,1))</f>
        <v>O13</v>
      </c>
      <c r="AK238" s="1" t="str" cm="1">
        <f t="array" aca="1" ref="AK238" ca="1">_xlfn.LET(
_xlpm.startCell, INDIRECT(AJ238),
_xlpm.row, IF(_xlfn.XLOOKUP(LEFT(K238),$L$157:$L$164,$M$157:$M$164,,0,1),--RIGHT(K238)*_xlfn.XLOOKUP(LEFT(K238),$L$157:$L$164,$O$157:$O$164,,0,1),0),
_xlpm.col, IF(_xlfn.XLOOKUP(LEFT(K238),$L$157:$L$164,$N$157:$N$164,,0,1),--RIGHT(K238)*_xlfn.XLOOKUP(LEFT(K238),$L$157:$L$164,$P$157:$P$164,,0,1),0),
_xlpm.adjRow, IF(ROW(_xlpm.startCell) + _xlpm.row &lt;= 0, 1, _xlpm.row),
_xlpm.adjCol, IF(COLUMN(_xlpm.startCell) + _xlpm.col &lt;= 0, 1, _xlpm.col),
_xlpm.ref, OFFSET(INDIRECT(AJ238),_xlpm.adjRow,_xlpm.adjCol,1,1),
ADDRESS(_xlfn.IFS(ROW(_xlpm.ref)&lt;8,8,ROW(_xlpm.ref)&gt;27,27,TRUE,ROW(_xlpm.ref)),_xlfn.IFS(COLUMN(_xlpm.ref)&lt;5,5,COLUMN(_xlpm.ref)&gt;64,64,TRUE,COLUMN(_xlpm.ref)),4,1))</f>
        <v>M15</v>
      </c>
      <c r="AL238" s="1" t="str" cm="1">
        <f t="array" aca="1" ref="AL238" ca="1">_xlfn.LET(
_xlpm.startCell, INDIRECT(AK238),
_xlpm.row, IF(_xlfn.XLOOKUP(LEFT(L238),$L$157:$L$164,$M$157:$M$164,,0,1),--RIGHT(L238)*_xlfn.XLOOKUP(LEFT(L238),$L$157:$L$164,$O$157:$O$164,,0,1),0),
_xlpm.col, IF(_xlfn.XLOOKUP(LEFT(L238),$L$157:$L$164,$N$157:$N$164,,0,1),--RIGHT(L238)*_xlfn.XLOOKUP(LEFT(L238),$L$157:$L$164,$P$157:$P$164,,0,1),0),
_xlpm.adjRow, IF(ROW(_xlpm.startCell) + _xlpm.row &lt;= 0, 1, _xlpm.row),
_xlpm.adjCol, IF(COLUMN(_xlpm.startCell) + _xlpm.col &lt;= 0, 1, _xlpm.col),
_xlpm.ref, OFFSET(INDIRECT(AK238),_xlpm.adjRow,_xlpm.adjCol,1,1),
ADDRESS(_xlfn.IFS(ROW(_xlpm.ref)&lt;8,8,ROW(_xlpm.ref)&gt;27,27,TRUE,ROW(_xlpm.ref)),_xlfn.IFS(COLUMN(_xlpm.ref)&lt;5,5,COLUMN(_xlpm.ref)&gt;64,64,TRUE,COLUMN(_xlpm.ref)),4,1))</f>
        <v>S21</v>
      </c>
      <c r="AM238" s="1" t="str" cm="1">
        <f t="array" aca="1" ref="AM238" ca="1">_xlfn.LET(
_xlpm.startCell, INDIRECT(AL238),
_xlpm.row, IF(_xlfn.XLOOKUP(LEFT(M238),$L$157:$L$164,$M$157:$M$164,,0,1),--RIGHT(M238)*_xlfn.XLOOKUP(LEFT(M238),$L$157:$L$164,$O$157:$O$164,,0,1),0),
_xlpm.col, IF(_xlfn.XLOOKUP(LEFT(M238),$L$157:$L$164,$N$157:$N$164,,0,1),--RIGHT(M238)*_xlfn.XLOOKUP(LEFT(M238),$L$157:$L$164,$P$157:$P$164,,0,1),0),
_xlpm.adjRow, IF(ROW(_xlpm.startCell) + _xlpm.row &lt;= 0, 1, _xlpm.row),
_xlpm.adjCol, IF(COLUMN(_xlpm.startCell) + _xlpm.col &lt;= 0, 1, _xlpm.col),
_xlpm.ref, OFFSET(INDIRECT(AL238),_xlpm.adjRow,_xlpm.adjCol,1,1),
ADDRESS(_xlfn.IFS(ROW(_xlpm.ref)&lt;8,8,ROW(_xlpm.ref)&gt;27,27,TRUE,ROW(_xlpm.ref)),_xlfn.IFS(COLUMN(_xlpm.ref)&lt;5,5,COLUMN(_xlpm.ref)&gt;64,64,TRUE,COLUMN(_xlpm.ref)),4,1))</f>
        <v>Y21</v>
      </c>
      <c r="AN238" s="1" t="str" cm="1">
        <f t="array" aca="1" ref="AN238" ca="1">_xlfn.LET(
_xlpm.startCell, INDIRECT(AM238),
_xlpm.row, IF(_xlfn.XLOOKUP(LEFT(N238),$L$157:$L$164,$M$157:$M$164,,0,1),--RIGHT(N238)*_xlfn.XLOOKUP(LEFT(N238),$L$157:$L$164,$O$157:$O$164,,0,1),0),
_xlpm.col, IF(_xlfn.XLOOKUP(LEFT(N238),$L$157:$L$164,$N$157:$N$164,,0,1),--RIGHT(N238)*_xlfn.XLOOKUP(LEFT(N238),$L$157:$L$164,$P$157:$P$164,,0,1),0),
_xlpm.adjRow, IF(ROW(_xlpm.startCell) + _xlpm.row &lt;= 0, 1, _xlpm.row),
_xlpm.adjCol, IF(COLUMN(_xlpm.startCell) + _xlpm.col &lt;= 0, 1, _xlpm.col),
_xlpm.ref, OFFSET(INDIRECT(AM238),_xlpm.adjRow,_xlpm.adjCol,1,1),
ADDRESS(_xlfn.IFS(ROW(_xlpm.ref)&lt;8,8,ROW(_xlpm.ref)&gt;27,27,TRUE,ROW(_xlpm.ref)),_xlfn.IFS(COLUMN(_xlpm.ref)&lt;5,5,COLUMN(_xlpm.ref)&gt;64,64,TRUE,COLUMN(_xlpm.ref)),4,1))</f>
        <v>AH12</v>
      </c>
      <c r="AO238" s="1" t="str" cm="1">
        <f t="array" aca="1" ref="AO238" ca="1">_xlfn.LET(
_xlpm.startCell, INDIRECT(AN238),
_xlpm.row, IF(_xlfn.XLOOKUP(LEFT(O238),$L$157:$L$164,$M$157:$M$164,,0,1),--RIGHT(O238)*_xlfn.XLOOKUP(LEFT(O238),$L$157:$L$164,$O$157:$O$164,,0,1),0),
_xlpm.col, IF(_xlfn.XLOOKUP(LEFT(O238),$L$157:$L$164,$N$157:$N$164,,0,1),--RIGHT(O238)*_xlfn.XLOOKUP(LEFT(O238),$L$157:$L$164,$P$157:$P$164,,0,1),0),
_xlpm.adjRow, IF(ROW(_xlpm.startCell) + _xlpm.row &lt;= 0, 1, _xlpm.row),
_xlpm.adjCol, IF(COLUMN(_xlpm.startCell) + _xlpm.col &lt;= 0, 1, _xlpm.col),
_xlpm.ref, OFFSET(INDIRECT(AN238),_xlpm.adjRow,_xlpm.adjCol,1,1),
ADDRESS(_xlfn.IFS(ROW(_xlpm.ref)&lt;8,8,ROW(_xlpm.ref)&gt;27,27,TRUE,ROW(_xlpm.ref)),_xlfn.IFS(COLUMN(_xlpm.ref)&lt;5,5,COLUMN(_xlpm.ref)&gt;64,64,TRUE,COLUMN(_xlpm.ref)),4,1))</f>
        <v>AH18</v>
      </c>
      <c r="AP238" s="1" t="str" cm="1">
        <f t="array" aca="1" ref="AP238" ca="1">_xlfn.LET(
_xlpm.startCell, INDIRECT(AO238),
_xlpm.row, IF(_xlfn.XLOOKUP(LEFT(P238),$L$157:$L$164,$M$157:$M$164,,0,1),--RIGHT(P238)*_xlfn.XLOOKUP(LEFT(P238),$L$157:$L$164,$O$157:$O$164,,0,1),0),
_xlpm.col, IF(_xlfn.XLOOKUP(LEFT(P238),$L$157:$L$164,$N$157:$N$164,,0,1),--RIGHT(P238)*_xlfn.XLOOKUP(LEFT(P238),$L$157:$L$164,$P$157:$P$164,,0,1),0),
_xlpm.adjRow, IF(ROW(_xlpm.startCell) + _xlpm.row &lt;= 0, 1, _xlpm.row),
_xlpm.adjCol, IF(COLUMN(_xlpm.startCell) + _xlpm.col &lt;= 0, 1, _xlpm.col),
_xlpm.ref, OFFSET(INDIRECT(AO238),_xlpm.adjRow,_xlpm.adjCol,1,1),
ADDRESS(_xlfn.IFS(ROW(_xlpm.ref)&lt;8,8,ROW(_xlpm.ref)&gt;27,27,TRUE,ROW(_xlpm.ref)),_xlfn.IFS(COLUMN(_xlpm.ref)&lt;5,5,COLUMN(_xlpm.ref)&gt;64,64,TRUE,COLUMN(_xlpm.ref)),4,1))</f>
        <v>Y27</v>
      </c>
      <c r="AQ238" s="1" t="str" cm="1">
        <f t="array" aca="1" ref="AQ238" ca="1">_xlfn.LET(
_xlpm.startCell, INDIRECT(AP238),
_xlpm.row, IF(_xlfn.XLOOKUP(LEFT(Q238),$L$157:$L$164,$M$157:$M$164,,0,1),--RIGHT(Q238)*_xlfn.XLOOKUP(LEFT(Q238),$L$157:$L$164,$O$157:$O$164,,0,1),0),
_xlpm.col, IF(_xlfn.XLOOKUP(LEFT(Q238),$L$157:$L$164,$N$157:$N$164,,0,1),--RIGHT(Q238)*_xlfn.XLOOKUP(LEFT(Q238),$L$157:$L$164,$P$157:$P$164,,0,1),0),
_xlpm.adjRow, IF(ROW(_xlpm.startCell) + _xlpm.row &lt;= 0, 1, _xlpm.row),
_xlpm.adjCol, IF(COLUMN(_xlpm.startCell) + _xlpm.col &lt;= 0, 1, _xlpm.col),
_xlpm.ref, OFFSET(INDIRECT(AP238),_xlpm.adjRow,_xlpm.adjCol,1,1),
ADDRESS(_xlfn.IFS(ROW(_xlpm.ref)&lt;8,8,ROW(_xlpm.ref)&gt;27,27,TRUE,ROW(_xlpm.ref)),_xlfn.IFS(COLUMN(_xlpm.ref)&lt;5,5,COLUMN(_xlpm.ref)&gt;64,64,TRUE,COLUMN(_xlpm.ref)),4,1))</f>
        <v>X27</v>
      </c>
      <c r="AR238" s="1" t="str" cm="1">
        <f t="array" aca="1" ref="AR238" ca="1">_xlfn.LET(
_xlpm.startCell, INDIRECT(AQ238),
_xlpm.row, IF(_xlfn.XLOOKUP(LEFT(R238),$L$157:$L$164,$M$157:$M$164,,0,1),--RIGHT(R238)*_xlfn.XLOOKUP(LEFT(R238),$L$157:$L$164,$O$157:$O$164,,0,1),0),
_xlpm.col, IF(_xlfn.XLOOKUP(LEFT(R238),$L$157:$L$164,$N$157:$N$164,,0,1),--RIGHT(R238)*_xlfn.XLOOKUP(LEFT(R238),$L$157:$L$164,$P$157:$P$164,,0,1),0),
_xlpm.adjRow, IF(ROW(_xlpm.startCell) + _xlpm.row &lt;= 0, 1, _xlpm.row),
_xlpm.adjCol, IF(COLUMN(_xlpm.startCell) + _xlpm.col &lt;= 0, 1, _xlpm.col),
_xlpm.ref, OFFSET(INDIRECT(AQ238),_xlpm.adjRow,_xlpm.adjCol,1,1),
ADDRESS(_xlfn.IFS(ROW(_xlpm.ref)&lt;8,8,ROW(_xlpm.ref)&gt;27,27,TRUE,ROW(_xlpm.ref)),_xlfn.IFS(COLUMN(_xlpm.ref)&lt;5,5,COLUMN(_xlpm.ref)&gt;64,64,TRUE,COLUMN(_xlpm.ref)),4,1))</f>
        <v>T27</v>
      </c>
      <c r="AS238" s="1" t="str" cm="1">
        <f t="array" aca="1" ref="AS238" ca="1">_xlfn.LET(
_xlpm.startCell, INDIRECT(AR238),
_xlpm.row, IF(_xlfn.XLOOKUP(LEFT(S238),$L$157:$L$164,$M$157:$M$164,,0,1),--RIGHT(S238)*_xlfn.XLOOKUP(LEFT(S238),$L$157:$L$164,$O$157:$O$164,,0,1),0),
_xlpm.col, IF(_xlfn.XLOOKUP(LEFT(S238),$L$157:$L$164,$N$157:$N$164,,0,1),--RIGHT(S238)*_xlfn.XLOOKUP(LEFT(S238),$L$157:$L$164,$P$157:$P$164,,0,1),0),
_xlpm.adjRow, IF(ROW(_xlpm.startCell) + _xlpm.row &lt;= 0, 1, _xlpm.row),
_xlpm.adjCol, IF(COLUMN(_xlpm.startCell) + _xlpm.col &lt;= 0, 1, _xlpm.col),
_xlpm.ref, OFFSET(INDIRECT(AR238),_xlpm.adjRow,_xlpm.adjCol,1,1),
ADDRESS(_xlfn.IFS(ROW(_xlpm.ref)&lt;8,8,ROW(_xlpm.ref)&gt;27,27,TRUE,ROW(_xlpm.ref)),_xlfn.IFS(COLUMN(_xlpm.ref)&lt;5,5,COLUMN(_xlpm.ref)&gt;64,64,TRUE,COLUMN(_xlpm.ref)),4,1))</f>
        <v>Q27</v>
      </c>
      <c r="AT238" s="1" t="str" cm="1">
        <f t="array" aca="1" ref="AT238" ca="1">_xlfn.LET(
_xlpm.startCell, INDIRECT(AS238),
_xlpm.row, IF(_xlfn.XLOOKUP(LEFT(T238),$L$157:$L$164,$M$157:$M$164,,0,1),--RIGHT(T238)*_xlfn.XLOOKUP(LEFT(T238),$L$157:$L$164,$O$157:$O$164,,0,1),0),
_xlpm.col, IF(_xlfn.XLOOKUP(LEFT(T238),$L$157:$L$164,$N$157:$N$164,,0,1),--RIGHT(T238)*_xlfn.XLOOKUP(LEFT(T238),$L$157:$L$164,$P$157:$P$164,,0,1),0),
_xlpm.adjRow, IF(ROW(_xlpm.startCell) + _xlpm.row &lt;= 0, 1, _xlpm.row),
_xlpm.adjCol, IF(COLUMN(_xlpm.startCell) + _xlpm.col &lt;= 0, 1, _xlpm.col),
_xlpm.ref, OFFSET(INDIRECT(AS238),_xlpm.adjRow,_xlpm.adjCol,1,1),
ADDRESS(_xlfn.IFS(ROW(_xlpm.ref)&lt;8,8,ROW(_xlpm.ref)&gt;27,27,TRUE,ROW(_xlpm.ref)),_xlfn.IFS(COLUMN(_xlpm.ref)&lt;5,5,COLUMN(_xlpm.ref)&gt;64,64,TRUE,COLUMN(_xlpm.ref)),4,1))</f>
        <v>M27</v>
      </c>
      <c r="AU238" s="1" t="str" cm="1">
        <f t="array" aca="1" ref="AU238" ca="1">_xlfn.LET(
_xlpm.startCell, INDIRECT(AT238),
_xlpm.row, IF(_xlfn.XLOOKUP(LEFT(U238),$L$157:$L$164,$M$157:$M$164,,0,1),--RIGHT(U238)*_xlfn.XLOOKUP(LEFT(U238),$L$157:$L$164,$O$157:$O$164,,0,1),0),
_xlpm.col, IF(_xlfn.XLOOKUP(LEFT(U238),$L$157:$L$164,$N$157:$N$164,,0,1),--RIGHT(U238)*_xlfn.XLOOKUP(LEFT(U238),$L$157:$L$164,$P$157:$P$164,,0,1),0),
_xlpm.adjRow, IF(ROW(_xlpm.startCell) + _xlpm.row &lt;= 0, 1, _xlpm.row),
_xlpm.adjCol, IF(COLUMN(_xlpm.startCell) + _xlpm.col &lt;= 0, 1, _xlpm.col),
_xlpm.ref, OFFSET(INDIRECT(AT238),_xlpm.adjRow,_xlpm.adjCol,1,1),
ADDRESS(_xlfn.IFS(ROW(_xlpm.ref)&lt;8,8,ROW(_xlpm.ref)&gt;27,27,TRUE,ROW(_xlpm.ref)),_xlfn.IFS(COLUMN(_xlpm.ref)&lt;5,5,COLUMN(_xlpm.ref)&gt;64,64,TRUE,COLUMN(_xlpm.ref)),4,1))</f>
        <v>O27</v>
      </c>
      <c r="AV238" s="1" t="str" cm="1">
        <f t="array" aca="1" ref="AV238" ca="1">_xlfn.LET(
_xlpm.startCell, INDIRECT(AU238),
_xlpm.row, IF(_xlfn.XLOOKUP(LEFT(V238),$L$157:$L$164,$M$157:$M$164,,0,1),--RIGHT(V238)*_xlfn.XLOOKUP(LEFT(V238),$L$157:$L$164,$O$157:$O$164,,0,1),0),
_xlpm.col, IF(_xlfn.XLOOKUP(LEFT(V238),$L$157:$L$164,$N$157:$N$164,,0,1),--RIGHT(V238)*_xlfn.XLOOKUP(LEFT(V238),$L$157:$L$164,$P$157:$P$164,,0,1),0),
_xlpm.adjRow, IF(ROW(_xlpm.startCell) + _xlpm.row &lt;= 0, 1, _xlpm.row),
_xlpm.adjCol, IF(COLUMN(_xlpm.startCell) + _xlpm.col &lt;= 0, 1, _xlpm.col),
_xlpm.ref, OFFSET(INDIRECT(AU238),_xlpm.adjRow,_xlpm.adjCol,1,1),
ADDRESS(_xlfn.IFS(ROW(_xlpm.ref)&lt;8,8,ROW(_xlpm.ref)&gt;27,27,TRUE,ROW(_xlpm.ref)),_xlfn.IFS(COLUMN(_xlpm.ref)&lt;5,5,COLUMN(_xlpm.ref)&gt;64,64,TRUE,COLUMN(_xlpm.ref)),4,1))</f>
        <v>Q25</v>
      </c>
      <c r="AW238" s="1" t="str" cm="1">
        <f t="array" aca="1" ref="AW238" ca="1">_xlfn.LET(
_xlpm.startCell, INDIRECT(AV238),
_xlpm.row, IF(_xlfn.XLOOKUP(LEFT(W238),$L$157:$L$164,$M$157:$M$164,,0,1),--RIGHT(W238)*_xlfn.XLOOKUP(LEFT(W238),$L$157:$L$164,$O$157:$O$164,,0,1),0),
_xlpm.col, IF(_xlfn.XLOOKUP(LEFT(W238),$L$157:$L$164,$N$157:$N$164,,0,1),--RIGHT(W238)*_xlfn.XLOOKUP(LEFT(W238),$L$157:$L$164,$P$157:$P$164,,0,1),0),
_xlpm.adjRow, IF(ROW(_xlpm.startCell) + _xlpm.row &lt;= 0, 1, _xlpm.row),
_xlpm.adjCol, IF(COLUMN(_xlpm.startCell) + _xlpm.col &lt;= 0, 1, _xlpm.col),
_xlpm.ref, OFFSET(INDIRECT(AV238),_xlpm.adjRow,_xlpm.adjCol,1,1),
ADDRESS(_xlfn.IFS(ROW(_xlpm.ref)&lt;8,8,ROW(_xlpm.ref)&gt;27,27,TRUE,ROW(_xlpm.ref)),_xlfn.IFS(COLUMN(_xlpm.ref)&lt;5,5,COLUMN(_xlpm.ref)&gt;64,64,TRUE,COLUMN(_xlpm.ref)),4,1))</f>
        <v>Q21</v>
      </c>
      <c r="AX238" s="1" t="str" cm="1">
        <f t="array" aca="1" ref="AX238" ca="1">_xlfn.LET(
_xlpm.startCell, INDIRECT(AW238),
_xlpm.row, IF(_xlfn.XLOOKUP(LEFT(X238),$L$157:$L$164,$M$157:$M$164,,0,1),--RIGHT(X238)*_xlfn.XLOOKUP(LEFT(X238),$L$157:$L$164,$O$157:$O$164,,0,1),0),
_xlpm.col, IF(_xlfn.XLOOKUP(LEFT(X238),$L$157:$L$164,$N$157:$N$164,,0,1),--RIGHT(X238)*_xlfn.XLOOKUP(LEFT(X238),$L$157:$L$164,$P$157:$P$164,,0,1),0),
_xlpm.adjRow, IF(ROW(_xlpm.startCell) + _xlpm.row &lt;= 0, 1, _xlpm.row),
_xlpm.adjCol, IF(COLUMN(_xlpm.startCell) + _xlpm.col &lt;= 0, 1, _xlpm.col),
_xlpm.ref, OFFSET(INDIRECT(AW238),_xlpm.adjRow,_xlpm.adjCol,1,1),
ADDRESS(_xlfn.IFS(ROW(_xlpm.ref)&lt;8,8,ROW(_xlpm.ref)&gt;27,27,TRUE,ROW(_xlpm.ref)),_xlfn.IFS(COLUMN(_xlpm.ref)&lt;5,5,COLUMN(_xlpm.ref)&gt;64,64,TRUE,COLUMN(_xlpm.ref)),4,1))</f>
        <v>Y13</v>
      </c>
      <c r="AY238" s="1" t="str" cm="1">
        <f t="array" aca="1" ref="AY238" ca="1">_xlfn.LET(
_xlpm.startCell, INDIRECT(AX238),
_xlpm.row, IF(_xlfn.XLOOKUP(LEFT(Y238),$L$157:$L$164,$M$157:$M$164,,0,1),--RIGHT(Y238)*_xlfn.XLOOKUP(LEFT(Y238),$L$157:$L$164,$O$157:$O$164,,0,1),0),
_xlpm.col, IF(_xlfn.XLOOKUP(LEFT(Y238),$L$157:$L$164,$N$157:$N$164,,0,1),--RIGHT(Y238)*_xlfn.XLOOKUP(LEFT(Y238),$L$157:$L$164,$P$157:$P$164,,0,1),0),
_xlpm.adjRow, IF(ROW(_xlpm.startCell) + _xlpm.row &lt;= 0, 1, _xlpm.row),
_xlpm.adjCol, IF(COLUMN(_xlpm.startCell) + _xlpm.col &lt;= 0, 1, _xlpm.col),
_xlpm.ref, OFFSET(INDIRECT(AX238),_xlpm.adjRow,_xlpm.adjCol,1,1),
ADDRESS(_xlfn.IFS(ROW(_xlpm.ref)&lt;8,8,ROW(_xlpm.ref)&gt;27,27,TRUE,ROW(_xlpm.ref)),_xlfn.IFS(COLUMN(_xlpm.ref)&lt;5,5,COLUMN(_xlpm.ref)&gt;64,64,TRUE,COLUMN(_xlpm.ref)),4,1))</f>
        <v>T18</v>
      </c>
      <c r="AZ238" s="1" t="str" cm="1">
        <f t="array" aca="1" ref="AZ238" ca="1">_xlfn.LET(
_xlpm.startCell, INDIRECT(AY238),
_xlpm.row, IF(_xlfn.XLOOKUP(LEFT(Z238),$L$157:$L$164,$M$157:$M$164,,0,1),--RIGHT(Z238)*_xlfn.XLOOKUP(LEFT(Z238),$L$157:$L$164,$O$157:$O$164,,0,1),0),
_xlpm.col, IF(_xlfn.XLOOKUP(LEFT(Z238),$L$157:$L$164,$N$157:$N$164,,0,1),--RIGHT(Z238)*_xlfn.XLOOKUP(LEFT(Z238),$L$157:$L$164,$P$157:$P$164,,0,1),0),
_xlpm.adjRow, IF(ROW(_xlpm.startCell) + _xlpm.row &lt;= 0, 1, _xlpm.row),
_xlpm.adjCol, IF(COLUMN(_xlpm.startCell) + _xlpm.col &lt;= 0, 1, _xlpm.col),
_xlpm.ref, OFFSET(INDIRECT(AY238),_xlpm.adjRow,_xlpm.adjCol,1,1),
ADDRESS(_xlfn.IFS(ROW(_xlpm.ref)&lt;8,8,ROW(_xlpm.ref)&gt;27,27,TRUE,ROW(_xlpm.ref)),_xlfn.IFS(COLUMN(_xlpm.ref)&lt;5,5,COLUMN(_xlpm.ref)&gt;64,64,TRUE,COLUMN(_xlpm.ref)),4,1))</f>
        <v>T23</v>
      </c>
      <c r="BA238" s="1" t="str" cm="1">
        <f t="array" aca="1" ref="BA238" ca="1">_xlfn.LET(
_xlpm.startCell, INDIRECT(AZ238),
_xlpm.row, IF(_xlfn.XLOOKUP(LEFT(AA238),$L$157:$L$164,$M$157:$M$164,,0,1),--RIGHT(AA238)*_xlfn.XLOOKUP(LEFT(AA238),$L$157:$L$164,$O$157:$O$164,,0,1),0),
_xlpm.col, IF(_xlfn.XLOOKUP(LEFT(AA238),$L$157:$L$164,$N$157:$N$164,,0,1),--RIGHT(AA238)*_xlfn.XLOOKUP(LEFT(AA238),$L$157:$L$164,$P$157:$P$164,,0,1),0),
_xlpm.adjRow, IF(ROW(_xlpm.startCell) + _xlpm.row &lt;= 0, 1, _xlpm.row),
_xlpm.adjCol, IF(COLUMN(_xlpm.startCell) + _xlpm.col &lt;= 0, 1, _xlpm.col),
_xlpm.ref, OFFSET(INDIRECT(AZ238),_xlpm.adjRow,_xlpm.adjCol,1,1),
ADDRESS(_xlfn.IFS(ROW(_xlpm.ref)&lt;8,8,ROW(_xlpm.ref)&gt;27,27,TRUE,ROW(_xlpm.ref)),_xlfn.IFS(COLUMN(_xlpm.ref)&lt;5,5,COLUMN(_xlpm.ref)&gt;64,64,TRUE,COLUMN(_xlpm.ref)),4,1))</f>
        <v>X19</v>
      </c>
      <c r="BB238" s="1" t="str" cm="1">
        <f t="array" aca="1" ref="BB238" ca="1">_xlfn.LET(
_xlpm.startCell, INDIRECT(BA238),
_xlpm.row, IF(_xlfn.XLOOKUP(LEFT(AB238),$L$157:$L$164,$M$157:$M$164,,0,1),--RIGHT(AB238)*_xlfn.XLOOKUP(LEFT(AB238),$L$157:$L$164,$O$157:$O$164,,0,1),0),
_xlpm.col, IF(_xlfn.XLOOKUP(LEFT(AB238),$L$157:$L$164,$N$157:$N$164,,0,1),--RIGHT(AB238)*_xlfn.XLOOKUP(LEFT(AB238),$L$157:$L$164,$P$157:$P$164,,0,1),0),
_xlpm.adjRow, IF(ROW(_xlpm.startCell) + _xlpm.row &lt;= 0, 1, _xlpm.row),
_xlpm.adjCol, IF(COLUMN(_xlpm.startCell) + _xlpm.col &lt;= 0, 1, _xlpm.col),
_xlpm.ref, OFFSET(INDIRECT(BA238),_xlpm.adjRow,_xlpm.adjCol,1,1),
ADDRESS(_xlfn.IFS(ROW(_xlpm.ref)&lt;8,8,ROW(_xlpm.ref)&gt;27,27,TRUE,ROW(_xlpm.ref)),_xlfn.IFS(COLUMN(_xlpm.ref)&lt;5,5,COLUMN(_xlpm.ref)&gt;64,64,TRUE,COLUMN(_xlpm.ref)),4,1))</f>
        <v>Z19</v>
      </c>
      <c r="BC238" s="1" t="str" cm="1">
        <f t="array" aca="1" ref="BC238" ca="1">_xlfn.LET(
_xlpm.startCell, INDIRECT(BB238),
_xlpm.row, IF(_xlfn.XLOOKUP(LEFT(AC238),$L$157:$L$164,$M$157:$M$164,,0,1),--RIGHT(AC238)*_xlfn.XLOOKUP(LEFT(AC238),$L$157:$L$164,$O$157:$O$164,,0,1),0),
_xlpm.col, IF(_xlfn.XLOOKUP(LEFT(AC238),$L$157:$L$164,$N$157:$N$164,,0,1),--RIGHT(AC238)*_xlfn.XLOOKUP(LEFT(AC238),$L$157:$L$164,$P$157:$P$164,,0,1),0),
_xlpm.adjRow, IF(ROW(_xlpm.startCell) + _xlpm.row &lt;= 0, 1, _xlpm.row),
_xlpm.adjCol, IF(COLUMN(_xlpm.startCell) + _xlpm.col &lt;= 0, 1, _xlpm.col),
_xlpm.ref, OFFSET(INDIRECT(BB238),_xlpm.adjRow,_xlpm.adjCol,1,1),
ADDRESS(_xlfn.IFS(ROW(_xlpm.ref)&lt;8,8,ROW(_xlpm.ref)&gt;27,27,TRUE,ROW(_xlpm.ref)),_xlfn.IFS(COLUMN(_xlpm.ref)&lt;5,5,COLUMN(_xlpm.ref)&gt;64,64,TRUE,COLUMN(_xlpm.ref)),4,1))</f>
        <v>U14</v>
      </c>
      <c r="BD238" s="1" t="str" cm="1">
        <f t="array" aca="1" ref="BD238" ca="1">_xlfn.LET(
_xlpm.startCell, INDIRECT(BC238),
_xlpm.row, IF(_xlfn.XLOOKUP(LEFT(AD238),$L$157:$L$164,$M$157:$M$164,,0,1),--RIGHT(AD238)*_xlfn.XLOOKUP(LEFT(AD238),$L$157:$L$164,$O$157:$O$164,,0,1),0),
_xlpm.col, IF(_xlfn.XLOOKUP(LEFT(AD238),$L$157:$L$164,$N$157:$N$164,,0,1),--RIGHT(AD238)*_xlfn.XLOOKUP(LEFT(AD238),$L$157:$L$164,$P$157:$P$164,,0,1),0),
_xlpm.adjRow, IF(ROW(_xlpm.startCell) + _xlpm.row &lt;= 0, 1, _xlpm.row),
_xlpm.adjCol, IF(COLUMN(_xlpm.startCell) + _xlpm.col &lt;= 0, 1, _xlpm.col),
_xlpm.ref, OFFSET(INDIRECT(BC238),_xlpm.adjRow,_xlpm.adjCol,1,1),
ADDRESS(_xlfn.IFS(ROW(_xlpm.ref)&lt;8,8,ROW(_xlpm.ref)&gt;27,27,TRUE,ROW(_xlpm.ref)),_xlfn.IFS(COLUMN(_xlpm.ref)&lt;5,5,COLUMN(_xlpm.ref)&gt;64,64,TRUE,COLUMN(_xlpm.ref)),4,1))</f>
        <v>AD14</v>
      </c>
      <c r="BE238" s="1" t="str" cm="1">
        <f t="array" aca="1" ref="BE238" ca="1">_xlfn.LET(
_xlpm.startCell, INDIRECT(BD238),
_xlpm.row, IF(_xlfn.XLOOKUP(LEFT(AE238),$L$157:$L$164,$M$157:$M$164,,0,1),--RIGHT(AE238)*_xlfn.XLOOKUP(LEFT(AE238),$L$157:$L$164,$O$157:$O$164,,0,1),0),
_xlpm.col, IF(_xlfn.XLOOKUP(LEFT(AE238),$L$157:$L$164,$N$157:$N$164,,0,1),--RIGHT(AE238)*_xlfn.XLOOKUP(LEFT(AE238),$L$157:$L$164,$P$157:$P$164,,0,1),0),
_xlpm.adjRow, IF(ROW(_xlpm.startCell) + _xlpm.row &lt;= 0, 1, _xlpm.row),
_xlpm.adjCol, IF(COLUMN(_xlpm.startCell) + _xlpm.col &lt;= 0, 1, _xlpm.col),
_xlpm.ref, OFFSET(INDIRECT(BD238),_xlpm.adjRow,_xlpm.adjCol,1,1),
ADDRESS(_xlfn.IFS(ROW(_xlpm.ref)&lt;8,8,ROW(_xlpm.ref)&gt;27,27,TRUE,ROW(_xlpm.ref)),_xlfn.IFS(COLUMN(_xlpm.ref)&lt;5,5,COLUMN(_xlpm.ref)&gt;64,64,TRUE,COLUMN(_xlpm.ref)),4,1))</f>
        <v>AD8</v>
      </c>
      <c r="BF238" s="1" t="str" cm="1">
        <f t="array" aca="1" ref="BF238" ca="1">_xlfn.LET(
_xlpm.startCell, INDIRECT(BE238),
_xlpm.row, IF(_xlfn.XLOOKUP(LEFT(AF238),$L$157:$L$164,$M$157:$M$164,,0,1),--RIGHT(AF238)*_xlfn.XLOOKUP(LEFT(AF238),$L$157:$L$164,$O$157:$O$164,,0,1),0),
_xlpm.col, IF(_xlfn.XLOOKUP(LEFT(AF238),$L$157:$L$164,$N$157:$N$164,,0,1),--RIGHT(AF238)*_xlfn.XLOOKUP(LEFT(AF238),$L$157:$L$164,$P$157:$P$164,,0,1),0),
_xlpm.adjRow, IF(ROW(_xlpm.startCell) + _xlpm.row &lt;= 0, 1, _xlpm.row),
_xlpm.adjCol, IF(COLUMN(_xlpm.startCell) + _xlpm.col &lt;= 0, 1, _xlpm.col),
_xlpm.ref, OFFSET(INDIRECT(BE238),_xlpm.adjRow,_xlpm.adjCol,1,1),
ADDRESS(_xlfn.IFS(ROW(_xlpm.ref)&lt;8,8,ROW(_xlpm.ref)&gt;27,27,TRUE,ROW(_xlpm.ref)),_xlfn.IFS(COLUMN(_xlpm.ref)&lt;5,5,COLUMN(_xlpm.ref)&gt;64,64,TRUE,COLUMN(_xlpm.ref)),4,1))</f>
        <v>AG11</v>
      </c>
      <c r="BG238" s="4"/>
      <c r="BH238" s="4" t="str" cm="1">
        <f t="array" aca="1" ref="BH238" ca="1">_xlfn.LET(
_xlpm.startCell, INDIRECT(G238),
_xlpm.row, IF(_xlfn.XLOOKUP(LEFT(H238),$L$157:$L$164,$M$157:$M$164,,0,1),--RIGHT(H238)*_xlfn.XLOOKUP(LEFT(H238),$L$157:$L$164,$O$157:$O$164,,0,1),0),
_xlpm.col, IF(_xlfn.XLOOKUP(LEFT(H238),$L$157:$L$164,$N$157:$N$164,,0,1),--RIGHT(H238)*_xlfn.XLOOKUP(LEFT(H238),$L$157:$L$164,$P$157:$P$164,,0,1),0),
_xlpm.adjRow, IF(ROW(_xlpm.startCell) + _xlpm.row &lt;= 0, 1, _xlpm.row),
_xlpm.adjCol, IF(COLUMN(_xlpm.startCell) + _xlpm.col &lt;= 0, 1, _xlpm.col),
_xlpm.ref, OFFSET(INDIRECT(G238),_xlpm.adjRow,_xlpm.adjCol,1,1),
ADDRESS(ROW(_xlpm.ref),COLUMN(_xlpm.ref),4,1))</f>
        <v>K15</v>
      </c>
      <c r="BI238" s="4" t="str" cm="1">
        <f t="array" aca="1" ref="BI238" ca="1">_xlfn.LET(
_xlpm.startCell, INDIRECT(AH238),
_xlpm.row, IF(_xlfn.XLOOKUP(LEFT(I238),$L$157:$L$164,$M$157:$M$164,,0,1),--RIGHT(I238)*_xlfn.XLOOKUP(LEFT(I238),$L$157:$L$164,$O$157:$O$164,,0,1),0),
_xlpm.col, IF(_xlfn.XLOOKUP(LEFT(I238),$L$157:$L$164,$N$157:$N$164,,0,1),--RIGHT(I238)*_xlfn.XLOOKUP(LEFT(I238),$L$157:$L$164,$P$157:$P$164,,0,1),0),
_xlpm.adjRow, IF(ROW(_xlpm.startCell) + _xlpm.row &lt;= 0, 1, _xlpm.row),
_xlpm.adjCol, IF(COLUMN(_xlpm.startCell) + _xlpm.col &lt;= 0, 1, _xlpm.col),
_xlpm.ref, OFFSET(INDIRECT(AH238),_xlpm.adjRow,_xlpm.adjCol,1,1),
ADDRESS(ROW(_xlpm.ref),COLUMN(_xlpm.ref),4,1))</f>
        <v>N12</v>
      </c>
      <c r="BJ238" s="4" t="str" cm="1">
        <f t="array" aca="1" ref="BJ238" ca="1">_xlfn.LET(
_xlpm.startCell, INDIRECT(AI238),
_xlpm.row, IF(_xlfn.XLOOKUP(LEFT(J238),$L$157:$L$164,$M$157:$M$164,,0,1),--RIGHT(J238)*_xlfn.XLOOKUP(LEFT(J238),$L$157:$L$164,$O$157:$O$164,,0,1),0),
_xlpm.col, IF(_xlfn.XLOOKUP(LEFT(J238),$L$157:$L$164,$N$157:$N$164,,0,1),--RIGHT(J238)*_xlfn.XLOOKUP(LEFT(J238),$L$157:$L$164,$P$157:$P$164,,0,1),0),
_xlpm.adjRow, IF(ROW(_xlpm.startCell) + _xlpm.row &lt;= 0, 1, _xlpm.row),
_xlpm.adjCol, IF(COLUMN(_xlpm.startCell) + _xlpm.col &lt;= 0, 1, _xlpm.col),
_xlpm.ref, OFFSET(INDIRECT(AI238),_xlpm.adjRow,_xlpm.adjCol,1,1),
ADDRESS(ROW(_xlpm.ref),COLUMN(_xlpm.ref),4,1))</f>
        <v>O13</v>
      </c>
      <c r="BK238" s="4" t="str" cm="1">
        <f t="array" aca="1" ref="BK238" ca="1">_xlfn.LET(
_xlpm.startCell, INDIRECT(AJ238),
_xlpm.row, IF(_xlfn.XLOOKUP(LEFT(K238),$L$157:$L$164,$M$157:$M$164,,0,1),--RIGHT(K238)*_xlfn.XLOOKUP(LEFT(K238),$L$157:$L$164,$O$157:$O$164,,0,1),0),
_xlpm.col, IF(_xlfn.XLOOKUP(LEFT(K238),$L$157:$L$164,$N$157:$N$164,,0,1),--RIGHT(K238)*_xlfn.XLOOKUP(LEFT(K238),$L$157:$L$164,$P$157:$P$164,,0,1),0),
_xlpm.adjRow, IF(ROW(_xlpm.startCell) + _xlpm.row &lt;= 0, 1, _xlpm.row),
_xlpm.adjCol, IF(COLUMN(_xlpm.startCell) + _xlpm.col &lt;= 0, 1, _xlpm.col),
_xlpm.ref, OFFSET(INDIRECT(AJ238),_xlpm.adjRow,_xlpm.adjCol,1,1),
ADDRESS(ROW(_xlpm.ref),COLUMN(_xlpm.ref),4,1))</f>
        <v>M15</v>
      </c>
      <c r="BL238" s="4" t="str" cm="1">
        <f t="array" aca="1" ref="BL238" ca="1">_xlfn.LET(
_xlpm.startCell, INDIRECT(AK238),
_xlpm.row, IF(_xlfn.XLOOKUP(LEFT(L238),$L$157:$L$164,$M$157:$M$164,,0,1),--RIGHT(L238)*_xlfn.XLOOKUP(LEFT(L238),$L$157:$L$164,$O$157:$O$164,,0,1),0),
_xlpm.col, IF(_xlfn.XLOOKUP(LEFT(L238),$L$157:$L$164,$N$157:$N$164,,0,1),--RIGHT(L238)*_xlfn.XLOOKUP(LEFT(L238),$L$157:$L$164,$P$157:$P$164,,0,1),0),
_xlpm.adjRow, IF(ROW(_xlpm.startCell) + _xlpm.row &lt;= 0, 1, _xlpm.row),
_xlpm.adjCol, IF(COLUMN(_xlpm.startCell) + _xlpm.col &lt;= 0, 1, _xlpm.col),
_xlpm.ref, OFFSET(INDIRECT(AK238),_xlpm.adjRow,_xlpm.adjCol,1,1),
ADDRESS(ROW(_xlpm.ref),COLUMN(_xlpm.ref),4,1))</f>
        <v>S21</v>
      </c>
      <c r="BM238" s="4" t="str" cm="1">
        <f t="array" aca="1" ref="BM238" ca="1">_xlfn.LET(
_xlpm.startCell, INDIRECT(AL238),
_xlpm.row, IF(_xlfn.XLOOKUP(LEFT(M238),$L$157:$L$164,$M$157:$M$164,,0,1),--RIGHT(M238)*_xlfn.XLOOKUP(LEFT(M238),$L$157:$L$164,$O$157:$O$164,,0,1),0),
_xlpm.col, IF(_xlfn.XLOOKUP(LEFT(M238),$L$157:$L$164,$N$157:$N$164,,0,1),--RIGHT(M238)*_xlfn.XLOOKUP(LEFT(M238),$L$157:$L$164,$P$157:$P$164,,0,1),0),
_xlpm.adjRow, IF(ROW(_xlpm.startCell) + _xlpm.row &lt;= 0, 1, _xlpm.row),
_xlpm.adjCol, IF(COLUMN(_xlpm.startCell) + _xlpm.col &lt;= 0, 1, _xlpm.col),
_xlpm.ref, OFFSET(INDIRECT(AL238),_xlpm.adjRow,_xlpm.adjCol,1,1),
ADDRESS(ROW(_xlpm.ref),COLUMN(_xlpm.ref),4,1))</f>
        <v>Y21</v>
      </c>
      <c r="BN238" s="4" t="str" cm="1">
        <f t="array" aca="1" ref="BN238" ca="1">_xlfn.LET(
_xlpm.startCell, INDIRECT(AM238),
_xlpm.row, IF(_xlfn.XLOOKUP(LEFT(N238),$L$157:$L$164,$M$157:$M$164,,0,1),--RIGHT(N238)*_xlfn.XLOOKUP(LEFT(N238),$L$157:$L$164,$O$157:$O$164,,0,1),0),
_xlpm.col, IF(_xlfn.XLOOKUP(LEFT(N238),$L$157:$L$164,$N$157:$N$164,,0,1),--RIGHT(N238)*_xlfn.XLOOKUP(LEFT(N238),$L$157:$L$164,$P$157:$P$164,,0,1),0),
_xlpm.adjRow, IF(ROW(_xlpm.startCell) + _xlpm.row &lt;= 0, 1, _xlpm.row),
_xlpm.adjCol, IF(COLUMN(_xlpm.startCell) + _xlpm.col &lt;= 0, 1, _xlpm.col),
_xlpm.ref, OFFSET(INDIRECT(AM238),_xlpm.adjRow,_xlpm.adjCol,1,1),
ADDRESS(ROW(_xlpm.ref),COLUMN(_xlpm.ref),4,1))</f>
        <v>AH12</v>
      </c>
      <c r="BO238" s="4" t="str" cm="1">
        <f t="array" aca="1" ref="BO238" ca="1">_xlfn.LET(
_xlpm.startCell, INDIRECT(AN238),
_xlpm.row, IF(_xlfn.XLOOKUP(LEFT(O238),$L$157:$L$164,$M$157:$M$164,,0,1),--RIGHT(O238)*_xlfn.XLOOKUP(LEFT(O238),$L$157:$L$164,$O$157:$O$164,,0,1),0),
_xlpm.col, IF(_xlfn.XLOOKUP(LEFT(O238),$L$157:$L$164,$N$157:$N$164,,0,1),--RIGHT(O238)*_xlfn.XLOOKUP(LEFT(O238),$L$157:$L$164,$P$157:$P$164,,0,1),0),
_xlpm.adjRow, IF(ROW(_xlpm.startCell) + _xlpm.row &lt;= 0, 1, _xlpm.row),
_xlpm.adjCol, IF(COLUMN(_xlpm.startCell) + _xlpm.col &lt;= 0, 1, _xlpm.col),
_xlpm.ref, OFFSET(INDIRECT(AN238),_xlpm.adjRow,_xlpm.adjCol,1,1),
ADDRESS(ROW(_xlpm.ref),COLUMN(_xlpm.ref),4,1))</f>
        <v>AH18</v>
      </c>
      <c r="BP238" s="4" t="str" cm="1">
        <f t="array" aca="1" ref="BP238" ca="1">_xlfn.LET(
_xlpm.startCell, INDIRECT(AO238),
_xlpm.row, IF(_xlfn.XLOOKUP(LEFT(P238),$L$157:$L$164,$M$157:$M$164,,0,1),--RIGHT(P238)*_xlfn.XLOOKUP(LEFT(P238),$L$157:$L$164,$O$157:$O$164,,0,1),0),
_xlpm.col, IF(_xlfn.XLOOKUP(LEFT(P238),$L$157:$L$164,$N$157:$N$164,,0,1),--RIGHT(P238)*_xlfn.XLOOKUP(LEFT(P238),$L$157:$L$164,$P$157:$P$164,,0,1),0),
_xlpm.adjRow, IF(ROW(_xlpm.startCell) + _xlpm.row &lt;= 0, 1, _xlpm.row),
_xlpm.adjCol, IF(COLUMN(_xlpm.startCell) + _xlpm.col &lt;= 0, 1, _xlpm.col),
_xlpm.ref, OFFSET(INDIRECT(AO238),_xlpm.adjRow,_xlpm.adjCol,1,1),
ADDRESS(ROW(_xlpm.ref),COLUMN(_xlpm.ref),4,1))</f>
        <v>Y27</v>
      </c>
      <c r="BQ238" s="4" t="str" cm="1">
        <f t="array" aca="1" ref="BQ238" ca="1">_xlfn.LET(
_xlpm.startCell, INDIRECT(AP238),
_xlpm.row, IF(_xlfn.XLOOKUP(LEFT(Q238),$L$157:$L$164,$M$157:$M$164,,0,1),--RIGHT(Q238)*_xlfn.XLOOKUP(LEFT(Q238),$L$157:$L$164,$O$157:$O$164,,0,1),0),
_xlpm.col, IF(_xlfn.XLOOKUP(LEFT(Q238),$L$157:$L$164,$N$157:$N$164,,0,1),--RIGHT(Q238)*_xlfn.XLOOKUP(LEFT(Q238),$L$157:$L$164,$P$157:$P$164,,0,1),0),
_xlpm.adjRow, IF(ROW(_xlpm.startCell) + _xlpm.row &lt;= 0, 1, _xlpm.row),
_xlpm.adjCol, IF(COLUMN(_xlpm.startCell) + _xlpm.col &lt;= 0, 1, _xlpm.col),
_xlpm.ref, OFFSET(INDIRECT(AP238),_xlpm.adjRow,_xlpm.adjCol,1,1),
ADDRESS(ROW(_xlpm.ref),COLUMN(_xlpm.ref),4,1))</f>
        <v>X28</v>
      </c>
      <c r="BR238" s="4" t="str" cm="1">
        <f t="array" aca="1" ref="BR238" ca="1">_xlfn.LET(
_xlpm.startCell, INDIRECT(AQ238),
_xlpm.row, IF(_xlfn.XLOOKUP(LEFT(R238),$L$157:$L$164,$M$157:$M$164,,0,1),--RIGHT(R238)*_xlfn.XLOOKUP(LEFT(R238),$L$157:$L$164,$O$157:$O$164,,0,1),0),
_xlpm.col, IF(_xlfn.XLOOKUP(LEFT(R238),$L$157:$L$164,$N$157:$N$164,,0,1),--RIGHT(R238)*_xlfn.XLOOKUP(LEFT(R238),$L$157:$L$164,$P$157:$P$164,,0,1),0),
_xlpm.adjRow, IF(ROW(_xlpm.startCell) + _xlpm.row &lt;= 0, 1, _xlpm.row),
_xlpm.adjCol, IF(COLUMN(_xlpm.startCell) + _xlpm.col &lt;= 0, 1, _xlpm.col),
_xlpm.ref, OFFSET(INDIRECT(AQ238),_xlpm.adjRow,_xlpm.adjCol,1,1),
ADDRESS(ROW(_xlpm.ref),COLUMN(_xlpm.ref),4,1))</f>
        <v>T27</v>
      </c>
      <c r="BS238" s="4" t="str" cm="1">
        <f t="array" aca="1" ref="BS238" ca="1">_xlfn.LET(
_xlpm.startCell, INDIRECT(AR238),
_xlpm.row, IF(_xlfn.XLOOKUP(LEFT(S238),$L$157:$L$164,$M$157:$M$164,,0,1),--RIGHT(S238)*_xlfn.XLOOKUP(LEFT(S238),$L$157:$L$164,$O$157:$O$164,,0,1),0),
_xlpm.col, IF(_xlfn.XLOOKUP(LEFT(S238),$L$157:$L$164,$N$157:$N$164,,0,1),--RIGHT(S238)*_xlfn.XLOOKUP(LEFT(S238),$L$157:$L$164,$P$157:$P$164,,0,1),0),
_xlpm.adjRow, IF(ROW(_xlpm.startCell) + _xlpm.row &lt;= 0, 1, _xlpm.row),
_xlpm.adjCol, IF(COLUMN(_xlpm.startCell) + _xlpm.col &lt;= 0, 1, _xlpm.col),
_xlpm.ref, OFFSET(INDIRECT(AR238),_xlpm.adjRow,_xlpm.adjCol,1,1),
ADDRESS(ROW(_xlpm.ref),COLUMN(_xlpm.ref),4,1))</f>
        <v>Q27</v>
      </c>
      <c r="BT238" s="4" t="str" cm="1">
        <f t="array" aca="1" ref="BT238" ca="1">_xlfn.LET(
_xlpm.startCell, INDIRECT(AS238),
_xlpm.row, IF(_xlfn.XLOOKUP(LEFT(T238),$L$157:$L$164,$M$157:$M$164,,0,1),--RIGHT(T238)*_xlfn.XLOOKUP(LEFT(T238),$L$157:$L$164,$O$157:$O$164,,0,1),0),
_xlpm.col, IF(_xlfn.XLOOKUP(LEFT(T238),$L$157:$L$164,$N$157:$N$164,,0,1),--RIGHT(T238)*_xlfn.XLOOKUP(LEFT(T238),$L$157:$L$164,$P$157:$P$164,,0,1),0),
_xlpm.adjRow, IF(ROW(_xlpm.startCell) + _xlpm.row &lt;= 0, 1, _xlpm.row),
_xlpm.adjCol, IF(COLUMN(_xlpm.startCell) + _xlpm.col &lt;= 0, 1, _xlpm.col),
_xlpm.ref, OFFSET(INDIRECT(AS238),_xlpm.adjRow,_xlpm.adjCol,1,1),
ADDRESS(ROW(_xlpm.ref),COLUMN(_xlpm.ref),4,1))</f>
        <v>M27</v>
      </c>
      <c r="BU238" s="4" t="str" cm="1">
        <f t="array" aca="1" ref="BU238" ca="1">_xlfn.LET(
_xlpm.startCell, INDIRECT(AT238),
_xlpm.row, IF(_xlfn.XLOOKUP(LEFT(U238),$L$157:$L$164,$M$157:$M$164,,0,1),--RIGHT(U238)*_xlfn.XLOOKUP(LEFT(U238),$L$157:$L$164,$O$157:$O$164,,0,1),0),
_xlpm.col, IF(_xlfn.XLOOKUP(LEFT(U238),$L$157:$L$164,$N$157:$N$164,,0,1),--RIGHT(U238)*_xlfn.XLOOKUP(LEFT(U238),$L$157:$L$164,$P$157:$P$164,,0,1),0),
_xlpm.adjRow, IF(ROW(_xlpm.startCell) + _xlpm.row &lt;= 0, 1, _xlpm.row),
_xlpm.adjCol, IF(COLUMN(_xlpm.startCell) + _xlpm.col &lt;= 0, 1, _xlpm.col),
_xlpm.ref, OFFSET(INDIRECT(AT238),_xlpm.adjRow,_xlpm.adjCol,1,1),
ADDRESS(ROW(_xlpm.ref),COLUMN(_xlpm.ref),4,1))</f>
        <v>O29</v>
      </c>
      <c r="BV238" s="4" t="str" cm="1">
        <f t="array" aca="1" ref="BV238" ca="1">_xlfn.LET(
_xlpm.startCell, INDIRECT(AU238),
_xlpm.row, IF(_xlfn.XLOOKUP(LEFT(V238),$L$157:$L$164,$M$157:$M$164,,0,1),--RIGHT(V238)*_xlfn.XLOOKUP(LEFT(V238),$L$157:$L$164,$O$157:$O$164,,0,1),0),
_xlpm.col, IF(_xlfn.XLOOKUP(LEFT(V238),$L$157:$L$164,$N$157:$N$164,,0,1),--RIGHT(V238)*_xlfn.XLOOKUP(LEFT(V238),$L$157:$L$164,$P$157:$P$164,,0,1),0),
_xlpm.adjRow, IF(ROW(_xlpm.startCell) + _xlpm.row &lt;= 0, 1, _xlpm.row),
_xlpm.adjCol, IF(COLUMN(_xlpm.startCell) + _xlpm.col &lt;= 0, 1, _xlpm.col),
_xlpm.ref, OFFSET(INDIRECT(AU238),_xlpm.adjRow,_xlpm.adjCol,1,1),
ADDRESS(ROW(_xlpm.ref),COLUMN(_xlpm.ref),4,1))</f>
        <v>Q25</v>
      </c>
      <c r="BW238" s="4" t="str" cm="1">
        <f t="array" aca="1" ref="BW238" ca="1">_xlfn.LET(
_xlpm.startCell, INDIRECT(AV238),
_xlpm.row, IF(_xlfn.XLOOKUP(LEFT(W238),$L$157:$L$164,$M$157:$M$164,,0,1),--RIGHT(W238)*_xlfn.XLOOKUP(LEFT(W238),$L$157:$L$164,$O$157:$O$164,,0,1),0),
_xlpm.col, IF(_xlfn.XLOOKUP(LEFT(W238),$L$157:$L$164,$N$157:$N$164,,0,1),--RIGHT(W238)*_xlfn.XLOOKUP(LEFT(W238),$L$157:$L$164,$P$157:$P$164,,0,1),0),
_xlpm.adjRow, IF(ROW(_xlpm.startCell) + _xlpm.row &lt;= 0, 1, _xlpm.row),
_xlpm.adjCol, IF(COLUMN(_xlpm.startCell) + _xlpm.col &lt;= 0, 1, _xlpm.col),
_xlpm.ref, OFFSET(INDIRECT(AV238),_xlpm.adjRow,_xlpm.adjCol,1,1),
ADDRESS(ROW(_xlpm.ref),COLUMN(_xlpm.ref),4,1))</f>
        <v>Q21</v>
      </c>
      <c r="BX238" s="4" t="str" cm="1">
        <f t="array" aca="1" ref="BX238" ca="1">_xlfn.LET(
_xlpm.startCell, INDIRECT(AW238),
_xlpm.row, IF(_xlfn.XLOOKUP(LEFT(X238),$L$157:$L$164,$M$157:$M$164,,0,1),--RIGHT(X238)*_xlfn.XLOOKUP(LEFT(X238),$L$157:$L$164,$O$157:$O$164,,0,1),0),
_xlpm.col, IF(_xlfn.XLOOKUP(LEFT(X238),$L$157:$L$164,$N$157:$N$164,,0,1),--RIGHT(X238)*_xlfn.XLOOKUP(LEFT(X238),$L$157:$L$164,$P$157:$P$164,,0,1),0),
_xlpm.adjRow, IF(ROW(_xlpm.startCell) + _xlpm.row &lt;= 0, 1, _xlpm.row),
_xlpm.adjCol, IF(COLUMN(_xlpm.startCell) + _xlpm.col &lt;= 0, 1, _xlpm.col),
_xlpm.ref, OFFSET(INDIRECT(AW238),_xlpm.adjRow,_xlpm.adjCol,1,1),
ADDRESS(ROW(_xlpm.ref),COLUMN(_xlpm.ref),4,1))</f>
        <v>Y13</v>
      </c>
      <c r="BY238" s="4" t="str" cm="1">
        <f t="array" aca="1" ref="BY238" ca="1">_xlfn.LET(
_xlpm.startCell, INDIRECT(AX238),
_xlpm.row, IF(_xlfn.XLOOKUP(LEFT(Y238),$L$157:$L$164,$M$157:$M$164,,0,1),--RIGHT(Y238)*_xlfn.XLOOKUP(LEFT(Y238),$L$157:$L$164,$O$157:$O$164,,0,1),0),
_xlpm.col, IF(_xlfn.XLOOKUP(LEFT(Y238),$L$157:$L$164,$N$157:$N$164,,0,1),--RIGHT(Y238)*_xlfn.XLOOKUP(LEFT(Y238),$L$157:$L$164,$P$157:$P$164,,0,1),0),
_xlpm.adjRow, IF(ROW(_xlpm.startCell) + _xlpm.row &lt;= 0, 1, _xlpm.row),
_xlpm.adjCol, IF(COLUMN(_xlpm.startCell) + _xlpm.col &lt;= 0, 1, _xlpm.col),
_xlpm.ref, OFFSET(INDIRECT(AX238),_xlpm.adjRow,_xlpm.adjCol,1,1),
ADDRESS(ROW(_xlpm.ref),COLUMN(_xlpm.ref),4,1))</f>
        <v>T18</v>
      </c>
      <c r="BZ238" s="4" t="str" cm="1">
        <f t="array" aca="1" ref="BZ238" ca="1">_xlfn.LET(
_xlpm.startCell, INDIRECT(AY238),
_xlpm.row, IF(_xlfn.XLOOKUP(LEFT(Z238),$L$157:$L$164,$M$157:$M$164,,0,1),--RIGHT(Z238)*_xlfn.XLOOKUP(LEFT(Z238),$L$157:$L$164,$O$157:$O$164,,0,1),0),
_xlpm.col, IF(_xlfn.XLOOKUP(LEFT(Z238),$L$157:$L$164,$N$157:$N$164,,0,1),--RIGHT(Z238)*_xlfn.XLOOKUP(LEFT(Z238),$L$157:$L$164,$P$157:$P$164,,0,1),0),
_xlpm.adjRow, IF(ROW(_xlpm.startCell) + _xlpm.row &lt;= 0, 1, _xlpm.row),
_xlpm.adjCol, IF(COLUMN(_xlpm.startCell) + _xlpm.col &lt;= 0, 1, _xlpm.col),
_xlpm.ref, OFFSET(INDIRECT(AY238),_xlpm.adjRow,_xlpm.adjCol,1,1),
ADDRESS(ROW(_xlpm.ref),COLUMN(_xlpm.ref),4,1))</f>
        <v>T23</v>
      </c>
      <c r="CA238" s="4" t="str" cm="1">
        <f t="array" aca="1" ref="CA238" ca="1">_xlfn.LET(
_xlpm.startCell, INDIRECT(AZ238),
_xlpm.row, IF(_xlfn.XLOOKUP(LEFT(AA238),$L$157:$L$164,$M$157:$M$164,,0,1),--RIGHT(AA238)*_xlfn.XLOOKUP(LEFT(AA238),$L$157:$L$164,$O$157:$O$164,,0,1),0),
_xlpm.col, IF(_xlfn.XLOOKUP(LEFT(AA238),$L$157:$L$164,$N$157:$N$164,,0,1),--RIGHT(AA238)*_xlfn.XLOOKUP(LEFT(AA238),$L$157:$L$164,$P$157:$P$164,,0,1),0),
_xlpm.adjRow, IF(ROW(_xlpm.startCell) + _xlpm.row &lt;= 0, 1, _xlpm.row),
_xlpm.adjCol, IF(COLUMN(_xlpm.startCell) + _xlpm.col &lt;= 0, 1, _xlpm.col),
_xlpm.ref, OFFSET(INDIRECT(AZ238),_xlpm.adjRow,_xlpm.adjCol,1,1),
ADDRESS(ROW(_xlpm.ref),COLUMN(_xlpm.ref),4,1))</f>
        <v>X19</v>
      </c>
      <c r="CB238" s="4" t="str" cm="1">
        <f t="array" aca="1" ref="CB238" ca="1">_xlfn.LET(
_xlpm.startCell, INDIRECT(BA238),
_xlpm.row, IF(_xlfn.XLOOKUP(LEFT(AB238),$L$157:$L$164,$M$157:$M$164,,0,1),--RIGHT(AB238)*_xlfn.XLOOKUP(LEFT(AB238),$L$157:$L$164,$O$157:$O$164,,0,1),0),
_xlpm.col, IF(_xlfn.XLOOKUP(LEFT(AB238),$L$157:$L$164,$N$157:$N$164,,0,1),--RIGHT(AB238)*_xlfn.XLOOKUP(LEFT(AB238),$L$157:$L$164,$P$157:$P$164,,0,1),0),
_xlpm.adjRow, IF(ROW(_xlpm.startCell) + _xlpm.row &lt;= 0, 1, _xlpm.row),
_xlpm.adjCol, IF(COLUMN(_xlpm.startCell) + _xlpm.col &lt;= 0, 1, _xlpm.col),
_xlpm.ref, OFFSET(INDIRECT(BA238),_xlpm.adjRow,_xlpm.adjCol,1,1),
ADDRESS(ROW(_xlpm.ref),COLUMN(_xlpm.ref),4,1))</f>
        <v>Z19</v>
      </c>
      <c r="CC238" s="4" t="str" cm="1">
        <f t="array" aca="1" ref="CC238" ca="1">_xlfn.LET(
_xlpm.startCell, INDIRECT(BB238),
_xlpm.row, IF(_xlfn.XLOOKUP(LEFT(AC238),$L$157:$L$164,$M$157:$M$164,,0,1),--RIGHT(AC238)*_xlfn.XLOOKUP(LEFT(AC238),$L$157:$L$164,$O$157:$O$164,,0,1),0),
_xlpm.col, IF(_xlfn.XLOOKUP(LEFT(AC238),$L$157:$L$164,$N$157:$N$164,,0,1),--RIGHT(AC238)*_xlfn.XLOOKUP(LEFT(AC238),$L$157:$L$164,$P$157:$P$164,,0,1),0),
_xlpm.adjRow, IF(ROW(_xlpm.startCell) + _xlpm.row &lt;= 0, 1, _xlpm.row),
_xlpm.adjCol, IF(COLUMN(_xlpm.startCell) + _xlpm.col &lt;= 0, 1, _xlpm.col),
_xlpm.ref, OFFSET(INDIRECT(BB238),_xlpm.adjRow,_xlpm.adjCol,1,1),
ADDRESS(ROW(_xlpm.ref),COLUMN(_xlpm.ref),4,1))</f>
        <v>U14</v>
      </c>
      <c r="CD238" s="4" t="str" cm="1">
        <f t="array" aca="1" ref="CD238" ca="1">_xlfn.LET(
_xlpm.startCell, INDIRECT(BC238),
_xlpm.row, IF(_xlfn.XLOOKUP(LEFT(AD238),$L$157:$L$164,$M$157:$M$164,,0,1),--RIGHT(AD238)*_xlfn.XLOOKUP(LEFT(AD238),$L$157:$L$164,$O$157:$O$164,,0,1),0),
_xlpm.col, IF(_xlfn.XLOOKUP(LEFT(AD238),$L$157:$L$164,$N$157:$N$164,,0,1),--RIGHT(AD238)*_xlfn.XLOOKUP(LEFT(AD238),$L$157:$L$164,$P$157:$P$164,,0,1),0),
_xlpm.adjRow, IF(ROW(_xlpm.startCell) + _xlpm.row &lt;= 0, 1, _xlpm.row),
_xlpm.adjCol, IF(COLUMN(_xlpm.startCell) + _xlpm.col &lt;= 0, 1, _xlpm.col),
_xlpm.ref, OFFSET(INDIRECT(BC238),_xlpm.adjRow,_xlpm.adjCol,1,1),
ADDRESS(ROW(_xlpm.ref),COLUMN(_xlpm.ref),4,1))</f>
        <v>AD14</v>
      </c>
      <c r="CE238" s="4" t="str" cm="1">
        <f t="array" aca="1" ref="CE238" ca="1">_xlfn.LET(
_xlpm.startCell, INDIRECT(BD238),
_xlpm.row, IF(_xlfn.XLOOKUP(LEFT(AE238),$L$157:$L$164,$M$157:$M$164,,0,1),--RIGHT(AE238)*_xlfn.XLOOKUP(LEFT(AE238),$L$157:$L$164,$O$157:$O$164,,0,1),0),
_xlpm.col, IF(_xlfn.XLOOKUP(LEFT(AE238),$L$157:$L$164,$N$157:$N$164,,0,1),--RIGHT(AE238)*_xlfn.XLOOKUP(LEFT(AE238),$L$157:$L$164,$P$157:$P$164,,0,1),0),
_xlpm.adjRow, IF(ROW(_xlpm.startCell) + _xlpm.row &lt;= 0, 1, _xlpm.row),
_xlpm.adjCol, IF(COLUMN(_xlpm.startCell) + _xlpm.col &lt;= 0, 1, _xlpm.col),
_xlpm.ref, OFFSET(INDIRECT(BD238),_xlpm.adjRow,_xlpm.adjCol,1,1),
ADDRESS(ROW(_xlpm.ref),COLUMN(_xlpm.ref),4,1))</f>
        <v>AD5</v>
      </c>
      <c r="CF238" s="4" t="str" cm="1">
        <f t="array" aca="1" ref="CF238" ca="1">_xlfn.LET(
_xlpm.startCell, INDIRECT(BE238),
_xlpm.row, IF(_xlfn.XLOOKUP(LEFT(AF238),$L$157:$L$164,$M$157:$M$164,,0,1),--RIGHT(AF238)*_xlfn.XLOOKUP(LEFT(AF238),$L$157:$L$164,$O$157:$O$164,,0,1),0),
_xlpm.col, IF(_xlfn.XLOOKUP(LEFT(AF238),$L$157:$L$164,$N$157:$N$164,,0,1),--RIGHT(AF238)*_xlfn.XLOOKUP(LEFT(AF238),$L$157:$L$164,$P$157:$P$164,,0,1),0),
_xlpm.adjRow, IF(ROW(_xlpm.startCell) + _xlpm.row &lt;= 0, 1, _xlpm.row),
_xlpm.adjCol, IF(COLUMN(_xlpm.startCell) + _xlpm.col &lt;= 0, 1, _xlpm.col),
_xlpm.ref, OFFSET(INDIRECT(BE238),_xlpm.adjRow,_xlpm.adjCol,1,1),
ADDRESS(ROW(_xlpm.ref),COLUMN(_xlpm.ref),4,1))</f>
        <v>AG11</v>
      </c>
      <c r="CG238" s="4"/>
      <c r="CH238" s="4"/>
      <c r="CI238" s="4"/>
      <c r="CJ238" s="4"/>
      <c r="CK238" s="1" t="b">
        <f ca="1"/>
        <v>1</v>
      </c>
      <c r="CL238" s="1" t="b">
        <f ca="1"/>
        <v>1</v>
      </c>
      <c r="CM238" s="1" t="b">
        <f ca="1"/>
        <v>1</v>
      </c>
      <c r="CN238" s="1" t="b">
        <f ca="1"/>
        <v>1</v>
      </c>
      <c r="CO238" s="1" t="b">
        <f ca="1"/>
        <v>1</v>
      </c>
      <c r="CP238" s="1" t="b">
        <f ca="1"/>
        <v>1</v>
      </c>
      <c r="CQ238" s="5" t="b">
        <f ca="1"/>
        <v>1</v>
      </c>
      <c r="CR238" s="4" t="b">
        <f ca="1"/>
        <v>1</v>
      </c>
      <c r="CS238" s="4" t="b">
        <f ca="1"/>
        <v>1</v>
      </c>
      <c r="CT238" s="4" t="b">
        <f ca="1"/>
        <v>0</v>
      </c>
      <c r="CU238" s="4" t="b">
        <f ca="1"/>
        <v>1</v>
      </c>
      <c r="CV238" s="4" t="b">
        <f ca="1"/>
        <v>1</v>
      </c>
      <c r="CW238" s="4" t="b">
        <f ca="1"/>
        <v>1</v>
      </c>
      <c r="CX238" s="4" t="b">
        <f ca="1"/>
        <v>0</v>
      </c>
      <c r="CY238" s="4" t="b">
        <f ca="1"/>
        <v>1</v>
      </c>
      <c r="CZ238" s="4" t="b">
        <f ca="1"/>
        <v>1</v>
      </c>
      <c r="DA238" s="4" t="b">
        <f ca="1"/>
        <v>1</v>
      </c>
      <c r="DB238" s="4" t="b">
        <f ca="1"/>
        <v>1</v>
      </c>
      <c r="DC238" s="4" t="b">
        <f ca="1"/>
        <v>1</v>
      </c>
      <c r="DD238" s="4" t="b">
        <f ca="1"/>
        <v>1</v>
      </c>
      <c r="DE238" s="4" t="b">
        <f ca="1"/>
        <v>1</v>
      </c>
      <c r="DF238" s="4" t="b">
        <f ca="1"/>
        <v>1</v>
      </c>
      <c r="DG238" s="4" t="b">
        <f ca="1"/>
        <v>1</v>
      </c>
      <c r="DH238" s="4" t="b">
        <f ca="1"/>
        <v>0</v>
      </c>
      <c r="DI238" s="4" t="b">
        <f ca="1"/>
        <v>1</v>
      </c>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row>
    <row r="239" spans="2:250" ht="23.25">
      <c r="B239" s="14">
        <f t="shared" si="6"/>
        <v>109</v>
      </c>
      <c r="C239" s="12">
        <v>6</v>
      </c>
      <c r="D239" s="161">
        <v>8</v>
      </c>
      <c r="E239" s="23" t="str">
        <f ca="1"/>
        <v>AP10</v>
      </c>
      <c r="G239" s="15" t="s">
        <v>18</v>
      </c>
      <c r="H239" s="15" t="s">
        <v>89</v>
      </c>
      <c r="I239" s="15" t="s">
        <v>58</v>
      </c>
      <c r="J239" s="15" t="s">
        <v>82</v>
      </c>
      <c r="K239" s="15" t="s">
        <v>119</v>
      </c>
      <c r="L239" s="15" t="s">
        <v>85</v>
      </c>
      <c r="M239" s="15" t="s">
        <v>80</v>
      </c>
      <c r="N239" s="15" t="s">
        <v>108</v>
      </c>
      <c r="O239" s="15" t="s">
        <v>117</v>
      </c>
      <c r="P239" s="15" t="s">
        <v>57</v>
      </c>
      <c r="Q239" s="15" t="s">
        <v>61</v>
      </c>
      <c r="R239" s="15" t="s">
        <v>61</v>
      </c>
      <c r="S239" s="15" t="s">
        <v>80</v>
      </c>
      <c r="T239" s="15" t="s">
        <v>75</v>
      </c>
      <c r="U239" s="15" t="s">
        <v>77</v>
      </c>
      <c r="V239" s="15" t="s">
        <v>123</v>
      </c>
      <c r="W239" s="15" t="s">
        <v>111</v>
      </c>
      <c r="X239" s="15" t="s">
        <v>52</v>
      </c>
      <c r="Y239" s="15" t="s">
        <v>114</v>
      </c>
      <c r="Z239" s="15" t="s">
        <v>98</v>
      </c>
      <c r="AA239" s="15" t="s">
        <v>98</v>
      </c>
      <c r="AB239" s="15" t="s">
        <v>62</v>
      </c>
      <c r="AC239" s="15" t="s">
        <v>116</v>
      </c>
      <c r="AD239" s="15" t="s">
        <v>64</v>
      </c>
      <c r="AE239" s="15" t="s">
        <v>113</v>
      </c>
      <c r="AF239" s="15" t="s">
        <v>108</v>
      </c>
      <c r="AH239" s="1" t="str" cm="1">
        <f t="array" aca="1" ref="AH239" ca="1">_xlfn.LET(
_xlpm.startCell, INDIRECT(G239),
_xlpm.row, IF(_xlfn.XLOOKUP(LEFT(H239),$L$157:$L$164,$M$157:$M$164,,0,1),--RIGHT(H239)*_xlfn.XLOOKUP(LEFT(H239),$L$157:$L$164,$O$157:$O$164,,0,1),0),
_xlpm.col, IF(_xlfn.XLOOKUP(LEFT(H239),$L$157:$L$164,$N$157:$N$164,,0,1),--RIGHT(H239)*_xlfn.XLOOKUP(LEFT(H239),$L$157:$L$164,$P$157:$P$164,,0,1),0),
_xlpm.adjRow, IF(ROW(_xlpm.startCell) + _xlpm.row &lt;= 0, 1, _xlpm.row),
_xlpm.adjCol, IF(COLUMN(_xlpm.startCell) + _xlpm.col &lt;= 0, 1, _xlpm.col),
_xlpm.ref, OFFSET(INDIRECT(G239),_xlpm.adjRow,_xlpm.adjCol,1,1),
ADDRESS(_xlfn.IFS(ROW(_xlpm.ref)&lt;8,8,ROW(_xlpm.ref)&gt;27,27,TRUE,ROW(_xlpm.ref)),_xlfn.IFS(COLUMN(_xlpm.ref)&lt;5,5,COLUMN(_xlpm.ref)&gt;64,64,TRUE,COLUMN(_xlpm.ref)),4,1))</f>
        <v>X10</v>
      </c>
      <c r="AI239" s="1" t="str" cm="1">
        <f t="array" aca="1" ref="AI239" ca="1">_xlfn.LET(
_xlpm.startCell, INDIRECT(AH239),
_xlpm.row, IF(_xlfn.XLOOKUP(LEFT(I239),$L$157:$L$164,$M$157:$M$164,,0,1),--RIGHT(I239)*_xlfn.XLOOKUP(LEFT(I239),$L$157:$L$164,$O$157:$O$164,,0,1),0),
_xlpm.col, IF(_xlfn.XLOOKUP(LEFT(I239),$L$157:$L$164,$N$157:$N$164,,0,1),--RIGHT(I239)*_xlfn.XLOOKUP(LEFT(I239),$L$157:$L$164,$P$157:$P$164,,0,1),0),
_xlpm.adjRow, IF(ROW(_xlpm.startCell) + _xlpm.row &lt;= 0, 1, _xlpm.row),
_xlpm.adjCol, IF(COLUMN(_xlpm.startCell) + _xlpm.col &lt;= 0, 1, _xlpm.col),
_xlpm.ref, OFFSET(INDIRECT(AH239),_xlpm.adjRow,_xlpm.adjCol,1,1),
ADDRESS(_xlfn.IFS(ROW(_xlpm.ref)&lt;8,8,ROW(_xlpm.ref)&gt;27,27,TRUE,ROW(_xlpm.ref)),_xlfn.IFS(COLUMN(_xlpm.ref)&lt;5,5,COLUMN(_xlpm.ref)&gt;64,64,TRUE,COLUMN(_xlpm.ref)),4,1))</f>
        <v>AA13</v>
      </c>
      <c r="AJ239" s="1" t="str" cm="1">
        <f t="array" aca="1" ref="AJ239" ca="1">_xlfn.LET(
_xlpm.startCell, INDIRECT(AI239),
_xlpm.row, IF(_xlfn.XLOOKUP(LEFT(J239),$L$157:$L$164,$M$157:$M$164,,0,1),--RIGHT(J239)*_xlfn.XLOOKUP(LEFT(J239),$L$157:$L$164,$O$157:$O$164,,0,1),0),
_xlpm.col, IF(_xlfn.XLOOKUP(LEFT(J239),$L$157:$L$164,$N$157:$N$164,,0,1),--RIGHT(J239)*_xlfn.XLOOKUP(LEFT(J239),$L$157:$L$164,$P$157:$P$164,,0,1),0),
_xlpm.adjRow, IF(ROW(_xlpm.startCell) + _xlpm.row &lt;= 0, 1, _xlpm.row),
_xlpm.adjCol, IF(COLUMN(_xlpm.startCell) + _xlpm.col &lt;= 0, 1, _xlpm.col),
_xlpm.ref, OFFSET(INDIRECT(AI239),_xlpm.adjRow,_xlpm.adjCol,1,1),
ADDRESS(_xlfn.IFS(ROW(_xlpm.ref)&lt;8,8,ROW(_xlpm.ref)&gt;27,27,TRUE,ROW(_xlpm.ref)),_xlfn.IFS(COLUMN(_xlpm.ref)&lt;5,5,COLUMN(_xlpm.ref)&gt;64,64,TRUE,COLUMN(_xlpm.ref)),4,1))</f>
        <v>AI13</v>
      </c>
      <c r="AK239" s="1" t="str" cm="1">
        <f t="array" aca="1" ref="AK239" ca="1">_xlfn.LET(
_xlpm.startCell, INDIRECT(AJ239),
_xlpm.row, IF(_xlfn.XLOOKUP(LEFT(K239),$L$157:$L$164,$M$157:$M$164,,0,1),--RIGHT(K239)*_xlfn.XLOOKUP(LEFT(K239),$L$157:$L$164,$O$157:$O$164,,0,1),0),
_xlpm.col, IF(_xlfn.XLOOKUP(LEFT(K239),$L$157:$L$164,$N$157:$N$164,,0,1),--RIGHT(K239)*_xlfn.XLOOKUP(LEFT(K239),$L$157:$L$164,$P$157:$P$164,,0,1),0),
_xlpm.adjRow, IF(ROW(_xlpm.startCell) + _xlpm.row &lt;= 0, 1, _xlpm.row),
_xlpm.adjCol, IF(COLUMN(_xlpm.startCell) + _xlpm.col &lt;= 0, 1, _xlpm.col),
_xlpm.ref, OFFSET(INDIRECT(AJ239),_xlpm.adjRow,_xlpm.adjCol,1,1),
ADDRESS(_xlfn.IFS(ROW(_xlpm.ref)&lt;8,8,ROW(_xlpm.ref)&gt;27,27,TRUE,ROW(_xlpm.ref)),_xlfn.IFS(COLUMN(_xlpm.ref)&lt;5,5,COLUMN(_xlpm.ref)&gt;64,64,TRUE,COLUMN(_xlpm.ref)),4,1))</f>
        <v>AH14</v>
      </c>
      <c r="AL239" s="1" t="str" cm="1">
        <f t="array" aca="1" ref="AL239" ca="1">_xlfn.LET(
_xlpm.startCell, INDIRECT(AK239),
_xlpm.row, IF(_xlfn.XLOOKUP(LEFT(L239),$L$157:$L$164,$M$157:$M$164,,0,1),--RIGHT(L239)*_xlfn.XLOOKUP(LEFT(L239),$L$157:$L$164,$O$157:$O$164,,0,1),0),
_xlpm.col, IF(_xlfn.XLOOKUP(LEFT(L239),$L$157:$L$164,$N$157:$N$164,,0,1),--RIGHT(L239)*_xlfn.XLOOKUP(LEFT(L239),$L$157:$L$164,$P$157:$P$164,,0,1),0),
_xlpm.adjRow, IF(ROW(_xlpm.startCell) + _xlpm.row &lt;= 0, 1, _xlpm.row),
_xlpm.adjCol, IF(COLUMN(_xlpm.startCell) + _xlpm.col &lt;= 0, 1, _xlpm.col),
_xlpm.ref, OFFSET(INDIRECT(AK239),_xlpm.adjRow,_xlpm.adjCol,1,1),
ADDRESS(_xlfn.IFS(ROW(_xlpm.ref)&lt;8,8,ROW(_xlpm.ref)&gt;27,27,TRUE,ROW(_xlpm.ref)),_xlfn.IFS(COLUMN(_xlpm.ref)&lt;5,5,COLUMN(_xlpm.ref)&gt;64,64,TRUE,COLUMN(_xlpm.ref)),4,1))</f>
        <v>AH19</v>
      </c>
      <c r="AM239" s="1" t="str" cm="1">
        <f t="array" aca="1" ref="AM239" ca="1">_xlfn.LET(
_xlpm.startCell, INDIRECT(AL239),
_xlpm.row, IF(_xlfn.XLOOKUP(LEFT(M239),$L$157:$L$164,$M$157:$M$164,,0,1),--RIGHT(M239)*_xlfn.XLOOKUP(LEFT(M239),$L$157:$L$164,$O$157:$O$164,,0,1),0),
_xlpm.col, IF(_xlfn.XLOOKUP(LEFT(M239),$L$157:$L$164,$N$157:$N$164,,0,1),--RIGHT(M239)*_xlfn.XLOOKUP(LEFT(M239),$L$157:$L$164,$P$157:$P$164,,0,1),0),
_xlpm.adjRow, IF(ROW(_xlpm.startCell) + _xlpm.row &lt;= 0, 1, _xlpm.row),
_xlpm.adjCol, IF(COLUMN(_xlpm.startCell) + _xlpm.col &lt;= 0, 1, _xlpm.col),
_xlpm.ref, OFFSET(INDIRECT(AL239),_xlpm.adjRow,_xlpm.adjCol,1,1),
ADDRESS(_xlfn.IFS(ROW(_xlpm.ref)&lt;8,8,ROW(_xlpm.ref)&gt;27,27,TRUE,ROW(_xlpm.ref)),_xlfn.IFS(COLUMN(_xlpm.ref)&lt;5,5,COLUMN(_xlpm.ref)&gt;64,64,TRUE,COLUMN(_xlpm.ref)),4,1))</f>
        <v>AH10</v>
      </c>
      <c r="AN239" s="1" t="str" cm="1">
        <f t="array" aca="1" ref="AN239" ca="1">_xlfn.LET(
_xlpm.startCell, INDIRECT(AM239),
_xlpm.row, IF(_xlfn.XLOOKUP(LEFT(N239),$L$157:$L$164,$M$157:$M$164,,0,1),--RIGHT(N239)*_xlfn.XLOOKUP(LEFT(N239),$L$157:$L$164,$O$157:$O$164,,0,1),0),
_xlpm.col, IF(_xlfn.XLOOKUP(LEFT(N239),$L$157:$L$164,$N$157:$N$164,,0,1),--RIGHT(N239)*_xlfn.XLOOKUP(LEFT(N239),$L$157:$L$164,$P$157:$P$164,,0,1),0),
_xlpm.adjRow, IF(ROW(_xlpm.startCell) + _xlpm.row &lt;= 0, 1, _xlpm.row),
_xlpm.adjCol, IF(COLUMN(_xlpm.startCell) + _xlpm.col &lt;= 0, 1, _xlpm.col),
_xlpm.ref, OFFSET(INDIRECT(AM239),_xlpm.adjRow,_xlpm.adjCol,1,1),
ADDRESS(_xlfn.IFS(ROW(_xlpm.ref)&lt;8,8,ROW(_xlpm.ref)&gt;27,27,TRUE,ROW(_xlpm.ref)),_xlfn.IFS(COLUMN(_xlpm.ref)&lt;5,5,COLUMN(_xlpm.ref)&gt;64,64,TRUE,COLUMN(_xlpm.ref)),4,1))</f>
        <v>AI11</v>
      </c>
      <c r="AO239" s="1" t="str" cm="1">
        <f t="array" aca="1" ref="AO239" ca="1">_xlfn.LET(
_xlpm.startCell, INDIRECT(AN239),
_xlpm.row, IF(_xlfn.XLOOKUP(LEFT(O239),$L$157:$L$164,$M$157:$M$164,,0,1),--RIGHT(O239)*_xlfn.XLOOKUP(LEFT(O239),$L$157:$L$164,$O$157:$O$164,,0,1),0),
_xlpm.col, IF(_xlfn.XLOOKUP(LEFT(O239),$L$157:$L$164,$N$157:$N$164,,0,1),--RIGHT(O239)*_xlfn.XLOOKUP(LEFT(O239),$L$157:$L$164,$P$157:$P$164,,0,1),0),
_xlpm.adjRow, IF(ROW(_xlpm.startCell) + _xlpm.row &lt;= 0, 1, _xlpm.row),
_xlpm.adjCol, IF(COLUMN(_xlpm.startCell) + _xlpm.col &lt;= 0, 1, _xlpm.col),
_xlpm.ref, OFFSET(INDIRECT(AN239),_xlpm.adjRow,_xlpm.adjCol,1,1),
ADDRESS(_xlfn.IFS(ROW(_xlpm.ref)&lt;8,8,ROW(_xlpm.ref)&gt;27,27,TRUE,ROW(_xlpm.ref)),_xlfn.IFS(COLUMN(_xlpm.ref)&lt;5,5,COLUMN(_xlpm.ref)&gt;64,64,TRUE,COLUMN(_xlpm.ref)),4,1))</f>
        <v>AH11</v>
      </c>
      <c r="AP239" s="1" t="str" cm="1">
        <f t="array" aca="1" ref="AP239" ca="1">_xlfn.LET(
_xlpm.startCell, INDIRECT(AO239),
_xlpm.row, IF(_xlfn.XLOOKUP(LEFT(P239),$L$157:$L$164,$M$157:$M$164,,0,1),--RIGHT(P239)*_xlfn.XLOOKUP(LEFT(P239),$L$157:$L$164,$O$157:$O$164,,0,1),0),
_xlpm.col, IF(_xlfn.XLOOKUP(LEFT(P239),$L$157:$L$164,$N$157:$N$164,,0,1),--RIGHT(P239)*_xlfn.XLOOKUP(LEFT(P239),$L$157:$L$164,$P$157:$P$164,,0,1),0),
_xlpm.adjRow, IF(ROW(_xlpm.startCell) + _xlpm.row &lt;= 0, 1, _xlpm.row),
_xlpm.adjCol, IF(COLUMN(_xlpm.startCell) + _xlpm.col &lt;= 0, 1, _xlpm.col),
_xlpm.ref, OFFSET(INDIRECT(AO239),_xlpm.adjRow,_xlpm.adjCol,1,1),
ADDRESS(_xlfn.IFS(ROW(_xlpm.ref)&lt;8,8,ROW(_xlpm.ref)&gt;27,27,TRUE,ROW(_xlpm.ref)),_xlfn.IFS(COLUMN(_xlpm.ref)&lt;5,5,COLUMN(_xlpm.ref)&gt;64,64,TRUE,COLUMN(_xlpm.ref)),4,1))</f>
        <v>AI10</v>
      </c>
      <c r="AQ239" s="1" t="str" cm="1">
        <f t="array" aca="1" ref="AQ239" ca="1">_xlfn.LET(
_xlpm.startCell, INDIRECT(AP239),
_xlpm.row, IF(_xlfn.XLOOKUP(LEFT(Q239),$L$157:$L$164,$M$157:$M$164,,0,1),--RIGHT(Q239)*_xlfn.XLOOKUP(LEFT(Q239),$L$157:$L$164,$O$157:$O$164,,0,1),0),
_xlpm.col, IF(_xlfn.XLOOKUP(LEFT(Q239),$L$157:$L$164,$N$157:$N$164,,0,1),--RIGHT(Q239)*_xlfn.XLOOKUP(LEFT(Q239),$L$157:$L$164,$P$157:$P$164,,0,1),0),
_xlpm.adjRow, IF(ROW(_xlpm.startCell) + _xlpm.row &lt;= 0, 1, _xlpm.row),
_xlpm.adjCol, IF(COLUMN(_xlpm.startCell) + _xlpm.col &lt;= 0, 1, _xlpm.col),
_xlpm.ref, OFFSET(INDIRECT(AP239),_xlpm.adjRow,_xlpm.adjCol,1,1),
ADDRESS(_xlfn.IFS(ROW(_xlpm.ref)&lt;8,8,ROW(_xlpm.ref)&gt;27,27,TRUE,ROW(_xlpm.ref)),_xlfn.IFS(COLUMN(_xlpm.ref)&lt;5,5,COLUMN(_xlpm.ref)&gt;64,64,TRUE,COLUMN(_xlpm.ref)),4,1))</f>
        <v>AR8</v>
      </c>
      <c r="AR239" s="1" t="str" cm="1">
        <f t="array" aca="1" ref="AR239" ca="1">_xlfn.LET(
_xlpm.startCell, INDIRECT(AQ239),
_xlpm.row, IF(_xlfn.XLOOKUP(LEFT(R239),$L$157:$L$164,$M$157:$M$164,,0,1),--RIGHT(R239)*_xlfn.XLOOKUP(LEFT(R239),$L$157:$L$164,$O$157:$O$164,,0,1),0),
_xlpm.col, IF(_xlfn.XLOOKUP(LEFT(R239),$L$157:$L$164,$N$157:$N$164,,0,1),--RIGHT(R239)*_xlfn.XLOOKUP(LEFT(R239),$L$157:$L$164,$P$157:$P$164,,0,1),0),
_xlpm.adjRow, IF(ROW(_xlpm.startCell) + _xlpm.row &lt;= 0, 1, _xlpm.row),
_xlpm.adjCol, IF(COLUMN(_xlpm.startCell) + _xlpm.col &lt;= 0, 1, _xlpm.col),
_xlpm.ref, OFFSET(INDIRECT(AQ239),_xlpm.adjRow,_xlpm.adjCol,1,1),
ADDRESS(_xlfn.IFS(ROW(_xlpm.ref)&lt;8,8,ROW(_xlpm.ref)&gt;27,27,TRUE,ROW(_xlpm.ref)),_xlfn.IFS(COLUMN(_xlpm.ref)&lt;5,5,COLUMN(_xlpm.ref)&gt;64,64,TRUE,COLUMN(_xlpm.ref)),4,1))</f>
        <v>BA9</v>
      </c>
      <c r="AS239" s="1" t="str" cm="1">
        <f t="array" aca="1" ref="AS239" ca="1">_xlfn.LET(
_xlpm.startCell, INDIRECT(AR239),
_xlpm.row, IF(_xlfn.XLOOKUP(LEFT(S239),$L$157:$L$164,$M$157:$M$164,,0,1),--RIGHT(S239)*_xlfn.XLOOKUP(LEFT(S239),$L$157:$L$164,$O$157:$O$164,,0,1),0),
_xlpm.col, IF(_xlfn.XLOOKUP(LEFT(S239),$L$157:$L$164,$N$157:$N$164,,0,1),--RIGHT(S239)*_xlfn.XLOOKUP(LEFT(S239),$L$157:$L$164,$P$157:$P$164,,0,1),0),
_xlpm.adjRow, IF(ROW(_xlpm.startCell) + _xlpm.row &lt;= 0, 1, _xlpm.row),
_xlpm.adjCol, IF(COLUMN(_xlpm.startCell) + _xlpm.col &lt;= 0, 1, _xlpm.col),
_xlpm.ref, OFFSET(INDIRECT(AR239),_xlpm.adjRow,_xlpm.adjCol,1,1),
ADDRESS(_xlfn.IFS(ROW(_xlpm.ref)&lt;8,8,ROW(_xlpm.ref)&gt;27,27,TRUE,ROW(_xlpm.ref)),_xlfn.IFS(COLUMN(_xlpm.ref)&lt;5,5,COLUMN(_xlpm.ref)&gt;64,64,TRUE,COLUMN(_xlpm.ref)),4,1))</f>
        <v>BA10</v>
      </c>
      <c r="AT239" s="1" t="str" cm="1">
        <f t="array" aca="1" ref="AT239" ca="1">_xlfn.LET(
_xlpm.startCell, INDIRECT(AS239),
_xlpm.row, IF(_xlfn.XLOOKUP(LEFT(T239),$L$157:$L$164,$M$157:$M$164,,0,1),--RIGHT(T239)*_xlfn.XLOOKUP(LEFT(T239),$L$157:$L$164,$O$157:$O$164,,0,1),0),
_xlpm.col, IF(_xlfn.XLOOKUP(LEFT(T239),$L$157:$L$164,$N$157:$N$164,,0,1),--RIGHT(T239)*_xlfn.XLOOKUP(LEFT(T239),$L$157:$L$164,$P$157:$P$164,,0,1),0),
_xlpm.adjRow, IF(ROW(_xlpm.startCell) + _xlpm.row &lt;= 0, 1, _xlpm.row),
_xlpm.adjCol, IF(COLUMN(_xlpm.startCell) + _xlpm.col &lt;= 0, 1, _xlpm.col),
_xlpm.ref, OFFSET(INDIRECT(AS239),_xlpm.adjRow,_xlpm.adjCol,1,1),
ADDRESS(_xlfn.IFS(ROW(_xlpm.ref)&lt;8,8,ROW(_xlpm.ref)&gt;27,27,TRUE,ROW(_xlpm.ref)),_xlfn.IFS(COLUMN(_xlpm.ref)&lt;5,5,COLUMN(_xlpm.ref)&gt;64,64,TRUE,COLUMN(_xlpm.ref)),4,1))</f>
        <v>BI18</v>
      </c>
      <c r="AU239" s="1" t="str" cm="1">
        <f t="array" aca="1" ref="AU239" ca="1">_xlfn.LET(
_xlpm.startCell, INDIRECT(AT239),
_xlpm.row, IF(_xlfn.XLOOKUP(LEFT(U239),$L$157:$L$164,$M$157:$M$164,,0,1),--RIGHT(U239)*_xlfn.XLOOKUP(LEFT(U239),$L$157:$L$164,$O$157:$O$164,,0,1),0),
_xlpm.col, IF(_xlfn.XLOOKUP(LEFT(U239),$L$157:$L$164,$N$157:$N$164,,0,1),--RIGHT(U239)*_xlfn.XLOOKUP(LEFT(U239),$L$157:$L$164,$P$157:$P$164,,0,1),0),
_xlpm.adjRow, IF(ROW(_xlpm.startCell) + _xlpm.row &lt;= 0, 1, _xlpm.row),
_xlpm.adjCol, IF(COLUMN(_xlpm.startCell) + _xlpm.col &lt;= 0, 1, _xlpm.col),
_xlpm.ref, OFFSET(INDIRECT(AT239),_xlpm.adjRow,_xlpm.adjCol,1,1),
ADDRESS(_xlfn.IFS(ROW(_xlpm.ref)&lt;8,8,ROW(_xlpm.ref)&gt;27,27,TRUE,ROW(_xlpm.ref)),_xlfn.IFS(COLUMN(_xlpm.ref)&lt;5,5,COLUMN(_xlpm.ref)&gt;64,64,TRUE,COLUMN(_xlpm.ref)),4,1))</f>
        <v>BI22</v>
      </c>
      <c r="AV239" s="1" t="str" cm="1">
        <f t="array" aca="1" ref="AV239" ca="1">_xlfn.LET(
_xlpm.startCell, INDIRECT(AU239),
_xlpm.row, IF(_xlfn.XLOOKUP(LEFT(V239),$L$157:$L$164,$M$157:$M$164,,0,1),--RIGHT(V239)*_xlfn.XLOOKUP(LEFT(V239),$L$157:$L$164,$O$157:$O$164,,0,1),0),
_xlpm.col, IF(_xlfn.XLOOKUP(LEFT(V239),$L$157:$L$164,$N$157:$N$164,,0,1),--RIGHT(V239)*_xlfn.XLOOKUP(LEFT(V239),$L$157:$L$164,$P$157:$P$164,,0,1),0),
_xlpm.adjRow, IF(ROW(_xlpm.startCell) + _xlpm.row &lt;= 0, 1, _xlpm.row),
_xlpm.adjCol, IF(COLUMN(_xlpm.startCell) + _xlpm.col &lt;= 0, 1, _xlpm.col),
_xlpm.ref, OFFSET(INDIRECT(AU239),_xlpm.adjRow,_xlpm.adjCol,1,1),
ADDRESS(_xlfn.IFS(ROW(_xlpm.ref)&lt;8,8,ROW(_xlpm.ref)&gt;27,27,TRUE,ROW(_xlpm.ref)),_xlfn.IFS(COLUMN(_xlpm.ref)&lt;5,5,COLUMN(_xlpm.ref)&gt;64,64,TRUE,COLUMN(_xlpm.ref)),4,1))</f>
        <v>BD22</v>
      </c>
      <c r="AW239" s="1" t="str" cm="1">
        <f t="array" aca="1" ref="AW239" ca="1">_xlfn.LET(
_xlpm.startCell, INDIRECT(AV239),
_xlpm.row, IF(_xlfn.XLOOKUP(LEFT(W239),$L$157:$L$164,$M$157:$M$164,,0,1),--RIGHT(W239)*_xlfn.XLOOKUP(LEFT(W239),$L$157:$L$164,$O$157:$O$164,,0,1),0),
_xlpm.col, IF(_xlfn.XLOOKUP(LEFT(W239),$L$157:$L$164,$N$157:$N$164,,0,1),--RIGHT(W239)*_xlfn.XLOOKUP(LEFT(W239),$L$157:$L$164,$P$157:$P$164,,0,1),0),
_xlpm.adjRow, IF(ROW(_xlpm.startCell) + _xlpm.row &lt;= 0, 1, _xlpm.row),
_xlpm.adjCol, IF(COLUMN(_xlpm.startCell) + _xlpm.col &lt;= 0, 1, _xlpm.col),
_xlpm.ref, OFFSET(INDIRECT(AV239),_xlpm.adjRow,_xlpm.adjCol,1,1),
ADDRESS(_xlfn.IFS(ROW(_xlpm.ref)&lt;8,8,ROW(_xlpm.ref)&gt;27,27,TRUE,ROW(_xlpm.ref)),_xlfn.IFS(COLUMN(_xlpm.ref)&lt;5,5,COLUMN(_xlpm.ref)&gt;64,64,TRUE,COLUMN(_xlpm.ref)),4,1))</f>
        <v>BL27</v>
      </c>
      <c r="AX239" s="1" t="str" cm="1">
        <f t="array" aca="1" ref="AX239" ca="1">_xlfn.LET(
_xlpm.startCell, INDIRECT(AW239),
_xlpm.row, IF(_xlfn.XLOOKUP(LEFT(X239),$L$157:$L$164,$M$157:$M$164,,0,1),--RIGHT(X239)*_xlfn.XLOOKUP(LEFT(X239),$L$157:$L$164,$O$157:$O$164,,0,1),0),
_xlpm.col, IF(_xlfn.XLOOKUP(LEFT(X239),$L$157:$L$164,$N$157:$N$164,,0,1),--RIGHT(X239)*_xlfn.XLOOKUP(LEFT(X239),$L$157:$L$164,$P$157:$P$164,,0,1),0),
_xlpm.adjRow, IF(ROW(_xlpm.startCell) + _xlpm.row &lt;= 0, 1, _xlpm.row),
_xlpm.adjCol, IF(COLUMN(_xlpm.startCell) + _xlpm.col &lt;= 0, 1, _xlpm.col),
_xlpm.ref, OFFSET(INDIRECT(AW239),_xlpm.adjRow,_xlpm.adjCol,1,1),
ADDRESS(_xlfn.IFS(ROW(_xlpm.ref)&lt;8,8,ROW(_xlpm.ref)&gt;27,27,TRUE,ROW(_xlpm.ref)),_xlfn.IFS(COLUMN(_xlpm.ref)&lt;5,5,COLUMN(_xlpm.ref)&gt;64,64,TRUE,COLUMN(_xlpm.ref)),4,1))</f>
        <v>BL19</v>
      </c>
      <c r="AY239" s="1" t="str" cm="1">
        <f t="array" aca="1" ref="AY239" ca="1">_xlfn.LET(
_xlpm.startCell, INDIRECT(AX239),
_xlpm.row, IF(_xlfn.XLOOKUP(LEFT(Y239),$L$157:$L$164,$M$157:$M$164,,0,1),--RIGHT(Y239)*_xlfn.XLOOKUP(LEFT(Y239),$L$157:$L$164,$O$157:$O$164,,0,1),0),
_xlpm.col, IF(_xlfn.XLOOKUP(LEFT(Y239),$L$157:$L$164,$N$157:$N$164,,0,1),--RIGHT(Y239)*_xlfn.XLOOKUP(LEFT(Y239),$L$157:$L$164,$P$157:$P$164,,0,1),0),
_xlpm.adjRow, IF(ROW(_xlpm.startCell) + _xlpm.row &lt;= 0, 1, _xlpm.row),
_xlpm.adjCol, IF(COLUMN(_xlpm.startCell) + _xlpm.col &lt;= 0, 1, _xlpm.col),
_xlpm.ref, OFFSET(INDIRECT(AX239),_xlpm.adjRow,_xlpm.adjCol,1,1),
ADDRESS(_xlfn.IFS(ROW(_xlpm.ref)&lt;8,8,ROW(_xlpm.ref)&gt;27,27,TRUE,ROW(_xlpm.ref)),_xlfn.IFS(COLUMN(_xlpm.ref)&lt;5,5,COLUMN(_xlpm.ref)&gt;64,64,TRUE,COLUMN(_xlpm.ref)),4,1))</f>
        <v>BL13</v>
      </c>
      <c r="AZ239" s="1" t="str" cm="1">
        <f t="array" aca="1" ref="AZ239" ca="1">_xlfn.LET(
_xlpm.startCell, INDIRECT(AY239),
_xlpm.row, IF(_xlfn.XLOOKUP(LEFT(Z239),$L$157:$L$164,$M$157:$M$164,,0,1),--RIGHT(Z239)*_xlfn.XLOOKUP(LEFT(Z239),$L$157:$L$164,$O$157:$O$164,,0,1),0),
_xlpm.col, IF(_xlfn.XLOOKUP(LEFT(Z239),$L$157:$L$164,$N$157:$N$164,,0,1),--RIGHT(Z239)*_xlfn.XLOOKUP(LEFT(Z239),$L$157:$L$164,$P$157:$P$164,,0,1),0),
_xlpm.adjRow, IF(ROW(_xlpm.startCell) + _xlpm.row &lt;= 0, 1, _xlpm.row),
_xlpm.adjCol, IF(COLUMN(_xlpm.startCell) + _xlpm.col &lt;= 0, 1, _xlpm.col),
_xlpm.ref, OFFSET(INDIRECT(AY239),_xlpm.adjRow,_xlpm.adjCol,1,1),
ADDRESS(_xlfn.IFS(ROW(_xlpm.ref)&lt;8,8,ROW(_xlpm.ref)&gt;27,27,TRUE,ROW(_xlpm.ref)),_xlfn.IFS(COLUMN(_xlpm.ref)&lt;5,5,COLUMN(_xlpm.ref)&gt;64,64,TRUE,COLUMN(_xlpm.ref)),4,1))</f>
        <v>BL11</v>
      </c>
      <c r="BA239" s="1" t="str" cm="1">
        <f t="array" aca="1" ref="BA239" ca="1">_xlfn.LET(
_xlpm.startCell, INDIRECT(AZ239),
_xlpm.row, IF(_xlfn.XLOOKUP(LEFT(AA239),$L$157:$L$164,$M$157:$M$164,,0,1),--RIGHT(AA239)*_xlfn.XLOOKUP(LEFT(AA239),$L$157:$L$164,$O$157:$O$164,,0,1),0),
_xlpm.col, IF(_xlfn.XLOOKUP(LEFT(AA239),$L$157:$L$164,$N$157:$N$164,,0,1),--RIGHT(AA239)*_xlfn.XLOOKUP(LEFT(AA239),$L$157:$L$164,$P$157:$P$164,,0,1),0),
_xlpm.adjRow, IF(ROW(_xlpm.startCell) + _xlpm.row &lt;= 0, 1, _xlpm.row),
_xlpm.adjCol, IF(COLUMN(_xlpm.startCell) + _xlpm.col &lt;= 0, 1, _xlpm.col),
_xlpm.ref, OFFSET(INDIRECT(AZ239),_xlpm.adjRow,_xlpm.adjCol,1,1),
ADDRESS(_xlfn.IFS(ROW(_xlpm.ref)&lt;8,8,ROW(_xlpm.ref)&gt;27,27,TRUE,ROW(_xlpm.ref)),_xlfn.IFS(COLUMN(_xlpm.ref)&lt;5,5,COLUMN(_xlpm.ref)&gt;64,64,TRUE,COLUMN(_xlpm.ref)),4,1))</f>
        <v>BL9</v>
      </c>
      <c r="BB239" s="1" t="str" cm="1">
        <f t="array" aca="1" ref="BB239" ca="1">_xlfn.LET(
_xlpm.startCell, INDIRECT(BA239),
_xlpm.row, IF(_xlfn.XLOOKUP(LEFT(AB239),$L$157:$L$164,$M$157:$M$164,,0,1),--RIGHT(AB239)*_xlfn.XLOOKUP(LEFT(AB239),$L$157:$L$164,$O$157:$O$164,,0,1),0),
_xlpm.col, IF(_xlfn.XLOOKUP(LEFT(AB239),$L$157:$L$164,$N$157:$N$164,,0,1),--RIGHT(AB239)*_xlfn.XLOOKUP(LEFT(AB239),$L$157:$L$164,$P$157:$P$164,,0,1),0),
_xlpm.adjRow, IF(ROW(_xlpm.startCell) + _xlpm.row &lt;= 0, 1, _xlpm.row),
_xlpm.adjCol, IF(COLUMN(_xlpm.startCell) + _xlpm.col &lt;= 0, 1, _xlpm.col),
_xlpm.ref, OFFSET(INDIRECT(BA239),_xlpm.adjRow,_xlpm.adjCol,1,1),
ADDRESS(_xlfn.IFS(ROW(_xlpm.ref)&lt;8,8,ROW(_xlpm.ref)&gt;27,27,TRUE,ROW(_xlpm.ref)),_xlfn.IFS(COLUMN(_xlpm.ref)&lt;5,5,COLUMN(_xlpm.ref)&gt;64,64,TRUE,COLUMN(_xlpm.ref)),4,1))</f>
        <v>BL16</v>
      </c>
      <c r="BC239" s="1" t="str" cm="1">
        <f t="array" aca="1" ref="BC239" ca="1">_xlfn.LET(
_xlpm.startCell, INDIRECT(BB239),
_xlpm.row, IF(_xlfn.XLOOKUP(LEFT(AC239),$L$157:$L$164,$M$157:$M$164,,0,1),--RIGHT(AC239)*_xlfn.XLOOKUP(LEFT(AC239),$L$157:$L$164,$O$157:$O$164,,0,1),0),
_xlpm.col, IF(_xlfn.XLOOKUP(LEFT(AC239),$L$157:$L$164,$N$157:$N$164,,0,1),--RIGHT(AC239)*_xlfn.XLOOKUP(LEFT(AC239),$L$157:$L$164,$P$157:$P$164,,0,1),0),
_xlpm.adjRow, IF(ROW(_xlpm.startCell) + _xlpm.row &lt;= 0, 1, _xlpm.row),
_xlpm.adjCol, IF(COLUMN(_xlpm.startCell) + _xlpm.col &lt;= 0, 1, _xlpm.col),
_xlpm.ref, OFFSET(INDIRECT(BB239),_xlpm.adjRow,_xlpm.adjCol,1,1),
ADDRESS(_xlfn.IFS(ROW(_xlpm.ref)&lt;8,8,ROW(_xlpm.ref)&gt;27,27,TRUE,ROW(_xlpm.ref)),_xlfn.IFS(COLUMN(_xlpm.ref)&lt;5,5,COLUMN(_xlpm.ref)&gt;64,64,TRUE,COLUMN(_xlpm.ref)),4,1))</f>
        <v>BD8</v>
      </c>
      <c r="BD239" s="1" t="str" cm="1">
        <f t="array" aca="1" ref="BD239" ca="1">_xlfn.LET(
_xlpm.startCell, INDIRECT(BC239),
_xlpm.row, IF(_xlfn.XLOOKUP(LEFT(AD239),$L$157:$L$164,$M$157:$M$164,,0,1),--RIGHT(AD239)*_xlfn.XLOOKUP(LEFT(AD239),$L$157:$L$164,$O$157:$O$164,,0,1),0),
_xlpm.col, IF(_xlfn.XLOOKUP(LEFT(AD239),$L$157:$L$164,$N$157:$N$164,,0,1),--RIGHT(AD239)*_xlfn.XLOOKUP(LEFT(AD239),$L$157:$L$164,$P$157:$P$164,,0,1),0),
_xlpm.adjRow, IF(ROW(_xlpm.startCell) + _xlpm.row &lt;= 0, 1, _xlpm.row),
_xlpm.adjCol, IF(COLUMN(_xlpm.startCell) + _xlpm.col &lt;= 0, 1, _xlpm.col),
_xlpm.ref, OFFSET(INDIRECT(BC239),_xlpm.adjRow,_xlpm.adjCol,1,1),
ADDRESS(_xlfn.IFS(ROW(_xlpm.ref)&lt;8,8,ROW(_xlpm.ref)&gt;27,27,TRUE,ROW(_xlpm.ref)),_xlfn.IFS(COLUMN(_xlpm.ref)&lt;5,5,COLUMN(_xlpm.ref)&gt;64,64,TRUE,COLUMN(_xlpm.ref)),4,1))</f>
        <v>AX8</v>
      </c>
      <c r="BE239" s="1" t="str" cm="1">
        <f t="array" aca="1" ref="BE239" ca="1">_xlfn.LET(
_xlpm.startCell, INDIRECT(BD239),
_xlpm.row, IF(_xlfn.XLOOKUP(LEFT(AE239),$L$157:$L$164,$M$157:$M$164,,0,1),--RIGHT(AE239)*_xlfn.XLOOKUP(LEFT(AE239),$L$157:$L$164,$O$157:$O$164,,0,1),0),
_xlpm.col, IF(_xlfn.XLOOKUP(LEFT(AE239),$L$157:$L$164,$N$157:$N$164,,0,1),--RIGHT(AE239)*_xlfn.XLOOKUP(LEFT(AE239),$L$157:$L$164,$P$157:$P$164,,0,1),0),
_xlpm.adjRow, IF(ROW(_xlpm.startCell) + _xlpm.row &lt;= 0, 1, _xlpm.row),
_xlpm.adjCol, IF(COLUMN(_xlpm.startCell) + _xlpm.col &lt;= 0, 1, _xlpm.col),
_xlpm.ref, OFFSET(INDIRECT(BD239),_xlpm.adjRow,_xlpm.adjCol,1,1),
ADDRESS(_xlfn.IFS(ROW(_xlpm.ref)&lt;8,8,ROW(_xlpm.ref)&gt;27,27,TRUE,ROW(_xlpm.ref)),_xlfn.IFS(COLUMN(_xlpm.ref)&lt;5,5,COLUMN(_xlpm.ref)&gt;64,64,TRUE,COLUMN(_xlpm.ref)),4,1))</f>
        <v>AO9</v>
      </c>
      <c r="BF239" s="1" t="str" cm="1">
        <f t="array" aca="1" ref="BF239" ca="1">_xlfn.LET(
_xlpm.startCell, INDIRECT(BE239),
_xlpm.row, IF(_xlfn.XLOOKUP(LEFT(AF239),$L$157:$L$164,$M$157:$M$164,,0,1),--RIGHT(AF239)*_xlfn.XLOOKUP(LEFT(AF239),$L$157:$L$164,$O$157:$O$164,,0,1),0),
_xlpm.col, IF(_xlfn.XLOOKUP(LEFT(AF239),$L$157:$L$164,$N$157:$N$164,,0,1),--RIGHT(AF239)*_xlfn.XLOOKUP(LEFT(AF239),$L$157:$L$164,$P$157:$P$164,,0,1),0),
_xlpm.adjRow, IF(ROW(_xlpm.startCell) + _xlpm.row &lt;= 0, 1, _xlpm.row),
_xlpm.adjCol, IF(COLUMN(_xlpm.startCell) + _xlpm.col &lt;= 0, 1, _xlpm.col),
_xlpm.ref, OFFSET(INDIRECT(BE239),_xlpm.adjRow,_xlpm.adjCol,1,1),
ADDRESS(_xlfn.IFS(ROW(_xlpm.ref)&lt;8,8,ROW(_xlpm.ref)&gt;27,27,TRUE,ROW(_xlpm.ref)),_xlfn.IFS(COLUMN(_xlpm.ref)&lt;5,5,COLUMN(_xlpm.ref)&gt;64,64,TRUE,COLUMN(_xlpm.ref)),4,1))</f>
        <v>AP10</v>
      </c>
      <c r="BG239" s="4"/>
      <c r="BH239" s="4" t="str" cm="1">
        <f t="array" aca="1" ref="BH239" ca="1">_xlfn.LET(
_xlpm.startCell, INDIRECT(G239),
_xlpm.row, IF(_xlfn.XLOOKUP(LEFT(H239),$L$157:$L$164,$M$157:$M$164,,0,1),--RIGHT(H239)*_xlfn.XLOOKUP(LEFT(H239),$L$157:$L$164,$O$157:$O$164,,0,1),0),
_xlpm.col, IF(_xlfn.XLOOKUP(LEFT(H239),$L$157:$L$164,$N$157:$N$164,,0,1),--RIGHT(H239)*_xlfn.XLOOKUP(LEFT(H239),$L$157:$L$164,$P$157:$P$164,,0,1),0),
_xlpm.adjRow, IF(ROW(_xlpm.startCell) + _xlpm.row &lt;= 0, 1, _xlpm.row),
_xlpm.adjCol, IF(COLUMN(_xlpm.startCell) + _xlpm.col &lt;= 0, 1, _xlpm.col),
_xlpm.ref, OFFSET(INDIRECT(G239),_xlpm.adjRow,_xlpm.adjCol,1,1),
ADDRESS(ROW(_xlpm.ref),COLUMN(_xlpm.ref),4,1))</f>
        <v>X10</v>
      </c>
      <c r="BI239" s="4" t="str" cm="1">
        <f t="array" aca="1" ref="BI239" ca="1">_xlfn.LET(
_xlpm.startCell, INDIRECT(AH239),
_xlpm.row, IF(_xlfn.XLOOKUP(LEFT(I239),$L$157:$L$164,$M$157:$M$164,,0,1),--RIGHT(I239)*_xlfn.XLOOKUP(LEFT(I239),$L$157:$L$164,$O$157:$O$164,,0,1),0),
_xlpm.col, IF(_xlfn.XLOOKUP(LEFT(I239),$L$157:$L$164,$N$157:$N$164,,0,1),--RIGHT(I239)*_xlfn.XLOOKUP(LEFT(I239),$L$157:$L$164,$P$157:$P$164,,0,1),0),
_xlpm.adjRow, IF(ROW(_xlpm.startCell) + _xlpm.row &lt;= 0, 1, _xlpm.row),
_xlpm.adjCol, IF(COLUMN(_xlpm.startCell) + _xlpm.col &lt;= 0, 1, _xlpm.col),
_xlpm.ref, OFFSET(INDIRECT(AH239),_xlpm.adjRow,_xlpm.adjCol,1,1),
ADDRESS(ROW(_xlpm.ref),COLUMN(_xlpm.ref),4,1))</f>
        <v>AA13</v>
      </c>
      <c r="BJ239" s="4" t="str" cm="1">
        <f t="array" aca="1" ref="BJ239" ca="1">_xlfn.LET(
_xlpm.startCell, INDIRECT(AI239),
_xlpm.row, IF(_xlfn.XLOOKUP(LEFT(J239),$L$157:$L$164,$M$157:$M$164,,0,1),--RIGHT(J239)*_xlfn.XLOOKUP(LEFT(J239),$L$157:$L$164,$O$157:$O$164,,0,1),0),
_xlpm.col, IF(_xlfn.XLOOKUP(LEFT(J239),$L$157:$L$164,$N$157:$N$164,,0,1),--RIGHT(J239)*_xlfn.XLOOKUP(LEFT(J239),$L$157:$L$164,$P$157:$P$164,,0,1),0),
_xlpm.adjRow, IF(ROW(_xlpm.startCell) + _xlpm.row &lt;= 0, 1, _xlpm.row),
_xlpm.adjCol, IF(COLUMN(_xlpm.startCell) + _xlpm.col &lt;= 0, 1, _xlpm.col),
_xlpm.ref, OFFSET(INDIRECT(AI239),_xlpm.adjRow,_xlpm.adjCol,1,1),
ADDRESS(ROW(_xlpm.ref),COLUMN(_xlpm.ref),4,1))</f>
        <v>AI13</v>
      </c>
      <c r="BK239" s="4" t="str" cm="1">
        <f t="array" aca="1" ref="BK239" ca="1">_xlfn.LET(
_xlpm.startCell, INDIRECT(AJ239),
_xlpm.row, IF(_xlfn.XLOOKUP(LEFT(K239),$L$157:$L$164,$M$157:$M$164,,0,1),--RIGHT(K239)*_xlfn.XLOOKUP(LEFT(K239),$L$157:$L$164,$O$157:$O$164,,0,1),0),
_xlpm.col, IF(_xlfn.XLOOKUP(LEFT(K239),$L$157:$L$164,$N$157:$N$164,,0,1),--RIGHT(K239)*_xlfn.XLOOKUP(LEFT(K239),$L$157:$L$164,$P$157:$P$164,,0,1),0),
_xlpm.adjRow, IF(ROW(_xlpm.startCell) + _xlpm.row &lt;= 0, 1, _xlpm.row),
_xlpm.adjCol, IF(COLUMN(_xlpm.startCell) + _xlpm.col &lt;= 0, 1, _xlpm.col),
_xlpm.ref, OFFSET(INDIRECT(AJ239),_xlpm.adjRow,_xlpm.adjCol,1,1),
ADDRESS(ROW(_xlpm.ref),COLUMN(_xlpm.ref),4,1))</f>
        <v>AH14</v>
      </c>
      <c r="BL239" s="4" t="str" cm="1">
        <f t="array" aca="1" ref="BL239" ca="1">_xlfn.LET(
_xlpm.startCell, INDIRECT(AK239),
_xlpm.row, IF(_xlfn.XLOOKUP(LEFT(L239),$L$157:$L$164,$M$157:$M$164,,0,1),--RIGHT(L239)*_xlfn.XLOOKUP(LEFT(L239),$L$157:$L$164,$O$157:$O$164,,0,1),0),
_xlpm.col, IF(_xlfn.XLOOKUP(LEFT(L239),$L$157:$L$164,$N$157:$N$164,,0,1),--RIGHT(L239)*_xlfn.XLOOKUP(LEFT(L239),$L$157:$L$164,$P$157:$P$164,,0,1),0),
_xlpm.adjRow, IF(ROW(_xlpm.startCell) + _xlpm.row &lt;= 0, 1, _xlpm.row),
_xlpm.adjCol, IF(COLUMN(_xlpm.startCell) + _xlpm.col &lt;= 0, 1, _xlpm.col),
_xlpm.ref, OFFSET(INDIRECT(AK239),_xlpm.adjRow,_xlpm.adjCol,1,1),
ADDRESS(ROW(_xlpm.ref),COLUMN(_xlpm.ref),4,1))</f>
        <v>AH19</v>
      </c>
      <c r="BM239" s="4" t="str" cm="1">
        <f t="array" aca="1" ref="BM239" ca="1">_xlfn.LET(
_xlpm.startCell, INDIRECT(AL239),
_xlpm.row, IF(_xlfn.XLOOKUP(LEFT(M239),$L$157:$L$164,$M$157:$M$164,,0,1),--RIGHT(M239)*_xlfn.XLOOKUP(LEFT(M239),$L$157:$L$164,$O$157:$O$164,,0,1),0),
_xlpm.col, IF(_xlfn.XLOOKUP(LEFT(M239),$L$157:$L$164,$N$157:$N$164,,0,1),--RIGHT(M239)*_xlfn.XLOOKUP(LEFT(M239),$L$157:$L$164,$P$157:$P$164,,0,1),0),
_xlpm.adjRow, IF(ROW(_xlpm.startCell) + _xlpm.row &lt;= 0, 1, _xlpm.row),
_xlpm.adjCol, IF(COLUMN(_xlpm.startCell) + _xlpm.col &lt;= 0, 1, _xlpm.col),
_xlpm.ref, OFFSET(INDIRECT(AL239),_xlpm.adjRow,_xlpm.adjCol,1,1),
ADDRESS(ROW(_xlpm.ref),COLUMN(_xlpm.ref),4,1))</f>
        <v>AH10</v>
      </c>
      <c r="BN239" s="4" t="str" cm="1">
        <f t="array" aca="1" ref="BN239" ca="1">_xlfn.LET(
_xlpm.startCell, INDIRECT(AM239),
_xlpm.row, IF(_xlfn.XLOOKUP(LEFT(N239),$L$157:$L$164,$M$157:$M$164,,0,1),--RIGHT(N239)*_xlfn.XLOOKUP(LEFT(N239),$L$157:$L$164,$O$157:$O$164,,0,1),0),
_xlpm.col, IF(_xlfn.XLOOKUP(LEFT(N239),$L$157:$L$164,$N$157:$N$164,,0,1),--RIGHT(N239)*_xlfn.XLOOKUP(LEFT(N239),$L$157:$L$164,$P$157:$P$164,,0,1),0),
_xlpm.adjRow, IF(ROW(_xlpm.startCell) + _xlpm.row &lt;= 0, 1, _xlpm.row),
_xlpm.adjCol, IF(COLUMN(_xlpm.startCell) + _xlpm.col &lt;= 0, 1, _xlpm.col),
_xlpm.ref, OFFSET(INDIRECT(AM239),_xlpm.adjRow,_xlpm.adjCol,1,1),
ADDRESS(ROW(_xlpm.ref),COLUMN(_xlpm.ref),4,1))</f>
        <v>AI11</v>
      </c>
      <c r="BO239" s="4" t="str" cm="1">
        <f t="array" aca="1" ref="BO239" ca="1">_xlfn.LET(
_xlpm.startCell, INDIRECT(AN239),
_xlpm.row, IF(_xlfn.XLOOKUP(LEFT(O239),$L$157:$L$164,$M$157:$M$164,,0,1),--RIGHT(O239)*_xlfn.XLOOKUP(LEFT(O239),$L$157:$L$164,$O$157:$O$164,,0,1),0),
_xlpm.col, IF(_xlfn.XLOOKUP(LEFT(O239),$L$157:$L$164,$N$157:$N$164,,0,1),--RIGHT(O239)*_xlfn.XLOOKUP(LEFT(O239),$L$157:$L$164,$P$157:$P$164,,0,1),0),
_xlpm.adjRow, IF(ROW(_xlpm.startCell) + _xlpm.row &lt;= 0, 1, _xlpm.row),
_xlpm.adjCol, IF(COLUMN(_xlpm.startCell) + _xlpm.col &lt;= 0, 1, _xlpm.col),
_xlpm.ref, OFFSET(INDIRECT(AN239),_xlpm.adjRow,_xlpm.adjCol,1,1),
ADDRESS(ROW(_xlpm.ref),COLUMN(_xlpm.ref),4,1))</f>
        <v>AH11</v>
      </c>
      <c r="BP239" s="4" t="str" cm="1">
        <f t="array" aca="1" ref="BP239" ca="1">_xlfn.LET(
_xlpm.startCell, INDIRECT(AO239),
_xlpm.row, IF(_xlfn.XLOOKUP(LEFT(P239),$L$157:$L$164,$M$157:$M$164,,0,1),--RIGHT(P239)*_xlfn.XLOOKUP(LEFT(P239),$L$157:$L$164,$O$157:$O$164,,0,1),0),
_xlpm.col, IF(_xlfn.XLOOKUP(LEFT(P239),$L$157:$L$164,$N$157:$N$164,,0,1),--RIGHT(P239)*_xlfn.XLOOKUP(LEFT(P239),$L$157:$L$164,$P$157:$P$164,,0,1),0),
_xlpm.adjRow, IF(ROW(_xlpm.startCell) + _xlpm.row &lt;= 0, 1, _xlpm.row),
_xlpm.adjCol, IF(COLUMN(_xlpm.startCell) + _xlpm.col &lt;= 0, 1, _xlpm.col),
_xlpm.ref, OFFSET(INDIRECT(AO239),_xlpm.adjRow,_xlpm.adjCol,1,1),
ADDRESS(ROW(_xlpm.ref),COLUMN(_xlpm.ref),4,1))</f>
        <v>AI10</v>
      </c>
      <c r="BQ239" s="4" t="str" cm="1">
        <f t="array" aca="1" ref="BQ239" ca="1">_xlfn.LET(
_xlpm.startCell, INDIRECT(AP239),
_xlpm.row, IF(_xlfn.XLOOKUP(LEFT(Q239),$L$157:$L$164,$M$157:$M$164,,0,1),--RIGHT(Q239)*_xlfn.XLOOKUP(LEFT(Q239),$L$157:$L$164,$O$157:$O$164,,0,1),0),
_xlpm.col, IF(_xlfn.XLOOKUP(LEFT(Q239),$L$157:$L$164,$N$157:$N$164,,0,1),--RIGHT(Q239)*_xlfn.XLOOKUP(LEFT(Q239),$L$157:$L$164,$P$157:$P$164,,0,1),0),
_xlpm.adjRow, IF(ROW(_xlpm.startCell) + _xlpm.row &lt;= 0, 1, _xlpm.row),
_xlpm.adjCol, IF(COLUMN(_xlpm.startCell) + _xlpm.col &lt;= 0, 1, _xlpm.col),
_xlpm.ref, OFFSET(INDIRECT(AP239),_xlpm.adjRow,_xlpm.adjCol,1,1),
ADDRESS(ROW(_xlpm.ref),COLUMN(_xlpm.ref),4,1))</f>
        <v>AR1</v>
      </c>
      <c r="BR239" s="4" t="str" cm="1">
        <f t="array" aca="1" ref="BR239" ca="1">_xlfn.LET(
_xlpm.startCell, INDIRECT(AQ239),
_xlpm.row, IF(_xlfn.XLOOKUP(LEFT(R239),$L$157:$L$164,$M$157:$M$164,,0,1),--RIGHT(R239)*_xlfn.XLOOKUP(LEFT(R239),$L$157:$L$164,$O$157:$O$164,,0,1),0),
_xlpm.col, IF(_xlfn.XLOOKUP(LEFT(R239),$L$157:$L$164,$N$157:$N$164,,0,1),--RIGHT(R239)*_xlfn.XLOOKUP(LEFT(R239),$L$157:$L$164,$P$157:$P$164,,0,1),0),
_xlpm.adjRow, IF(ROW(_xlpm.startCell) + _xlpm.row &lt;= 0, 1, _xlpm.row),
_xlpm.adjCol, IF(COLUMN(_xlpm.startCell) + _xlpm.col &lt;= 0, 1, _xlpm.col),
_xlpm.ref, OFFSET(INDIRECT(AQ239),_xlpm.adjRow,_xlpm.adjCol,1,1),
ADDRESS(ROW(_xlpm.ref),COLUMN(_xlpm.ref),4,1))</f>
        <v>BA9</v>
      </c>
      <c r="BS239" s="4" t="str" cm="1">
        <f t="array" aca="1" ref="BS239" ca="1">_xlfn.LET(
_xlpm.startCell, INDIRECT(AR239),
_xlpm.row, IF(_xlfn.XLOOKUP(LEFT(S239),$L$157:$L$164,$M$157:$M$164,,0,1),--RIGHT(S239)*_xlfn.XLOOKUP(LEFT(S239),$L$157:$L$164,$O$157:$O$164,,0,1),0),
_xlpm.col, IF(_xlfn.XLOOKUP(LEFT(S239),$L$157:$L$164,$N$157:$N$164,,0,1),--RIGHT(S239)*_xlfn.XLOOKUP(LEFT(S239),$L$157:$L$164,$P$157:$P$164,,0,1),0),
_xlpm.adjRow, IF(ROW(_xlpm.startCell) + _xlpm.row &lt;= 0, 1, _xlpm.row),
_xlpm.adjCol, IF(COLUMN(_xlpm.startCell) + _xlpm.col &lt;= 0, 1, _xlpm.col),
_xlpm.ref, OFFSET(INDIRECT(AR239),_xlpm.adjRow,_xlpm.adjCol,1,1),
ADDRESS(ROW(_xlpm.ref),COLUMN(_xlpm.ref),4,1))</f>
        <v>BA10</v>
      </c>
      <c r="BT239" s="4" t="str" cm="1">
        <f t="array" aca="1" ref="BT239" ca="1">_xlfn.LET(
_xlpm.startCell, INDIRECT(AS239),
_xlpm.row, IF(_xlfn.XLOOKUP(LEFT(T239),$L$157:$L$164,$M$157:$M$164,,0,1),--RIGHT(T239)*_xlfn.XLOOKUP(LEFT(T239),$L$157:$L$164,$O$157:$O$164,,0,1),0),
_xlpm.col, IF(_xlfn.XLOOKUP(LEFT(T239),$L$157:$L$164,$N$157:$N$164,,0,1),--RIGHT(T239)*_xlfn.XLOOKUP(LEFT(T239),$L$157:$L$164,$P$157:$P$164,,0,1),0),
_xlpm.adjRow, IF(ROW(_xlpm.startCell) + _xlpm.row &lt;= 0, 1, _xlpm.row),
_xlpm.adjCol, IF(COLUMN(_xlpm.startCell) + _xlpm.col &lt;= 0, 1, _xlpm.col),
_xlpm.ref, OFFSET(INDIRECT(AS239),_xlpm.adjRow,_xlpm.adjCol,1,1),
ADDRESS(ROW(_xlpm.ref),COLUMN(_xlpm.ref),4,1))</f>
        <v>BI18</v>
      </c>
      <c r="BU239" s="4" t="str" cm="1">
        <f t="array" aca="1" ref="BU239" ca="1">_xlfn.LET(
_xlpm.startCell, INDIRECT(AT239),
_xlpm.row, IF(_xlfn.XLOOKUP(LEFT(U239),$L$157:$L$164,$M$157:$M$164,,0,1),--RIGHT(U239)*_xlfn.XLOOKUP(LEFT(U239),$L$157:$L$164,$O$157:$O$164,,0,1),0),
_xlpm.col, IF(_xlfn.XLOOKUP(LEFT(U239),$L$157:$L$164,$N$157:$N$164,,0,1),--RIGHT(U239)*_xlfn.XLOOKUP(LEFT(U239),$L$157:$L$164,$P$157:$P$164,,0,1),0),
_xlpm.adjRow, IF(ROW(_xlpm.startCell) + _xlpm.row &lt;= 0, 1, _xlpm.row),
_xlpm.adjCol, IF(COLUMN(_xlpm.startCell) + _xlpm.col &lt;= 0, 1, _xlpm.col),
_xlpm.ref, OFFSET(INDIRECT(AT239),_xlpm.adjRow,_xlpm.adjCol,1,1),
ADDRESS(ROW(_xlpm.ref),COLUMN(_xlpm.ref),4,1))</f>
        <v>BI22</v>
      </c>
      <c r="BV239" s="4" t="str" cm="1">
        <f t="array" aca="1" ref="BV239" ca="1">_xlfn.LET(
_xlpm.startCell, INDIRECT(AU239),
_xlpm.row, IF(_xlfn.XLOOKUP(LEFT(V239),$L$157:$L$164,$M$157:$M$164,,0,1),--RIGHT(V239)*_xlfn.XLOOKUP(LEFT(V239),$L$157:$L$164,$O$157:$O$164,,0,1),0),
_xlpm.col, IF(_xlfn.XLOOKUP(LEFT(V239),$L$157:$L$164,$N$157:$N$164,,0,1),--RIGHT(V239)*_xlfn.XLOOKUP(LEFT(V239),$L$157:$L$164,$P$157:$P$164,,0,1),0),
_xlpm.adjRow, IF(ROW(_xlpm.startCell) + _xlpm.row &lt;= 0, 1, _xlpm.row),
_xlpm.adjCol, IF(COLUMN(_xlpm.startCell) + _xlpm.col &lt;= 0, 1, _xlpm.col),
_xlpm.ref, OFFSET(INDIRECT(AU239),_xlpm.adjRow,_xlpm.adjCol,1,1),
ADDRESS(ROW(_xlpm.ref),COLUMN(_xlpm.ref),4,1))</f>
        <v>BD22</v>
      </c>
      <c r="BW239" s="4" t="str" cm="1">
        <f t="array" aca="1" ref="BW239" ca="1">_xlfn.LET(
_xlpm.startCell, INDIRECT(AV239),
_xlpm.row, IF(_xlfn.XLOOKUP(LEFT(W239),$L$157:$L$164,$M$157:$M$164,,0,1),--RIGHT(W239)*_xlfn.XLOOKUP(LEFT(W239),$L$157:$L$164,$O$157:$O$164,,0,1),0),
_xlpm.col, IF(_xlfn.XLOOKUP(LEFT(W239),$L$157:$L$164,$N$157:$N$164,,0,1),--RIGHT(W239)*_xlfn.XLOOKUP(LEFT(W239),$L$157:$L$164,$P$157:$P$164,,0,1),0),
_xlpm.adjRow, IF(ROW(_xlpm.startCell) + _xlpm.row &lt;= 0, 1, _xlpm.row),
_xlpm.adjCol, IF(COLUMN(_xlpm.startCell) + _xlpm.col &lt;= 0, 1, _xlpm.col),
_xlpm.ref, OFFSET(INDIRECT(AV239),_xlpm.adjRow,_xlpm.adjCol,1,1),
ADDRESS(ROW(_xlpm.ref),COLUMN(_xlpm.ref),4,1))</f>
        <v>BM31</v>
      </c>
      <c r="BX239" s="4" t="str" cm="1">
        <f t="array" aca="1" ref="BX239" ca="1">_xlfn.LET(
_xlpm.startCell, INDIRECT(AW239),
_xlpm.row, IF(_xlfn.XLOOKUP(LEFT(X239),$L$157:$L$164,$M$157:$M$164,,0,1),--RIGHT(X239)*_xlfn.XLOOKUP(LEFT(X239),$L$157:$L$164,$O$157:$O$164,,0,1),0),
_xlpm.col, IF(_xlfn.XLOOKUP(LEFT(X239),$L$157:$L$164,$N$157:$N$164,,0,1),--RIGHT(X239)*_xlfn.XLOOKUP(LEFT(X239),$L$157:$L$164,$P$157:$P$164,,0,1),0),
_xlpm.adjRow, IF(ROW(_xlpm.startCell) + _xlpm.row &lt;= 0, 1, _xlpm.row),
_xlpm.adjCol, IF(COLUMN(_xlpm.startCell) + _xlpm.col &lt;= 0, 1, _xlpm.col),
_xlpm.ref, OFFSET(INDIRECT(AW239),_xlpm.adjRow,_xlpm.adjCol,1,1),
ADDRESS(ROW(_xlpm.ref),COLUMN(_xlpm.ref),4,1))</f>
        <v>BT19</v>
      </c>
      <c r="BY239" s="4" t="str" cm="1">
        <f t="array" aca="1" ref="BY239" ca="1">_xlfn.LET(
_xlpm.startCell, INDIRECT(AX239),
_xlpm.row, IF(_xlfn.XLOOKUP(LEFT(Y239),$L$157:$L$164,$M$157:$M$164,,0,1),--RIGHT(Y239)*_xlfn.XLOOKUP(LEFT(Y239),$L$157:$L$164,$O$157:$O$164,,0,1),0),
_xlpm.col, IF(_xlfn.XLOOKUP(LEFT(Y239),$L$157:$L$164,$N$157:$N$164,,0,1),--RIGHT(Y239)*_xlfn.XLOOKUP(LEFT(Y239),$L$157:$L$164,$P$157:$P$164,,0,1),0),
_xlpm.adjRow, IF(ROW(_xlpm.startCell) + _xlpm.row &lt;= 0, 1, _xlpm.row),
_xlpm.adjCol, IF(COLUMN(_xlpm.startCell) + _xlpm.col &lt;= 0, 1, _xlpm.col),
_xlpm.ref, OFFSET(INDIRECT(AX239),_xlpm.adjRow,_xlpm.adjCol,1,1),
ADDRESS(ROW(_xlpm.ref),COLUMN(_xlpm.ref),4,1))</f>
        <v>BL13</v>
      </c>
      <c r="BZ239" s="4" t="str" cm="1">
        <f t="array" aca="1" ref="BZ239" ca="1">_xlfn.LET(
_xlpm.startCell, INDIRECT(AY239),
_xlpm.row, IF(_xlfn.XLOOKUP(LEFT(Z239),$L$157:$L$164,$M$157:$M$164,,0,1),--RIGHT(Z239)*_xlfn.XLOOKUP(LEFT(Z239),$L$157:$L$164,$O$157:$O$164,,0,1),0),
_xlpm.col, IF(_xlfn.XLOOKUP(LEFT(Z239),$L$157:$L$164,$N$157:$N$164,,0,1),--RIGHT(Z239)*_xlfn.XLOOKUP(LEFT(Z239),$L$157:$L$164,$P$157:$P$164,,0,1),0),
_xlpm.adjRow, IF(ROW(_xlpm.startCell) + _xlpm.row &lt;= 0, 1, _xlpm.row),
_xlpm.adjCol, IF(COLUMN(_xlpm.startCell) + _xlpm.col &lt;= 0, 1, _xlpm.col),
_xlpm.ref, OFFSET(INDIRECT(AY239),_xlpm.adjRow,_xlpm.adjCol,1,1),
ADDRESS(ROW(_xlpm.ref),COLUMN(_xlpm.ref),4,1))</f>
        <v>BL11</v>
      </c>
      <c r="CA239" s="4" t="str" cm="1">
        <f t="array" aca="1" ref="CA239" ca="1">_xlfn.LET(
_xlpm.startCell, INDIRECT(AZ239),
_xlpm.row, IF(_xlfn.XLOOKUP(LEFT(AA239),$L$157:$L$164,$M$157:$M$164,,0,1),--RIGHT(AA239)*_xlfn.XLOOKUP(LEFT(AA239),$L$157:$L$164,$O$157:$O$164,,0,1),0),
_xlpm.col, IF(_xlfn.XLOOKUP(LEFT(AA239),$L$157:$L$164,$N$157:$N$164,,0,1),--RIGHT(AA239)*_xlfn.XLOOKUP(LEFT(AA239),$L$157:$L$164,$P$157:$P$164,,0,1),0),
_xlpm.adjRow, IF(ROW(_xlpm.startCell) + _xlpm.row &lt;= 0, 1, _xlpm.row),
_xlpm.adjCol, IF(COLUMN(_xlpm.startCell) + _xlpm.col &lt;= 0, 1, _xlpm.col),
_xlpm.ref, OFFSET(INDIRECT(AZ239),_xlpm.adjRow,_xlpm.adjCol,1,1),
ADDRESS(ROW(_xlpm.ref),COLUMN(_xlpm.ref),4,1))</f>
        <v>BL9</v>
      </c>
      <c r="CB239" s="4" t="str" cm="1">
        <f t="array" aca="1" ref="CB239" ca="1">_xlfn.LET(
_xlpm.startCell, INDIRECT(BA239),
_xlpm.row, IF(_xlfn.XLOOKUP(LEFT(AB239),$L$157:$L$164,$M$157:$M$164,,0,1),--RIGHT(AB239)*_xlfn.XLOOKUP(LEFT(AB239),$L$157:$L$164,$O$157:$O$164,,0,1),0),
_xlpm.col, IF(_xlfn.XLOOKUP(LEFT(AB239),$L$157:$L$164,$N$157:$N$164,,0,1),--RIGHT(AB239)*_xlfn.XLOOKUP(LEFT(AB239),$L$157:$L$164,$P$157:$P$164,,0,1),0),
_xlpm.adjRow, IF(ROW(_xlpm.startCell) + _xlpm.row &lt;= 0, 1, _xlpm.row),
_xlpm.adjCol, IF(COLUMN(_xlpm.startCell) + _xlpm.col &lt;= 0, 1, _xlpm.col),
_xlpm.ref, OFFSET(INDIRECT(BA239),_xlpm.adjRow,_xlpm.adjCol,1,1),
ADDRESS(ROW(_xlpm.ref),COLUMN(_xlpm.ref),4,1))</f>
        <v>BS16</v>
      </c>
      <c r="CC239" s="4" t="str" cm="1">
        <f t="array" aca="1" ref="CC239" ca="1">_xlfn.LET(
_xlpm.startCell, INDIRECT(BB239),
_xlpm.row, IF(_xlfn.XLOOKUP(LEFT(AC239),$L$157:$L$164,$M$157:$M$164,,0,1),--RIGHT(AC239)*_xlfn.XLOOKUP(LEFT(AC239),$L$157:$L$164,$O$157:$O$164,,0,1),0),
_xlpm.col, IF(_xlfn.XLOOKUP(LEFT(AC239),$L$157:$L$164,$N$157:$N$164,,0,1),--RIGHT(AC239)*_xlfn.XLOOKUP(LEFT(AC239),$L$157:$L$164,$P$157:$P$164,,0,1),0),
_xlpm.adjRow, IF(ROW(_xlpm.startCell) + _xlpm.row &lt;= 0, 1, _xlpm.row),
_xlpm.adjCol, IF(COLUMN(_xlpm.startCell) + _xlpm.col &lt;= 0, 1, _xlpm.col),
_xlpm.ref, OFFSET(INDIRECT(BB239),_xlpm.adjRow,_xlpm.adjCol,1,1),
ADDRESS(ROW(_xlpm.ref),COLUMN(_xlpm.ref),4,1))</f>
        <v>BD8</v>
      </c>
      <c r="CD239" s="4" t="str" cm="1">
        <f t="array" aca="1" ref="CD239" ca="1">_xlfn.LET(
_xlpm.startCell, INDIRECT(BC239),
_xlpm.row, IF(_xlfn.XLOOKUP(LEFT(AD239),$L$157:$L$164,$M$157:$M$164,,0,1),--RIGHT(AD239)*_xlfn.XLOOKUP(LEFT(AD239),$L$157:$L$164,$O$157:$O$164,,0,1),0),
_xlpm.col, IF(_xlfn.XLOOKUP(LEFT(AD239),$L$157:$L$164,$N$157:$N$164,,0,1),--RIGHT(AD239)*_xlfn.XLOOKUP(LEFT(AD239),$L$157:$L$164,$P$157:$P$164,,0,1),0),
_xlpm.adjRow, IF(ROW(_xlpm.startCell) + _xlpm.row &lt;= 0, 1, _xlpm.row),
_xlpm.adjCol, IF(COLUMN(_xlpm.startCell) + _xlpm.col &lt;= 0, 1, _xlpm.col),
_xlpm.ref, OFFSET(INDIRECT(BC239),_xlpm.adjRow,_xlpm.adjCol,1,1),
ADDRESS(ROW(_xlpm.ref),COLUMN(_xlpm.ref),4,1))</f>
        <v>AX2</v>
      </c>
      <c r="CE239" s="4" t="str" cm="1">
        <f t="array" aca="1" ref="CE239" ca="1">_xlfn.LET(
_xlpm.startCell, INDIRECT(BD239),
_xlpm.row, IF(_xlfn.XLOOKUP(LEFT(AE239),$L$157:$L$164,$M$157:$M$164,,0,1),--RIGHT(AE239)*_xlfn.XLOOKUP(LEFT(AE239),$L$157:$L$164,$O$157:$O$164,,0,1),0),
_xlpm.col, IF(_xlfn.XLOOKUP(LEFT(AE239),$L$157:$L$164,$N$157:$N$164,,0,1),--RIGHT(AE239)*_xlfn.XLOOKUP(LEFT(AE239),$L$157:$L$164,$P$157:$P$164,,0,1),0),
_xlpm.adjRow, IF(ROW(_xlpm.startCell) + _xlpm.row &lt;= 0, 1, _xlpm.row),
_xlpm.adjCol, IF(COLUMN(_xlpm.startCell) + _xlpm.col &lt;= 0, 1, _xlpm.col),
_xlpm.ref, OFFSET(INDIRECT(BD239),_xlpm.adjRow,_xlpm.adjCol,1,1),
ADDRESS(ROW(_xlpm.ref),COLUMN(_xlpm.ref),4,1))</f>
        <v>AO9</v>
      </c>
      <c r="CF239" s="4" t="str" cm="1">
        <f t="array" aca="1" ref="CF239" ca="1">_xlfn.LET(
_xlpm.startCell, INDIRECT(BE239),
_xlpm.row, IF(_xlfn.XLOOKUP(LEFT(AF239),$L$157:$L$164,$M$157:$M$164,,0,1),--RIGHT(AF239)*_xlfn.XLOOKUP(LEFT(AF239),$L$157:$L$164,$O$157:$O$164,,0,1),0),
_xlpm.col, IF(_xlfn.XLOOKUP(LEFT(AF239),$L$157:$L$164,$N$157:$N$164,,0,1),--RIGHT(AF239)*_xlfn.XLOOKUP(LEFT(AF239),$L$157:$L$164,$P$157:$P$164,,0,1),0),
_xlpm.adjRow, IF(ROW(_xlpm.startCell) + _xlpm.row &lt;= 0, 1, _xlpm.row),
_xlpm.adjCol, IF(COLUMN(_xlpm.startCell) + _xlpm.col &lt;= 0, 1, _xlpm.col),
_xlpm.ref, OFFSET(INDIRECT(BE239),_xlpm.adjRow,_xlpm.adjCol,1,1),
ADDRESS(ROW(_xlpm.ref),COLUMN(_xlpm.ref),4,1))</f>
        <v>AP10</v>
      </c>
      <c r="CG239" s="4"/>
      <c r="CH239" s="4"/>
      <c r="CI239" s="4"/>
      <c r="CJ239" s="4"/>
      <c r="CK239" s="1" t="b">
        <f ca="1"/>
        <v>1</v>
      </c>
      <c r="CL239" s="1" t="b">
        <f ca="1"/>
        <v>1</v>
      </c>
      <c r="CM239" s="1" t="b">
        <f ca="1"/>
        <v>1</v>
      </c>
      <c r="CN239" s="1" t="b">
        <f ca="1"/>
        <v>1</v>
      </c>
      <c r="CO239" s="1" t="b">
        <f ca="1"/>
        <v>1</v>
      </c>
      <c r="CP239" s="1" t="b">
        <f ca="1"/>
        <v>1</v>
      </c>
      <c r="CQ239" s="5" t="b">
        <f ca="1"/>
        <v>1</v>
      </c>
      <c r="CR239" s="4" t="b">
        <f ca="1"/>
        <v>1</v>
      </c>
      <c r="CS239" s="4" t="b">
        <f ca="1"/>
        <v>1</v>
      </c>
      <c r="CT239" s="4" t="b">
        <f ca="1"/>
        <v>0</v>
      </c>
      <c r="CU239" s="4" t="b">
        <f ca="1"/>
        <v>1</v>
      </c>
      <c r="CV239" s="4" t="b">
        <f ca="1"/>
        <v>1</v>
      </c>
      <c r="CW239" s="4" t="b">
        <f ca="1"/>
        <v>1</v>
      </c>
      <c r="CX239" s="4" t="b">
        <f ca="1"/>
        <v>1</v>
      </c>
      <c r="CY239" s="4" t="b">
        <f ca="1"/>
        <v>1</v>
      </c>
      <c r="CZ239" s="4" t="b">
        <f ca="1"/>
        <v>0</v>
      </c>
      <c r="DA239" s="4" t="b">
        <f ca="1"/>
        <v>0</v>
      </c>
      <c r="DB239" s="4" t="b">
        <f ca="1"/>
        <v>1</v>
      </c>
      <c r="DC239" s="4" t="b">
        <f ca="1"/>
        <v>1</v>
      </c>
      <c r="DD239" s="4" t="b">
        <f ca="1"/>
        <v>1</v>
      </c>
      <c r="DE239" s="4" t="b">
        <f ca="1"/>
        <v>0</v>
      </c>
      <c r="DF239" s="4" t="b">
        <f ca="1"/>
        <v>1</v>
      </c>
      <c r="DG239" s="4" t="b">
        <f ca="1"/>
        <v>0</v>
      </c>
      <c r="DH239" s="4" t="b">
        <f ca="1"/>
        <v>1</v>
      </c>
      <c r="DI239" s="4" t="b">
        <f ca="1"/>
        <v>1</v>
      </c>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row>
    <row r="240" spans="2:250" ht="23.25">
      <c r="B240" s="14">
        <f t="shared" si="6"/>
        <v>110</v>
      </c>
      <c r="C240" s="12">
        <v>6</v>
      </c>
      <c r="D240" s="161">
        <v>8</v>
      </c>
      <c r="E240" s="23" t="str">
        <f ca="1"/>
        <v>AC8</v>
      </c>
      <c r="G240" s="15" t="s">
        <v>26</v>
      </c>
      <c r="H240" s="15" t="s">
        <v>80</v>
      </c>
      <c r="I240" s="15" t="s">
        <v>95</v>
      </c>
      <c r="J240" s="15" t="s">
        <v>82</v>
      </c>
      <c r="K240" s="15" t="s">
        <v>62</v>
      </c>
      <c r="L240" s="15" t="s">
        <v>73</v>
      </c>
      <c r="M240" s="15" t="s">
        <v>70</v>
      </c>
      <c r="N240" s="15" t="s">
        <v>72</v>
      </c>
      <c r="O240" s="15" t="s">
        <v>80</v>
      </c>
      <c r="P240" s="15" t="s">
        <v>91</v>
      </c>
      <c r="Q240" s="15" t="s">
        <v>124</v>
      </c>
      <c r="R240" s="15" t="s">
        <v>90</v>
      </c>
      <c r="S240" s="15" t="s">
        <v>114</v>
      </c>
      <c r="T240" s="15" t="s">
        <v>79</v>
      </c>
      <c r="U240" s="15" t="s">
        <v>55</v>
      </c>
      <c r="V240" s="15" t="s">
        <v>97</v>
      </c>
      <c r="W240" s="15" t="s">
        <v>100</v>
      </c>
      <c r="X240" s="15" t="s">
        <v>59</v>
      </c>
      <c r="Y240" s="15" t="s">
        <v>82</v>
      </c>
      <c r="Z240" s="15" t="s">
        <v>114</v>
      </c>
      <c r="AA240" s="15" t="s">
        <v>87</v>
      </c>
      <c r="AB240" s="15" t="s">
        <v>110</v>
      </c>
      <c r="AC240" s="15" t="s">
        <v>80</v>
      </c>
      <c r="AD240" s="15" t="s">
        <v>86</v>
      </c>
      <c r="AE240" s="15" t="s">
        <v>91</v>
      </c>
      <c r="AF240" s="15" t="s">
        <v>116</v>
      </c>
      <c r="AH240" s="1" t="str" cm="1">
        <f t="array" aca="1" ref="AH240" ca="1">_xlfn.LET(
_xlpm.startCell, INDIRECT(G240),
_xlpm.row, IF(_xlfn.XLOOKUP(LEFT(H240),$L$157:$L$164,$M$157:$M$164,,0,1),--RIGHT(H240)*_xlfn.XLOOKUP(LEFT(H240),$L$157:$L$164,$O$157:$O$164,,0,1),0),
_xlpm.col, IF(_xlfn.XLOOKUP(LEFT(H240),$L$157:$L$164,$N$157:$N$164,,0,1),--RIGHT(H240)*_xlfn.XLOOKUP(LEFT(H240),$L$157:$L$164,$P$157:$P$164,,0,1),0),
_xlpm.adjRow, IF(ROW(_xlpm.startCell) + _xlpm.row &lt;= 0, 1, _xlpm.row),
_xlpm.adjCol, IF(COLUMN(_xlpm.startCell) + _xlpm.col &lt;= 0, 1, _xlpm.col),
_xlpm.ref, OFFSET(INDIRECT(G240),_xlpm.adjRow,_xlpm.adjCol,1,1),
ADDRESS(_xlfn.IFS(ROW(_xlpm.ref)&lt;8,8,ROW(_xlpm.ref)&gt;27,27,TRUE,ROW(_xlpm.ref)),_xlfn.IFS(COLUMN(_xlpm.ref)&lt;5,5,COLUMN(_xlpm.ref)&gt;64,64,TRUE,COLUMN(_xlpm.ref)),4,1))</f>
        <v>J11</v>
      </c>
      <c r="AI240" s="1" t="str" cm="1">
        <f t="array" aca="1" ref="AI240" ca="1">_xlfn.LET(
_xlpm.startCell, INDIRECT(AH240),
_xlpm.row, IF(_xlfn.XLOOKUP(LEFT(I240),$L$157:$L$164,$M$157:$M$164,,0,1),--RIGHT(I240)*_xlfn.XLOOKUP(LEFT(I240),$L$157:$L$164,$O$157:$O$164,,0,1),0),
_xlpm.col, IF(_xlfn.XLOOKUP(LEFT(I240),$L$157:$L$164,$N$157:$N$164,,0,1),--RIGHT(I240)*_xlfn.XLOOKUP(LEFT(I240),$L$157:$L$164,$P$157:$P$164,,0,1),0),
_xlpm.adjRow, IF(ROW(_xlpm.startCell) + _xlpm.row &lt;= 0, 1, _xlpm.row),
_xlpm.adjCol, IF(COLUMN(_xlpm.startCell) + _xlpm.col &lt;= 0, 1, _xlpm.col),
_xlpm.ref, OFFSET(INDIRECT(AH240),_xlpm.adjRow,_xlpm.adjCol,1,1),
ADDRESS(_xlfn.IFS(ROW(_xlpm.ref)&lt;8,8,ROW(_xlpm.ref)&gt;27,27,TRUE,ROW(_xlpm.ref)),_xlfn.IFS(COLUMN(_xlpm.ref)&lt;5,5,COLUMN(_xlpm.ref)&gt;64,64,TRUE,COLUMN(_xlpm.ref)),4,1))</f>
        <v>J17</v>
      </c>
      <c r="AJ240" s="1" t="str" cm="1">
        <f t="array" aca="1" ref="AJ240" ca="1">_xlfn.LET(
_xlpm.startCell, INDIRECT(AI240),
_xlpm.row, IF(_xlfn.XLOOKUP(LEFT(J240),$L$157:$L$164,$M$157:$M$164,,0,1),--RIGHT(J240)*_xlfn.XLOOKUP(LEFT(J240),$L$157:$L$164,$O$157:$O$164,,0,1),0),
_xlpm.col, IF(_xlfn.XLOOKUP(LEFT(J240),$L$157:$L$164,$N$157:$N$164,,0,1),--RIGHT(J240)*_xlfn.XLOOKUP(LEFT(J240),$L$157:$L$164,$P$157:$P$164,,0,1),0),
_xlpm.adjRow, IF(ROW(_xlpm.startCell) + _xlpm.row &lt;= 0, 1, _xlpm.row),
_xlpm.adjCol, IF(COLUMN(_xlpm.startCell) + _xlpm.col &lt;= 0, 1, _xlpm.col),
_xlpm.ref, OFFSET(INDIRECT(AI240),_xlpm.adjRow,_xlpm.adjCol,1,1),
ADDRESS(_xlfn.IFS(ROW(_xlpm.ref)&lt;8,8,ROW(_xlpm.ref)&gt;27,27,TRUE,ROW(_xlpm.ref)),_xlfn.IFS(COLUMN(_xlpm.ref)&lt;5,5,COLUMN(_xlpm.ref)&gt;64,64,TRUE,COLUMN(_xlpm.ref)),4,1))</f>
        <v>R17</v>
      </c>
      <c r="AK240" s="1" t="str" cm="1">
        <f t="array" aca="1" ref="AK240" ca="1">_xlfn.LET(
_xlpm.startCell, INDIRECT(AJ240),
_xlpm.row, IF(_xlfn.XLOOKUP(LEFT(K240),$L$157:$L$164,$M$157:$M$164,,0,1),--RIGHT(K240)*_xlfn.XLOOKUP(LEFT(K240),$L$157:$L$164,$O$157:$O$164,,0,1),0),
_xlpm.col, IF(_xlfn.XLOOKUP(LEFT(K240),$L$157:$L$164,$N$157:$N$164,,0,1),--RIGHT(K240)*_xlfn.XLOOKUP(LEFT(K240),$L$157:$L$164,$P$157:$P$164,,0,1),0),
_xlpm.adjRow, IF(ROW(_xlpm.startCell) + _xlpm.row &lt;= 0, 1, _xlpm.row),
_xlpm.adjCol, IF(COLUMN(_xlpm.startCell) + _xlpm.col &lt;= 0, 1, _xlpm.col),
_xlpm.ref, OFFSET(INDIRECT(AJ240),_xlpm.adjRow,_xlpm.adjCol,1,1),
ADDRESS(_xlfn.IFS(ROW(_xlpm.ref)&lt;8,8,ROW(_xlpm.ref)&gt;27,27,TRUE,ROW(_xlpm.ref)),_xlfn.IFS(COLUMN(_xlpm.ref)&lt;5,5,COLUMN(_xlpm.ref)&gt;64,64,TRUE,COLUMN(_xlpm.ref)),4,1))</f>
        <v>Y24</v>
      </c>
      <c r="AL240" s="1" t="str" cm="1">
        <f t="array" aca="1" ref="AL240" ca="1">_xlfn.LET(
_xlpm.startCell, INDIRECT(AK240),
_xlpm.row, IF(_xlfn.XLOOKUP(LEFT(L240),$L$157:$L$164,$M$157:$M$164,,0,1),--RIGHT(L240)*_xlfn.XLOOKUP(LEFT(L240),$L$157:$L$164,$O$157:$O$164,,0,1),0),
_xlpm.col, IF(_xlfn.XLOOKUP(LEFT(L240),$L$157:$L$164,$N$157:$N$164,,0,1),--RIGHT(L240)*_xlfn.XLOOKUP(LEFT(L240),$L$157:$L$164,$P$157:$P$164,,0,1),0),
_xlpm.adjRow, IF(ROW(_xlpm.startCell) + _xlpm.row &lt;= 0, 1, _xlpm.row),
_xlpm.adjCol, IF(COLUMN(_xlpm.startCell) + _xlpm.col &lt;= 0, 1, _xlpm.col),
_xlpm.ref, OFFSET(INDIRECT(AK240),_xlpm.adjRow,_xlpm.adjCol,1,1),
ADDRESS(_xlfn.IFS(ROW(_xlpm.ref)&lt;8,8,ROW(_xlpm.ref)&gt;27,27,TRUE,ROW(_xlpm.ref)),_xlfn.IFS(COLUMN(_xlpm.ref)&lt;5,5,COLUMN(_xlpm.ref)&gt;64,64,TRUE,COLUMN(_xlpm.ref)),4,1))</f>
        <v>AB21</v>
      </c>
      <c r="AM240" s="1" t="str" cm="1">
        <f t="array" aca="1" ref="AM240" ca="1">_xlfn.LET(
_xlpm.startCell, INDIRECT(AL240),
_xlpm.row, IF(_xlfn.XLOOKUP(LEFT(M240),$L$157:$L$164,$M$157:$M$164,,0,1),--RIGHT(M240)*_xlfn.XLOOKUP(LEFT(M240),$L$157:$L$164,$O$157:$O$164,,0,1),0),
_xlpm.col, IF(_xlfn.XLOOKUP(LEFT(M240),$L$157:$L$164,$N$157:$N$164,,0,1),--RIGHT(M240)*_xlfn.XLOOKUP(LEFT(M240),$L$157:$L$164,$P$157:$P$164,,0,1),0),
_xlpm.adjRow, IF(ROW(_xlpm.startCell) + _xlpm.row &lt;= 0, 1, _xlpm.row),
_xlpm.adjCol, IF(COLUMN(_xlpm.startCell) + _xlpm.col &lt;= 0, 1, _xlpm.col),
_xlpm.ref, OFFSET(INDIRECT(AL240),_xlpm.adjRow,_xlpm.adjCol,1,1),
ADDRESS(_xlfn.IFS(ROW(_xlpm.ref)&lt;8,8,ROW(_xlpm.ref)&gt;27,27,TRUE,ROW(_xlpm.ref)),_xlfn.IFS(COLUMN(_xlpm.ref)&lt;5,5,COLUMN(_xlpm.ref)&gt;64,64,TRUE,COLUMN(_xlpm.ref)),4,1))</f>
        <v>S27</v>
      </c>
      <c r="AN240" s="1" t="str" cm="1">
        <f t="array" aca="1" ref="AN240" ca="1">_xlfn.LET(
_xlpm.startCell, INDIRECT(AM240),
_xlpm.row, IF(_xlfn.XLOOKUP(LEFT(N240),$L$157:$L$164,$M$157:$M$164,,0,1),--RIGHT(N240)*_xlfn.XLOOKUP(LEFT(N240),$L$157:$L$164,$O$157:$O$164,,0,1),0),
_xlpm.col, IF(_xlfn.XLOOKUP(LEFT(N240),$L$157:$L$164,$N$157:$N$164,,0,1),--RIGHT(N240)*_xlfn.XLOOKUP(LEFT(N240),$L$157:$L$164,$P$157:$P$164,,0,1),0),
_xlpm.adjRow, IF(ROW(_xlpm.startCell) + _xlpm.row &lt;= 0, 1, _xlpm.row),
_xlpm.adjCol, IF(COLUMN(_xlpm.startCell) + _xlpm.col &lt;= 0, 1, _xlpm.col),
_xlpm.ref, OFFSET(INDIRECT(AM240),_xlpm.adjRow,_xlpm.adjCol,1,1),
ADDRESS(_xlfn.IFS(ROW(_xlpm.ref)&lt;8,8,ROW(_xlpm.ref)&gt;27,27,TRUE,ROW(_xlpm.ref)),_xlfn.IFS(COLUMN(_xlpm.ref)&lt;5,5,COLUMN(_xlpm.ref)&gt;64,64,TRUE,COLUMN(_xlpm.ref)),4,1))</f>
        <v>W23</v>
      </c>
      <c r="AO240" s="1" t="str" cm="1">
        <f t="array" aca="1" ref="AO240" ca="1">_xlfn.LET(
_xlpm.startCell, INDIRECT(AN240),
_xlpm.row, IF(_xlfn.XLOOKUP(LEFT(O240),$L$157:$L$164,$M$157:$M$164,,0,1),--RIGHT(O240)*_xlfn.XLOOKUP(LEFT(O240),$L$157:$L$164,$O$157:$O$164,,0,1),0),
_xlpm.col, IF(_xlfn.XLOOKUP(LEFT(O240),$L$157:$L$164,$N$157:$N$164,,0,1),--RIGHT(O240)*_xlfn.XLOOKUP(LEFT(O240),$L$157:$L$164,$P$157:$P$164,,0,1),0),
_xlpm.adjRow, IF(ROW(_xlpm.startCell) + _xlpm.row &lt;= 0, 1, _xlpm.row),
_xlpm.adjCol, IF(COLUMN(_xlpm.startCell) + _xlpm.col &lt;= 0, 1, _xlpm.col),
_xlpm.ref, OFFSET(INDIRECT(AN240),_xlpm.adjRow,_xlpm.adjCol,1,1),
ADDRESS(_xlfn.IFS(ROW(_xlpm.ref)&lt;8,8,ROW(_xlpm.ref)&gt;27,27,TRUE,ROW(_xlpm.ref)),_xlfn.IFS(COLUMN(_xlpm.ref)&lt;5,5,COLUMN(_xlpm.ref)&gt;64,64,TRUE,COLUMN(_xlpm.ref)),4,1))</f>
        <v>W14</v>
      </c>
      <c r="AP240" s="1" t="str" cm="1">
        <f t="array" aca="1" ref="AP240" ca="1">_xlfn.LET(
_xlpm.startCell, INDIRECT(AO240),
_xlpm.row, IF(_xlfn.XLOOKUP(LEFT(P240),$L$157:$L$164,$M$157:$M$164,,0,1),--RIGHT(P240)*_xlfn.XLOOKUP(LEFT(P240),$L$157:$L$164,$O$157:$O$164,,0,1),0),
_xlpm.col, IF(_xlfn.XLOOKUP(LEFT(P240),$L$157:$L$164,$N$157:$N$164,,0,1),--RIGHT(P240)*_xlfn.XLOOKUP(LEFT(P240),$L$157:$L$164,$P$157:$P$164,,0,1),0),
_xlpm.adjRow, IF(ROW(_xlpm.startCell) + _xlpm.row &lt;= 0, 1, _xlpm.row),
_xlpm.adjCol, IF(COLUMN(_xlpm.startCell) + _xlpm.col &lt;= 0, 1, _xlpm.col),
_xlpm.ref, OFFSET(INDIRECT(AO240),_xlpm.adjRow,_xlpm.adjCol,1,1),
ADDRESS(_xlfn.IFS(ROW(_xlpm.ref)&lt;8,8,ROW(_xlpm.ref)&gt;27,27,TRUE,ROW(_xlpm.ref)),_xlfn.IFS(COLUMN(_xlpm.ref)&lt;5,5,COLUMN(_xlpm.ref)&gt;64,64,TRUE,COLUMN(_xlpm.ref)),4,1))</f>
        <v>X14</v>
      </c>
      <c r="AQ240" s="1" t="str" cm="1">
        <f t="array" aca="1" ref="AQ240" ca="1">_xlfn.LET(
_xlpm.startCell, INDIRECT(AP240),
_xlpm.row, IF(_xlfn.XLOOKUP(LEFT(Q240),$L$157:$L$164,$M$157:$M$164,,0,1),--RIGHT(Q240)*_xlfn.XLOOKUP(LEFT(Q240),$L$157:$L$164,$O$157:$O$164,,0,1),0),
_xlpm.col, IF(_xlfn.XLOOKUP(LEFT(Q240),$L$157:$L$164,$N$157:$N$164,,0,1),--RIGHT(Q240)*_xlfn.XLOOKUP(LEFT(Q240),$L$157:$L$164,$P$157:$P$164,,0,1),0),
_xlpm.adjRow, IF(ROW(_xlpm.startCell) + _xlpm.row &lt;= 0, 1, _xlpm.row),
_xlpm.adjCol, IF(COLUMN(_xlpm.startCell) + _xlpm.col &lt;= 0, 1, _xlpm.col),
_xlpm.ref, OFFSET(INDIRECT(AP240),_xlpm.adjRow,_xlpm.adjCol,1,1),
ADDRESS(_xlfn.IFS(ROW(_xlpm.ref)&lt;8,8,ROW(_xlpm.ref)&gt;27,27,TRUE,ROW(_xlpm.ref)),_xlfn.IFS(COLUMN(_xlpm.ref)&lt;5,5,COLUMN(_xlpm.ref)&gt;64,64,TRUE,COLUMN(_xlpm.ref)),4,1))</f>
        <v>W13</v>
      </c>
      <c r="AR240" s="1" t="str" cm="1">
        <f t="array" aca="1" ref="AR240" ca="1">_xlfn.LET(
_xlpm.startCell, INDIRECT(AQ240),
_xlpm.row, IF(_xlfn.XLOOKUP(LEFT(R240),$L$157:$L$164,$M$157:$M$164,,0,1),--RIGHT(R240)*_xlfn.XLOOKUP(LEFT(R240),$L$157:$L$164,$O$157:$O$164,,0,1),0),
_xlpm.col, IF(_xlfn.XLOOKUP(LEFT(R240),$L$157:$L$164,$N$157:$N$164,,0,1),--RIGHT(R240)*_xlfn.XLOOKUP(LEFT(R240),$L$157:$L$164,$P$157:$P$164,,0,1),0),
_xlpm.adjRow, IF(ROW(_xlpm.startCell) + _xlpm.row &lt;= 0, 1, _xlpm.row),
_xlpm.adjCol, IF(COLUMN(_xlpm.startCell) + _xlpm.col &lt;= 0, 1, _xlpm.col),
_xlpm.ref, OFFSET(INDIRECT(AQ240),_xlpm.adjRow,_xlpm.adjCol,1,1),
ADDRESS(_xlfn.IFS(ROW(_xlpm.ref)&lt;8,8,ROW(_xlpm.ref)&gt;27,27,TRUE,ROW(_xlpm.ref)),_xlfn.IFS(COLUMN(_xlpm.ref)&lt;5,5,COLUMN(_xlpm.ref)&gt;64,64,TRUE,COLUMN(_xlpm.ref)),4,1))</f>
        <v>AC13</v>
      </c>
      <c r="AS240" s="1" t="str" cm="1">
        <f t="array" aca="1" ref="AS240" ca="1">_xlfn.LET(
_xlpm.startCell, INDIRECT(AR240),
_xlpm.row, IF(_xlfn.XLOOKUP(LEFT(S240),$L$157:$L$164,$M$157:$M$164,,0,1),--RIGHT(S240)*_xlfn.XLOOKUP(LEFT(S240),$L$157:$L$164,$O$157:$O$164,,0,1),0),
_xlpm.col, IF(_xlfn.XLOOKUP(LEFT(S240),$L$157:$L$164,$N$157:$N$164,,0,1),--RIGHT(S240)*_xlfn.XLOOKUP(LEFT(S240),$L$157:$L$164,$P$157:$P$164,,0,1),0),
_xlpm.adjRow, IF(ROW(_xlpm.startCell) + _xlpm.row &lt;= 0, 1, _xlpm.row),
_xlpm.adjCol, IF(COLUMN(_xlpm.startCell) + _xlpm.col &lt;= 0, 1, _xlpm.col),
_xlpm.ref, OFFSET(INDIRECT(AR240),_xlpm.adjRow,_xlpm.adjCol,1,1),
ADDRESS(_xlfn.IFS(ROW(_xlpm.ref)&lt;8,8,ROW(_xlpm.ref)&gt;27,27,TRUE,ROW(_xlpm.ref)),_xlfn.IFS(COLUMN(_xlpm.ref)&lt;5,5,COLUMN(_xlpm.ref)&gt;64,64,TRUE,COLUMN(_xlpm.ref)),4,1))</f>
        <v>AC8</v>
      </c>
      <c r="AT240" s="1" t="str" cm="1">
        <f t="array" aca="1" ref="AT240" ca="1">_xlfn.LET(
_xlpm.startCell, INDIRECT(AS240),
_xlpm.row, IF(_xlfn.XLOOKUP(LEFT(T240),$L$157:$L$164,$M$157:$M$164,,0,1),--RIGHT(T240)*_xlfn.XLOOKUP(LEFT(T240),$L$157:$L$164,$O$157:$O$164,,0,1),0),
_xlpm.col, IF(_xlfn.XLOOKUP(LEFT(T240),$L$157:$L$164,$N$157:$N$164,,0,1),--RIGHT(T240)*_xlfn.XLOOKUP(LEFT(T240),$L$157:$L$164,$P$157:$P$164,,0,1),0),
_xlpm.adjRow, IF(ROW(_xlpm.startCell) + _xlpm.row &lt;= 0, 1, _xlpm.row),
_xlpm.adjCol, IF(COLUMN(_xlpm.startCell) + _xlpm.col &lt;= 0, 1, _xlpm.col),
_xlpm.ref, OFFSET(INDIRECT(AS240),_xlpm.adjRow,_xlpm.adjCol,1,1),
ADDRESS(_xlfn.IFS(ROW(_xlpm.ref)&lt;8,8,ROW(_xlpm.ref)&gt;27,27,TRUE,ROW(_xlpm.ref)),_xlfn.IFS(COLUMN(_xlpm.ref)&lt;5,5,COLUMN(_xlpm.ref)&gt;64,64,TRUE,COLUMN(_xlpm.ref)),4,1))</f>
        <v>AC9</v>
      </c>
      <c r="AU240" s="1" t="str" cm="1">
        <f t="array" aca="1" ref="AU240" ca="1">_xlfn.LET(
_xlpm.startCell, INDIRECT(AT240),
_xlpm.row, IF(_xlfn.XLOOKUP(LEFT(U240),$L$157:$L$164,$M$157:$M$164,,0,1),--RIGHT(U240)*_xlfn.XLOOKUP(LEFT(U240),$L$157:$L$164,$O$157:$O$164,,0,1),0),
_xlpm.col, IF(_xlfn.XLOOKUP(LEFT(U240),$L$157:$L$164,$N$157:$N$164,,0,1),--RIGHT(U240)*_xlfn.XLOOKUP(LEFT(U240),$L$157:$L$164,$P$157:$P$164,,0,1),0),
_xlpm.adjRow, IF(ROW(_xlpm.startCell) + _xlpm.row &lt;= 0, 1, _xlpm.row),
_xlpm.adjCol, IF(COLUMN(_xlpm.startCell) + _xlpm.col &lt;= 0, 1, _xlpm.col),
_xlpm.ref, OFFSET(INDIRECT(AT240),_xlpm.adjRow,_xlpm.adjCol,1,1),
ADDRESS(_xlfn.IFS(ROW(_xlpm.ref)&lt;8,8,ROW(_xlpm.ref)&gt;27,27,TRUE,ROW(_xlpm.ref)),_xlfn.IFS(COLUMN(_xlpm.ref)&lt;5,5,COLUMN(_xlpm.ref)&gt;64,64,TRUE,COLUMN(_xlpm.ref)),4,1))</f>
        <v>V16</v>
      </c>
      <c r="AV240" s="1" t="str" cm="1">
        <f t="array" aca="1" ref="AV240" ca="1">_xlfn.LET(
_xlpm.startCell, INDIRECT(AU240),
_xlpm.row, IF(_xlfn.XLOOKUP(LEFT(V240),$L$157:$L$164,$M$157:$M$164,,0,1),--RIGHT(V240)*_xlfn.XLOOKUP(LEFT(V240),$L$157:$L$164,$O$157:$O$164,,0,1),0),
_xlpm.col, IF(_xlfn.XLOOKUP(LEFT(V240),$L$157:$L$164,$N$157:$N$164,,0,1),--RIGHT(V240)*_xlfn.XLOOKUP(LEFT(V240),$L$157:$L$164,$P$157:$P$164,,0,1),0),
_xlpm.adjRow, IF(ROW(_xlpm.startCell) + _xlpm.row &lt;= 0, 1, _xlpm.row),
_xlpm.adjCol, IF(COLUMN(_xlpm.startCell) + _xlpm.col &lt;= 0, 1, _xlpm.col),
_xlpm.ref, OFFSET(INDIRECT(AU240),_xlpm.adjRow,_xlpm.adjCol,1,1),
ADDRESS(_xlfn.IFS(ROW(_xlpm.ref)&lt;8,8,ROW(_xlpm.ref)&gt;27,27,TRUE,ROW(_xlpm.ref)),_xlfn.IFS(COLUMN(_xlpm.ref)&lt;5,5,COLUMN(_xlpm.ref)&gt;64,64,TRUE,COLUMN(_xlpm.ref)),4,1))</f>
        <v>V23</v>
      </c>
      <c r="AW240" s="1" t="str" cm="1">
        <f t="array" aca="1" ref="AW240" ca="1">_xlfn.LET(
_xlpm.startCell, INDIRECT(AV240),
_xlpm.row, IF(_xlfn.XLOOKUP(LEFT(W240),$L$157:$L$164,$M$157:$M$164,,0,1),--RIGHT(W240)*_xlfn.XLOOKUP(LEFT(W240),$L$157:$L$164,$O$157:$O$164,,0,1),0),
_xlpm.col, IF(_xlfn.XLOOKUP(LEFT(W240),$L$157:$L$164,$N$157:$N$164,,0,1),--RIGHT(W240)*_xlfn.XLOOKUP(LEFT(W240),$L$157:$L$164,$P$157:$P$164,,0,1),0),
_xlpm.adjRow, IF(ROW(_xlpm.startCell) + _xlpm.row &lt;= 0, 1, _xlpm.row),
_xlpm.adjCol, IF(COLUMN(_xlpm.startCell) + _xlpm.col &lt;= 0, 1, _xlpm.col),
_xlpm.ref, OFFSET(INDIRECT(AV240),_xlpm.adjRow,_xlpm.adjCol,1,1),
ADDRESS(_xlfn.IFS(ROW(_xlpm.ref)&lt;8,8,ROW(_xlpm.ref)&gt;27,27,TRUE,ROW(_xlpm.ref)),_xlfn.IFS(COLUMN(_xlpm.ref)&lt;5,5,COLUMN(_xlpm.ref)&gt;64,64,TRUE,COLUMN(_xlpm.ref)),4,1))</f>
        <v>V22</v>
      </c>
      <c r="AX240" s="1" t="str" cm="1">
        <f t="array" aca="1" ref="AX240" ca="1">_xlfn.LET(
_xlpm.startCell, INDIRECT(AW240),
_xlpm.row, IF(_xlfn.XLOOKUP(LEFT(X240),$L$157:$L$164,$M$157:$M$164,,0,1),--RIGHT(X240)*_xlfn.XLOOKUP(LEFT(X240),$L$157:$L$164,$O$157:$O$164,,0,1),0),
_xlpm.col, IF(_xlfn.XLOOKUP(LEFT(X240),$L$157:$L$164,$N$157:$N$164,,0,1),--RIGHT(X240)*_xlfn.XLOOKUP(LEFT(X240),$L$157:$L$164,$P$157:$P$164,,0,1),0),
_xlpm.adjRow, IF(ROW(_xlpm.startCell) + _xlpm.row &lt;= 0, 1, _xlpm.row),
_xlpm.adjCol, IF(COLUMN(_xlpm.startCell) + _xlpm.col &lt;= 0, 1, _xlpm.col),
_xlpm.ref, OFFSET(INDIRECT(AW240),_xlpm.adjRow,_xlpm.adjCol,1,1),
ADDRESS(_xlfn.IFS(ROW(_xlpm.ref)&lt;8,8,ROW(_xlpm.ref)&gt;27,27,TRUE,ROW(_xlpm.ref)),_xlfn.IFS(COLUMN(_xlpm.ref)&lt;5,5,COLUMN(_xlpm.ref)&gt;64,64,TRUE,COLUMN(_xlpm.ref)),4,1))</f>
        <v>Q17</v>
      </c>
      <c r="AY240" s="1" t="str" cm="1">
        <f t="array" aca="1" ref="AY240" ca="1">_xlfn.LET(
_xlpm.startCell, INDIRECT(AX240),
_xlpm.row, IF(_xlfn.XLOOKUP(LEFT(Y240),$L$157:$L$164,$M$157:$M$164,,0,1),--RIGHT(Y240)*_xlfn.XLOOKUP(LEFT(Y240),$L$157:$L$164,$O$157:$O$164,,0,1),0),
_xlpm.col, IF(_xlfn.XLOOKUP(LEFT(Y240),$L$157:$L$164,$N$157:$N$164,,0,1),--RIGHT(Y240)*_xlfn.XLOOKUP(LEFT(Y240),$L$157:$L$164,$P$157:$P$164,,0,1),0),
_xlpm.adjRow, IF(ROW(_xlpm.startCell) + _xlpm.row &lt;= 0, 1, _xlpm.row),
_xlpm.adjCol, IF(COLUMN(_xlpm.startCell) + _xlpm.col &lt;= 0, 1, _xlpm.col),
_xlpm.ref, OFFSET(INDIRECT(AX240),_xlpm.adjRow,_xlpm.adjCol,1,1),
ADDRESS(_xlfn.IFS(ROW(_xlpm.ref)&lt;8,8,ROW(_xlpm.ref)&gt;27,27,TRUE,ROW(_xlpm.ref)),_xlfn.IFS(COLUMN(_xlpm.ref)&lt;5,5,COLUMN(_xlpm.ref)&gt;64,64,TRUE,COLUMN(_xlpm.ref)),4,1))</f>
        <v>Y17</v>
      </c>
      <c r="AZ240" s="1" t="str" cm="1">
        <f t="array" aca="1" ref="AZ240" ca="1">_xlfn.LET(
_xlpm.startCell, INDIRECT(AY240),
_xlpm.row, IF(_xlfn.XLOOKUP(LEFT(Z240),$L$157:$L$164,$M$157:$M$164,,0,1),--RIGHT(Z240)*_xlfn.XLOOKUP(LEFT(Z240),$L$157:$L$164,$O$157:$O$164,,0,1),0),
_xlpm.col, IF(_xlfn.XLOOKUP(LEFT(Z240),$L$157:$L$164,$N$157:$N$164,,0,1),--RIGHT(Z240)*_xlfn.XLOOKUP(LEFT(Z240),$L$157:$L$164,$P$157:$P$164,,0,1),0),
_xlpm.adjRow, IF(ROW(_xlpm.startCell) + _xlpm.row &lt;= 0, 1, _xlpm.row),
_xlpm.adjCol, IF(COLUMN(_xlpm.startCell) + _xlpm.col &lt;= 0, 1, _xlpm.col),
_xlpm.ref, OFFSET(INDIRECT(AY240),_xlpm.adjRow,_xlpm.adjCol,1,1),
ADDRESS(_xlfn.IFS(ROW(_xlpm.ref)&lt;8,8,ROW(_xlpm.ref)&gt;27,27,TRUE,ROW(_xlpm.ref)),_xlfn.IFS(COLUMN(_xlpm.ref)&lt;5,5,COLUMN(_xlpm.ref)&gt;64,64,TRUE,COLUMN(_xlpm.ref)),4,1))</f>
        <v>Y11</v>
      </c>
      <c r="BA240" s="1" t="str" cm="1">
        <f t="array" aca="1" ref="BA240" ca="1">_xlfn.LET(
_xlpm.startCell, INDIRECT(AZ240),
_xlpm.row, IF(_xlfn.XLOOKUP(LEFT(AA240),$L$157:$L$164,$M$157:$M$164,,0,1),--RIGHT(AA240)*_xlfn.XLOOKUP(LEFT(AA240),$L$157:$L$164,$O$157:$O$164,,0,1),0),
_xlpm.col, IF(_xlfn.XLOOKUP(LEFT(AA240),$L$157:$L$164,$N$157:$N$164,,0,1),--RIGHT(AA240)*_xlfn.XLOOKUP(LEFT(AA240),$L$157:$L$164,$P$157:$P$164,,0,1),0),
_xlpm.adjRow, IF(ROW(_xlpm.startCell) + _xlpm.row &lt;= 0, 1, _xlpm.row),
_xlpm.adjCol, IF(COLUMN(_xlpm.startCell) + _xlpm.col &lt;= 0, 1, _xlpm.col),
_xlpm.ref, OFFSET(INDIRECT(AZ240),_xlpm.adjRow,_xlpm.adjCol,1,1),
ADDRESS(_xlfn.IFS(ROW(_xlpm.ref)&lt;8,8,ROW(_xlpm.ref)&gt;27,27,TRUE,ROW(_xlpm.ref)),_xlfn.IFS(COLUMN(_xlpm.ref)&lt;5,5,COLUMN(_xlpm.ref)&gt;64,64,TRUE,COLUMN(_xlpm.ref)),4,1))</f>
        <v>AA9</v>
      </c>
      <c r="BB240" s="1" t="str" cm="1">
        <f t="array" aca="1" ref="BB240" ca="1">_xlfn.LET(
_xlpm.startCell, INDIRECT(BA240),
_xlpm.row, IF(_xlfn.XLOOKUP(LEFT(AB240),$L$157:$L$164,$M$157:$M$164,,0,1),--RIGHT(AB240)*_xlfn.XLOOKUP(LEFT(AB240),$L$157:$L$164,$O$157:$O$164,,0,1),0),
_xlpm.col, IF(_xlfn.XLOOKUP(LEFT(AB240),$L$157:$L$164,$N$157:$N$164,,0,1),--RIGHT(AB240)*_xlfn.XLOOKUP(LEFT(AB240),$L$157:$L$164,$P$157:$P$164,,0,1),0),
_xlpm.adjRow, IF(ROW(_xlpm.startCell) + _xlpm.row &lt;= 0, 1, _xlpm.row),
_xlpm.adjCol, IF(COLUMN(_xlpm.startCell) + _xlpm.col &lt;= 0, 1, _xlpm.col),
_xlpm.ref, OFFSET(INDIRECT(BA240),_xlpm.adjRow,_xlpm.adjCol,1,1),
ADDRESS(_xlfn.IFS(ROW(_xlpm.ref)&lt;8,8,ROW(_xlpm.ref)&gt;27,27,TRUE,ROW(_xlpm.ref)),_xlfn.IFS(COLUMN(_xlpm.ref)&lt;5,5,COLUMN(_xlpm.ref)&gt;64,64,TRUE,COLUMN(_xlpm.ref)),4,1))</f>
        <v>AH8</v>
      </c>
      <c r="BC240" s="1" t="str" cm="1">
        <f t="array" aca="1" ref="BC240" ca="1">_xlfn.LET(
_xlpm.startCell, INDIRECT(BB240),
_xlpm.row, IF(_xlfn.XLOOKUP(LEFT(AC240),$L$157:$L$164,$M$157:$M$164,,0,1),--RIGHT(AC240)*_xlfn.XLOOKUP(LEFT(AC240),$L$157:$L$164,$O$157:$O$164,,0,1),0),
_xlpm.col, IF(_xlfn.XLOOKUP(LEFT(AC240),$L$157:$L$164,$N$157:$N$164,,0,1),--RIGHT(AC240)*_xlfn.XLOOKUP(LEFT(AC240),$L$157:$L$164,$P$157:$P$164,,0,1),0),
_xlpm.adjRow, IF(ROW(_xlpm.startCell) + _xlpm.row &lt;= 0, 1, _xlpm.row),
_xlpm.adjCol, IF(COLUMN(_xlpm.startCell) + _xlpm.col &lt;= 0, 1, _xlpm.col),
_xlpm.ref, OFFSET(INDIRECT(BB240),_xlpm.adjRow,_xlpm.adjCol,1,1),
ADDRESS(_xlfn.IFS(ROW(_xlpm.ref)&lt;8,8,ROW(_xlpm.ref)&gt;27,27,TRUE,ROW(_xlpm.ref)),_xlfn.IFS(COLUMN(_xlpm.ref)&lt;5,5,COLUMN(_xlpm.ref)&gt;64,64,TRUE,COLUMN(_xlpm.ref)),4,1))</f>
        <v>AH9</v>
      </c>
      <c r="BD240" s="1" t="str" cm="1">
        <f t="array" aca="1" ref="BD240" ca="1">_xlfn.LET(
_xlpm.startCell, INDIRECT(BC240),
_xlpm.row, IF(_xlfn.XLOOKUP(LEFT(AD240),$L$157:$L$164,$M$157:$M$164,,0,1),--RIGHT(AD240)*_xlfn.XLOOKUP(LEFT(AD240),$L$157:$L$164,$O$157:$O$164,,0,1),0),
_xlpm.col, IF(_xlfn.XLOOKUP(LEFT(AD240),$L$157:$L$164,$N$157:$N$164,,0,1),--RIGHT(AD240)*_xlfn.XLOOKUP(LEFT(AD240),$L$157:$L$164,$P$157:$P$164,,0,1),0),
_xlpm.adjRow, IF(ROW(_xlpm.startCell) + _xlpm.row &lt;= 0, 1, _xlpm.row),
_xlpm.adjCol, IF(COLUMN(_xlpm.startCell) + _xlpm.col &lt;= 0, 1, _xlpm.col),
_xlpm.ref, OFFSET(INDIRECT(BC240),_xlpm.adjRow,_xlpm.adjCol,1,1),
ADDRESS(_xlfn.IFS(ROW(_xlpm.ref)&lt;8,8,ROW(_xlpm.ref)&gt;27,27,TRUE,ROW(_xlpm.ref)),_xlfn.IFS(COLUMN(_xlpm.ref)&lt;5,5,COLUMN(_xlpm.ref)&gt;64,64,TRUE,COLUMN(_xlpm.ref)),4,1))</f>
        <v>AJ9</v>
      </c>
      <c r="BE240" s="1" t="str" cm="1">
        <f t="array" aca="1" ref="BE240" ca="1">_xlfn.LET(
_xlpm.startCell, INDIRECT(BD240),
_xlpm.row, IF(_xlfn.XLOOKUP(LEFT(AE240),$L$157:$L$164,$M$157:$M$164,,0,1),--RIGHT(AE240)*_xlfn.XLOOKUP(LEFT(AE240),$L$157:$L$164,$O$157:$O$164,,0,1),0),
_xlpm.col, IF(_xlfn.XLOOKUP(LEFT(AE240),$L$157:$L$164,$N$157:$N$164,,0,1),--RIGHT(AE240)*_xlfn.XLOOKUP(LEFT(AE240),$L$157:$L$164,$P$157:$P$164,,0,1),0),
_xlpm.adjRow, IF(ROW(_xlpm.startCell) + _xlpm.row &lt;= 0, 1, _xlpm.row),
_xlpm.adjCol, IF(COLUMN(_xlpm.startCell) + _xlpm.col &lt;= 0, 1, _xlpm.col),
_xlpm.ref, OFFSET(INDIRECT(BD240),_xlpm.adjRow,_xlpm.adjCol,1,1),
ADDRESS(_xlfn.IFS(ROW(_xlpm.ref)&lt;8,8,ROW(_xlpm.ref)&gt;27,27,TRUE,ROW(_xlpm.ref)),_xlfn.IFS(COLUMN(_xlpm.ref)&lt;5,5,COLUMN(_xlpm.ref)&gt;64,64,TRUE,COLUMN(_xlpm.ref)),4,1))</f>
        <v>AK9</v>
      </c>
      <c r="BF240" s="1" t="str" cm="1">
        <f t="array" aca="1" ref="BF240" ca="1">_xlfn.LET(
_xlpm.startCell, INDIRECT(BE240),
_xlpm.row, IF(_xlfn.XLOOKUP(LEFT(AF240),$L$157:$L$164,$M$157:$M$164,,0,1),--RIGHT(AF240)*_xlfn.XLOOKUP(LEFT(AF240),$L$157:$L$164,$O$157:$O$164,,0,1),0),
_xlpm.col, IF(_xlfn.XLOOKUP(LEFT(AF240),$L$157:$L$164,$N$157:$N$164,,0,1),--RIGHT(AF240)*_xlfn.XLOOKUP(LEFT(AF240),$L$157:$L$164,$P$157:$P$164,,0,1),0),
_xlpm.adjRow, IF(ROW(_xlpm.startCell) + _xlpm.row &lt;= 0, 1, _xlpm.row),
_xlpm.adjCol, IF(COLUMN(_xlpm.startCell) + _xlpm.col &lt;= 0, 1, _xlpm.col),
_xlpm.ref, OFFSET(INDIRECT(BE240),_xlpm.adjRow,_xlpm.adjCol,1,1),
ADDRESS(_xlfn.IFS(ROW(_xlpm.ref)&lt;8,8,ROW(_xlpm.ref)&gt;27,27,TRUE,ROW(_xlpm.ref)),_xlfn.IFS(COLUMN(_xlpm.ref)&lt;5,5,COLUMN(_xlpm.ref)&gt;64,64,TRUE,COLUMN(_xlpm.ref)),4,1))</f>
        <v>AC8</v>
      </c>
      <c r="BG240" s="4"/>
      <c r="BH240" s="4" t="str" cm="1">
        <f t="array" aca="1" ref="BH240" ca="1">_xlfn.LET(
_xlpm.startCell, INDIRECT(G240),
_xlpm.row, IF(_xlfn.XLOOKUP(LEFT(H240),$L$157:$L$164,$M$157:$M$164,,0,1),--RIGHT(H240)*_xlfn.XLOOKUP(LEFT(H240),$L$157:$L$164,$O$157:$O$164,,0,1),0),
_xlpm.col, IF(_xlfn.XLOOKUP(LEFT(H240),$L$157:$L$164,$N$157:$N$164,,0,1),--RIGHT(H240)*_xlfn.XLOOKUP(LEFT(H240),$L$157:$L$164,$P$157:$P$164,,0,1),0),
_xlpm.adjRow, IF(ROW(_xlpm.startCell) + _xlpm.row &lt;= 0, 1, _xlpm.row),
_xlpm.adjCol, IF(COLUMN(_xlpm.startCell) + _xlpm.col &lt;= 0, 1, _xlpm.col),
_xlpm.ref, OFFSET(INDIRECT(G240),_xlpm.adjRow,_xlpm.adjCol,1,1),
ADDRESS(ROW(_xlpm.ref),COLUMN(_xlpm.ref),4,1))</f>
        <v>J11</v>
      </c>
      <c r="BI240" s="4" t="str" cm="1">
        <f t="array" aca="1" ref="BI240" ca="1">_xlfn.LET(
_xlpm.startCell, INDIRECT(AH240),
_xlpm.row, IF(_xlfn.XLOOKUP(LEFT(I240),$L$157:$L$164,$M$157:$M$164,,0,1),--RIGHT(I240)*_xlfn.XLOOKUP(LEFT(I240),$L$157:$L$164,$O$157:$O$164,,0,1),0),
_xlpm.col, IF(_xlfn.XLOOKUP(LEFT(I240),$L$157:$L$164,$N$157:$N$164,,0,1),--RIGHT(I240)*_xlfn.XLOOKUP(LEFT(I240),$L$157:$L$164,$P$157:$P$164,,0,1),0),
_xlpm.adjRow, IF(ROW(_xlpm.startCell) + _xlpm.row &lt;= 0, 1, _xlpm.row),
_xlpm.adjCol, IF(COLUMN(_xlpm.startCell) + _xlpm.col &lt;= 0, 1, _xlpm.col),
_xlpm.ref, OFFSET(INDIRECT(AH240),_xlpm.adjRow,_xlpm.adjCol,1,1),
ADDRESS(ROW(_xlpm.ref),COLUMN(_xlpm.ref),4,1))</f>
        <v>J17</v>
      </c>
      <c r="BJ240" s="4" t="str" cm="1">
        <f t="array" aca="1" ref="BJ240" ca="1">_xlfn.LET(
_xlpm.startCell, INDIRECT(AI240),
_xlpm.row, IF(_xlfn.XLOOKUP(LEFT(J240),$L$157:$L$164,$M$157:$M$164,,0,1),--RIGHT(J240)*_xlfn.XLOOKUP(LEFT(J240),$L$157:$L$164,$O$157:$O$164,,0,1),0),
_xlpm.col, IF(_xlfn.XLOOKUP(LEFT(J240),$L$157:$L$164,$N$157:$N$164,,0,1),--RIGHT(J240)*_xlfn.XLOOKUP(LEFT(J240),$L$157:$L$164,$P$157:$P$164,,0,1),0),
_xlpm.adjRow, IF(ROW(_xlpm.startCell) + _xlpm.row &lt;= 0, 1, _xlpm.row),
_xlpm.adjCol, IF(COLUMN(_xlpm.startCell) + _xlpm.col &lt;= 0, 1, _xlpm.col),
_xlpm.ref, OFFSET(INDIRECT(AI240),_xlpm.adjRow,_xlpm.adjCol,1,1),
ADDRESS(ROW(_xlpm.ref),COLUMN(_xlpm.ref),4,1))</f>
        <v>R17</v>
      </c>
      <c r="BK240" s="4" t="str" cm="1">
        <f t="array" aca="1" ref="BK240" ca="1">_xlfn.LET(
_xlpm.startCell, INDIRECT(AJ240),
_xlpm.row, IF(_xlfn.XLOOKUP(LEFT(K240),$L$157:$L$164,$M$157:$M$164,,0,1),--RIGHT(K240)*_xlfn.XLOOKUP(LEFT(K240),$L$157:$L$164,$O$157:$O$164,,0,1),0),
_xlpm.col, IF(_xlfn.XLOOKUP(LEFT(K240),$L$157:$L$164,$N$157:$N$164,,0,1),--RIGHT(K240)*_xlfn.XLOOKUP(LEFT(K240),$L$157:$L$164,$P$157:$P$164,,0,1),0),
_xlpm.adjRow, IF(ROW(_xlpm.startCell) + _xlpm.row &lt;= 0, 1, _xlpm.row),
_xlpm.adjCol, IF(COLUMN(_xlpm.startCell) + _xlpm.col &lt;= 0, 1, _xlpm.col),
_xlpm.ref, OFFSET(INDIRECT(AJ240),_xlpm.adjRow,_xlpm.adjCol,1,1),
ADDRESS(ROW(_xlpm.ref),COLUMN(_xlpm.ref),4,1))</f>
        <v>Y24</v>
      </c>
      <c r="BL240" s="4" t="str" cm="1">
        <f t="array" aca="1" ref="BL240" ca="1">_xlfn.LET(
_xlpm.startCell, INDIRECT(AK240),
_xlpm.row, IF(_xlfn.XLOOKUP(LEFT(L240),$L$157:$L$164,$M$157:$M$164,,0,1),--RIGHT(L240)*_xlfn.XLOOKUP(LEFT(L240),$L$157:$L$164,$O$157:$O$164,,0,1),0),
_xlpm.col, IF(_xlfn.XLOOKUP(LEFT(L240),$L$157:$L$164,$N$157:$N$164,,0,1),--RIGHT(L240)*_xlfn.XLOOKUP(LEFT(L240),$L$157:$L$164,$P$157:$P$164,,0,1),0),
_xlpm.adjRow, IF(ROW(_xlpm.startCell) + _xlpm.row &lt;= 0, 1, _xlpm.row),
_xlpm.adjCol, IF(COLUMN(_xlpm.startCell) + _xlpm.col &lt;= 0, 1, _xlpm.col),
_xlpm.ref, OFFSET(INDIRECT(AK240),_xlpm.adjRow,_xlpm.adjCol,1,1),
ADDRESS(ROW(_xlpm.ref),COLUMN(_xlpm.ref),4,1))</f>
        <v>AB21</v>
      </c>
      <c r="BM240" s="4" t="str" cm="1">
        <f t="array" aca="1" ref="BM240" ca="1">_xlfn.LET(
_xlpm.startCell, INDIRECT(AL240),
_xlpm.row, IF(_xlfn.XLOOKUP(LEFT(M240),$L$157:$L$164,$M$157:$M$164,,0,1),--RIGHT(M240)*_xlfn.XLOOKUP(LEFT(M240),$L$157:$L$164,$O$157:$O$164,,0,1),0),
_xlpm.col, IF(_xlfn.XLOOKUP(LEFT(M240),$L$157:$L$164,$N$157:$N$164,,0,1),--RIGHT(M240)*_xlfn.XLOOKUP(LEFT(M240),$L$157:$L$164,$P$157:$P$164,,0,1),0),
_xlpm.adjRow, IF(ROW(_xlpm.startCell) + _xlpm.row &lt;= 0, 1, _xlpm.row),
_xlpm.adjCol, IF(COLUMN(_xlpm.startCell) + _xlpm.col &lt;= 0, 1, _xlpm.col),
_xlpm.ref, OFFSET(INDIRECT(AL240),_xlpm.adjRow,_xlpm.adjCol,1,1),
ADDRESS(ROW(_xlpm.ref),COLUMN(_xlpm.ref),4,1))</f>
        <v>S30</v>
      </c>
      <c r="BN240" s="4" t="str" cm="1">
        <f t="array" aca="1" ref="BN240" ca="1">_xlfn.LET(
_xlpm.startCell, INDIRECT(AM240),
_xlpm.row, IF(_xlfn.XLOOKUP(LEFT(N240),$L$157:$L$164,$M$157:$M$164,,0,1),--RIGHT(N240)*_xlfn.XLOOKUP(LEFT(N240),$L$157:$L$164,$O$157:$O$164,,0,1),0),
_xlpm.col, IF(_xlfn.XLOOKUP(LEFT(N240),$L$157:$L$164,$N$157:$N$164,,0,1),--RIGHT(N240)*_xlfn.XLOOKUP(LEFT(N240),$L$157:$L$164,$P$157:$P$164,,0,1),0),
_xlpm.adjRow, IF(ROW(_xlpm.startCell) + _xlpm.row &lt;= 0, 1, _xlpm.row),
_xlpm.adjCol, IF(COLUMN(_xlpm.startCell) + _xlpm.col &lt;= 0, 1, _xlpm.col),
_xlpm.ref, OFFSET(INDIRECT(AM240),_xlpm.adjRow,_xlpm.adjCol,1,1),
ADDRESS(ROW(_xlpm.ref),COLUMN(_xlpm.ref),4,1))</f>
        <v>W23</v>
      </c>
      <c r="BO240" s="4" t="str" cm="1">
        <f t="array" aca="1" ref="BO240" ca="1">_xlfn.LET(
_xlpm.startCell, INDIRECT(AN240),
_xlpm.row, IF(_xlfn.XLOOKUP(LEFT(O240),$L$157:$L$164,$M$157:$M$164,,0,1),--RIGHT(O240)*_xlfn.XLOOKUP(LEFT(O240),$L$157:$L$164,$O$157:$O$164,,0,1),0),
_xlpm.col, IF(_xlfn.XLOOKUP(LEFT(O240),$L$157:$L$164,$N$157:$N$164,,0,1),--RIGHT(O240)*_xlfn.XLOOKUP(LEFT(O240),$L$157:$L$164,$P$157:$P$164,,0,1),0),
_xlpm.adjRow, IF(ROW(_xlpm.startCell) + _xlpm.row &lt;= 0, 1, _xlpm.row),
_xlpm.adjCol, IF(COLUMN(_xlpm.startCell) + _xlpm.col &lt;= 0, 1, _xlpm.col),
_xlpm.ref, OFFSET(INDIRECT(AN240),_xlpm.adjRow,_xlpm.adjCol,1,1),
ADDRESS(ROW(_xlpm.ref),COLUMN(_xlpm.ref),4,1))</f>
        <v>W14</v>
      </c>
      <c r="BP240" s="4" t="str" cm="1">
        <f t="array" aca="1" ref="BP240" ca="1">_xlfn.LET(
_xlpm.startCell, INDIRECT(AO240),
_xlpm.row, IF(_xlfn.XLOOKUP(LEFT(P240),$L$157:$L$164,$M$157:$M$164,,0,1),--RIGHT(P240)*_xlfn.XLOOKUP(LEFT(P240),$L$157:$L$164,$O$157:$O$164,,0,1),0),
_xlpm.col, IF(_xlfn.XLOOKUP(LEFT(P240),$L$157:$L$164,$N$157:$N$164,,0,1),--RIGHT(P240)*_xlfn.XLOOKUP(LEFT(P240),$L$157:$L$164,$P$157:$P$164,,0,1),0),
_xlpm.adjRow, IF(ROW(_xlpm.startCell) + _xlpm.row &lt;= 0, 1, _xlpm.row),
_xlpm.adjCol, IF(COLUMN(_xlpm.startCell) + _xlpm.col &lt;= 0, 1, _xlpm.col),
_xlpm.ref, OFFSET(INDIRECT(AO240),_xlpm.adjRow,_xlpm.adjCol,1,1),
ADDRESS(ROW(_xlpm.ref),COLUMN(_xlpm.ref),4,1))</f>
        <v>X14</v>
      </c>
      <c r="BQ240" s="4" t="str" cm="1">
        <f t="array" aca="1" ref="BQ240" ca="1">_xlfn.LET(
_xlpm.startCell, INDIRECT(AP240),
_xlpm.row, IF(_xlfn.XLOOKUP(LEFT(Q240),$L$157:$L$164,$M$157:$M$164,,0,1),--RIGHT(Q240)*_xlfn.XLOOKUP(LEFT(Q240),$L$157:$L$164,$O$157:$O$164,,0,1),0),
_xlpm.col, IF(_xlfn.XLOOKUP(LEFT(Q240),$L$157:$L$164,$N$157:$N$164,,0,1),--RIGHT(Q240)*_xlfn.XLOOKUP(LEFT(Q240),$L$157:$L$164,$P$157:$P$164,,0,1),0),
_xlpm.adjRow, IF(ROW(_xlpm.startCell) + _xlpm.row &lt;= 0, 1, _xlpm.row),
_xlpm.adjCol, IF(COLUMN(_xlpm.startCell) + _xlpm.col &lt;= 0, 1, _xlpm.col),
_xlpm.ref, OFFSET(INDIRECT(AP240),_xlpm.adjRow,_xlpm.adjCol,1,1),
ADDRESS(ROW(_xlpm.ref),COLUMN(_xlpm.ref),4,1))</f>
        <v>W13</v>
      </c>
      <c r="BR240" s="4" t="str" cm="1">
        <f t="array" aca="1" ref="BR240" ca="1">_xlfn.LET(
_xlpm.startCell, INDIRECT(AQ240),
_xlpm.row, IF(_xlfn.XLOOKUP(LEFT(R240),$L$157:$L$164,$M$157:$M$164,,0,1),--RIGHT(R240)*_xlfn.XLOOKUP(LEFT(R240),$L$157:$L$164,$O$157:$O$164,,0,1),0),
_xlpm.col, IF(_xlfn.XLOOKUP(LEFT(R240),$L$157:$L$164,$N$157:$N$164,,0,1),--RIGHT(R240)*_xlfn.XLOOKUP(LEFT(R240),$L$157:$L$164,$P$157:$P$164,,0,1),0),
_xlpm.adjRow, IF(ROW(_xlpm.startCell) + _xlpm.row &lt;= 0, 1, _xlpm.row),
_xlpm.adjCol, IF(COLUMN(_xlpm.startCell) + _xlpm.col &lt;= 0, 1, _xlpm.col),
_xlpm.ref, OFFSET(INDIRECT(AQ240),_xlpm.adjRow,_xlpm.adjCol,1,1),
ADDRESS(ROW(_xlpm.ref),COLUMN(_xlpm.ref),4,1))</f>
        <v>AC13</v>
      </c>
      <c r="BS240" s="4" t="str" cm="1">
        <f t="array" aca="1" ref="BS240" ca="1">_xlfn.LET(
_xlpm.startCell, INDIRECT(AR240),
_xlpm.row, IF(_xlfn.XLOOKUP(LEFT(S240),$L$157:$L$164,$M$157:$M$164,,0,1),--RIGHT(S240)*_xlfn.XLOOKUP(LEFT(S240),$L$157:$L$164,$O$157:$O$164,,0,1),0),
_xlpm.col, IF(_xlfn.XLOOKUP(LEFT(S240),$L$157:$L$164,$N$157:$N$164,,0,1),--RIGHT(S240)*_xlfn.XLOOKUP(LEFT(S240),$L$157:$L$164,$P$157:$P$164,,0,1),0),
_xlpm.adjRow, IF(ROW(_xlpm.startCell) + _xlpm.row &lt;= 0, 1, _xlpm.row),
_xlpm.adjCol, IF(COLUMN(_xlpm.startCell) + _xlpm.col &lt;= 0, 1, _xlpm.col),
_xlpm.ref, OFFSET(INDIRECT(AR240),_xlpm.adjRow,_xlpm.adjCol,1,1),
ADDRESS(ROW(_xlpm.ref),COLUMN(_xlpm.ref),4,1))</f>
        <v>AC7</v>
      </c>
      <c r="BT240" s="4" t="str" cm="1">
        <f t="array" aca="1" ref="BT240" ca="1">_xlfn.LET(
_xlpm.startCell, INDIRECT(AS240),
_xlpm.row, IF(_xlfn.XLOOKUP(LEFT(T240),$L$157:$L$164,$M$157:$M$164,,0,1),--RIGHT(T240)*_xlfn.XLOOKUP(LEFT(T240),$L$157:$L$164,$O$157:$O$164,,0,1),0),
_xlpm.col, IF(_xlfn.XLOOKUP(LEFT(T240),$L$157:$L$164,$N$157:$N$164,,0,1),--RIGHT(T240)*_xlfn.XLOOKUP(LEFT(T240),$L$157:$L$164,$P$157:$P$164,,0,1),0),
_xlpm.adjRow, IF(ROW(_xlpm.startCell) + _xlpm.row &lt;= 0, 1, _xlpm.row),
_xlpm.adjCol, IF(COLUMN(_xlpm.startCell) + _xlpm.col &lt;= 0, 1, _xlpm.col),
_xlpm.ref, OFFSET(INDIRECT(AS240),_xlpm.adjRow,_xlpm.adjCol,1,1),
ADDRESS(ROW(_xlpm.ref),COLUMN(_xlpm.ref),4,1))</f>
        <v>AC9</v>
      </c>
      <c r="BU240" s="4" t="str" cm="1">
        <f t="array" aca="1" ref="BU240" ca="1">_xlfn.LET(
_xlpm.startCell, INDIRECT(AT240),
_xlpm.row, IF(_xlfn.XLOOKUP(LEFT(U240),$L$157:$L$164,$M$157:$M$164,,0,1),--RIGHT(U240)*_xlfn.XLOOKUP(LEFT(U240),$L$157:$L$164,$O$157:$O$164,,0,1),0),
_xlpm.col, IF(_xlfn.XLOOKUP(LEFT(U240),$L$157:$L$164,$N$157:$N$164,,0,1),--RIGHT(U240)*_xlfn.XLOOKUP(LEFT(U240),$L$157:$L$164,$P$157:$P$164,,0,1),0),
_xlpm.adjRow, IF(ROW(_xlpm.startCell) + _xlpm.row &lt;= 0, 1, _xlpm.row),
_xlpm.adjCol, IF(COLUMN(_xlpm.startCell) + _xlpm.col &lt;= 0, 1, _xlpm.col),
_xlpm.ref, OFFSET(INDIRECT(AT240),_xlpm.adjRow,_xlpm.adjCol,1,1),
ADDRESS(ROW(_xlpm.ref),COLUMN(_xlpm.ref),4,1))</f>
        <v>V16</v>
      </c>
      <c r="BV240" s="4" t="str" cm="1">
        <f t="array" aca="1" ref="BV240" ca="1">_xlfn.LET(
_xlpm.startCell, INDIRECT(AU240),
_xlpm.row, IF(_xlfn.XLOOKUP(LEFT(V240),$L$157:$L$164,$M$157:$M$164,,0,1),--RIGHT(V240)*_xlfn.XLOOKUP(LEFT(V240),$L$157:$L$164,$O$157:$O$164,,0,1),0),
_xlpm.col, IF(_xlfn.XLOOKUP(LEFT(V240),$L$157:$L$164,$N$157:$N$164,,0,1),--RIGHT(V240)*_xlfn.XLOOKUP(LEFT(V240),$L$157:$L$164,$P$157:$P$164,,0,1),0),
_xlpm.adjRow, IF(ROW(_xlpm.startCell) + _xlpm.row &lt;= 0, 1, _xlpm.row),
_xlpm.adjCol, IF(COLUMN(_xlpm.startCell) + _xlpm.col &lt;= 0, 1, _xlpm.col),
_xlpm.ref, OFFSET(INDIRECT(AU240),_xlpm.adjRow,_xlpm.adjCol,1,1),
ADDRESS(ROW(_xlpm.ref),COLUMN(_xlpm.ref),4,1))</f>
        <v>V23</v>
      </c>
      <c r="BW240" s="4" t="str" cm="1">
        <f t="array" aca="1" ref="BW240" ca="1">_xlfn.LET(
_xlpm.startCell, INDIRECT(AV240),
_xlpm.row, IF(_xlfn.XLOOKUP(LEFT(W240),$L$157:$L$164,$M$157:$M$164,,0,1),--RIGHT(W240)*_xlfn.XLOOKUP(LEFT(W240),$L$157:$L$164,$O$157:$O$164,,0,1),0),
_xlpm.col, IF(_xlfn.XLOOKUP(LEFT(W240),$L$157:$L$164,$N$157:$N$164,,0,1),--RIGHT(W240)*_xlfn.XLOOKUP(LEFT(W240),$L$157:$L$164,$P$157:$P$164,,0,1),0),
_xlpm.adjRow, IF(ROW(_xlpm.startCell) + _xlpm.row &lt;= 0, 1, _xlpm.row),
_xlpm.adjCol, IF(COLUMN(_xlpm.startCell) + _xlpm.col &lt;= 0, 1, _xlpm.col),
_xlpm.ref, OFFSET(INDIRECT(AV240),_xlpm.adjRow,_xlpm.adjCol,1,1),
ADDRESS(ROW(_xlpm.ref),COLUMN(_xlpm.ref),4,1))</f>
        <v>V22</v>
      </c>
      <c r="BX240" s="4" t="str" cm="1">
        <f t="array" aca="1" ref="BX240" ca="1">_xlfn.LET(
_xlpm.startCell, INDIRECT(AW240),
_xlpm.row, IF(_xlfn.XLOOKUP(LEFT(X240),$L$157:$L$164,$M$157:$M$164,,0,1),--RIGHT(X240)*_xlfn.XLOOKUP(LEFT(X240),$L$157:$L$164,$O$157:$O$164,,0,1),0),
_xlpm.col, IF(_xlfn.XLOOKUP(LEFT(X240),$L$157:$L$164,$N$157:$N$164,,0,1),--RIGHT(X240)*_xlfn.XLOOKUP(LEFT(X240),$L$157:$L$164,$P$157:$P$164,,0,1),0),
_xlpm.adjRow, IF(ROW(_xlpm.startCell) + _xlpm.row &lt;= 0, 1, _xlpm.row),
_xlpm.adjCol, IF(COLUMN(_xlpm.startCell) + _xlpm.col &lt;= 0, 1, _xlpm.col),
_xlpm.ref, OFFSET(INDIRECT(AW240),_xlpm.adjRow,_xlpm.adjCol,1,1),
ADDRESS(ROW(_xlpm.ref),COLUMN(_xlpm.ref),4,1))</f>
        <v>Q17</v>
      </c>
      <c r="BY240" s="4" t="str" cm="1">
        <f t="array" aca="1" ref="BY240" ca="1">_xlfn.LET(
_xlpm.startCell, INDIRECT(AX240),
_xlpm.row, IF(_xlfn.XLOOKUP(LEFT(Y240),$L$157:$L$164,$M$157:$M$164,,0,1),--RIGHT(Y240)*_xlfn.XLOOKUP(LEFT(Y240),$L$157:$L$164,$O$157:$O$164,,0,1),0),
_xlpm.col, IF(_xlfn.XLOOKUP(LEFT(Y240),$L$157:$L$164,$N$157:$N$164,,0,1),--RIGHT(Y240)*_xlfn.XLOOKUP(LEFT(Y240),$L$157:$L$164,$P$157:$P$164,,0,1),0),
_xlpm.adjRow, IF(ROW(_xlpm.startCell) + _xlpm.row &lt;= 0, 1, _xlpm.row),
_xlpm.adjCol, IF(COLUMN(_xlpm.startCell) + _xlpm.col &lt;= 0, 1, _xlpm.col),
_xlpm.ref, OFFSET(INDIRECT(AX240),_xlpm.adjRow,_xlpm.adjCol,1,1),
ADDRESS(ROW(_xlpm.ref),COLUMN(_xlpm.ref),4,1))</f>
        <v>Y17</v>
      </c>
      <c r="BZ240" s="4" t="str" cm="1">
        <f t="array" aca="1" ref="BZ240" ca="1">_xlfn.LET(
_xlpm.startCell, INDIRECT(AY240),
_xlpm.row, IF(_xlfn.XLOOKUP(LEFT(Z240),$L$157:$L$164,$M$157:$M$164,,0,1),--RIGHT(Z240)*_xlfn.XLOOKUP(LEFT(Z240),$L$157:$L$164,$O$157:$O$164,,0,1),0),
_xlpm.col, IF(_xlfn.XLOOKUP(LEFT(Z240),$L$157:$L$164,$N$157:$N$164,,0,1),--RIGHT(Z240)*_xlfn.XLOOKUP(LEFT(Z240),$L$157:$L$164,$P$157:$P$164,,0,1),0),
_xlpm.adjRow, IF(ROW(_xlpm.startCell) + _xlpm.row &lt;= 0, 1, _xlpm.row),
_xlpm.adjCol, IF(COLUMN(_xlpm.startCell) + _xlpm.col &lt;= 0, 1, _xlpm.col),
_xlpm.ref, OFFSET(INDIRECT(AY240),_xlpm.adjRow,_xlpm.adjCol,1,1),
ADDRESS(ROW(_xlpm.ref),COLUMN(_xlpm.ref),4,1))</f>
        <v>Y11</v>
      </c>
      <c r="CA240" s="4" t="str" cm="1">
        <f t="array" aca="1" ref="CA240" ca="1">_xlfn.LET(
_xlpm.startCell, INDIRECT(AZ240),
_xlpm.row, IF(_xlfn.XLOOKUP(LEFT(AA240),$L$157:$L$164,$M$157:$M$164,,0,1),--RIGHT(AA240)*_xlfn.XLOOKUP(LEFT(AA240),$L$157:$L$164,$O$157:$O$164,,0,1),0),
_xlpm.col, IF(_xlfn.XLOOKUP(LEFT(AA240),$L$157:$L$164,$N$157:$N$164,,0,1),--RIGHT(AA240)*_xlfn.XLOOKUP(LEFT(AA240),$L$157:$L$164,$P$157:$P$164,,0,1),0),
_xlpm.adjRow, IF(ROW(_xlpm.startCell) + _xlpm.row &lt;= 0, 1, _xlpm.row),
_xlpm.adjCol, IF(COLUMN(_xlpm.startCell) + _xlpm.col &lt;= 0, 1, _xlpm.col),
_xlpm.ref, OFFSET(INDIRECT(AZ240),_xlpm.adjRow,_xlpm.adjCol,1,1),
ADDRESS(ROW(_xlpm.ref),COLUMN(_xlpm.ref),4,1))</f>
        <v>AA9</v>
      </c>
      <c r="CB240" s="4" t="str" cm="1">
        <f t="array" aca="1" ref="CB240" ca="1">_xlfn.LET(
_xlpm.startCell, INDIRECT(BA240),
_xlpm.row, IF(_xlfn.XLOOKUP(LEFT(AB240),$L$157:$L$164,$M$157:$M$164,,0,1),--RIGHT(AB240)*_xlfn.XLOOKUP(LEFT(AB240),$L$157:$L$164,$O$157:$O$164,,0,1),0),
_xlpm.col, IF(_xlfn.XLOOKUP(LEFT(AB240),$L$157:$L$164,$N$157:$N$164,,0,1),--RIGHT(AB240)*_xlfn.XLOOKUP(LEFT(AB240),$L$157:$L$164,$P$157:$P$164,,0,1),0),
_xlpm.adjRow, IF(ROW(_xlpm.startCell) + _xlpm.row &lt;= 0, 1, _xlpm.row),
_xlpm.adjCol, IF(COLUMN(_xlpm.startCell) + _xlpm.col &lt;= 0, 1, _xlpm.col),
_xlpm.ref, OFFSET(INDIRECT(BA240),_xlpm.adjRow,_xlpm.adjCol,1,1),
ADDRESS(ROW(_xlpm.ref),COLUMN(_xlpm.ref),4,1))</f>
        <v>AH2</v>
      </c>
      <c r="CC240" s="4" t="str" cm="1">
        <f t="array" aca="1" ref="CC240" ca="1">_xlfn.LET(
_xlpm.startCell, INDIRECT(BB240),
_xlpm.row, IF(_xlfn.XLOOKUP(LEFT(AC240),$L$157:$L$164,$M$157:$M$164,,0,1),--RIGHT(AC240)*_xlfn.XLOOKUP(LEFT(AC240),$L$157:$L$164,$O$157:$O$164,,0,1),0),
_xlpm.col, IF(_xlfn.XLOOKUP(LEFT(AC240),$L$157:$L$164,$N$157:$N$164,,0,1),--RIGHT(AC240)*_xlfn.XLOOKUP(LEFT(AC240),$L$157:$L$164,$P$157:$P$164,,0,1),0),
_xlpm.adjRow, IF(ROW(_xlpm.startCell) + _xlpm.row &lt;= 0, 1, _xlpm.row),
_xlpm.adjCol, IF(COLUMN(_xlpm.startCell) + _xlpm.col &lt;= 0, 1, _xlpm.col),
_xlpm.ref, OFFSET(INDIRECT(BB240),_xlpm.adjRow,_xlpm.adjCol,1,1),
ADDRESS(ROW(_xlpm.ref),COLUMN(_xlpm.ref),4,1))</f>
        <v>AH9</v>
      </c>
      <c r="CD240" s="4" t="str" cm="1">
        <f t="array" aca="1" ref="CD240" ca="1">_xlfn.LET(
_xlpm.startCell, INDIRECT(BC240),
_xlpm.row, IF(_xlfn.XLOOKUP(LEFT(AD240),$L$157:$L$164,$M$157:$M$164,,0,1),--RIGHT(AD240)*_xlfn.XLOOKUP(LEFT(AD240),$L$157:$L$164,$O$157:$O$164,,0,1),0),
_xlpm.col, IF(_xlfn.XLOOKUP(LEFT(AD240),$L$157:$L$164,$N$157:$N$164,,0,1),--RIGHT(AD240)*_xlfn.XLOOKUP(LEFT(AD240),$L$157:$L$164,$P$157:$P$164,,0,1),0),
_xlpm.adjRow, IF(ROW(_xlpm.startCell) + _xlpm.row &lt;= 0, 1, _xlpm.row),
_xlpm.adjCol, IF(COLUMN(_xlpm.startCell) + _xlpm.col &lt;= 0, 1, _xlpm.col),
_xlpm.ref, OFFSET(INDIRECT(BC240),_xlpm.adjRow,_xlpm.adjCol,1,1),
ADDRESS(ROW(_xlpm.ref),COLUMN(_xlpm.ref),4,1))</f>
        <v>AJ9</v>
      </c>
      <c r="CE240" s="4" t="str" cm="1">
        <f t="array" aca="1" ref="CE240" ca="1">_xlfn.LET(
_xlpm.startCell, INDIRECT(BD240),
_xlpm.row, IF(_xlfn.XLOOKUP(LEFT(AE240),$L$157:$L$164,$M$157:$M$164,,0,1),--RIGHT(AE240)*_xlfn.XLOOKUP(LEFT(AE240),$L$157:$L$164,$O$157:$O$164,,0,1),0),
_xlpm.col, IF(_xlfn.XLOOKUP(LEFT(AE240),$L$157:$L$164,$N$157:$N$164,,0,1),--RIGHT(AE240)*_xlfn.XLOOKUP(LEFT(AE240),$L$157:$L$164,$P$157:$P$164,,0,1),0),
_xlpm.adjRow, IF(ROW(_xlpm.startCell) + _xlpm.row &lt;= 0, 1, _xlpm.row),
_xlpm.adjCol, IF(COLUMN(_xlpm.startCell) + _xlpm.col &lt;= 0, 1, _xlpm.col),
_xlpm.ref, OFFSET(INDIRECT(BD240),_xlpm.adjRow,_xlpm.adjCol,1,1),
ADDRESS(ROW(_xlpm.ref),COLUMN(_xlpm.ref),4,1))</f>
        <v>AK9</v>
      </c>
      <c r="CF240" s="4" t="str" cm="1">
        <f t="array" aca="1" ref="CF240" ca="1">_xlfn.LET(
_xlpm.startCell, INDIRECT(BE240),
_xlpm.row, IF(_xlfn.XLOOKUP(LEFT(AF240),$L$157:$L$164,$M$157:$M$164,,0,1),--RIGHT(AF240)*_xlfn.XLOOKUP(LEFT(AF240),$L$157:$L$164,$O$157:$O$164,,0,1),0),
_xlpm.col, IF(_xlfn.XLOOKUP(LEFT(AF240),$L$157:$L$164,$N$157:$N$164,,0,1),--RIGHT(AF240)*_xlfn.XLOOKUP(LEFT(AF240),$L$157:$L$164,$P$157:$P$164,,0,1),0),
_xlpm.adjRow, IF(ROW(_xlpm.startCell) + _xlpm.row &lt;= 0, 1, _xlpm.row),
_xlpm.adjCol, IF(COLUMN(_xlpm.startCell) + _xlpm.col &lt;= 0, 1, _xlpm.col),
_xlpm.ref, OFFSET(INDIRECT(BE240),_xlpm.adjRow,_xlpm.adjCol,1,1),
ADDRESS(ROW(_xlpm.ref),COLUMN(_xlpm.ref),4,1))</f>
        <v>AC1</v>
      </c>
      <c r="CG240" s="4"/>
      <c r="CH240" s="4"/>
      <c r="CI240" s="4"/>
      <c r="CJ240" s="4"/>
      <c r="CK240" s="1" t="b">
        <f ca="1"/>
        <v>1</v>
      </c>
      <c r="CL240" s="1" t="b">
        <f ca="1"/>
        <v>1</v>
      </c>
      <c r="CM240" s="1" t="b">
        <f ca="1"/>
        <v>1</v>
      </c>
      <c r="CN240" s="1" t="b">
        <f ca="1"/>
        <v>1</v>
      </c>
      <c r="CO240" s="1" t="b">
        <f ca="1"/>
        <v>1</v>
      </c>
      <c r="CP240" s="1" t="b">
        <f ca="1"/>
        <v>0</v>
      </c>
      <c r="CQ240" s="5" t="b">
        <f ca="1"/>
        <v>1</v>
      </c>
      <c r="CR240" s="4" t="b">
        <f ca="1"/>
        <v>1</v>
      </c>
      <c r="CS240" s="4" t="b">
        <f ca="1"/>
        <v>1</v>
      </c>
      <c r="CT240" s="4" t="b">
        <f ca="1"/>
        <v>1</v>
      </c>
      <c r="CU240" s="4" t="b">
        <f ca="1"/>
        <v>1</v>
      </c>
      <c r="CV240" s="4" t="b">
        <f ca="1"/>
        <v>0</v>
      </c>
      <c r="CW240" s="4" t="b">
        <f ca="1"/>
        <v>1</v>
      </c>
      <c r="CX240" s="4" t="b">
        <f ca="1"/>
        <v>1</v>
      </c>
      <c r="CY240" s="4" t="b">
        <f ca="1"/>
        <v>1</v>
      </c>
      <c r="CZ240" s="4" t="b">
        <f ca="1"/>
        <v>1</v>
      </c>
      <c r="DA240" s="4" t="b">
        <f ca="1"/>
        <v>1</v>
      </c>
      <c r="DB240" s="4" t="b">
        <f ca="1"/>
        <v>1</v>
      </c>
      <c r="DC240" s="4" t="b">
        <f ca="1"/>
        <v>1</v>
      </c>
      <c r="DD240" s="4" t="b">
        <f ca="1"/>
        <v>1</v>
      </c>
      <c r="DE240" s="4" t="b">
        <f ca="1"/>
        <v>0</v>
      </c>
      <c r="DF240" s="4" t="b">
        <f ca="1"/>
        <v>1</v>
      </c>
      <c r="DG240" s="4" t="b">
        <f ca="1"/>
        <v>1</v>
      </c>
      <c r="DH240" s="4" t="b">
        <f ca="1"/>
        <v>1</v>
      </c>
      <c r="DI240" s="4" t="b">
        <f ca="1"/>
        <v>0</v>
      </c>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row>
    <row r="241" spans="2:250" s="1" customFormat="1" ht="23.25">
      <c r="B241" s="14">
        <f t="shared" si="6"/>
        <v>111</v>
      </c>
      <c r="C241" s="12">
        <v>6</v>
      </c>
      <c r="D241" s="161">
        <v>8</v>
      </c>
      <c r="E241" s="23" t="str">
        <f ca="1"/>
        <v>AT24</v>
      </c>
      <c r="F241" s="5"/>
      <c r="G241" s="15" t="s">
        <v>31</v>
      </c>
      <c r="H241" s="15" t="s">
        <v>56</v>
      </c>
      <c r="I241" s="15" t="s">
        <v>82</v>
      </c>
      <c r="J241" s="15" t="s">
        <v>110</v>
      </c>
      <c r="K241" s="15" t="s">
        <v>66</v>
      </c>
      <c r="L241" s="15" t="s">
        <v>85</v>
      </c>
      <c r="M241" s="15" t="s">
        <v>66</v>
      </c>
      <c r="N241" s="15" t="s">
        <v>56</v>
      </c>
      <c r="O241" s="15" t="s">
        <v>56</v>
      </c>
      <c r="P241" s="15" t="s">
        <v>86</v>
      </c>
      <c r="Q241" s="15" t="s">
        <v>73</v>
      </c>
      <c r="R241" s="15" t="s">
        <v>55</v>
      </c>
      <c r="S241" s="15" t="s">
        <v>116</v>
      </c>
      <c r="T241" s="15" t="s">
        <v>88</v>
      </c>
      <c r="U241" s="15" t="s">
        <v>114</v>
      </c>
      <c r="V241" s="15" t="s">
        <v>78</v>
      </c>
      <c r="W241" s="15" t="s">
        <v>113</v>
      </c>
      <c r="X241" s="15" t="s">
        <v>69</v>
      </c>
      <c r="Y241" s="15" t="s">
        <v>95</v>
      </c>
      <c r="Z241" s="15" t="s">
        <v>95</v>
      </c>
      <c r="AA241" s="15" t="s">
        <v>117</v>
      </c>
      <c r="AB241" s="15" t="s">
        <v>97</v>
      </c>
      <c r="AC241" s="15" t="s">
        <v>114</v>
      </c>
      <c r="AD241" s="15" t="s">
        <v>119</v>
      </c>
      <c r="AE241" s="15" t="s">
        <v>56</v>
      </c>
      <c r="AF241" s="15" t="s">
        <v>89</v>
      </c>
      <c r="AH241" s="1" t="str" cm="1">
        <f t="array" aca="1" ref="AH241" ca="1">_xlfn.LET(
_xlpm.startCell, INDIRECT(G241),
_xlpm.row, IF(_xlfn.XLOOKUP(LEFT(H241),$L$157:$L$164,$M$157:$M$164,,0,1),--RIGHT(H241)*_xlfn.XLOOKUP(LEFT(H241),$L$157:$L$164,$O$157:$O$164,,0,1),0),
_xlpm.col, IF(_xlfn.XLOOKUP(LEFT(H241),$L$157:$L$164,$N$157:$N$164,,0,1),--RIGHT(H241)*_xlfn.XLOOKUP(LEFT(H241),$L$157:$L$164,$P$157:$P$164,,0,1),0),
_xlpm.adjRow, IF(ROW(_xlpm.startCell) + _xlpm.row &lt;= 0, 1, _xlpm.row),
_xlpm.adjCol, IF(COLUMN(_xlpm.startCell) + _xlpm.col &lt;= 0, 1, _xlpm.col),
_xlpm.ref, OFFSET(INDIRECT(G241),_xlpm.adjRow,_xlpm.adjCol,1,1),
ADDRESS(_xlfn.IFS(ROW(_xlpm.ref)&lt;8,8,ROW(_xlpm.ref)&gt;27,27,TRUE,ROW(_xlpm.ref)),_xlfn.IFS(COLUMN(_xlpm.ref)&lt;5,5,COLUMN(_xlpm.ref)&gt;64,64,TRUE,COLUMN(_xlpm.ref)),4,1))</f>
        <v>AH23</v>
      </c>
      <c r="AI241" s="1" t="str" cm="1">
        <f t="array" aca="1" ref="AI241" ca="1">_xlfn.LET(
_xlpm.startCell, INDIRECT(AH241),
_xlpm.row, IF(_xlfn.XLOOKUP(LEFT(I241),$L$157:$L$164,$M$157:$M$164,,0,1),--RIGHT(I241)*_xlfn.XLOOKUP(LEFT(I241),$L$157:$L$164,$O$157:$O$164,,0,1),0),
_xlpm.col, IF(_xlfn.XLOOKUP(LEFT(I241),$L$157:$L$164,$N$157:$N$164,,0,1),--RIGHT(I241)*_xlfn.XLOOKUP(LEFT(I241),$L$157:$L$164,$P$157:$P$164,,0,1),0),
_xlpm.adjRow, IF(ROW(_xlpm.startCell) + _xlpm.row &lt;= 0, 1, _xlpm.row),
_xlpm.adjCol, IF(COLUMN(_xlpm.startCell) + _xlpm.col &lt;= 0, 1, _xlpm.col),
_xlpm.ref, OFFSET(INDIRECT(AH241),_xlpm.adjRow,_xlpm.adjCol,1,1),
ADDRESS(_xlfn.IFS(ROW(_xlpm.ref)&lt;8,8,ROW(_xlpm.ref)&gt;27,27,TRUE,ROW(_xlpm.ref)),_xlfn.IFS(COLUMN(_xlpm.ref)&lt;5,5,COLUMN(_xlpm.ref)&gt;64,64,TRUE,COLUMN(_xlpm.ref)),4,1))</f>
        <v>AP23</v>
      </c>
      <c r="AJ241" s="1" t="str" cm="1">
        <f t="array" aca="1" ref="AJ241" ca="1">_xlfn.LET(
_xlpm.startCell, INDIRECT(AI241),
_xlpm.row, IF(_xlfn.XLOOKUP(LEFT(J241),$L$157:$L$164,$M$157:$M$164,,0,1),--RIGHT(J241)*_xlfn.XLOOKUP(LEFT(J241),$L$157:$L$164,$O$157:$O$164,,0,1),0),
_xlpm.col, IF(_xlfn.XLOOKUP(LEFT(J241),$L$157:$L$164,$N$157:$N$164,,0,1),--RIGHT(J241)*_xlfn.XLOOKUP(LEFT(J241),$L$157:$L$164,$P$157:$P$164,,0,1),0),
_xlpm.adjRow, IF(ROW(_xlpm.startCell) + _xlpm.row &lt;= 0, 1, _xlpm.row),
_xlpm.adjCol, IF(COLUMN(_xlpm.startCell) + _xlpm.col &lt;= 0, 1, _xlpm.col),
_xlpm.ref, OFFSET(INDIRECT(AI241),_xlpm.adjRow,_xlpm.adjCol,1,1),
ADDRESS(_xlfn.IFS(ROW(_xlpm.ref)&lt;8,8,ROW(_xlpm.ref)&gt;27,27,TRUE,ROW(_xlpm.ref)),_xlfn.IFS(COLUMN(_xlpm.ref)&lt;5,5,COLUMN(_xlpm.ref)&gt;64,64,TRUE,COLUMN(_xlpm.ref)),4,1))</f>
        <v>AW16</v>
      </c>
      <c r="AK241" s="1" t="str" cm="1">
        <f t="array" aca="1" ref="AK241" ca="1">_xlfn.LET(
_xlpm.startCell, INDIRECT(AJ241),
_xlpm.row, IF(_xlfn.XLOOKUP(LEFT(K241),$L$157:$L$164,$M$157:$M$164,,0,1),--RIGHT(K241)*_xlfn.XLOOKUP(LEFT(K241),$L$157:$L$164,$O$157:$O$164,,0,1),0),
_xlpm.col, IF(_xlfn.XLOOKUP(LEFT(K241),$L$157:$L$164,$N$157:$N$164,,0,1),--RIGHT(K241)*_xlfn.XLOOKUP(LEFT(K241),$L$157:$L$164,$P$157:$P$164,,0,1),0),
_xlpm.adjRow, IF(ROW(_xlpm.startCell) + _xlpm.row &lt;= 0, 1, _xlpm.row),
_xlpm.adjCol, IF(COLUMN(_xlpm.startCell) + _xlpm.col &lt;= 0, 1, _xlpm.col),
_xlpm.ref, OFFSET(INDIRECT(AJ241),_xlpm.adjRow,_xlpm.adjCol,1,1),
ADDRESS(_xlfn.IFS(ROW(_xlpm.ref)&lt;8,8,ROW(_xlpm.ref)&gt;27,27,TRUE,ROW(_xlpm.ref)),_xlfn.IFS(COLUMN(_xlpm.ref)&lt;5,5,COLUMN(_xlpm.ref)&gt;64,64,TRUE,COLUMN(_xlpm.ref)),4,1))</f>
        <v>BA20</v>
      </c>
      <c r="AL241" s="1" t="str" cm="1">
        <f t="array" aca="1" ref="AL241" ca="1">_xlfn.LET(
_xlpm.startCell, INDIRECT(AK241),
_xlpm.row, IF(_xlfn.XLOOKUP(LEFT(L241),$L$157:$L$164,$M$157:$M$164,,0,1),--RIGHT(L241)*_xlfn.XLOOKUP(LEFT(L241),$L$157:$L$164,$O$157:$O$164,,0,1),0),
_xlpm.col, IF(_xlfn.XLOOKUP(LEFT(L241),$L$157:$L$164,$N$157:$N$164,,0,1),--RIGHT(L241)*_xlfn.XLOOKUP(LEFT(L241),$L$157:$L$164,$P$157:$P$164,,0,1),0),
_xlpm.adjRow, IF(ROW(_xlpm.startCell) + _xlpm.row &lt;= 0, 1, _xlpm.row),
_xlpm.adjCol, IF(COLUMN(_xlpm.startCell) + _xlpm.col &lt;= 0, 1, _xlpm.col),
_xlpm.ref, OFFSET(INDIRECT(AK241),_xlpm.adjRow,_xlpm.adjCol,1,1),
ADDRESS(_xlfn.IFS(ROW(_xlpm.ref)&lt;8,8,ROW(_xlpm.ref)&gt;27,27,TRUE,ROW(_xlpm.ref)),_xlfn.IFS(COLUMN(_xlpm.ref)&lt;5,5,COLUMN(_xlpm.ref)&gt;64,64,TRUE,COLUMN(_xlpm.ref)),4,1))</f>
        <v>BA25</v>
      </c>
      <c r="AM241" s="1" t="str" cm="1">
        <f t="array" aca="1" ref="AM241" ca="1">_xlfn.LET(
_xlpm.startCell, INDIRECT(AL241),
_xlpm.row, IF(_xlfn.XLOOKUP(LEFT(M241),$L$157:$L$164,$M$157:$M$164,,0,1),--RIGHT(M241)*_xlfn.XLOOKUP(LEFT(M241),$L$157:$L$164,$O$157:$O$164,,0,1),0),
_xlpm.col, IF(_xlfn.XLOOKUP(LEFT(M241),$L$157:$L$164,$N$157:$N$164,,0,1),--RIGHT(M241)*_xlfn.XLOOKUP(LEFT(M241),$L$157:$L$164,$P$157:$P$164,,0,1),0),
_xlpm.adjRow, IF(ROW(_xlpm.startCell) + _xlpm.row &lt;= 0, 1, _xlpm.row),
_xlpm.adjCol, IF(COLUMN(_xlpm.startCell) + _xlpm.col &lt;= 0, 1, _xlpm.col),
_xlpm.ref, OFFSET(INDIRECT(AL241),_xlpm.adjRow,_xlpm.adjCol,1,1),
ADDRESS(_xlfn.IFS(ROW(_xlpm.ref)&lt;8,8,ROW(_xlpm.ref)&gt;27,27,TRUE,ROW(_xlpm.ref)),_xlfn.IFS(COLUMN(_xlpm.ref)&lt;5,5,COLUMN(_xlpm.ref)&gt;64,64,TRUE,COLUMN(_xlpm.ref)),4,1))</f>
        <v>BE27</v>
      </c>
      <c r="AN241" s="1" t="str" cm="1">
        <f t="array" aca="1" ref="AN241" ca="1">_xlfn.LET(
_xlpm.startCell, INDIRECT(AM241),
_xlpm.row, IF(_xlfn.XLOOKUP(LEFT(N241),$L$157:$L$164,$M$157:$M$164,,0,1),--RIGHT(N241)*_xlfn.XLOOKUP(LEFT(N241),$L$157:$L$164,$O$157:$O$164,,0,1),0),
_xlpm.col, IF(_xlfn.XLOOKUP(LEFT(N241),$L$157:$L$164,$N$157:$N$164,,0,1),--RIGHT(N241)*_xlfn.XLOOKUP(LEFT(N241),$L$157:$L$164,$P$157:$P$164,,0,1),0),
_xlpm.adjRow, IF(ROW(_xlpm.startCell) + _xlpm.row &lt;= 0, 1, _xlpm.row),
_xlpm.adjCol, IF(COLUMN(_xlpm.startCell) + _xlpm.col &lt;= 0, 1, _xlpm.col),
_xlpm.ref, OFFSET(INDIRECT(AM241),_xlpm.adjRow,_xlpm.adjCol,1,1),
ADDRESS(_xlfn.IFS(ROW(_xlpm.ref)&lt;8,8,ROW(_xlpm.ref)&gt;27,27,TRUE,ROW(_xlpm.ref)),_xlfn.IFS(COLUMN(_xlpm.ref)&lt;5,5,COLUMN(_xlpm.ref)&gt;64,64,TRUE,COLUMN(_xlpm.ref)),4,1))</f>
        <v>BK27</v>
      </c>
      <c r="AO241" s="1" t="str" cm="1">
        <f t="array" aca="1" ref="AO241" ca="1">_xlfn.LET(
_xlpm.startCell, INDIRECT(AN241),
_xlpm.row, IF(_xlfn.XLOOKUP(LEFT(O241),$L$157:$L$164,$M$157:$M$164,,0,1),--RIGHT(O241)*_xlfn.XLOOKUP(LEFT(O241),$L$157:$L$164,$O$157:$O$164,,0,1),0),
_xlpm.col, IF(_xlfn.XLOOKUP(LEFT(O241),$L$157:$L$164,$N$157:$N$164,,0,1),--RIGHT(O241)*_xlfn.XLOOKUP(LEFT(O241),$L$157:$L$164,$P$157:$P$164,,0,1),0),
_xlpm.adjRow, IF(ROW(_xlpm.startCell) + _xlpm.row &lt;= 0, 1, _xlpm.row),
_xlpm.adjCol, IF(COLUMN(_xlpm.startCell) + _xlpm.col &lt;= 0, 1, _xlpm.col),
_xlpm.ref, OFFSET(INDIRECT(AN241),_xlpm.adjRow,_xlpm.adjCol,1,1),
ADDRESS(_xlfn.IFS(ROW(_xlpm.ref)&lt;8,8,ROW(_xlpm.ref)&gt;27,27,TRUE,ROW(_xlpm.ref)),_xlfn.IFS(COLUMN(_xlpm.ref)&lt;5,5,COLUMN(_xlpm.ref)&gt;64,64,TRUE,COLUMN(_xlpm.ref)),4,1))</f>
        <v>BL27</v>
      </c>
      <c r="AP241" s="1" t="str" cm="1">
        <f t="array" aca="1" ref="AP241" ca="1">_xlfn.LET(
_xlpm.startCell, INDIRECT(AO241),
_xlpm.row, IF(_xlfn.XLOOKUP(LEFT(P241),$L$157:$L$164,$M$157:$M$164,,0,1),--RIGHT(P241)*_xlfn.XLOOKUP(LEFT(P241),$L$157:$L$164,$O$157:$O$164,,0,1),0),
_xlpm.col, IF(_xlfn.XLOOKUP(LEFT(P241),$L$157:$L$164,$N$157:$N$164,,0,1),--RIGHT(P241)*_xlfn.XLOOKUP(LEFT(P241),$L$157:$L$164,$P$157:$P$164,,0,1),0),
_xlpm.adjRow, IF(ROW(_xlpm.startCell) + _xlpm.row &lt;= 0, 1, _xlpm.row),
_xlpm.adjCol, IF(COLUMN(_xlpm.startCell) + _xlpm.col &lt;= 0, 1, _xlpm.col),
_xlpm.ref, OFFSET(INDIRECT(AO241),_xlpm.adjRow,_xlpm.adjCol,1,1),
ADDRESS(_xlfn.IFS(ROW(_xlpm.ref)&lt;8,8,ROW(_xlpm.ref)&gt;27,27,TRUE,ROW(_xlpm.ref)),_xlfn.IFS(COLUMN(_xlpm.ref)&lt;5,5,COLUMN(_xlpm.ref)&gt;64,64,TRUE,COLUMN(_xlpm.ref)),4,1))</f>
        <v>BL27</v>
      </c>
      <c r="AQ241" s="1" t="str" cm="1">
        <f t="array" aca="1" ref="AQ241" ca="1">_xlfn.LET(
_xlpm.startCell, INDIRECT(AP241),
_xlpm.row, IF(_xlfn.XLOOKUP(LEFT(Q241),$L$157:$L$164,$M$157:$M$164,,0,1),--RIGHT(Q241)*_xlfn.XLOOKUP(LEFT(Q241),$L$157:$L$164,$O$157:$O$164,,0,1),0),
_xlpm.col, IF(_xlfn.XLOOKUP(LEFT(Q241),$L$157:$L$164,$N$157:$N$164,,0,1),--RIGHT(Q241)*_xlfn.XLOOKUP(LEFT(Q241),$L$157:$L$164,$P$157:$P$164,,0,1),0),
_xlpm.adjRow, IF(ROW(_xlpm.startCell) + _xlpm.row &lt;= 0, 1, _xlpm.row),
_xlpm.adjCol, IF(COLUMN(_xlpm.startCell) + _xlpm.col &lt;= 0, 1, _xlpm.col),
_xlpm.ref, OFFSET(INDIRECT(AP241),_xlpm.adjRow,_xlpm.adjCol,1,1),
ADDRESS(_xlfn.IFS(ROW(_xlpm.ref)&lt;8,8,ROW(_xlpm.ref)&gt;27,27,TRUE,ROW(_xlpm.ref)),_xlfn.IFS(COLUMN(_xlpm.ref)&lt;5,5,COLUMN(_xlpm.ref)&gt;64,64,TRUE,COLUMN(_xlpm.ref)),4,1))</f>
        <v>BL24</v>
      </c>
      <c r="AR241" s="1" t="str" cm="1">
        <f t="array" aca="1" ref="AR241" ca="1">_xlfn.LET(
_xlpm.startCell, INDIRECT(AQ241),
_xlpm.row, IF(_xlfn.XLOOKUP(LEFT(R241),$L$157:$L$164,$M$157:$M$164,,0,1),--RIGHT(R241)*_xlfn.XLOOKUP(LEFT(R241),$L$157:$L$164,$O$157:$O$164,,0,1),0),
_xlpm.col, IF(_xlfn.XLOOKUP(LEFT(R241),$L$157:$L$164,$N$157:$N$164,,0,1),--RIGHT(R241)*_xlfn.XLOOKUP(LEFT(R241),$L$157:$L$164,$P$157:$P$164,,0,1),0),
_xlpm.adjRow, IF(ROW(_xlpm.startCell) + _xlpm.row &lt;= 0, 1, _xlpm.row),
_xlpm.adjCol, IF(COLUMN(_xlpm.startCell) + _xlpm.col &lt;= 0, 1, _xlpm.col),
_xlpm.ref, OFFSET(INDIRECT(AQ241),_xlpm.adjRow,_xlpm.adjCol,1,1),
ADDRESS(_xlfn.IFS(ROW(_xlpm.ref)&lt;8,8,ROW(_xlpm.ref)&gt;27,27,TRUE,ROW(_xlpm.ref)),_xlfn.IFS(COLUMN(_xlpm.ref)&lt;5,5,COLUMN(_xlpm.ref)&gt;64,64,TRUE,COLUMN(_xlpm.ref)),4,1))</f>
        <v>BE27</v>
      </c>
      <c r="AS241" s="1" t="str" cm="1">
        <f t="array" aca="1" ref="AS241" ca="1">_xlfn.LET(
_xlpm.startCell, INDIRECT(AR241),
_xlpm.row, IF(_xlfn.XLOOKUP(LEFT(S241),$L$157:$L$164,$M$157:$M$164,,0,1),--RIGHT(S241)*_xlfn.XLOOKUP(LEFT(S241),$L$157:$L$164,$O$157:$O$164,,0,1),0),
_xlpm.col, IF(_xlfn.XLOOKUP(LEFT(S241),$L$157:$L$164,$N$157:$N$164,,0,1),--RIGHT(S241)*_xlfn.XLOOKUP(LEFT(S241),$L$157:$L$164,$P$157:$P$164,,0,1),0),
_xlpm.adjRow, IF(ROW(_xlpm.startCell) + _xlpm.row &lt;= 0, 1, _xlpm.row),
_xlpm.adjCol, IF(COLUMN(_xlpm.startCell) + _xlpm.col &lt;= 0, 1, _xlpm.col),
_xlpm.ref, OFFSET(INDIRECT(AR241),_xlpm.adjRow,_xlpm.adjCol,1,1),
ADDRESS(_xlfn.IFS(ROW(_xlpm.ref)&lt;8,8,ROW(_xlpm.ref)&gt;27,27,TRUE,ROW(_xlpm.ref)),_xlfn.IFS(COLUMN(_xlpm.ref)&lt;5,5,COLUMN(_xlpm.ref)&gt;64,64,TRUE,COLUMN(_xlpm.ref)),4,1))</f>
        <v>AW19</v>
      </c>
      <c r="AT241" s="1" t="str" cm="1">
        <f t="array" aca="1" ref="AT241" ca="1">_xlfn.LET(
_xlpm.startCell, INDIRECT(AS241),
_xlpm.row, IF(_xlfn.XLOOKUP(LEFT(T241),$L$157:$L$164,$M$157:$M$164,,0,1),--RIGHT(T241)*_xlfn.XLOOKUP(LEFT(T241),$L$157:$L$164,$O$157:$O$164,,0,1),0),
_xlpm.col, IF(_xlfn.XLOOKUP(LEFT(T241),$L$157:$L$164,$N$157:$N$164,,0,1),--RIGHT(T241)*_xlfn.XLOOKUP(LEFT(T241),$L$157:$L$164,$P$157:$P$164,,0,1),0),
_xlpm.adjRow, IF(ROW(_xlpm.startCell) + _xlpm.row &lt;= 0, 1, _xlpm.row),
_xlpm.adjCol, IF(COLUMN(_xlpm.startCell) + _xlpm.col &lt;= 0, 1, _xlpm.col),
_xlpm.ref, OFFSET(INDIRECT(AS241),_xlpm.adjRow,_xlpm.adjCol,1,1),
ADDRESS(_xlfn.IFS(ROW(_xlpm.ref)&lt;8,8,ROW(_xlpm.ref)&gt;27,27,TRUE,ROW(_xlpm.ref)),_xlfn.IFS(COLUMN(_xlpm.ref)&lt;5,5,COLUMN(_xlpm.ref)&gt;64,64,TRUE,COLUMN(_xlpm.ref)),4,1))</f>
        <v>AW14</v>
      </c>
      <c r="AU241" s="1" t="str" cm="1">
        <f t="array" aca="1" ref="AU241" ca="1">_xlfn.LET(
_xlpm.startCell, INDIRECT(AT241),
_xlpm.row, IF(_xlfn.XLOOKUP(LEFT(U241),$L$157:$L$164,$M$157:$M$164,,0,1),--RIGHT(U241)*_xlfn.XLOOKUP(LEFT(U241),$L$157:$L$164,$O$157:$O$164,,0,1),0),
_xlpm.col, IF(_xlfn.XLOOKUP(LEFT(U241),$L$157:$L$164,$N$157:$N$164,,0,1),--RIGHT(U241)*_xlfn.XLOOKUP(LEFT(U241),$L$157:$L$164,$P$157:$P$164,,0,1),0),
_xlpm.adjRow, IF(ROW(_xlpm.startCell) + _xlpm.row &lt;= 0, 1, _xlpm.row),
_xlpm.adjCol, IF(COLUMN(_xlpm.startCell) + _xlpm.col &lt;= 0, 1, _xlpm.col),
_xlpm.ref, OFFSET(INDIRECT(AT241),_xlpm.adjRow,_xlpm.adjCol,1,1),
ADDRESS(_xlfn.IFS(ROW(_xlpm.ref)&lt;8,8,ROW(_xlpm.ref)&gt;27,27,TRUE,ROW(_xlpm.ref)),_xlfn.IFS(COLUMN(_xlpm.ref)&lt;5,5,COLUMN(_xlpm.ref)&gt;64,64,TRUE,COLUMN(_xlpm.ref)),4,1))</f>
        <v>AW8</v>
      </c>
      <c r="AV241" s="1" t="str" cm="1">
        <f t="array" aca="1" ref="AV241" ca="1">_xlfn.LET(
_xlpm.startCell, INDIRECT(AU241),
_xlpm.row, IF(_xlfn.XLOOKUP(LEFT(V241),$L$157:$L$164,$M$157:$M$164,,0,1),--RIGHT(V241)*_xlfn.XLOOKUP(LEFT(V241),$L$157:$L$164,$O$157:$O$164,,0,1),0),
_xlpm.col, IF(_xlfn.XLOOKUP(LEFT(V241),$L$157:$L$164,$N$157:$N$164,,0,1),--RIGHT(V241)*_xlfn.XLOOKUP(LEFT(V241),$L$157:$L$164,$P$157:$P$164,,0,1),0),
_xlpm.adjRow, IF(ROW(_xlpm.startCell) + _xlpm.row &lt;= 0, 1, _xlpm.row),
_xlpm.adjCol, IF(COLUMN(_xlpm.startCell) + _xlpm.col &lt;= 0, 1, _xlpm.col),
_xlpm.ref, OFFSET(INDIRECT(AU241),_xlpm.adjRow,_xlpm.adjCol,1,1),
ADDRESS(_xlfn.IFS(ROW(_xlpm.ref)&lt;8,8,ROW(_xlpm.ref)&gt;27,27,TRUE,ROW(_xlpm.ref)),_xlfn.IFS(COLUMN(_xlpm.ref)&lt;5,5,COLUMN(_xlpm.ref)&gt;64,64,TRUE,COLUMN(_xlpm.ref)),4,1))</f>
        <v>AY10</v>
      </c>
      <c r="AW241" s="1" t="str" cm="1">
        <f t="array" aca="1" ref="AW241" ca="1">_xlfn.LET(
_xlpm.startCell, INDIRECT(AV241),
_xlpm.row, IF(_xlfn.XLOOKUP(LEFT(W241),$L$157:$L$164,$M$157:$M$164,,0,1),--RIGHT(W241)*_xlfn.XLOOKUP(LEFT(W241),$L$157:$L$164,$O$157:$O$164,,0,1),0),
_xlpm.col, IF(_xlfn.XLOOKUP(LEFT(W241),$L$157:$L$164,$N$157:$N$164,,0,1),--RIGHT(W241)*_xlfn.XLOOKUP(LEFT(W241),$L$157:$L$164,$P$157:$P$164,,0,1),0),
_xlpm.adjRow, IF(ROW(_xlpm.startCell) + _xlpm.row &lt;= 0, 1, _xlpm.row),
_xlpm.adjCol, IF(COLUMN(_xlpm.startCell) + _xlpm.col &lt;= 0, 1, _xlpm.col),
_xlpm.ref, OFFSET(INDIRECT(AV241),_xlpm.adjRow,_xlpm.adjCol,1,1),
ADDRESS(_xlfn.IFS(ROW(_xlpm.ref)&lt;8,8,ROW(_xlpm.ref)&gt;27,27,TRUE,ROW(_xlpm.ref)),_xlfn.IFS(COLUMN(_xlpm.ref)&lt;5,5,COLUMN(_xlpm.ref)&gt;64,64,TRUE,COLUMN(_xlpm.ref)),4,1))</f>
        <v>AP8</v>
      </c>
      <c r="AX241" s="1" t="str" cm="1">
        <f t="array" aca="1" ref="AX241" ca="1">_xlfn.LET(
_xlpm.startCell, INDIRECT(AW241),
_xlpm.row, IF(_xlfn.XLOOKUP(LEFT(X241),$L$157:$L$164,$M$157:$M$164,,0,1),--RIGHT(X241)*_xlfn.XLOOKUP(LEFT(X241),$L$157:$L$164,$O$157:$O$164,,0,1),0),
_xlpm.col, IF(_xlfn.XLOOKUP(LEFT(X241),$L$157:$L$164,$N$157:$N$164,,0,1),--RIGHT(X241)*_xlfn.XLOOKUP(LEFT(X241),$L$157:$L$164,$P$157:$P$164,,0,1),0),
_xlpm.adjRow, IF(ROW(_xlpm.startCell) + _xlpm.row &lt;= 0, 1, _xlpm.row),
_xlpm.adjCol, IF(COLUMN(_xlpm.startCell) + _xlpm.col &lt;= 0, 1, _xlpm.col),
_xlpm.ref, OFFSET(INDIRECT(AW241),_xlpm.adjRow,_xlpm.adjCol,1,1),
ADDRESS(_xlfn.IFS(ROW(_xlpm.ref)&lt;8,8,ROW(_xlpm.ref)&gt;27,27,TRUE,ROW(_xlpm.ref)),_xlfn.IFS(COLUMN(_xlpm.ref)&lt;5,5,COLUMN(_xlpm.ref)&gt;64,64,TRUE,COLUMN(_xlpm.ref)),4,1))</f>
        <v>AP8</v>
      </c>
      <c r="AY241" s="1" t="str" cm="1">
        <f t="array" aca="1" ref="AY241" ca="1">_xlfn.LET(
_xlpm.startCell, INDIRECT(AX241),
_xlpm.row, IF(_xlfn.XLOOKUP(LEFT(Y241),$L$157:$L$164,$M$157:$M$164,,0,1),--RIGHT(Y241)*_xlfn.XLOOKUP(LEFT(Y241),$L$157:$L$164,$O$157:$O$164,,0,1),0),
_xlpm.col, IF(_xlfn.XLOOKUP(LEFT(Y241),$L$157:$L$164,$N$157:$N$164,,0,1),--RIGHT(Y241)*_xlfn.XLOOKUP(LEFT(Y241),$L$157:$L$164,$P$157:$P$164,,0,1),0),
_xlpm.adjRow, IF(ROW(_xlpm.startCell) + _xlpm.row &lt;= 0, 1, _xlpm.row),
_xlpm.adjCol, IF(COLUMN(_xlpm.startCell) + _xlpm.col &lt;= 0, 1, _xlpm.col),
_xlpm.ref, OFFSET(INDIRECT(AX241),_xlpm.adjRow,_xlpm.adjCol,1,1),
ADDRESS(_xlfn.IFS(ROW(_xlpm.ref)&lt;8,8,ROW(_xlpm.ref)&gt;27,27,TRUE,ROW(_xlpm.ref)),_xlfn.IFS(COLUMN(_xlpm.ref)&lt;5,5,COLUMN(_xlpm.ref)&gt;64,64,TRUE,COLUMN(_xlpm.ref)),4,1))</f>
        <v>AP14</v>
      </c>
      <c r="AZ241" s="1" t="str" cm="1">
        <f t="array" aca="1" ref="AZ241" ca="1">_xlfn.LET(
_xlpm.startCell, INDIRECT(AY241),
_xlpm.row, IF(_xlfn.XLOOKUP(LEFT(Z241),$L$157:$L$164,$M$157:$M$164,,0,1),--RIGHT(Z241)*_xlfn.XLOOKUP(LEFT(Z241),$L$157:$L$164,$O$157:$O$164,,0,1),0),
_xlpm.col, IF(_xlfn.XLOOKUP(LEFT(Z241),$L$157:$L$164,$N$157:$N$164,,0,1),--RIGHT(Z241)*_xlfn.XLOOKUP(LEFT(Z241),$L$157:$L$164,$P$157:$P$164,,0,1),0),
_xlpm.adjRow, IF(ROW(_xlpm.startCell) + _xlpm.row &lt;= 0, 1, _xlpm.row),
_xlpm.adjCol, IF(COLUMN(_xlpm.startCell) + _xlpm.col &lt;= 0, 1, _xlpm.col),
_xlpm.ref, OFFSET(INDIRECT(AY241),_xlpm.adjRow,_xlpm.adjCol,1,1),
ADDRESS(_xlfn.IFS(ROW(_xlpm.ref)&lt;8,8,ROW(_xlpm.ref)&gt;27,27,TRUE,ROW(_xlpm.ref)),_xlfn.IFS(COLUMN(_xlpm.ref)&lt;5,5,COLUMN(_xlpm.ref)&gt;64,64,TRUE,COLUMN(_xlpm.ref)),4,1))</f>
        <v>AP20</v>
      </c>
      <c r="BA241" s="1" t="str" cm="1">
        <f t="array" aca="1" ref="BA241" ca="1">_xlfn.LET(
_xlpm.startCell, INDIRECT(AZ241),
_xlpm.row, IF(_xlfn.XLOOKUP(LEFT(AA241),$L$157:$L$164,$M$157:$M$164,,0,1),--RIGHT(AA241)*_xlfn.XLOOKUP(LEFT(AA241),$L$157:$L$164,$O$157:$O$164,,0,1),0),
_xlpm.col, IF(_xlfn.XLOOKUP(LEFT(AA241),$L$157:$L$164,$N$157:$N$164,,0,1),--RIGHT(AA241)*_xlfn.XLOOKUP(LEFT(AA241),$L$157:$L$164,$P$157:$P$164,,0,1),0),
_xlpm.adjRow, IF(ROW(_xlpm.startCell) + _xlpm.row &lt;= 0, 1, _xlpm.row),
_xlpm.adjCol, IF(COLUMN(_xlpm.startCell) + _xlpm.col &lt;= 0, 1, _xlpm.col),
_xlpm.ref, OFFSET(INDIRECT(AZ241),_xlpm.adjRow,_xlpm.adjCol,1,1),
ADDRESS(_xlfn.IFS(ROW(_xlpm.ref)&lt;8,8,ROW(_xlpm.ref)&gt;27,27,TRUE,ROW(_xlpm.ref)),_xlfn.IFS(COLUMN(_xlpm.ref)&lt;5,5,COLUMN(_xlpm.ref)&gt;64,64,TRUE,COLUMN(_xlpm.ref)),4,1))</f>
        <v>AO20</v>
      </c>
      <c r="BB241" s="1" t="str" cm="1">
        <f t="array" aca="1" ref="BB241" ca="1">_xlfn.LET(
_xlpm.startCell, INDIRECT(BA241),
_xlpm.row, IF(_xlfn.XLOOKUP(LEFT(AB241),$L$157:$L$164,$M$157:$M$164,,0,1),--RIGHT(AB241)*_xlfn.XLOOKUP(LEFT(AB241),$L$157:$L$164,$O$157:$O$164,,0,1),0),
_xlpm.col, IF(_xlfn.XLOOKUP(LEFT(AB241),$L$157:$L$164,$N$157:$N$164,,0,1),--RIGHT(AB241)*_xlfn.XLOOKUP(LEFT(AB241),$L$157:$L$164,$P$157:$P$164,,0,1),0),
_xlpm.adjRow, IF(ROW(_xlpm.startCell) + _xlpm.row &lt;= 0, 1, _xlpm.row),
_xlpm.adjCol, IF(COLUMN(_xlpm.startCell) + _xlpm.col &lt;= 0, 1, _xlpm.col),
_xlpm.ref, OFFSET(INDIRECT(BA241),_xlpm.adjRow,_xlpm.adjCol,1,1),
ADDRESS(_xlfn.IFS(ROW(_xlpm.ref)&lt;8,8,ROW(_xlpm.ref)&gt;27,27,TRUE,ROW(_xlpm.ref)),_xlfn.IFS(COLUMN(_xlpm.ref)&lt;5,5,COLUMN(_xlpm.ref)&gt;64,64,TRUE,COLUMN(_xlpm.ref)),4,1))</f>
        <v>AO27</v>
      </c>
      <c r="BC241" s="1" t="str" cm="1">
        <f t="array" aca="1" ref="BC241" ca="1">_xlfn.LET(
_xlpm.startCell, INDIRECT(BB241),
_xlpm.row, IF(_xlfn.XLOOKUP(LEFT(AC241),$L$157:$L$164,$M$157:$M$164,,0,1),--RIGHT(AC241)*_xlfn.XLOOKUP(LEFT(AC241),$L$157:$L$164,$O$157:$O$164,,0,1),0),
_xlpm.col, IF(_xlfn.XLOOKUP(LEFT(AC241),$L$157:$L$164,$N$157:$N$164,,0,1),--RIGHT(AC241)*_xlfn.XLOOKUP(LEFT(AC241),$L$157:$L$164,$P$157:$P$164,,0,1),0),
_xlpm.adjRow, IF(ROW(_xlpm.startCell) + _xlpm.row &lt;= 0, 1, _xlpm.row),
_xlpm.adjCol, IF(COLUMN(_xlpm.startCell) + _xlpm.col &lt;= 0, 1, _xlpm.col),
_xlpm.ref, OFFSET(INDIRECT(BB241),_xlpm.adjRow,_xlpm.adjCol,1,1),
ADDRESS(_xlfn.IFS(ROW(_xlpm.ref)&lt;8,8,ROW(_xlpm.ref)&gt;27,27,TRUE,ROW(_xlpm.ref)),_xlfn.IFS(COLUMN(_xlpm.ref)&lt;5,5,COLUMN(_xlpm.ref)&gt;64,64,TRUE,COLUMN(_xlpm.ref)),4,1))</f>
        <v>AO21</v>
      </c>
      <c r="BD241" s="1" t="str" cm="1">
        <f t="array" aca="1" ref="BD241" ca="1">_xlfn.LET(
_xlpm.startCell, INDIRECT(BC241),
_xlpm.row, IF(_xlfn.XLOOKUP(LEFT(AD241),$L$157:$L$164,$M$157:$M$164,,0,1),--RIGHT(AD241)*_xlfn.XLOOKUP(LEFT(AD241),$L$157:$L$164,$O$157:$O$164,,0,1),0),
_xlpm.col, IF(_xlfn.XLOOKUP(LEFT(AD241),$L$157:$L$164,$N$157:$N$164,,0,1),--RIGHT(AD241)*_xlfn.XLOOKUP(LEFT(AD241),$L$157:$L$164,$P$157:$P$164,,0,1),0),
_xlpm.adjRow, IF(ROW(_xlpm.startCell) + _xlpm.row &lt;= 0, 1, _xlpm.row),
_xlpm.adjCol, IF(COLUMN(_xlpm.startCell) + _xlpm.col &lt;= 0, 1, _xlpm.col),
_xlpm.ref, OFFSET(INDIRECT(BC241),_xlpm.adjRow,_xlpm.adjCol,1,1),
ADDRESS(_xlfn.IFS(ROW(_xlpm.ref)&lt;8,8,ROW(_xlpm.ref)&gt;27,27,TRUE,ROW(_xlpm.ref)),_xlfn.IFS(COLUMN(_xlpm.ref)&lt;5,5,COLUMN(_xlpm.ref)&gt;64,64,TRUE,COLUMN(_xlpm.ref)),4,1))</f>
        <v>AN22</v>
      </c>
      <c r="BE241" s="1" t="str" cm="1">
        <f t="array" aca="1" ref="BE241" ca="1">_xlfn.LET(
_xlpm.startCell, INDIRECT(BD241),
_xlpm.row, IF(_xlfn.XLOOKUP(LEFT(AE241),$L$157:$L$164,$M$157:$M$164,,0,1),--RIGHT(AE241)*_xlfn.XLOOKUP(LEFT(AE241),$L$157:$L$164,$O$157:$O$164,,0,1),0),
_xlpm.col, IF(_xlfn.XLOOKUP(LEFT(AE241),$L$157:$L$164,$N$157:$N$164,,0,1),--RIGHT(AE241)*_xlfn.XLOOKUP(LEFT(AE241),$L$157:$L$164,$P$157:$P$164,,0,1),0),
_xlpm.adjRow, IF(ROW(_xlpm.startCell) + _xlpm.row &lt;= 0, 1, _xlpm.row),
_xlpm.adjCol, IF(COLUMN(_xlpm.startCell) + _xlpm.col &lt;= 0, 1, _xlpm.col),
_xlpm.ref, OFFSET(INDIRECT(BD241),_xlpm.adjRow,_xlpm.adjCol,1,1),
ADDRESS(_xlfn.IFS(ROW(_xlpm.ref)&lt;8,8,ROW(_xlpm.ref)&gt;27,27,TRUE,ROW(_xlpm.ref)),_xlfn.IFS(COLUMN(_xlpm.ref)&lt;5,5,COLUMN(_xlpm.ref)&gt;64,64,TRUE,COLUMN(_xlpm.ref)),4,1))</f>
        <v>AT27</v>
      </c>
      <c r="BF241" s="1" t="str" cm="1">
        <f t="array" aca="1" ref="BF241" ca="1">_xlfn.LET(
_xlpm.startCell, INDIRECT(BE241),
_xlpm.row, IF(_xlfn.XLOOKUP(LEFT(AF241),$L$157:$L$164,$M$157:$M$164,,0,1),--RIGHT(AF241)*_xlfn.XLOOKUP(LEFT(AF241),$L$157:$L$164,$O$157:$O$164,,0,1),0),
_xlpm.col, IF(_xlfn.XLOOKUP(LEFT(AF241),$L$157:$L$164,$N$157:$N$164,,0,1),--RIGHT(AF241)*_xlfn.XLOOKUP(LEFT(AF241),$L$157:$L$164,$P$157:$P$164,,0,1),0),
_xlpm.adjRow, IF(ROW(_xlpm.startCell) + _xlpm.row &lt;= 0, 1, _xlpm.row),
_xlpm.adjCol, IF(COLUMN(_xlpm.startCell) + _xlpm.col &lt;= 0, 1, _xlpm.col),
_xlpm.ref, OFFSET(INDIRECT(BE241),_xlpm.adjRow,_xlpm.adjCol,1,1),
ADDRESS(_xlfn.IFS(ROW(_xlpm.ref)&lt;8,8,ROW(_xlpm.ref)&gt;27,27,TRUE,ROW(_xlpm.ref)),_xlfn.IFS(COLUMN(_xlpm.ref)&lt;5,5,COLUMN(_xlpm.ref)&gt;64,64,TRUE,COLUMN(_xlpm.ref)),4,1))</f>
        <v>AT24</v>
      </c>
      <c r="BG241" s="4"/>
      <c r="BH241" s="4" t="str" cm="1">
        <f t="array" aca="1" ref="BH241" ca="1">_xlfn.LET(
_xlpm.startCell, INDIRECT(G241),
_xlpm.row, IF(_xlfn.XLOOKUP(LEFT(H241),$L$157:$L$164,$M$157:$M$164,,0,1),--RIGHT(H241)*_xlfn.XLOOKUP(LEFT(H241),$L$157:$L$164,$O$157:$O$164,,0,1),0),
_xlpm.col, IF(_xlfn.XLOOKUP(LEFT(H241),$L$157:$L$164,$N$157:$N$164,,0,1),--RIGHT(H241)*_xlfn.XLOOKUP(LEFT(H241),$L$157:$L$164,$P$157:$P$164,,0,1),0),
_xlpm.adjRow, IF(ROW(_xlpm.startCell) + _xlpm.row &lt;= 0, 1, _xlpm.row),
_xlpm.adjCol, IF(COLUMN(_xlpm.startCell) + _xlpm.col &lt;= 0, 1, _xlpm.col),
_xlpm.ref, OFFSET(INDIRECT(G241),_xlpm.adjRow,_xlpm.adjCol,1,1),
ADDRESS(ROW(_xlpm.ref),COLUMN(_xlpm.ref),4,1))</f>
        <v>AH23</v>
      </c>
      <c r="BI241" s="4" t="str" cm="1">
        <f t="array" aca="1" ref="BI241" ca="1">_xlfn.LET(
_xlpm.startCell, INDIRECT(AH241),
_xlpm.row, IF(_xlfn.XLOOKUP(LEFT(I241),$L$157:$L$164,$M$157:$M$164,,0,1),--RIGHT(I241)*_xlfn.XLOOKUP(LEFT(I241),$L$157:$L$164,$O$157:$O$164,,0,1),0),
_xlpm.col, IF(_xlfn.XLOOKUP(LEFT(I241),$L$157:$L$164,$N$157:$N$164,,0,1),--RIGHT(I241)*_xlfn.XLOOKUP(LEFT(I241),$L$157:$L$164,$P$157:$P$164,,0,1),0),
_xlpm.adjRow, IF(ROW(_xlpm.startCell) + _xlpm.row &lt;= 0, 1, _xlpm.row),
_xlpm.adjCol, IF(COLUMN(_xlpm.startCell) + _xlpm.col &lt;= 0, 1, _xlpm.col),
_xlpm.ref, OFFSET(INDIRECT(AH241),_xlpm.adjRow,_xlpm.adjCol,1,1),
ADDRESS(ROW(_xlpm.ref),COLUMN(_xlpm.ref),4,1))</f>
        <v>AP23</v>
      </c>
      <c r="BJ241" s="4" t="str" cm="1">
        <f t="array" aca="1" ref="BJ241" ca="1">_xlfn.LET(
_xlpm.startCell, INDIRECT(AI241),
_xlpm.row, IF(_xlfn.XLOOKUP(LEFT(J241),$L$157:$L$164,$M$157:$M$164,,0,1),--RIGHT(J241)*_xlfn.XLOOKUP(LEFT(J241),$L$157:$L$164,$O$157:$O$164,,0,1),0),
_xlpm.col, IF(_xlfn.XLOOKUP(LEFT(J241),$L$157:$L$164,$N$157:$N$164,,0,1),--RIGHT(J241)*_xlfn.XLOOKUP(LEFT(J241),$L$157:$L$164,$P$157:$P$164,,0,1),0),
_xlpm.adjRow, IF(ROW(_xlpm.startCell) + _xlpm.row &lt;= 0, 1, _xlpm.row),
_xlpm.adjCol, IF(COLUMN(_xlpm.startCell) + _xlpm.col &lt;= 0, 1, _xlpm.col),
_xlpm.ref, OFFSET(INDIRECT(AI241),_xlpm.adjRow,_xlpm.adjCol,1,1),
ADDRESS(ROW(_xlpm.ref),COLUMN(_xlpm.ref),4,1))</f>
        <v>AW16</v>
      </c>
      <c r="BK241" s="4" t="str" cm="1">
        <f t="array" aca="1" ref="BK241" ca="1">_xlfn.LET(
_xlpm.startCell, INDIRECT(AJ241),
_xlpm.row, IF(_xlfn.XLOOKUP(LEFT(K241),$L$157:$L$164,$M$157:$M$164,,0,1),--RIGHT(K241)*_xlfn.XLOOKUP(LEFT(K241),$L$157:$L$164,$O$157:$O$164,,0,1),0),
_xlpm.col, IF(_xlfn.XLOOKUP(LEFT(K241),$L$157:$L$164,$N$157:$N$164,,0,1),--RIGHT(K241)*_xlfn.XLOOKUP(LEFT(K241),$L$157:$L$164,$P$157:$P$164,,0,1),0),
_xlpm.adjRow, IF(ROW(_xlpm.startCell) + _xlpm.row &lt;= 0, 1, _xlpm.row),
_xlpm.adjCol, IF(COLUMN(_xlpm.startCell) + _xlpm.col &lt;= 0, 1, _xlpm.col),
_xlpm.ref, OFFSET(INDIRECT(AJ241),_xlpm.adjRow,_xlpm.adjCol,1,1),
ADDRESS(ROW(_xlpm.ref),COLUMN(_xlpm.ref),4,1))</f>
        <v>BA20</v>
      </c>
      <c r="BL241" s="4" t="str" cm="1">
        <f t="array" aca="1" ref="BL241" ca="1">_xlfn.LET(
_xlpm.startCell, INDIRECT(AK241),
_xlpm.row, IF(_xlfn.XLOOKUP(LEFT(L241),$L$157:$L$164,$M$157:$M$164,,0,1),--RIGHT(L241)*_xlfn.XLOOKUP(LEFT(L241),$L$157:$L$164,$O$157:$O$164,,0,1),0),
_xlpm.col, IF(_xlfn.XLOOKUP(LEFT(L241),$L$157:$L$164,$N$157:$N$164,,0,1),--RIGHT(L241)*_xlfn.XLOOKUP(LEFT(L241),$L$157:$L$164,$P$157:$P$164,,0,1),0),
_xlpm.adjRow, IF(ROW(_xlpm.startCell) + _xlpm.row &lt;= 0, 1, _xlpm.row),
_xlpm.adjCol, IF(COLUMN(_xlpm.startCell) + _xlpm.col &lt;= 0, 1, _xlpm.col),
_xlpm.ref, OFFSET(INDIRECT(AK241),_xlpm.adjRow,_xlpm.adjCol,1,1),
ADDRESS(ROW(_xlpm.ref),COLUMN(_xlpm.ref),4,1))</f>
        <v>BA25</v>
      </c>
      <c r="BM241" s="4" t="str" cm="1">
        <f t="array" aca="1" ref="BM241" ca="1">_xlfn.LET(
_xlpm.startCell, INDIRECT(AL241),
_xlpm.row, IF(_xlfn.XLOOKUP(LEFT(M241),$L$157:$L$164,$M$157:$M$164,,0,1),--RIGHT(M241)*_xlfn.XLOOKUP(LEFT(M241),$L$157:$L$164,$O$157:$O$164,,0,1),0),
_xlpm.col, IF(_xlfn.XLOOKUP(LEFT(M241),$L$157:$L$164,$N$157:$N$164,,0,1),--RIGHT(M241)*_xlfn.XLOOKUP(LEFT(M241),$L$157:$L$164,$P$157:$P$164,,0,1),0),
_xlpm.adjRow, IF(ROW(_xlpm.startCell) + _xlpm.row &lt;= 0, 1, _xlpm.row),
_xlpm.adjCol, IF(COLUMN(_xlpm.startCell) + _xlpm.col &lt;= 0, 1, _xlpm.col),
_xlpm.ref, OFFSET(INDIRECT(AL241),_xlpm.adjRow,_xlpm.adjCol,1,1),
ADDRESS(ROW(_xlpm.ref),COLUMN(_xlpm.ref),4,1))</f>
        <v>BE29</v>
      </c>
      <c r="BN241" s="4" t="str" cm="1">
        <f t="array" aca="1" ref="BN241" ca="1">_xlfn.LET(
_xlpm.startCell, INDIRECT(AM241),
_xlpm.row, IF(_xlfn.XLOOKUP(LEFT(N241),$L$157:$L$164,$M$157:$M$164,,0,1),--RIGHT(N241)*_xlfn.XLOOKUP(LEFT(N241),$L$157:$L$164,$O$157:$O$164,,0,1),0),
_xlpm.col, IF(_xlfn.XLOOKUP(LEFT(N241),$L$157:$L$164,$N$157:$N$164,,0,1),--RIGHT(N241)*_xlfn.XLOOKUP(LEFT(N241),$L$157:$L$164,$P$157:$P$164,,0,1),0),
_xlpm.adjRow, IF(ROW(_xlpm.startCell) + _xlpm.row &lt;= 0, 1, _xlpm.row),
_xlpm.adjCol, IF(COLUMN(_xlpm.startCell) + _xlpm.col &lt;= 0, 1, _xlpm.col),
_xlpm.ref, OFFSET(INDIRECT(AM241),_xlpm.adjRow,_xlpm.adjCol,1,1),
ADDRESS(ROW(_xlpm.ref),COLUMN(_xlpm.ref),4,1))</f>
        <v>BK33</v>
      </c>
      <c r="BO241" s="4" t="str" cm="1">
        <f t="array" aca="1" ref="BO241" ca="1">_xlfn.LET(
_xlpm.startCell, INDIRECT(AN241),
_xlpm.row, IF(_xlfn.XLOOKUP(LEFT(O241),$L$157:$L$164,$M$157:$M$164,,0,1),--RIGHT(O241)*_xlfn.XLOOKUP(LEFT(O241),$L$157:$L$164,$O$157:$O$164,,0,1),0),
_xlpm.col, IF(_xlfn.XLOOKUP(LEFT(O241),$L$157:$L$164,$N$157:$N$164,,0,1),--RIGHT(O241)*_xlfn.XLOOKUP(LEFT(O241),$L$157:$L$164,$P$157:$P$164,,0,1),0),
_xlpm.adjRow, IF(ROW(_xlpm.startCell) + _xlpm.row &lt;= 0, 1, _xlpm.row),
_xlpm.adjCol, IF(COLUMN(_xlpm.startCell) + _xlpm.col &lt;= 0, 1, _xlpm.col),
_xlpm.ref, OFFSET(INDIRECT(AN241),_xlpm.adjRow,_xlpm.adjCol,1,1),
ADDRESS(ROW(_xlpm.ref),COLUMN(_xlpm.ref),4,1))</f>
        <v>BQ33</v>
      </c>
      <c r="BP241" s="4" t="str" cm="1">
        <f t="array" aca="1" ref="BP241" ca="1">_xlfn.LET(
_xlpm.startCell, INDIRECT(AO241),
_xlpm.row, IF(_xlfn.XLOOKUP(LEFT(P241),$L$157:$L$164,$M$157:$M$164,,0,1),--RIGHT(P241)*_xlfn.XLOOKUP(LEFT(P241),$L$157:$L$164,$O$157:$O$164,,0,1),0),
_xlpm.col, IF(_xlfn.XLOOKUP(LEFT(P241),$L$157:$L$164,$N$157:$N$164,,0,1),--RIGHT(P241)*_xlfn.XLOOKUP(LEFT(P241),$L$157:$L$164,$P$157:$P$164,,0,1),0),
_xlpm.adjRow, IF(ROW(_xlpm.startCell) + _xlpm.row &lt;= 0, 1, _xlpm.row),
_xlpm.adjCol, IF(COLUMN(_xlpm.startCell) + _xlpm.col &lt;= 0, 1, _xlpm.col),
_xlpm.ref, OFFSET(INDIRECT(AO241),_xlpm.adjRow,_xlpm.adjCol,1,1),
ADDRESS(ROW(_xlpm.ref),COLUMN(_xlpm.ref),4,1))</f>
        <v>BN27</v>
      </c>
      <c r="BQ241" s="4" t="str" cm="1">
        <f t="array" aca="1" ref="BQ241" ca="1">_xlfn.LET(
_xlpm.startCell, INDIRECT(AP241),
_xlpm.row, IF(_xlfn.XLOOKUP(LEFT(Q241),$L$157:$L$164,$M$157:$M$164,,0,1),--RIGHT(Q241)*_xlfn.XLOOKUP(LEFT(Q241),$L$157:$L$164,$O$157:$O$164,,0,1),0),
_xlpm.col, IF(_xlfn.XLOOKUP(LEFT(Q241),$L$157:$L$164,$N$157:$N$164,,0,1),--RIGHT(Q241)*_xlfn.XLOOKUP(LEFT(Q241),$L$157:$L$164,$P$157:$P$164,,0,1),0),
_xlpm.adjRow, IF(ROW(_xlpm.startCell) + _xlpm.row &lt;= 0, 1, _xlpm.row),
_xlpm.adjCol, IF(COLUMN(_xlpm.startCell) + _xlpm.col &lt;= 0, 1, _xlpm.col),
_xlpm.ref, OFFSET(INDIRECT(AP241),_xlpm.adjRow,_xlpm.adjCol,1,1),
ADDRESS(ROW(_xlpm.ref),COLUMN(_xlpm.ref),4,1))</f>
        <v>BO24</v>
      </c>
      <c r="BR241" s="4" t="str" cm="1">
        <f t="array" aca="1" ref="BR241" ca="1">_xlfn.LET(
_xlpm.startCell, INDIRECT(AQ241),
_xlpm.row, IF(_xlfn.XLOOKUP(LEFT(R241),$L$157:$L$164,$M$157:$M$164,,0,1),--RIGHT(R241)*_xlfn.XLOOKUP(LEFT(R241),$L$157:$L$164,$O$157:$O$164,,0,1),0),
_xlpm.col, IF(_xlfn.XLOOKUP(LEFT(R241),$L$157:$L$164,$N$157:$N$164,,0,1),--RIGHT(R241)*_xlfn.XLOOKUP(LEFT(R241),$L$157:$L$164,$P$157:$P$164,,0,1),0),
_xlpm.adjRow, IF(ROW(_xlpm.startCell) + _xlpm.row &lt;= 0, 1, _xlpm.row),
_xlpm.adjCol, IF(COLUMN(_xlpm.startCell) + _xlpm.col &lt;= 0, 1, _xlpm.col),
_xlpm.ref, OFFSET(INDIRECT(AQ241),_xlpm.adjRow,_xlpm.adjCol,1,1),
ADDRESS(ROW(_xlpm.ref),COLUMN(_xlpm.ref),4,1))</f>
        <v>BE31</v>
      </c>
      <c r="BS241" s="4" t="str" cm="1">
        <f t="array" aca="1" ref="BS241" ca="1">_xlfn.LET(
_xlpm.startCell, INDIRECT(AR241),
_xlpm.row, IF(_xlfn.XLOOKUP(LEFT(S241),$L$157:$L$164,$M$157:$M$164,,0,1),--RIGHT(S241)*_xlfn.XLOOKUP(LEFT(S241),$L$157:$L$164,$O$157:$O$164,,0,1),0),
_xlpm.col, IF(_xlfn.XLOOKUP(LEFT(S241),$L$157:$L$164,$N$157:$N$164,,0,1),--RIGHT(S241)*_xlfn.XLOOKUP(LEFT(S241),$L$157:$L$164,$P$157:$P$164,,0,1),0),
_xlpm.adjRow, IF(ROW(_xlpm.startCell) + _xlpm.row &lt;= 0, 1, _xlpm.row),
_xlpm.adjCol, IF(COLUMN(_xlpm.startCell) + _xlpm.col &lt;= 0, 1, _xlpm.col),
_xlpm.ref, OFFSET(INDIRECT(AR241),_xlpm.adjRow,_xlpm.adjCol,1,1),
ADDRESS(ROW(_xlpm.ref),COLUMN(_xlpm.ref),4,1))</f>
        <v>AW19</v>
      </c>
      <c r="BT241" s="4" t="str" cm="1">
        <f t="array" aca="1" ref="BT241" ca="1">_xlfn.LET(
_xlpm.startCell, INDIRECT(AS241),
_xlpm.row, IF(_xlfn.XLOOKUP(LEFT(T241),$L$157:$L$164,$M$157:$M$164,,0,1),--RIGHT(T241)*_xlfn.XLOOKUP(LEFT(T241),$L$157:$L$164,$O$157:$O$164,,0,1),0),
_xlpm.col, IF(_xlfn.XLOOKUP(LEFT(T241),$L$157:$L$164,$N$157:$N$164,,0,1),--RIGHT(T241)*_xlfn.XLOOKUP(LEFT(T241),$L$157:$L$164,$P$157:$P$164,,0,1),0),
_xlpm.adjRow, IF(ROW(_xlpm.startCell) + _xlpm.row &lt;= 0, 1, _xlpm.row),
_xlpm.adjCol, IF(COLUMN(_xlpm.startCell) + _xlpm.col &lt;= 0, 1, _xlpm.col),
_xlpm.ref, OFFSET(INDIRECT(AS241),_xlpm.adjRow,_xlpm.adjCol,1,1),
ADDRESS(ROW(_xlpm.ref),COLUMN(_xlpm.ref),4,1))</f>
        <v>AW14</v>
      </c>
      <c r="BU241" s="4" t="str" cm="1">
        <f t="array" aca="1" ref="BU241" ca="1">_xlfn.LET(
_xlpm.startCell, INDIRECT(AT241),
_xlpm.row, IF(_xlfn.XLOOKUP(LEFT(U241),$L$157:$L$164,$M$157:$M$164,,0,1),--RIGHT(U241)*_xlfn.XLOOKUP(LEFT(U241),$L$157:$L$164,$O$157:$O$164,,0,1),0),
_xlpm.col, IF(_xlfn.XLOOKUP(LEFT(U241),$L$157:$L$164,$N$157:$N$164,,0,1),--RIGHT(U241)*_xlfn.XLOOKUP(LEFT(U241),$L$157:$L$164,$P$157:$P$164,,0,1),0),
_xlpm.adjRow, IF(ROW(_xlpm.startCell) + _xlpm.row &lt;= 0, 1, _xlpm.row),
_xlpm.adjCol, IF(COLUMN(_xlpm.startCell) + _xlpm.col &lt;= 0, 1, _xlpm.col),
_xlpm.ref, OFFSET(INDIRECT(AT241),_xlpm.adjRow,_xlpm.adjCol,1,1),
ADDRESS(ROW(_xlpm.ref),COLUMN(_xlpm.ref),4,1))</f>
        <v>AW8</v>
      </c>
      <c r="BV241" s="4" t="str" cm="1">
        <f t="array" aca="1" ref="BV241" ca="1">_xlfn.LET(
_xlpm.startCell, INDIRECT(AU241),
_xlpm.row, IF(_xlfn.XLOOKUP(LEFT(V241),$L$157:$L$164,$M$157:$M$164,,0,1),--RIGHT(V241)*_xlfn.XLOOKUP(LEFT(V241),$L$157:$L$164,$O$157:$O$164,,0,1),0),
_xlpm.col, IF(_xlfn.XLOOKUP(LEFT(V241),$L$157:$L$164,$N$157:$N$164,,0,1),--RIGHT(V241)*_xlfn.XLOOKUP(LEFT(V241),$L$157:$L$164,$P$157:$P$164,,0,1),0),
_xlpm.adjRow, IF(ROW(_xlpm.startCell) + _xlpm.row &lt;= 0, 1, _xlpm.row),
_xlpm.adjCol, IF(COLUMN(_xlpm.startCell) + _xlpm.col &lt;= 0, 1, _xlpm.col),
_xlpm.ref, OFFSET(INDIRECT(AU241),_xlpm.adjRow,_xlpm.adjCol,1,1),
ADDRESS(ROW(_xlpm.ref),COLUMN(_xlpm.ref),4,1))</f>
        <v>AY10</v>
      </c>
      <c r="BW241" s="4" t="str" cm="1">
        <f t="array" aca="1" ref="BW241" ca="1">_xlfn.LET(
_xlpm.startCell, INDIRECT(AV241),
_xlpm.row, IF(_xlfn.XLOOKUP(LEFT(W241),$L$157:$L$164,$M$157:$M$164,,0,1),--RIGHT(W241)*_xlfn.XLOOKUP(LEFT(W241),$L$157:$L$164,$O$157:$O$164,,0,1),0),
_xlpm.col, IF(_xlfn.XLOOKUP(LEFT(W241),$L$157:$L$164,$N$157:$N$164,,0,1),--RIGHT(W241)*_xlfn.XLOOKUP(LEFT(W241),$L$157:$L$164,$P$157:$P$164,,0,1),0),
_xlpm.adjRow, IF(ROW(_xlpm.startCell) + _xlpm.row &lt;= 0, 1, _xlpm.row),
_xlpm.adjCol, IF(COLUMN(_xlpm.startCell) + _xlpm.col &lt;= 0, 1, _xlpm.col),
_xlpm.ref, OFFSET(INDIRECT(AV241),_xlpm.adjRow,_xlpm.adjCol,1,1),
ADDRESS(ROW(_xlpm.ref),COLUMN(_xlpm.ref),4,1))</f>
        <v>AP1</v>
      </c>
      <c r="BX241" s="4" t="str" cm="1">
        <f t="array" aca="1" ref="BX241" ca="1">_xlfn.LET(
_xlpm.startCell, INDIRECT(AW241),
_xlpm.row, IF(_xlfn.XLOOKUP(LEFT(X241),$L$157:$L$164,$M$157:$M$164,,0,1),--RIGHT(X241)*_xlfn.XLOOKUP(LEFT(X241),$L$157:$L$164,$O$157:$O$164,,0,1),0),
_xlpm.col, IF(_xlfn.XLOOKUP(LEFT(X241),$L$157:$L$164,$N$157:$N$164,,0,1),--RIGHT(X241)*_xlfn.XLOOKUP(LEFT(X241),$L$157:$L$164,$P$157:$P$164,,0,1),0),
_xlpm.adjRow, IF(ROW(_xlpm.startCell) + _xlpm.row &lt;= 0, 1, _xlpm.row),
_xlpm.adjCol, IF(COLUMN(_xlpm.startCell) + _xlpm.col &lt;= 0, 1, _xlpm.col),
_xlpm.ref, OFFSET(INDIRECT(AW241),_xlpm.adjRow,_xlpm.adjCol,1,1),
ADDRESS(ROW(_xlpm.ref),COLUMN(_xlpm.ref),4,1))</f>
        <v>AP1</v>
      </c>
      <c r="BY241" s="4" t="str" cm="1">
        <f t="array" aca="1" ref="BY241" ca="1">_xlfn.LET(
_xlpm.startCell, INDIRECT(AX241),
_xlpm.row, IF(_xlfn.XLOOKUP(LEFT(Y241),$L$157:$L$164,$M$157:$M$164,,0,1),--RIGHT(Y241)*_xlfn.XLOOKUP(LEFT(Y241),$L$157:$L$164,$O$157:$O$164,,0,1),0),
_xlpm.col, IF(_xlfn.XLOOKUP(LEFT(Y241),$L$157:$L$164,$N$157:$N$164,,0,1),--RIGHT(Y241)*_xlfn.XLOOKUP(LEFT(Y241),$L$157:$L$164,$P$157:$P$164,,0,1),0),
_xlpm.adjRow, IF(ROW(_xlpm.startCell) + _xlpm.row &lt;= 0, 1, _xlpm.row),
_xlpm.adjCol, IF(COLUMN(_xlpm.startCell) + _xlpm.col &lt;= 0, 1, _xlpm.col),
_xlpm.ref, OFFSET(INDIRECT(AX241),_xlpm.adjRow,_xlpm.adjCol,1,1),
ADDRESS(ROW(_xlpm.ref),COLUMN(_xlpm.ref),4,1))</f>
        <v>AP14</v>
      </c>
      <c r="BZ241" s="4" t="str" cm="1">
        <f t="array" aca="1" ref="BZ241" ca="1">_xlfn.LET(
_xlpm.startCell, INDIRECT(AY241),
_xlpm.row, IF(_xlfn.XLOOKUP(LEFT(Z241),$L$157:$L$164,$M$157:$M$164,,0,1),--RIGHT(Z241)*_xlfn.XLOOKUP(LEFT(Z241),$L$157:$L$164,$O$157:$O$164,,0,1),0),
_xlpm.col, IF(_xlfn.XLOOKUP(LEFT(Z241),$L$157:$L$164,$N$157:$N$164,,0,1),--RIGHT(Z241)*_xlfn.XLOOKUP(LEFT(Z241),$L$157:$L$164,$P$157:$P$164,,0,1),0),
_xlpm.adjRow, IF(ROW(_xlpm.startCell) + _xlpm.row &lt;= 0, 1, _xlpm.row),
_xlpm.adjCol, IF(COLUMN(_xlpm.startCell) + _xlpm.col &lt;= 0, 1, _xlpm.col),
_xlpm.ref, OFFSET(INDIRECT(AY241),_xlpm.adjRow,_xlpm.adjCol,1,1),
ADDRESS(ROW(_xlpm.ref),COLUMN(_xlpm.ref),4,1))</f>
        <v>AP20</v>
      </c>
      <c r="CA241" s="4" t="str" cm="1">
        <f t="array" aca="1" ref="CA241" ca="1">_xlfn.LET(
_xlpm.startCell, INDIRECT(AZ241),
_xlpm.row, IF(_xlfn.XLOOKUP(LEFT(AA241),$L$157:$L$164,$M$157:$M$164,,0,1),--RIGHT(AA241)*_xlfn.XLOOKUP(LEFT(AA241),$L$157:$L$164,$O$157:$O$164,,0,1),0),
_xlpm.col, IF(_xlfn.XLOOKUP(LEFT(AA241),$L$157:$L$164,$N$157:$N$164,,0,1),--RIGHT(AA241)*_xlfn.XLOOKUP(LEFT(AA241),$L$157:$L$164,$P$157:$P$164,,0,1),0),
_xlpm.adjRow, IF(ROW(_xlpm.startCell) + _xlpm.row &lt;= 0, 1, _xlpm.row),
_xlpm.adjCol, IF(COLUMN(_xlpm.startCell) + _xlpm.col &lt;= 0, 1, _xlpm.col),
_xlpm.ref, OFFSET(INDIRECT(AZ241),_xlpm.adjRow,_xlpm.adjCol,1,1),
ADDRESS(ROW(_xlpm.ref),COLUMN(_xlpm.ref),4,1))</f>
        <v>AO20</v>
      </c>
      <c r="CB241" s="4" t="str" cm="1">
        <f t="array" aca="1" ref="CB241" ca="1">_xlfn.LET(
_xlpm.startCell, INDIRECT(BA241),
_xlpm.row, IF(_xlfn.XLOOKUP(LEFT(AB241),$L$157:$L$164,$M$157:$M$164,,0,1),--RIGHT(AB241)*_xlfn.XLOOKUP(LEFT(AB241),$L$157:$L$164,$O$157:$O$164,,0,1),0),
_xlpm.col, IF(_xlfn.XLOOKUP(LEFT(AB241),$L$157:$L$164,$N$157:$N$164,,0,1),--RIGHT(AB241)*_xlfn.XLOOKUP(LEFT(AB241),$L$157:$L$164,$P$157:$P$164,,0,1),0),
_xlpm.adjRow, IF(ROW(_xlpm.startCell) + _xlpm.row &lt;= 0, 1, _xlpm.row),
_xlpm.adjCol, IF(COLUMN(_xlpm.startCell) + _xlpm.col &lt;= 0, 1, _xlpm.col),
_xlpm.ref, OFFSET(INDIRECT(BA241),_xlpm.adjRow,_xlpm.adjCol,1,1),
ADDRESS(ROW(_xlpm.ref),COLUMN(_xlpm.ref),4,1))</f>
        <v>AO27</v>
      </c>
      <c r="CC241" s="4" t="str" cm="1">
        <f t="array" aca="1" ref="CC241" ca="1">_xlfn.LET(
_xlpm.startCell, INDIRECT(BB241),
_xlpm.row, IF(_xlfn.XLOOKUP(LEFT(AC241),$L$157:$L$164,$M$157:$M$164,,0,1),--RIGHT(AC241)*_xlfn.XLOOKUP(LEFT(AC241),$L$157:$L$164,$O$157:$O$164,,0,1),0),
_xlpm.col, IF(_xlfn.XLOOKUP(LEFT(AC241),$L$157:$L$164,$N$157:$N$164,,0,1),--RIGHT(AC241)*_xlfn.XLOOKUP(LEFT(AC241),$L$157:$L$164,$P$157:$P$164,,0,1),0),
_xlpm.adjRow, IF(ROW(_xlpm.startCell) + _xlpm.row &lt;= 0, 1, _xlpm.row),
_xlpm.adjCol, IF(COLUMN(_xlpm.startCell) + _xlpm.col &lt;= 0, 1, _xlpm.col),
_xlpm.ref, OFFSET(INDIRECT(BB241),_xlpm.adjRow,_xlpm.adjCol,1,1),
ADDRESS(ROW(_xlpm.ref),COLUMN(_xlpm.ref),4,1))</f>
        <v>AO21</v>
      </c>
      <c r="CD241" s="4" t="str" cm="1">
        <f t="array" aca="1" ref="CD241" ca="1">_xlfn.LET(
_xlpm.startCell, INDIRECT(BC241),
_xlpm.row, IF(_xlfn.XLOOKUP(LEFT(AD241),$L$157:$L$164,$M$157:$M$164,,0,1),--RIGHT(AD241)*_xlfn.XLOOKUP(LEFT(AD241),$L$157:$L$164,$O$157:$O$164,,0,1),0),
_xlpm.col, IF(_xlfn.XLOOKUP(LEFT(AD241),$L$157:$L$164,$N$157:$N$164,,0,1),--RIGHT(AD241)*_xlfn.XLOOKUP(LEFT(AD241),$L$157:$L$164,$P$157:$P$164,,0,1),0),
_xlpm.adjRow, IF(ROW(_xlpm.startCell) + _xlpm.row &lt;= 0, 1, _xlpm.row),
_xlpm.adjCol, IF(COLUMN(_xlpm.startCell) + _xlpm.col &lt;= 0, 1, _xlpm.col),
_xlpm.ref, OFFSET(INDIRECT(BC241),_xlpm.adjRow,_xlpm.adjCol,1,1),
ADDRESS(ROW(_xlpm.ref),COLUMN(_xlpm.ref),4,1))</f>
        <v>AN22</v>
      </c>
      <c r="CE241" s="4" t="str" cm="1">
        <f t="array" aca="1" ref="CE241" ca="1">_xlfn.LET(
_xlpm.startCell, INDIRECT(BD241),
_xlpm.row, IF(_xlfn.XLOOKUP(LEFT(AE241),$L$157:$L$164,$M$157:$M$164,,0,1),--RIGHT(AE241)*_xlfn.XLOOKUP(LEFT(AE241),$L$157:$L$164,$O$157:$O$164,,0,1),0),
_xlpm.col, IF(_xlfn.XLOOKUP(LEFT(AE241),$L$157:$L$164,$N$157:$N$164,,0,1),--RIGHT(AE241)*_xlfn.XLOOKUP(LEFT(AE241),$L$157:$L$164,$P$157:$P$164,,0,1),0),
_xlpm.adjRow, IF(ROW(_xlpm.startCell) + _xlpm.row &lt;= 0, 1, _xlpm.row),
_xlpm.adjCol, IF(COLUMN(_xlpm.startCell) + _xlpm.col &lt;= 0, 1, _xlpm.col),
_xlpm.ref, OFFSET(INDIRECT(BD241),_xlpm.adjRow,_xlpm.adjCol,1,1),
ADDRESS(ROW(_xlpm.ref),COLUMN(_xlpm.ref),4,1))</f>
        <v>AT28</v>
      </c>
      <c r="CF241" s="4" t="str" cm="1">
        <f t="array" aca="1" ref="CF241" ca="1">_xlfn.LET(
_xlpm.startCell, INDIRECT(BE241),
_xlpm.row, IF(_xlfn.XLOOKUP(LEFT(AF241),$L$157:$L$164,$M$157:$M$164,,0,1),--RIGHT(AF241)*_xlfn.XLOOKUP(LEFT(AF241),$L$157:$L$164,$O$157:$O$164,,0,1),0),
_xlpm.col, IF(_xlfn.XLOOKUP(LEFT(AF241),$L$157:$L$164,$N$157:$N$164,,0,1),--RIGHT(AF241)*_xlfn.XLOOKUP(LEFT(AF241),$L$157:$L$164,$P$157:$P$164,,0,1),0),
_xlpm.adjRow, IF(ROW(_xlpm.startCell) + _xlpm.row &lt;= 0, 1, _xlpm.row),
_xlpm.adjCol, IF(COLUMN(_xlpm.startCell) + _xlpm.col &lt;= 0, 1, _xlpm.col),
_xlpm.ref, OFFSET(INDIRECT(BE241),_xlpm.adjRow,_xlpm.adjCol,1,1),
ADDRESS(ROW(_xlpm.ref),COLUMN(_xlpm.ref),4,1))</f>
        <v>AT24</v>
      </c>
      <c r="CG241" s="4"/>
      <c r="CH241" s="4"/>
      <c r="CI241" s="4"/>
      <c r="CK241" s="1" t="b">
        <f ca="1"/>
        <v>1</v>
      </c>
      <c r="CL241" s="1" t="b">
        <f ca="1"/>
        <v>1</v>
      </c>
      <c r="CM241" s="1" t="b">
        <f ca="1"/>
        <v>1</v>
      </c>
      <c r="CN241" s="1" t="b">
        <f ca="1"/>
        <v>1</v>
      </c>
      <c r="CO241" s="1" t="b">
        <f ca="1"/>
        <v>1</v>
      </c>
      <c r="CP241" s="1" t="b">
        <f ca="1"/>
        <v>0</v>
      </c>
      <c r="CQ241" s="5" t="b">
        <f ca="1"/>
        <v>0</v>
      </c>
      <c r="CR241" s="4" t="b">
        <f ca="1"/>
        <v>0</v>
      </c>
      <c r="CS241" s="1" t="b">
        <f ca="1"/>
        <v>0</v>
      </c>
      <c r="CT241" s="1" t="b">
        <f ca="1"/>
        <v>0</v>
      </c>
      <c r="CU241" s="1" t="b">
        <f ca="1"/>
        <v>0</v>
      </c>
      <c r="CV241" s="1" t="b">
        <f ca="1"/>
        <v>1</v>
      </c>
      <c r="CW241" s="1" t="b">
        <f ca="1"/>
        <v>1</v>
      </c>
      <c r="CX241" s="1" t="b">
        <f ca="1"/>
        <v>1</v>
      </c>
      <c r="CY241" s="1" t="b">
        <f ca="1"/>
        <v>1</v>
      </c>
      <c r="CZ241" s="1" t="b">
        <f ca="1"/>
        <v>0</v>
      </c>
      <c r="DA241" s="1" t="b">
        <f ca="1"/>
        <v>0</v>
      </c>
      <c r="DB241" s="1" t="b">
        <f ca="1"/>
        <v>1</v>
      </c>
      <c r="DC241" s="1" t="b">
        <f ca="1"/>
        <v>1</v>
      </c>
      <c r="DD241" s="1" t="b">
        <f ca="1"/>
        <v>1</v>
      </c>
      <c r="DE241" s="1" t="b">
        <f ca="1"/>
        <v>1</v>
      </c>
      <c r="DF241" s="1" t="b">
        <f ca="1"/>
        <v>1</v>
      </c>
      <c r="DG241" s="1" t="b">
        <f ca="1"/>
        <v>1</v>
      </c>
      <c r="DH241" s="1" t="b">
        <f ca="1"/>
        <v>0</v>
      </c>
      <c r="DI241" s="1" t="b">
        <f ca="1"/>
        <v>1</v>
      </c>
    </row>
    <row r="242" spans="2:250" s="1" customFormat="1" ht="23.25">
      <c r="B242" s="14">
        <f t="shared" si="6"/>
        <v>112</v>
      </c>
      <c r="C242" s="12">
        <v>6</v>
      </c>
      <c r="D242" s="161">
        <v>8</v>
      </c>
      <c r="E242" s="23" t="str">
        <f ca="1"/>
        <v>Z15</v>
      </c>
      <c r="F242" s="5"/>
      <c r="G242" s="15" t="s">
        <v>29</v>
      </c>
      <c r="H242" s="15" t="s">
        <v>75</v>
      </c>
      <c r="I242" s="15" t="s">
        <v>89</v>
      </c>
      <c r="J242" s="15" t="s">
        <v>76</v>
      </c>
      <c r="K242" s="15" t="s">
        <v>91</v>
      </c>
      <c r="L242" s="15" t="s">
        <v>98</v>
      </c>
      <c r="M242" s="15" t="s">
        <v>115</v>
      </c>
      <c r="N242" s="15" t="s">
        <v>81</v>
      </c>
      <c r="O242" s="15" t="s">
        <v>94</v>
      </c>
      <c r="P242" s="15" t="s">
        <v>95</v>
      </c>
      <c r="Q242" s="15" t="s">
        <v>101</v>
      </c>
      <c r="R242" s="15" t="s">
        <v>86</v>
      </c>
      <c r="S242" s="15" t="s">
        <v>52</v>
      </c>
      <c r="T242" s="15" t="s">
        <v>97</v>
      </c>
      <c r="U242" s="15" t="s">
        <v>100</v>
      </c>
      <c r="V242" s="15" t="s">
        <v>106</v>
      </c>
      <c r="W242" s="15" t="s">
        <v>115</v>
      </c>
      <c r="X242" s="15" t="s">
        <v>68</v>
      </c>
      <c r="Y242" s="15" t="s">
        <v>121</v>
      </c>
      <c r="Z242" s="15" t="s">
        <v>96</v>
      </c>
      <c r="AA242" s="15" t="s">
        <v>59</v>
      </c>
      <c r="AB242" s="15" t="s">
        <v>73</v>
      </c>
      <c r="AC242" s="15" t="s">
        <v>77</v>
      </c>
      <c r="AD242" s="15" t="s">
        <v>122</v>
      </c>
      <c r="AE242" s="15" t="s">
        <v>87</v>
      </c>
      <c r="AF242" s="15" t="s">
        <v>125</v>
      </c>
      <c r="AH242" s="1" t="str" cm="1">
        <f t="array" aca="1" ref="AH242" ca="1">_xlfn.LET(
_xlpm.startCell, INDIRECT(G242),
_xlpm.row, IF(_xlfn.XLOOKUP(LEFT(H242),$L$157:$L$164,$M$157:$M$164,,0,1),--RIGHT(H242)*_xlfn.XLOOKUP(LEFT(H242),$L$157:$L$164,$O$157:$O$164,,0,1),0),
_xlpm.col, IF(_xlfn.XLOOKUP(LEFT(H242),$L$157:$L$164,$N$157:$N$164,,0,1),--RIGHT(H242)*_xlfn.XLOOKUP(LEFT(H242),$L$157:$L$164,$P$157:$P$164,,0,1),0),
_xlpm.adjRow, IF(ROW(_xlpm.startCell) + _xlpm.row &lt;= 0, 1, _xlpm.row),
_xlpm.adjCol, IF(COLUMN(_xlpm.startCell) + _xlpm.col &lt;= 0, 1, _xlpm.col),
_xlpm.ref, OFFSET(INDIRECT(G242),_xlpm.adjRow,_xlpm.adjCol,1,1),
ADDRESS(_xlfn.IFS(ROW(_xlpm.ref)&lt;8,8,ROW(_xlpm.ref)&gt;27,27,TRUE,ROW(_xlpm.ref)),_xlfn.IFS(COLUMN(_xlpm.ref)&lt;5,5,COLUMN(_xlpm.ref)&gt;64,64,TRUE,COLUMN(_xlpm.ref)),4,1))</f>
        <v>W27</v>
      </c>
      <c r="AI242" s="1" t="str" cm="1">
        <f t="array" aca="1" ref="AI242" ca="1">_xlfn.LET(
_xlpm.startCell, INDIRECT(AH242),
_xlpm.row, IF(_xlfn.XLOOKUP(LEFT(I242),$L$157:$L$164,$M$157:$M$164,,0,1),--RIGHT(I242)*_xlfn.XLOOKUP(LEFT(I242),$L$157:$L$164,$O$157:$O$164,,0,1),0),
_xlpm.col, IF(_xlfn.XLOOKUP(LEFT(I242),$L$157:$L$164,$N$157:$N$164,,0,1),--RIGHT(I242)*_xlfn.XLOOKUP(LEFT(I242),$L$157:$L$164,$P$157:$P$164,,0,1),0),
_xlpm.adjRow, IF(ROW(_xlpm.startCell) + _xlpm.row &lt;= 0, 1, _xlpm.row),
_xlpm.adjCol, IF(COLUMN(_xlpm.startCell) + _xlpm.col &lt;= 0, 1, _xlpm.col),
_xlpm.ref, OFFSET(INDIRECT(AH242),_xlpm.adjRow,_xlpm.adjCol,1,1),
ADDRESS(_xlfn.IFS(ROW(_xlpm.ref)&lt;8,8,ROW(_xlpm.ref)&gt;27,27,TRUE,ROW(_xlpm.ref)),_xlfn.IFS(COLUMN(_xlpm.ref)&lt;5,5,COLUMN(_xlpm.ref)&gt;64,64,TRUE,COLUMN(_xlpm.ref)),4,1))</f>
        <v>W24</v>
      </c>
      <c r="AJ242" s="1" t="str" cm="1">
        <f t="array" aca="1" ref="AJ242" ca="1">_xlfn.LET(
_xlpm.startCell, INDIRECT(AI242),
_xlpm.row, IF(_xlfn.XLOOKUP(LEFT(J242),$L$157:$L$164,$M$157:$M$164,,0,1),--RIGHT(J242)*_xlfn.XLOOKUP(LEFT(J242),$L$157:$L$164,$O$157:$O$164,,0,1),0),
_xlpm.col, IF(_xlfn.XLOOKUP(LEFT(J242),$L$157:$L$164,$N$157:$N$164,,0,1),--RIGHT(J242)*_xlfn.XLOOKUP(LEFT(J242),$L$157:$L$164,$P$157:$P$164,,0,1),0),
_xlpm.adjRow, IF(ROW(_xlpm.startCell) + _xlpm.row &lt;= 0, 1, _xlpm.row),
_xlpm.adjCol, IF(COLUMN(_xlpm.startCell) + _xlpm.col &lt;= 0, 1, _xlpm.col),
_xlpm.ref, OFFSET(INDIRECT(AI242),_xlpm.adjRow,_xlpm.adjCol,1,1),
ADDRESS(_xlfn.IFS(ROW(_xlpm.ref)&lt;8,8,ROW(_xlpm.ref)&gt;27,27,TRUE,ROW(_xlpm.ref)),_xlfn.IFS(COLUMN(_xlpm.ref)&lt;5,5,COLUMN(_xlpm.ref)&gt;64,64,TRUE,COLUMN(_xlpm.ref)),4,1))</f>
        <v>T24</v>
      </c>
      <c r="AK242" s="1" t="str" cm="1">
        <f t="array" aca="1" ref="AK242" ca="1">_xlfn.LET(
_xlpm.startCell, INDIRECT(AJ242),
_xlpm.row, IF(_xlfn.XLOOKUP(LEFT(K242),$L$157:$L$164,$M$157:$M$164,,0,1),--RIGHT(K242)*_xlfn.XLOOKUP(LEFT(K242),$L$157:$L$164,$O$157:$O$164,,0,1),0),
_xlpm.col, IF(_xlfn.XLOOKUP(LEFT(K242),$L$157:$L$164,$N$157:$N$164,,0,1),--RIGHT(K242)*_xlfn.XLOOKUP(LEFT(K242),$L$157:$L$164,$P$157:$P$164,,0,1),0),
_xlpm.adjRow, IF(ROW(_xlpm.startCell) + _xlpm.row &lt;= 0, 1, _xlpm.row),
_xlpm.adjCol, IF(COLUMN(_xlpm.startCell) + _xlpm.col &lt;= 0, 1, _xlpm.col),
_xlpm.ref, OFFSET(INDIRECT(AJ242),_xlpm.adjRow,_xlpm.adjCol,1,1),
ADDRESS(_xlfn.IFS(ROW(_xlpm.ref)&lt;8,8,ROW(_xlpm.ref)&gt;27,27,TRUE,ROW(_xlpm.ref)),_xlfn.IFS(COLUMN(_xlpm.ref)&lt;5,5,COLUMN(_xlpm.ref)&gt;64,64,TRUE,COLUMN(_xlpm.ref)),4,1))</f>
        <v>U24</v>
      </c>
      <c r="AL242" s="1" t="str" cm="1">
        <f t="array" aca="1" ref="AL242" ca="1">_xlfn.LET(
_xlpm.startCell, INDIRECT(AK242),
_xlpm.row, IF(_xlfn.XLOOKUP(LEFT(L242),$L$157:$L$164,$M$157:$M$164,,0,1),--RIGHT(L242)*_xlfn.XLOOKUP(LEFT(L242),$L$157:$L$164,$O$157:$O$164,,0,1),0),
_xlpm.col, IF(_xlfn.XLOOKUP(LEFT(L242),$L$157:$L$164,$N$157:$N$164,,0,1),--RIGHT(L242)*_xlfn.XLOOKUP(LEFT(L242),$L$157:$L$164,$P$157:$P$164,,0,1),0),
_xlpm.adjRow, IF(ROW(_xlpm.startCell) + _xlpm.row &lt;= 0, 1, _xlpm.row),
_xlpm.adjCol, IF(COLUMN(_xlpm.startCell) + _xlpm.col &lt;= 0, 1, _xlpm.col),
_xlpm.ref, OFFSET(INDIRECT(AK242),_xlpm.adjRow,_xlpm.adjCol,1,1),
ADDRESS(_xlfn.IFS(ROW(_xlpm.ref)&lt;8,8,ROW(_xlpm.ref)&gt;27,27,TRUE,ROW(_xlpm.ref)),_xlfn.IFS(COLUMN(_xlpm.ref)&lt;5,5,COLUMN(_xlpm.ref)&gt;64,64,TRUE,COLUMN(_xlpm.ref)),4,1))</f>
        <v>U22</v>
      </c>
      <c r="AM242" s="1" t="str" cm="1">
        <f t="array" aca="1" ref="AM242" ca="1">_xlfn.LET(
_xlpm.startCell, INDIRECT(AL242),
_xlpm.row, IF(_xlfn.XLOOKUP(LEFT(M242),$L$157:$L$164,$M$157:$M$164,,0,1),--RIGHT(M242)*_xlfn.XLOOKUP(LEFT(M242),$L$157:$L$164,$O$157:$O$164,,0,1),0),
_xlpm.col, IF(_xlfn.XLOOKUP(LEFT(M242),$L$157:$L$164,$N$157:$N$164,,0,1),--RIGHT(M242)*_xlfn.XLOOKUP(LEFT(M242),$L$157:$L$164,$P$157:$P$164,,0,1),0),
_xlpm.adjRow, IF(ROW(_xlpm.startCell) + _xlpm.row &lt;= 0, 1, _xlpm.row),
_xlpm.adjCol, IF(COLUMN(_xlpm.startCell) + _xlpm.col &lt;= 0, 1, _xlpm.col),
_xlpm.ref, OFFSET(INDIRECT(AL242),_xlpm.adjRow,_xlpm.adjCol,1,1),
ADDRESS(_xlfn.IFS(ROW(_xlpm.ref)&lt;8,8,ROW(_xlpm.ref)&gt;27,27,TRUE,ROW(_xlpm.ref)),_xlfn.IFS(COLUMN(_xlpm.ref)&lt;5,5,COLUMN(_xlpm.ref)&gt;64,64,TRUE,COLUMN(_xlpm.ref)),4,1))</f>
        <v>X22</v>
      </c>
      <c r="AN242" s="1" t="str" cm="1">
        <f t="array" aca="1" ref="AN242" ca="1">_xlfn.LET(
_xlpm.startCell, INDIRECT(AM242),
_xlpm.row, IF(_xlfn.XLOOKUP(LEFT(N242),$L$157:$L$164,$M$157:$M$164,,0,1),--RIGHT(N242)*_xlfn.XLOOKUP(LEFT(N242),$L$157:$L$164,$O$157:$O$164,,0,1),0),
_xlpm.col, IF(_xlfn.XLOOKUP(LEFT(N242),$L$157:$L$164,$N$157:$N$164,,0,1),--RIGHT(N242)*_xlfn.XLOOKUP(LEFT(N242),$L$157:$L$164,$P$157:$P$164,,0,1),0),
_xlpm.adjRow, IF(ROW(_xlpm.startCell) + _xlpm.row &lt;= 0, 1, _xlpm.row),
_xlpm.adjCol, IF(COLUMN(_xlpm.startCell) + _xlpm.col &lt;= 0, 1, _xlpm.col),
_xlpm.ref, OFFSET(INDIRECT(AM242),_xlpm.adjRow,_xlpm.adjCol,1,1),
ADDRESS(_xlfn.IFS(ROW(_xlpm.ref)&lt;8,8,ROW(_xlpm.ref)&gt;27,27,TRUE,ROW(_xlpm.ref)),_xlfn.IFS(COLUMN(_xlpm.ref)&lt;5,5,COLUMN(_xlpm.ref)&gt;64,64,TRUE,COLUMN(_xlpm.ref)),4,1))</f>
        <v>AB22</v>
      </c>
      <c r="AO242" s="1" t="str" cm="1">
        <f t="array" aca="1" ref="AO242" ca="1">_xlfn.LET(
_xlpm.startCell, INDIRECT(AN242),
_xlpm.row, IF(_xlfn.XLOOKUP(LEFT(O242),$L$157:$L$164,$M$157:$M$164,,0,1),--RIGHT(O242)*_xlfn.XLOOKUP(LEFT(O242),$L$157:$L$164,$O$157:$O$164,,0,1),0),
_xlpm.col, IF(_xlfn.XLOOKUP(LEFT(O242),$L$157:$L$164,$N$157:$N$164,,0,1),--RIGHT(O242)*_xlfn.XLOOKUP(LEFT(O242),$L$157:$L$164,$P$157:$P$164,,0,1),0),
_xlpm.adjRow, IF(ROW(_xlpm.startCell) + _xlpm.row &lt;= 0, 1, _xlpm.row),
_xlpm.adjCol, IF(COLUMN(_xlpm.startCell) + _xlpm.col &lt;= 0, 1, _xlpm.col),
_xlpm.ref, OFFSET(INDIRECT(AN242),_xlpm.adjRow,_xlpm.adjCol,1,1),
ADDRESS(_xlfn.IFS(ROW(_xlpm.ref)&lt;8,8,ROW(_xlpm.ref)&gt;27,27,TRUE,ROW(_xlpm.ref)),_xlfn.IFS(COLUMN(_xlpm.ref)&lt;5,5,COLUMN(_xlpm.ref)&gt;64,64,TRUE,COLUMN(_xlpm.ref)),4,1))</f>
        <v>AI22</v>
      </c>
      <c r="AP242" s="1" t="str" cm="1">
        <f t="array" aca="1" ref="AP242" ca="1">_xlfn.LET(
_xlpm.startCell, INDIRECT(AO242),
_xlpm.row, IF(_xlfn.XLOOKUP(LEFT(P242),$L$157:$L$164,$M$157:$M$164,,0,1),--RIGHT(P242)*_xlfn.XLOOKUP(LEFT(P242),$L$157:$L$164,$O$157:$O$164,,0,1),0),
_xlpm.col, IF(_xlfn.XLOOKUP(LEFT(P242),$L$157:$L$164,$N$157:$N$164,,0,1),--RIGHT(P242)*_xlfn.XLOOKUP(LEFT(P242),$L$157:$L$164,$P$157:$P$164,,0,1),0),
_xlpm.adjRow, IF(ROW(_xlpm.startCell) + _xlpm.row &lt;= 0, 1, _xlpm.row),
_xlpm.adjCol, IF(COLUMN(_xlpm.startCell) + _xlpm.col &lt;= 0, 1, _xlpm.col),
_xlpm.ref, OFFSET(INDIRECT(AO242),_xlpm.adjRow,_xlpm.adjCol,1,1),
ADDRESS(_xlfn.IFS(ROW(_xlpm.ref)&lt;8,8,ROW(_xlpm.ref)&gt;27,27,TRUE,ROW(_xlpm.ref)),_xlfn.IFS(COLUMN(_xlpm.ref)&lt;5,5,COLUMN(_xlpm.ref)&gt;64,64,TRUE,COLUMN(_xlpm.ref)),4,1))</f>
        <v>AI27</v>
      </c>
      <c r="AQ242" s="1" t="str" cm="1">
        <f t="array" aca="1" ref="AQ242" ca="1">_xlfn.LET(
_xlpm.startCell, INDIRECT(AP242),
_xlpm.row, IF(_xlfn.XLOOKUP(LEFT(Q242),$L$157:$L$164,$M$157:$M$164,,0,1),--RIGHT(Q242)*_xlfn.XLOOKUP(LEFT(Q242),$L$157:$L$164,$O$157:$O$164,,0,1),0),
_xlpm.col, IF(_xlfn.XLOOKUP(LEFT(Q242),$L$157:$L$164,$N$157:$N$164,,0,1),--RIGHT(Q242)*_xlfn.XLOOKUP(LEFT(Q242),$L$157:$L$164,$P$157:$P$164,,0,1),0),
_xlpm.adjRow, IF(ROW(_xlpm.startCell) + _xlpm.row &lt;= 0, 1, _xlpm.row),
_xlpm.adjCol, IF(COLUMN(_xlpm.startCell) + _xlpm.col &lt;= 0, 1, _xlpm.col),
_xlpm.ref, OFFSET(INDIRECT(AP242),_xlpm.adjRow,_xlpm.adjCol,1,1),
ADDRESS(_xlfn.IFS(ROW(_xlpm.ref)&lt;8,8,ROW(_xlpm.ref)&gt;27,27,TRUE,ROW(_xlpm.ref)),_xlfn.IFS(COLUMN(_xlpm.ref)&lt;5,5,COLUMN(_xlpm.ref)&gt;64,64,TRUE,COLUMN(_xlpm.ref)),4,1))</f>
        <v>AI19</v>
      </c>
      <c r="AR242" s="1" t="str" cm="1">
        <f t="array" aca="1" ref="AR242" ca="1">_xlfn.LET(
_xlpm.startCell, INDIRECT(AQ242),
_xlpm.row, IF(_xlfn.XLOOKUP(LEFT(R242),$L$157:$L$164,$M$157:$M$164,,0,1),--RIGHT(R242)*_xlfn.XLOOKUP(LEFT(R242),$L$157:$L$164,$O$157:$O$164,,0,1),0),
_xlpm.col, IF(_xlfn.XLOOKUP(LEFT(R242),$L$157:$L$164,$N$157:$N$164,,0,1),--RIGHT(R242)*_xlfn.XLOOKUP(LEFT(R242),$L$157:$L$164,$P$157:$P$164,,0,1),0),
_xlpm.adjRow, IF(ROW(_xlpm.startCell) + _xlpm.row &lt;= 0, 1, _xlpm.row),
_xlpm.adjCol, IF(COLUMN(_xlpm.startCell) + _xlpm.col &lt;= 0, 1, _xlpm.col),
_xlpm.ref, OFFSET(INDIRECT(AQ242),_xlpm.adjRow,_xlpm.adjCol,1,1),
ADDRESS(_xlfn.IFS(ROW(_xlpm.ref)&lt;8,8,ROW(_xlpm.ref)&gt;27,27,TRUE,ROW(_xlpm.ref)),_xlfn.IFS(COLUMN(_xlpm.ref)&lt;5,5,COLUMN(_xlpm.ref)&gt;64,64,TRUE,COLUMN(_xlpm.ref)),4,1))</f>
        <v>AK19</v>
      </c>
      <c r="AS242" s="1" t="str" cm="1">
        <f t="array" aca="1" ref="AS242" ca="1">_xlfn.LET(
_xlpm.startCell, INDIRECT(AR242),
_xlpm.row, IF(_xlfn.XLOOKUP(LEFT(S242),$L$157:$L$164,$M$157:$M$164,,0,1),--RIGHT(S242)*_xlfn.XLOOKUP(LEFT(S242),$L$157:$L$164,$O$157:$O$164,,0,1),0),
_xlpm.col, IF(_xlfn.XLOOKUP(LEFT(S242),$L$157:$L$164,$N$157:$N$164,,0,1),--RIGHT(S242)*_xlfn.XLOOKUP(LEFT(S242),$L$157:$L$164,$P$157:$P$164,,0,1),0),
_xlpm.adjRow, IF(ROW(_xlpm.startCell) + _xlpm.row &lt;= 0, 1, _xlpm.row),
_xlpm.adjCol, IF(COLUMN(_xlpm.startCell) + _xlpm.col &lt;= 0, 1, _xlpm.col),
_xlpm.ref, OFFSET(INDIRECT(AR242),_xlpm.adjRow,_xlpm.adjCol,1,1),
ADDRESS(_xlfn.IFS(ROW(_xlpm.ref)&lt;8,8,ROW(_xlpm.ref)&gt;27,27,TRUE,ROW(_xlpm.ref)),_xlfn.IFS(COLUMN(_xlpm.ref)&lt;5,5,COLUMN(_xlpm.ref)&gt;64,64,TRUE,COLUMN(_xlpm.ref)),4,1))</f>
        <v>AS11</v>
      </c>
      <c r="AT242" s="1" t="str" cm="1">
        <f t="array" aca="1" ref="AT242" ca="1">_xlfn.LET(
_xlpm.startCell, INDIRECT(AS242),
_xlpm.row, IF(_xlfn.XLOOKUP(LEFT(T242),$L$157:$L$164,$M$157:$M$164,,0,1),--RIGHT(T242)*_xlfn.XLOOKUP(LEFT(T242),$L$157:$L$164,$O$157:$O$164,,0,1),0),
_xlpm.col, IF(_xlfn.XLOOKUP(LEFT(T242),$L$157:$L$164,$N$157:$N$164,,0,1),--RIGHT(T242)*_xlfn.XLOOKUP(LEFT(T242),$L$157:$L$164,$P$157:$P$164,,0,1),0),
_xlpm.adjRow, IF(ROW(_xlpm.startCell) + _xlpm.row &lt;= 0, 1, _xlpm.row),
_xlpm.adjCol, IF(COLUMN(_xlpm.startCell) + _xlpm.col &lt;= 0, 1, _xlpm.col),
_xlpm.ref, OFFSET(INDIRECT(AS242),_xlpm.adjRow,_xlpm.adjCol,1,1),
ADDRESS(_xlfn.IFS(ROW(_xlpm.ref)&lt;8,8,ROW(_xlpm.ref)&gt;27,27,TRUE,ROW(_xlpm.ref)),_xlfn.IFS(COLUMN(_xlpm.ref)&lt;5,5,COLUMN(_xlpm.ref)&gt;64,64,TRUE,COLUMN(_xlpm.ref)),4,1))</f>
        <v>AS18</v>
      </c>
      <c r="AU242" s="1" t="str" cm="1">
        <f t="array" aca="1" ref="AU242" ca="1">_xlfn.LET(
_xlpm.startCell, INDIRECT(AT242),
_xlpm.row, IF(_xlfn.XLOOKUP(LEFT(U242),$L$157:$L$164,$M$157:$M$164,,0,1),--RIGHT(U242)*_xlfn.XLOOKUP(LEFT(U242),$L$157:$L$164,$O$157:$O$164,,0,1),0),
_xlpm.col, IF(_xlfn.XLOOKUP(LEFT(U242),$L$157:$L$164,$N$157:$N$164,,0,1),--RIGHT(U242)*_xlfn.XLOOKUP(LEFT(U242),$L$157:$L$164,$P$157:$P$164,,0,1),0),
_xlpm.adjRow, IF(ROW(_xlpm.startCell) + _xlpm.row &lt;= 0, 1, _xlpm.row),
_xlpm.adjCol, IF(COLUMN(_xlpm.startCell) + _xlpm.col &lt;= 0, 1, _xlpm.col),
_xlpm.ref, OFFSET(INDIRECT(AT242),_xlpm.adjRow,_xlpm.adjCol,1,1),
ADDRESS(_xlfn.IFS(ROW(_xlpm.ref)&lt;8,8,ROW(_xlpm.ref)&gt;27,27,TRUE,ROW(_xlpm.ref)),_xlfn.IFS(COLUMN(_xlpm.ref)&lt;5,5,COLUMN(_xlpm.ref)&gt;64,64,TRUE,COLUMN(_xlpm.ref)),4,1))</f>
        <v>AS17</v>
      </c>
      <c r="AV242" s="1" t="str" cm="1">
        <f t="array" aca="1" ref="AV242" ca="1">_xlfn.LET(
_xlpm.startCell, INDIRECT(AU242),
_xlpm.row, IF(_xlfn.XLOOKUP(LEFT(V242),$L$157:$L$164,$M$157:$M$164,,0,1),--RIGHT(V242)*_xlfn.XLOOKUP(LEFT(V242),$L$157:$L$164,$O$157:$O$164,,0,1),0),
_xlpm.col, IF(_xlfn.XLOOKUP(LEFT(V242),$L$157:$L$164,$N$157:$N$164,,0,1),--RIGHT(V242)*_xlfn.XLOOKUP(LEFT(V242),$L$157:$L$164,$P$157:$P$164,,0,1),0),
_xlpm.adjRow, IF(ROW(_xlpm.startCell) + _xlpm.row &lt;= 0, 1, _xlpm.row),
_xlpm.adjCol, IF(COLUMN(_xlpm.startCell) + _xlpm.col &lt;= 0, 1, _xlpm.col),
_xlpm.ref, OFFSET(INDIRECT(AU242),_xlpm.adjRow,_xlpm.adjCol,1,1),
ADDRESS(_xlfn.IFS(ROW(_xlpm.ref)&lt;8,8,ROW(_xlpm.ref)&gt;27,27,TRUE,ROW(_xlpm.ref)),_xlfn.IFS(COLUMN(_xlpm.ref)&lt;5,5,COLUMN(_xlpm.ref)&gt;64,64,TRUE,COLUMN(_xlpm.ref)),4,1))</f>
        <v>AM17</v>
      </c>
      <c r="AW242" s="1" t="str" cm="1">
        <f t="array" aca="1" ref="AW242" ca="1">_xlfn.LET(
_xlpm.startCell, INDIRECT(AV242),
_xlpm.row, IF(_xlfn.XLOOKUP(LEFT(W242),$L$157:$L$164,$M$157:$M$164,,0,1),--RIGHT(W242)*_xlfn.XLOOKUP(LEFT(W242),$L$157:$L$164,$O$157:$O$164,,0,1),0),
_xlpm.col, IF(_xlfn.XLOOKUP(LEFT(W242),$L$157:$L$164,$N$157:$N$164,,0,1),--RIGHT(W242)*_xlfn.XLOOKUP(LEFT(W242),$L$157:$L$164,$P$157:$P$164,,0,1),0),
_xlpm.adjRow, IF(ROW(_xlpm.startCell) + _xlpm.row &lt;= 0, 1, _xlpm.row),
_xlpm.adjCol, IF(COLUMN(_xlpm.startCell) + _xlpm.col &lt;= 0, 1, _xlpm.col),
_xlpm.ref, OFFSET(INDIRECT(AV242),_xlpm.adjRow,_xlpm.adjCol,1,1),
ADDRESS(_xlfn.IFS(ROW(_xlpm.ref)&lt;8,8,ROW(_xlpm.ref)&gt;27,27,TRUE,ROW(_xlpm.ref)),_xlfn.IFS(COLUMN(_xlpm.ref)&lt;5,5,COLUMN(_xlpm.ref)&gt;64,64,TRUE,COLUMN(_xlpm.ref)),4,1))</f>
        <v>AP17</v>
      </c>
      <c r="AX242" s="1" t="str" cm="1">
        <f t="array" aca="1" ref="AX242" ca="1">_xlfn.LET(
_xlpm.startCell, INDIRECT(AW242),
_xlpm.row, IF(_xlfn.XLOOKUP(LEFT(X242),$L$157:$L$164,$M$157:$M$164,,0,1),--RIGHT(X242)*_xlfn.XLOOKUP(LEFT(X242),$L$157:$L$164,$O$157:$O$164,,0,1),0),
_xlpm.col, IF(_xlfn.XLOOKUP(LEFT(X242),$L$157:$L$164,$N$157:$N$164,,0,1),--RIGHT(X242)*_xlfn.XLOOKUP(LEFT(X242),$L$157:$L$164,$P$157:$P$164,,0,1),0),
_xlpm.adjRow, IF(ROW(_xlpm.startCell) + _xlpm.row &lt;= 0, 1, _xlpm.row),
_xlpm.adjCol, IF(COLUMN(_xlpm.startCell) + _xlpm.col &lt;= 0, 1, _xlpm.col),
_xlpm.ref, OFFSET(INDIRECT(AW242),_xlpm.adjRow,_xlpm.adjCol,1,1),
ADDRESS(_xlfn.IFS(ROW(_xlpm.ref)&lt;8,8,ROW(_xlpm.ref)&gt;27,27,TRUE,ROW(_xlpm.ref)),_xlfn.IFS(COLUMN(_xlpm.ref)&lt;5,5,COLUMN(_xlpm.ref)&gt;64,64,TRUE,COLUMN(_xlpm.ref)),4,1))</f>
        <v>AP19</v>
      </c>
      <c r="AY242" s="1" t="str" cm="1">
        <f t="array" aca="1" ref="AY242" ca="1">_xlfn.LET(
_xlpm.startCell, INDIRECT(AX242),
_xlpm.row, IF(_xlfn.XLOOKUP(LEFT(Y242),$L$157:$L$164,$M$157:$M$164,,0,1),--RIGHT(Y242)*_xlfn.XLOOKUP(LEFT(Y242),$L$157:$L$164,$O$157:$O$164,,0,1),0),
_xlpm.col, IF(_xlfn.XLOOKUP(LEFT(Y242),$L$157:$L$164,$N$157:$N$164,,0,1),--RIGHT(Y242)*_xlfn.XLOOKUP(LEFT(Y242),$L$157:$L$164,$P$157:$P$164,,0,1),0),
_xlpm.adjRow, IF(ROW(_xlpm.startCell) + _xlpm.row &lt;= 0, 1, _xlpm.row),
_xlpm.adjCol, IF(COLUMN(_xlpm.startCell) + _xlpm.col &lt;= 0, 1, _xlpm.col),
_xlpm.ref, OFFSET(INDIRECT(AX242),_xlpm.adjRow,_xlpm.adjCol,1,1),
ADDRESS(_xlfn.IFS(ROW(_xlpm.ref)&lt;8,8,ROW(_xlpm.ref)&gt;27,27,TRUE,ROW(_xlpm.ref)),_xlfn.IFS(COLUMN(_xlpm.ref)&lt;5,5,COLUMN(_xlpm.ref)&gt;64,64,TRUE,COLUMN(_xlpm.ref)),4,1))</f>
        <v>AP15</v>
      </c>
      <c r="AZ242" s="1" t="str" cm="1">
        <f t="array" aca="1" ref="AZ242" ca="1">_xlfn.LET(
_xlpm.startCell, INDIRECT(AY242),
_xlpm.row, IF(_xlfn.XLOOKUP(LEFT(Z242),$L$157:$L$164,$M$157:$M$164,,0,1),--RIGHT(Z242)*_xlfn.XLOOKUP(LEFT(Z242),$L$157:$L$164,$O$157:$O$164,,0,1),0),
_xlpm.col, IF(_xlfn.XLOOKUP(LEFT(Z242),$L$157:$L$164,$N$157:$N$164,,0,1),--RIGHT(Z242)*_xlfn.XLOOKUP(LEFT(Z242),$L$157:$L$164,$P$157:$P$164,,0,1),0),
_xlpm.adjRow, IF(ROW(_xlpm.startCell) + _xlpm.row &lt;= 0, 1, _xlpm.row),
_xlpm.adjCol, IF(COLUMN(_xlpm.startCell) + _xlpm.col &lt;= 0, 1, _xlpm.col),
_xlpm.ref, OFFSET(INDIRECT(AY242),_xlpm.adjRow,_xlpm.adjCol,1,1),
ADDRESS(_xlfn.IFS(ROW(_xlpm.ref)&lt;8,8,ROW(_xlpm.ref)&gt;27,27,TRUE,ROW(_xlpm.ref)),_xlfn.IFS(COLUMN(_xlpm.ref)&lt;5,5,COLUMN(_xlpm.ref)&gt;64,64,TRUE,COLUMN(_xlpm.ref)),4,1))</f>
        <v>AG15</v>
      </c>
      <c r="BA242" s="1" t="str" cm="1">
        <f t="array" aca="1" ref="BA242" ca="1">_xlfn.LET(
_xlpm.startCell, INDIRECT(AZ242),
_xlpm.row, IF(_xlfn.XLOOKUP(LEFT(AA242),$L$157:$L$164,$M$157:$M$164,,0,1),--RIGHT(AA242)*_xlfn.XLOOKUP(LEFT(AA242),$L$157:$L$164,$O$157:$O$164,,0,1),0),
_xlpm.col, IF(_xlfn.XLOOKUP(LEFT(AA242),$L$157:$L$164,$N$157:$N$164,,0,1),--RIGHT(AA242)*_xlfn.XLOOKUP(LEFT(AA242),$L$157:$L$164,$P$157:$P$164,,0,1),0),
_xlpm.adjRow, IF(ROW(_xlpm.startCell) + _xlpm.row &lt;= 0, 1, _xlpm.row),
_xlpm.adjCol, IF(COLUMN(_xlpm.startCell) + _xlpm.col &lt;= 0, 1, _xlpm.col),
_xlpm.ref, OFFSET(INDIRECT(AZ242),_xlpm.adjRow,_xlpm.adjCol,1,1),
ADDRESS(_xlfn.IFS(ROW(_xlpm.ref)&lt;8,8,ROW(_xlpm.ref)&gt;27,27,TRUE,ROW(_xlpm.ref)),_xlfn.IFS(COLUMN(_xlpm.ref)&lt;5,5,COLUMN(_xlpm.ref)&gt;64,64,TRUE,COLUMN(_xlpm.ref)),4,1))</f>
        <v>AB10</v>
      </c>
      <c r="BB242" s="1" t="str" cm="1">
        <f t="array" aca="1" ref="BB242" ca="1">_xlfn.LET(
_xlpm.startCell, INDIRECT(BA242),
_xlpm.row, IF(_xlfn.XLOOKUP(LEFT(AB242),$L$157:$L$164,$M$157:$M$164,,0,1),--RIGHT(AB242)*_xlfn.XLOOKUP(LEFT(AB242),$L$157:$L$164,$O$157:$O$164,,0,1),0),
_xlpm.col, IF(_xlfn.XLOOKUP(LEFT(AB242),$L$157:$L$164,$N$157:$N$164,,0,1),--RIGHT(AB242)*_xlfn.XLOOKUP(LEFT(AB242),$L$157:$L$164,$P$157:$P$164,,0,1),0),
_xlpm.adjRow, IF(ROW(_xlpm.startCell) + _xlpm.row &lt;= 0, 1, _xlpm.row),
_xlpm.adjCol, IF(COLUMN(_xlpm.startCell) + _xlpm.col &lt;= 0, 1, _xlpm.col),
_xlpm.ref, OFFSET(INDIRECT(BA242),_xlpm.adjRow,_xlpm.adjCol,1,1),
ADDRESS(_xlfn.IFS(ROW(_xlpm.ref)&lt;8,8,ROW(_xlpm.ref)&gt;27,27,TRUE,ROW(_xlpm.ref)),_xlfn.IFS(COLUMN(_xlpm.ref)&lt;5,5,COLUMN(_xlpm.ref)&gt;64,64,TRUE,COLUMN(_xlpm.ref)),4,1))</f>
        <v>AE8</v>
      </c>
      <c r="BC242" s="1" t="str" cm="1">
        <f t="array" aca="1" ref="BC242" ca="1">_xlfn.LET(
_xlpm.startCell, INDIRECT(BB242),
_xlpm.row, IF(_xlfn.XLOOKUP(LEFT(AC242),$L$157:$L$164,$M$157:$M$164,,0,1),--RIGHT(AC242)*_xlfn.XLOOKUP(LEFT(AC242),$L$157:$L$164,$O$157:$O$164,,0,1),0),
_xlpm.col, IF(_xlfn.XLOOKUP(LEFT(AC242),$L$157:$L$164,$N$157:$N$164,,0,1),--RIGHT(AC242)*_xlfn.XLOOKUP(LEFT(AC242),$L$157:$L$164,$P$157:$P$164,,0,1),0),
_xlpm.adjRow, IF(ROW(_xlpm.startCell) + _xlpm.row &lt;= 0, 1, _xlpm.row),
_xlpm.adjCol, IF(COLUMN(_xlpm.startCell) + _xlpm.col &lt;= 0, 1, _xlpm.col),
_xlpm.ref, OFFSET(INDIRECT(BB242),_xlpm.adjRow,_xlpm.adjCol,1,1),
ADDRESS(_xlfn.IFS(ROW(_xlpm.ref)&lt;8,8,ROW(_xlpm.ref)&gt;27,27,TRUE,ROW(_xlpm.ref)),_xlfn.IFS(COLUMN(_xlpm.ref)&lt;5,5,COLUMN(_xlpm.ref)&gt;64,64,TRUE,COLUMN(_xlpm.ref)),4,1))</f>
        <v>AE12</v>
      </c>
      <c r="BD242" s="1" t="str" cm="1">
        <f t="array" aca="1" ref="BD242" ca="1">_xlfn.LET(
_xlpm.startCell, INDIRECT(BC242),
_xlpm.row, IF(_xlfn.XLOOKUP(LEFT(AD242),$L$157:$L$164,$M$157:$M$164,,0,1),--RIGHT(AD242)*_xlfn.XLOOKUP(LEFT(AD242),$L$157:$L$164,$O$157:$O$164,,0,1),0),
_xlpm.col, IF(_xlfn.XLOOKUP(LEFT(AD242),$L$157:$L$164,$N$157:$N$164,,0,1),--RIGHT(AD242)*_xlfn.XLOOKUP(LEFT(AD242),$L$157:$L$164,$P$157:$P$164,,0,1),0),
_xlpm.adjRow, IF(ROW(_xlpm.startCell) + _xlpm.row &lt;= 0, 1, _xlpm.row),
_xlpm.adjCol, IF(COLUMN(_xlpm.startCell) + _xlpm.col &lt;= 0, 1, _xlpm.col),
_xlpm.ref, OFFSET(INDIRECT(BC242),_xlpm.adjRow,_xlpm.adjCol,1,1),
ADDRESS(_xlfn.IFS(ROW(_xlpm.ref)&lt;8,8,ROW(_xlpm.ref)&gt;27,27,TRUE,ROW(_xlpm.ref)),_xlfn.IFS(COLUMN(_xlpm.ref)&lt;5,5,COLUMN(_xlpm.ref)&gt;64,64,TRUE,COLUMN(_xlpm.ref)),4,1))</f>
        <v>Z17</v>
      </c>
      <c r="BE242" s="1" t="str" cm="1">
        <f t="array" aca="1" ref="BE242" ca="1">_xlfn.LET(
_xlpm.startCell, INDIRECT(BD242),
_xlpm.row, IF(_xlfn.XLOOKUP(LEFT(AE242),$L$157:$L$164,$M$157:$M$164,,0,1),--RIGHT(AE242)*_xlfn.XLOOKUP(LEFT(AE242),$L$157:$L$164,$O$157:$O$164,,0,1),0),
_xlpm.col, IF(_xlfn.XLOOKUP(LEFT(AE242),$L$157:$L$164,$N$157:$N$164,,0,1),--RIGHT(AE242)*_xlfn.XLOOKUP(LEFT(AE242),$L$157:$L$164,$P$157:$P$164,,0,1),0),
_xlpm.adjRow, IF(ROW(_xlpm.startCell) + _xlpm.row &lt;= 0, 1, _xlpm.row),
_xlpm.adjCol, IF(COLUMN(_xlpm.startCell) + _xlpm.col &lt;= 0, 1, _xlpm.col),
_xlpm.ref, OFFSET(INDIRECT(BD242),_xlpm.adjRow,_xlpm.adjCol,1,1),
ADDRESS(_xlfn.IFS(ROW(_xlpm.ref)&lt;8,8,ROW(_xlpm.ref)&gt;27,27,TRUE,ROW(_xlpm.ref)),_xlfn.IFS(COLUMN(_xlpm.ref)&lt;5,5,COLUMN(_xlpm.ref)&gt;64,64,TRUE,COLUMN(_xlpm.ref)),4,1))</f>
        <v>AB15</v>
      </c>
      <c r="BF242" s="1" t="str" cm="1">
        <f t="array" aca="1" ref="BF242" ca="1">_xlfn.LET(
_xlpm.startCell, INDIRECT(BE242),
_xlpm.row, IF(_xlfn.XLOOKUP(LEFT(AF242),$L$157:$L$164,$M$157:$M$164,,0,1),--RIGHT(AF242)*_xlfn.XLOOKUP(LEFT(AF242),$L$157:$L$164,$O$157:$O$164,,0,1),0),
_xlpm.col, IF(_xlfn.XLOOKUP(LEFT(AF242),$L$157:$L$164,$N$157:$N$164,,0,1),--RIGHT(AF242)*_xlfn.XLOOKUP(LEFT(AF242),$L$157:$L$164,$P$157:$P$164,,0,1),0),
_xlpm.adjRow, IF(ROW(_xlpm.startCell) + _xlpm.row &lt;= 0, 1, _xlpm.row),
_xlpm.adjCol, IF(COLUMN(_xlpm.startCell) + _xlpm.col &lt;= 0, 1, _xlpm.col),
_xlpm.ref, OFFSET(INDIRECT(BE242),_xlpm.adjRow,_xlpm.adjCol,1,1),
ADDRESS(_xlfn.IFS(ROW(_xlpm.ref)&lt;8,8,ROW(_xlpm.ref)&gt;27,27,TRUE,ROW(_xlpm.ref)),_xlfn.IFS(COLUMN(_xlpm.ref)&lt;5,5,COLUMN(_xlpm.ref)&gt;64,64,TRUE,COLUMN(_xlpm.ref)),4,1))</f>
        <v>Z15</v>
      </c>
      <c r="BG242" s="4"/>
      <c r="BH242" s="4" t="str" cm="1">
        <f t="array" aca="1" ref="BH242" ca="1">_xlfn.LET(
_xlpm.startCell, INDIRECT(G242),
_xlpm.row, IF(_xlfn.XLOOKUP(LEFT(H242),$L$157:$L$164,$M$157:$M$164,,0,1),--RIGHT(H242)*_xlfn.XLOOKUP(LEFT(H242),$L$157:$L$164,$O$157:$O$164,,0,1),0),
_xlpm.col, IF(_xlfn.XLOOKUP(LEFT(H242),$L$157:$L$164,$N$157:$N$164,,0,1),--RIGHT(H242)*_xlfn.XLOOKUP(LEFT(H242),$L$157:$L$164,$P$157:$P$164,,0,1),0),
_xlpm.adjRow, IF(ROW(_xlpm.startCell) + _xlpm.row &lt;= 0, 1, _xlpm.row),
_xlpm.adjCol, IF(COLUMN(_xlpm.startCell) + _xlpm.col &lt;= 0, 1, _xlpm.col),
_xlpm.ref, OFFSET(INDIRECT(G242),_xlpm.adjRow,_xlpm.adjCol,1,1),
ADDRESS(ROW(_xlpm.ref),COLUMN(_xlpm.ref),4,1))</f>
        <v>W30</v>
      </c>
      <c r="BI242" s="4" t="str" cm="1">
        <f t="array" aca="1" ref="BI242" ca="1">_xlfn.LET(
_xlpm.startCell, INDIRECT(AH242),
_xlpm.row, IF(_xlfn.XLOOKUP(LEFT(I242),$L$157:$L$164,$M$157:$M$164,,0,1),--RIGHT(I242)*_xlfn.XLOOKUP(LEFT(I242),$L$157:$L$164,$O$157:$O$164,,0,1),0),
_xlpm.col, IF(_xlfn.XLOOKUP(LEFT(I242),$L$157:$L$164,$N$157:$N$164,,0,1),--RIGHT(I242)*_xlfn.XLOOKUP(LEFT(I242),$L$157:$L$164,$P$157:$P$164,,0,1),0),
_xlpm.adjRow, IF(ROW(_xlpm.startCell) + _xlpm.row &lt;= 0, 1, _xlpm.row),
_xlpm.adjCol, IF(COLUMN(_xlpm.startCell) + _xlpm.col &lt;= 0, 1, _xlpm.col),
_xlpm.ref, OFFSET(INDIRECT(AH242),_xlpm.adjRow,_xlpm.adjCol,1,1),
ADDRESS(ROW(_xlpm.ref),COLUMN(_xlpm.ref),4,1))</f>
        <v>W24</v>
      </c>
      <c r="BJ242" s="4" t="str" cm="1">
        <f t="array" aca="1" ref="BJ242" ca="1">_xlfn.LET(
_xlpm.startCell, INDIRECT(AI242),
_xlpm.row, IF(_xlfn.XLOOKUP(LEFT(J242),$L$157:$L$164,$M$157:$M$164,,0,1),--RIGHT(J242)*_xlfn.XLOOKUP(LEFT(J242),$L$157:$L$164,$O$157:$O$164,,0,1),0),
_xlpm.col, IF(_xlfn.XLOOKUP(LEFT(J242),$L$157:$L$164,$N$157:$N$164,,0,1),--RIGHT(J242)*_xlfn.XLOOKUP(LEFT(J242),$L$157:$L$164,$P$157:$P$164,,0,1),0),
_xlpm.adjRow, IF(ROW(_xlpm.startCell) + _xlpm.row &lt;= 0, 1, _xlpm.row),
_xlpm.adjCol, IF(COLUMN(_xlpm.startCell) + _xlpm.col &lt;= 0, 1, _xlpm.col),
_xlpm.ref, OFFSET(INDIRECT(AI242),_xlpm.adjRow,_xlpm.adjCol,1,1),
ADDRESS(ROW(_xlpm.ref),COLUMN(_xlpm.ref),4,1))</f>
        <v>T24</v>
      </c>
      <c r="BK242" s="4" t="str" cm="1">
        <f t="array" aca="1" ref="BK242" ca="1">_xlfn.LET(
_xlpm.startCell, INDIRECT(AJ242),
_xlpm.row, IF(_xlfn.XLOOKUP(LEFT(K242),$L$157:$L$164,$M$157:$M$164,,0,1),--RIGHT(K242)*_xlfn.XLOOKUP(LEFT(K242),$L$157:$L$164,$O$157:$O$164,,0,1),0),
_xlpm.col, IF(_xlfn.XLOOKUP(LEFT(K242),$L$157:$L$164,$N$157:$N$164,,0,1),--RIGHT(K242)*_xlfn.XLOOKUP(LEFT(K242),$L$157:$L$164,$P$157:$P$164,,0,1),0),
_xlpm.adjRow, IF(ROW(_xlpm.startCell) + _xlpm.row &lt;= 0, 1, _xlpm.row),
_xlpm.adjCol, IF(COLUMN(_xlpm.startCell) + _xlpm.col &lt;= 0, 1, _xlpm.col),
_xlpm.ref, OFFSET(INDIRECT(AJ242),_xlpm.adjRow,_xlpm.adjCol,1,1),
ADDRESS(ROW(_xlpm.ref),COLUMN(_xlpm.ref),4,1))</f>
        <v>U24</v>
      </c>
      <c r="BL242" s="4" t="str" cm="1">
        <f t="array" aca="1" ref="BL242" ca="1">_xlfn.LET(
_xlpm.startCell, INDIRECT(AK242),
_xlpm.row, IF(_xlfn.XLOOKUP(LEFT(L242),$L$157:$L$164,$M$157:$M$164,,0,1),--RIGHT(L242)*_xlfn.XLOOKUP(LEFT(L242),$L$157:$L$164,$O$157:$O$164,,0,1),0),
_xlpm.col, IF(_xlfn.XLOOKUP(LEFT(L242),$L$157:$L$164,$N$157:$N$164,,0,1),--RIGHT(L242)*_xlfn.XLOOKUP(LEFT(L242),$L$157:$L$164,$P$157:$P$164,,0,1),0),
_xlpm.adjRow, IF(ROW(_xlpm.startCell) + _xlpm.row &lt;= 0, 1, _xlpm.row),
_xlpm.adjCol, IF(COLUMN(_xlpm.startCell) + _xlpm.col &lt;= 0, 1, _xlpm.col),
_xlpm.ref, OFFSET(INDIRECT(AK242),_xlpm.adjRow,_xlpm.adjCol,1,1),
ADDRESS(ROW(_xlpm.ref),COLUMN(_xlpm.ref),4,1))</f>
        <v>U22</v>
      </c>
      <c r="BM242" s="4" t="str" cm="1">
        <f t="array" aca="1" ref="BM242" ca="1">_xlfn.LET(
_xlpm.startCell, INDIRECT(AL242),
_xlpm.row, IF(_xlfn.XLOOKUP(LEFT(M242),$L$157:$L$164,$M$157:$M$164,,0,1),--RIGHT(M242)*_xlfn.XLOOKUP(LEFT(M242),$L$157:$L$164,$O$157:$O$164,,0,1),0),
_xlpm.col, IF(_xlfn.XLOOKUP(LEFT(M242),$L$157:$L$164,$N$157:$N$164,,0,1),--RIGHT(M242)*_xlfn.XLOOKUP(LEFT(M242),$L$157:$L$164,$P$157:$P$164,,0,1),0),
_xlpm.adjRow, IF(ROW(_xlpm.startCell) + _xlpm.row &lt;= 0, 1, _xlpm.row),
_xlpm.adjCol, IF(COLUMN(_xlpm.startCell) + _xlpm.col &lt;= 0, 1, _xlpm.col),
_xlpm.ref, OFFSET(INDIRECT(AL242),_xlpm.adjRow,_xlpm.adjCol,1,1),
ADDRESS(ROW(_xlpm.ref),COLUMN(_xlpm.ref),4,1))</f>
        <v>X22</v>
      </c>
      <c r="BN242" s="4" t="str" cm="1">
        <f t="array" aca="1" ref="BN242" ca="1">_xlfn.LET(
_xlpm.startCell, INDIRECT(AM242),
_xlpm.row, IF(_xlfn.XLOOKUP(LEFT(N242),$L$157:$L$164,$M$157:$M$164,,0,1),--RIGHT(N242)*_xlfn.XLOOKUP(LEFT(N242),$L$157:$L$164,$O$157:$O$164,,0,1),0),
_xlpm.col, IF(_xlfn.XLOOKUP(LEFT(N242),$L$157:$L$164,$N$157:$N$164,,0,1),--RIGHT(N242)*_xlfn.XLOOKUP(LEFT(N242),$L$157:$L$164,$P$157:$P$164,,0,1),0),
_xlpm.adjRow, IF(ROW(_xlpm.startCell) + _xlpm.row &lt;= 0, 1, _xlpm.row),
_xlpm.adjCol, IF(COLUMN(_xlpm.startCell) + _xlpm.col &lt;= 0, 1, _xlpm.col),
_xlpm.ref, OFFSET(INDIRECT(AM242),_xlpm.adjRow,_xlpm.adjCol,1,1),
ADDRESS(ROW(_xlpm.ref),COLUMN(_xlpm.ref),4,1))</f>
        <v>AB22</v>
      </c>
      <c r="BO242" s="4" t="str" cm="1">
        <f t="array" aca="1" ref="BO242" ca="1">_xlfn.LET(
_xlpm.startCell, INDIRECT(AN242),
_xlpm.row, IF(_xlfn.XLOOKUP(LEFT(O242),$L$157:$L$164,$M$157:$M$164,,0,1),--RIGHT(O242)*_xlfn.XLOOKUP(LEFT(O242),$L$157:$L$164,$O$157:$O$164,,0,1),0),
_xlpm.col, IF(_xlfn.XLOOKUP(LEFT(O242),$L$157:$L$164,$N$157:$N$164,,0,1),--RIGHT(O242)*_xlfn.XLOOKUP(LEFT(O242),$L$157:$L$164,$P$157:$P$164,,0,1),0),
_xlpm.adjRow, IF(ROW(_xlpm.startCell) + _xlpm.row &lt;= 0, 1, _xlpm.row),
_xlpm.adjCol, IF(COLUMN(_xlpm.startCell) + _xlpm.col &lt;= 0, 1, _xlpm.col),
_xlpm.ref, OFFSET(INDIRECT(AN242),_xlpm.adjRow,_xlpm.adjCol,1,1),
ADDRESS(ROW(_xlpm.ref),COLUMN(_xlpm.ref),4,1))</f>
        <v>AI22</v>
      </c>
      <c r="BP242" s="4" t="str" cm="1">
        <f t="array" aca="1" ref="BP242" ca="1">_xlfn.LET(
_xlpm.startCell, INDIRECT(AO242),
_xlpm.row, IF(_xlfn.XLOOKUP(LEFT(P242),$L$157:$L$164,$M$157:$M$164,,0,1),--RIGHT(P242)*_xlfn.XLOOKUP(LEFT(P242),$L$157:$L$164,$O$157:$O$164,,0,1),0),
_xlpm.col, IF(_xlfn.XLOOKUP(LEFT(P242),$L$157:$L$164,$N$157:$N$164,,0,1),--RIGHT(P242)*_xlfn.XLOOKUP(LEFT(P242),$L$157:$L$164,$P$157:$P$164,,0,1),0),
_xlpm.adjRow, IF(ROW(_xlpm.startCell) + _xlpm.row &lt;= 0, 1, _xlpm.row),
_xlpm.adjCol, IF(COLUMN(_xlpm.startCell) + _xlpm.col &lt;= 0, 1, _xlpm.col),
_xlpm.ref, OFFSET(INDIRECT(AO242),_xlpm.adjRow,_xlpm.adjCol,1,1),
ADDRESS(ROW(_xlpm.ref),COLUMN(_xlpm.ref),4,1))</f>
        <v>AI28</v>
      </c>
      <c r="BQ242" s="4" t="str" cm="1">
        <f t="array" aca="1" ref="BQ242" ca="1">_xlfn.LET(
_xlpm.startCell, INDIRECT(AP242),
_xlpm.row, IF(_xlfn.XLOOKUP(LEFT(Q242),$L$157:$L$164,$M$157:$M$164,,0,1),--RIGHT(Q242)*_xlfn.XLOOKUP(LEFT(Q242),$L$157:$L$164,$O$157:$O$164,,0,1),0),
_xlpm.col, IF(_xlfn.XLOOKUP(LEFT(Q242),$L$157:$L$164,$N$157:$N$164,,0,1),--RIGHT(Q242)*_xlfn.XLOOKUP(LEFT(Q242),$L$157:$L$164,$P$157:$P$164,,0,1),0),
_xlpm.adjRow, IF(ROW(_xlpm.startCell) + _xlpm.row &lt;= 0, 1, _xlpm.row),
_xlpm.adjCol, IF(COLUMN(_xlpm.startCell) + _xlpm.col &lt;= 0, 1, _xlpm.col),
_xlpm.ref, OFFSET(INDIRECT(AP242),_xlpm.adjRow,_xlpm.adjCol,1,1),
ADDRESS(ROW(_xlpm.ref),COLUMN(_xlpm.ref),4,1))</f>
        <v>AI19</v>
      </c>
      <c r="BR242" s="4" t="str" cm="1">
        <f t="array" aca="1" ref="BR242" ca="1">_xlfn.LET(
_xlpm.startCell, INDIRECT(AQ242),
_xlpm.row, IF(_xlfn.XLOOKUP(LEFT(R242),$L$157:$L$164,$M$157:$M$164,,0,1),--RIGHT(R242)*_xlfn.XLOOKUP(LEFT(R242),$L$157:$L$164,$O$157:$O$164,,0,1),0),
_xlpm.col, IF(_xlfn.XLOOKUP(LEFT(R242),$L$157:$L$164,$N$157:$N$164,,0,1),--RIGHT(R242)*_xlfn.XLOOKUP(LEFT(R242),$L$157:$L$164,$P$157:$P$164,,0,1),0),
_xlpm.adjRow, IF(ROW(_xlpm.startCell) + _xlpm.row &lt;= 0, 1, _xlpm.row),
_xlpm.adjCol, IF(COLUMN(_xlpm.startCell) + _xlpm.col &lt;= 0, 1, _xlpm.col),
_xlpm.ref, OFFSET(INDIRECT(AQ242),_xlpm.adjRow,_xlpm.adjCol,1,1),
ADDRESS(ROW(_xlpm.ref),COLUMN(_xlpm.ref),4,1))</f>
        <v>AK19</v>
      </c>
      <c r="BS242" s="4" t="str" cm="1">
        <f t="array" aca="1" ref="BS242" ca="1">_xlfn.LET(
_xlpm.startCell, INDIRECT(AR242),
_xlpm.row, IF(_xlfn.XLOOKUP(LEFT(S242),$L$157:$L$164,$M$157:$M$164,,0,1),--RIGHT(S242)*_xlfn.XLOOKUP(LEFT(S242),$L$157:$L$164,$O$157:$O$164,,0,1),0),
_xlpm.col, IF(_xlfn.XLOOKUP(LEFT(S242),$L$157:$L$164,$N$157:$N$164,,0,1),--RIGHT(S242)*_xlfn.XLOOKUP(LEFT(S242),$L$157:$L$164,$P$157:$P$164,,0,1),0),
_xlpm.adjRow, IF(ROW(_xlpm.startCell) + _xlpm.row &lt;= 0, 1, _xlpm.row),
_xlpm.adjCol, IF(COLUMN(_xlpm.startCell) + _xlpm.col &lt;= 0, 1, _xlpm.col),
_xlpm.ref, OFFSET(INDIRECT(AR242),_xlpm.adjRow,_xlpm.adjCol,1,1),
ADDRESS(ROW(_xlpm.ref),COLUMN(_xlpm.ref),4,1))</f>
        <v>AS11</v>
      </c>
      <c r="BT242" s="4" t="str" cm="1">
        <f t="array" aca="1" ref="BT242" ca="1">_xlfn.LET(
_xlpm.startCell, INDIRECT(AS242),
_xlpm.row, IF(_xlfn.XLOOKUP(LEFT(T242),$L$157:$L$164,$M$157:$M$164,,0,1),--RIGHT(T242)*_xlfn.XLOOKUP(LEFT(T242),$L$157:$L$164,$O$157:$O$164,,0,1),0),
_xlpm.col, IF(_xlfn.XLOOKUP(LEFT(T242),$L$157:$L$164,$N$157:$N$164,,0,1),--RIGHT(T242)*_xlfn.XLOOKUP(LEFT(T242),$L$157:$L$164,$P$157:$P$164,,0,1),0),
_xlpm.adjRow, IF(ROW(_xlpm.startCell) + _xlpm.row &lt;= 0, 1, _xlpm.row),
_xlpm.adjCol, IF(COLUMN(_xlpm.startCell) + _xlpm.col &lt;= 0, 1, _xlpm.col),
_xlpm.ref, OFFSET(INDIRECT(AS242),_xlpm.adjRow,_xlpm.adjCol,1,1),
ADDRESS(ROW(_xlpm.ref),COLUMN(_xlpm.ref),4,1))</f>
        <v>AS18</v>
      </c>
      <c r="BU242" s="4" t="str" cm="1">
        <f t="array" aca="1" ref="BU242" ca="1">_xlfn.LET(
_xlpm.startCell, INDIRECT(AT242),
_xlpm.row, IF(_xlfn.XLOOKUP(LEFT(U242),$L$157:$L$164,$M$157:$M$164,,0,1),--RIGHT(U242)*_xlfn.XLOOKUP(LEFT(U242),$L$157:$L$164,$O$157:$O$164,,0,1),0),
_xlpm.col, IF(_xlfn.XLOOKUP(LEFT(U242),$L$157:$L$164,$N$157:$N$164,,0,1),--RIGHT(U242)*_xlfn.XLOOKUP(LEFT(U242),$L$157:$L$164,$P$157:$P$164,,0,1),0),
_xlpm.adjRow, IF(ROW(_xlpm.startCell) + _xlpm.row &lt;= 0, 1, _xlpm.row),
_xlpm.adjCol, IF(COLUMN(_xlpm.startCell) + _xlpm.col &lt;= 0, 1, _xlpm.col),
_xlpm.ref, OFFSET(INDIRECT(AT242),_xlpm.adjRow,_xlpm.adjCol,1,1),
ADDRESS(ROW(_xlpm.ref),COLUMN(_xlpm.ref),4,1))</f>
        <v>AS17</v>
      </c>
      <c r="BV242" s="4" t="str" cm="1">
        <f t="array" aca="1" ref="BV242" ca="1">_xlfn.LET(
_xlpm.startCell, INDIRECT(AU242),
_xlpm.row, IF(_xlfn.XLOOKUP(LEFT(V242),$L$157:$L$164,$M$157:$M$164,,0,1),--RIGHT(V242)*_xlfn.XLOOKUP(LEFT(V242),$L$157:$L$164,$O$157:$O$164,,0,1),0),
_xlpm.col, IF(_xlfn.XLOOKUP(LEFT(V242),$L$157:$L$164,$N$157:$N$164,,0,1),--RIGHT(V242)*_xlfn.XLOOKUP(LEFT(V242),$L$157:$L$164,$P$157:$P$164,,0,1),0),
_xlpm.adjRow, IF(ROW(_xlpm.startCell) + _xlpm.row &lt;= 0, 1, _xlpm.row),
_xlpm.adjCol, IF(COLUMN(_xlpm.startCell) + _xlpm.col &lt;= 0, 1, _xlpm.col),
_xlpm.ref, OFFSET(INDIRECT(AU242),_xlpm.adjRow,_xlpm.adjCol,1,1),
ADDRESS(ROW(_xlpm.ref),COLUMN(_xlpm.ref),4,1))</f>
        <v>AM17</v>
      </c>
      <c r="BW242" s="4" t="str" cm="1">
        <f t="array" aca="1" ref="BW242" ca="1">_xlfn.LET(
_xlpm.startCell, INDIRECT(AV242),
_xlpm.row, IF(_xlfn.XLOOKUP(LEFT(W242),$L$157:$L$164,$M$157:$M$164,,0,1),--RIGHT(W242)*_xlfn.XLOOKUP(LEFT(W242),$L$157:$L$164,$O$157:$O$164,,0,1),0),
_xlpm.col, IF(_xlfn.XLOOKUP(LEFT(W242),$L$157:$L$164,$N$157:$N$164,,0,1),--RIGHT(W242)*_xlfn.XLOOKUP(LEFT(W242),$L$157:$L$164,$P$157:$P$164,,0,1),0),
_xlpm.adjRow, IF(ROW(_xlpm.startCell) + _xlpm.row &lt;= 0, 1, _xlpm.row),
_xlpm.adjCol, IF(COLUMN(_xlpm.startCell) + _xlpm.col &lt;= 0, 1, _xlpm.col),
_xlpm.ref, OFFSET(INDIRECT(AV242),_xlpm.adjRow,_xlpm.adjCol,1,1),
ADDRESS(ROW(_xlpm.ref),COLUMN(_xlpm.ref),4,1))</f>
        <v>AP17</v>
      </c>
      <c r="BX242" s="4" t="str" cm="1">
        <f t="array" aca="1" ref="BX242" ca="1">_xlfn.LET(
_xlpm.startCell, INDIRECT(AW242),
_xlpm.row, IF(_xlfn.XLOOKUP(LEFT(X242),$L$157:$L$164,$M$157:$M$164,,0,1),--RIGHT(X242)*_xlfn.XLOOKUP(LEFT(X242),$L$157:$L$164,$O$157:$O$164,,0,1),0),
_xlpm.col, IF(_xlfn.XLOOKUP(LEFT(X242),$L$157:$L$164,$N$157:$N$164,,0,1),--RIGHT(X242)*_xlfn.XLOOKUP(LEFT(X242),$L$157:$L$164,$P$157:$P$164,,0,1),0),
_xlpm.adjRow, IF(ROW(_xlpm.startCell) + _xlpm.row &lt;= 0, 1, _xlpm.row),
_xlpm.adjCol, IF(COLUMN(_xlpm.startCell) + _xlpm.col &lt;= 0, 1, _xlpm.col),
_xlpm.ref, OFFSET(INDIRECT(AW242),_xlpm.adjRow,_xlpm.adjCol,1,1),
ADDRESS(ROW(_xlpm.ref),COLUMN(_xlpm.ref),4,1))</f>
        <v>AP19</v>
      </c>
      <c r="BY242" s="4" t="str" cm="1">
        <f t="array" aca="1" ref="BY242" ca="1">_xlfn.LET(
_xlpm.startCell, INDIRECT(AX242),
_xlpm.row, IF(_xlfn.XLOOKUP(LEFT(Y242),$L$157:$L$164,$M$157:$M$164,,0,1),--RIGHT(Y242)*_xlfn.XLOOKUP(LEFT(Y242),$L$157:$L$164,$O$157:$O$164,,0,1),0),
_xlpm.col, IF(_xlfn.XLOOKUP(LEFT(Y242),$L$157:$L$164,$N$157:$N$164,,0,1),--RIGHT(Y242)*_xlfn.XLOOKUP(LEFT(Y242),$L$157:$L$164,$P$157:$P$164,,0,1),0),
_xlpm.adjRow, IF(ROW(_xlpm.startCell) + _xlpm.row &lt;= 0, 1, _xlpm.row),
_xlpm.adjCol, IF(COLUMN(_xlpm.startCell) + _xlpm.col &lt;= 0, 1, _xlpm.col),
_xlpm.ref, OFFSET(INDIRECT(AX242),_xlpm.adjRow,_xlpm.adjCol,1,1),
ADDRESS(ROW(_xlpm.ref),COLUMN(_xlpm.ref),4,1))</f>
        <v>AP15</v>
      </c>
      <c r="BZ242" s="4" t="str" cm="1">
        <f t="array" aca="1" ref="BZ242" ca="1">_xlfn.LET(
_xlpm.startCell, INDIRECT(AY242),
_xlpm.row, IF(_xlfn.XLOOKUP(LEFT(Z242),$L$157:$L$164,$M$157:$M$164,,0,1),--RIGHT(Z242)*_xlfn.XLOOKUP(LEFT(Z242),$L$157:$L$164,$O$157:$O$164,,0,1),0),
_xlpm.col, IF(_xlfn.XLOOKUP(LEFT(Z242),$L$157:$L$164,$N$157:$N$164,,0,1),--RIGHT(Z242)*_xlfn.XLOOKUP(LEFT(Z242),$L$157:$L$164,$P$157:$P$164,,0,1),0),
_xlpm.adjRow, IF(ROW(_xlpm.startCell) + _xlpm.row &lt;= 0, 1, _xlpm.row),
_xlpm.adjCol, IF(COLUMN(_xlpm.startCell) + _xlpm.col &lt;= 0, 1, _xlpm.col),
_xlpm.ref, OFFSET(INDIRECT(AY242),_xlpm.adjRow,_xlpm.adjCol,1,1),
ADDRESS(ROW(_xlpm.ref),COLUMN(_xlpm.ref),4,1))</f>
        <v>AG15</v>
      </c>
      <c r="CA242" s="4" t="str" cm="1">
        <f t="array" aca="1" ref="CA242" ca="1">_xlfn.LET(
_xlpm.startCell, INDIRECT(AZ242),
_xlpm.row, IF(_xlfn.XLOOKUP(LEFT(AA242),$L$157:$L$164,$M$157:$M$164,,0,1),--RIGHT(AA242)*_xlfn.XLOOKUP(LEFT(AA242),$L$157:$L$164,$O$157:$O$164,,0,1),0),
_xlpm.col, IF(_xlfn.XLOOKUP(LEFT(AA242),$L$157:$L$164,$N$157:$N$164,,0,1),--RIGHT(AA242)*_xlfn.XLOOKUP(LEFT(AA242),$L$157:$L$164,$P$157:$P$164,,0,1),0),
_xlpm.adjRow, IF(ROW(_xlpm.startCell) + _xlpm.row &lt;= 0, 1, _xlpm.row),
_xlpm.adjCol, IF(COLUMN(_xlpm.startCell) + _xlpm.col &lt;= 0, 1, _xlpm.col),
_xlpm.ref, OFFSET(INDIRECT(AZ242),_xlpm.adjRow,_xlpm.adjCol,1,1),
ADDRESS(ROW(_xlpm.ref),COLUMN(_xlpm.ref),4,1))</f>
        <v>AB10</v>
      </c>
      <c r="CB242" s="4" t="str" cm="1">
        <f t="array" aca="1" ref="CB242" ca="1">_xlfn.LET(
_xlpm.startCell, INDIRECT(BA242),
_xlpm.row, IF(_xlfn.XLOOKUP(LEFT(AB242),$L$157:$L$164,$M$157:$M$164,,0,1),--RIGHT(AB242)*_xlfn.XLOOKUP(LEFT(AB242),$L$157:$L$164,$O$157:$O$164,,0,1),0),
_xlpm.col, IF(_xlfn.XLOOKUP(LEFT(AB242),$L$157:$L$164,$N$157:$N$164,,0,1),--RIGHT(AB242)*_xlfn.XLOOKUP(LEFT(AB242),$L$157:$L$164,$P$157:$P$164,,0,1),0),
_xlpm.adjRow, IF(ROW(_xlpm.startCell) + _xlpm.row &lt;= 0, 1, _xlpm.row),
_xlpm.adjCol, IF(COLUMN(_xlpm.startCell) + _xlpm.col &lt;= 0, 1, _xlpm.col),
_xlpm.ref, OFFSET(INDIRECT(BA242),_xlpm.adjRow,_xlpm.adjCol,1,1),
ADDRESS(ROW(_xlpm.ref),COLUMN(_xlpm.ref),4,1))</f>
        <v>AE7</v>
      </c>
      <c r="CC242" s="4" t="str" cm="1">
        <f t="array" aca="1" ref="CC242" ca="1">_xlfn.LET(
_xlpm.startCell, INDIRECT(BB242),
_xlpm.row, IF(_xlfn.XLOOKUP(LEFT(AC242),$L$157:$L$164,$M$157:$M$164,,0,1),--RIGHT(AC242)*_xlfn.XLOOKUP(LEFT(AC242),$L$157:$L$164,$O$157:$O$164,,0,1),0),
_xlpm.col, IF(_xlfn.XLOOKUP(LEFT(AC242),$L$157:$L$164,$N$157:$N$164,,0,1),--RIGHT(AC242)*_xlfn.XLOOKUP(LEFT(AC242),$L$157:$L$164,$P$157:$P$164,,0,1),0),
_xlpm.adjRow, IF(ROW(_xlpm.startCell) + _xlpm.row &lt;= 0, 1, _xlpm.row),
_xlpm.adjCol, IF(COLUMN(_xlpm.startCell) + _xlpm.col &lt;= 0, 1, _xlpm.col),
_xlpm.ref, OFFSET(INDIRECT(BB242),_xlpm.adjRow,_xlpm.adjCol,1,1),
ADDRESS(ROW(_xlpm.ref),COLUMN(_xlpm.ref),4,1))</f>
        <v>AE12</v>
      </c>
      <c r="CD242" s="4" t="str" cm="1">
        <f t="array" aca="1" ref="CD242" ca="1">_xlfn.LET(
_xlpm.startCell, INDIRECT(BC242),
_xlpm.row, IF(_xlfn.XLOOKUP(LEFT(AD242),$L$157:$L$164,$M$157:$M$164,,0,1),--RIGHT(AD242)*_xlfn.XLOOKUP(LEFT(AD242),$L$157:$L$164,$O$157:$O$164,,0,1),0),
_xlpm.col, IF(_xlfn.XLOOKUP(LEFT(AD242),$L$157:$L$164,$N$157:$N$164,,0,1),--RIGHT(AD242)*_xlfn.XLOOKUP(LEFT(AD242),$L$157:$L$164,$P$157:$P$164,,0,1),0),
_xlpm.adjRow, IF(ROW(_xlpm.startCell) + _xlpm.row &lt;= 0, 1, _xlpm.row),
_xlpm.adjCol, IF(COLUMN(_xlpm.startCell) + _xlpm.col &lt;= 0, 1, _xlpm.col),
_xlpm.ref, OFFSET(INDIRECT(BC242),_xlpm.adjRow,_xlpm.adjCol,1,1),
ADDRESS(ROW(_xlpm.ref),COLUMN(_xlpm.ref),4,1))</f>
        <v>Z17</v>
      </c>
      <c r="CE242" s="4" t="str" cm="1">
        <f t="array" aca="1" ref="CE242" ca="1">_xlfn.LET(
_xlpm.startCell, INDIRECT(BD242),
_xlpm.row, IF(_xlfn.XLOOKUP(LEFT(AE242),$L$157:$L$164,$M$157:$M$164,,0,1),--RIGHT(AE242)*_xlfn.XLOOKUP(LEFT(AE242),$L$157:$L$164,$O$157:$O$164,,0,1),0),
_xlpm.col, IF(_xlfn.XLOOKUP(LEFT(AE242),$L$157:$L$164,$N$157:$N$164,,0,1),--RIGHT(AE242)*_xlfn.XLOOKUP(LEFT(AE242),$L$157:$L$164,$P$157:$P$164,,0,1),0),
_xlpm.adjRow, IF(ROW(_xlpm.startCell) + _xlpm.row &lt;= 0, 1, _xlpm.row),
_xlpm.adjCol, IF(COLUMN(_xlpm.startCell) + _xlpm.col &lt;= 0, 1, _xlpm.col),
_xlpm.ref, OFFSET(INDIRECT(BD242),_xlpm.adjRow,_xlpm.adjCol,1,1),
ADDRESS(ROW(_xlpm.ref),COLUMN(_xlpm.ref),4,1))</f>
        <v>AB15</v>
      </c>
      <c r="CF242" s="4" t="str" cm="1">
        <f t="array" aca="1" ref="CF242" ca="1">_xlfn.LET(
_xlpm.startCell, INDIRECT(BE242),
_xlpm.row, IF(_xlfn.XLOOKUP(LEFT(AF242),$L$157:$L$164,$M$157:$M$164,,0,1),--RIGHT(AF242)*_xlfn.XLOOKUP(LEFT(AF242),$L$157:$L$164,$O$157:$O$164,,0,1),0),
_xlpm.col, IF(_xlfn.XLOOKUP(LEFT(AF242),$L$157:$L$164,$N$157:$N$164,,0,1),--RIGHT(AF242)*_xlfn.XLOOKUP(LEFT(AF242),$L$157:$L$164,$P$157:$P$164,,0,1),0),
_xlpm.adjRow, IF(ROW(_xlpm.startCell) + _xlpm.row &lt;= 0, 1, _xlpm.row),
_xlpm.adjCol, IF(COLUMN(_xlpm.startCell) + _xlpm.col &lt;= 0, 1, _xlpm.col),
_xlpm.ref, OFFSET(INDIRECT(BE242),_xlpm.adjRow,_xlpm.adjCol,1,1),
ADDRESS(ROW(_xlpm.ref),COLUMN(_xlpm.ref),4,1))</f>
        <v>Z15</v>
      </c>
      <c r="CG242" s="4"/>
      <c r="CH242" s="4"/>
      <c r="CI242" s="4"/>
      <c r="CK242" s="1" t="b">
        <f ca="1"/>
        <v>0</v>
      </c>
      <c r="CL242" s="1" t="b">
        <f ca="1"/>
        <v>1</v>
      </c>
      <c r="CM242" s="1" t="b">
        <f ca="1"/>
        <v>1</v>
      </c>
      <c r="CN242" s="1" t="b">
        <f ca="1"/>
        <v>1</v>
      </c>
      <c r="CO242" s="1" t="b">
        <f ca="1"/>
        <v>1</v>
      </c>
      <c r="CP242" s="1" t="b">
        <f ca="1"/>
        <v>1</v>
      </c>
      <c r="CQ242" s="5" t="b">
        <f ca="1"/>
        <v>1</v>
      </c>
      <c r="CR242" s="4" t="b">
        <f ca="1"/>
        <v>1</v>
      </c>
      <c r="CS242" s="1" t="b">
        <f ca="1"/>
        <v>0</v>
      </c>
      <c r="CT242" s="1" t="b">
        <f ca="1"/>
        <v>1</v>
      </c>
      <c r="CU242" s="1" t="b">
        <f ca="1"/>
        <v>1</v>
      </c>
      <c r="CV242" s="1" t="b">
        <f ca="1"/>
        <v>1</v>
      </c>
      <c r="CW242" s="1" t="b">
        <f ca="1"/>
        <v>1</v>
      </c>
      <c r="CX242" s="1" t="b">
        <f ca="1"/>
        <v>1</v>
      </c>
      <c r="CY242" s="1" t="b">
        <f ca="1"/>
        <v>1</v>
      </c>
      <c r="CZ242" s="1" t="b">
        <f ca="1"/>
        <v>1</v>
      </c>
      <c r="DA242" s="1" t="b">
        <f ca="1"/>
        <v>1</v>
      </c>
      <c r="DB242" s="1" t="b">
        <f ca="1"/>
        <v>1</v>
      </c>
      <c r="DC242" s="1" t="b">
        <f ca="1"/>
        <v>1</v>
      </c>
      <c r="DD242" s="1" t="b">
        <f ca="1"/>
        <v>1</v>
      </c>
      <c r="DE242" s="1" t="b">
        <f ca="1"/>
        <v>0</v>
      </c>
      <c r="DF242" s="1" t="b">
        <f ca="1"/>
        <v>1</v>
      </c>
      <c r="DG242" s="1" t="b">
        <f ca="1"/>
        <v>1</v>
      </c>
      <c r="DH242" s="1" t="b">
        <f ca="1"/>
        <v>1</v>
      </c>
      <c r="DI242" s="1" t="b">
        <f ca="1"/>
        <v>1</v>
      </c>
    </row>
    <row r="243" spans="2:250" s="1" customFormat="1" ht="23.25">
      <c r="B243" s="14">
        <f t="shared" si="6"/>
        <v>113</v>
      </c>
      <c r="C243" s="12">
        <v>6</v>
      </c>
      <c r="D243" s="161">
        <v>8</v>
      </c>
      <c r="E243" s="23" t="str">
        <f ca="1"/>
        <v>BE20</v>
      </c>
      <c r="F243" s="5"/>
      <c r="G243" s="15" t="s">
        <v>126</v>
      </c>
      <c r="H243" s="15" t="s">
        <v>68</v>
      </c>
      <c r="I243" s="15" t="s">
        <v>72</v>
      </c>
      <c r="J243" s="15" t="s">
        <v>111</v>
      </c>
      <c r="K243" s="15" t="s">
        <v>69</v>
      </c>
      <c r="L243" s="15" t="s">
        <v>91</v>
      </c>
      <c r="M243" s="15" t="s">
        <v>56</v>
      </c>
      <c r="N243" s="15" t="s">
        <v>95</v>
      </c>
      <c r="O243" s="15" t="s">
        <v>102</v>
      </c>
      <c r="P243" s="15" t="s">
        <v>50</v>
      </c>
      <c r="Q243" s="15" t="s">
        <v>52</v>
      </c>
      <c r="R243" s="15" t="s">
        <v>62</v>
      </c>
      <c r="S243" s="15" t="s">
        <v>90</v>
      </c>
      <c r="T243" s="15" t="s">
        <v>91</v>
      </c>
      <c r="U243" s="15" t="s">
        <v>101</v>
      </c>
      <c r="V243" s="15" t="s">
        <v>54</v>
      </c>
      <c r="W243" s="15" t="s">
        <v>107</v>
      </c>
      <c r="X243" s="15" t="s">
        <v>101</v>
      </c>
      <c r="Y243" s="15" t="s">
        <v>83</v>
      </c>
      <c r="Z243" s="15" t="s">
        <v>100</v>
      </c>
      <c r="AA243" s="15" t="s">
        <v>65</v>
      </c>
      <c r="AB243" s="15" t="s">
        <v>85</v>
      </c>
      <c r="AC243" s="15" t="s">
        <v>99</v>
      </c>
      <c r="AD243" s="15" t="s">
        <v>104</v>
      </c>
      <c r="AE243" s="15" t="s">
        <v>104</v>
      </c>
      <c r="AF243" s="15" t="s">
        <v>69</v>
      </c>
      <c r="AH243" s="1" t="str" cm="1">
        <f t="array" aca="1" ref="AH243" ca="1">_xlfn.LET(
_xlpm.startCell, INDIRECT(G243),
_xlpm.row, IF(_xlfn.XLOOKUP(LEFT(H243),$L$157:$L$164,$M$157:$M$164,,0,1),--RIGHT(H243)*_xlfn.XLOOKUP(LEFT(H243),$L$157:$L$164,$O$157:$O$164,,0,1),0),
_xlpm.col, IF(_xlfn.XLOOKUP(LEFT(H243),$L$157:$L$164,$N$157:$N$164,,0,1),--RIGHT(H243)*_xlfn.XLOOKUP(LEFT(H243),$L$157:$L$164,$P$157:$P$164,,0,1),0),
_xlpm.adjRow, IF(ROW(_xlpm.startCell) + _xlpm.row &lt;= 0, 1, _xlpm.row),
_xlpm.adjCol, IF(COLUMN(_xlpm.startCell) + _xlpm.col &lt;= 0, 1, _xlpm.col),
_xlpm.ref, OFFSET(INDIRECT(G243),_xlpm.adjRow,_xlpm.adjCol,1,1),
ADDRESS(_xlfn.IFS(ROW(_xlpm.ref)&lt;8,8,ROW(_xlpm.ref)&gt;27,27,TRUE,ROW(_xlpm.ref)),_xlfn.IFS(COLUMN(_xlpm.ref)&lt;5,5,COLUMN(_xlpm.ref)&gt;64,64,TRUE,COLUMN(_xlpm.ref)),4,1))</f>
        <v>AC24</v>
      </c>
      <c r="AI243" s="1" t="str" cm="1">
        <f t="array" aca="1" ref="AI243" ca="1">_xlfn.LET(
_xlpm.startCell, INDIRECT(AH243),
_xlpm.row, IF(_xlfn.XLOOKUP(LEFT(I243),$L$157:$L$164,$M$157:$M$164,,0,1),--RIGHT(I243)*_xlfn.XLOOKUP(LEFT(I243),$L$157:$L$164,$O$157:$O$164,,0,1),0),
_xlpm.col, IF(_xlfn.XLOOKUP(LEFT(I243),$L$157:$L$164,$N$157:$N$164,,0,1),--RIGHT(I243)*_xlfn.XLOOKUP(LEFT(I243),$L$157:$L$164,$P$157:$P$164,,0,1),0),
_xlpm.adjRow, IF(ROW(_xlpm.startCell) + _xlpm.row &lt;= 0, 1, _xlpm.row),
_xlpm.adjCol, IF(COLUMN(_xlpm.startCell) + _xlpm.col &lt;= 0, 1, _xlpm.col),
_xlpm.ref, OFFSET(INDIRECT(AH243),_xlpm.adjRow,_xlpm.adjCol,1,1),
ADDRESS(_xlfn.IFS(ROW(_xlpm.ref)&lt;8,8,ROW(_xlpm.ref)&gt;27,27,TRUE,ROW(_xlpm.ref)),_xlfn.IFS(COLUMN(_xlpm.ref)&lt;5,5,COLUMN(_xlpm.ref)&gt;64,64,TRUE,COLUMN(_xlpm.ref)),4,1))</f>
        <v>AG20</v>
      </c>
      <c r="AJ243" s="1" t="str" cm="1">
        <f t="array" aca="1" ref="AJ243" ca="1">_xlfn.LET(
_xlpm.startCell, INDIRECT(AI243),
_xlpm.row, IF(_xlfn.XLOOKUP(LEFT(J243),$L$157:$L$164,$M$157:$M$164,,0,1),--RIGHT(J243)*_xlfn.XLOOKUP(LEFT(J243),$L$157:$L$164,$O$157:$O$164,,0,1),0),
_xlpm.col, IF(_xlfn.XLOOKUP(LEFT(J243),$L$157:$L$164,$N$157:$N$164,,0,1),--RIGHT(J243)*_xlfn.XLOOKUP(LEFT(J243),$L$157:$L$164,$P$157:$P$164,,0,1),0),
_xlpm.adjRow, IF(ROW(_xlpm.startCell) + _xlpm.row &lt;= 0, 1, _xlpm.row),
_xlpm.adjCol, IF(COLUMN(_xlpm.startCell) + _xlpm.col &lt;= 0, 1, _xlpm.col),
_xlpm.ref, OFFSET(INDIRECT(AI243),_xlpm.adjRow,_xlpm.adjCol,1,1),
ADDRESS(_xlfn.IFS(ROW(_xlpm.ref)&lt;8,8,ROW(_xlpm.ref)&gt;27,27,TRUE,ROW(_xlpm.ref)),_xlfn.IFS(COLUMN(_xlpm.ref)&lt;5,5,COLUMN(_xlpm.ref)&gt;64,64,TRUE,COLUMN(_xlpm.ref)),4,1))</f>
        <v>AP27</v>
      </c>
      <c r="AK243" s="1" t="str" cm="1">
        <f t="array" aca="1" ref="AK243" ca="1">_xlfn.LET(
_xlpm.startCell, INDIRECT(AJ243),
_xlpm.row, IF(_xlfn.XLOOKUP(LEFT(K243),$L$157:$L$164,$M$157:$M$164,,0,1),--RIGHT(K243)*_xlfn.XLOOKUP(LEFT(K243),$L$157:$L$164,$O$157:$O$164,,0,1),0),
_xlpm.col, IF(_xlfn.XLOOKUP(LEFT(K243),$L$157:$L$164,$N$157:$N$164,,0,1),--RIGHT(K243)*_xlfn.XLOOKUP(LEFT(K243),$L$157:$L$164,$P$157:$P$164,,0,1),0),
_xlpm.adjRow, IF(ROW(_xlpm.startCell) + _xlpm.row &lt;= 0, 1, _xlpm.row),
_xlpm.adjCol, IF(COLUMN(_xlpm.startCell) + _xlpm.col &lt;= 0, 1, _xlpm.col),
_xlpm.ref, OFFSET(INDIRECT(AJ243),_xlpm.adjRow,_xlpm.adjCol,1,1),
ADDRESS(_xlfn.IFS(ROW(_xlpm.ref)&lt;8,8,ROW(_xlpm.ref)&gt;27,27,TRUE,ROW(_xlpm.ref)),_xlfn.IFS(COLUMN(_xlpm.ref)&lt;5,5,COLUMN(_xlpm.ref)&gt;64,64,TRUE,COLUMN(_xlpm.ref)),4,1))</f>
        <v>AP20</v>
      </c>
      <c r="AL243" s="1" t="str" cm="1">
        <f t="array" aca="1" ref="AL243" ca="1">_xlfn.LET(
_xlpm.startCell, INDIRECT(AK243),
_xlpm.row, IF(_xlfn.XLOOKUP(LEFT(L243),$L$157:$L$164,$M$157:$M$164,,0,1),--RIGHT(L243)*_xlfn.XLOOKUP(LEFT(L243),$L$157:$L$164,$O$157:$O$164,,0,1),0),
_xlpm.col, IF(_xlfn.XLOOKUP(LEFT(L243),$L$157:$L$164,$N$157:$N$164,,0,1),--RIGHT(L243)*_xlfn.XLOOKUP(LEFT(L243),$L$157:$L$164,$P$157:$P$164,,0,1),0),
_xlpm.adjRow, IF(ROW(_xlpm.startCell) + _xlpm.row &lt;= 0, 1, _xlpm.row),
_xlpm.adjCol, IF(COLUMN(_xlpm.startCell) + _xlpm.col &lt;= 0, 1, _xlpm.col),
_xlpm.ref, OFFSET(INDIRECT(AK243),_xlpm.adjRow,_xlpm.adjCol,1,1),
ADDRESS(_xlfn.IFS(ROW(_xlpm.ref)&lt;8,8,ROW(_xlpm.ref)&gt;27,27,TRUE,ROW(_xlpm.ref)),_xlfn.IFS(COLUMN(_xlpm.ref)&lt;5,5,COLUMN(_xlpm.ref)&gt;64,64,TRUE,COLUMN(_xlpm.ref)),4,1))</f>
        <v>AQ20</v>
      </c>
      <c r="AM243" s="1" t="str" cm="1">
        <f t="array" aca="1" ref="AM243" ca="1">_xlfn.LET(
_xlpm.startCell, INDIRECT(AL243),
_xlpm.row, IF(_xlfn.XLOOKUP(LEFT(M243),$L$157:$L$164,$M$157:$M$164,,0,1),--RIGHT(M243)*_xlfn.XLOOKUP(LEFT(M243),$L$157:$L$164,$O$157:$O$164,,0,1),0),
_xlpm.col, IF(_xlfn.XLOOKUP(LEFT(M243),$L$157:$L$164,$N$157:$N$164,,0,1),--RIGHT(M243)*_xlfn.XLOOKUP(LEFT(M243),$L$157:$L$164,$P$157:$P$164,,0,1),0),
_xlpm.adjRow, IF(ROW(_xlpm.startCell) + _xlpm.row &lt;= 0, 1, _xlpm.row),
_xlpm.adjCol, IF(COLUMN(_xlpm.startCell) + _xlpm.col &lt;= 0, 1, _xlpm.col),
_xlpm.ref, OFFSET(INDIRECT(AL243),_xlpm.adjRow,_xlpm.adjCol,1,1),
ADDRESS(_xlfn.IFS(ROW(_xlpm.ref)&lt;8,8,ROW(_xlpm.ref)&gt;27,27,TRUE,ROW(_xlpm.ref)),_xlfn.IFS(COLUMN(_xlpm.ref)&lt;5,5,COLUMN(_xlpm.ref)&gt;64,64,TRUE,COLUMN(_xlpm.ref)),4,1))</f>
        <v>AW26</v>
      </c>
      <c r="AN243" s="1" t="str" cm="1">
        <f t="array" aca="1" ref="AN243" ca="1">_xlfn.LET(
_xlpm.startCell, INDIRECT(AM243),
_xlpm.row, IF(_xlfn.XLOOKUP(LEFT(N243),$L$157:$L$164,$M$157:$M$164,,0,1),--RIGHT(N243)*_xlfn.XLOOKUP(LEFT(N243),$L$157:$L$164,$O$157:$O$164,,0,1),0),
_xlpm.col, IF(_xlfn.XLOOKUP(LEFT(N243),$L$157:$L$164,$N$157:$N$164,,0,1),--RIGHT(N243)*_xlfn.XLOOKUP(LEFT(N243),$L$157:$L$164,$P$157:$P$164,,0,1),0),
_xlpm.adjRow, IF(ROW(_xlpm.startCell) + _xlpm.row &lt;= 0, 1, _xlpm.row),
_xlpm.adjCol, IF(COLUMN(_xlpm.startCell) + _xlpm.col &lt;= 0, 1, _xlpm.col),
_xlpm.ref, OFFSET(INDIRECT(AM243),_xlpm.adjRow,_xlpm.adjCol,1,1),
ADDRESS(_xlfn.IFS(ROW(_xlpm.ref)&lt;8,8,ROW(_xlpm.ref)&gt;27,27,TRUE,ROW(_xlpm.ref)),_xlfn.IFS(COLUMN(_xlpm.ref)&lt;5,5,COLUMN(_xlpm.ref)&gt;64,64,TRUE,COLUMN(_xlpm.ref)),4,1))</f>
        <v>AW27</v>
      </c>
      <c r="AO243" s="1" t="str" cm="1">
        <f t="array" aca="1" ref="AO243" ca="1">_xlfn.LET(
_xlpm.startCell, INDIRECT(AN243),
_xlpm.row, IF(_xlfn.XLOOKUP(LEFT(O243),$L$157:$L$164,$M$157:$M$164,,0,1),--RIGHT(O243)*_xlfn.XLOOKUP(LEFT(O243),$L$157:$L$164,$O$157:$O$164,,0,1),0),
_xlpm.col, IF(_xlfn.XLOOKUP(LEFT(O243),$L$157:$L$164,$N$157:$N$164,,0,1),--RIGHT(O243)*_xlfn.XLOOKUP(LEFT(O243),$L$157:$L$164,$P$157:$P$164,,0,1),0),
_xlpm.adjRow, IF(ROW(_xlpm.startCell) + _xlpm.row &lt;= 0, 1, _xlpm.row),
_xlpm.adjCol, IF(COLUMN(_xlpm.startCell) + _xlpm.col &lt;= 0, 1, _xlpm.col),
_xlpm.ref, OFFSET(INDIRECT(AN243),_xlpm.adjRow,_xlpm.adjCol,1,1),
ADDRESS(_xlfn.IFS(ROW(_xlpm.ref)&lt;8,8,ROW(_xlpm.ref)&gt;27,27,TRUE,ROW(_xlpm.ref)),_xlfn.IFS(COLUMN(_xlpm.ref)&lt;5,5,COLUMN(_xlpm.ref)&gt;64,64,TRUE,COLUMN(_xlpm.ref)),4,1))</f>
        <v>AO27</v>
      </c>
      <c r="AP243" s="1" t="str" cm="1">
        <f t="array" aca="1" ref="AP243" ca="1">_xlfn.LET(
_xlpm.startCell, INDIRECT(AO243),
_xlpm.row, IF(_xlfn.XLOOKUP(LEFT(P243),$L$157:$L$164,$M$157:$M$164,,0,1),--RIGHT(P243)*_xlfn.XLOOKUP(LEFT(P243),$L$157:$L$164,$O$157:$O$164,,0,1),0),
_xlpm.col, IF(_xlfn.XLOOKUP(LEFT(P243),$L$157:$L$164,$N$157:$N$164,,0,1),--RIGHT(P243)*_xlfn.XLOOKUP(LEFT(P243),$L$157:$L$164,$P$157:$P$164,,0,1),0),
_xlpm.adjRow, IF(ROW(_xlpm.startCell) + _xlpm.row &lt;= 0, 1, _xlpm.row),
_xlpm.adjCol, IF(COLUMN(_xlpm.startCell) + _xlpm.col &lt;= 0, 1, _xlpm.col),
_xlpm.ref, OFFSET(INDIRECT(AO243),_xlpm.adjRow,_xlpm.adjCol,1,1),
ADDRESS(_xlfn.IFS(ROW(_xlpm.ref)&lt;8,8,ROW(_xlpm.ref)&gt;27,27,TRUE,ROW(_xlpm.ref)),_xlfn.IFS(COLUMN(_xlpm.ref)&lt;5,5,COLUMN(_xlpm.ref)&gt;64,64,TRUE,COLUMN(_xlpm.ref)),4,1))</f>
        <v>AU21</v>
      </c>
      <c r="AQ243" s="1" t="str" cm="1">
        <f t="array" aca="1" ref="AQ243" ca="1">_xlfn.LET(
_xlpm.startCell, INDIRECT(AP243),
_xlpm.row, IF(_xlfn.XLOOKUP(LEFT(Q243),$L$157:$L$164,$M$157:$M$164,,0,1),--RIGHT(Q243)*_xlfn.XLOOKUP(LEFT(Q243),$L$157:$L$164,$O$157:$O$164,,0,1),0),
_xlpm.col, IF(_xlfn.XLOOKUP(LEFT(Q243),$L$157:$L$164,$N$157:$N$164,,0,1),--RIGHT(Q243)*_xlfn.XLOOKUP(LEFT(Q243),$L$157:$L$164,$P$157:$P$164,,0,1),0),
_xlpm.adjRow, IF(ROW(_xlpm.startCell) + _xlpm.row &lt;= 0, 1, _xlpm.row),
_xlpm.adjCol, IF(COLUMN(_xlpm.startCell) + _xlpm.col &lt;= 0, 1, _xlpm.col),
_xlpm.ref, OFFSET(INDIRECT(AP243),_xlpm.adjRow,_xlpm.adjCol,1,1),
ADDRESS(_xlfn.IFS(ROW(_xlpm.ref)&lt;8,8,ROW(_xlpm.ref)&gt;27,27,TRUE,ROW(_xlpm.ref)),_xlfn.IFS(COLUMN(_xlpm.ref)&lt;5,5,COLUMN(_xlpm.ref)&gt;64,64,TRUE,COLUMN(_xlpm.ref)),4,1))</f>
        <v>BC13</v>
      </c>
      <c r="AR243" s="1" t="str" cm="1">
        <f t="array" aca="1" ref="AR243" ca="1">_xlfn.LET(
_xlpm.startCell, INDIRECT(AQ243),
_xlpm.row, IF(_xlfn.XLOOKUP(LEFT(R243),$L$157:$L$164,$M$157:$M$164,,0,1),--RIGHT(R243)*_xlfn.XLOOKUP(LEFT(R243),$L$157:$L$164,$O$157:$O$164,,0,1),0),
_xlpm.col, IF(_xlfn.XLOOKUP(LEFT(R243),$L$157:$L$164,$N$157:$N$164,,0,1),--RIGHT(R243)*_xlfn.XLOOKUP(LEFT(R243),$L$157:$L$164,$P$157:$P$164,,0,1),0),
_xlpm.adjRow, IF(ROW(_xlpm.startCell) + _xlpm.row &lt;= 0, 1, _xlpm.row),
_xlpm.adjCol, IF(COLUMN(_xlpm.startCell) + _xlpm.col &lt;= 0, 1, _xlpm.col),
_xlpm.ref, OFFSET(INDIRECT(AQ243),_xlpm.adjRow,_xlpm.adjCol,1,1),
ADDRESS(_xlfn.IFS(ROW(_xlpm.ref)&lt;8,8,ROW(_xlpm.ref)&gt;27,27,TRUE,ROW(_xlpm.ref)),_xlfn.IFS(COLUMN(_xlpm.ref)&lt;5,5,COLUMN(_xlpm.ref)&gt;64,64,TRUE,COLUMN(_xlpm.ref)),4,1))</f>
        <v>BJ20</v>
      </c>
      <c r="AS243" s="1" t="str" cm="1">
        <f t="array" aca="1" ref="AS243" ca="1">_xlfn.LET(
_xlpm.startCell, INDIRECT(AR243),
_xlpm.row, IF(_xlfn.XLOOKUP(LEFT(S243),$L$157:$L$164,$M$157:$M$164,,0,1),--RIGHT(S243)*_xlfn.XLOOKUP(LEFT(S243),$L$157:$L$164,$O$157:$O$164,,0,1),0),
_xlpm.col, IF(_xlfn.XLOOKUP(LEFT(S243),$L$157:$L$164,$N$157:$N$164,,0,1),--RIGHT(S243)*_xlfn.XLOOKUP(LEFT(S243),$L$157:$L$164,$P$157:$P$164,,0,1),0),
_xlpm.adjRow, IF(ROW(_xlpm.startCell) + _xlpm.row &lt;= 0, 1, _xlpm.row),
_xlpm.adjCol, IF(COLUMN(_xlpm.startCell) + _xlpm.col &lt;= 0, 1, _xlpm.col),
_xlpm.ref, OFFSET(INDIRECT(AR243),_xlpm.adjRow,_xlpm.adjCol,1,1),
ADDRESS(_xlfn.IFS(ROW(_xlpm.ref)&lt;8,8,ROW(_xlpm.ref)&gt;27,27,TRUE,ROW(_xlpm.ref)),_xlfn.IFS(COLUMN(_xlpm.ref)&lt;5,5,COLUMN(_xlpm.ref)&gt;64,64,TRUE,COLUMN(_xlpm.ref)),4,1))</f>
        <v>BL20</v>
      </c>
      <c r="AT243" s="1" t="str" cm="1">
        <f t="array" aca="1" ref="AT243" ca="1">_xlfn.LET(
_xlpm.startCell, INDIRECT(AS243),
_xlpm.row, IF(_xlfn.XLOOKUP(LEFT(T243),$L$157:$L$164,$M$157:$M$164,,0,1),--RIGHT(T243)*_xlfn.XLOOKUP(LEFT(T243),$L$157:$L$164,$O$157:$O$164,,0,1),0),
_xlpm.col, IF(_xlfn.XLOOKUP(LEFT(T243),$L$157:$L$164,$N$157:$N$164,,0,1),--RIGHT(T243)*_xlfn.XLOOKUP(LEFT(T243),$L$157:$L$164,$P$157:$P$164,,0,1),0),
_xlpm.adjRow, IF(ROW(_xlpm.startCell) + _xlpm.row &lt;= 0, 1, _xlpm.row),
_xlpm.adjCol, IF(COLUMN(_xlpm.startCell) + _xlpm.col &lt;= 0, 1, _xlpm.col),
_xlpm.ref, OFFSET(INDIRECT(AS243),_xlpm.adjRow,_xlpm.adjCol,1,1),
ADDRESS(_xlfn.IFS(ROW(_xlpm.ref)&lt;8,8,ROW(_xlpm.ref)&gt;27,27,TRUE,ROW(_xlpm.ref)),_xlfn.IFS(COLUMN(_xlpm.ref)&lt;5,5,COLUMN(_xlpm.ref)&gt;64,64,TRUE,COLUMN(_xlpm.ref)),4,1))</f>
        <v>BL20</v>
      </c>
      <c r="AU243" s="1" t="str" cm="1">
        <f t="array" aca="1" ref="AU243" ca="1">_xlfn.LET(
_xlpm.startCell, INDIRECT(AT243),
_xlpm.row, IF(_xlfn.XLOOKUP(LEFT(U243),$L$157:$L$164,$M$157:$M$164,,0,1),--RIGHT(U243)*_xlfn.XLOOKUP(LEFT(U243),$L$157:$L$164,$O$157:$O$164,,0,1),0),
_xlpm.col, IF(_xlfn.XLOOKUP(LEFT(U243),$L$157:$L$164,$N$157:$N$164,,0,1),--RIGHT(U243)*_xlfn.XLOOKUP(LEFT(U243),$L$157:$L$164,$P$157:$P$164,,0,1),0),
_xlpm.adjRow, IF(ROW(_xlpm.startCell) + _xlpm.row &lt;= 0, 1, _xlpm.row),
_xlpm.adjCol, IF(COLUMN(_xlpm.startCell) + _xlpm.col &lt;= 0, 1, _xlpm.col),
_xlpm.ref, OFFSET(INDIRECT(AT243),_xlpm.adjRow,_xlpm.adjCol,1,1),
ADDRESS(_xlfn.IFS(ROW(_xlpm.ref)&lt;8,8,ROW(_xlpm.ref)&gt;27,27,TRUE,ROW(_xlpm.ref)),_xlfn.IFS(COLUMN(_xlpm.ref)&lt;5,5,COLUMN(_xlpm.ref)&gt;64,64,TRUE,COLUMN(_xlpm.ref)),4,1))</f>
        <v>BL12</v>
      </c>
      <c r="AV243" s="1" t="str" cm="1">
        <f t="array" aca="1" ref="AV243" ca="1">_xlfn.LET(
_xlpm.startCell, INDIRECT(AU243),
_xlpm.row, IF(_xlfn.XLOOKUP(LEFT(V243),$L$157:$L$164,$M$157:$M$164,,0,1),--RIGHT(V243)*_xlfn.XLOOKUP(LEFT(V243),$L$157:$L$164,$O$157:$O$164,,0,1),0),
_xlpm.col, IF(_xlfn.XLOOKUP(LEFT(V243),$L$157:$L$164,$N$157:$N$164,,0,1),--RIGHT(V243)*_xlfn.XLOOKUP(LEFT(V243),$L$157:$L$164,$P$157:$P$164,,0,1),0),
_xlpm.adjRow, IF(ROW(_xlpm.startCell) + _xlpm.row &lt;= 0, 1, _xlpm.row),
_xlpm.adjCol, IF(COLUMN(_xlpm.startCell) + _xlpm.col &lt;= 0, 1, _xlpm.col),
_xlpm.ref, OFFSET(INDIRECT(AU243),_xlpm.adjRow,_xlpm.adjCol,1,1),
ADDRESS(_xlfn.IFS(ROW(_xlpm.ref)&lt;8,8,ROW(_xlpm.ref)&gt;27,27,TRUE,ROW(_xlpm.ref)),_xlfn.IFS(COLUMN(_xlpm.ref)&lt;5,5,COLUMN(_xlpm.ref)&gt;64,64,TRUE,COLUMN(_xlpm.ref)),4,1))</f>
        <v>BL17</v>
      </c>
      <c r="AW243" s="1" t="str" cm="1">
        <f t="array" aca="1" ref="AW243" ca="1">_xlfn.LET(
_xlpm.startCell, INDIRECT(AV243),
_xlpm.row, IF(_xlfn.XLOOKUP(LEFT(W243),$L$157:$L$164,$M$157:$M$164,,0,1),--RIGHT(W243)*_xlfn.XLOOKUP(LEFT(W243),$L$157:$L$164,$O$157:$O$164,,0,1),0),
_xlpm.col, IF(_xlfn.XLOOKUP(LEFT(W243),$L$157:$L$164,$N$157:$N$164,,0,1),--RIGHT(W243)*_xlfn.XLOOKUP(LEFT(W243),$L$157:$L$164,$P$157:$P$164,,0,1),0),
_xlpm.adjRow, IF(ROW(_xlpm.startCell) + _xlpm.row &lt;= 0, 1, _xlpm.row),
_xlpm.adjCol, IF(COLUMN(_xlpm.startCell) + _xlpm.col &lt;= 0, 1, _xlpm.col),
_xlpm.ref, OFFSET(INDIRECT(AV243),_xlpm.adjRow,_xlpm.adjCol,1,1),
ADDRESS(_xlfn.IFS(ROW(_xlpm.ref)&lt;8,8,ROW(_xlpm.ref)&gt;27,27,TRUE,ROW(_xlpm.ref)),_xlfn.IFS(COLUMN(_xlpm.ref)&lt;5,5,COLUMN(_xlpm.ref)&gt;64,64,TRUE,COLUMN(_xlpm.ref)),4,1))</f>
        <v>BL25</v>
      </c>
      <c r="AX243" s="1" t="str" cm="1">
        <f t="array" aca="1" ref="AX243" ca="1">_xlfn.LET(
_xlpm.startCell, INDIRECT(AW243),
_xlpm.row, IF(_xlfn.XLOOKUP(LEFT(X243),$L$157:$L$164,$M$157:$M$164,,0,1),--RIGHT(X243)*_xlfn.XLOOKUP(LEFT(X243),$L$157:$L$164,$O$157:$O$164,,0,1),0),
_xlpm.col, IF(_xlfn.XLOOKUP(LEFT(X243),$L$157:$L$164,$N$157:$N$164,,0,1),--RIGHT(X243)*_xlfn.XLOOKUP(LEFT(X243),$L$157:$L$164,$P$157:$P$164,,0,1),0),
_xlpm.adjRow, IF(ROW(_xlpm.startCell) + _xlpm.row &lt;= 0, 1, _xlpm.row),
_xlpm.adjCol, IF(COLUMN(_xlpm.startCell) + _xlpm.col &lt;= 0, 1, _xlpm.col),
_xlpm.ref, OFFSET(INDIRECT(AW243),_xlpm.adjRow,_xlpm.adjCol,1,1),
ADDRESS(_xlfn.IFS(ROW(_xlpm.ref)&lt;8,8,ROW(_xlpm.ref)&gt;27,27,TRUE,ROW(_xlpm.ref)),_xlfn.IFS(COLUMN(_xlpm.ref)&lt;5,5,COLUMN(_xlpm.ref)&gt;64,64,TRUE,COLUMN(_xlpm.ref)),4,1))</f>
        <v>BL17</v>
      </c>
      <c r="AY243" s="1" t="str" cm="1">
        <f t="array" aca="1" ref="AY243" ca="1">_xlfn.LET(
_xlpm.startCell, INDIRECT(AX243),
_xlpm.row, IF(_xlfn.XLOOKUP(LEFT(Y243),$L$157:$L$164,$M$157:$M$164,,0,1),--RIGHT(Y243)*_xlfn.XLOOKUP(LEFT(Y243),$L$157:$L$164,$O$157:$O$164,,0,1),0),
_xlpm.col, IF(_xlfn.XLOOKUP(LEFT(Y243),$L$157:$L$164,$N$157:$N$164,,0,1),--RIGHT(Y243)*_xlfn.XLOOKUP(LEFT(Y243),$L$157:$L$164,$P$157:$P$164,,0,1),0),
_xlpm.adjRow, IF(ROW(_xlpm.startCell) + _xlpm.row &lt;= 0, 1, _xlpm.row),
_xlpm.adjCol, IF(COLUMN(_xlpm.startCell) + _xlpm.col &lt;= 0, 1, _xlpm.col),
_xlpm.ref, OFFSET(INDIRECT(AX243),_xlpm.adjRow,_xlpm.adjCol,1,1),
ADDRESS(_xlfn.IFS(ROW(_xlpm.ref)&lt;8,8,ROW(_xlpm.ref)&gt;27,27,TRUE,ROW(_xlpm.ref)),_xlfn.IFS(COLUMN(_xlpm.ref)&lt;5,5,COLUMN(_xlpm.ref)&gt;64,64,TRUE,COLUMN(_xlpm.ref)),4,1))</f>
        <v>BL17</v>
      </c>
      <c r="AZ243" s="1" t="str" cm="1">
        <f t="array" aca="1" ref="AZ243" ca="1">_xlfn.LET(
_xlpm.startCell, INDIRECT(AY243),
_xlpm.row, IF(_xlfn.XLOOKUP(LEFT(Z243),$L$157:$L$164,$M$157:$M$164,,0,1),--RIGHT(Z243)*_xlfn.XLOOKUP(LEFT(Z243),$L$157:$L$164,$O$157:$O$164,,0,1),0),
_xlpm.col, IF(_xlfn.XLOOKUP(LEFT(Z243),$L$157:$L$164,$N$157:$N$164,,0,1),--RIGHT(Z243)*_xlfn.XLOOKUP(LEFT(Z243),$L$157:$L$164,$P$157:$P$164,,0,1),0),
_xlpm.adjRow, IF(ROW(_xlpm.startCell) + _xlpm.row &lt;= 0, 1, _xlpm.row),
_xlpm.adjCol, IF(COLUMN(_xlpm.startCell) + _xlpm.col &lt;= 0, 1, _xlpm.col),
_xlpm.ref, OFFSET(INDIRECT(AY243),_xlpm.adjRow,_xlpm.adjCol,1,1),
ADDRESS(_xlfn.IFS(ROW(_xlpm.ref)&lt;8,8,ROW(_xlpm.ref)&gt;27,27,TRUE,ROW(_xlpm.ref)),_xlfn.IFS(COLUMN(_xlpm.ref)&lt;5,5,COLUMN(_xlpm.ref)&gt;64,64,TRUE,COLUMN(_xlpm.ref)),4,1))</f>
        <v>BL16</v>
      </c>
      <c r="BA243" s="1" t="str" cm="1">
        <f t="array" aca="1" ref="BA243" ca="1">_xlfn.LET(
_xlpm.startCell, INDIRECT(AZ243),
_xlpm.row, IF(_xlfn.XLOOKUP(LEFT(AA243),$L$157:$L$164,$M$157:$M$164,,0,1),--RIGHT(AA243)*_xlfn.XLOOKUP(LEFT(AA243),$L$157:$L$164,$O$157:$O$164,,0,1),0),
_xlpm.col, IF(_xlfn.XLOOKUP(LEFT(AA243),$L$157:$L$164,$N$157:$N$164,,0,1),--RIGHT(AA243)*_xlfn.XLOOKUP(LEFT(AA243),$L$157:$L$164,$P$157:$P$164,,0,1),0),
_xlpm.adjRow, IF(ROW(_xlpm.startCell) + _xlpm.row &lt;= 0, 1, _xlpm.row),
_xlpm.adjCol, IF(COLUMN(_xlpm.startCell) + _xlpm.col &lt;= 0, 1, _xlpm.col),
_xlpm.ref, OFFSET(INDIRECT(AZ243),_xlpm.adjRow,_xlpm.adjCol,1,1),
ADDRESS(_xlfn.IFS(ROW(_xlpm.ref)&lt;8,8,ROW(_xlpm.ref)&gt;27,27,TRUE,ROW(_xlpm.ref)),_xlfn.IFS(COLUMN(_xlpm.ref)&lt;5,5,COLUMN(_xlpm.ref)&gt;64,64,TRUE,COLUMN(_xlpm.ref)),4,1))</f>
        <v>BH20</v>
      </c>
      <c r="BB243" s="1" t="str" cm="1">
        <f t="array" aca="1" ref="BB243" ca="1">_xlfn.LET(
_xlpm.startCell, INDIRECT(BA243),
_xlpm.row, IF(_xlfn.XLOOKUP(LEFT(AB243),$L$157:$L$164,$M$157:$M$164,,0,1),--RIGHT(AB243)*_xlfn.XLOOKUP(LEFT(AB243),$L$157:$L$164,$O$157:$O$164,,0,1),0),
_xlpm.col, IF(_xlfn.XLOOKUP(LEFT(AB243),$L$157:$L$164,$N$157:$N$164,,0,1),--RIGHT(AB243)*_xlfn.XLOOKUP(LEFT(AB243),$L$157:$L$164,$P$157:$P$164,,0,1),0),
_xlpm.adjRow, IF(ROW(_xlpm.startCell) + _xlpm.row &lt;= 0, 1, _xlpm.row),
_xlpm.adjCol, IF(COLUMN(_xlpm.startCell) + _xlpm.col &lt;= 0, 1, _xlpm.col),
_xlpm.ref, OFFSET(INDIRECT(BA243),_xlpm.adjRow,_xlpm.adjCol,1,1),
ADDRESS(_xlfn.IFS(ROW(_xlpm.ref)&lt;8,8,ROW(_xlpm.ref)&gt;27,27,TRUE,ROW(_xlpm.ref)),_xlfn.IFS(COLUMN(_xlpm.ref)&lt;5,5,COLUMN(_xlpm.ref)&gt;64,64,TRUE,COLUMN(_xlpm.ref)),4,1))</f>
        <v>BH25</v>
      </c>
      <c r="BC243" s="1" t="str" cm="1">
        <f t="array" aca="1" ref="BC243" ca="1">_xlfn.LET(
_xlpm.startCell, INDIRECT(BB243),
_xlpm.row, IF(_xlfn.XLOOKUP(LEFT(AC243),$L$157:$L$164,$M$157:$M$164,,0,1),--RIGHT(AC243)*_xlfn.XLOOKUP(LEFT(AC243),$L$157:$L$164,$O$157:$O$164,,0,1),0),
_xlpm.col, IF(_xlfn.XLOOKUP(LEFT(AC243),$L$157:$L$164,$N$157:$N$164,,0,1),--RIGHT(AC243)*_xlfn.XLOOKUP(LEFT(AC243),$L$157:$L$164,$P$157:$P$164,,0,1),0),
_xlpm.adjRow, IF(ROW(_xlpm.startCell) + _xlpm.row &lt;= 0, 1, _xlpm.row),
_xlpm.adjCol, IF(COLUMN(_xlpm.startCell) + _xlpm.col &lt;= 0, 1, _xlpm.col),
_xlpm.ref, OFFSET(INDIRECT(BB243),_xlpm.adjRow,_xlpm.adjCol,1,1),
ADDRESS(_xlfn.IFS(ROW(_xlpm.ref)&lt;8,8,ROW(_xlpm.ref)&gt;27,27,TRUE,ROW(_xlpm.ref)),_xlfn.IFS(COLUMN(_xlpm.ref)&lt;5,5,COLUMN(_xlpm.ref)&gt;64,64,TRUE,COLUMN(_xlpm.ref)),4,1))</f>
        <v>BE27</v>
      </c>
      <c r="BD243" s="1" t="str" cm="1">
        <f t="array" aca="1" ref="BD243" ca="1">_xlfn.LET(
_xlpm.startCell, INDIRECT(BC243),
_xlpm.row, IF(_xlfn.XLOOKUP(LEFT(AD243),$L$157:$L$164,$M$157:$M$164,,0,1),--RIGHT(AD243)*_xlfn.XLOOKUP(LEFT(AD243),$L$157:$L$164,$O$157:$O$164,,0,1),0),
_xlpm.col, IF(_xlfn.XLOOKUP(LEFT(AD243),$L$157:$L$164,$N$157:$N$164,,0,1),--RIGHT(AD243)*_xlfn.XLOOKUP(LEFT(AD243),$L$157:$L$164,$P$157:$P$164,,0,1),0),
_xlpm.adjRow, IF(ROW(_xlpm.startCell) + _xlpm.row &lt;= 0, 1, _xlpm.row),
_xlpm.adjCol, IF(COLUMN(_xlpm.startCell) + _xlpm.col &lt;= 0, 1, _xlpm.col),
_xlpm.ref, OFFSET(INDIRECT(BC243),_xlpm.adjRow,_xlpm.adjCol,1,1),
ADDRESS(_xlfn.IFS(ROW(_xlpm.ref)&lt;8,8,ROW(_xlpm.ref)&gt;27,27,TRUE,ROW(_xlpm.ref)),_xlfn.IFS(COLUMN(_xlpm.ref)&lt;5,5,COLUMN(_xlpm.ref)&gt;64,64,TRUE,COLUMN(_xlpm.ref)),4,1))</f>
        <v>BE27</v>
      </c>
      <c r="BE243" s="1" t="str" cm="1">
        <f t="array" aca="1" ref="BE243" ca="1">_xlfn.LET(
_xlpm.startCell, INDIRECT(BD243),
_xlpm.row, IF(_xlfn.XLOOKUP(LEFT(AE243),$L$157:$L$164,$M$157:$M$164,,0,1),--RIGHT(AE243)*_xlfn.XLOOKUP(LEFT(AE243),$L$157:$L$164,$O$157:$O$164,,0,1),0),
_xlpm.col, IF(_xlfn.XLOOKUP(LEFT(AE243),$L$157:$L$164,$N$157:$N$164,,0,1),--RIGHT(AE243)*_xlfn.XLOOKUP(LEFT(AE243),$L$157:$L$164,$P$157:$P$164,,0,1),0),
_xlpm.adjRow, IF(ROW(_xlpm.startCell) + _xlpm.row &lt;= 0, 1, _xlpm.row),
_xlpm.adjCol, IF(COLUMN(_xlpm.startCell) + _xlpm.col &lt;= 0, 1, _xlpm.col),
_xlpm.ref, OFFSET(INDIRECT(BD243),_xlpm.adjRow,_xlpm.adjCol,1,1),
ADDRESS(_xlfn.IFS(ROW(_xlpm.ref)&lt;8,8,ROW(_xlpm.ref)&gt;27,27,TRUE,ROW(_xlpm.ref)),_xlfn.IFS(COLUMN(_xlpm.ref)&lt;5,5,COLUMN(_xlpm.ref)&gt;64,64,TRUE,COLUMN(_xlpm.ref)),4,1))</f>
        <v>BE27</v>
      </c>
      <c r="BF243" s="1" t="str" cm="1">
        <f t="array" aca="1" ref="BF243" ca="1">_xlfn.LET(
_xlpm.startCell, INDIRECT(BE243),
_xlpm.row, IF(_xlfn.XLOOKUP(LEFT(AF243),$L$157:$L$164,$M$157:$M$164,,0,1),--RIGHT(AF243)*_xlfn.XLOOKUP(LEFT(AF243),$L$157:$L$164,$O$157:$O$164,,0,1),0),
_xlpm.col, IF(_xlfn.XLOOKUP(LEFT(AF243),$L$157:$L$164,$N$157:$N$164,,0,1),--RIGHT(AF243)*_xlfn.XLOOKUP(LEFT(AF243),$L$157:$L$164,$P$157:$P$164,,0,1),0),
_xlpm.adjRow, IF(ROW(_xlpm.startCell) + _xlpm.row &lt;= 0, 1, _xlpm.row),
_xlpm.adjCol, IF(COLUMN(_xlpm.startCell) + _xlpm.col &lt;= 0, 1, _xlpm.col),
_xlpm.ref, OFFSET(INDIRECT(BE243),_xlpm.adjRow,_xlpm.adjCol,1,1),
ADDRESS(_xlfn.IFS(ROW(_xlpm.ref)&lt;8,8,ROW(_xlpm.ref)&gt;27,27,TRUE,ROW(_xlpm.ref)),_xlfn.IFS(COLUMN(_xlpm.ref)&lt;5,5,COLUMN(_xlpm.ref)&gt;64,64,TRUE,COLUMN(_xlpm.ref)),4,1))</f>
        <v>BE20</v>
      </c>
      <c r="BG243" s="4"/>
      <c r="BH243" s="4" t="str" cm="1">
        <f t="array" aca="1" ref="BH243" ca="1">_xlfn.LET(
_xlpm.startCell, INDIRECT(G243),
_xlpm.row, IF(_xlfn.XLOOKUP(LEFT(H243),$L$157:$L$164,$M$157:$M$164,,0,1),--RIGHT(H243)*_xlfn.XLOOKUP(LEFT(H243),$L$157:$L$164,$O$157:$O$164,,0,1),0),
_xlpm.col, IF(_xlfn.XLOOKUP(LEFT(H243),$L$157:$L$164,$N$157:$N$164,,0,1),--RIGHT(H243)*_xlfn.XLOOKUP(LEFT(H243),$L$157:$L$164,$P$157:$P$164,,0,1),0),
_xlpm.adjRow, IF(ROW(_xlpm.startCell) + _xlpm.row &lt;= 0, 1, _xlpm.row),
_xlpm.adjCol, IF(COLUMN(_xlpm.startCell) + _xlpm.col &lt;= 0, 1, _xlpm.col),
_xlpm.ref, OFFSET(INDIRECT(G243),_xlpm.adjRow,_xlpm.adjCol,1,1),
ADDRESS(ROW(_xlpm.ref),COLUMN(_xlpm.ref),4,1))</f>
        <v>AC24</v>
      </c>
      <c r="BI243" s="4" t="str" cm="1">
        <f t="array" aca="1" ref="BI243" ca="1">_xlfn.LET(
_xlpm.startCell, INDIRECT(AH243),
_xlpm.row, IF(_xlfn.XLOOKUP(LEFT(I243),$L$157:$L$164,$M$157:$M$164,,0,1),--RIGHT(I243)*_xlfn.XLOOKUP(LEFT(I243),$L$157:$L$164,$O$157:$O$164,,0,1),0),
_xlpm.col, IF(_xlfn.XLOOKUP(LEFT(I243),$L$157:$L$164,$N$157:$N$164,,0,1),--RIGHT(I243)*_xlfn.XLOOKUP(LEFT(I243),$L$157:$L$164,$P$157:$P$164,,0,1),0),
_xlpm.adjRow, IF(ROW(_xlpm.startCell) + _xlpm.row &lt;= 0, 1, _xlpm.row),
_xlpm.adjCol, IF(COLUMN(_xlpm.startCell) + _xlpm.col &lt;= 0, 1, _xlpm.col),
_xlpm.ref, OFFSET(INDIRECT(AH243),_xlpm.adjRow,_xlpm.adjCol,1,1),
ADDRESS(ROW(_xlpm.ref),COLUMN(_xlpm.ref),4,1))</f>
        <v>AG20</v>
      </c>
      <c r="BJ243" s="4" t="str" cm="1">
        <f t="array" aca="1" ref="BJ243" ca="1">_xlfn.LET(
_xlpm.startCell, INDIRECT(AI243),
_xlpm.row, IF(_xlfn.XLOOKUP(LEFT(J243),$L$157:$L$164,$M$157:$M$164,,0,1),--RIGHT(J243)*_xlfn.XLOOKUP(LEFT(J243),$L$157:$L$164,$O$157:$O$164,,0,1),0),
_xlpm.col, IF(_xlfn.XLOOKUP(LEFT(J243),$L$157:$L$164,$N$157:$N$164,,0,1),--RIGHT(J243)*_xlfn.XLOOKUP(LEFT(J243),$L$157:$L$164,$P$157:$P$164,,0,1),0),
_xlpm.adjRow, IF(ROW(_xlpm.startCell) + _xlpm.row &lt;= 0, 1, _xlpm.row),
_xlpm.adjCol, IF(COLUMN(_xlpm.startCell) + _xlpm.col &lt;= 0, 1, _xlpm.col),
_xlpm.ref, OFFSET(INDIRECT(AI243),_xlpm.adjRow,_xlpm.adjCol,1,1),
ADDRESS(ROW(_xlpm.ref),COLUMN(_xlpm.ref),4,1))</f>
        <v>AP29</v>
      </c>
      <c r="BK243" s="4" t="str" cm="1">
        <f t="array" aca="1" ref="BK243" ca="1">_xlfn.LET(
_xlpm.startCell, INDIRECT(AJ243),
_xlpm.row, IF(_xlfn.XLOOKUP(LEFT(K243),$L$157:$L$164,$M$157:$M$164,,0,1),--RIGHT(K243)*_xlfn.XLOOKUP(LEFT(K243),$L$157:$L$164,$O$157:$O$164,,0,1),0),
_xlpm.col, IF(_xlfn.XLOOKUP(LEFT(K243),$L$157:$L$164,$N$157:$N$164,,0,1),--RIGHT(K243)*_xlfn.XLOOKUP(LEFT(K243),$L$157:$L$164,$P$157:$P$164,,0,1),0),
_xlpm.adjRow, IF(ROW(_xlpm.startCell) + _xlpm.row &lt;= 0, 1, _xlpm.row),
_xlpm.adjCol, IF(COLUMN(_xlpm.startCell) + _xlpm.col &lt;= 0, 1, _xlpm.col),
_xlpm.ref, OFFSET(INDIRECT(AJ243),_xlpm.adjRow,_xlpm.adjCol,1,1),
ADDRESS(ROW(_xlpm.ref),COLUMN(_xlpm.ref),4,1))</f>
        <v>AP20</v>
      </c>
      <c r="BL243" s="4" t="str" cm="1">
        <f t="array" aca="1" ref="BL243" ca="1">_xlfn.LET(
_xlpm.startCell, INDIRECT(AK243),
_xlpm.row, IF(_xlfn.XLOOKUP(LEFT(L243),$L$157:$L$164,$M$157:$M$164,,0,1),--RIGHT(L243)*_xlfn.XLOOKUP(LEFT(L243),$L$157:$L$164,$O$157:$O$164,,0,1),0),
_xlpm.col, IF(_xlfn.XLOOKUP(LEFT(L243),$L$157:$L$164,$N$157:$N$164,,0,1),--RIGHT(L243)*_xlfn.XLOOKUP(LEFT(L243),$L$157:$L$164,$P$157:$P$164,,0,1),0),
_xlpm.adjRow, IF(ROW(_xlpm.startCell) + _xlpm.row &lt;= 0, 1, _xlpm.row),
_xlpm.adjCol, IF(COLUMN(_xlpm.startCell) + _xlpm.col &lt;= 0, 1, _xlpm.col),
_xlpm.ref, OFFSET(INDIRECT(AK243),_xlpm.adjRow,_xlpm.adjCol,1,1),
ADDRESS(ROW(_xlpm.ref),COLUMN(_xlpm.ref),4,1))</f>
        <v>AQ20</v>
      </c>
      <c r="BM243" s="4" t="str" cm="1">
        <f t="array" aca="1" ref="BM243" ca="1">_xlfn.LET(
_xlpm.startCell, INDIRECT(AL243),
_xlpm.row, IF(_xlfn.XLOOKUP(LEFT(M243),$L$157:$L$164,$M$157:$M$164,,0,1),--RIGHT(M243)*_xlfn.XLOOKUP(LEFT(M243),$L$157:$L$164,$O$157:$O$164,,0,1),0),
_xlpm.col, IF(_xlfn.XLOOKUP(LEFT(M243),$L$157:$L$164,$N$157:$N$164,,0,1),--RIGHT(M243)*_xlfn.XLOOKUP(LEFT(M243),$L$157:$L$164,$P$157:$P$164,,0,1),0),
_xlpm.adjRow, IF(ROW(_xlpm.startCell) + _xlpm.row &lt;= 0, 1, _xlpm.row),
_xlpm.adjCol, IF(COLUMN(_xlpm.startCell) + _xlpm.col &lt;= 0, 1, _xlpm.col),
_xlpm.ref, OFFSET(INDIRECT(AL243),_xlpm.adjRow,_xlpm.adjCol,1,1),
ADDRESS(ROW(_xlpm.ref),COLUMN(_xlpm.ref),4,1))</f>
        <v>AW26</v>
      </c>
      <c r="BN243" s="4" t="str" cm="1">
        <f t="array" aca="1" ref="BN243" ca="1">_xlfn.LET(
_xlpm.startCell, INDIRECT(AM243),
_xlpm.row, IF(_xlfn.XLOOKUP(LEFT(N243),$L$157:$L$164,$M$157:$M$164,,0,1),--RIGHT(N243)*_xlfn.XLOOKUP(LEFT(N243),$L$157:$L$164,$O$157:$O$164,,0,1),0),
_xlpm.col, IF(_xlfn.XLOOKUP(LEFT(N243),$L$157:$L$164,$N$157:$N$164,,0,1),--RIGHT(N243)*_xlfn.XLOOKUP(LEFT(N243),$L$157:$L$164,$P$157:$P$164,,0,1),0),
_xlpm.adjRow, IF(ROW(_xlpm.startCell) + _xlpm.row &lt;= 0, 1, _xlpm.row),
_xlpm.adjCol, IF(COLUMN(_xlpm.startCell) + _xlpm.col &lt;= 0, 1, _xlpm.col),
_xlpm.ref, OFFSET(INDIRECT(AM243),_xlpm.adjRow,_xlpm.adjCol,1,1),
ADDRESS(ROW(_xlpm.ref),COLUMN(_xlpm.ref),4,1))</f>
        <v>AW32</v>
      </c>
      <c r="BO243" s="4" t="str" cm="1">
        <f t="array" aca="1" ref="BO243" ca="1">_xlfn.LET(
_xlpm.startCell, INDIRECT(AN243),
_xlpm.row, IF(_xlfn.XLOOKUP(LEFT(O243),$L$157:$L$164,$M$157:$M$164,,0,1),--RIGHT(O243)*_xlfn.XLOOKUP(LEFT(O243),$L$157:$L$164,$O$157:$O$164,,0,1),0),
_xlpm.col, IF(_xlfn.XLOOKUP(LEFT(O243),$L$157:$L$164,$N$157:$N$164,,0,1),--RIGHT(O243)*_xlfn.XLOOKUP(LEFT(O243),$L$157:$L$164,$P$157:$P$164,,0,1),0),
_xlpm.adjRow, IF(ROW(_xlpm.startCell) + _xlpm.row &lt;= 0, 1, _xlpm.row),
_xlpm.adjCol, IF(COLUMN(_xlpm.startCell) + _xlpm.col &lt;= 0, 1, _xlpm.col),
_xlpm.ref, OFFSET(INDIRECT(AN243),_xlpm.adjRow,_xlpm.adjCol,1,1),
ADDRESS(ROW(_xlpm.ref),COLUMN(_xlpm.ref),4,1))</f>
        <v>AO27</v>
      </c>
      <c r="BP243" s="4" t="str" cm="1">
        <f t="array" aca="1" ref="BP243" ca="1">_xlfn.LET(
_xlpm.startCell, INDIRECT(AO243),
_xlpm.row, IF(_xlfn.XLOOKUP(LEFT(P243),$L$157:$L$164,$M$157:$M$164,,0,1),--RIGHT(P243)*_xlfn.XLOOKUP(LEFT(P243),$L$157:$L$164,$O$157:$O$164,,0,1),0),
_xlpm.col, IF(_xlfn.XLOOKUP(LEFT(P243),$L$157:$L$164,$N$157:$N$164,,0,1),--RIGHT(P243)*_xlfn.XLOOKUP(LEFT(P243),$L$157:$L$164,$P$157:$P$164,,0,1),0),
_xlpm.adjRow, IF(ROW(_xlpm.startCell) + _xlpm.row &lt;= 0, 1, _xlpm.row),
_xlpm.adjCol, IF(COLUMN(_xlpm.startCell) + _xlpm.col &lt;= 0, 1, _xlpm.col),
_xlpm.ref, OFFSET(INDIRECT(AO243),_xlpm.adjRow,_xlpm.adjCol,1,1),
ADDRESS(ROW(_xlpm.ref),COLUMN(_xlpm.ref),4,1))</f>
        <v>AU21</v>
      </c>
      <c r="BQ243" s="4" t="str" cm="1">
        <f t="array" aca="1" ref="BQ243" ca="1">_xlfn.LET(
_xlpm.startCell, INDIRECT(AP243),
_xlpm.row, IF(_xlfn.XLOOKUP(LEFT(Q243),$L$157:$L$164,$M$157:$M$164,,0,1),--RIGHT(Q243)*_xlfn.XLOOKUP(LEFT(Q243),$L$157:$L$164,$O$157:$O$164,,0,1),0),
_xlpm.col, IF(_xlfn.XLOOKUP(LEFT(Q243),$L$157:$L$164,$N$157:$N$164,,0,1),--RIGHT(Q243)*_xlfn.XLOOKUP(LEFT(Q243),$L$157:$L$164,$P$157:$P$164,,0,1),0),
_xlpm.adjRow, IF(ROW(_xlpm.startCell) + _xlpm.row &lt;= 0, 1, _xlpm.row),
_xlpm.adjCol, IF(COLUMN(_xlpm.startCell) + _xlpm.col &lt;= 0, 1, _xlpm.col),
_xlpm.ref, OFFSET(INDIRECT(AP243),_xlpm.adjRow,_xlpm.adjCol,1,1),
ADDRESS(ROW(_xlpm.ref),COLUMN(_xlpm.ref),4,1))</f>
        <v>BC13</v>
      </c>
      <c r="BR243" s="4" t="str" cm="1">
        <f t="array" aca="1" ref="BR243" ca="1">_xlfn.LET(
_xlpm.startCell, INDIRECT(AQ243),
_xlpm.row, IF(_xlfn.XLOOKUP(LEFT(R243),$L$157:$L$164,$M$157:$M$164,,0,1),--RIGHT(R243)*_xlfn.XLOOKUP(LEFT(R243),$L$157:$L$164,$O$157:$O$164,,0,1),0),
_xlpm.col, IF(_xlfn.XLOOKUP(LEFT(R243),$L$157:$L$164,$N$157:$N$164,,0,1),--RIGHT(R243)*_xlfn.XLOOKUP(LEFT(R243),$L$157:$L$164,$P$157:$P$164,,0,1),0),
_xlpm.adjRow, IF(ROW(_xlpm.startCell) + _xlpm.row &lt;= 0, 1, _xlpm.row),
_xlpm.adjCol, IF(COLUMN(_xlpm.startCell) + _xlpm.col &lt;= 0, 1, _xlpm.col),
_xlpm.ref, OFFSET(INDIRECT(AQ243),_xlpm.adjRow,_xlpm.adjCol,1,1),
ADDRESS(ROW(_xlpm.ref),COLUMN(_xlpm.ref),4,1))</f>
        <v>BJ20</v>
      </c>
      <c r="BS243" s="4" t="str" cm="1">
        <f t="array" aca="1" ref="BS243" ca="1">_xlfn.LET(
_xlpm.startCell, INDIRECT(AR243),
_xlpm.row, IF(_xlfn.XLOOKUP(LEFT(S243),$L$157:$L$164,$M$157:$M$164,,0,1),--RIGHT(S243)*_xlfn.XLOOKUP(LEFT(S243),$L$157:$L$164,$O$157:$O$164,,0,1),0),
_xlpm.col, IF(_xlfn.XLOOKUP(LEFT(S243),$L$157:$L$164,$N$157:$N$164,,0,1),--RIGHT(S243)*_xlfn.XLOOKUP(LEFT(S243),$L$157:$L$164,$P$157:$P$164,,0,1),0),
_xlpm.adjRow, IF(ROW(_xlpm.startCell) + _xlpm.row &lt;= 0, 1, _xlpm.row),
_xlpm.adjCol, IF(COLUMN(_xlpm.startCell) + _xlpm.col &lt;= 0, 1, _xlpm.col),
_xlpm.ref, OFFSET(INDIRECT(AR243),_xlpm.adjRow,_xlpm.adjCol,1,1),
ADDRESS(ROW(_xlpm.ref),COLUMN(_xlpm.ref),4,1))</f>
        <v>BP20</v>
      </c>
      <c r="BT243" s="4" t="str" cm="1">
        <f t="array" aca="1" ref="BT243" ca="1">_xlfn.LET(
_xlpm.startCell, INDIRECT(AS243),
_xlpm.row, IF(_xlfn.XLOOKUP(LEFT(T243),$L$157:$L$164,$M$157:$M$164,,0,1),--RIGHT(T243)*_xlfn.XLOOKUP(LEFT(T243),$L$157:$L$164,$O$157:$O$164,,0,1),0),
_xlpm.col, IF(_xlfn.XLOOKUP(LEFT(T243),$L$157:$L$164,$N$157:$N$164,,0,1),--RIGHT(T243)*_xlfn.XLOOKUP(LEFT(T243),$L$157:$L$164,$P$157:$P$164,,0,1),0),
_xlpm.adjRow, IF(ROW(_xlpm.startCell) + _xlpm.row &lt;= 0, 1, _xlpm.row),
_xlpm.adjCol, IF(COLUMN(_xlpm.startCell) + _xlpm.col &lt;= 0, 1, _xlpm.col),
_xlpm.ref, OFFSET(INDIRECT(AS243),_xlpm.adjRow,_xlpm.adjCol,1,1),
ADDRESS(ROW(_xlpm.ref),COLUMN(_xlpm.ref),4,1))</f>
        <v>BM20</v>
      </c>
      <c r="BU243" s="4" t="str" cm="1">
        <f t="array" aca="1" ref="BU243" ca="1">_xlfn.LET(
_xlpm.startCell, INDIRECT(AT243),
_xlpm.row, IF(_xlfn.XLOOKUP(LEFT(U243),$L$157:$L$164,$M$157:$M$164,,0,1),--RIGHT(U243)*_xlfn.XLOOKUP(LEFT(U243),$L$157:$L$164,$O$157:$O$164,,0,1),0),
_xlpm.col, IF(_xlfn.XLOOKUP(LEFT(U243),$L$157:$L$164,$N$157:$N$164,,0,1),--RIGHT(U243)*_xlfn.XLOOKUP(LEFT(U243),$L$157:$L$164,$P$157:$P$164,,0,1),0),
_xlpm.adjRow, IF(ROW(_xlpm.startCell) + _xlpm.row &lt;= 0, 1, _xlpm.row),
_xlpm.adjCol, IF(COLUMN(_xlpm.startCell) + _xlpm.col &lt;= 0, 1, _xlpm.col),
_xlpm.ref, OFFSET(INDIRECT(AT243),_xlpm.adjRow,_xlpm.adjCol,1,1),
ADDRESS(ROW(_xlpm.ref),COLUMN(_xlpm.ref),4,1))</f>
        <v>BL12</v>
      </c>
      <c r="BV243" s="4" t="str" cm="1">
        <f t="array" aca="1" ref="BV243" ca="1">_xlfn.LET(
_xlpm.startCell, INDIRECT(AU243),
_xlpm.row, IF(_xlfn.XLOOKUP(LEFT(V243),$L$157:$L$164,$M$157:$M$164,,0,1),--RIGHT(V243)*_xlfn.XLOOKUP(LEFT(V243),$L$157:$L$164,$O$157:$O$164,,0,1),0),
_xlpm.col, IF(_xlfn.XLOOKUP(LEFT(V243),$L$157:$L$164,$N$157:$N$164,,0,1),--RIGHT(V243)*_xlfn.XLOOKUP(LEFT(V243),$L$157:$L$164,$P$157:$P$164,,0,1),0),
_xlpm.adjRow, IF(ROW(_xlpm.startCell) + _xlpm.row &lt;= 0, 1, _xlpm.row),
_xlpm.adjCol, IF(COLUMN(_xlpm.startCell) + _xlpm.col &lt;= 0, 1, _xlpm.col),
_xlpm.ref, OFFSET(INDIRECT(AU243),_xlpm.adjRow,_xlpm.adjCol,1,1),
ADDRESS(ROW(_xlpm.ref),COLUMN(_xlpm.ref),4,1))</f>
        <v>BQ17</v>
      </c>
      <c r="BW243" s="4" t="str" cm="1">
        <f t="array" aca="1" ref="BW243" ca="1">_xlfn.LET(
_xlpm.startCell, INDIRECT(AV243),
_xlpm.row, IF(_xlfn.XLOOKUP(LEFT(W243),$L$157:$L$164,$M$157:$M$164,,0,1),--RIGHT(W243)*_xlfn.XLOOKUP(LEFT(W243),$L$157:$L$164,$O$157:$O$164,,0,1),0),
_xlpm.col, IF(_xlfn.XLOOKUP(LEFT(W243),$L$157:$L$164,$N$157:$N$164,,0,1),--RIGHT(W243)*_xlfn.XLOOKUP(LEFT(W243),$L$157:$L$164,$P$157:$P$164,,0,1),0),
_xlpm.adjRow, IF(ROW(_xlpm.startCell) + _xlpm.row &lt;= 0, 1, _xlpm.row),
_xlpm.adjCol, IF(COLUMN(_xlpm.startCell) + _xlpm.col &lt;= 0, 1, _xlpm.col),
_xlpm.ref, OFFSET(INDIRECT(AV243),_xlpm.adjRow,_xlpm.adjCol,1,1),
ADDRESS(ROW(_xlpm.ref),COLUMN(_xlpm.ref),4,1))</f>
        <v>BL25</v>
      </c>
      <c r="BX243" s="4" t="str" cm="1">
        <f t="array" aca="1" ref="BX243" ca="1">_xlfn.LET(
_xlpm.startCell, INDIRECT(AW243),
_xlpm.row, IF(_xlfn.XLOOKUP(LEFT(X243),$L$157:$L$164,$M$157:$M$164,,0,1),--RIGHT(X243)*_xlfn.XLOOKUP(LEFT(X243),$L$157:$L$164,$O$157:$O$164,,0,1),0),
_xlpm.col, IF(_xlfn.XLOOKUP(LEFT(X243),$L$157:$L$164,$N$157:$N$164,,0,1),--RIGHT(X243)*_xlfn.XLOOKUP(LEFT(X243),$L$157:$L$164,$P$157:$P$164,,0,1),0),
_xlpm.adjRow, IF(ROW(_xlpm.startCell) + _xlpm.row &lt;= 0, 1, _xlpm.row),
_xlpm.adjCol, IF(COLUMN(_xlpm.startCell) + _xlpm.col &lt;= 0, 1, _xlpm.col),
_xlpm.ref, OFFSET(INDIRECT(AW243),_xlpm.adjRow,_xlpm.adjCol,1,1),
ADDRESS(ROW(_xlpm.ref),COLUMN(_xlpm.ref),4,1))</f>
        <v>BL17</v>
      </c>
      <c r="BY243" s="4" t="str" cm="1">
        <f t="array" aca="1" ref="BY243" ca="1">_xlfn.LET(
_xlpm.startCell, INDIRECT(AX243),
_xlpm.row, IF(_xlfn.XLOOKUP(LEFT(Y243),$L$157:$L$164,$M$157:$M$164,,0,1),--RIGHT(Y243)*_xlfn.XLOOKUP(LEFT(Y243),$L$157:$L$164,$O$157:$O$164,,0,1),0),
_xlpm.col, IF(_xlfn.XLOOKUP(LEFT(Y243),$L$157:$L$164,$N$157:$N$164,,0,1),--RIGHT(Y243)*_xlfn.XLOOKUP(LEFT(Y243),$L$157:$L$164,$P$157:$P$164,,0,1),0),
_xlpm.adjRow, IF(ROW(_xlpm.startCell) + _xlpm.row &lt;= 0, 1, _xlpm.row),
_xlpm.adjCol, IF(COLUMN(_xlpm.startCell) + _xlpm.col &lt;= 0, 1, _xlpm.col),
_xlpm.ref, OFFSET(INDIRECT(AX243),_xlpm.adjRow,_xlpm.adjCol,1,1),
ADDRESS(ROW(_xlpm.ref),COLUMN(_xlpm.ref),4,1))</f>
        <v>BU17</v>
      </c>
      <c r="BZ243" s="4" t="str" cm="1">
        <f t="array" aca="1" ref="BZ243" ca="1">_xlfn.LET(
_xlpm.startCell, INDIRECT(AY243),
_xlpm.row, IF(_xlfn.XLOOKUP(LEFT(Z243),$L$157:$L$164,$M$157:$M$164,,0,1),--RIGHT(Z243)*_xlfn.XLOOKUP(LEFT(Z243),$L$157:$L$164,$O$157:$O$164,,0,1),0),
_xlpm.col, IF(_xlfn.XLOOKUP(LEFT(Z243),$L$157:$L$164,$N$157:$N$164,,0,1),--RIGHT(Z243)*_xlfn.XLOOKUP(LEFT(Z243),$L$157:$L$164,$P$157:$P$164,,0,1),0),
_xlpm.adjRow, IF(ROW(_xlpm.startCell) + _xlpm.row &lt;= 0, 1, _xlpm.row),
_xlpm.adjCol, IF(COLUMN(_xlpm.startCell) + _xlpm.col &lt;= 0, 1, _xlpm.col),
_xlpm.ref, OFFSET(INDIRECT(AY243),_xlpm.adjRow,_xlpm.adjCol,1,1),
ADDRESS(ROW(_xlpm.ref),COLUMN(_xlpm.ref),4,1))</f>
        <v>BL16</v>
      </c>
      <c r="CA243" s="4" t="str" cm="1">
        <f t="array" aca="1" ref="CA243" ca="1">_xlfn.LET(
_xlpm.startCell, INDIRECT(AZ243),
_xlpm.row, IF(_xlfn.XLOOKUP(LEFT(AA243),$L$157:$L$164,$M$157:$M$164,,0,1),--RIGHT(AA243)*_xlfn.XLOOKUP(LEFT(AA243),$L$157:$L$164,$O$157:$O$164,,0,1),0),
_xlpm.col, IF(_xlfn.XLOOKUP(LEFT(AA243),$L$157:$L$164,$N$157:$N$164,,0,1),--RIGHT(AA243)*_xlfn.XLOOKUP(LEFT(AA243),$L$157:$L$164,$P$157:$P$164,,0,1),0),
_xlpm.adjRow, IF(ROW(_xlpm.startCell) + _xlpm.row &lt;= 0, 1, _xlpm.row),
_xlpm.adjCol, IF(COLUMN(_xlpm.startCell) + _xlpm.col &lt;= 0, 1, _xlpm.col),
_xlpm.ref, OFFSET(INDIRECT(AZ243),_xlpm.adjRow,_xlpm.adjCol,1,1),
ADDRESS(ROW(_xlpm.ref),COLUMN(_xlpm.ref),4,1))</f>
        <v>BH20</v>
      </c>
      <c r="CB243" s="4" t="str" cm="1">
        <f t="array" aca="1" ref="CB243" ca="1">_xlfn.LET(
_xlpm.startCell, INDIRECT(BA243),
_xlpm.row, IF(_xlfn.XLOOKUP(LEFT(AB243),$L$157:$L$164,$M$157:$M$164,,0,1),--RIGHT(AB243)*_xlfn.XLOOKUP(LEFT(AB243),$L$157:$L$164,$O$157:$O$164,,0,1),0),
_xlpm.col, IF(_xlfn.XLOOKUP(LEFT(AB243),$L$157:$L$164,$N$157:$N$164,,0,1),--RIGHT(AB243)*_xlfn.XLOOKUP(LEFT(AB243),$L$157:$L$164,$P$157:$P$164,,0,1),0),
_xlpm.adjRow, IF(ROW(_xlpm.startCell) + _xlpm.row &lt;= 0, 1, _xlpm.row),
_xlpm.adjCol, IF(COLUMN(_xlpm.startCell) + _xlpm.col &lt;= 0, 1, _xlpm.col),
_xlpm.ref, OFFSET(INDIRECT(BA243),_xlpm.adjRow,_xlpm.adjCol,1,1),
ADDRESS(ROW(_xlpm.ref),COLUMN(_xlpm.ref),4,1))</f>
        <v>BH25</v>
      </c>
      <c r="CC243" s="4" t="str" cm="1">
        <f t="array" aca="1" ref="CC243" ca="1">_xlfn.LET(
_xlpm.startCell, INDIRECT(BB243),
_xlpm.row, IF(_xlfn.XLOOKUP(LEFT(AC243),$L$157:$L$164,$M$157:$M$164,,0,1),--RIGHT(AC243)*_xlfn.XLOOKUP(LEFT(AC243),$L$157:$L$164,$O$157:$O$164,,0,1),0),
_xlpm.col, IF(_xlfn.XLOOKUP(LEFT(AC243),$L$157:$L$164,$N$157:$N$164,,0,1),--RIGHT(AC243)*_xlfn.XLOOKUP(LEFT(AC243),$L$157:$L$164,$P$157:$P$164,,0,1),0),
_xlpm.adjRow, IF(ROW(_xlpm.startCell) + _xlpm.row &lt;= 0, 1, _xlpm.row),
_xlpm.adjCol, IF(COLUMN(_xlpm.startCell) + _xlpm.col &lt;= 0, 1, _xlpm.col),
_xlpm.ref, OFFSET(INDIRECT(BB243),_xlpm.adjRow,_xlpm.adjCol,1,1),
ADDRESS(ROW(_xlpm.ref),COLUMN(_xlpm.ref),4,1))</f>
        <v>BE28</v>
      </c>
      <c r="CD243" s="4" t="str" cm="1">
        <f t="array" aca="1" ref="CD243" ca="1">_xlfn.LET(
_xlpm.startCell, INDIRECT(BC243),
_xlpm.row, IF(_xlfn.XLOOKUP(LEFT(AD243),$L$157:$L$164,$M$157:$M$164,,0,1),--RIGHT(AD243)*_xlfn.XLOOKUP(LEFT(AD243),$L$157:$L$164,$O$157:$O$164,,0,1),0),
_xlpm.col, IF(_xlfn.XLOOKUP(LEFT(AD243),$L$157:$L$164,$N$157:$N$164,,0,1),--RIGHT(AD243)*_xlfn.XLOOKUP(LEFT(AD243),$L$157:$L$164,$P$157:$P$164,,0,1),0),
_xlpm.adjRow, IF(ROW(_xlpm.startCell) + _xlpm.row &lt;= 0, 1, _xlpm.row),
_xlpm.adjCol, IF(COLUMN(_xlpm.startCell) + _xlpm.col &lt;= 0, 1, _xlpm.col),
_xlpm.ref, OFFSET(INDIRECT(BC243),_xlpm.adjRow,_xlpm.adjCol,1,1),
ADDRESS(ROW(_xlpm.ref),COLUMN(_xlpm.ref),4,1))</f>
        <v>BE30</v>
      </c>
      <c r="CE243" s="4" t="str" cm="1">
        <f t="array" aca="1" ref="CE243" ca="1">_xlfn.LET(
_xlpm.startCell, INDIRECT(BD243),
_xlpm.row, IF(_xlfn.XLOOKUP(LEFT(AE243),$L$157:$L$164,$M$157:$M$164,,0,1),--RIGHT(AE243)*_xlfn.XLOOKUP(LEFT(AE243),$L$157:$L$164,$O$157:$O$164,,0,1),0),
_xlpm.col, IF(_xlfn.XLOOKUP(LEFT(AE243),$L$157:$L$164,$N$157:$N$164,,0,1),--RIGHT(AE243)*_xlfn.XLOOKUP(LEFT(AE243),$L$157:$L$164,$P$157:$P$164,,0,1),0),
_xlpm.adjRow, IF(ROW(_xlpm.startCell) + _xlpm.row &lt;= 0, 1, _xlpm.row),
_xlpm.adjCol, IF(COLUMN(_xlpm.startCell) + _xlpm.col &lt;= 0, 1, _xlpm.col),
_xlpm.ref, OFFSET(INDIRECT(BD243),_xlpm.adjRow,_xlpm.adjCol,1,1),
ADDRESS(ROW(_xlpm.ref),COLUMN(_xlpm.ref),4,1))</f>
        <v>BE30</v>
      </c>
      <c r="CF243" s="4" t="str" cm="1">
        <f t="array" aca="1" ref="CF243" ca="1">_xlfn.LET(
_xlpm.startCell, INDIRECT(BE243),
_xlpm.row, IF(_xlfn.XLOOKUP(LEFT(AF243),$L$157:$L$164,$M$157:$M$164,,0,1),--RIGHT(AF243)*_xlfn.XLOOKUP(LEFT(AF243),$L$157:$L$164,$O$157:$O$164,,0,1),0),
_xlpm.col, IF(_xlfn.XLOOKUP(LEFT(AF243),$L$157:$L$164,$N$157:$N$164,,0,1),--RIGHT(AF243)*_xlfn.XLOOKUP(LEFT(AF243),$L$157:$L$164,$P$157:$P$164,,0,1),0),
_xlpm.adjRow, IF(ROW(_xlpm.startCell) + _xlpm.row &lt;= 0, 1, _xlpm.row),
_xlpm.adjCol, IF(COLUMN(_xlpm.startCell) + _xlpm.col &lt;= 0, 1, _xlpm.col),
_xlpm.ref, OFFSET(INDIRECT(BE243),_xlpm.adjRow,_xlpm.adjCol,1,1),
ADDRESS(ROW(_xlpm.ref),COLUMN(_xlpm.ref),4,1))</f>
        <v>BE20</v>
      </c>
      <c r="CG243" s="4"/>
      <c r="CH243" s="4"/>
      <c r="CI243" s="4"/>
      <c r="CK243" s="1" t="b">
        <f ca="1"/>
        <v>1</v>
      </c>
      <c r="CL243" s="1" t="b">
        <f ca="1"/>
        <v>1</v>
      </c>
      <c r="CM243" s="1" t="b">
        <f ca="1"/>
        <v>0</v>
      </c>
      <c r="CN243" s="1" t="b">
        <f ca="1"/>
        <v>1</v>
      </c>
      <c r="CO243" s="1" t="b">
        <f ca="1"/>
        <v>1</v>
      </c>
      <c r="CP243" s="1" t="b">
        <f ca="1"/>
        <v>1</v>
      </c>
      <c r="CQ243" s="5" t="b">
        <f ca="1"/>
        <v>0</v>
      </c>
      <c r="CR243" s="4" t="b">
        <f ca="1"/>
        <v>1</v>
      </c>
      <c r="CS243" s="1" t="b">
        <f ca="1"/>
        <v>1</v>
      </c>
      <c r="CT243" s="1" t="b">
        <f ca="1"/>
        <v>1</v>
      </c>
      <c r="CU243" s="1" t="b">
        <f ca="1"/>
        <v>1</v>
      </c>
      <c r="CV243" s="1" t="b">
        <f ca="1"/>
        <v>0</v>
      </c>
      <c r="CW243" s="1" t="b">
        <f ca="1"/>
        <v>0</v>
      </c>
      <c r="CX243" s="1" t="b">
        <f ca="1"/>
        <v>1</v>
      </c>
      <c r="CY243" s="1" t="b">
        <f ca="1"/>
        <v>0</v>
      </c>
      <c r="CZ243" s="1" t="b">
        <f ca="1"/>
        <v>1</v>
      </c>
      <c r="DA243" s="1" t="b">
        <f ca="1"/>
        <v>1</v>
      </c>
      <c r="DB243" s="1" t="b">
        <f ca="1"/>
        <v>0</v>
      </c>
      <c r="DC243" s="1" t="b">
        <f ca="1"/>
        <v>1</v>
      </c>
      <c r="DD243" s="1" t="b">
        <f ca="1"/>
        <v>1</v>
      </c>
      <c r="DE243" s="1" t="b">
        <f ca="1"/>
        <v>1</v>
      </c>
      <c r="DF243" s="1" t="b">
        <f ca="1"/>
        <v>0</v>
      </c>
      <c r="DG243" s="1" t="b">
        <f ca="1"/>
        <v>0</v>
      </c>
      <c r="DH243" s="1" t="b">
        <f ca="1"/>
        <v>0</v>
      </c>
      <c r="DI243" s="1" t="b">
        <f ca="1"/>
        <v>1</v>
      </c>
    </row>
    <row r="244" spans="2:250" s="1" customFormat="1" ht="23.25">
      <c r="B244" s="14">
        <f t="shared" si="6"/>
        <v>114</v>
      </c>
      <c r="C244" s="12">
        <v>6</v>
      </c>
      <c r="D244" s="161">
        <v>8</v>
      </c>
      <c r="E244" s="23" t="str">
        <f ca="1"/>
        <v>AN24</v>
      </c>
      <c r="F244" s="5"/>
      <c r="G244" s="15" t="s">
        <v>30</v>
      </c>
      <c r="H244" s="15" t="s">
        <v>66</v>
      </c>
      <c r="I244" s="15" t="s">
        <v>104</v>
      </c>
      <c r="J244" s="15" t="s">
        <v>64</v>
      </c>
      <c r="K244" s="15" t="s">
        <v>86</v>
      </c>
      <c r="L244" s="15" t="s">
        <v>59</v>
      </c>
      <c r="M244" s="15" t="s">
        <v>86</v>
      </c>
      <c r="N244" s="15" t="s">
        <v>82</v>
      </c>
      <c r="O244" s="15" t="s">
        <v>82</v>
      </c>
      <c r="P244" s="15" t="s">
        <v>52</v>
      </c>
      <c r="Q244" s="15" t="s">
        <v>73</v>
      </c>
      <c r="R244" s="15" t="s">
        <v>66</v>
      </c>
      <c r="S244" s="15" t="s">
        <v>66</v>
      </c>
      <c r="T244" s="15" t="s">
        <v>68</v>
      </c>
      <c r="U244" s="15" t="s">
        <v>58</v>
      </c>
      <c r="V244" s="15" t="s">
        <v>62</v>
      </c>
      <c r="W244" s="15" t="s">
        <v>112</v>
      </c>
      <c r="X244" s="15" t="s">
        <v>77</v>
      </c>
      <c r="Y244" s="15" t="s">
        <v>62</v>
      </c>
      <c r="Z244" s="15" t="s">
        <v>53</v>
      </c>
      <c r="AA244" s="15" t="s">
        <v>96</v>
      </c>
      <c r="AB244" s="15" t="s">
        <v>55</v>
      </c>
      <c r="AC244" s="15" t="s">
        <v>127</v>
      </c>
      <c r="AD244" s="15" t="s">
        <v>73</v>
      </c>
      <c r="AE244" s="15" t="s">
        <v>55</v>
      </c>
      <c r="AF244" s="15" t="s">
        <v>73</v>
      </c>
      <c r="AH244" s="1" t="str" cm="1">
        <f t="array" aca="1" ref="AH244" ca="1">_xlfn.LET(
_xlpm.startCell, INDIRECT(G244),
_xlpm.row, IF(_xlfn.XLOOKUP(LEFT(H244),$L$157:$L$164,$M$157:$M$164,,0,1),--RIGHT(H244)*_xlfn.XLOOKUP(LEFT(H244),$L$157:$L$164,$O$157:$O$164,,0,1),0),
_xlpm.col, IF(_xlfn.XLOOKUP(LEFT(H244),$L$157:$L$164,$N$157:$N$164,,0,1),--RIGHT(H244)*_xlfn.XLOOKUP(LEFT(H244),$L$157:$L$164,$P$157:$P$164,,0,1),0),
_xlpm.adjRow, IF(ROW(_xlpm.startCell) + _xlpm.row &lt;= 0, 1, _xlpm.row),
_xlpm.adjCol, IF(COLUMN(_xlpm.startCell) + _xlpm.col &lt;= 0, 1, _xlpm.col),
_xlpm.ref, OFFSET(INDIRECT(G244),_xlpm.adjRow,_xlpm.adjCol,1,1),
ADDRESS(_xlfn.IFS(ROW(_xlpm.ref)&lt;8,8,ROW(_xlpm.ref)&gt;27,27,TRUE,ROW(_xlpm.ref)),_xlfn.IFS(COLUMN(_xlpm.ref)&lt;5,5,COLUMN(_xlpm.ref)&gt;64,64,TRUE,COLUMN(_xlpm.ref)),4,1))</f>
        <v>P27</v>
      </c>
      <c r="AI244" s="1" t="str" cm="1">
        <f t="array" aca="1" ref="AI244" ca="1">_xlfn.LET(
_xlpm.startCell, INDIRECT(AH244),
_xlpm.row, IF(_xlfn.XLOOKUP(LEFT(I244),$L$157:$L$164,$M$157:$M$164,,0,1),--RIGHT(I244)*_xlfn.XLOOKUP(LEFT(I244),$L$157:$L$164,$O$157:$O$164,,0,1),0),
_xlpm.col, IF(_xlfn.XLOOKUP(LEFT(I244),$L$157:$L$164,$N$157:$N$164,,0,1),--RIGHT(I244)*_xlfn.XLOOKUP(LEFT(I244),$L$157:$L$164,$P$157:$P$164,,0,1),0),
_xlpm.adjRow, IF(ROW(_xlpm.startCell) + _xlpm.row &lt;= 0, 1, _xlpm.row),
_xlpm.adjCol, IF(COLUMN(_xlpm.startCell) + _xlpm.col &lt;= 0, 1, _xlpm.col),
_xlpm.ref, OFFSET(INDIRECT(AH244),_xlpm.adjRow,_xlpm.adjCol,1,1),
ADDRESS(_xlfn.IFS(ROW(_xlpm.ref)&lt;8,8,ROW(_xlpm.ref)&gt;27,27,TRUE,ROW(_xlpm.ref)),_xlfn.IFS(COLUMN(_xlpm.ref)&lt;5,5,COLUMN(_xlpm.ref)&gt;64,64,TRUE,COLUMN(_xlpm.ref)),4,1))</f>
        <v>P27</v>
      </c>
      <c r="AJ244" s="1" t="str" cm="1">
        <f t="array" aca="1" ref="AJ244" ca="1">_xlfn.LET(
_xlpm.startCell, INDIRECT(AI244),
_xlpm.row, IF(_xlfn.XLOOKUP(LEFT(J244),$L$157:$L$164,$M$157:$M$164,,0,1),--RIGHT(J244)*_xlfn.XLOOKUP(LEFT(J244),$L$157:$L$164,$O$157:$O$164,,0,1),0),
_xlpm.col, IF(_xlfn.XLOOKUP(LEFT(J244),$L$157:$L$164,$N$157:$N$164,,0,1),--RIGHT(J244)*_xlfn.XLOOKUP(LEFT(J244),$L$157:$L$164,$P$157:$P$164,,0,1),0),
_xlpm.adjRow, IF(ROW(_xlpm.startCell) + _xlpm.row &lt;= 0, 1, _xlpm.row),
_xlpm.adjCol, IF(COLUMN(_xlpm.startCell) + _xlpm.col &lt;= 0, 1, _xlpm.col),
_xlpm.ref, OFFSET(INDIRECT(AI244),_xlpm.adjRow,_xlpm.adjCol,1,1),
ADDRESS(_xlfn.IFS(ROW(_xlpm.ref)&lt;8,8,ROW(_xlpm.ref)&gt;27,27,TRUE,ROW(_xlpm.ref)),_xlfn.IFS(COLUMN(_xlpm.ref)&lt;5,5,COLUMN(_xlpm.ref)&gt;64,64,TRUE,COLUMN(_xlpm.ref)),4,1))</f>
        <v>J21</v>
      </c>
      <c r="AK244" s="1" t="str" cm="1">
        <f t="array" aca="1" ref="AK244" ca="1">_xlfn.LET(
_xlpm.startCell, INDIRECT(AJ244),
_xlpm.row, IF(_xlfn.XLOOKUP(LEFT(K244),$L$157:$L$164,$M$157:$M$164,,0,1),--RIGHT(K244)*_xlfn.XLOOKUP(LEFT(K244),$L$157:$L$164,$O$157:$O$164,,0,1),0),
_xlpm.col, IF(_xlfn.XLOOKUP(LEFT(K244),$L$157:$L$164,$N$157:$N$164,,0,1),--RIGHT(K244)*_xlfn.XLOOKUP(LEFT(K244),$L$157:$L$164,$P$157:$P$164,,0,1),0),
_xlpm.adjRow, IF(ROW(_xlpm.startCell) + _xlpm.row &lt;= 0, 1, _xlpm.row),
_xlpm.adjCol, IF(COLUMN(_xlpm.startCell) + _xlpm.col &lt;= 0, 1, _xlpm.col),
_xlpm.ref, OFFSET(INDIRECT(AJ244),_xlpm.adjRow,_xlpm.adjCol,1,1),
ADDRESS(_xlfn.IFS(ROW(_xlpm.ref)&lt;8,8,ROW(_xlpm.ref)&gt;27,27,TRUE,ROW(_xlpm.ref)),_xlfn.IFS(COLUMN(_xlpm.ref)&lt;5,5,COLUMN(_xlpm.ref)&gt;64,64,TRUE,COLUMN(_xlpm.ref)),4,1))</f>
        <v>L21</v>
      </c>
      <c r="AL244" s="1" t="str" cm="1">
        <f t="array" aca="1" ref="AL244" ca="1">_xlfn.LET(
_xlpm.startCell, INDIRECT(AK244),
_xlpm.row, IF(_xlfn.XLOOKUP(LEFT(L244),$L$157:$L$164,$M$157:$M$164,,0,1),--RIGHT(L244)*_xlfn.XLOOKUP(LEFT(L244),$L$157:$L$164,$O$157:$O$164,,0,1),0),
_xlpm.col, IF(_xlfn.XLOOKUP(LEFT(L244),$L$157:$L$164,$N$157:$N$164,,0,1),--RIGHT(L244)*_xlfn.XLOOKUP(LEFT(L244),$L$157:$L$164,$P$157:$P$164,,0,1),0),
_xlpm.adjRow, IF(ROW(_xlpm.startCell) + _xlpm.row &lt;= 0, 1, _xlpm.row),
_xlpm.adjCol, IF(COLUMN(_xlpm.startCell) + _xlpm.col &lt;= 0, 1, _xlpm.col),
_xlpm.ref, OFFSET(INDIRECT(AK244),_xlpm.adjRow,_xlpm.adjCol,1,1),
ADDRESS(_xlfn.IFS(ROW(_xlpm.ref)&lt;8,8,ROW(_xlpm.ref)&gt;27,27,TRUE,ROW(_xlpm.ref)),_xlfn.IFS(COLUMN(_xlpm.ref)&lt;5,5,COLUMN(_xlpm.ref)&gt;64,64,TRUE,COLUMN(_xlpm.ref)),4,1))</f>
        <v>G16</v>
      </c>
      <c r="AM244" s="1" t="str" cm="1">
        <f t="array" aca="1" ref="AM244" ca="1">_xlfn.LET(
_xlpm.startCell, INDIRECT(AL244),
_xlpm.row, IF(_xlfn.XLOOKUP(LEFT(M244),$L$157:$L$164,$M$157:$M$164,,0,1),--RIGHT(M244)*_xlfn.XLOOKUP(LEFT(M244),$L$157:$L$164,$O$157:$O$164,,0,1),0),
_xlpm.col, IF(_xlfn.XLOOKUP(LEFT(M244),$L$157:$L$164,$N$157:$N$164,,0,1),--RIGHT(M244)*_xlfn.XLOOKUP(LEFT(M244),$L$157:$L$164,$P$157:$P$164,,0,1),0),
_xlpm.adjRow, IF(ROW(_xlpm.startCell) + _xlpm.row &lt;= 0, 1, _xlpm.row),
_xlpm.adjCol, IF(COLUMN(_xlpm.startCell) + _xlpm.col &lt;= 0, 1, _xlpm.col),
_xlpm.ref, OFFSET(INDIRECT(AL244),_xlpm.adjRow,_xlpm.adjCol,1,1),
ADDRESS(_xlfn.IFS(ROW(_xlpm.ref)&lt;8,8,ROW(_xlpm.ref)&gt;27,27,TRUE,ROW(_xlpm.ref)),_xlfn.IFS(COLUMN(_xlpm.ref)&lt;5,5,COLUMN(_xlpm.ref)&gt;64,64,TRUE,COLUMN(_xlpm.ref)),4,1))</f>
        <v>I16</v>
      </c>
      <c r="AN244" s="1" t="str" cm="1">
        <f t="array" aca="1" ref="AN244" ca="1">_xlfn.LET(
_xlpm.startCell, INDIRECT(AM244),
_xlpm.row, IF(_xlfn.XLOOKUP(LEFT(N244),$L$157:$L$164,$M$157:$M$164,,0,1),--RIGHT(N244)*_xlfn.XLOOKUP(LEFT(N244),$L$157:$L$164,$O$157:$O$164,,0,1),0),
_xlpm.col, IF(_xlfn.XLOOKUP(LEFT(N244),$L$157:$L$164,$N$157:$N$164,,0,1),--RIGHT(N244)*_xlfn.XLOOKUP(LEFT(N244),$L$157:$L$164,$P$157:$P$164,,0,1),0),
_xlpm.adjRow, IF(ROW(_xlpm.startCell) + _xlpm.row &lt;= 0, 1, _xlpm.row),
_xlpm.adjCol, IF(COLUMN(_xlpm.startCell) + _xlpm.col &lt;= 0, 1, _xlpm.col),
_xlpm.ref, OFFSET(INDIRECT(AM244),_xlpm.adjRow,_xlpm.adjCol,1,1),
ADDRESS(_xlfn.IFS(ROW(_xlpm.ref)&lt;8,8,ROW(_xlpm.ref)&gt;27,27,TRUE,ROW(_xlpm.ref)),_xlfn.IFS(COLUMN(_xlpm.ref)&lt;5,5,COLUMN(_xlpm.ref)&gt;64,64,TRUE,COLUMN(_xlpm.ref)),4,1))</f>
        <v>Q16</v>
      </c>
      <c r="AO244" s="1" t="str" cm="1">
        <f t="array" aca="1" ref="AO244" ca="1">_xlfn.LET(
_xlpm.startCell, INDIRECT(AN244),
_xlpm.row, IF(_xlfn.XLOOKUP(LEFT(O244),$L$157:$L$164,$M$157:$M$164,,0,1),--RIGHT(O244)*_xlfn.XLOOKUP(LEFT(O244),$L$157:$L$164,$O$157:$O$164,,0,1),0),
_xlpm.col, IF(_xlfn.XLOOKUP(LEFT(O244),$L$157:$L$164,$N$157:$N$164,,0,1),--RIGHT(O244)*_xlfn.XLOOKUP(LEFT(O244),$L$157:$L$164,$P$157:$P$164,,0,1),0),
_xlpm.adjRow, IF(ROW(_xlpm.startCell) + _xlpm.row &lt;= 0, 1, _xlpm.row),
_xlpm.adjCol, IF(COLUMN(_xlpm.startCell) + _xlpm.col &lt;= 0, 1, _xlpm.col),
_xlpm.ref, OFFSET(INDIRECT(AN244),_xlpm.adjRow,_xlpm.adjCol,1,1),
ADDRESS(_xlfn.IFS(ROW(_xlpm.ref)&lt;8,8,ROW(_xlpm.ref)&gt;27,27,TRUE,ROW(_xlpm.ref)),_xlfn.IFS(COLUMN(_xlpm.ref)&lt;5,5,COLUMN(_xlpm.ref)&gt;64,64,TRUE,COLUMN(_xlpm.ref)),4,1))</f>
        <v>Y16</v>
      </c>
      <c r="AP244" s="1" t="str" cm="1">
        <f t="array" aca="1" ref="AP244" ca="1">_xlfn.LET(
_xlpm.startCell, INDIRECT(AO244),
_xlpm.row, IF(_xlfn.XLOOKUP(LEFT(P244),$L$157:$L$164,$M$157:$M$164,,0,1),--RIGHT(P244)*_xlfn.XLOOKUP(LEFT(P244),$L$157:$L$164,$O$157:$O$164,,0,1),0),
_xlpm.col, IF(_xlfn.XLOOKUP(LEFT(P244),$L$157:$L$164,$N$157:$N$164,,0,1),--RIGHT(P244)*_xlfn.XLOOKUP(LEFT(P244),$L$157:$L$164,$P$157:$P$164,,0,1),0),
_xlpm.adjRow, IF(ROW(_xlpm.startCell) + _xlpm.row &lt;= 0, 1, _xlpm.row),
_xlpm.adjCol, IF(COLUMN(_xlpm.startCell) + _xlpm.col &lt;= 0, 1, _xlpm.col),
_xlpm.ref, OFFSET(INDIRECT(AO244),_xlpm.adjRow,_xlpm.adjCol,1,1),
ADDRESS(_xlfn.IFS(ROW(_xlpm.ref)&lt;8,8,ROW(_xlpm.ref)&gt;27,27,TRUE,ROW(_xlpm.ref)),_xlfn.IFS(COLUMN(_xlpm.ref)&lt;5,5,COLUMN(_xlpm.ref)&gt;64,64,TRUE,COLUMN(_xlpm.ref)),4,1))</f>
        <v>AG8</v>
      </c>
      <c r="AQ244" s="1" t="str" cm="1">
        <f t="array" aca="1" ref="AQ244" ca="1">_xlfn.LET(
_xlpm.startCell, INDIRECT(AP244),
_xlpm.row, IF(_xlfn.XLOOKUP(LEFT(Q244),$L$157:$L$164,$M$157:$M$164,,0,1),--RIGHT(Q244)*_xlfn.XLOOKUP(LEFT(Q244),$L$157:$L$164,$O$157:$O$164,,0,1),0),
_xlpm.col, IF(_xlfn.XLOOKUP(LEFT(Q244),$L$157:$L$164,$N$157:$N$164,,0,1),--RIGHT(Q244)*_xlfn.XLOOKUP(LEFT(Q244),$L$157:$L$164,$P$157:$P$164,,0,1),0),
_xlpm.adjRow, IF(ROW(_xlpm.startCell) + _xlpm.row &lt;= 0, 1, _xlpm.row),
_xlpm.adjCol, IF(COLUMN(_xlpm.startCell) + _xlpm.col &lt;= 0, 1, _xlpm.col),
_xlpm.ref, OFFSET(INDIRECT(AP244),_xlpm.adjRow,_xlpm.adjCol,1,1),
ADDRESS(_xlfn.IFS(ROW(_xlpm.ref)&lt;8,8,ROW(_xlpm.ref)&gt;27,27,TRUE,ROW(_xlpm.ref)),_xlfn.IFS(COLUMN(_xlpm.ref)&lt;5,5,COLUMN(_xlpm.ref)&gt;64,64,TRUE,COLUMN(_xlpm.ref)),4,1))</f>
        <v>AJ8</v>
      </c>
      <c r="AR244" s="1" t="str" cm="1">
        <f t="array" aca="1" ref="AR244" ca="1">_xlfn.LET(
_xlpm.startCell, INDIRECT(AQ244),
_xlpm.row, IF(_xlfn.XLOOKUP(LEFT(R244),$L$157:$L$164,$M$157:$M$164,,0,1),--RIGHT(R244)*_xlfn.XLOOKUP(LEFT(R244),$L$157:$L$164,$O$157:$O$164,,0,1),0),
_xlpm.col, IF(_xlfn.XLOOKUP(LEFT(R244),$L$157:$L$164,$N$157:$N$164,,0,1),--RIGHT(R244)*_xlfn.XLOOKUP(LEFT(R244),$L$157:$L$164,$P$157:$P$164,,0,1),0),
_xlpm.adjRow, IF(ROW(_xlpm.startCell) + _xlpm.row &lt;= 0, 1, _xlpm.row),
_xlpm.adjCol, IF(COLUMN(_xlpm.startCell) + _xlpm.col &lt;= 0, 1, _xlpm.col),
_xlpm.ref, OFFSET(INDIRECT(AQ244),_xlpm.adjRow,_xlpm.adjCol,1,1),
ADDRESS(_xlfn.IFS(ROW(_xlpm.ref)&lt;8,8,ROW(_xlpm.ref)&gt;27,27,TRUE,ROW(_xlpm.ref)),_xlfn.IFS(COLUMN(_xlpm.ref)&lt;5,5,COLUMN(_xlpm.ref)&gt;64,64,TRUE,COLUMN(_xlpm.ref)),4,1))</f>
        <v>AN12</v>
      </c>
      <c r="AS244" s="1" t="str" cm="1">
        <f t="array" aca="1" ref="AS244" ca="1">_xlfn.LET(
_xlpm.startCell, INDIRECT(AR244),
_xlpm.row, IF(_xlfn.XLOOKUP(LEFT(S244),$L$157:$L$164,$M$157:$M$164,,0,1),--RIGHT(S244)*_xlfn.XLOOKUP(LEFT(S244),$L$157:$L$164,$O$157:$O$164,,0,1),0),
_xlpm.col, IF(_xlfn.XLOOKUP(LEFT(S244),$L$157:$L$164,$N$157:$N$164,,0,1),--RIGHT(S244)*_xlfn.XLOOKUP(LEFT(S244),$L$157:$L$164,$P$157:$P$164,,0,1),0),
_xlpm.adjRow, IF(ROW(_xlpm.startCell) + _xlpm.row &lt;= 0, 1, _xlpm.row),
_xlpm.adjCol, IF(COLUMN(_xlpm.startCell) + _xlpm.col &lt;= 0, 1, _xlpm.col),
_xlpm.ref, OFFSET(INDIRECT(AR244),_xlpm.adjRow,_xlpm.adjCol,1,1),
ADDRESS(_xlfn.IFS(ROW(_xlpm.ref)&lt;8,8,ROW(_xlpm.ref)&gt;27,27,TRUE,ROW(_xlpm.ref)),_xlfn.IFS(COLUMN(_xlpm.ref)&lt;5,5,COLUMN(_xlpm.ref)&gt;64,64,TRUE,COLUMN(_xlpm.ref)),4,1))</f>
        <v>AR16</v>
      </c>
      <c r="AT244" s="1" t="str" cm="1">
        <f t="array" aca="1" ref="AT244" ca="1">_xlfn.LET(
_xlpm.startCell, INDIRECT(AS244),
_xlpm.row, IF(_xlfn.XLOOKUP(LEFT(T244),$L$157:$L$164,$M$157:$M$164,,0,1),--RIGHT(T244)*_xlfn.XLOOKUP(LEFT(T244),$L$157:$L$164,$O$157:$O$164,,0,1),0),
_xlpm.col, IF(_xlfn.XLOOKUP(LEFT(T244),$L$157:$L$164,$N$157:$N$164,,0,1),--RIGHT(T244)*_xlfn.XLOOKUP(LEFT(T244),$L$157:$L$164,$P$157:$P$164,,0,1),0),
_xlpm.adjRow, IF(ROW(_xlpm.startCell) + _xlpm.row &lt;= 0, 1, _xlpm.row),
_xlpm.adjCol, IF(COLUMN(_xlpm.startCell) + _xlpm.col &lt;= 0, 1, _xlpm.col),
_xlpm.ref, OFFSET(INDIRECT(AS244),_xlpm.adjRow,_xlpm.adjCol,1,1),
ADDRESS(_xlfn.IFS(ROW(_xlpm.ref)&lt;8,8,ROW(_xlpm.ref)&gt;27,27,TRUE,ROW(_xlpm.ref)),_xlfn.IFS(COLUMN(_xlpm.ref)&lt;5,5,COLUMN(_xlpm.ref)&gt;64,64,TRUE,COLUMN(_xlpm.ref)),4,1))</f>
        <v>AR18</v>
      </c>
      <c r="AU244" s="1" t="str" cm="1">
        <f t="array" aca="1" ref="AU244" ca="1">_xlfn.LET(
_xlpm.startCell, INDIRECT(AT244),
_xlpm.row, IF(_xlfn.XLOOKUP(LEFT(U244),$L$157:$L$164,$M$157:$M$164,,0,1),--RIGHT(U244)*_xlfn.XLOOKUP(LEFT(U244),$L$157:$L$164,$O$157:$O$164,,0,1),0),
_xlpm.col, IF(_xlfn.XLOOKUP(LEFT(U244),$L$157:$L$164,$N$157:$N$164,,0,1),--RIGHT(U244)*_xlfn.XLOOKUP(LEFT(U244),$L$157:$L$164,$P$157:$P$164,,0,1),0),
_xlpm.adjRow, IF(ROW(_xlpm.startCell) + _xlpm.row &lt;= 0, 1, _xlpm.row),
_xlpm.adjCol, IF(COLUMN(_xlpm.startCell) + _xlpm.col &lt;= 0, 1, _xlpm.col),
_xlpm.ref, OFFSET(INDIRECT(AT244),_xlpm.adjRow,_xlpm.adjCol,1,1),
ADDRESS(_xlfn.IFS(ROW(_xlpm.ref)&lt;8,8,ROW(_xlpm.ref)&gt;27,27,TRUE,ROW(_xlpm.ref)),_xlfn.IFS(COLUMN(_xlpm.ref)&lt;5,5,COLUMN(_xlpm.ref)&gt;64,64,TRUE,COLUMN(_xlpm.ref)),4,1))</f>
        <v>AU21</v>
      </c>
      <c r="AV244" s="1" t="str" cm="1">
        <f t="array" aca="1" ref="AV244" ca="1">_xlfn.LET(
_xlpm.startCell, INDIRECT(AU244),
_xlpm.row, IF(_xlfn.XLOOKUP(LEFT(V244),$L$157:$L$164,$M$157:$M$164,,0,1),--RIGHT(V244)*_xlfn.XLOOKUP(LEFT(V244),$L$157:$L$164,$O$157:$O$164,,0,1),0),
_xlpm.col, IF(_xlfn.XLOOKUP(LEFT(V244),$L$157:$L$164,$N$157:$N$164,,0,1),--RIGHT(V244)*_xlfn.XLOOKUP(LEFT(V244),$L$157:$L$164,$P$157:$P$164,,0,1),0),
_xlpm.adjRow, IF(ROW(_xlpm.startCell) + _xlpm.row &lt;= 0, 1, _xlpm.row),
_xlpm.adjCol, IF(COLUMN(_xlpm.startCell) + _xlpm.col &lt;= 0, 1, _xlpm.col),
_xlpm.ref, OFFSET(INDIRECT(AU244),_xlpm.adjRow,_xlpm.adjCol,1,1),
ADDRESS(_xlfn.IFS(ROW(_xlpm.ref)&lt;8,8,ROW(_xlpm.ref)&gt;27,27,TRUE,ROW(_xlpm.ref)),_xlfn.IFS(COLUMN(_xlpm.ref)&lt;5,5,COLUMN(_xlpm.ref)&gt;64,64,TRUE,COLUMN(_xlpm.ref)),4,1))</f>
        <v>BB27</v>
      </c>
      <c r="AW244" s="1" t="str" cm="1">
        <f t="array" aca="1" ref="AW244" ca="1">_xlfn.LET(
_xlpm.startCell, INDIRECT(AV244),
_xlpm.row, IF(_xlfn.XLOOKUP(LEFT(W244),$L$157:$L$164,$M$157:$M$164,,0,1),--RIGHT(W244)*_xlfn.XLOOKUP(LEFT(W244),$L$157:$L$164,$O$157:$O$164,,0,1),0),
_xlpm.col, IF(_xlfn.XLOOKUP(LEFT(W244),$L$157:$L$164,$N$157:$N$164,,0,1),--RIGHT(W244)*_xlfn.XLOOKUP(LEFT(W244),$L$157:$L$164,$P$157:$P$164,,0,1),0),
_xlpm.adjRow, IF(ROW(_xlpm.startCell) + _xlpm.row &lt;= 0, 1, _xlpm.row),
_xlpm.adjCol, IF(COLUMN(_xlpm.startCell) + _xlpm.col &lt;= 0, 1, _xlpm.col),
_xlpm.ref, OFFSET(INDIRECT(AV244),_xlpm.adjRow,_xlpm.adjCol,1,1),
ADDRESS(_xlfn.IFS(ROW(_xlpm.ref)&lt;8,8,ROW(_xlpm.ref)&gt;27,27,TRUE,ROW(_xlpm.ref)),_xlfn.IFS(COLUMN(_xlpm.ref)&lt;5,5,COLUMN(_xlpm.ref)&gt;64,64,TRUE,COLUMN(_xlpm.ref)),4,1))</f>
        <v>BG22</v>
      </c>
      <c r="AX244" s="1" t="str" cm="1">
        <f t="array" aca="1" ref="AX244" ca="1">_xlfn.LET(
_xlpm.startCell, INDIRECT(AW244),
_xlpm.row, IF(_xlfn.XLOOKUP(LEFT(X244),$L$157:$L$164,$M$157:$M$164,,0,1),--RIGHT(X244)*_xlfn.XLOOKUP(LEFT(X244),$L$157:$L$164,$O$157:$O$164,,0,1),0),
_xlpm.col, IF(_xlfn.XLOOKUP(LEFT(X244),$L$157:$L$164,$N$157:$N$164,,0,1),--RIGHT(X244)*_xlfn.XLOOKUP(LEFT(X244),$L$157:$L$164,$P$157:$P$164,,0,1),0),
_xlpm.adjRow, IF(ROW(_xlpm.startCell) + _xlpm.row &lt;= 0, 1, _xlpm.row),
_xlpm.adjCol, IF(COLUMN(_xlpm.startCell) + _xlpm.col &lt;= 0, 1, _xlpm.col),
_xlpm.ref, OFFSET(INDIRECT(AW244),_xlpm.adjRow,_xlpm.adjCol,1,1),
ADDRESS(_xlfn.IFS(ROW(_xlpm.ref)&lt;8,8,ROW(_xlpm.ref)&gt;27,27,TRUE,ROW(_xlpm.ref)),_xlfn.IFS(COLUMN(_xlpm.ref)&lt;5,5,COLUMN(_xlpm.ref)&gt;64,64,TRUE,COLUMN(_xlpm.ref)),4,1))</f>
        <v>BG26</v>
      </c>
      <c r="AY244" s="1" t="str" cm="1">
        <f t="array" aca="1" ref="AY244" ca="1">_xlfn.LET(
_xlpm.startCell, INDIRECT(AX244),
_xlpm.row, IF(_xlfn.XLOOKUP(LEFT(Y244),$L$157:$L$164,$M$157:$M$164,,0,1),--RIGHT(Y244)*_xlfn.XLOOKUP(LEFT(Y244),$L$157:$L$164,$O$157:$O$164,,0,1),0),
_xlpm.col, IF(_xlfn.XLOOKUP(LEFT(Y244),$L$157:$L$164,$N$157:$N$164,,0,1),--RIGHT(Y244)*_xlfn.XLOOKUP(LEFT(Y244),$L$157:$L$164,$P$157:$P$164,,0,1),0),
_xlpm.adjRow, IF(ROW(_xlpm.startCell) + _xlpm.row &lt;= 0, 1, _xlpm.row),
_xlpm.adjCol, IF(COLUMN(_xlpm.startCell) + _xlpm.col &lt;= 0, 1, _xlpm.col),
_xlpm.ref, OFFSET(INDIRECT(AX244),_xlpm.adjRow,_xlpm.adjCol,1,1),
ADDRESS(_xlfn.IFS(ROW(_xlpm.ref)&lt;8,8,ROW(_xlpm.ref)&gt;27,27,TRUE,ROW(_xlpm.ref)),_xlfn.IFS(COLUMN(_xlpm.ref)&lt;5,5,COLUMN(_xlpm.ref)&gt;64,64,TRUE,COLUMN(_xlpm.ref)),4,1))</f>
        <v>BL27</v>
      </c>
      <c r="AZ244" s="1" t="str" cm="1">
        <f t="array" aca="1" ref="AZ244" ca="1">_xlfn.LET(
_xlpm.startCell, INDIRECT(AY244),
_xlpm.row, IF(_xlfn.XLOOKUP(LEFT(Z244),$L$157:$L$164,$M$157:$M$164,,0,1),--RIGHT(Z244)*_xlfn.XLOOKUP(LEFT(Z244),$L$157:$L$164,$O$157:$O$164,,0,1),0),
_xlpm.col, IF(_xlfn.XLOOKUP(LEFT(Z244),$L$157:$L$164,$N$157:$N$164,,0,1),--RIGHT(Z244)*_xlfn.XLOOKUP(LEFT(Z244),$L$157:$L$164,$P$157:$P$164,,0,1),0),
_xlpm.adjRow, IF(ROW(_xlpm.startCell) + _xlpm.row &lt;= 0, 1, _xlpm.row),
_xlpm.adjCol, IF(COLUMN(_xlpm.startCell) + _xlpm.col &lt;= 0, 1, _xlpm.col),
_xlpm.ref, OFFSET(INDIRECT(AY244),_xlpm.adjRow,_xlpm.adjCol,1,1),
ADDRESS(_xlfn.IFS(ROW(_xlpm.ref)&lt;8,8,ROW(_xlpm.ref)&gt;27,27,TRUE,ROW(_xlpm.ref)),_xlfn.IFS(COLUMN(_xlpm.ref)&lt;5,5,COLUMN(_xlpm.ref)&gt;64,64,TRUE,COLUMN(_xlpm.ref)),4,1))</f>
        <v>BE20</v>
      </c>
      <c r="BA244" s="1" t="str" cm="1">
        <f t="array" aca="1" ref="BA244" ca="1">_xlfn.LET(
_xlpm.startCell, INDIRECT(AZ244),
_xlpm.row, IF(_xlfn.XLOOKUP(LEFT(AA244),$L$157:$L$164,$M$157:$M$164,,0,1),--RIGHT(AA244)*_xlfn.XLOOKUP(LEFT(AA244),$L$157:$L$164,$O$157:$O$164,,0,1),0),
_xlpm.col, IF(_xlfn.XLOOKUP(LEFT(AA244),$L$157:$L$164,$N$157:$N$164,,0,1),--RIGHT(AA244)*_xlfn.XLOOKUP(LEFT(AA244),$L$157:$L$164,$P$157:$P$164,,0,1),0),
_xlpm.adjRow, IF(ROW(_xlpm.startCell) + _xlpm.row &lt;= 0, 1, _xlpm.row),
_xlpm.adjCol, IF(COLUMN(_xlpm.startCell) + _xlpm.col &lt;= 0, 1, _xlpm.col),
_xlpm.ref, OFFSET(INDIRECT(AZ244),_xlpm.adjRow,_xlpm.adjCol,1,1),
ADDRESS(_xlfn.IFS(ROW(_xlpm.ref)&lt;8,8,ROW(_xlpm.ref)&gt;27,27,TRUE,ROW(_xlpm.ref)),_xlfn.IFS(COLUMN(_xlpm.ref)&lt;5,5,COLUMN(_xlpm.ref)&gt;64,64,TRUE,COLUMN(_xlpm.ref)),4,1))</f>
        <v>AV20</v>
      </c>
      <c r="BB244" s="1" t="str" cm="1">
        <f t="array" aca="1" ref="BB244" ca="1">_xlfn.LET(
_xlpm.startCell, INDIRECT(BA244),
_xlpm.row, IF(_xlfn.XLOOKUP(LEFT(AB244),$L$157:$L$164,$M$157:$M$164,,0,1),--RIGHT(AB244)*_xlfn.XLOOKUP(LEFT(AB244),$L$157:$L$164,$O$157:$O$164,,0,1),0),
_xlpm.col, IF(_xlfn.XLOOKUP(LEFT(AB244),$L$157:$L$164,$N$157:$N$164,,0,1),--RIGHT(AB244)*_xlfn.XLOOKUP(LEFT(AB244),$L$157:$L$164,$P$157:$P$164,,0,1),0),
_xlpm.adjRow, IF(ROW(_xlpm.startCell) + _xlpm.row &lt;= 0, 1, _xlpm.row),
_xlpm.adjCol, IF(COLUMN(_xlpm.startCell) + _xlpm.col &lt;= 0, 1, _xlpm.col),
_xlpm.ref, OFFSET(INDIRECT(BA244),_xlpm.adjRow,_xlpm.adjCol,1,1),
ADDRESS(_xlfn.IFS(ROW(_xlpm.ref)&lt;8,8,ROW(_xlpm.ref)&gt;27,27,TRUE,ROW(_xlpm.ref)),_xlfn.IFS(COLUMN(_xlpm.ref)&lt;5,5,COLUMN(_xlpm.ref)&gt;64,64,TRUE,COLUMN(_xlpm.ref)),4,1))</f>
        <v>AO27</v>
      </c>
      <c r="BC244" s="1" t="str" cm="1">
        <f t="array" aca="1" ref="BC244" ca="1">_xlfn.LET(
_xlpm.startCell, INDIRECT(BB244),
_xlpm.row, IF(_xlfn.XLOOKUP(LEFT(AC244),$L$157:$L$164,$M$157:$M$164,,0,1),--RIGHT(AC244)*_xlfn.XLOOKUP(LEFT(AC244),$L$157:$L$164,$O$157:$O$164,,0,1),0),
_xlpm.col, IF(_xlfn.XLOOKUP(LEFT(AC244),$L$157:$L$164,$N$157:$N$164,,0,1),--RIGHT(AC244)*_xlfn.XLOOKUP(LEFT(AC244),$L$157:$L$164,$P$157:$P$164,,0,1),0),
_xlpm.adjRow, IF(ROW(_xlpm.startCell) + _xlpm.row &lt;= 0, 1, _xlpm.row),
_xlpm.adjCol, IF(COLUMN(_xlpm.startCell) + _xlpm.col &lt;= 0, 1, _xlpm.col),
_xlpm.ref, OFFSET(INDIRECT(BB244),_xlpm.adjRow,_xlpm.adjCol,1,1),
ADDRESS(_xlfn.IFS(ROW(_xlpm.ref)&lt;8,8,ROW(_xlpm.ref)&gt;27,27,TRUE,ROW(_xlpm.ref)),_xlfn.IFS(COLUMN(_xlpm.ref)&lt;5,5,COLUMN(_xlpm.ref)&gt;64,64,TRUE,COLUMN(_xlpm.ref)),4,1))</f>
        <v>AO27</v>
      </c>
      <c r="BD244" s="1" t="str" cm="1">
        <f t="array" aca="1" ref="BD244" ca="1">_xlfn.LET(
_xlpm.startCell, INDIRECT(BC244),
_xlpm.row, IF(_xlfn.XLOOKUP(LEFT(AD244),$L$157:$L$164,$M$157:$M$164,,0,1),--RIGHT(AD244)*_xlfn.XLOOKUP(LEFT(AD244),$L$157:$L$164,$O$157:$O$164,,0,1),0),
_xlpm.col, IF(_xlfn.XLOOKUP(LEFT(AD244),$L$157:$L$164,$N$157:$N$164,,0,1),--RIGHT(AD244)*_xlfn.XLOOKUP(LEFT(AD244),$L$157:$L$164,$P$157:$P$164,,0,1),0),
_xlpm.adjRow, IF(ROW(_xlpm.startCell) + _xlpm.row &lt;= 0, 1, _xlpm.row),
_xlpm.adjCol, IF(COLUMN(_xlpm.startCell) + _xlpm.col &lt;= 0, 1, _xlpm.col),
_xlpm.ref, OFFSET(INDIRECT(BC244),_xlpm.adjRow,_xlpm.adjCol,1,1),
ADDRESS(_xlfn.IFS(ROW(_xlpm.ref)&lt;8,8,ROW(_xlpm.ref)&gt;27,27,TRUE,ROW(_xlpm.ref)),_xlfn.IFS(COLUMN(_xlpm.ref)&lt;5,5,COLUMN(_xlpm.ref)&gt;64,64,TRUE,COLUMN(_xlpm.ref)),4,1))</f>
        <v>AR24</v>
      </c>
      <c r="BE244" s="1" t="str" cm="1">
        <f t="array" aca="1" ref="BE244" ca="1">_xlfn.LET(
_xlpm.startCell, INDIRECT(BD244),
_xlpm.row, IF(_xlfn.XLOOKUP(LEFT(AE244),$L$157:$L$164,$M$157:$M$164,,0,1),--RIGHT(AE244)*_xlfn.XLOOKUP(LEFT(AE244),$L$157:$L$164,$O$157:$O$164,,0,1),0),
_xlpm.col, IF(_xlfn.XLOOKUP(LEFT(AE244),$L$157:$L$164,$N$157:$N$164,,0,1),--RIGHT(AE244)*_xlfn.XLOOKUP(LEFT(AE244),$L$157:$L$164,$P$157:$P$164,,0,1),0),
_xlpm.adjRow, IF(ROW(_xlpm.startCell) + _xlpm.row &lt;= 0, 1, _xlpm.row),
_xlpm.adjCol, IF(COLUMN(_xlpm.startCell) + _xlpm.col &lt;= 0, 1, _xlpm.col),
_xlpm.ref, OFFSET(INDIRECT(BD244),_xlpm.adjRow,_xlpm.adjCol,1,1),
ADDRESS(_xlfn.IFS(ROW(_xlpm.ref)&lt;8,8,ROW(_xlpm.ref)&gt;27,27,TRUE,ROW(_xlpm.ref)),_xlfn.IFS(COLUMN(_xlpm.ref)&lt;5,5,COLUMN(_xlpm.ref)&gt;64,64,TRUE,COLUMN(_xlpm.ref)),4,1))</f>
        <v>AK27</v>
      </c>
      <c r="BF244" s="1" t="str" cm="1">
        <f t="array" aca="1" ref="BF244" ca="1">_xlfn.LET(
_xlpm.startCell, INDIRECT(BE244),
_xlpm.row, IF(_xlfn.XLOOKUP(LEFT(AF244),$L$157:$L$164,$M$157:$M$164,,0,1),--RIGHT(AF244)*_xlfn.XLOOKUP(LEFT(AF244),$L$157:$L$164,$O$157:$O$164,,0,1),0),
_xlpm.col, IF(_xlfn.XLOOKUP(LEFT(AF244),$L$157:$L$164,$N$157:$N$164,,0,1),--RIGHT(AF244)*_xlfn.XLOOKUP(LEFT(AF244),$L$157:$L$164,$P$157:$P$164,,0,1),0),
_xlpm.adjRow, IF(ROW(_xlpm.startCell) + _xlpm.row &lt;= 0, 1, _xlpm.row),
_xlpm.adjCol, IF(COLUMN(_xlpm.startCell) + _xlpm.col &lt;= 0, 1, _xlpm.col),
_xlpm.ref, OFFSET(INDIRECT(BE244),_xlpm.adjRow,_xlpm.adjCol,1,1),
ADDRESS(_xlfn.IFS(ROW(_xlpm.ref)&lt;8,8,ROW(_xlpm.ref)&gt;27,27,TRUE,ROW(_xlpm.ref)),_xlfn.IFS(COLUMN(_xlpm.ref)&lt;5,5,COLUMN(_xlpm.ref)&gt;64,64,TRUE,COLUMN(_xlpm.ref)),4,1))</f>
        <v>AN24</v>
      </c>
      <c r="BG244" s="4"/>
      <c r="BH244" s="4" t="str" cm="1">
        <f t="array" aca="1" ref="BH244" ca="1">_xlfn.LET(
_xlpm.startCell, INDIRECT(G244),
_xlpm.row, IF(_xlfn.XLOOKUP(LEFT(H244),$L$157:$L$164,$M$157:$M$164,,0,1),--RIGHT(H244)*_xlfn.XLOOKUP(LEFT(H244),$L$157:$L$164,$O$157:$O$164,,0,1),0),
_xlpm.col, IF(_xlfn.XLOOKUP(LEFT(H244),$L$157:$L$164,$N$157:$N$164,,0,1),--RIGHT(H244)*_xlfn.XLOOKUP(LEFT(H244),$L$157:$L$164,$P$157:$P$164,,0,1),0),
_xlpm.adjRow, IF(ROW(_xlpm.startCell) + _xlpm.row &lt;= 0, 1, _xlpm.row),
_xlpm.adjCol, IF(COLUMN(_xlpm.startCell) + _xlpm.col &lt;= 0, 1, _xlpm.col),
_xlpm.ref, OFFSET(INDIRECT(G244),_xlpm.adjRow,_xlpm.adjCol,1,1),
ADDRESS(ROW(_xlpm.ref),COLUMN(_xlpm.ref),4,1))</f>
        <v>P29</v>
      </c>
      <c r="BI244" s="4" t="str" cm="1">
        <f t="array" aca="1" ref="BI244" ca="1">_xlfn.LET(
_xlpm.startCell, INDIRECT(AH244),
_xlpm.row, IF(_xlfn.XLOOKUP(LEFT(I244),$L$157:$L$164,$M$157:$M$164,,0,1),--RIGHT(I244)*_xlfn.XLOOKUP(LEFT(I244),$L$157:$L$164,$O$157:$O$164,,0,1),0),
_xlpm.col, IF(_xlfn.XLOOKUP(LEFT(I244),$L$157:$L$164,$N$157:$N$164,,0,1),--RIGHT(I244)*_xlfn.XLOOKUP(LEFT(I244),$L$157:$L$164,$P$157:$P$164,,0,1),0),
_xlpm.adjRow, IF(ROW(_xlpm.startCell) + _xlpm.row &lt;= 0, 1, _xlpm.row),
_xlpm.adjCol, IF(COLUMN(_xlpm.startCell) + _xlpm.col &lt;= 0, 1, _xlpm.col),
_xlpm.ref, OFFSET(INDIRECT(AH244),_xlpm.adjRow,_xlpm.adjCol,1,1),
ADDRESS(ROW(_xlpm.ref),COLUMN(_xlpm.ref),4,1))</f>
        <v>P30</v>
      </c>
      <c r="BJ244" s="4" t="str" cm="1">
        <f t="array" aca="1" ref="BJ244" ca="1">_xlfn.LET(
_xlpm.startCell, INDIRECT(AI244),
_xlpm.row, IF(_xlfn.XLOOKUP(LEFT(J244),$L$157:$L$164,$M$157:$M$164,,0,1),--RIGHT(J244)*_xlfn.XLOOKUP(LEFT(J244),$L$157:$L$164,$O$157:$O$164,,0,1),0),
_xlpm.col, IF(_xlfn.XLOOKUP(LEFT(J244),$L$157:$L$164,$N$157:$N$164,,0,1),--RIGHT(J244)*_xlfn.XLOOKUP(LEFT(J244),$L$157:$L$164,$P$157:$P$164,,0,1),0),
_xlpm.adjRow, IF(ROW(_xlpm.startCell) + _xlpm.row &lt;= 0, 1, _xlpm.row),
_xlpm.adjCol, IF(COLUMN(_xlpm.startCell) + _xlpm.col &lt;= 0, 1, _xlpm.col),
_xlpm.ref, OFFSET(INDIRECT(AI244),_xlpm.adjRow,_xlpm.adjCol,1,1),
ADDRESS(ROW(_xlpm.ref),COLUMN(_xlpm.ref),4,1))</f>
        <v>J21</v>
      </c>
      <c r="BK244" s="4" t="str" cm="1">
        <f t="array" aca="1" ref="BK244" ca="1">_xlfn.LET(
_xlpm.startCell, INDIRECT(AJ244),
_xlpm.row, IF(_xlfn.XLOOKUP(LEFT(K244),$L$157:$L$164,$M$157:$M$164,,0,1),--RIGHT(K244)*_xlfn.XLOOKUP(LEFT(K244),$L$157:$L$164,$O$157:$O$164,,0,1),0),
_xlpm.col, IF(_xlfn.XLOOKUP(LEFT(K244),$L$157:$L$164,$N$157:$N$164,,0,1),--RIGHT(K244)*_xlfn.XLOOKUP(LEFT(K244),$L$157:$L$164,$P$157:$P$164,,0,1),0),
_xlpm.adjRow, IF(ROW(_xlpm.startCell) + _xlpm.row &lt;= 0, 1, _xlpm.row),
_xlpm.adjCol, IF(COLUMN(_xlpm.startCell) + _xlpm.col &lt;= 0, 1, _xlpm.col),
_xlpm.ref, OFFSET(INDIRECT(AJ244),_xlpm.adjRow,_xlpm.adjCol,1,1),
ADDRESS(ROW(_xlpm.ref),COLUMN(_xlpm.ref),4,1))</f>
        <v>L21</v>
      </c>
      <c r="BL244" s="4" t="str" cm="1">
        <f t="array" aca="1" ref="BL244" ca="1">_xlfn.LET(
_xlpm.startCell, INDIRECT(AK244),
_xlpm.row, IF(_xlfn.XLOOKUP(LEFT(L244),$L$157:$L$164,$M$157:$M$164,,0,1),--RIGHT(L244)*_xlfn.XLOOKUP(LEFT(L244),$L$157:$L$164,$O$157:$O$164,,0,1),0),
_xlpm.col, IF(_xlfn.XLOOKUP(LEFT(L244),$L$157:$L$164,$N$157:$N$164,,0,1),--RIGHT(L244)*_xlfn.XLOOKUP(LEFT(L244),$L$157:$L$164,$P$157:$P$164,,0,1),0),
_xlpm.adjRow, IF(ROW(_xlpm.startCell) + _xlpm.row &lt;= 0, 1, _xlpm.row),
_xlpm.adjCol, IF(COLUMN(_xlpm.startCell) + _xlpm.col &lt;= 0, 1, _xlpm.col),
_xlpm.ref, OFFSET(INDIRECT(AK244),_xlpm.adjRow,_xlpm.adjCol,1,1),
ADDRESS(ROW(_xlpm.ref),COLUMN(_xlpm.ref),4,1))</f>
        <v>G16</v>
      </c>
      <c r="BM244" s="4" t="str" cm="1">
        <f t="array" aca="1" ref="BM244" ca="1">_xlfn.LET(
_xlpm.startCell, INDIRECT(AL244),
_xlpm.row, IF(_xlfn.XLOOKUP(LEFT(M244),$L$157:$L$164,$M$157:$M$164,,0,1),--RIGHT(M244)*_xlfn.XLOOKUP(LEFT(M244),$L$157:$L$164,$O$157:$O$164,,0,1),0),
_xlpm.col, IF(_xlfn.XLOOKUP(LEFT(M244),$L$157:$L$164,$N$157:$N$164,,0,1),--RIGHT(M244)*_xlfn.XLOOKUP(LEFT(M244),$L$157:$L$164,$P$157:$P$164,,0,1),0),
_xlpm.adjRow, IF(ROW(_xlpm.startCell) + _xlpm.row &lt;= 0, 1, _xlpm.row),
_xlpm.adjCol, IF(COLUMN(_xlpm.startCell) + _xlpm.col &lt;= 0, 1, _xlpm.col),
_xlpm.ref, OFFSET(INDIRECT(AL244),_xlpm.adjRow,_xlpm.adjCol,1,1),
ADDRESS(ROW(_xlpm.ref),COLUMN(_xlpm.ref),4,1))</f>
        <v>I16</v>
      </c>
      <c r="BN244" s="4" t="str" cm="1">
        <f t="array" aca="1" ref="BN244" ca="1">_xlfn.LET(
_xlpm.startCell, INDIRECT(AM244),
_xlpm.row, IF(_xlfn.XLOOKUP(LEFT(N244),$L$157:$L$164,$M$157:$M$164,,0,1),--RIGHT(N244)*_xlfn.XLOOKUP(LEFT(N244),$L$157:$L$164,$O$157:$O$164,,0,1),0),
_xlpm.col, IF(_xlfn.XLOOKUP(LEFT(N244),$L$157:$L$164,$N$157:$N$164,,0,1),--RIGHT(N244)*_xlfn.XLOOKUP(LEFT(N244),$L$157:$L$164,$P$157:$P$164,,0,1),0),
_xlpm.adjRow, IF(ROW(_xlpm.startCell) + _xlpm.row &lt;= 0, 1, _xlpm.row),
_xlpm.adjCol, IF(COLUMN(_xlpm.startCell) + _xlpm.col &lt;= 0, 1, _xlpm.col),
_xlpm.ref, OFFSET(INDIRECT(AM244),_xlpm.adjRow,_xlpm.adjCol,1,1),
ADDRESS(ROW(_xlpm.ref),COLUMN(_xlpm.ref),4,1))</f>
        <v>Q16</v>
      </c>
      <c r="BO244" s="4" t="str" cm="1">
        <f t="array" aca="1" ref="BO244" ca="1">_xlfn.LET(
_xlpm.startCell, INDIRECT(AN244),
_xlpm.row, IF(_xlfn.XLOOKUP(LEFT(O244),$L$157:$L$164,$M$157:$M$164,,0,1),--RIGHT(O244)*_xlfn.XLOOKUP(LEFT(O244),$L$157:$L$164,$O$157:$O$164,,0,1),0),
_xlpm.col, IF(_xlfn.XLOOKUP(LEFT(O244),$L$157:$L$164,$N$157:$N$164,,0,1),--RIGHT(O244)*_xlfn.XLOOKUP(LEFT(O244),$L$157:$L$164,$P$157:$P$164,,0,1),0),
_xlpm.adjRow, IF(ROW(_xlpm.startCell) + _xlpm.row &lt;= 0, 1, _xlpm.row),
_xlpm.adjCol, IF(COLUMN(_xlpm.startCell) + _xlpm.col &lt;= 0, 1, _xlpm.col),
_xlpm.ref, OFFSET(INDIRECT(AN244),_xlpm.adjRow,_xlpm.adjCol,1,1),
ADDRESS(ROW(_xlpm.ref),COLUMN(_xlpm.ref),4,1))</f>
        <v>Y16</v>
      </c>
      <c r="BP244" s="4" t="str" cm="1">
        <f t="array" aca="1" ref="BP244" ca="1">_xlfn.LET(
_xlpm.startCell, INDIRECT(AO244),
_xlpm.row, IF(_xlfn.XLOOKUP(LEFT(P244),$L$157:$L$164,$M$157:$M$164,,0,1),--RIGHT(P244)*_xlfn.XLOOKUP(LEFT(P244),$L$157:$L$164,$O$157:$O$164,,0,1),0),
_xlpm.col, IF(_xlfn.XLOOKUP(LEFT(P244),$L$157:$L$164,$N$157:$N$164,,0,1),--RIGHT(P244)*_xlfn.XLOOKUP(LEFT(P244),$L$157:$L$164,$P$157:$P$164,,0,1),0),
_xlpm.adjRow, IF(ROW(_xlpm.startCell) + _xlpm.row &lt;= 0, 1, _xlpm.row),
_xlpm.adjCol, IF(COLUMN(_xlpm.startCell) + _xlpm.col &lt;= 0, 1, _xlpm.col),
_xlpm.ref, OFFSET(INDIRECT(AO244),_xlpm.adjRow,_xlpm.adjCol,1,1),
ADDRESS(ROW(_xlpm.ref),COLUMN(_xlpm.ref),4,1))</f>
        <v>AG8</v>
      </c>
      <c r="BQ244" s="4" t="str" cm="1">
        <f t="array" aca="1" ref="BQ244" ca="1">_xlfn.LET(
_xlpm.startCell, INDIRECT(AP244),
_xlpm.row, IF(_xlfn.XLOOKUP(LEFT(Q244),$L$157:$L$164,$M$157:$M$164,,0,1),--RIGHT(Q244)*_xlfn.XLOOKUP(LEFT(Q244),$L$157:$L$164,$O$157:$O$164,,0,1),0),
_xlpm.col, IF(_xlfn.XLOOKUP(LEFT(Q244),$L$157:$L$164,$N$157:$N$164,,0,1),--RIGHT(Q244)*_xlfn.XLOOKUP(LEFT(Q244),$L$157:$L$164,$P$157:$P$164,,0,1),0),
_xlpm.adjRow, IF(ROW(_xlpm.startCell) + _xlpm.row &lt;= 0, 1, _xlpm.row),
_xlpm.adjCol, IF(COLUMN(_xlpm.startCell) + _xlpm.col &lt;= 0, 1, _xlpm.col),
_xlpm.ref, OFFSET(INDIRECT(AP244),_xlpm.adjRow,_xlpm.adjCol,1,1),
ADDRESS(ROW(_xlpm.ref),COLUMN(_xlpm.ref),4,1))</f>
        <v>AJ5</v>
      </c>
      <c r="BR244" s="4" t="str" cm="1">
        <f t="array" aca="1" ref="BR244" ca="1">_xlfn.LET(
_xlpm.startCell, INDIRECT(AQ244),
_xlpm.row, IF(_xlfn.XLOOKUP(LEFT(R244),$L$157:$L$164,$M$157:$M$164,,0,1),--RIGHT(R244)*_xlfn.XLOOKUP(LEFT(R244),$L$157:$L$164,$O$157:$O$164,,0,1),0),
_xlpm.col, IF(_xlfn.XLOOKUP(LEFT(R244),$L$157:$L$164,$N$157:$N$164,,0,1),--RIGHT(R244)*_xlfn.XLOOKUP(LEFT(R244),$L$157:$L$164,$P$157:$P$164,,0,1),0),
_xlpm.adjRow, IF(ROW(_xlpm.startCell) + _xlpm.row &lt;= 0, 1, _xlpm.row),
_xlpm.adjCol, IF(COLUMN(_xlpm.startCell) + _xlpm.col &lt;= 0, 1, _xlpm.col),
_xlpm.ref, OFFSET(INDIRECT(AQ244),_xlpm.adjRow,_xlpm.adjCol,1,1),
ADDRESS(ROW(_xlpm.ref),COLUMN(_xlpm.ref),4,1))</f>
        <v>AN12</v>
      </c>
      <c r="BS244" s="4" t="str" cm="1">
        <f t="array" aca="1" ref="BS244" ca="1">_xlfn.LET(
_xlpm.startCell, INDIRECT(AR244),
_xlpm.row, IF(_xlfn.XLOOKUP(LEFT(S244),$L$157:$L$164,$M$157:$M$164,,0,1),--RIGHT(S244)*_xlfn.XLOOKUP(LEFT(S244),$L$157:$L$164,$O$157:$O$164,,0,1),0),
_xlpm.col, IF(_xlfn.XLOOKUP(LEFT(S244),$L$157:$L$164,$N$157:$N$164,,0,1),--RIGHT(S244)*_xlfn.XLOOKUP(LEFT(S244),$L$157:$L$164,$P$157:$P$164,,0,1),0),
_xlpm.adjRow, IF(ROW(_xlpm.startCell) + _xlpm.row &lt;= 0, 1, _xlpm.row),
_xlpm.adjCol, IF(COLUMN(_xlpm.startCell) + _xlpm.col &lt;= 0, 1, _xlpm.col),
_xlpm.ref, OFFSET(INDIRECT(AR244),_xlpm.adjRow,_xlpm.adjCol,1,1),
ADDRESS(ROW(_xlpm.ref),COLUMN(_xlpm.ref),4,1))</f>
        <v>AR16</v>
      </c>
      <c r="BT244" s="4" t="str" cm="1">
        <f t="array" aca="1" ref="BT244" ca="1">_xlfn.LET(
_xlpm.startCell, INDIRECT(AS244),
_xlpm.row, IF(_xlfn.XLOOKUP(LEFT(T244),$L$157:$L$164,$M$157:$M$164,,0,1),--RIGHT(T244)*_xlfn.XLOOKUP(LEFT(T244),$L$157:$L$164,$O$157:$O$164,,0,1),0),
_xlpm.col, IF(_xlfn.XLOOKUP(LEFT(T244),$L$157:$L$164,$N$157:$N$164,,0,1),--RIGHT(T244)*_xlfn.XLOOKUP(LEFT(T244),$L$157:$L$164,$P$157:$P$164,,0,1),0),
_xlpm.adjRow, IF(ROW(_xlpm.startCell) + _xlpm.row &lt;= 0, 1, _xlpm.row),
_xlpm.adjCol, IF(COLUMN(_xlpm.startCell) + _xlpm.col &lt;= 0, 1, _xlpm.col),
_xlpm.ref, OFFSET(INDIRECT(AS244),_xlpm.adjRow,_xlpm.adjCol,1,1),
ADDRESS(ROW(_xlpm.ref),COLUMN(_xlpm.ref),4,1))</f>
        <v>AR18</v>
      </c>
      <c r="BU244" s="4" t="str" cm="1">
        <f t="array" aca="1" ref="BU244" ca="1">_xlfn.LET(
_xlpm.startCell, INDIRECT(AT244),
_xlpm.row, IF(_xlfn.XLOOKUP(LEFT(U244),$L$157:$L$164,$M$157:$M$164,,0,1),--RIGHT(U244)*_xlfn.XLOOKUP(LEFT(U244),$L$157:$L$164,$O$157:$O$164,,0,1),0),
_xlpm.col, IF(_xlfn.XLOOKUP(LEFT(U244),$L$157:$L$164,$N$157:$N$164,,0,1),--RIGHT(U244)*_xlfn.XLOOKUP(LEFT(U244),$L$157:$L$164,$P$157:$P$164,,0,1),0),
_xlpm.adjRow, IF(ROW(_xlpm.startCell) + _xlpm.row &lt;= 0, 1, _xlpm.row),
_xlpm.adjCol, IF(COLUMN(_xlpm.startCell) + _xlpm.col &lt;= 0, 1, _xlpm.col),
_xlpm.ref, OFFSET(INDIRECT(AT244),_xlpm.adjRow,_xlpm.adjCol,1,1),
ADDRESS(ROW(_xlpm.ref),COLUMN(_xlpm.ref),4,1))</f>
        <v>AU21</v>
      </c>
      <c r="BV244" s="4" t="str" cm="1">
        <f t="array" aca="1" ref="BV244" ca="1">_xlfn.LET(
_xlpm.startCell, INDIRECT(AU244),
_xlpm.row, IF(_xlfn.XLOOKUP(LEFT(V244),$L$157:$L$164,$M$157:$M$164,,0,1),--RIGHT(V244)*_xlfn.XLOOKUP(LEFT(V244),$L$157:$L$164,$O$157:$O$164,,0,1),0),
_xlpm.col, IF(_xlfn.XLOOKUP(LEFT(V244),$L$157:$L$164,$N$157:$N$164,,0,1),--RIGHT(V244)*_xlfn.XLOOKUP(LEFT(V244),$L$157:$L$164,$P$157:$P$164,,0,1),0),
_xlpm.adjRow, IF(ROW(_xlpm.startCell) + _xlpm.row &lt;= 0, 1, _xlpm.row),
_xlpm.adjCol, IF(COLUMN(_xlpm.startCell) + _xlpm.col &lt;= 0, 1, _xlpm.col),
_xlpm.ref, OFFSET(INDIRECT(AU244),_xlpm.adjRow,_xlpm.adjCol,1,1),
ADDRESS(ROW(_xlpm.ref),COLUMN(_xlpm.ref),4,1))</f>
        <v>BB28</v>
      </c>
      <c r="BW244" s="4" t="str" cm="1">
        <f t="array" aca="1" ref="BW244" ca="1">_xlfn.LET(
_xlpm.startCell, INDIRECT(AV244),
_xlpm.row, IF(_xlfn.XLOOKUP(LEFT(W244),$L$157:$L$164,$M$157:$M$164,,0,1),--RIGHT(W244)*_xlfn.XLOOKUP(LEFT(W244),$L$157:$L$164,$O$157:$O$164,,0,1),0),
_xlpm.col, IF(_xlfn.XLOOKUP(LEFT(W244),$L$157:$L$164,$N$157:$N$164,,0,1),--RIGHT(W244)*_xlfn.XLOOKUP(LEFT(W244),$L$157:$L$164,$P$157:$P$164,,0,1),0),
_xlpm.adjRow, IF(ROW(_xlpm.startCell) + _xlpm.row &lt;= 0, 1, _xlpm.row),
_xlpm.adjCol, IF(COLUMN(_xlpm.startCell) + _xlpm.col &lt;= 0, 1, _xlpm.col),
_xlpm.ref, OFFSET(INDIRECT(AV244),_xlpm.adjRow,_xlpm.adjCol,1,1),
ADDRESS(ROW(_xlpm.ref),COLUMN(_xlpm.ref),4,1))</f>
        <v>BG22</v>
      </c>
      <c r="BX244" s="4" t="str" cm="1">
        <f t="array" aca="1" ref="BX244" ca="1">_xlfn.LET(
_xlpm.startCell, INDIRECT(AW244),
_xlpm.row, IF(_xlfn.XLOOKUP(LEFT(X244),$L$157:$L$164,$M$157:$M$164,,0,1),--RIGHT(X244)*_xlfn.XLOOKUP(LEFT(X244),$L$157:$L$164,$O$157:$O$164,,0,1),0),
_xlpm.col, IF(_xlfn.XLOOKUP(LEFT(X244),$L$157:$L$164,$N$157:$N$164,,0,1),--RIGHT(X244)*_xlfn.XLOOKUP(LEFT(X244),$L$157:$L$164,$P$157:$P$164,,0,1),0),
_xlpm.adjRow, IF(ROW(_xlpm.startCell) + _xlpm.row &lt;= 0, 1, _xlpm.row),
_xlpm.adjCol, IF(COLUMN(_xlpm.startCell) + _xlpm.col &lt;= 0, 1, _xlpm.col),
_xlpm.ref, OFFSET(INDIRECT(AW244),_xlpm.adjRow,_xlpm.adjCol,1,1),
ADDRESS(ROW(_xlpm.ref),COLUMN(_xlpm.ref),4,1))</f>
        <v>BG26</v>
      </c>
      <c r="BY244" s="4" t="str" cm="1">
        <f t="array" aca="1" ref="BY244" ca="1">_xlfn.LET(
_xlpm.startCell, INDIRECT(AX244),
_xlpm.row, IF(_xlfn.XLOOKUP(LEFT(Y244),$L$157:$L$164,$M$157:$M$164,,0,1),--RIGHT(Y244)*_xlfn.XLOOKUP(LEFT(Y244),$L$157:$L$164,$O$157:$O$164,,0,1),0),
_xlpm.col, IF(_xlfn.XLOOKUP(LEFT(Y244),$L$157:$L$164,$N$157:$N$164,,0,1),--RIGHT(Y244)*_xlfn.XLOOKUP(LEFT(Y244),$L$157:$L$164,$P$157:$P$164,,0,1),0),
_xlpm.adjRow, IF(ROW(_xlpm.startCell) + _xlpm.row &lt;= 0, 1, _xlpm.row),
_xlpm.adjCol, IF(COLUMN(_xlpm.startCell) + _xlpm.col &lt;= 0, 1, _xlpm.col),
_xlpm.ref, OFFSET(INDIRECT(AX244),_xlpm.adjRow,_xlpm.adjCol,1,1),
ADDRESS(ROW(_xlpm.ref),COLUMN(_xlpm.ref),4,1))</f>
        <v>BN33</v>
      </c>
      <c r="BZ244" s="4" t="str" cm="1">
        <f t="array" aca="1" ref="BZ244" ca="1">_xlfn.LET(
_xlpm.startCell, INDIRECT(AY244),
_xlpm.row, IF(_xlfn.XLOOKUP(LEFT(Z244),$L$157:$L$164,$M$157:$M$164,,0,1),--RIGHT(Z244)*_xlfn.XLOOKUP(LEFT(Z244),$L$157:$L$164,$O$157:$O$164,,0,1),0),
_xlpm.col, IF(_xlfn.XLOOKUP(LEFT(Z244),$L$157:$L$164,$N$157:$N$164,,0,1),--RIGHT(Z244)*_xlfn.XLOOKUP(LEFT(Z244),$L$157:$L$164,$P$157:$P$164,,0,1),0),
_xlpm.adjRow, IF(ROW(_xlpm.startCell) + _xlpm.row &lt;= 0, 1, _xlpm.row),
_xlpm.adjCol, IF(COLUMN(_xlpm.startCell) + _xlpm.col &lt;= 0, 1, _xlpm.col),
_xlpm.ref, OFFSET(INDIRECT(AY244),_xlpm.adjRow,_xlpm.adjCol,1,1),
ADDRESS(ROW(_xlpm.ref),COLUMN(_xlpm.ref),4,1))</f>
        <v>BE20</v>
      </c>
      <c r="CA244" s="4" t="str" cm="1">
        <f t="array" aca="1" ref="CA244" ca="1">_xlfn.LET(
_xlpm.startCell, INDIRECT(AZ244),
_xlpm.row, IF(_xlfn.XLOOKUP(LEFT(AA244),$L$157:$L$164,$M$157:$M$164,,0,1),--RIGHT(AA244)*_xlfn.XLOOKUP(LEFT(AA244),$L$157:$L$164,$O$157:$O$164,,0,1),0),
_xlpm.col, IF(_xlfn.XLOOKUP(LEFT(AA244),$L$157:$L$164,$N$157:$N$164,,0,1),--RIGHT(AA244)*_xlfn.XLOOKUP(LEFT(AA244),$L$157:$L$164,$P$157:$P$164,,0,1),0),
_xlpm.adjRow, IF(ROW(_xlpm.startCell) + _xlpm.row &lt;= 0, 1, _xlpm.row),
_xlpm.adjCol, IF(COLUMN(_xlpm.startCell) + _xlpm.col &lt;= 0, 1, _xlpm.col),
_xlpm.ref, OFFSET(INDIRECT(AZ244),_xlpm.adjRow,_xlpm.adjCol,1,1),
ADDRESS(ROW(_xlpm.ref),COLUMN(_xlpm.ref),4,1))</f>
        <v>AV20</v>
      </c>
      <c r="CB244" s="4" t="str" cm="1">
        <f t="array" aca="1" ref="CB244" ca="1">_xlfn.LET(
_xlpm.startCell, INDIRECT(BA244),
_xlpm.row, IF(_xlfn.XLOOKUP(LEFT(AB244),$L$157:$L$164,$M$157:$M$164,,0,1),--RIGHT(AB244)*_xlfn.XLOOKUP(LEFT(AB244),$L$157:$L$164,$O$157:$O$164,,0,1),0),
_xlpm.col, IF(_xlfn.XLOOKUP(LEFT(AB244),$L$157:$L$164,$N$157:$N$164,,0,1),--RIGHT(AB244)*_xlfn.XLOOKUP(LEFT(AB244),$L$157:$L$164,$P$157:$P$164,,0,1),0),
_xlpm.adjRow, IF(ROW(_xlpm.startCell) + _xlpm.row &lt;= 0, 1, _xlpm.row),
_xlpm.adjCol, IF(COLUMN(_xlpm.startCell) + _xlpm.col &lt;= 0, 1, _xlpm.col),
_xlpm.ref, OFFSET(INDIRECT(BA244),_xlpm.adjRow,_xlpm.adjCol,1,1),
ADDRESS(ROW(_xlpm.ref),COLUMN(_xlpm.ref),4,1))</f>
        <v>AO27</v>
      </c>
      <c r="CC244" s="4" t="str" cm="1">
        <f t="array" aca="1" ref="CC244" ca="1">_xlfn.LET(
_xlpm.startCell, INDIRECT(BB244),
_xlpm.row, IF(_xlfn.XLOOKUP(LEFT(AC244),$L$157:$L$164,$M$157:$M$164,,0,1),--RIGHT(AC244)*_xlfn.XLOOKUP(LEFT(AC244),$L$157:$L$164,$O$157:$O$164,,0,1),0),
_xlpm.col, IF(_xlfn.XLOOKUP(LEFT(AC244),$L$157:$L$164,$N$157:$N$164,,0,1),--RIGHT(AC244)*_xlfn.XLOOKUP(LEFT(AC244),$L$157:$L$164,$P$157:$P$164,,0,1),0),
_xlpm.adjRow, IF(ROW(_xlpm.startCell) + _xlpm.row &lt;= 0, 1, _xlpm.row),
_xlpm.adjCol, IF(COLUMN(_xlpm.startCell) + _xlpm.col &lt;= 0, 1, _xlpm.col),
_xlpm.ref, OFFSET(INDIRECT(BB244),_xlpm.adjRow,_xlpm.adjCol,1,1),
ADDRESS(ROW(_xlpm.ref),COLUMN(_xlpm.ref),4,1))</f>
        <v>AO36</v>
      </c>
      <c r="CD244" s="4" t="str" cm="1">
        <f t="array" aca="1" ref="CD244" ca="1">_xlfn.LET(
_xlpm.startCell, INDIRECT(BC244),
_xlpm.row, IF(_xlfn.XLOOKUP(LEFT(AD244),$L$157:$L$164,$M$157:$M$164,,0,1),--RIGHT(AD244)*_xlfn.XLOOKUP(LEFT(AD244),$L$157:$L$164,$O$157:$O$164,,0,1),0),
_xlpm.col, IF(_xlfn.XLOOKUP(LEFT(AD244),$L$157:$L$164,$N$157:$N$164,,0,1),--RIGHT(AD244)*_xlfn.XLOOKUP(LEFT(AD244),$L$157:$L$164,$P$157:$P$164,,0,1),0),
_xlpm.adjRow, IF(ROW(_xlpm.startCell) + _xlpm.row &lt;= 0, 1, _xlpm.row),
_xlpm.adjCol, IF(COLUMN(_xlpm.startCell) + _xlpm.col &lt;= 0, 1, _xlpm.col),
_xlpm.ref, OFFSET(INDIRECT(BC244),_xlpm.adjRow,_xlpm.adjCol,1,1),
ADDRESS(ROW(_xlpm.ref),COLUMN(_xlpm.ref),4,1))</f>
        <v>AR24</v>
      </c>
      <c r="CE244" s="4" t="str" cm="1">
        <f t="array" aca="1" ref="CE244" ca="1">_xlfn.LET(
_xlpm.startCell, INDIRECT(BD244),
_xlpm.row, IF(_xlfn.XLOOKUP(LEFT(AE244),$L$157:$L$164,$M$157:$M$164,,0,1),--RIGHT(AE244)*_xlfn.XLOOKUP(LEFT(AE244),$L$157:$L$164,$O$157:$O$164,,0,1),0),
_xlpm.col, IF(_xlfn.XLOOKUP(LEFT(AE244),$L$157:$L$164,$N$157:$N$164,,0,1),--RIGHT(AE244)*_xlfn.XLOOKUP(LEFT(AE244),$L$157:$L$164,$P$157:$P$164,,0,1),0),
_xlpm.adjRow, IF(ROW(_xlpm.startCell) + _xlpm.row &lt;= 0, 1, _xlpm.row),
_xlpm.adjCol, IF(COLUMN(_xlpm.startCell) + _xlpm.col &lt;= 0, 1, _xlpm.col),
_xlpm.ref, OFFSET(INDIRECT(BD244),_xlpm.adjRow,_xlpm.adjCol,1,1),
ADDRESS(ROW(_xlpm.ref),COLUMN(_xlpm.ref),4,1))</f>
        <v>AK31</v>
      </c>
      <c r="CF244" s="4" t="str" cm="1">
        <f t="array" aca="1" ref="CF244" ca="1">_xlfn.LET(
_xlpm.startCell, INDIRECT(BE244),
_xlpm.row, IF(_xlfn.XLOOKUP(LEFT(AF244),$L$157:$L$164,$M$157:$M$164,,0,1),--RIGHT(AF244)*_xlfn.XLOOKUP(LEFT(AF244),$L$157:$L$164,$O$157:$O$164,,0,1),0),
_xlpm.col, IF(_xlfn.XLOOKUP(LEFT(AF244),$L$157:$L$164,$N$157:$N$164,,0,1),--RIGHT(AF244)*_xlfn.XLOOKUP(LEFT(AF244),$L$157:$L$164,$P$157:$P$164,,0,1),0),
_xlpm.adjRow, IF(ROW(_xlpm.startCell) + _xlpm.row &lt;= 0, 1, _xlpm.row),
_xlpm.adjCol, IF(COLUMN(_xlpm.startCell) + _xlpm.col &lt;= 0, 1, _xlpm.col),
_xlpm.ref, OFFSET(INDIRECT(BE244),_xlpm.adjRow,_xlpm.adjCol,1,1),
ADDRESS(ROW(_xlpm.ref),COLUMN(_xlpm.ref),4,1))</f>
        <v>AN24</v>
      </c>
      <c r="CG244" s="4"/>
      <c r="CH244" s="4"/>
      <c r="CI244" s="4"/>
      <c r="CK244" s="1" t="b">
        <f ca="1"/>
        <v>0</v>
      </c>
      <c r="CL244" s="1" t="b">
        <f ca="1"/>
        <v>0</v>
      </c>
      <c r="CM244" s="1" t="b">
        <f ca="1"/>
        <v>1</v>
      </c>
      <c r="CN244" s="1" t="b">
        <f ca="1"/>
        <v>1</v>
      </c>
      <c r="CO244" s="1" t="b">
        <f ca="1"/>
        <v>1</v>
      </c>
      <c r="CP244" s="1" t="b">
        <f ca="1"/>
        <v>1</v>
      </c>
      <c r="CQ244" s="5" t="b">
        <f ca="1"/>
        <v>1</v>
      </c>
      <c r="CR244" s="4" t="b">
        <f ca="1"/>
        <v>1</v>
      </c>
      <c r="CS244" s="1" t="b">
        <f ca="1"/>
        <v>1</v>
      </c>
      <c r="CT244" s="1" t="b">
        <f ca="1"/>
        <v>0</v>
      </c>
      <c r="CU244" s="1" t="b">
        <f ca="1"/>
        <v>1</v>
      </c>
      <c r="CV244" s="1" t="b">
        <f ca="1"/>
        <v>1</v>
      </c>
      <c r="CW244" s="1" t="b">
        <f ca="1"/>
        <v>1</v>
      </c>
      <c r="CX244" s="1" t="b">
        <f ca="1"/>
        <v>1</v>
      </c>
      <c r="CY244" s="1" t="b">
        <f ca="1"/>
        <v>0</v>
      </c>
      <c r="CZ244" s="1" t="b">
        <f ca="1"/>
        <v>1</v>
      </c>
      <c r="DA244" s="1" t="b">
        <f ca="1"/>
        <v>1</v>
      </c>
      <c r="DB244" s="1" t="b">
        <f ca="1"/>
        <v>0</v>
      </c>
      <c r="DC244" s="1" t="b">
        <f ca="1"/>
        <v>1</v>
      </c>
      <c r="DD244" s="1" t="b">
        <f ca="1"/>
        <v>1</v>
      </c>
      <c r="DE244" s="1" t="b">
        <f ca="1"/>
        <v>1</v>
      </c>
      <c r="DF244" s="1" t="b">
        <f ca="1"/>
        <v>0</v>
      </c>
      <c r="DG244" s="1" t="b">
        <f ca="1"/>
        <v>1</v>
      </c>
      <c r="DH244" s="1" t="b">
        <f ca="1"/>
        <v>0</v>
      </c>
      <c r="DI244" s="1" t="b">
        <f ca="1"/>
        <v>1</v>
      </c>
    </row>
    <row r="245" spans="2:250" s="1" customFormat="1" ht="23.25">
      <c r="B245" s="14">
        <f t="shared" si="6"/>
        <v>115</v>
      </c>
      <c r="C245" s="12">
        <v>6</v>
      </c>
      <c r="D245" s="161">
        <v>8</v>
      </c>
      <c r="E245" s="23" t="str">
        <f ca="1"/>
        <v>AU8</v>
      </c>
      <c r="F245" s="5"/>
      <c r="G245" s="15" t="s">
        <v>128</v>
      </c>
      <c r="H245" s="15" t="s">
        <v>52</v>
      </c>
      <c r="I245" s="15" t="s">
        <v>61</v>
      </c>
      <c r="J245" s="15" t="s">
        <v>112</v>
      </c>
      <c r="K245" s="15" t="s">
        <v>110</v>
      </c>
      <c r="L245" s="15" t="s">
        <v>97</v>
      </c>
      <c r="M245" s="15" t="s">
        <v>116</v>
      </c>
      <c r="N245" s="15" t="s">
        <v>88</v>
      </c>
      <c r="O245" s="15" t="s">
        <v>121</v>
      </c>
      <c r="P245" s="15" t="s">
        <v>127</v>
      </c>
      <c r="Q245" s="15" t="s">
        <v>88</v>
      </c>
      <c r="R245" s="15" t="s">
        <v>58</v>
      </c>
      <c r="S245" s="15" t="s">
        <v>92</v>
      </c>
      <c r="T245" s="15" t="s">
        <v>110</v>
      </c>
      <c r="U245" s="15" t="s">
        <v>65</v>
      </c>
      <c r="V245" s="15" t="s">
        <v>52</v>
      </c>
      <c r="W245" s="15" t="s">
        <v>77</v>
      </c>
      <c r="X245" s="15" t="s">
        <v>62</v>
      </c>
      <c r="Y245" s="15" t="s">
        <v>124</v>
      </c>
      <c r="Z245" s="15" t="s">
        <v>120</v>
      </c>
      <c r="AA245" s="15" t="s">
        <v>101</v>
      </c>
      <c r="AB245" s="15" t="s">
        <v>52</v>
      </c>
      <c r="AC245" s="15" t="s">
        <v>65</v>
      </c>
      <c r="AD245" s="15" t="s">
        <v>124</v>
      </c>
      <c r="AE245" s="15" t="s">
        <v>113</v>
      </c>
      <c r="AF245" s="15" t="s">
        <v>93</v>
      </c>
      <c r="AH245" s="1" t="str" cm="1">
        <f t="array" aca="1" ref="AH245" ca="1">_xlfn.LET(
_xlpm.startCell, INDIRECT(G245),
_xlpm.row, IF(_xlfn.XLOOKUP(LEFT(H245),$L$157:$L$164,$M$157:$M$164,,0,1),--RIGHT(H245)*_xlfn.XLOOKUP(LEFT(H245),$L$157:$L$164,$O$157:$O$164,,0,1),0),
_xlpm.col, IF(_xlfn.XLOOKUP(LEFT(H245),$L$157:$L$164,$N$157:$N$164,,0,1),--RIGHT(H245)*_xlfn.XLOOKUP(LEFT(H245),$L$157:$L$164,$P$157:$P$164,,0,1),0),
_xlpm.adjRow, IF(ROW(_xlpm.startCell) + _xlpm.row &lt;= 0, 1, _xlpm.row),
_xlpm.adjCol, IF(COLUMN(_xlpm.startCell) + _xlpm.col &lt;= 0, 1, _xlpm.col),
_xlpm.ref, OFFSET(INDIRECT(G245),_xlpm.adjRow,_xlpm.adjCol,1,1),
ADDRESS(_xlfn.IFS(ROW(_xlpm.ref)&lt;8,8,ROW(_xlpm.ref)&gt;27,27,TRUE,ROW(_xlpm.ref)),_xlfn.IFS(COLUMN(_xlpm.ref)&lt;5,5,COLUMN(_xlpm.ref)&gt;64,64,TRUE,COLUMN(_xlpm.ref)),4,1))</f>
        <v>Y8</v>
      </c>
      <c r="AI245" s="1" t="str" cm="1">
        <f t="array" aca="1" ref="AI245" ca="1">_xlfn.LET(
_xlpm.startCell, INDIRECT(AH245),
_xlpm.row, IF(_xlfn.XLOOKUP(LEFT(I245),$L$157:$L$164,$M$157:$M$164,,0,1),--RIGHT(I245)*_xlfn.XLOOKUP(LEFT(I245),$L$157:$L$164,$O$157:$O$164,,0,1),0),
_xlpm.col, IF(_xlfn.XLOOKUP(LEFT(I245),$L$157:$L$164,$N$157:$N$164,,0,1),--RIGHT(I245)*_xlfn.XLOOKUP(LEFT(I245),$L$157:$L$164,$P$157:$P$164,,0,1),0),
_xlpm.adjRow, IF(ROW(_xlpm.startCell) + _xlpm.row &lt;= 0, 1, _xlpm.row),
_xlpm.adjCol, IF(COLUMN(_xlpm.startCell) + _xlpm.col &lt;= 0, 1, _xlpm.col),
_xlpm.ref, OFFSET(INDIRECT(AH245),_xlpm.adjRow,_xlpm.adjCol,1,1),
ADDRESS(_xlfn.IFS(ROW(_xlpm.ref)&lt;8,8,ROW(_xlpm.ref)&gt;27,27,TRUE,ROW(_xlpm.ref)),_xlfn.IFS(COLUMN(_xlpm.ref)&lt;5,5,COLUMN(_xlpm.ref)&gt;64,64,TRUE,COLUMN(_xlpm.ref)),4,1))</f>
        <v>AH9</v>
      </c>
      <c r="AJ245" s="1" t="str" cm="1">
        <f t="array" aca="1" ref="AJ245" ca="1">_xlfn.LET(
_xlpm.startCell, INDIRECT(AI245),
_xlpm.row, IF(_xlfn.XLOOKUP(LEFT(J245),$L$157:$L$164,$M$157:$M$164,,0,1),--RIGHT(J245)*_xlfn.XLOOKUP(LEFT(J245),$L$157:$L$164,$O$157:$O$164,,0,1),0),
_xlpm.col, IF(_xlfn.XLOOKUP(LEFT(J245),$L$157:$L$164,$N$157:$N$164,,0,1),--RIGHT(J245)*_xlfn.XLOOKUP(LEFT(J245),$L$157:$L$164,$P$157:$P$164,,0,1),0),
_xlpm.adjRow, IF(ROW(_xlpm.startCell) + _xlpm.row &lt;= 0, 1, _xlpm.row),
_xlpm.adjCol, IF(COLUMN(_xlpm.startCell) + _xlpm.col &lt;= 0, 1, _xlpm.col),
_xlpm.ref, OFFSET(INDIRECT(AI245),_xlpm.adjRow,_xlpm.adjCol,1,1),
ADDRESS(_xlfn.IFS(ROW(_xlpm.ref)&lt;8,8,ROW(_xlpm.ref)&gt;27,27,TRUE,ROW(_xlpm.ref)),_xlfn.IFS(COLUMN(_xlpm.ref)&lt;5,5,COLUMN(_xlpm.ref)&gt;64,64,TRUE,COLUMN(_xlpm.ref)),4,1))</f>
        <v>AM8</v>
      </c>
      <c r="AK245" s="1" t="str" cm="1">
        <f t="array" aca="1" ref="AK245" ca="1">_xlfn.LET(
_xlpm.startCell, INDIRECT(AJ245),
_xlpm.row, IF(_xlfn.XLOOKUP(LEFT(K245),$L$157:$L$164,$M$157:$M$164,,0,1),--RIGHT(K245)*_xlfn.XLOOKUP(LEFT(K245),$L$157:$L$164,$O$157:$O$164,,0,1),0),
_xlpm.col, IF(_xlfn.XLOOKUP(LEFT(K245),$L$157:$L$164,$N$157:$N$164,,0,1),--RIGHT(K245)*_xlfn.XLOOKUP(LEFT(K245),$L$157:$L$164,$P$157:$P$164,,0,1),0),
_xlpm.adjRow, IF(ROW(_xlpm.startCell) + _xlpm.row &lt;= 0, 1, _xlpm.row),
_xlpm.adjCol, IF(COLUMN(_xlpm.startCell) + _xlpm.col &lt;= 0, 1, _xlpm.col),
_xlpm.ref, OFFSET(INDIRECT(AJ245),_xlpm.adjRow,_xlpm.adjCol,1,1),
ADDRESS(_xlfn.IFS(ROW(_xlpm.ref)&lt;8,8,ROW(_xlpm.ref)&gt;27,27,TRUE,ROW(_xlpm.ref)),_xlfn.IFS(COLUMN(_xlpm.ref)&lt;5,5,COLUMN(_xlpm.ref)&gt;64,64,TRUE,COLUMN(_xlpm.ref)),4,1))</f>
        <v>AT8</v>
      </c>
      <c r="AL245" s="1" t="str" cm="1">
        <f t="array" aca="1" ref="AL245" ca="1">_xlfn.LET(
_xlpm.startCell, INDIRECT(AK245),
_xlpm.row, IF(_xlfn.XLOOKUP(LEFT(L245),$L$157:$L$164,$M$157:$M$164,,0,1),--RIGHT(L245)*_xlfn.XLOOKUP(LEFT(L245),$L$157:$L$164,$O$157:$O$164,,0,1),0),
_xlpm.col, IF(_xlfn.XLOOKUP(LEFT(L245),$L$157:$L$164,$N$157:$N$164,,0,1),--RIGHT(L245)*_xlfn.XLOOKUP(LEFT(L245),$L$157:$L$164,$P$157:$P$164,,0,1),0),
_xlpm.adjRow, IF(ROW(_xlpm.startCell) + _xlpm.row &lt;= 0, 1, _xlpm.row),
_xlpm.adjCol, IF(COLUMN(_xlpm.startCell) + _xlpm.col &lt;= 0, 1, _xlpm.col),
_xlpm.ref, OFFSET(INDIRECT(AK245),_xlpm.adjRow,_xlpm.adjCol,1,1),
ADDRESS(_xlfn.IFS(ROW(_xlpm.ref)&lt;8,8,ROW(_xlpm.ref)&gt;27,27,TRUE,ROW(_xlpm.ref)),_xlfn.IFS(COLUMN(_xlpm.ref)&lt;5,5,COLUMN(_xlpm.ref)&gt;64,64,TRUE,COLUMN(_xlpm.ref)),4,1))</f>
        <v>AT15</v>
      </c>
      <c r="AM245" s="1" t="str" cm="1">
        <f t="array" aca="1" ref="AM245" ca="1">_xlfn.LET(
_xlpm.startCell, INDIRECT(AL245),
_xlpm.row, IF(_xlfn.XLOOKUP(LEFT(M245),$L$157:$L$164,$M$157:$M$164,,0,1),--RIGHT(M245)*_xlfn.XLOOKUP(LEFT(M245),$L$157:$L$164,$O$157:$O$164,,0,1),0),
_xlpm.col, IF(_xlfn.XLOOKUP(LEFT(M245),$L$157:$L$164,$N$157:$N$164,,0,1),--RIGHT(M245)*_xlfn.XLOOKUP(LEFT(M245),$L$157:$L$164,$P$157:$P$164,,0,1),0),
_xlpm.adjRow, IF(ROW(_xlpm.startCell) + _xlpm.row &lt;= 0, 1, _xlpm.row),
_xlpm.adjCol, IF(COLUMN(_xlpm.startCell) + _xlpm.col &lt;= 0, 1, _xlpm.col),
_xlpm.ref, OFFSET(INDIRECT(AL245),_xlpm.adjRow,_xlpm.adjCol,1,1),
ADDRESS(_xlfn.IFS(ROW(_xlpm.ref)&lt;8,8,ROW(_xlpm.ref)&gt;27,27,TRUE,ROW(_xlpm.ref)),_xlfn.IFS(COLUMN(_xlpm.ref)&lt;5,5,COLUMN(_xlpm.ref)&gt;64,64,TRUE,COLUMN(_xlpm.ref)),4,1))</f>
        <v>AL8</v>
      </c>
      <c r="AN245" s="1" t="str" cm="1">
        <f t="array" aca="1" ref="AN245" ca="1">_xlfn.LET(
_xlpm.startCell, INDIRECT(AM245),
_xlpm.row, IF(_xlfn.XLOOKUP(LEFT(N245),$L$157:$L$164,$M$157:$M$164,,0,1),--RIGHT(N245)*_xlfn.XLOOKUP(LEFT(N245),$L$157:$L$164,$O$157:$O$164,,0,1),0),
_xlpm.col, IF(_xlfn.XLOOKUP(LEFT(N245),$L$157:$L$164,$N$157:$N$164,,0,1),--RIGHT(N245)*_xlfn.XLOOKUP(LEFT(N245),$L$157:$L$164,$P$157:$P$164,,0,1),0),
_xlpm.adjRow, IF(ROW(_xlpm.startCell) + _xlpm.row &lt;= 0, 1, _xlpm.row),
_xlpm.adjCol, IF(COLUMN(_xlpm.startCell) + _xlpm.col &lt;= 0, 1, _xlpm.col),
_xlpm.ref, OFFSET(INDIRECT(AM245),_xlpm.adjRow,_xlpm.adjCol,1,1),
ADDRESS(_xlfn.IFS(ROW(_xlpm.ref)&lt;8,8,ROW(_xlpm.ref)&gt;27,27,TRUE,ROW(_xlpm.ref)),_xlfn.IFS(COLUMN(_xlpm.ref)&lt;5,5,COLUMN(_xlpm.ref)&gt;64,64,TRUE,COLUMN(_xlpm.ref)),4,1))</f>
        <v>AL8</v>
      </c>
      <c r="AO245" s="1" t="str" cm="1">
        <f t="array" aca="1" ref="AO245" ca="1">_xlfn.LET(
_xlpm.startCell, INDIRECT(AN245),
_xlpm.row, IF(_xlfn.XLOOKUP(LEFT(O245),$L$157:$L$164,$M$157:$M$164,,0,1),--RIGHT(O245)*_xlfn.XLOOKUP(LEFT(O245),$L$157:$L$164,$O$157:$O$164,,0,1),0),
_xlpm.col, IF(_xlfn.XLOOKUP(LEFT(O245),$L$157:$L$164,$N$157:$N$164,,0,1),--RIGHT(O245)*_xlfn.XLOOKUP(LEFT(O245),$L$157:$L$164,$P$157:$P$164,,0,1),0),
_xlpm.adjRow, IF(ROW(_xlpm.startCell) + _xlpm.row &lt;= 0, 1, _xlpm.row),
_xlpm.adjCol, IF(COLUMN(_xlpm.startCell) + _xlpm.col &lt;= 0, 1, _xlpm.col),
_xlpm.ref, OFFSET(INDIRECT(AN245),_xlpm.adjRow,_xlpm.adjCol,1,1),
ADDRESS(_xlfn.IFS(ROW(_xlpm.ref)&lt;8,8,ROW(_xlpm.ref)&gt;27,27,TRUE,ROW(_xlpm.ref)),_xlfn.IFS(COLUMN(_xlpm.ref)&lt;5,5,COLUMN(_xlpm.ref)&gt;64,64,TRUE,COLUMN(_xlpm.ref)),4,1))</f>
        <v>AL8</v>
      </c>
      <c r="AP245" s="1" t="str" cm="1">
        <f t="array" aca="1" ref="AP245" ca="1">_xlfn.LET(
_xlpm.startCell, INDIRECT(AO245),
_xlpm.row, IF(_xlfn.XLOOKUP(LEFT(P245),$L$157:$L$164,$M$157:$M$164,,0,1),--RIGHT(P245)*_xlfn.XLOOKUP(LEFT(P245),$L$157:$L$164,$O$157:$O$164,,0,1),0),
_xlpm.col, IF(_xlfn.XLOOKUP(LEFT(P245),$L$157:$L$164,$N$157:$N$164,,0,1),--RIGHT(P245)*_xlfn.XLOOKUP(LEFT(P245),$L$157:$L$164,$P$157:$P$164,,0,1),0),
_xlpm.adjRow, IF(ROW(_xlpm.startCell) + _xlpm.row &lt;= 0, 1, _xlpm.row),
_xlpm.adjCol, IF(COLUMN(_xlpm.startCell) + _xlpm.col &lt;= 0, 1, _xlpm.col),
_xlpm.ref, OFFSET(INDIRECT(AO245),_xlpm.adjRow,_xlpm.adjCol,1,1),
ADDRESS(_xlfn.IFS(ROW(_xlpm.ref)&lt;8,8,ROW(_xlpm.ref)&gt;27,27,TRUE,ROW(_xlpm.ref)),_xlfn.IFS(COLUMN(_xlpm.ref)&lt;5,5,COLUMN(_xlpm.ref)&gt;64,64,TRUE,COLUMN(_xlpm.ref)),4,1))</f>
        <v>AL17</v>
      </c>
      <c r="AQ245" s="1" t="str" cm="1">
        <f t="array" aca="1" ref="AQ245" ca="1">_xlfn.LET(
_xlpm.startCell, INDIRECT(AP245),
_xlpm.row, IF(_xlfn.XLOOKUP(LEFT(Q245),$L$157:$L$164,$M$157:$M$164,,0,1),--RIGHT(Q245)*_xlfn.XLOOKUP(LEFT(Q245),$L$157:$L$164,$O$157:$O$164,,0,1),0),
_xlpm.col, IF(_xlfn.XLOOKUP(LEFT(Q245),$L$157:$L$164,$N$157:$N$164,,0,1),--RIGHT(Q245)*_xlfn.XLOOKUP(LEFT(Q245),$L$157:$L$164,$P$157:$P$164,,0,1),0),
_xlpm.adjRow, IF(ROW(_xlpm.startCell) + _xlpm.row &lt;= 0, 1, _xlpm.row),
_xlpm.adjCol, IF(COLUMN(_xlpm.startCell) + _xlpm.col &lt;= 0, 1, _xlpm.col),
_xlpm.ref, OFFSET(INDIRECT(AP245),_xlpm.adjRow,_xlpm.adjCol,1,1),
ADDRESS(_xlfn.IFS(ROW(_xlpm.ref)&lt;8,8,ROW(_xlpm.ref)&gt;27,27,TRUE,ROW(_xlpm.ref)),_xlfn.IFS(COLUMN(_xlpm.ref)&lt;5,5,COLUMN(_xlpm.ref)&gt;64,64,TRUE,COLUMN(_xlpm.ref)),4,1))</f>
        <v>AL12</v>
      </c>
      <c r="AR245" s="1" t="str" cm="1">
        <f t="array" aca="1" ref="AR245" ca="1">_xlfn.LET(
_xlpm.startCell, INDIRECT(AQ245),
_xlpm.row, IF(_xlfn.XLOOKUP(LEFT(R245),$L$157:$L$164,$M$157:$M$164,,0,1),--RIGHT(R245)*_xlfn.XLOOKUP(LEFT(R245),$L$157:$L$164,$O$157:$O$164,,0,1),0),
_xlpm.col, IF(_xlfn.XLOOKUP(LEFT(R245),$L$157:$L$164,$N$157:$N$164,,0,1),--RIGHT(R245)*_xlfn.XLOOKUP(LEFT(R245),$L$157:$L$164,$P$157:$P$164,,0,1),0),
_xlpm.adjRow, IF(ROW(_xlpm.startCell) + _xlpm.row &lt;= 0, 1, _xlpm.row),
_xlpm.adjCol, IF(COLUMN(_xlpm.startCell) + _xlpm.col &lt;= 0, 1, _xlpm.col),
_xlpm.ref, OFFSET(INDIRECT(AQ245),_xlpm.adjRow,_xlpm.adjCol,1,1),
ADDRESS(_xlfn.IFS(ROW(_xlpm.ref)&lt;8,8,ROW(_xlpm.ref)&gt;27,27,TRUE,ROW(_xlpm.ref)),_xlfn.IFS(COLUMN(_xlpm.ref)&lt;5,5,COLUMN(_xlpm.ref)&gt;64,64,TRUE,COLUMN(_xlpm.ref)),4,1))</f>
        <v>AO15</v>
      </c>
      <c r="AS245" s="1" t="str" cm="1">
        <f t="array" aca="1" ref="AS245" ca="1">_xlfn.LET(
_xlpm.startCell, INDIRECT(AR245),
_xlpm.row, IF(_xlfn.XLOOKUP(LEFT(S245),$L$157:$L$164,$M$157:$M$164,,0,1),--RIGHT(S245)*_xlfn.XLOOKUP(LEFT(S245),$L$157:$L$164,$O$157:$O$164,,0,1),0),
_xlpm.col, IF(_xlfn.XLOOKUP(LEFT(S245),$L$157:$L$164,$N$157:$N$164,,0,1),--RIGHT(S245)*_xlfn.XLOOKUP(LEFT(S245),$L$157:$L$164,$P$157:$P$164,,0,1),0),
_xlpm.adjRow, IF(ROW(_xlpm.startCell) + _xlpm.row &lt;= 0, 1, _xlpm.row),
_xlpm.adjCol, IF(COLUMN(_xlpm.startCell) + _xlpm.col &lt;= 0, 1, _xlpm.col),
_xlpm.ref, OFFSET(INDIRECT(AR245),_xlpm.adjRow,_xlpm.adjCol,1,1),
ADDRESS(_xlfn.IFS(ROW(_xlpm.ref)&lt;8,8,ROW(_xlpm.ref)&gt;27,27,TRUE,ROW(_xlpm.ref)),_xlfn.IFS(COLUMN(_xlpm.ref)&lt;5,5,COLUMN(_xlpm.ref)&gt;64,64,TRUE,COLUMN(_xlpm.ref)),4,1))</f>
        <v>AT15</v>
      </c>
      <c r="AT245" s="1" t="str" cm="1">
        <f t="array" aca="1" ref="AT245" ca="1">_xlfn.LET(
_xlpm.startCell, INDIRECT(AS245),
_xlpm.row, IF(_xlfn.XLOOKUP(LEFT(T245),$L$157:$L$164,$M$157:$M$164,,0,1),--RIGHT(T245)*_xlfn.XLOOKUP(LEFT(T245),$L$157:$L$164,$O$157:$O$164,,0,1),0),
_xlpm.col, IF(_xlfn.XLOOKUP(LEFT(T245),$L$157:$L$164,$N$157:$N$164,,0,1),--RIGHT(T245)*_xlfn.XLOOKUP(LEFT(T245),$L$157:$L$164,$P$157:$P$164,,0,1),0),
_xlpm.adjRow, IF(ROW(_xlpm.startCell) + _xlpm.row &lt;= 0, 1, _xlpm.row),
_xlpm.adjCol, IF(COLUMN(_xlpm.startCell) + _xlpm.col &lt;= 0, 1, _xlpm.col),
_xlpm.ref, OFFSET(INDIRECT(AS245),_xlpm.adjRow,_xlpm.adjCol,1,1),
ADDRESS(_xlfn.IFS(ROW(_xlpm.ref)&lt;8,8,ROW(_xlpm.ref)&gt;27,27,TRUE,ROW(_xlpm.ref)),_xlfn.IFS(COLUMN(_xlpm.ref)&lt;5,5,COLUMN(_xlpm.ref)&gt;64,64,TRUE,COLUMN(_xlpm.ref)),4,1))</f>
        <v>BA8</v>
      </c>
      <c r="AU245" s="1" t="str" cm="1">
        <f t="array" aca="1" ref="AU245" ca="1">_xlfn.LET(
_xlpm.startCell, INDIRECT(AT245),
_xlpm.row, IF(_xlfn.XLOOKUP(LEFT(U245),$L$157:$L$164,$M$157:$M$164,,0,1),--RIGHT(U245)*_xlfn.XLOOKUP(LEFT(U245),$L$157:$L$164,$O$157:$O$164,,0,1),0),
_xlpm.col, IF(_xlfn.XLOOKUP(LEFT(U245),$L$157:$L$164,$N$157:$N$164,,0,1),--RIGHT(U245)*_xlfn.XLOOKUP(LEFT(U245),$L$157:$L$164,$P$157:$P$164,,0,1),0),
_xlpm.adjRow, IF(ROW(_xlpm.startCell) + _xlpm.row &lt;= 0, 1, _xlpm.row),
_xlpm.adjCol, IF(COLUMN(_xlpm.startCell) + _xlpm.col &lt;= 0, 1, _xlpm.col),
_xlpm.ref, OFFSET(INDIRECT(AT245),_xlpm.adjRow,_xlpm.adjCol,1,1),
ADDRESS(_xlfn.IFS(ROW(_xlpm.ref)&lt;8,8,ROW(_xlpm.ref)&gt;27,27,TRUE,ROW(_xlpm.ref)),_xlfn.IFS(COLUMN(_xlpm.ref)&lt;5,5,COLUMN(_xlpm.ref)&gt;64,64,TRUE,COLUMN(_xlpm.ref)),4,1))</f>
        <v>AW12</v>
      </c>
      <c r="AV245" s="1" t="str" cm="1">
        <f t="array" aca="1" ref="AV245" ca="1">_xlfn.LET(
_xlpm.startCell, INDIRECT(AU245),
_xlpm.row, IF(_xlfn.XLOOKUP(LEFT(V245),$L$157:$L$164,$M$157:$M$164,,0,1),--RIGHT(V245)*_xlfn.XLOOKUP(LEFT(V245),$L$157:$L$164,$O$157:$O$164,,0,1),0),
_xlpm.col, IF(_xlfn.XLOOKUP(LEFT(V245),$L$157:$L$164,$N$157:$N$164,,0,1),--RIGHT(V245)*_xlfn.XLOOKUP(LEFT(V245),$L$157:$L$164,$P$157:$P$164,,0,1),0),
_xlpm.adjRow, IF(ROW(_xlpm.startCell) + _xlpm.row &lt;= 0, 1, _xlpm.row),
_xlpm.adjCol, IF(COLUMN(_xlpm.startCell) + _xlpm.col &lt;= 0, 1, _xlpm.col),
_xlpm.ref, OFFSET(INDIRECT(AU245),_xlpm.adjRow,_xlpm.adjCol,1,1),
ADDRESS(_xlfn.IFS(ROW(_xlpm.ref)&lt;8,8,ROW(_xlpm.ref)&gt;27,27,TRUE,ROW(_xlpm.ref)),_xlfn.IFS(COLUMN(_xlpm.ref)&lt;5,5,COLUMN(_xlpm.ref)&gt;64,64,TRUE,COLUMN(_xlpm.ref)),4,1))</f>
        <v>BE8</v>
      </c>
      <c r="AW245" s="1" t="str" cm="1">
        <f t="array" aca="1" ref="AW245" ca="1">_xlfn.LET(
_xlpm.startCell, INDIRECT(AV245),
_xlpm.row, IF(_xlfn.XLOOKUP(LEFT(W245),$L$157:$L$164,$M$157:$M$164,,0,1),--RIGHT(W245)*_xlfn.XLOOKUP(LEFT(W245),$L$157:$L$164,$O$157:$O$164,,0,1),0),
_xlpm.col, IF(_xlfn.XLOOKUP(LEFT(W245),$L$157:$L$164,$N$157:$N$164,,0,1),--RIGHT(W245)*_xlfn.XLOOKUP(LEFT(W245),$L$157:$L$164,$P$157:$P$164,,0,1),0),
_xlpm.adjRow, IF(ROW(_xlpm.startCell) + _xlpm.row &lt;= 0, 1, _xlpm.row),
_xlpm.adjCol, IF(COLUMN(_xlpm.startCell) + _xlpm.col &lt;= 0, 1, _xlpm.col),
_xlpm.ref, OFFSET(INDIRECT(AV245),_xlpm.adjRow,_xlpm.adjCol,1,1),
ADDRESS(_xlfn.IFS(ROW(_xlpm.ref)&lt;8,8,ROW(_xlpm.ref)&gt;27,27,TRUE,ROW(_xlpm.ref)),_xlfn.IFS(COLUMN(_xlpm.ref)&lt;5,5,COLUMN(_xlpm.ref)&gt;64,64,TRUE,COLUMN(_xlpm.ref)),4,1))</f>
        <v>BE12</v>
      </c>
      <c r="AX245" s="1" t="str" cm="1">
        <f t="array" aca="1" ref="AX245" ca="1">_xlfn.LET(
_xlpm.startCell, INDIRECT(AW245),
_xlpm.row, IF(_xlfn.XLOOKUP(LEFT(X245),$L$157:$L$164,$M$157:$M$164,,0,1),--RIGHT(X245)*_xlfn.XLOOKUP(LEFT(X245),$L$157:$L$164,$O$157:$O$164,,0,1),0),
_xlpm.col, IF(_xlfn.XLOOKUP(LEFT(X245),$L$157:$L$164,$N$157:$N$164,,0,1),--RIGHT(X245)*_xlfn.XLOOKUP(LEFT(X245),$L$157:$L$164,$P$157:$P$164,,0,1),0),
_xlpm.adjRow, IF(ROW(_xlpm.startCell) + _xlpm.row &lt;= 0, 1, _xlpm.row),
_xlpm.adjCol, IF(COLUMN(_xlpm.startCell) + _xlpm.col &lt;= 0, 1, _xlpm.col),
_xlpm.ref, OFFSET(INDIRECT(AW245),_xlpm.adjRow,_xlpm.adjCol,1,1),
ADDRESS(_xlfn.IFS(ROW(_xlpm.ref)&lt;8,8,ROW(_xlpm.ref)&gt;27,27,TRUE,ROW(_xlpm.ref)),_xlfn.IFS(COLUMN(_xlpm.ref)&lt;5,5,COLUMN(_xlpm.ref)&gt;64,64,TRUE,COLUMN(_xlpm.ref)),4,1))</f>
        <v>BL19</v>
      </c>
      <c r="AY245" s="1" t="str" cm="1">
        <f t="array" aca="1" ref="AY245" ca="1">_xlfn.LET(
_xlpm.startCell, INDIRECT(AX245),
_xlpm.row, IF(_xlfn.XLOOKUP(LEFT(Y245),$L$157:$L$164,$M$157:$M$164,,0,1),--RIGHT(Y245)*_xlfn.XLOOKUP(LEFT(Y245),$L$157:$L$164,$O$157:$O$164,,0,1),0),
_xlpm.col, IF(_xlfn.XLOOKUP(LEFT(Y245),$L$157:$L$164,$N$157:$N$164,,0,1),--RIGHT(Y245)*_xlfn.XLOOKUP(LEFT(Y245),$L$157:$L$164,$P$157:$P$164,,0,1),0),
_xlpm.adjRow, IF(ROW(_xlpm.startCell) + _xlpm.row &lt;= 0, 1, _xlpm.row),
_xlpm.adjCol, IF(COLUMN(_xlpm.startCell) + _xlpm.col &lt;= 0, 1, _xlpm.col),
_xlpm.ref, OFFSET(INDIRECT(AX245),_xlpm.adjRow,_xlpm.adjCol,1,1),
ADDRESS(_xlfn.IFS(ROW(_xlpm.ref)&lt;8,8,ROW(_xlpm.ref)&gt;27,27,TRUE,ROW(_xlpm.ref)),_xlfn.IFS(COLUMN(_xlpm.ref)&lt;5,5,COLUMN(_xlpm.ref)&gt;64,64,TRUE,COLUMN(_xlpm.ref)),4,1))</f>
        <v>BK18</v>
      </c>
      <c r="AZ245" s="1" t="str" cm="1">
        <f t="array" aca="1" ref="AZ245" ca="1">_xlfn.LET(
_xlpm.startCell, INDIRECT(AY245),
_xlpm.row, IF(_xlfn.XLOOKUP(LEFT(Z245),$L$157:$L$164,$M$157:$M$164,,0,1),--RIGHT(Z245)*_xlfn.XLOOKUP(LEFT(Z245),$L$157:$L$164,$O$157:$O$164,,0,1),0),
_xlpm.col, IF(_xlfn.XLOOKUP(LEFT(Z245),$L$157:$L$164,$N$157:$N$164,,0,1),--RIGHT(Z245)*_xlfn.XLOOKUP(LEFT(Z245),$L$157:$L$164,$P$157:$P$164,,0,1),0),
_xlpm.adjRow, IF(ROW(_xlpm.startCell) + _xlpm.row &lt;= 0, 1, _xlpm.row),
_xlpm.adjCol, IF(COLUMN(_xlpm.startCell) + _xlpm.col &lt;= 0, 1, _xlpm.col),
_xlpm.ref, OFFSET(INDIRECT(AY245),_xlpm.adjRow,_xlpm.adjCol,1,1),
ADDRESS(_xlfn.IFS(ROW(_xlpm.ref)&lt;8,8,ROW(_xlpm.ref)&gt;27,27,TRUE,ROW(_xlpm.ref)),_xlfn.IFS(COLUMN(_xlpm.ref)&lt;5,5,COLUMN(_xlpm.ref)&gt;64,64,TRUE,COLUMN(_xlpm.ref)),4,1))</f>
        <v>BG18</v>
      </c>
      <c r="BA245" s="1" t="str" cm="1">
        <f t="array" aca="1" ref="BA245" ca="1">_xlfn.LET(
_xlpm.startCell, INDIRECT(AZ245),
_xlpm.row, IF(_xlfn.XLOOKUP(LEFT(AA245),$L$157:$L$164,$M$157:$M$164,,0,1),--RIGHT(AA245)*_xlfn.XLOOKUP(LEFT(AA245),$L$157:$L$164,$O$157:$O$164,,0,1),0),
_xlpm.col, IF(_xlfn.XLOOKUP(LEFT(AA245),$L$157:$L$164,$N$157:$N$164,,0,1),--RIGHT(AA245)*_xlfn.XLOOKUP(LEFT(AA245),$L$157:$L$164,$P$157:$P$164,,0,1),0),
_xlpm.adjRow, IF(ROW(_xlpm.startCell) + _xlpm.row &lt;= 0, 1, _xlpm.row),
_xlpm.adjCol, IF(COLUMN(_xlpm.startCell) + _xlpm.col &lt;= 0, 1, _xlpm.col),
_xlpm.ref, OFFSET(INDIRECT(AZ245),_xlpm.adjRow,_xlpm.adjCol,1,1),
ADDRESS(_xlfn.IFS(ROW(_xlpm.ref)&lt;8,8,ROW(_xlpm.ref)&gt;27,27,TRUE,ROW(_xlpm.ref)),_xlfn.IFS(COLUMN(_xlpm.ref)&lt;5,5,COLUMN(_xlpm.ref)&gt;64,64,TRUE,COLUMN(_xlpm.ref)),4,1))</f>
        <v>BG10</v>
      </c>
      <c r="BB245" s="1" t="str" cm="1">
        <f t="array" aca="1" ref="BB245" ca="1">_xlfn.LET(
_xlpm.startCell, INDIRECT(BA245),
_xlpm.row, IF(_xlfn.XLOOKUP(LEFT(AB245),$L$157:$L$164,$M$157:$M$164,,0,1),--RIGHT(AB245)*_xlfn.XLOOKUP(LEFT(AB245),$L$157:$L$164,$O$157:$O$164,,0,1),0),
_xlpm.col, IF(_xlfn.XLOOKUP(LEFT(AB245),$L$157:$L$164,$N$157:$N$164,,0,1),--RIGHT(AB245)*_xlfn.XLOOKUP(LEFT(AB245),$L$157:$L$164,$P$157:$P$164,,0,1),0),
_xlpm.adjRow, IF(ROW(_xlpm.startCell) + _xlpm.row &lt;= 0, 1, _xlpm.row),
_xlpm.adjCol, IF(COLUMN(_xlpm.startCell) + _xlpm.col &lt;= 0, 1, _xlpm.col),
_xlpm.ref, OFFSET(INDIRECT(BA245),_xlpm.adjRow,_xlpm.adjCol,1,1),
ADDRESS(_xlfn.IFS(ROW(_xlpm.ref)&lt;8,8,ROW(_xlpm.ref)&gt;27,27,TRUE,ROW(_xlpm.ref)),_xlfn.IFS(COLUMN(_xlpm.ref)&lt;5,5,COLUMN(_xlpm.ref)&gt;64,64,TRUE,COLUMN(_xlpm.ref)),4,1))</f>
        <v>BL8</v>
      </c>
      <c r="BC245" s="1" t="str" cm="1">
        <f t="array" aca="1" ref="BC245" ca="1">_xlfn.LET(
_xlpm.startCell, INDIRECT(BB245),
_xlpm.row, IF(_xlfn.XLOOKUP(LEFT(AC245),$L$157:$L$164,$M$157:$M$164,,0,1),--RIGHT(AC245)*_xlfn.XLOOKUP(LEFT(AC245),$L$157:$L$164,$O$157:$O$164,,0,1),0),
_xlpm.col, IF(_xlfn.XLOOKUP(LEFT(AC245),$L$157:$L$164,$N$157:$N$164,,0,1),--RIGHT(AC245)*_xlfn.XLOOKUP(LEFT(AC245),$L$157:$L$164,$P$157:$P$164,,0,1),0),
_xlpm.adjRow, IF(ROW(_xlpm.startCell) + _xlpm.row &lt;= 0, 1, _xlpm.row),
_xlpm.adjCol, IF(COLUMN(_xlpm.startCell) + _xlpm.col &lt;= 0, 1, _xlpm.col),
_xlpm.ref, OFFSET(INDIRECT(BB245),_xlpm.adjRow,_xlpm.adjCol,1,1),
ADDRESS(_xlfn.IFS(ROW(_xlpm.ref)&lt;8,8,ROW(_xlpm.ref)&gt;27,27,TRUE,ROW(_xlpm.ref)),_xlfn.IFS(COLUMN(_xlpm.ref)&lt;5,5,COLUMN(_xlpm.ref)&gt;64,64,TRUE,COLUMN(_xlpm.ref)),4,1))</f>
        <v>BH12</v>
      </c>
      <c r="BD245" s="1" t="str" cm="1">
        <f t="array" aca="1" ref="BD245" ca="1">_xlfn.LET(
_xlpm.startCell, INDIRECT(BC245),
_xlpm.row, IF(_xlfn.XLOOKUP(LEFT(AD245),$L$157:$L$164,$M$157:$M$164,,0,1),--RIGHT(AD245)*_xlfn.XLOOKUP(LEFT(AD245),$L$157:$L$164,$O$157:$O$164,,0,1),0),
_xlpm.col, IF(_xlfn.XLOOKUP(LEFT(AD245),$L$157:$L$164,$N$157:$N$164,,0,1),--RIGHT(AD245)*_xlfn.XLOOKUP(LEFT(AD245),$L$157:$L$164,$P$157:$P$164,,0,1),0),
_xlpm.adjRow, IF(ROW(_xlpm.startCell) + _xlpm.row &lt;= 0, 1, _xlpm.row),
_xlpm.adjCol, IF(COLUMN(_xlpm.startCell) + _xlpm.col &lt;= 0, 1, _xlpm.col),
_xlpm.ref, OFFSET(INDIRECT(BC245),_xlpm.adjRow,_xlpm.adjCol,1,1),
ADDRESS(_xlfn.IFS(ROW(_xlpm.ref)&lt;8,8,ROW(_xlpm.ref)&gt;27,27,TRUE,ROW(_xlpm.ref)),_xlfn.IFS(COLUMN(_xlpm.ref)&lt;5,5,COLUMN(_xlpm.ref)&gt;64,64,TRUE,COLUMN(_xlpm.ref)),4,1))</f>
        <v>BG11</v>
      </c>
      <c r="BE245" s="1" t="str" cm="1">
        <f t="array" aca="1" ref="BE245" ca="1">_xlfn.LET(
_xlpm.startCell, INDIRECT(BD245),
_xlpm.row, IF(_xlfn.XLOOKUP(LEFT(AE245),$L$157:$L$164,$M$157:$M$164,,0,1),--RIGHT(AE245)*_xlfn.XLOOKUP(LEFT(AE245),$L$157:$L$164,$O$157:$O$164,,0,1),0),
_xlpm.col, IF(_xlfn.XLOOKUP(LEFT(AE245),$L$157:$L$164,$N$157:$N$164,,0,1),--RIGHT(AE245)*_xlfn.XLOOKUP(LEFT(AE245),$L$157:$L$164,$P$157:$P$164,,0,1),0),
_xlpm.adjRow, IF(ROW(_xlpm.startCell) + _xlpm.row &lt;= 0, 1, _xlpm.row),
_xlpm.adjCol, IF(COLUMN(_xlpm.startCell) + _xlpm.col &lt;= 0, 1, _xlpm.col),
_xlpm.ref, OFFSET(INDIRECT(BD245),_xlpm.adjRow,_xlpm.adjCol,1,1),
ADDRESS(_xlfn.IFS(ROW(_xlpm.ref)&lt;8,8,ROW(_xlpm.ref)&gt;27,27,TRUE,ROW(_xlpm.ref)),_xlfn.IFS(COLUMN(_xlpm.ref)&lt;5,5,COLUMN(_xlpm.ref)&gt;64,64,TRUE,COLUMN(_xlpm.ref)),4,1))</f>
        <v>AX8</v>
      </c>
      <c r="BF245" s="1" t="str" cm="1">
        <f t="array" aca="1" ref="BF245" ca="1">_xlfn.LET(
_xlpm.startCell, INDIRECT(BE245),
_xlpm.row, IF(_xlfn.XLOOKUP(LEFT(AF245),$L$157:$L$164,$M$157:$M$164,,0,1),--RIGHT(AF245)*_xlfn.XLOOKUP(LEFT(AF245),$L$157:$L$164,$O$157:$O$164,,0,1),0),
_xlpm.col, IF(_xlfn.XLOOKUP(LEFT(AF245),$L$157:$L$164,$N$157:$N$164,,0,1),--RIGHT(AF245)*_xlfn.XLOOKUP(LEFT(AF245),$L$157:$L$164,$P$157:$P$164,,0,1),0),
_xlpm.adjRow, IF(ROW(_xlpm.startCell) + _xlpm.row &lt;= 0, 1, _xlpm.row),
_xlpm.adjCol, IF(COLUMN(_xlpm.startCell) + _xlpm.col &lt;= 0, 1, _xlpm.col),
_xlpm.ref, OFFSET(INDIRECT(BE245),_xlpm.adjRow,_xlpm.adjCol,1,1),
ADDRESS(_xlfn.IFS(ROW(_xlpm.ref)&lt;8,8,ROW(_xlpm.ref)&gt;27,27,TRUE,ROW(_xlpm.ref)),_xlfn.IFS(COLUMN(_xlpm.ref)&lt;5,5,COLUMN(_xlpm.ref)&gt;64,64,TRUE,COLUMN(_xlpm.ref)),4,1))</f>
        <v>AU8</v>
      </c>
      <c r="BG245" s="4"/>
      <c r="BH245" s="4" t="str" cm="1">
        <f t="array" aca="1" ref="BH245" ca="1">_xlfn.LET(
_xlpm.startCell, INDIRECT(G245),
_xlpm.row, IF(_xlfn.XLOOKUP(LEFT(H245),$L$157:$L$164,$M$157:$M$164,,0,1),--RIGHT(H245)*_xlfn.XLOOKUP(LEFT(H245),$L$157:$L$164,$O$157:$O$164,,0,1),0),
_xlpm.col, IF(_xlfn.XLOOKUP(LEFT(H245),$L$157:$L$164,$N$157:$N$164,,0,1),--RIGHT(H245)*_xlfn.XLOOKUP(LEFT(H245),$L$157:$L$164,$P$157:$P$164,,0,1),0),
_xlpm.adjRow, IF(ROW(_xlpm.startCell) + _xlpm.row &lt;= 0, 1, _xlpm.row),
_xlpm.adjCol, IF(COLUMN(_xlpm.startCell) + _xlpm.col &lt;= 0, 1, _xlpm.col),
_xlpm.ref, OFFSET(INDIRECT(G245),_xlpm.adjRow,_xlpm.adjCol,1,1),
ADDRESS(ROW(_xlpm.ref),COLUMN(_xlpm.ref),4,1))</f>
        <v>Y5</v>
      </c>
      <c r="BI245" s="4" t="str" cm="1">
        <f t="array" aca="1" ref="BI245" ca="1">_xlfn.LET(
_xlpm.startCell, INDIRECT(AH245),
_xlpm.row, IF(_xlfn.XLOOKUP(LEFT(I245),$L$157:$L$164,$M$157:$M$164,,0,1),--RIGHT(I245)*_xlfn.XLOOKUP(LEFT(I245),$L$157:$L$164,$O$157:$O$164,,0,1),0),
_xlpm.col, IF(_xlfn.XLOOKUP(LEFT(I245),$L$157:$L$164,$N$157:$N$164,,0,1),--RIGHT(I245)*_xlfn.XLOOKUP(LEFT(I245),$L$157:$L$164,$P$157:$P$164,,0,1),0),
_xlpm.adjRow, IF(ROW(_xlpm.startCell) + _xlpm.row &lt;= 0, 1, _xlpm.row),
_xlpm.adjCol, IF(COLUMN(_xlpm.startCell) + _xlpm.col &lt;= 0, 1, _xlpm.col),
_xlpm.ref, OFFSET(INDIRECT(AH245),_xlpm.adjRow,_xlpm.adjCol,1,1),
ADDRESS(ROW(_xlpm.ref),COLUMN(_xlpm.ref),4,1))</f>
        <v>AH9</v>
      </c>
      <c r="BJ245" s="4" t="str" cm="1">
        <f t="array" aca="1" ref="BJ245" ca="1">_xlfn.LET(
_xlpm.startCell, INDIRECT(AI245),
_xlpm.row, IF(_xlfn.XLOOKUP(LEFT(J245),$L$157:$L$164,$M$157:$M$164,,0,1),--RIGHT(J245)*_xlfn.XLOOKUP(LEFT(J245),$L$157:$L$164,$O$157:$O$164,,0,1),0),
_xlpm.col, IF(_xlfn.XLOOKUP(LEFT(J245),$L$157:$L$164,$N$157:$N$164,,0,1),--RIGHT(J245)*_xlfn.XLOOKUP(LEFT(J245),$L$157:$L$164,$P$157:$P$164,,0,1),0),
_xlpm.adjRow, IF(ROW(_xlpm.startCell) + _xlpm.row &lt;= 0, 1, _xlpm.row),
_xlpm.adjCol, IF(COLUMN(_xlpm.startCell) + _xlpm.col &lt;= 0, 1, _xlpm.col),
_xlpm.ref, OFFSET(INDIRECT(AI245),_xlpm.adjRow,_xlpm.adjCol,1,1),
ADDRESS(ROW(_xlpm.ref),COLUMN(_xlpm.ref),4,1))</f>
        <v>AM4</v>
      </c>
      <c r="BK245" s="4" t="str" cm="1">
        <f t="array" aca="1" ref="BK245" ca="1">_xlfn.LET(
_xlpm.startCell, INDIRECT(AJ245),
_xlpm.row, IF(_xlfn.XLOOKUP(LEFT(K245),$L$157:$L$164,$M$157:$M$164,,0,1),--RIGHT(K245)*_xlfn.XLOOKUP(LEFT(K245),$L$157:$L$164,$O$157:$O$164,,0,1),0),
_xlpm.col, IF(_xlfn.XLOOKUP(LEFT(K245),$L$157:$L$164,$N$157:$N$164,,0,1),--RIGHT(K245)*_xlfn.XLOOKUP(LEFT(K245),$L$157:$L$164,$P$157:$P$164,,0,1),0),
_xlpm.adjRow, IF(ROW(_xlpm.startCell) + _xlpm.row &lt;= 0, 1, _xlpm.row),
_xlpm.adjCol, IF(COLUMN(_xlpm.startCell) + _xlpm.col &lt;= 0, 1, _xlpm.col),
_xlpm.ref, OFFSET(INDIRECT(AJ245),_xlpm.adjRow,_xlpm.adjCol,1,1),
ADDRESS(ROW(_xlpm.ref),COLUMN(_xlpm.ref),4,1))</f>
        <v>AT1</v>
      </c>
      <c r="BL245" s="4" t="str" cm="1">
        <f t="array" aca="1" ref="BL245" ca="1">_xlfn.LET(
_xlpm.startCell, INDIRECT(AK245),
_xlpm.row, IF(_xlfn.XLOOKUP(LEFT(L245),$L$157:$L$164,$M$157:$M$164,,0,1),--RIGHT(L245)*_xlfn.XLOOKUP(LEFT(L245),$L$157:$L$164,$O$157:$O$164,,0,1),0),
_xlpm.col, IF(_xlfn.XLOOKUP(LEFT(L245),$L$157:$L$164,$N$157:$N$164,,0,1),--RIGHT(L245)*_xlfn.XLOOKUP(LEFT(L245),$L$157:$L$164,$P$157:$P$164,,0,1),0),
_xlpm.adjRow, IF(ROW(_xlpm.startCell) + _xlpm.row &lt;= 0, 1, _xlpm.row),
_xlpm.adjCol, IF(COLUMN(_xlpm.startCell) + _xlpm.col &lt;= 0, 1, _xlpm.col),
_xlpm.ref, OFFSET(INDIRECT(AK245),_xlpm.adjRow,_xlpm.adjCol,1,1),
ADDRESS(ROW(_xlpm.ref),COLUMN(_xlpm.ref),4,1))</f>
        <v>AT15</v>
      </c>
      <c r="BM245" s="4" t="str" cm="1">
        <f t="array" aca="1" ref="BM245" ca="1">_xlfn.LET(
_xlpm.startCell, INDIRECT(AL245),
_xlpm.row, IF(_xlfn.XLOOKUP(LEFT(M245),$L$157:$L$164,$M$157:$M$164,,0,1),--RIGHT(M245)*_xlfn.XLOOKUP(LEFT(M245),$L$157:$L$164,$O$157:$O$164,,0,1),0),
_xlpm.col, IF(_xlfn.XLOOKUP(LEFT(M245),$L$157:$L$164,$N$157:$N$164,,0,1),--RIGHT(M245)*_xlfn.XLOOKUP(LEFT(M245),$L$157:$L$164,$P$157:$P$164,,0,1),0),
_xlpm.adjRow, IF(ROW(_xlpm.startCell) + _xlpm.row &lt;= 0, 1, _xlpm.row),
_xlpm.adjCol, IF(COLUMN(_xlpm.startCell) + _xlpm.col &lt;= 0, 1, _xlpm.col),
_xlpm.ref, OFFSET(INDIRECT(AL245),_xlpm.adjRow,_xlpm.adjCol,1,1),
ADDRESS(ROW(_xlpm.ref),COLUMN(_xlpm.ref),4,1))</f>
        <v>AL7</v>
      </c>
      <c r="BN245" s="4" t="str" cm="1">
        <f t="array" aca="1" ref="BN245" ca="1">_xlfn.LET(
_xlpm.startCell, INDIRECT(AM245),
_xlpm.row, IF(_xlfn.XLOOKUP(LEFT(N245),$L$157:$L$164,$M$157:$M$164,,0,1),--RIGHT(N245)*_xlfn.XLOOKUP(LEFT(N245),$L$157:$L$164,$O$157:$O$164,,0,1),0),
_xlpm.col, IF(_xlfn.XLOOKUP(LEFT(N245),$L$157:$L$164,$N$157:$N$164,,0,1),--RIGHT(N245)*_xlfn.XLOOKUP(LEFT(N245),$L$157:$L$164,$P$157:$P$164,,0,1),0),
_xlpm.adjRow, IF(ROW(_xlpm.startCell) + _xlpm.row &lt;= 0, 1, _xlpm.row),
_xlpm.adjCol, IF(COLUMN(_xlpm.startCell) + _xlpm.col &lt;= 0, 1, _xlpm.col),
_xlpm.ref, OFFSET(INDIRECT(AM245),_xlpm.adjRow,_xlpm.adjCol,1,1),
ADDRESS(ROW(_xlpm.ref),COLUMN(_xlpm.ref),4,1))</f>
        <v>AL3</v>
      </c>
      <c r="BO245" s="4" t="str" cm="1">
        <f t="array" aca="1" ref="BO245" ca="1">_xlfn.LET(
_xlpm.startCell, INDIRECT(AN245),
_xlpm.row, IF(_xlfn.XLOOKUP(LEFT(O245),$L$157:$L$164,$M$157:$M$164,,0,1),--RIGHT(O245)*_xlfn.XLOOKUP(LEFT(O245),$L$157:$L$164,$O$157:$O$164,,0,1),0),
_xlpm.col, IF(_xlfn.XLOOKUP(LEFT(O245),$L$157:$L$164,$N$157:$N$164,,0,1),--RIGHT(O245)*_xlfn.XLOOKUP(LEFT(O245),$L$157:$L$164,$P$157:$P$164,,0,1),0),
_xlpm.adjRow, IF(ROW(_xlpm.startCell) + _xlpm.row &lt;= 0, 1, _xlpm.row),
_xlpm.adjCol, IF(COLUMN(_xlpm.startCell) + _xlpm.col &lt;= 0, 1, _xlpm.col),
_xlpm.ref, OFFSET(INDIRECT(AN245),_xlpm.adjRow,_xlpm.adjCol,1,1),
ADDRESS(ROW(_xlpm.ref),COLUMN(_xlpm.ref),4,1))</f>
        <v>AL4</v>
      </c>
      <c r="BP245" s="4" t="str" cm="1">
        <f t="array" aca="1" ref="BP245" ca="1">_xlfn.LET(
_xlpm.startCell, INDIRECT(AO245),
_xlpm.row, IF(_xlfn.XLOOKUP(LEFT(P245),$L$157:$L$164,$M$157:$M$164,,0,1),--RIGHT(P245)*_xlfn.XLOOKUP(LEFT(P245),$L$157:$L$164,$O$157:$O$164,,0,1),0),
_xlpm.col, IF(_xlfn.XLOOKUP(LEFT(P245),$L$157:$L$164,$N$157:$N$164,,0,1),--RIGHT(P245)*_xlfn.XLOOKUP(LEFT(P245),$L$157:$L$164,$P$157:$P$164,,0,1),0),
_xlpm.adjRow, IF(ROW(_xlpm.startCell) + _xlpm.row &lt;= 0, 1, _xlpm.row),
_xlpm.adjCol, IF(COLUMN(_xlpm.startCell) + _xlpm.col &lt;= 0, 1, _xlpm.col),
_xlpm.ref, OFFSET(INDIRECT(AO245),_xlpm.adjRow,_xlpm.adjCol,1,1),
ADDRESS(ROW(_xlpm.ref),COLUMN(_xlpm.ref),4,1))</f>
        <v>AL17</v>
      </c>
      <c r="BQ245" s="4" t="str" cm="1">
        <f t="array" aca="1" ref="BQ245" ca="1">_xlfn.LET(
_xlpm.startCell, INDIRECT(AP245),
_xlpm.row, IF(_xlfn.XLOOKUP(LEFT(Q245),$L$157:$L$164,$M$157:$M$164,,0,1),--RIGHT(Q245)*_xlfn.XLOOKUP(LEFT(Q245),$L$157:$L$164,$O$157:$O$164,,0,1),0),
_xlpm.col, IF(_xlfn.XLOOKUP(LEFT(Q245),$L$157:$L$164,$N$157:$N$164,,0,1),--RIGHT(Q245)*_xlfn.XLOOKUP(LEFT(Q245),$L$157:$L$164,$P$157:$P$164,,0,1),0),
_xlpm.adjRow, IF(ROW(_xlpm.startCell) + _xlpm.row &lt;= 0, 1, _xlpm.row),
_xlpm.adjCol, IF(COLUMN(_xlpm.startCell) + _xlpm.col &lt;= 0, 1, _xlpm.col),
_xlpm.ref, OFFSET(INDIRECT(AP245),_xlpm.adjRow,_xlpm.adjCol,1,1),
ADDRESS(ROW(_xlpm.ref),COLUMN(_xlpm.ref),4,1))</f>
        <v>AL12</v>
      </c>
      <c r="BR245" s="4" t="str" cm="1">
        <f t="array" aca="1" ref="BR245" ca="1">_xlfn.LET(
_xlpm.startCell, INDIRECT(AQ245),
_xlpm.row, IF(_xlfn.XLOOKUP(LEFT(R245),$L$157:$L$164,$M$157:$M$164,,0,1),--RIGHT(R245)*_xlfn.XLOOKUP(LEFT(R245),$L$157:$L$164,$O$157:$O$164,,0,1),0),
_xlpm.col, IF(_xlfn.XLOOKUP(LEFT(R245),$L$157:$L$164,$N$157:$N$164,,0,1),--RIGHT(R245)*_xlfn.XLOOKUP(LEFT(R245),$L$157:$L$164,$P$157:$P$164,,0,1),0),
_xlpm.adjRow, IF(ROW(_xlpm.startCell) + _xlpm.row &lt;= 0, 1, _xlpm.row),
_xlpm.adjCol, IF(COLUMN(_xlpm.startCell) + _xlpm.col &lt;= 0, 1, _xlpm.col),
_xlpm.ref, OFFSET(INDIRECT(AQ245),_xlpm.adjRow,_xlpm.adjCol,1,1),
ADDRESS(ROW(_xlpm.ref),COLUMN(_xlpm.ref),4,1))</f>
        <v>AO15</v>
      </c>
      <c r="BS245" s="4" t="str" cm="1">
        <f t="array" aca="1" ref="BS245" ca="1">_xlfn.LET(
_xlpm.startCell, INDIRECT(AR245),
_xlpm.row, IF(_xlfn.XLOOKUP(LEFT(S245),$L$157:$L$164,$M$157:$M$164,,0,1),--RIGHT(S245)*_xlfn.XLOOKUP(LEFT(S245),$L$157:$L$164,$O$157:$O$164,,0,1),0),
_xlpm.col, IF(_xlfn.XLOOKUP(LEFT(S245),$L$157:$L$164,$N$157:$N$164,,0,1),--RIGHT(S245)*_xlfn.XLOOKUP(LEFT(S245),$L$157:$L$164,$P$157:$P$164,,0,1),0),
_xlpm.adjRow, IF(ROW(_xlpm.startCell) + _xlpm.row &lt;= 0, 1, _xlpm.row),
_xlpm.adjCol, IF(COLUMN(_xlpm.startCell) + _xlpm.col &lt;= 0, 1, _xlpm.col),
_xlpm.ref, OFFSET(INDIRECT(AR245),_xlpm.adjRow,_xlpm.adjCol,1,1),
ADDRESS(ROW(_xlpm.ref),COLUMN(_xlpm.ref),4,1))</f>
        <v>AT15</v>
      </c>
      <c r="BT245" s="4" t="str" cm="1">
        <f t="array" aca="1" ref="BT245" ca="1">_xlfn.LET(
_xlpm.startCell, INDIRECT(AS245),
_xlpm.row, IF(_xlfn.XLOOKUP(LEFT(T245),$L$157:$L$164,$M$157:$M$164,,0,1),--RIGHT(T245)*_xlfn.XLOOKUP(LEFT(T245),$L$157:$L$164,$O$157:$O$164,,0,1),0),
_xlpm.col, IF(_xlfn.XLOOKUP(LEFT(T245),$L$157:$L$164,$N$157:$N$164,,0,1),--RIGHT(T245)*_xlfn.XLOOKUP(LEFT(T245),$L$157:$L$164,$P$157:$P$164,,0,1),0),
_xlpm.adjRow, IF(ROW(_xlpm.startCell) + _xlpm.row &lt;= 0, 1, _xlpm.row),
_xlpm.adjCol, IF(COLUMN(_xlpm.startCell) + _xlpm.col &lt;= 0, 1, _xlpm.col),
_xlpm.ref, OFFSET(INDIRECT(AS245),_xlpm.adjRow,_xlpm.adjCol,1,1),
ADDRESS(ROW(_xlpm.ref),COLUMN(_xlpm.ref),4,1))</f>
        <v>BA8</v>
      </c>
      <c r="BU245" s="4" t="str" cm="1">
        <f t="array" aca="1" ref="BU245" ca="1">_xlfn.LET(
_xlpm.startCell, INDIRECT(AT245),
_xlpm.row, IF(_xlfn.XLOOKUP(LEFT(U245),$L$157:$L$164,$M$157:$M$164,,0,1),--RIGHT(U245)*_xlfn.XLOOKUP(LEFT(U245),$L$157:$L$164,$O$157:$O$164,,0,1),0),
_xlpm.col, IF(_xlfn.XLOOKUP(LEFT(U245),$L$157:$L$164,$N$157:$N$164,,0,1),--RIGHT(U245)*_xlfn.XLOOKUP(LEFT(U245),$L$157:$L$164,$P$157:$P$164,,0,1),0),
_xlpm.adjRow, IF(ROW(_xlpm.startCell) + _xlpm.row &lt;= 0, 1, _xlpm.row),
_xlpm.adjCol, IF(COLUMN(_xlpm.startCell) + _xlpm.col &lt;= 0, 1, _xlpm.col),
_xlpm.ref, OFFSET(INDIRECT(AT245),_xlpm.adjRow,_xlpm.adjCol,1,1),
ADDRESS(ROW(_xlpm.ref),COLUMN(_xlpm.ref),4,1))</f>
        <v>AW12</v>
      </c>
      <c r="BV245" s="4" t="str" cm="1">
        <f t="array" aca="1" ref="BV245" ca="1">_xlfn.LET(
_xlpm.startCell, INDIRECT(AU245),
_xlpm.row, IF(_xlfn.XLOOKUP(LEFT(V245),$L$157:$L$164,$M$157:$M$164,,0,1),--RIGHT(V245)*_xlfn.XLOOKUP(LEFT(V245),$L$157:$L$164,$O$157:$O$164,,0,1),0),
_xlpm.col, IF(_xlfn.XLOOKUP(LEFT(V245),$L$157:$L$164,$N$157:$N$164,,0,1),--RIGHT(V245)*_xlfn.XLOOKUP(LEFT(V245),$L$157:$L$164,$P$157:$P$164,,0,1),0),
_xlpm.adjRow, IF(ROW(_xlpm.startCell) + _xlpm.row &lt;= 0, 1, _xlpm.row),
_xlpm.adjCol, IF(COLUMN(_xlpm.startCell) + _xlpm.col &lt;= 0, 1, _xlpm.col),
_xlpm.ref, OFFSET(INDIRECT(AU245),_xlpm.adjRow,_xlpm.adjCol,1,1),
ADDRESS(ROW(_xlpm.ref),COLUMN(_xlpm.ref),4,1))</f>
        <v>BE4</v>
      </c>
      <c r="BW245" s="4" t="str" cm="1">
        <f t="array" aca="1" ref="BW245" ca="1">_xlfn.LET(
_xlpm.startCell, INDIRECT(AV245),
_xlpm.row, IF(_xlfn.XLOOKUP(LEFT(W245),$L$157:$L$164,$M$157:$M$164,,0,1),--RIGHT(W245)*_xlfn.XLOOKUP(LEFT(W245),$L$157:$L$164,$O$157:$O$164,,0,1),0),
_xlpm.col, IF(_xlfn.XLOOKUP(LEFT(W245),$L$157:$L$164,$N$157:$N$164,,0,1),--RIGHT(W245)*_xlfn.XLOOKUP(LEFT(W245),$L$157:$L$164,$P$157:$P$164,,0,1),0),
_xlpm.adjRow, IF(ROW(_xlpm.startCell) + _xlpm.row &lt;= 0, 1, _xlpm.row),
_xlpm.adjCol, IF(COLUMN(_xlpm.startCell) + _xlpm.col &lt;= 0, 1, _xlpm.col),
_xlpm.ref, OFFSET(INDIRECT(AV245),_xlpm.adjRow,_xlpm.adjCol,1,1),
ADDRESS(ROW(_xlpm.ref),COLUMN(_xlpm.ref),4,1))</f>
        <v>BE12</v>
      </c>
      <c r="BX245" s="4" t="str" cm="1">
        <f t="array" aca="1" ref="BX245" ca="1">_xlfn.LET(
_xlpm.startCell, INDIRECT(AW245),
_xlpm.row, IF(_xlfn.XLOOKUP(LEFT(X245),$L$157:$L$164,$M$157:$M$164,,0,1),--RIGHT(X245)*_xlfn.XLOOKUP(LEFT(X245),$L$157:$L$164,$O$157:$O$164,,0,1),0),
_xlpm.col, IF(_xlfn.XLOOKUP(LEFT(X245),$L$157:$L$164,$N$157:$N$164,,0,1),--RIGHT(X245)*_xlfn.XLOOKUP(LEFT(X245),$L$157:$L$164,$P$157:$P$164,,0,1),0),
_xlpm.adjRow, IF(ROW(_xlpm.startCell) + _xlpm.row &lt;= 0, 1, _xlpm.row),
_xlpm.adjCol, IF(COLUMN(_xlpm.startCell) + _xlpm.col &lt;= 0, 1, _xlpm.col),
_xlpm.ref, OFFSET(INDIRECT(AW245),_xlpm.adjRow,_xlpm.adjCol,1,1),
ADDRESS(ROW(_xlpm.ref),COLUMN(_xlpm.ref),4,1))</f>
        <v>BL19</v>
      </c>
      <c r="BY245" s="4" t="str" cm="1">
        <f t="array" aca="1" ref="BY245" ca="1">_xlfn.LET(
_xlpm.startCell, INDIRECT(AX245),
_xlpm.row, IF(_xlfn.XLOOKUP(LEFT(Y245),$L$157:$L$164,$M$157:$M$164,,0,1),--RIGHT(Y245)*_xlfn.XLOOKUP(LEFT(Y245),$L$157:$L$164,$O$157:$O$164,,0,1),0),
_xlpm.col, IF(_xlfn.XLOOKUP(LEFT(Y245),$L$157:$L$164,$N$157:$N$164,,0,1),--RIGHT(Y245)*_xlfn.XLOOKUP(LEFT(Y245),$L$157:$L$164,$P$157:$P$164,,0,1),0),
_xlpm.adjRow, IF(ROW(_xlpm.startCell) + _xlpm.row &lt;= 0, 1, _xlpm.row),
_xlpm.adjCol, IF(COLUMN(_xlpm.startCell) + _xlpm.col &lt;= 0, 1, _xlpm.col),
_xlpm.ref, OFFSET(INDIRECT(AX245),_xlpm.adjRow,_xlpm.adjCol,1,1),
ADDRESS(ROW(_xlpm.ref),COLUMN(_xlpm.ref),4,1))</f>
        <v>BK18</v>
      </c>
      <c r="BZ245" s="4" t="str" cm="1">
        <f t="array" aca="1" ref="BZ245" ca="1">_xlfn.LET(
_xlpm.startCell, INDIRECT(AY245),
_xlpm.row, IF(_xlfn.XLOOKUP(LEFT(Z245),$L$157:$L$164,$M$157:$M$164,,0,1),--RIGHT(Z245)*_xlfn.XLOOKUP(LEFT(Z245),$L$157:$L$164,$O$157:$O$164,,0,1),0),
_xlpm.col, IF(_xlfn.XLOOKUP(LEFT(Z245),$L$157:$L$164,$N$157:$N$164,,0,1),--RIGHT(Z245)*_xlfn.XLOOKUP(LEFT(Z245),$L$157:$L$164,$P$157:$P$164,,0,1),0),
_xlpm.adjRow, IF(ROW(_xlpm.startCell) + _xlpm.row &lt;= 0, 1, _xlpm.row),
_xlpm.adjCol, IF(COLUMN(_xlpm.startCell) + _xlpm.col &lt;= 0, 1, _xlpm.col),
_xlpm.ref, OFFSET(INDIRECT(AY245),_xlpm.adjRow,_xlpm.adjCol,1,1),
ADDRESS(ROW(_xlpm.ref),COLUMN(_xlpm.ref),4,1))</f>
        <v>BG18</v>
      </c>
      <c r="CA245" s="4" t="str" cm="1">
        <f t="array" aca="1" ref="CA245" ca="1">_xlfn.LET(
_xlpm.startCell, INDIRECT(AZ245),
_xlpm.row, IF(_xlfn.XLOOKUP(LEFT(AA245),$L$157:$L$164,$M$157:$M$164,,0,1),--RIGHT(AA245)*_xlfn.XLOOKUP(LEFT(AA245),$L$157:$L$164,$O$157:$O$164,,0,1),0),
_xlpm.col, IF(_xlfn.XLOOKUP(LEFT(AA245),$L$157:$L$164,$N$157:$N$164,,0,1),--RIGHT(AA245)*_xlfn.XLOOKUP(LEFT(AA245),$L$157:$L$164,$P$157:$P$164,,0,1),0),
_xlpm.adjRow, IF(ROW(_xlpm.startCell) + _xlpm.row &lt;= 0, 1, _xlpm.row),
_xlpm.adjCol, IF(COLUMN(_xlpm.startCell) + _xlpm.col &lt;= 0, 1, _xlpm.col),
_xlpm.ref, OFFSET(INDIRECT(AZ245),_xlpm.adjRow,_xlpm.adjCol,1,1),
ADDRESS(ROW(_xlpm.ref),COLUMN(_xlpm.ref),4,1))</f>
        <v>BG10</v>
      </c>
      <c r="CB245" s="4" t="str" cm="1">
        <f t="array" aca="1" ref="CB245" ca="1">_xlfn.LET(
_xlpm.startCell, INDIRECT(BA245),
_xlpm.row, IF(_xlfn.XLOOKUP(LEFT(AB245),$L$157:$L$164,$M$157:$M$164,,0,1),--RIGHT(AB245)*_xlfn.XLOOKUP(LEFT(AB245),$L$157:$L$164,$O$157:$O$164,,0,1),0),
_xlpm.col, IF(_xlfn.XLOOKUP(LEFT(AB245),$L$157:$L$164,$N$157:$N$164,,0,1),--RIGHT(AB245)*_xlfn.XLOOKUP(LEFT(AB245),$L$157:$L$164,$P$157:$P$164,,0,1),0),
_xlpm.adjRow, IF(ROW(_xlpm.startCell) + _xlpm.row &lt;= 0, 1, _xlpm.row),
_xlpm.adjCol, IF(COLUMN(_xlpm.startCell) + _xlpm.col &lt;= 0, 1, _xlpm.col),
_xlpm.ref, OFFSET(INDIRECT(BA245),_xlpm.adjRow,_xlpm.adjCol,1,1),
ADDRESS(ROW(_xlpm.ref),COLUMN(_xlpm.ref),4,1))</f>
        <v>BO2</v>
      </c>
      <c r="CC245" s="4" t="str" cm="1">
        <f t="array" aca="1" ref="CC245" ca="1">_xlfn.LET(
_xlpm.startCell, INDIRECT(BB245),
_xlpm.row, IF(_xlfn.XLOOKUP(LEFT(AC245),$L$157:$L$164,$M$157:$M$164,,0,1),--RIGHT(AC245)*_xlfn.XLOOKUP(LEFT(AC245),$L$157:$L$164,$O$157:$O$164,,0,1),0),
_xlpm.col, IF(_xlfn.XLOOKUP(LEFT(AC245),$L$157:$L$164,$N$157:$N$164,,0,1),--RIGHT(AC245)*_xlfn.XLOOKUP(LEFT(AC245),$L$157:$L$164,$P$157:$P$164,,0,1),0),
_xlpm.adjRow, IF(ROW(_xlpm.startCell) + _xlpm.row &lt;= 0, 1, _xlpm.row),
_xlpm.adjCol, IF(COLUMN(_xlpm.startCell) + _xlpm.col &lt;= 0, 1, _xlpm.col),
_xlpm.ref, OFFSET(INDIRECT(BB245),_xlpm.adjRow,_xlpm.adjCol,1,1),
ADDRESS(ROW(_xlpm.ref),COLUMN(_xlpm.ref),4,1))</f>
        <v>BH12</v>
      </c>
      <c r="CD245" s="4" t="str" cm="1">
        <f t="array" aca="1" ref="CD245" ca="1">_xlfn.LET(
_xlpm.startCell, INDIRECT(BC245),
_xlpm.row, IF(_xlfn.XLOOKUP(LEFT(AD245),$L$157:$L$164,$M$157:$M$164,,0,1),--RIGHT(AD245)*_xlfn.XLOOKUP(LEFT(AD245),$L$157:$L$164,$O$157:$O$164,,0,1),0),
_xlpm.col, IF(_xlfn.XLOOKUP(LEFT(AD245),$L$157:$L$164,$N$157:$N$164,,0,1),--RIGHT(AD245)*_xlfn.XLOOKUP(LEFT(AD245),$L$157:$L$164,$P$157:$P$164,,0,1),0),
_xlpm.adjRow, IF(ROW(_xlpm.startCell) + _xlpm.row &lt;= 0, 1, _xlpm.row),
_xlpm.adjCol, IF(COLUMN(_xlpm.startCell) + _xlpm.col &lt;= 0, 1, _xlpm.col),
_xlpm.ref, OFFSET(INDIRECT(BC245),_xlpm.adjRow,_xlpm.adjCol,1,1),
ADDRESS(ROW(_xlpm.ref),COLUMN(_xlpm.ref),4,1))</f>
        <v>BG11</v>
      </c>
      <c r="CE245" s="4" t="str" cm="1">
        <f t="array" aca="1" ref="CE245" ca="1">_xlfn.LET(
_xlpm.startCell, INDIRECT(BD245),
_xlpm.row, IF(_xlfn.XLOOKUP(LEFT(AE245),$L$157:$L$164,$M$157:$M$164,,0,1),--RIGHT(AE245)*_xlfn.XLOOKUP(LEFT(AE245),$L$157:$L$164,$O$157:$O$164,,0,1),0),
_xlpm.col, IF(_xlfn.XLOOKUP(LEFT(AE245),$L$157:$L$164,$N$157:$N$164,,0,1),--RIGHT(AE245)*_xlfn.XLOOKUP(LEFT(AE245),$L$157:$L$164,$P$157:$P$164,,0,1),0),
_xlpm.adjRow, IF(ROW(_xlpm.startCell) + _xlpm.row &lt;= 0, 1, _xlpm.row),
_xlpm.adjCol, IF(COLUMN(_xlpm.startCell) + _xlpm.col &lt;= 0, 1, _xlpm.col),
_xlpm.ref, OFFSET(INDIRECT(BD245),_xlpm.adjRow,_xlpm.adjCol,1,1),
ADDRESS(ROW(_xlpm.ref),COLUMN(_xlpm.ref),4,1))</f>
        <v>AX2</v>
      </c>
      <c r="CF245" s="4" t="str" cm="1">
        <f t="array" aca="1" ref="CF245" ca="1">_xlfn.LET(
_xlpm.startCell, INDIRECT(BE245),
_xlpm.row, IF(_xlfn.XLOOKUP(LEFT(AF245),$L$157:$L$164,$M$157:$M$164,,0,1),--RIGHT(AF245)*_xlfn.XLOOKUP(LEFT(AF245),$L$157:$L$164,$O$157:$O$164,,0,1),0),
_xlpm.col, IF(_xlfn.XLOOKUP(LEFT(AF245),$L$157:$L$164,$N$157:$N$164,,0,1),--RIGHT(AF245)*_xlfn.XLOOKUP(LEFT(AF245),$L$157:$L$164,$P$157:$P$164,,0,1),0),
_xlpm.adjRow, IF(ROW(_xlpm.startCell) + _xlpm.row &lt;= 0, 1, _xlpm.row),
_xlpm.adjCol, IF(COLUMN(_xlpm.startCell) + _xlpm.col &lt;= 0, 1, _xlpm.col),
_xlpm.ref, OFFSET(INDIRECT(BE245),_xlpm.adjRow,_xlpm.adjCol,1,1),
ADDRESS(ROW(_xlpm.ref),COLUMN(_xlpm.ref),4,1))</f>
        <v>AU5</v>
      </c>
      <c r="CG245" s="4"/>
      <c r="CH245" s="4"/>
      <c r="CI245" s="4"/>
      <c r="CK245" s="1" t="b">
        <f ca="1"/>
        <v>0</v>
      </c>
      <c r="CL245" s="1" t="b">
        <f ca="1"/>
        <v>1</v>
      </c>
      <c r="CM245" s="1" t="b">
        <f ca="1"/>
        <v>0</v>
      </c>
      <c r="CN245" s="1" t="b">
        <f ca="1"/>
        <v>0</v>
      </c>
      <c r="CO245" s="1" t="b">
        <f ca="1"/>
        <v>1</v>
      </c>
      <c r="CP245" s="1" t="b">
        <f ca="1"/>
        <v>0</v>
      </c>
      <c r="CQ245" s="5" t="b">
        <f ca="1"/>
        <v>0</v>
      </c>
      <c r="CR245" s="4" t="b">
        <f ca="1"/>
        <v>0</v>
      </c>
      <c r="CS245" s="1" t="b">
        <f ca="1"/>
        <v>1</v>
      </c>
      <c r="CT245" s="1" t="b">
        <f ca="1"/>
        <v>1</v>
      </c>
      <c r="CU245" s="1" t="b">
        <f ca="1"/>
        <v>1</v>
      </c>
      <c r="CV245" s="1" t="b">
        <f ca="1"/>
        <v>1</v>
      </c>
      <c r="CW245" s="1" t="b">
        <f ca="1"/>
        <v>1</v>
      </c>
      <c r="CX245" s="1" t="b">
        <f ca="1"/>
        <v>1</v>
      </c>
      <c r="CY245" s="1" t="b">
        <f ca="1"/>
        <v>0</v>
      </c>
      <c r="CZ245" s="1" t="b">
        <f ca="1"/>
        <v>1</v>
      </c>
      <c r="DA245" s="1" t="b">
        <f ca="1"/>
        <v>1</v>
      </c>
      <c r="DB245" s="1" t="b">
        <f ca="1"/>
        <v>1</v>
      </c>
      <c r="DC245" s="1" t="b">
        <f ca="1"/>
        <v>1</v>
      </c>
      <c r="DD245" s="1" t="b">
        <f ca="1"/>
        <v>1</v>
      </c>
      <c r="DE245" s="1" t="b">
        <f ca="1"/>
        <v>0</v>
      </c>
      <c r="DF245" s="1" t="b">
        <f ca="1"/>
        <v>1</v>
      </c>
      <c r="DG245" s="1" t="b">
        <f ca="1"/>
        <v>1</v>
      </c>
      <c r="DH245" s="1" t="b">
        <f ca="1"/>
        <v>0</v>
      </c>
      <c r="DI245" s="1" t="b">
        <f ca="1"/>
        <v>0</v>
      </c>
    </row>
    <row r="246" spans="2:250" s="1" customFormat="1" ht="23.25">
      <c r="B246" s="14">
        <f t="shared" si="6"/>
        <v>116</v>
      </c>
      <c r="C246" s="12">
        <v>6</v>
      </c>
      <c r="D246" s="161">
        <v>8</v>
      </c>
      <c r="E246" s="23" t="str">
        <f ca="1"/>
        <v>BB8</v>
      </c>
      <c r="F246" s="5"/>
      <c r="G246" s="15" t="s">
        <v>129</v>
      </c>
      <c r="H246" s="15" t="s">
        <v>112</v>
      </c>
      <c r="I246" s="15" t="s">
        <v>60</v>
      </c>
      <c r="J246" s="15" t="s">
        <v>102</v>
      </c>
      <c r="K246" s="15" t="s">
        <v>124</v>
      </c>
      <c r="L246" s="15" t="s">
        <v>58</v>
      </c>
      <c r="M246" s="15" t="s">
        <v>57</v>
      </c>
      <c r="N246" s="15" t="s">
        <v>69</v>
      </c>
      <c r="O246" s="15" t="s">
        <v>57</v>
      </c>
      <c r="P246" s="15" t="s">
        <v>91</v>
      </c>
      <c r="Q246" s="15" t="s">
        <v>127</v>
      </c>
      <c r="R246" s="15" t="s">
        <v>62</v>
      </c>
      <c r="S246" s="15" t="s">
        <v>58</v>
      </c>
      <c r="T246" s="15" t="s">
        <v>54</v>
      </c>
      <c r="U246" s="15" t="s">
        <v>100</v>
      </c>
      <c r="V246" s="15" t="s">
        <v>127</v>
      </c>
      <c r="W246" s="15" t="s">
        <v>75</v>
      </c>
      <c r="X246" s="15" t="s">
        <v>86</v>
      </c>
      <c r="Y246" s="15" t="s">
        <v>94</v>
      </c>
      <c r="Z246" s="15" t="s">
        <v>90</v>
      </c>
      <c r="AA246" s="15" t="s">
        <v>112</v>
      </c>
      <c r="AB246" s="15" t="s">
        <v>112</v>
      </c>
      <c r="AC246" s="15" t="s">
        <v>59</v>
      </c>
      <c r="AD246" s="15" t="s">
        <v>102</v>
      </c>
      <c r="AE246" s="15" t="s">
        <v>115</v>
      </c>
      <c r="AF246" s="15" t="s">
        <v>121</v>
      </c>
      <c r="AH246" s="1" t="str" cm="1">
        <f t="array" aca="1" ref="AH246" ca="1">_xlfn.LET(
_xlpm.startCell, INDIRECT(G246),
_xlpm.row, IF(_xlfn.XLOOKUP(LEFT(H246),$L$157:$L$164,$M$157:$M$164,,0,1),--RIGHT(H246)*_xlfn.XLOOKUP(LEFT(H246),$L$157:$L$164,$O$157:$O$164,,0,1),0),
_xlpm.col, IF(_xlfn.XLOOKUP(LEFT(H246),$L$157:$L$164,$N$157:$N$164,,0,1),--RIGHT(H246)*_xlfn.XLOOKUP(LEFT(H246),$L$157:$L$164,$P$157:$P$164,,0,1),0),
_xlpm.adjRow, IF(ROW(_xlpm.startCell) + _xlpm.row &lt;= 0, 1, _xlpm.row),
_xlpm.adjCol, IF(COLUMN(_xlpm.startCell) + _xlpm.col &lt;= 0, 1, _xlpm.col),
_xlpm.ref, OFFSET(INDIRECT(G246),_xlpm.adjRow,_xlpm.adjCol,1,1),
ADDRESS(_xlfn.IFS(ROW(_xlpm.ref)&lt;8,8,ROW(_xlpm.ref)&gt;27,27,TRUE,ROW(_xlpm.ref)),_xlfn.IFS(COLUMN(_xlpm.ref)&lt;5,5,COLUMN(_xlpm.ref)&gt;64,64,TRUE,COLUMN(_xlpm.ref)),4,1))</f>
        <v>AE8</v>
      </c>
      <c r="AI246" s="1" t="str" cm="1">
        <f t="array" aca="1" ref="AI246" ca="1">_xlfn.LET(
_xlpm.startCell, INDIRECT(AH246),
_xlpm.row, IF(_xlfn.XLOOKUP(LEFT(I246),$L$157:$L$164,$M$157:$M$164,,0,1),--RIGHT(I246)*_xlfn.XLOOKUP(LEFT(I246),$L$157:$L$164,$O$157:$O$164,,0,1),0),
_xlpm.col, IF(_xlfn.XLOOKUP(LEFT(I246),$L$157:$L$164,$N$157:$N$164,,0,1),--RIGHT(I246)*_xlfn.XLOOKUP(LEFT(I246),$L$157:$L$164,$P$157:$P$164,,0,1),0),
_xlpm.adjRow, IF(ROW(_xlpm.startCell) + _xlpm.row &lt;= 0, 1, _xlpm.row),
_xlpm.adjCol, IF(COLUMN(_xlpm.startCell) + _xlpm.col &lt;= 0, 1, _xlpm.col),
_xlpm.ref, OFFSET(INDIRECT(AH246),_xlpm.adjRow,_xlpm.adjCol,1,1),
ADDRESS(_xlfn.IFS(ROW(_xlpm.ref)&lt;8,8,ROW(_xlpm.ref)&gt;27,27,TRUE,ROW(_xlpm.ref)),_xlfn.IFS(COLUMN(_xlpm.ref)&lt;5,5,COLUMN(_xlpm.ref)&gt;64,64,TRUE,COLUMN(_xlpm.ref)),4,1))</f>
        <v>Y14</v>
      </c>
      <c r="AJ246" s="1" t="str" cm="1">
        <f t="array" aca="1" ref="AJ246" ca="1">_xlfn.LET(
_xlpm.startCell, INDIRECT(AI246),
_xlpm.row, IF(_xlfn.XLOOKUP(LEFT(J246),$L$157:$L$164,$M$157:$M$164,,0,1),--RIGHT(J246)*_xlfn.XLOOKUP(LEFT(J246),$L$157:$L$164,$O$157:$O$164,,0,1),0),
_xlpm.col, IF(_xlfn.XLOOKUP(LEFT(J246),$L$157:$L$164,$N$157:$N$164,,0,1),--RIGHT(J246)*_xlfn.XLOOKUP(LEFT(J246),$L$157:$L$164,$P$157:$P$164,,0,1),0),
_xlpm.adjRow, IF(ROW(_xlpm.startCell) + _xlpm.row &lt;= 0, 1, _xlpm.row),
_xlpm.adjCol, IF(COLUMN(_xlpm.startCell) + _xlpm.col &lt;= 0, 1, _xlpm.col),
_xlpm.ref, OFFSET(INDIRECT(AI246),_xlpm.adjRow,_xlpm.adjCol,1,1),
ADDRESS(_xlfn.IFS(ROW(_xlpm.ref)&lt;8,8,ROW(_xlpm.ref)&gt;27,27,TRUE,ROW(_xlpm.ref)),_xlfn.IFS(COLUMN(_xlpm.ref)&lt;5,5,COLUMN(_xlpm.ref)&gt;64,64,TRUE,COLUMN(_xlpm.ref)),4,1))</f>
        <v>Q14</v>
      </c>
      <c r="AK246" s="1" t="str" cm="1">
        <f t="array" aca="1" ref="AK246" ca="1">_xlfn.LET(
_xlpm.startCell, INDIRECT(AJ246),
_xlpm.row, IF(_xlfn.XLOOKUP(LEFT(K246),$L$157:$L$164,$M$157:$M$164,,0,1),--RIGHT(K246)*_xlfn.XLOOKUP(LEFT(K246),$L$157:$L$164,$O$157:$O$164,,0,1),0),
_xlpm.col, IF(_xlfn.XLOOKUP(LEFT(K246),$L$157:$L$164,$N$157:$N$164,,0,1),--RIGHT(K246)*_xlfn.XLOOKUP(LEFT(K246),$L$157:$L$164,$P$157:$P$164,,0,1),0),
_xlpm.adjRow, IF(ROW(_xlpm.startCell) + _xlpm.row &lt;= 0, 1, _xlpm.row),
_xlpm.adjCol, IF(COLUMN(_xlpm.startCell) + _xlpm.col &lt;= 0, 1, _xlpm.col),
_xlpm.ref, OFFSET(INDIRECT(AJ246),_xlpm.adjRow,_xlpm.adjCol,1,1),
ADDRESS(_xlfn.IFS(ROW(_xlpm.ref)&lt;8,8,ROW(_xlpm.ref)&gt;27,27,TRUE,ROW(_xlpm.ref)),_xlfn.IFS(COLUMN(_xlpm.ref)&lt;5,5,COLUMN(_xlpm.ref)&gt;64,64,TRUE,COLUMN(_xlpm.ref)),4,1))</f>
        <v>P13</v>
      </c>
      <c r="AL246" s="1" t="str" cm="1">
        <f t="array" aca="1" ref="AL246" ca="1">_xlfn.LET(
_xlpm.startCell, INDIRECT(AK246),
_xlpm.row, IF(_xlfn.XLOOKUP(LEFT(L246),$L$157:$L$164,$M$157:$M$164,,0,1),--RIGHT(L246)*_xlfn.XLOOKUP(LEFT(L246),$L$157:$L$164,$O$157:$O$164,,0,1),0),
_xlpm.col, IF(_xlfn.XLOOKUP(LEFT(L246),$L$157:$L$164,$N$157:$N$164,,0,1),--RIGHT(L246)*_xlfn.XLOOKUP(LEFT(L246),$L$157:$L$164,$P$157:$P$164,,0,1),0),
_xlpm.adjRow, IF(ROW(_xlpm.startCell) + _xlpm.row &lt;= 0, 1, _xlpm.row),
_xlpm.adjCol, IF(COLUMN(_xlpm.startCell) + _xlpm.col &lt;= 0, 1, _xlpm.col),
_xlpm.ref, OFFSET(INDIRECT(AK246),_xlpm.adjRow,_xlpm.adjCol,1,1),
ADDRESS(_xlfn.IFS(ROW(_xlpm.ref)&lt;8,8,ROW(_xlpm.ref)&gt;27,27,TRUE,ROW(_xlpm.ref)),_xlfn.IFS(COLUMN(_xlpm.ref)&lt;5,5,COLUMN(_xlpm.ref)&gt;64,64,TRUE,COLUMN(_xlpm.ref)),4,1))</f>
        <v>S16</v>
      </c>
      <c r="AM246" s="1" t="str" cm="1">
        <f t="array" aca="1" ref="AM246" ca="1">_xlfn.LET(
_xlpm.startCell, INDIRECT(AL246),
_xlpm.row, IF(_xlfn.XLOOKUP(LEFT(M246),$L$157:$L$164,$M$157:$M$164,,0,1),--RIGHT(M246)*_xlfn.XLOOKUP(LEFT(M246),$L$157:$L$164,$O$157:$O$164,,0,1),0),
_xlpm.col, IF(_xlfn.XLOOKUP(LEFT(M246),$L$157:$L$164,$N$157:$N$164,,0,1),--RIGHT(M246)*_xlfn.XLOOKUP(LEFT(M246),$L$157:$L$164,$P$157:$P$164,,0,1),0),
_xlpm.adjRow, IF(ROW(_xlpm.startCell) + _xlpm.row &lt;= 0, 1, _xlpm.row),
_xlpm.adjCol, IF(COLUMN(_xlpm.startCell) + _xlpm.col &lt;= 0, 1, _xlpm.col),
_xlpm.ref, OFFSET(INDIRECT(AL246),_xlpm.adjRow,_xlpm.adjCol,1,1),
ADDRESS(_xlfn.IFS(ROW(_xlpm.ref)&lt;8,8,ROW(_xlpm.ref)&gt;27,27,TRUE,ROW(_xlpm.ref)),_xlfn.IFS(COLUMN(_xlpm.ref)&lt;5,5,COLUMN(_xlpm.ref)&gt;64,64,TRUE,COLUMN(_xlpm.ref)),4,1))</f>
        <v>T15</v>
      </c>
      <c r="AN246" s="1" t="str" cm="1">
        <f t="array" aca="1" ref="AN246" ca="1">_xlfn.LET(
_xlpm.startCell, INDIRECT(AM246),
_xlpm.row, IF(_xlfn.XLOOKUP(LEFT(N246),$L$157:$L$164,$M$157:$M$164,,0,1),--RIGHT(N246)*_xlfn.XLOOKUP(LEFT(N246),$L$157:$L$164,$O$157:$O$164,,0,1),0),
_xlpm.col, IF(_xlfn.XLOOKUP(LEFT(N246),$L$157:$L$164,$N$157:$N$164,,0,1),--RIGHT(N246)*_xlfn.XLOOKUP(LEFT(N246),$L$157:$L$164,$P$157:$P$164,,0,1),0),
_xlpm.adjRow, IF(ROW(_xlpm.startCell) + _xlpm.row &lt;= 0, 1, _xlpm.row),
_xlpm.adjCol, IF(COLUMN(_xlpm.startCell) + _xlpm.col &lt;= 0, 1, _xlpm.col),
_xlpm.ref, OFFSET(INDIRECT(AM246),_xlpm.adjRow,_xlpm.adjCol,1,1),
ADDRESS(_xlfn.IFS(ROW(_xlpm.ref)&lt;8,8,ROW(_xlpm.ref)&gt;27,27,TRUE,ROW(_xlpm.ref)),_xlfn.IFS(COLUMN(_xlpm.ref)&lt;5,5,COLUMN(_xlpm.ref)&gt;64,64,TRUE,COLUMN(_xlpm.ref)),4,1))</f>
        <v>T8</v>
      </c>
      <c r="AO246" s="1" t="str" cm="1">
        <f t="array" aca="1" ref="AO246" ca="1">_xlfn.LET(
_xlpm.startCell, INDIRECT(AN246),
_xlpm.row, IF(_xlfn.XLOOKUP(LEFT(O246),$L$157:$L$164,$M$157:$M$164,,0,1),--RIGHT(O246)*_xlfn.XLOOKUP(LEFT(O246),$L$157:$L$164,$O$157:$O$164,,0,1),0),
_xlpm.col, IF(_xlfn.XLOOKUP(LEFT(O246),$L$157:$L$164,$N$157:$N$164,,0,1),--RIGHT(O246)*_xlfn.XLOOKUP(LEFT(O246),$L$157:$L$164,$P$157:$P$164,,0,1),0),
_xlpm.adjRow, IF(ROW(_xlpm.startCell) + _xlpm.row &lt;= 0, 1, _xlpm.row),
_xlpm.adjCol, IF(COLUMN(_xlpm.startCell) + _xlpm.col &lt;= 0, 1, _xlpm.col),
_xlpm.ref, OFFSET(INDIRECT(AN246),_xlpm.adjRow,_xlpm.adjCol,1,1),
ADDRESS(_xlfn.IFS(ROW(_xlpm.ref)&lt;8,8,ROW(_xlpm.ref)&gt;27,27,TRUE,ROW(_xlpm.ref)),_xlfn.IFS(COLUMN(_xlpm.ref)&lt;5,5,COLUMN(_xlpm.ref)&gt;64,64,TRUE,COLUMN(_xlpm.ref)),4,1))</f>
        <v>U8</v>
      </c>
      <c r="AP246" s="1" t="str" cm="1">
        <f t="array" aca="1" ref="AP246" ca="1">_xlfn.LET(
_xlpm.startCell, INDIRECT(AO246),
_xlpm.row, IF(_xlfn.XLOOKUP(LEFT(P246),$L$157:$L$164,$M$157:$M$164,,0,1),--RIGHT(P246)*_xlfn.XLOOKUP(LEFT(P246),$L$157:$L$164,$O$157:$O$164,,0,1),0),
_xlpm.col, IF(_xlfn.XLOOKUP(LEFT(P246),$L$157:$L$164,$N$157:$N$164,,0,1),--RIGHT(P246)*_xlfn.XLOOKUP(LEFT(P246),$L$157:$L$164,$P$157:$P$164,,0,1),0),
_xlpm.adjRow, IF(ROW(_xlpm.startCell) + _xlpm.row &lt;= 0, 1, _xlpm.row),
_xlpm.adjCol, IF(COLUMN(_xlpm.startCell) + _xlpm.col &lt;= 0, 1, _xlpm.col),
_xlpm.ref, OFFSET(INDIRECT(AO246),_xlpm.adjRow,_xlpm.adjCol,1,1),
ADDRESS(_xlfn.IFS(ROW(_xlpm.ref)&lt;8,8,ROW(_xlpm.ref)&gt;27,27,TRUE,ROW(_xlpm.ref)),_xlfn.IFS(COLUMN(_xlpm.ref)&lt;5,5,COLUMN(_xlpm.ref)&gt;64,64,TRUE,COLUMN(_xlpm.ref)),4,1))</f>
        <v>V8</v>
      </c>
      <c r="AQ246" s="1" t="str" cm="1">
        <f t="array" aca="1" ref="AQ246" ca="1">_xlfn.LET(
_xlpm.startCell, INDIRECT(AP246),
_xlpm.row, IF(_xlfn.XLOOKUP(LEFT(Q246),$L$157:$L$164,$M$157:$M$164,,0,1),--RIGHT(Q246)*_xlfn.XLOOKUP(LEFT(Q246),$L$157:$L$164,$O$157:$O$164,,0,1),0),
_xlpm.col, IF(_xlfn.XLOOKUP(LEFT(Q246),$L$157:$L$164,$N$157:$N$164,,0,1),--RIGHT(Q246)*_xlfn.XLOOKUP(LEFT(Q246),$L$157:$L$164,$P$157:$P$164,,0,1),0),
_xlpm.adjRow, IF(ROW(_xlpm.startCell) + _xlpm.row &lt;= 0, 1, _xlpm.row),
_xlpm.adjCol, IF(COLUMN(_xlpm.startCell) + _xlpm.col &lt;= 0, 1, _xlpm.col),
_xlpm.ref, OFFSET(INDIRECT(AP246),_xlpm.adjRow,_xlpm.adjCol,1,1),
ADDRESS(_xlfn.IFS(ROW(_xlpm.ref)&lt;8,8,ROW(_xlpm.ref)&gt;27,27,TRUE,ROW(_xlpm.ref)),_xlfn.IFS(COLUMN(_xlpm.ref)&lt;5,5,COLUMN(_xlpm.ref)&gt;64,64,TRUE,COLUMN(_xlpm.ref)),4,1))</f>
        <v>V17</v>
      </c>
      <c r="AR246" s="1" t="str" cm="1">
        <f t="array" aca="1" ref="AR246" ca="1">_xlfn.LET(
_xlpm.startCell, INDIRECT(AQ246),
_xlpm.row, IF(_xlfn.XLOOKUP(LEFT(R246),$L$157:$L$164,$M$157:$M$164,,0,1),--RIGHT(R246)*_xlfn.XLOOKUP(LEFT(R246),$L$157:$L$164,$O$157:$O$164,,0,1),0),
_xlpm.col, IF(_xlfn.XLOOKUP(LEFT(R246),$L$157:$L$164,$N$157:$N$164,,0,1),--RIGHT(R246)*_xlfn.XLOOKUP(LEFT(R246),$L$157:$L$164,$P$157:$P$164,,0,1),0),
_xlpm.adjRow, IF(ROW(_xlpm.startCell) + _xlpm.row &lt;= 0, 1, _xlpm.row),
_xlpm.adjCol, IF(COLUMN(_xlpm.startCell) + _xlpm.col &lt;= 0, 1, _xlpm.col),
_xlpm.ref, OFFSET(INDIRECT(AQ246),_xlpm.adjRow,_xlpm.adjCol,1,1),
ADDRESS(_xlfn.IFS(ROW(_xlpm.ref)&lt;8,8,ROW(_xlpm.ref)&gt;27,27,TRUE,ROW(_xlpm.ref)),_xlfn.IFS(COLUMN(_xlpm.ref)&lt;5,5,COLUMN(_xlpm.ref)&gt;64,64,TRUE,COLUMN(_xlpm.ref)),4,1))</f>
        <v>AC24</v>
      </c>
      <c r="AS246" s="1" t="str" cm="1">
        <f t="array" aca="1" ref="AS246" ca="1">_xlfn.LET(
_xlpm.startCell, INDIRECT(AR246),
_xlpm.row, IF(_xlfn.XLOOKUP(LEFT(S246),$L$157:$L$164,$M$157:$M$164,,0,1),--RIGHT(S246)*_xlfn.XLOOKUP(LEFT(S246),$L$157:$L$164,$O$157:$O$164,,0,1),0),
_xlpm.col, IF(_xlfn.XLOOKUP(LEFT(S246),$L$157:$L$164,$N$157:$N$164,,0,1),--RIGHT(S246)*_xlfn.XLOOKUP(LEFT(S246),$L$157:$L$164,$P$157:$P$164,,0,1),0),
_xlpm.adjRow, IF(ROW(_xlpm.startCell) + _xlpm.row &lt;= 0, 1, _xlpm.row),
_xlpm.adjCol, IF(COLUMN(_xlpm.startCell) + _xlpm.col &lt;= 0, 1, _xlpm.col),
_xlpm.ref, OFFSET(INDIRECT(AR246),_xlpm.adjRow,_xlpm.adjCol,1,1),
ADDRESS(_xlfn.IFS(ROW(_xlpm.ref)&lt;8,8,ROW(_xlpm.ref)&gt;27,27,TRUE,ROW(_xlpm.ref)),_xlfn.IFS(COLUMN(_xlpm.ref)&lt;5,5,COLUMN(_xlpm.ref)&gt;64,64,TRUE,COLUMN(_xlpm.ref)),4,1))</f>
        <v>AF27</v>
      </c>
      <c r="AT246" s="1" t="str" cm="1">
        <f t="array" aca="1" ref="AT246" ca="1">_xlfn.LET(
_xlpm.startCell, INDIRECT(AS246),
_xlpm.row, IF(_xlfn.XLOOKUP(LEFT(T246),$L$157:$L$164,$M$157:$M$164,,0,1),--RIGHT(T246)*_xlfn.XLOOKUP(LEFT(T246),$L$157:$L$164,$O$157:$O$164,,0,1),0),
_xlpm.col, IF(_xlfn.XLOOKUP(LEFT(T246),$L$157:$L$164,$N$157:$N$164,,0,1),--RIGHT(T246)*_xlfn.XLOOKUP(LEFT(T246),$L$157:$L$164,$P$157:$P$164,,0,1),0),
_xlpm.adjRow, IF(ROW(_xlpm.startCell) + _xlpm.row &lt;= 0, 1, _xlpm.row),
_xlpm.adjCol, IF(COLUMN(_xlpm.startCell) + _xlpm.col &lt;= 0, 1, _xlpm.col),
_xlpm.ref, OFFSET(INDIRECT(AS246),_xlpm.adjRow,_xlpm.adjCol,1,1),
ADDRESS(_xlfn.IFS(ROW(_xlpm.ref)&lt;8,8,ROW(_xlpm.ref)&gt;27,27,TRUE,ROW(_xlpm.ref)),_xlfn.IFS(COLUMN(_xlpm.ref)&lt;5,5,COLUMN(_xlpm.ref)&gt;64,64,TRUE,COLUMN(_xlpm.ref)),4,1))</f>
        <v>AK27</v>
      </c>
      <c r="AU246" s="1" t="str" cm="1">
        <f t="array" aca="1" ref="AU246" ca="1">_xlfn.LET(
_xlpm.startCell, INDIRECT(AT246),
_xlpm.row, IF(_xlfn.XLOOKUP(LEFT(U246),$L$157:$L$164,$M$157:$M$164,,0,1),--RIGHT(U246)*_xlfn.XLOOKUP(LEFT(U246),$L$157:$L$164,$O$157:$O$164,,0,1),0),
_xlpm.col, IF(_xlfn.XLOOKUP(LEFT(U246),$L$157:$L$164,$N$157:$N$164,,0,1),--RIGHT(U246)*_xlfn.XLOOKUP(LEFT(U246),$L$157:$L$164,$P$157:$P$164,,0,1),0),
_xlpm.adjRow, IF(ROW(_xlpm.startCell) + _xlpm.row &lt;= 0, 1, _xlpm.row),
_xlpm.adjCol, IF(COLUMN(_xlpm.startCell) + _xlpm.col &lt;= 0, 1, _xlpm.col),
_xlpm.ref, OFFSET(INDIRECT(AT246),_xlpm.adjRow,_xlpm.adjCol,1,1),
ADDRESS(_xlfn.IFS(ROW(_xlpm.ref)&lt;8,8,ROW(_xlpm.ref)&gt;27,27,TRUE,ROW(_xlpm.ref)),_xlfn.IFS(COLUMN(_xlpm.ref)&lt;5,5,COLUMN(_xlpm.ref)&gt;64,64,TRUE,COLUMN(_xlpm.ref)),4,1))</f>
        <v>AK26</v>
      </c>
      <c r="AV246" s="1" t="str" cm="1">
        <f t="array" aca="1" ref="AV246" ca="1">_xlfn.LET(
_xlpm.startCell, INDIRECT(AU246),
_xlpm.row, IF(_xlfn.XLOOKUP(LEFT(V246),$L$157:$L$164,$M$157:$M$164,,0,1),--RIGHT(V246)*_xlfn.XLOOKUP(LEFT(V246),$L$157:$L$164,$O$157:$O$164,,0,1),0),
_xlpm.col, IF(_xlfn.XLOOKUP(LEFT(V246),$L$157:$L$164,$N$157:$N$164,,0,1),--RIGHT(V246)*_xlfn.XLOOKUP(LEFT(V246),$L$157:$L$164,$P$157:$P$164,,0,1),0),
_xlpm.adjRow, IF(ROW(_xlpm.startCell) + _xlpm.row &lt;= 0, 1, _xlpm.row),
_xlpm.adjCol, IF(COLUMN(_xlpm.startCell) + _xlpm.col &lt;= 0, 1, _xlpm.col),
_xlpm.ref, OFFSET(INDIRECT(AU246),_xlpm.adjRow,_xlpm.adjCol,1,1),
ADDRESS(_xlfn.IFS(ROW(_xlpm.ref)&lt;8,8,ROW(_xlpm.ref)&gt;27,27,TRUE,ROW(_xlpm.ref)),_xlfn.IFS(COLUMN(_xlpm.ref)&lt;5,5,COLUMN(_xlpm.ref)&gt;64,64,TRUE,COLUMN(_xlpm.ref)),4,1))</f>
        <v>AK27</v>
      </c>
      <c r="AW246" s="1" t="str" cm="1">
        <f t="array" aca="1" ref="AW246" ca="1">_xlfn.LET(
_xlpm.startCell, INDIRECT(AV246),
_xlpm.row, IF(_xlfn.XLOOKUP(LEFT(W246),$L$157:$L$164,$M$157:$M$164,,0,1),--RIGHT(W246)*_xlfn.XLOOKUP(LEFT(W246),$L$157:$L$164,$O$157:$O$164,,0,1),0),
_xlpm.col, IF(_xlfn.XLOOKUP(LEFT(W246),$L$157:$L$164,$N$157:$N$164,,0,1),--RIGHT(W246)*_xlfn.XLOOKUP(LEFT(W246),$L$157:$L$164,$P$157:$P$164,,0,1),0),
_xlpm.adjRow, IF(ROW(_xlpm.startCell) + _xlpm.row &lt;= 0, 1, _xlpm.row),
_xlpm.adjCol, IF(COLUMN(_xlpm.startCell) + _xlpm.col &lt;= 0, 1, _xlpm.col),
_xlpm.ref, OFFSET(INDIRECT(AV246),_xlpm.adjRow,_xlpm.adjCol,1,1),
ADDRESS(_xlfn.IFS(ROW(_xlpm.ref)&lt;8,8,ROW(_xlpm.ref)&gt;27,27,TRUE,ROW(_xlpm.ref)),_xlfn.IFS(COLUMN(_xlpm.ref)&lt;5,5,COLUMN(_xlpm.ref)&gt;64,64,TRUE,COLUMN(_xlpm.ref)),4,1))</f>
        <v>AS27</v>
      </c>
      <c r="AX246" s="1" t="str" cm="1">
        <f t="array" aca="1" ref="AX246" ca="1">_xlfn.LET(
_xlpm.startCell, INDIRECT(AW246),
_xlpm.row, IF(_xlfn.XLOOKUP(LEFT(X246),$L$157:$L$164,$M$157:$M$164,,0,1),--RIGHT(X246)*_xlfn.XLOOKUP(LEFT(X246),$L$157:$L$164,$O$157:$O$164,,0,1),0),
_xlpm.col, IF(_xlfn.XLOOKUP(LEFT(X246),$L$157:$L$164,$N$157:$N$164,,0,1),--RIGHT(X246)*_xlfn.XLOOKUP(LEFT(X246),$L$157:$L$164,$P$157:$P$164,,0,1),0),
_xlpm.adjRow, IF(ROW(_xlpm.startCell) + _xlpm.row &lt;= 0, 1, _xlpm.row),
_xlpm.adjCol, IF(COLUMN(_xlpm.startCell) + _xlpm.col &lt;= 0, 1, _xlpm.col),
_xlpm.ref, OFFSET(INDIRECT(AW246),_xlpm.adjRow,_xlpm.adjCol,1,1),
ADDRESS(_xlfn.IFS(ROW(_xlpm.ref)&lt;8,8,ROW(_xlpm.ref)&gt;27,27,TRUE,ROW(_xlpm.ref)),_xlfn.IFS(COLUMN(_xlpm.ref)&lt;5,5,COLUMN(_xlpm.ref)&gt;64,64,TRUE,COLUMN(_xlpm.ref)),4,1))</f>
        <v>AU27</v>
      </c>
      <c r="AY246" s="1" t="str" cm="1">
        <f t="array" aca="1" ref="AY246" ca="1">_xlfn.LET(
_xlpm.startCell, INDIRECT(AX246),
_xlpm.row, IF(_xlfn.XLOOKUP(LEFT(Y246),$L$157:$L$164,$M$157:$M$164,,0,1),--RIGHT(Y246)*_xlfn.XLOOKUP(LEFT(Y246),$L$157:$L$164,$O$157:$O$164,,0,1),0),
_xlpm.col, IF(_xlfn.XLOOKUP(LEFT(Y246),$L$157:$L$164,$N$157:$N$164,,0,1),--RIGHT(Y246)*_xlfn.XLOOKUP(LEFT(Y246),$L$157:$L$164,$P$157:$P$164,,0,1),0),
_xlpm.adjRow, IF(ROW(_xlpm.startCell) + _xlpm.row &lt;= 0, 1, _xlpm.row),
_xlpm.adjCol, IF(COLUMN(_xlpm.startCell) + _xlpm.col &lt;= 0, 1, _xlpm.col),
_xlpm.ref, OFFSET(INDIRECT(AX246),_xlpm.adjRow,_xlpm.adjCol,1,1),
ADDRESS(_xlfn.IFS(ROW(_xlpm.ref)&lt;8,8,ROW(_xlpm.ref)&gt;27,27,TRUE,ROW(_xlpm.ref)),_xlfn.IFS(COLUMN(_xlpm.ref)&lt;5,5,COLUMN(_xlpm.ref)&gt;64,64,TRUE,COLUMN(_xlpm.ref)),4,1))</f>
        <v>BB27</v>
      </c>
      <c r="AZ246" s="1" t="str" cm="1">
        <f t="array" aca="1" ref="AZ246" ca="1">_xlfn.LET(
_xlpm.startCell, INDIRECT(AY246),
_xlpm.row, IF(_xlfn.XLOOKUP(LEFT(Z246),$L$157:$L$164,$M$157:$M$164,,0,1),--RIGHT(Z246)*_xlfn.XLOOKUP(LEFT(Z246),$L$157:$L$164,$O$157:$O$164,,0,1),0),
_xlpm.col, IF(_xlfn.XLOOKUP(LEFT(Z246),$L$157:$L$164,$N$157:$N$164,,0,1),--RIGHT(Z246)*_xlfn.XLOOKUP(LEFT(Z246),$L$157:$L$164,$P$157:$P$164,,0,1),0),
_xlpm.adjRow, IF(ROW(_xlpm.startCell) + _xlpm.row &lt;= 0, 1, _xlpm.row),
_xlpm.adjCol, IF(COLUMN(_xlpm.startCell) + _xlpm.col &lt;= 0, 1, _xlpm.col),
_xlpm.ref, OFFSET(INDIRECT(AY246),_xlpm.adjRow,_xlpm.adjCol,1,1),
ADDRESS(_xlfn.IFS(ROW(_xlpm.ref)&lt;8,8,ROW(_xlpm.ref)&gt;27,27,TRUE,ROW(_xlpm.ref)),_xlfn.IFS(COLUMN(_xlpm.ref)&lt;5,5,COLUMN(_xlpm.ref)&gt;64,64,TRUE,COLUMN(_xlpm.ref)),4,1))</f>
        <v>BH27</v>
      </c>
      <c r="BA246" s="1" t="str" cm="1">
        <f t="array" aca="1" ref="BA246" ca="1">_xlfn.LET(
_xlpm.startCell, INDIRECT(AZ246),
_xlpm.row, IF(_xlfn.XLOOKUP(LEFT(AA246),$L$157:$L$164,$M$157:$M$164,,0,1),--RIGHT(AA246)*_xlfn.XLOOKUP(LEFT(AA246),$L$157:$L$164,$O$157:$O$164,,0,1),0),
_xlpm.col, IF(_xlfn.XLOOKUP(LEFT(AA246),$L$157:$L$164,$N$157:$N$164,,0,1),--RIGHT(AA246)*_xlfn.XLOOKUP(LEFT(AA246),$L$157:$L$164,$P$157:$P$164,,0,1),0),
_xlpm.adjRow, IF(ROW(_xlpm.startCell) + _xlpm.row &lt;= 0, 1, _xlpm.row),
_xlpm.adjCol, IF(COLUMN(_xlpm.startCell) + _xlpm.col &lt;= 0, 1, _xlpm.col),
_xlpm.ref, OFFSET(INDIRECT(AZ246),_xlpm.adjRow,_xlpm.adjCol,1,1),
ADDRESS(_xlfn.IFS(ROW(_xlpm.ref)&lt;8,8,ROW(_xlpm.ref)&gt;27,27,TRUE,ROW(_xlpm.ref)),_xlfn.IFS(COLUMN(_xlpm.ref)&lt;5,5,COLUMN(_xlpm.ref)&gt;64,64,TRUE,COLUMN(_xlpm.ref)),4,1))</f>
        <v>BL22</v>
      </c>
      <c r="BB246" s="1" t="str" cm="1">
        <f t="array" aca="1" ref="BB246" ca="1">_xlfn.LET(
_xlpm.startCell, INDIRECT(BA246),
_xlpm.row, IF(_xlfn.XLOOKUP(LEFT(AB246),$L$157:$L$164,$M$157:$M$164,,0,1),--RIGHT(AB246)*_xlfn.XLOOKUP(LEFT(AB246),$L$157:$L$164,$O$157:$O$164,,0,1),0),
_xlpm.col, IF(_xlfn.XLOOKUP(LEFT(AB246),$L$157:$L$164,$N$157:$N$164,,0,1),--RIGHT(AB246)*_xlfn.XLOOKUP(LEFT(AB246),$L$157:$L$164,$P$157:$P$164,,0,1),0),
_xlpm.adjRow, IF(ROW(_xlpm.startCell) + _xlpm.row &lt;= 0, 1, _xlpm.row),
_xlpm.adjCol, IF(COLUMN(_xlpm.startCell) + _xlpm.col &lt;= 0, 1, _xlpm.col),
_xlpm.ref, OFFSET(INDIRECT(BA246),_xlpm.adjRow,_xlpm.adjCol,1,1),
ADDRESS(_xlfn.IFS(ROW(_xlpm.ref)&lt;8,8,ROW(_xlpm.ref)&gt;27,27,TRUE,ROW(_xlpm.ref)),_xlfn.IFS(COLUMN(_xlpm.ref)&lt;5,5,COLUMN(_xlpm.ref)&gt;64,64,TRUE,COLUMN(_xlpm.ref)),4,1))</f>
        <v>BL17</v>
      </c>
      <c r="BC246" s="1" t="str" cm="1">
        <f t="array" aca="1" ref="BC246" ca="1">_xlfn.LET(
_xlpm.startCell, INDIRECT(BB246),
_xlpm.row, IF(_xlfn.XLOOKUP(LEFT(AC246),$L$157:$L$164,$M$157:$M$164,,0,1),--RIGHT(AC246)*_xlfn.XLOOKUP(LEFT(AC246),$L$157:$L$164,$O$157:$O$164,,0,1),0),
_xlpm.col, IF(_xlfn.XLOOKUP(LEFT(AC246),$L$157:$L$164,$N$157:$N$164,,0,1),--RIGHT(AC246)*_xlfn.XLOOKUP(LEFT(AC246),$L$157:$L$164,$P$157:$P$164,,0,1),0),
_xlpm.adjRow, IF(ROW(_xlpm.startCell) + _xlpm.row &lt;= 0, 1, _xlpm.row),
_xlpm.adjCol, IF(COLUMN(_xlpm.startCell) + _xlpm.col &lt;= 0, 1, _xlpm.col),
_xlpm.ref, OFFSET(INDIRECT(BB246),_xlpm.adjRow,_xlpm.adjCol,1,1),
ADDRESS(_xlfn.IFS(ROW(_xlpm.ref)&lt;8,8,ROW(_xlpm.ref)&gt;27,27,TRUE,ROW(_xlpm.ref)),_xlfn.IFS(COLUMN(_xlpm.ref)&lt;5,5,COLUMN(_xlpm.ref)&gt;64,64,TRUE,COLUMN(_xlpm.ref)),4,1))</f>
        <v>BG12</v>
      </c>
      <c r="BD246" s="1" t="str" cm="1">
        <f t="array" aca="1" ref="BD246" ca="1">_xlfn.LET(
_xlpm.startCell, INDIRECT(BC246),
_xlpm.row, IF(_xlfn.XLOOKUP(LEFT(AD246),$L$157:$L$164,$M$157:$M$164,,0,1),--RIGHT(AD246)*_xlfn.XLOOKUP(LEFT(AD246),$L$157:$L$164,$O$157:$O$164,,0,1),0),
_xlpm.col, IF(_xlfn.XLOOKUP(LEFT(AD246),$L$157:$L$164,$N$157:$N$164,,0,1),--RIGHT(AD246)*_xlfn.XLOOKUP(LEFT(AD246),$L$157:$L$164,$P$157:$P$164,,0,1),0),
_xlpm.adjRow, IF(ROW(_xlpm.startCell) + _xlpm.row &lt;= 0, 1, _xlpm.row),
_xlpm.adjCol, IF(COLUMN(_xlpm.startCell) + _xlpm.col &lt;= 0, 1, _xlpm.col),
_xlpm.ref, OFFSET(INDIRECT(BC246),_xlpm.adjRow,_xlpm.adjCol,1,1),
ADDRESS(_xlfn.IFS(ROW(_xlpm.ref)&lt;8,8,ROW(_xlpm.ref)&gt;27,27,TRUE,ROW(_xlpm.ref)),_xlfn.IFS(COLUMN(_xlpm.ref)&lt;5,5,COLUMN(_xlpm.ref)&gt;64,64,TRUE,COLUMN(_xlpm.ref)),4,1))</f>
        <v>AY12</v>
      </c>
      <c r="BE246" s="1" t="str" cm="1">
        <f t="array" aca="1" ref="BE246" ca="1">_xlfn.LET(
_xlpm.startCell, INDIRECT(BD246),
_xlpm.row, IF(_xlfn.XLOOKUP(LEFT(AE246),$L$157:$L$164,$M$157:$M$164,,0,1),--RIGHT(AE246)*_xlfn.XLOOKUP(LEFT(AE246),$L$157:$L$164,$O$157:$O$164,,0,1),0),
_xlpm.col, IF(_xlfn.XLOOKUP(LEFT(AE246),$L$157:$L$164,$N$157:$N$164,,0,1),--RIGHT(AE246)*_xlfn.XLOOKUP(LEFT(AE246),$L$157:$L$164,$P$157:$P$164,,0,1),0),
_xlpm.adjRow, IF(ROW(_xlpm.startCell) + _xlpm.row &lt;= 0, 1, _xlpm.row),
_xlpm.adjCol, IF(COLUMN(_xlpm.startCell) + _xlpm.col &lt;= 0, 1, _xlpm.col),
_xlpm.ref, OFFSET(INDIRECT(BD246),_xlpm.adjRow,_xlpm.adjCol,1,1),
ADDRESS(_xlfn.IFS(ROW(_xlpm.ref)&lt;8,8,ROW(_xlpm.ref)&gt;27,27,TRUE,ROW(_xlpm.ref)),_xlfn.IFS(COLUMN(_xlpm.ref)&lt;5,5,COLUMN(_xlpm.ref)&gt;64,64,TRUE,COLUMN(_xlpm.ref)),4,1))</f>
        <v>BB12</v>
      </c>
      <c r="BF246" s="1" t="str" cm="1">
        <f t="array" aca="1" ref="BF246" ca="1">_xlfn.LET(
_xlpm.startCell, INDIRECT(BE246),
_xlpm.row, IF(_xlfn.XLOOKUP(LEFT(AF246),$L$157:$L$164,$M$157:$M$164,,0,1),--RIGHT(AF246)*_xlfn.XLOOKUP(LEFT(AF246),$L$157:$L$164,$O$157:$O$164,,0,1),0),
_xlpm.col, IF(_xlfn.XLOOKUP(LEFT(AF246),$L$157:$L$164,$N$157:$N$164,,0,1),--RIGHT(AF246)*_xlfn.XLOOKUP(LEFT(AF246),$L$157:$L$164,$P$157:$P$164,,0,1),0),
_xlpm.adjRow, IF(ROW(_xlpm.startCell) + _xlpm.row &lt;= 0, 1, _xlpm.row),
_xlpm.adjCol, IF(COLUMN(_xlpm.startCell) + _xlpm.col &lt;= 0, 1, _xlpm.col),
_xlpm.ref, OFFSET(INDIRECT(BE246),_xlpm.adjRow,_xlpm.adjCol,1,1),
ADDRESS(_xlfn.IFS(ROW(_xlpm.ref)&lt;8,8,ROW(_xlpm.ref)&gt;27,27,TRUE,ROW(_xlpm.ref)),_xlfn.IFS(COLUMN(_xlpm.ref)&lt;5,5,COLUMN(_xlpm.ref)&gt;64,64,TRUE,COLUMN(_xlpm.ref)),4,1))</f>
        <v>BB8</v>
      </c>
      <c r="BG246" s="4"/>
      <c r="BH246" s="4" t="str" cm="1">
        <f t="array" aca="1" ref="BH246" ca="1">_xlfn.LET(
_xlpm.startCell, INDIRECT(G246),
_xlpm.row, IF(_xlfn.XLOOKUP(LEFT(H246),$L$157:$L$164,$M$157:$M$164,,0,1),--RIGHT(H246)*_xlfn.XLOOKUP(LEFT(H246),$L$157:$L$164,$O$157:$O$164,,0,1),0),
_xlpm.col, IF(_xlfn.XLOOKUP(LEFT(H246),$L$157:$L$164,$N$157:$N$164,,0,1),--RIGHT(H246)*_xlfn.XLOOKUP(LEFT(H246),$L$157:$L$164,$P$157:$P$164,,0,1),0),
_xlpm.adjRow, IF(ROW(_xlpm.startCell) + _xlpm.row &lt;= 0, 1, _xlpm.row),
_xlpm.adjCol, IF(COLUMN(_xlpm.startCell) + _xlpm.col &lt;= 0, 1, _xlpm.col),
_xlpm.ref, OFFSET(INDIRECT(G246),_xlpm.adjRow,_xlpm.adjCol,1,1),
ADDRESS(ROW(_xlpm.ref),COLUMN(_xlpm.ref),4,1))</f>
        <v>AE7</v>
      </c>
      <c r="BI246" s="4" t="str" cm="1">
        <f t="array" aca="1" ref="BI246" ca="1">_xlfn.LET(
_xlpm.startCell, INDIRECT(AH246),
_xlpm.row, IF(_xlfn.XLOOKUP(LEFT(I246),$L$157:$L$164,$M$157:$M$164,,0,1),--RIGHT(I246)*_xlfn.XLOOKUP(LEFT(I246),$L$157:$L$164,$O$157:$O$164,,0,1),0),
_xlpm.col, IF(_xlfn.XLOOKUP(LEFT(I246),$L$157:$L$164,$N$157:$N$164,,0,1),--RIGHT(I246)*_xlfn.XLOOKUP(LEFT(I246),$L$157:$L$164,$P$157:$P$164,,0,1),0),
_xlpm.adjRow, IF(ROW(_xlpm.startCell) + _xlpm.row &lt;= 0, 1, _xlpm.row),
_xlpm.adjCol, IF(COLUMN(_xlpm.startCell) + _xlpm.col &lt;= 0, 1, _xlpm.col),
_xlpm.ref, OFFSET(INDIRECT(AH246),_xlpm.adjRow,_xlpm.adjCol,1,1),
ADDRESS(ROW(_xlpm.ref),COLUMN(_xlpm.ref),4,1))</f>
        <v>Y14</v>
      </c>
      <c r="BJ246" s="4" t="str" cm="1">
        <f t="array" aca="1" ref="BJ246" ca="1">_xlfn.LET(
_xlpm.startCell, INDIRECT(AI246),
_xlpm.row, IF(_xlfn.XLOOKUP(LEFT(J246),$L$157:$L$164,$M$157:$M$164,,0,1),--RIGHT(J246)*_xlfn.XLOOKUP(LEFT(J246),$L$157:$L$164,$O$157:$O$164,,0,1),0),
_xlpm.col, IF(_xlfn.XLOOKUP(LEFT(J246),$L$157:$L$164,$N$157:$N$164,,0,1),--RIGHT(J246)*_xlfn.XLOOKUP(LEFT(J246),$L$157:$L$164,$P$157:$P$164,,0,1),0),
_xlpm.adjRow, IF(ROW(_xlpm.startCell) + _xlpm.row &lt;= 0, 1, _xlpm.row),
_xlpm.adjCol, IF(COLUMN(_xlpm.startCell) + _xlpm.col &lt;= 0, 1, _xlpm.col),
_xlpm.ref, OFFSET(INDIRECT(AI246),_xlpm.adjRow,_xlpm.adjCol,1,1),
ADDRESS(ROW(_xlpm.ref),COLUMN(_xlpm.ref),4,1))</f>
        <v>Q14</v>
      </c>
      <c r="BK246" s="4" t="str" cm="1">
        <f t="array" aca="1" ref="BK246" ca="1">_xlfn.LET(
_xlpm.startCell, INDIRECT(AJ246),
_xlpm.row, IF(_xlfn.XLOOKUP(LEFT(K246),$L$157:$L$164,$M$157:$M$164,,0,1),--RIGHT(K246)*_xlfn.XLOOKUP(LEFT(K246),$L$157:$L$164,$O$157:$O$164,,0,1),0),
_xlpm.col, IF(_xlfn.XLOOKUP(LEFT(K246),$L$157:$L$164,$N$157:$N$164,,0,1),--RIGHT(K246)*_xlfn.XLOOKUP(LEFT(K246),$L$157:$L$164,$P$157:$P$164,,0,1),0),
_xlpm.adjRow, IF(ROW(_xlpm.startCell) + _xlpm.row &lt;= 0, 1, _xlpm.row),
_xlpm.adjCol, IF(COLUMN(_xlpm.startCell) + _xlpm.col &lt;= 0, 1, _xlpm.col),
_xlpm.ref, OFFSET(INDIRECT(AJ246),_xlpm.adjRow,_xlpm.adjCol,1,1),
ADDRESS(ROW(_xlpm.ref),COLUMN(_xlpm.ref),4,1))</f>
        <v>P13</v>
      </c>
      <c r="BL246" s="4" t="str" cm="1">
        <f t="array" aca="1" ref="BL246" ca="1">_xlfn.LET(
_xlpm.startCell, INDIRECT(AK246),
_xlpm.row, IF(_xlfn.XLOOKUP(LEFT(L246),$L$157:$L$164,$M$157:$M$164,,0,1),--RIGHT(L246)*_xlfn.XLOOKUP(LEFT(L246),$L$157:$L$164,$O$157:$O$164,,0,1),0),
_xlpm.col, IF(_xlfn.XLOOKUP(LEFT(L246),$L$157:$L$164,$N$157:$N$164,,0,1),--RIGHT(L246)*_xlfn.XLOOKUP(LEFT(L246),$L$157:$L$164,$P$157:$P$164,,0,1),0),
_xlpm.adjRow, IF(ROW(_xlpm.startCell) + _xlpm.row &lt;= 0, 1, _xlpm.row),
_xlpm.adjCol, IF(COLUMN(_xlpm.startCell) + _xlpm.col &lt;= 0, 1, _xlpm.col),
_xlpm.ref, OFFSET(INDIRECT(AK246),_xlpm.adjRow,_xlpm.adjCol,1,1),
ADDRESS(ROW(_xlpm.ref),COLUMN(_xlpm.ref),4,1))</f>
        <v>S16</v>
      </c>
      <c r="BM246" s="4" t="str" cm="1">
        <f t="array" aca="1" ref="BM246" ca="1">_xlfn.LET(
_xlpm.startCell, INDIRECT(AL246),
_xlpm.row, IF(_xlfn.XLOOKUP(LEFT(M246),$L$157:$L$164,$M$157:$M$164,,0,1),--RIGHT(M246)*_xlfn.XLOOKUP(LEFT(M246),$L$157:$L$164,$O$157:$O$164,,0,1),0),
_xlpm.col, IF(_xlfn.XLOOKUP(LEFT(M246),$L$157:$L$164,$N$157:$N$164,,0,1),--RIGHT(M246)*_xlfn.XLOOKUP(LEFT(M246),$L$157:$L$164,$P$157:$P$164,,0,1),0),
_xlpm.adjRow, IF(ROW(_xlpm.startCell) + _xlpm.row &lt;= 0, 1, _xlpm.row),
_xlpm.adjCol, IF(COLUMN(_xlpm.startCell) + _xlpm.col &lt;= 0, 1, _xlpm.col),
_xlpm.ref, OFFSET(INDIRECT(AL246),_xlpm.adjRow,_xlpm.adjCol,1,1),
ADDRESS(ROW(_xlpm.ref),COLUMN(_xlpm.ref),4,1))</f>
        <v>T15</v>
      </c>
      <c r="BN246" s="4" t="str" cm="1">
        <f t="array" aca="1" ref="BN246" ca="1">_xlfn.LET(
_xlpm.startCell, INDIRECT(AM246),
_xlpm.row, IF(_xlfn.XLOOKUP(LEFT(N246),$L$157:$L$164,$M$157:$M$164,,0,1),--RIGHT(N246)*_xlfn.XLOOKUP(LEFT(N246),$L$157:$L$164,$O$157:$O$164,,0,1),0),
_xlpm.col, IF(_xlfn.XLOOKUP(LEFT(N246),$L$157:$L$164,$N$157:$N$164,,0,1),--RIGHT(N246)*_xlfn.XLOOKUP(LEFT(N246),$L$157:$L$164,$P$157:$P$164,,0,1),0),
_xlpm.adjRow, IF(ROW(_xlpm.startCell) + _xlpm.row &lt;= 0, 1, _xlpm.row),
_xlpm.adjCol, IF(COLUMN(_xlpm.startCell) + _xlpm.col &lt;= 0, 1, _xlpm.col),
_xlpm.ref, OFFSET(INDIRECT(AM246),_xlpm.adjRow,_xlpm.adjCol,1,1),
ADDRESS(ROW(_xlpm.ref),COLUMN(_xlpm.ref),4,1))</f>
        <v>T8</v>
      </c>
      <c r="BO246" s="4" t="str" cm="1">
        <f t="array" aca="1" ref="BO246" ca="1">_xlfn.LET(
_xlpm.startCell, INDIRECT(AN246),
_xlpm.row, IF(_xlfn.XLOOKUP(LEFT(O246),$L$157:$L$164,$M$157:$M$164,,0,1),--RIGHT(O246)*_xlfn.XLOOKUP(LEFT(O246),$L$157:$L$164,$O$157:$O$164,,0,1),0),
_xlpm.col, IF(_xlfn.XLOOKUP(LEFT(O246),$L$157:$L$164,$N$157:$N$164,,0,1),--RIGHT(O246)*_xlfn.XLOOKUP(LEFT(O246),$L$157:$L$164,$P$157:$P$164,,0,1),0),
_xlpm.adjRow, IF(ROW(_xlpm.startCell) + _xlpm.row &lt;= 0, 1, _xlpm.row),
_xlpm.adjCol, IF(COLUMN(_xlpm.startCell) + _xlpm.col &lt;= 0, 1, _xlpm.col),
_xlpm.ref, OFFSET(INDIRECT(AN246),_xlpm.adjRow,_xlpm.adjCol,1,1),
ADDRESS(ROW(_xlpm.ref),COLUMN(_xlpm.ref),4,1))</f>
        <v>U7</v>
      </c>
      <c r="BP246" s="4" t="str" cm="1">
        <f t="array" aca="1" ref="BP246" ca="1">_xlfn.LET(
_xlpm.startCell, INDIRECT(AO246),
_xlpm.row, IF(_xlfn.XLOOKUP(LEFT(P246),$L$157:$L$164,$M$157:$M$164,,0,1),--RIGHT(P246)*_xlfn.XLOOKUP(LEFT(P246),$L$157:$L$164,$O$157:$O$164,,0,1),0),
_xlpm.col, IF(_xlfn.XLOOKUP(LEFT(P246),$L$157:$L$164,$N$157:$N$164,,0,1),--RIGHT(P246)*_xlfn.XLOOKUP(LEFT(P246),$L$157:$L$164,$P$157:$P$164,,0,1),0),
_xlpm.adjRow, IF(ROW(_xlpm.startCell) + _xlpm.row &lt;= 0, 1, _xlpm.row),
_xlpm.adjCol, IF(COLUMN(_xlpm.startCell) + _xlpm.col &lt;= 0, 1, _xlpm.col),
_xlpm.ref, OFFSET(INDIRECT(AO246),_xlpm.adjRow,_xlpm.adjCol,1,1),
ADDRESS(ROW(_xlpm.ref),COLUMN(_xlpm.ref),4,1))</f>
        <v>V8</v>
      </c>
      <c r="BQ246" s="4" t="str" cm="1">
        <f t="array" aca="1" ref="BQ246" ca="1">_xlfn.LET(
_xlpm.startCell, INDIRECT(AP246),
_xlpm.row, IF(_xlfn.XLOOKUP(LEFT(Q246),$L$157:$L$164,$M$157:$M$164,,0,1),--RIGHT(Q246)*_xlfn.XLOOKUP(LEFT(Q246),$L$157:$L$164,$O$157:$O$164,,0,1),0),
_xlpm.col, IF(_xlfn.XLOOKUP(LEFT(Q246),$L$157:$L$164,$N$157:$N$164,,0,1),--RIGHT(Q246)*_xlfn.XLOOKUP(LEFT(Q246),$L$157:$L$164,$P$157:$P$164,,0,1),0),
_xlpm.adjRow, IF(ROW(_xlpm.startCell) + _xlpm.row &lt;= 0, 1, _xlpm.row),
_xlpm.adjCol, IF(COLUMN(_xlpm.startCell) + _xlpm.col &lt;= 0, 1, _xlpm.col),
_xlpm.ref, OFFSET(INDIRECT(AP246),_xlpm.adjRow,_xlpm.adjCol,1,1),
ADDRESS(ROW(_xlpm.ref),COLUMN(_xlpm.ref),4,1))</f>
        <v>V17</v>
      </c>
      <c r="BR246" s="4" t="str" cm="1">
        <f t="array" aca="1" ref="BR246" ca="1">_xlfn.LET(
_xlpm.startCell, INDIRECT(AQ246),
_xlpm.row, IF(_xlfn.XLOOKUP(LEFT(R246),$L$157:$L$164,$M$157:$M$164,,0,1),--RIGHT(R246)*_xlfn.XLOOKUP(LEFT(R246),$L$157:$L$164,$O$157:$O$164,,0,1),0),
_xlpm.col, IF(_xlfn.XLOOKUP(LEFT(R246),$L$157:$L$164,$N$157:$N$164,,0,1),--RIGHT(R246)*_xlfn.XLOOKUP(LEFT(R246),$L$157:$L$164,$P$157:$P$164,,0,1),0),
_xlpm.adjRow, IF(ROW(_xlpm.startCell) + _xlpm.row &lt;= 0, 1, _xlpm.row),
_xlpm.adjCol, IF(COLUMN(_xlpm.startCell) + _xlpm.col &lt;= 0, 1, _xlpm.col),
_xlpm.ref, OFFSET(INDIRECT(AQ246),_xlpm.adjRow,_xlpm.adjCol,1,1),
ADDRESS(ROW(_xlpm.ref),COLUMN(_xlpm.ref),4,1))</f>
        <v>AC24</v>
      </c>
      <c r="BS246" s="4" t="str" cm="1">
        <f t="array" aca="1" ref="BS246" ca="1">_xlfn.LET(
_xlpm.startCell, INDIRECT(AR246),
_xlpm.row, IF(_xlfn.XLOOKUP(LEFT(S246),$L$157:$L$164,$M$157:$M$164,,0,1),--RIGHT(S246)*_xlfn.XLOOKUP(LEFT(S246),$L$157:$L$164,$O$157:$O$164,,0,1),0),
_xlpm.col, IF(_xlfn.XLOOKUP(LEFT(S246),$L$157:$L$164,$N$157:$N$164,,0,1),--RIGHT(S246)*_xlfn.XLOOKUP(LEFT(S246),$L$157:$L$164,$P$157:$P$164,,0,1),0),
_xlpm.adjRow, IF(ROW(_xlpm.startCell) + _xlpm.row &lt;= 0, 1, _xlpm.row),
_xlpm.adjCol, IF(COLUMN(_xlpm.startCell) + _xlpm.col &lt;= 0, 1, _xlpm.col),
_xlpm.ref, OFFSET(INDIRECT(AR246),_xlpm.adjRow,_xlpm.adjCol,1,1),
ADDRESS(ROW(_xlpm.ref),COLUMN(_xlpm.ref),4,1))</f>
        <v>AF27</v>
      </c>
      <c r="BT246" s="4" t="str" cm="1">
        <f t="array" aca="1" ref="BT246" ca="1">_xlfn.LET(
_xlpm.startCell, INDIRECT(AS246),
_xlpm.row, IF(_xlfn.XLOOKUP(LEFT(T246),$L$157:$L$164,$M$157:$M$164,,0,1),--RIGHT(T246)*_xlfn.XLOOKUP(LEFT(T246),$L$157:$L$164,$O$157:$O$164,,0,1),0),
_xlpm.col, IF(_xlfn.XLOOKUP(LEFT(T246),$L$157:$L$164,$N$157:$N$164,,0,1),--RIGHT(T246)*_xlfn.XLOOKUP(LEFT(T246),$L$157:$L$164,$P$157:$P$164,,0,1),0),
_xlpm.adjRow, IF(ROW(_xlpm.startCell) + _xlpm.row &lt;= 0, 1, _xlpm.row),
_xlpm.adjCol, IF(COLUMN(_xlpm.startCell) + _xlpm.col &lt;= 0, 1, _xlpm.col),
_xlpm.ref, OFFSET(INDIRECT(AS246),_xlpm.adjRow,_xlpm.adjCol,1,1),
ADDRESS(ROW(_xlpm.ref),COLUMN(_xlpm.ref),4,1))</f>
        <v>AK32</v>
      </c>
      <c r="BU246" s="4" t="str" cm="1">
        <f t="array" aca="1" ref="BU246" ca="1">_xlfn.LET(
_xlpm.startCell, INDIRECT(AT246),
_xlpm.row, IF(_xlfn.XLOOKUP(LEFT(U246),$L$157:$L$164,$M$157:$M$164,,0,1),--RIGHT(U246)*_xlfn.XLOOKUP(LEFT(U246),$L$157:$L$164,$O$157:$O$164,,0,1),0),
_xlpm.col, IF(_xlfn.XLOOKUP(LEFT(U246),$L$157:$L$164,$N$157:$N$164,,0,1),--RIGHT(U246)*_xlfn.XLOOKUP(LEFT(U246),$L$157:$L$164,$P$157:$P$164,,0,1),0),
_xlpm.adjRow, IF(ROW(_xlpm.startCell) + _xlpm.row &lt;= 0, 1, _xlpm.row),
_xlpm.adjCol, IF(COLUMN(_xlpm.startCell) + _xlpm.col &lt;= 0, 1, _xlpm.col),
_xlpm.ref, OFFSET(INDIRECT(AT246),_xlpm.adjRow,_xlpm.adjCol,1,1),
ADDRESS(ROW(_xlpm.ref),COLUMN(_xlpm.ref),4,1))</f>
        <v>AK26</v>
      </c>
      <c r="BV246" s="4" t="str" cm="1">
        <f t="array" aca="1" ref="BV246" ca="1">_xlfn.LET(
_xlpm.startCell, INDIRECT(AU246),
_xlpm.row, IF(_xlfn.XLOOKUP(LEFT(V246),$L$157:$L$164,$M$157:$M$164,,0,1),--RIGHT(V246)*_xlfn.XLOOKUP(LEFT(V246),$L$157:$L$164,$O$157:$O$164,,0,1),0),
_xlpm.col, IF(_xlfn.XLOOKUP(LEFT(V246),$L$157:$L$164,$N$157:$N$164,,0,1),--RIGHT(V246)*_xlfn.XLOOKUP(LEFT(V246),$L$157:$L$164,$P$157:$P$164,,0,1),0),
_xlpm.adjRow, IF(ROW(_xlpm.startCell) + _xlpm.row &lt;= 0, 1, _xlpm.row),
_xlpm.adjCol, IF(COLUMN(_xlpm.startCell) + _xlpm.col &lt;= 0, 1, _xlpm.col),
_xlpm.ref, OFFSET(INDIRECT(AU246),_xlpm.adjRow,_xlpm.adjCol,1,1),
ADDRESS(ROW(_xlpm.ref),COLUMN(_xlpm.ref),4,1))</f>
        <v>AK35</v>
      </c>
      <c r="BW246" s="4" t="str" cm="1">
        <f t="array" aca="1" ref="BW246" ca="1">_xlfn.LET(
_xlpm.startCell, INDIRECT(AV246),
_xlpm.row, IF(_xlfn.XLOOKUP(LEFT(W246),$L$157:$L$164,$M$157:$M$164,,0,1),--RIGHT(W246)*_xlfn.XLOOKUP(LEFT(W246),$L$157:$L$164,$O$157:$O$164,,0,1),0),
_xlpm.col, IF(_xlfn.XLOOKUP(LEFT(W246),$L$157:$L$164,$N$157:$N$164,,0,1),--RIGHT(W246)*_xlfn.XLOOKUP(LEFT(W246),$L$157:$L$164,$P$157:$P$164,,0,1),0),
_xlpm.adjRow, IF(ROW(_xlpm.startCell) + _xlpm.row &lt;= 0, 1, _xlpm.row),
_xlpm.adjCol, IF(COLUMN(_xlpm.startCell) + _xlpm.col &lt;= 0, 1, _xlpm.col),
_xlpm.ref, OFFSET(INDIRECT(AV246),_xlpm.adjRow,_xlpm.adjCol,1,1),
ADDRESS(ROW(_xlpm.ref),COLUMN(_xlpm.ref),4,1))</f>
        <v>AS35</v>
      </c>
      <c r="BX246" s="4" t="str" cm="1">
        <f t="array" aca="1" ref="BX246" ca="1">_xlfn.LET(
_xlpm.startCell, INDIRECT(AW246),
_xlpm.row, IF(_xlfn.XLOOKUP(LEFT(X246),$L$157:$L$164,$M$157:$M$164,,0,1),--RIGHT(X246)*_xlfn.XLOOKUP(LEFT(X246),$L$157:$L$164,$O$157:$O$164,,0,1),0),
_xlpm.col, IF(_xlfn.XLOOKUP(LEFT(X246),$L$157:$L$164,$N$157:$N$164,,0,1),--RIGHT(X246)*_xlfn.XLOOKUP(LEFT(X246),$L$157:$L$164,$P$157:$P$164,,0,1),0),
_xlpm.adjRow, IF(ROW(_xlpm.startCell) + _xlpm.row &lt;= 0, 1, _xlpm.row),
_xlpm.adjCol, IF(COLUMN(_xlpm.startCell) + _xlpm.col &lt;= 0, 1, _xlpm.col),
_xlpm.ref, OFFSET(INDIRECT(AW246),_xlpm.adjRow,_xlpm.adjCol,1,1),
ADDRESS(ROW(_xlpm.ref),COLUMN(_xlpm.ref),4,1))</f>
        <v>AU27</v>
      </c>
      <c r="BY246" s="4" t="str" cm="1">
        <f t="array" aca="1" ref="BY246" ca="1">_xlfn.LET(
_xlpm.startCell, INDIRECT(AX246),
_xlpm.row, IF(_xlfn.XLOOKUP(LEFT(Y246),$L$157:$L$164,$M$157:$M$164,,0,1),--RIGHT(Y246)*_xlfn.XLOOKUP(LEFT(Y246),$L$157:$L$164,$O$157:$O$164,,0,1),0),
_xlpm.col, IF(_xlfn.XLOOKUP(LEFT(Y246),$L$157:$L$164,$N$157:$N$164,,0,1),--RIGHT(Y246)*_xlfn.XLOOKUP(LEFT(Y246),$L$157:$L$164,$P$157:$P$164,,0,1),0),
_xlpm.adjRow, IF(ROW(_xlpm.startCell) + _xlpm.row &lt;= 0, 1, _xlpm.row),
_xlpm.adjCol, IF(COLUMN(_xlpm.startCell) + _xlpm.col &lt;= 0, 1, _xlpm.col),
_xlpm.ref, OFFSET(INDIRECT(AX246),_xlpm.adjRow,_xlpm.adjCol,1,1),
ADDRESS(ROW(_xlpm.ref),COLUMN(_xlpm.ref),4,1))</f>
        <v>BB27</v>
      </c>
      <c r="BZ246" s="4" t="str" cm="1">
        <f t="array" aca="1" ref="BZ246" ca="1">_xlfn.LET(
_xlpm.startCell, INDIRECT(AY246),
_xlpm.row, IF(_xlfn.XLOOKUP(LEFT(Z246),$L$157:$L$164,$M$157:$M$164,,0,1),--RIGHT(Z246)*_xlfn.XLOOKUP(LEFT(Z246),$L$157:$L$164,$O$157:$O$164,,0,1),0),
_xlpm.col, IF(_xlfn.XLOOKUP(LEFT(Z246),$L$157:$L$164,$N$157:$N$164,,0,1),--RIGHT(Z246)*_xlfn.XLOOKUP(LEFT(Z246),$L$157:$L$164,$P$157:$P$164,,0,1),0),
_xlpm.adjRow, IF(ROW(_xlpm.startCell) + _xlpm.row &lt;= 0, 1, _xlpm.row),
_xlpm.adjCol, IF(COLUMN(_xlpm.startCell) + _xlpm.col &lt;= 0, 1, _xlpm.col),
_xlpm.ref, OFFSET(INDIRECT(AY246),_xlpm.adjRow,_xlpm.adjCol,1,1),
ADDRESS(ROW(_xlpm.ref),COLUMN(_xlpm.ref),4,1))</f>
        <v>BH27</v>
      </c>
      <c r="CA246" s="4" t="str" cm="1">
        <f t="array" aca="1" ref="CA246" ca="1">_xlfn.LET(
_xlpm.startCell, INDIRECT(AZ246),
_xlpm.row, IF(_xlfn.XLOOKUP(LEFT(AA246),$L$157:$L$164,$M$157:$M$164,,0,1),--RIGHT(AA246)*_xlfn.XLOOKUP(LEFT(AA246),$L$157:$L$164,$O$157:$O$164,,0,1),0),
_xlpm.col, IF(_xlfn.XLOOKUP(LEFT(AA246),$L$157:$L$164,$N$157:$N$164,,0,1),--RIGHT(AA246)*_xlfn.XLOOKUP(LEFT(AA246),$L$157:$L$164,$P$157:$P$164,,0,1),0),
_xlpm.adjRow, IF(ROW(_xlpm.startCell) + _xlpm.row &lt;= 0, 1, _xlpm.row),
_xlpm.adjCol, IF(COLUMN(_xlpm.startCell) + _xlpm.col &lt;= 0, 1, _xlpm.col),
_xlpm.ref, OFFSET(INDIRECT(AZ246),_xlpm.adjRow,_xlpm.adjCol,1,1),
ADDRESS(ROW(_xlpm.ref),COLUMN(_xlpm.ref),4,1))</f>
        <v>BM22</v>
      </c>
      <c r="CB246" s="4" t="str" cm="1">
        <f t="array" aca="1" ref="CB246" ca="1">_xlfn.LET(
_xlpm.startCell, INDIRECT(BA246),
_xlpm.row, IF(_xlfn.XLOOKUP(LEFT(AB246),$L$157:$L$164,$M$157:$M$164,,0,1),--RIGHT(AB246)*_xlfn.XLOOKUP(LEFT(AB246),$L$157:$L$164,$O$157:$O$164,,0,1),0),
_xlpm.col, IF(_xlfn.XLOOKUP(LEFT(AB246),$L$157:$L$164,$N$157:$N$164,,0,1),--RIGHT(AB246)*_xlfn.XLOOKUP(LEFT(AB246),$L$157:$L$164,$P$157:$P$164,,0,1),0),
_xlpm.adjRow, IF(ROW(_xlpm.startCell) + _xlpm.row &lt;= 0, 1, _xlpm.row),
_xlpm.adjCol, IF(COLUMN(_xlpm.startCell) + _xlpm.col &lt;= 0, 1, _xlpm.col),
_xlpm.ref, OFFSET(INDIRECT(BA246),_xlpm.adjRow,_xlpm.adjCol,1,1),
ADDRESS(ROW(_xlpm.ref),COLUMN(_xlpm.ref),4,1))</f>
        <v>BQ17</v>
      </c>
      <c r="CC246" s="4" t="str" cm="1">
        <f t="array" aca="1" ref="CC246" ca="1">_xlfn.LET(
_xlpm.startCell, INDIRECT(BB246),
_xlpm.row, IF(_xlfn.XLOOKUP(LEFT(AC246),$L$157:$L$164,$M$157:$M$164,,0,1),--RIGHT(AC246)*_xlfn.XLOOKUP(LEFT(AC246),$L$157:$L$164,$O$157:$O$164,,0,1),0),
_xlpm.col, IF(_xlfn.XLOOKUP(LEFT(AC246),$L$157:$L$164,$N$157:$N$164,,0,1),--RIGHT(AC246)*_xlfn.XLOOKUP(LEFT(AC246),$L$157:$L$164,$P$157:$P$164,,0,1),0),
_xlpm.adjRow, IF(ROW(_xlpm.startCell) + _xlpm.row &lt;= 0, 1, _xlpm.row),
_xlpm.adjCol, IF(COLUMN(_xlpm.startCell) + _xlpm.col &lt;= 0, 1, _xlpm.col),
_xlpm.ref, OFFSET(INDIRECT(BB246),_xlpm.adjRow,_xlpm.adjCol,1,1),
ADDRESS(ROW(_xlpm.ref),COLUMN(_xlpm.ref),4,1))</f>
        <v>BG12</v>
      </c>
      <c r="CD246" s="4" t="str" cm="1">
        <f t="array" aca="1" ref="CD246" ca="1">_xlfn.LET(
_xlpm.startCell, INDIRECT(BC246),
_xlpm.row, IF(_xlfn.XLOOKUP(LEFT(AD246),$L$157:$L$164,$M$157:$M$164,,0,1),--RIGHT(AD246)*_xlfn.XLOOKUP(LEFT(AD246),$L$157:$L$164,$O$157:$O$164,,0,1),0),
_xlpm.col, IF(_xlfn.XLOOKUP(LEFT(AD246),$L$157:$L$164,$N$157:$N$164,,0,1),--RIGHT(AD246)*_xlfn.XLOOKUP(LEFT(AD246),$L$157:$L$164,$P$157:$P$164,,0,1),0),
_xlpm.adjRow, IF(ROW(_xlpm.startCell) + _xlpm.row &lt;= 0, 1, _xlpm.row),
_xlpm.adjCol, IF(COLUMN(_xlpm.startCell) + _xlpm.col &lt;= 0, 1, _xlpm.col),
_xlpm.ref, OFFSET(INDIRECT(BC246),_xlpm.adjRow,_xlpm.adjCol,1,1),
ADDRESS(ROW(_xlpm.ref),COLUMN(_xlpm.ref),4,1))</f>
        <v>AY12</v>
      </c>
      <c r="CE246" s="4" t="str" cm="1">
        <f t="array" aca="1" ref="CE246" ca="1">_xlfn.LET(
_xlpm.startCell, INDIRECT(BD246),
_xlpm.row, IF(_xlfn.XLOOKUP(LEFT(AE246),$L$157:$L$164,$M$157:$M$164,,0,1),--RIGHT(AE246)*_xlfn.XLOOKUP(LEFT(AE246),$L$157:$L$164,$O$157:$O$164,,0,1),0),
_xlpm.col, IF(_xlfn.XLOOKUP(LEFT(AE246),$L$157:$L$164,$N$157:$N$164,,0,1),--RIGHT(AE246)*_xlfn.XLOOKUP(LEFT(AE246),$L$157:$L$164,$P$157:$P$164,,0,1),0),
_xlpm.adjRow, IF(ROW(_xlpm.startCell) + _xlpm.row &lt;= 0, 1, _xlpm.row),
_xlpm.adjCol, IF(COLUMN(_xlpm.startCell) + _xlpm.col &lt;= 0, 1, _xlpm.col),
_xlpm.ref, OFFSET(INDIRECT(BD246),_xlpm.adjRow,_xlpm.adjCol,1,1),
ADDRESS(ROW(_xlpm.ref),COLUMN(_xlpm.ref),4,1))</f>
        <v>BB12</v>
      </c>
      <c r="CF246" s="4" t="str" cm="1">
        <f t="array" aca="1" ref="CF246" ca="1">_xlfn.LET(
_xlpm.startCell, INDIRECT(BE246),
_xlpm.row, IF(_xlfn.XLOOKUP(LEFT(AF246),$L$157:$L$164,$M$157:$M$164,,0,1),--RIGHT(AF246)*_xlfn.XLOOKUP(LEFT(AF246),$L$157:$L$164,$O$157:$O$164,,0,1),0),
_xlpm.col, IF(_xlfn.XLOOKUP(LEFT(AF246),$L$157:$L$164,$N$157:$N$164,,0,1),--RIGHT(AF246)*_xlfn.XLOOKUP(LEFT(AF246),$L$157:$L$164,$P$157:$P$164,,0,1),0),
_xlpm.adjRow, IF(ROW(_xlpm.startCell) + _xlpm.row &lt;= 0, 1, _xlpm.row),
_xlpm.adjCol, IF(COLUMN(_xlpm.startCell) + _xlpm.col &lt;= 0, 1, _xlpm.col),
_xlpm.ref, OFFSET(INDIRECT(BE246),_xlpm.adjRow,_xlpm.adjCol,1,1),
ADDRESS(ROW(_xlpm.ref),COLUMN(_xlpm.ref),4,1))</f>
        <v>BB8</v>
      </c>
      <c r="CG246" s="4"/>
      <c r="CH246" s="4"/>
      <c r="CI246" s="4"/>
      <c r="CK246" s="1" t="b">
        <f ca="1"/>
        <v>0</v>
      </c>
      <c r="CL246" s="1" t="b">
        <f ca="1"/>
        <v>1</v>
      </c>
      <c r="CM246" s="1" t="b">
        <f ca="1"/>
        <v>1</v>
      </c>
      <c r="CN246" s="1" t="b">
        <f ca="1"/>
        <v>1</v>
      </c>
      <c r="CO246" s="1" t="b">
        <f ca="1"/>
        <v>1</v>
      </c>
      <c r="CP246" s="1" t="b">
        <f ca="1"/>
        <v>1</v>
      </c>
      <c r="CQ246" s="5" t="b">
        <f ca="1"/>
        <v>1</v>
      </c>
      <c r="CR246" s="4" t="b">
        <f ca="1"/>
        <v>0</v>
      </c>
      <c r="CS246" s="1" t="b">
        <f ca="1"/>
        <v>1</v>
      </c>
      <c r="CT246" s="1" t="b">
        <f ca="1"/>
        <v>1</v>
      </c>
      <c r="CU246" s="1" t="b">
        <f ca="1"/>
        <v>1</v>
      </c>
      <c r="CV246" s="1" t="b">
        <f ca="1"/>
        <v>1</v>
      </c>
      <c r="CW246" s="1" t="b">
        <f ca="1"/>
        <v>0</v>
      </c>
      <c r="CX246" s="1" t="b">
        <f ca="1"/>
        <v>1</v>
      </c>
      <c r="CY246" s="1" t="b">
        <f ca="1"/>
        <v>0</v>
      </c>
      <c r="CZ246" s="1" t="b">
        <f ca="1"/>
        <v>0</v>
      </c>
      <c r="DA246" s="1" t="b">
        <f ca="1"/>
        <v>1</v>
      </c>
      <c r="DB246" s="1" t="b">
        <f ca="1"/>
        <v>1</v>
      </c>
      <c r="DC246" s="1" t="b">
        <f ca="1"/>
        <v>1</v>
      </c>
      <c r="DD246" s="1" t="b">
        <f ca="1"/>
        <v>0</v>
      </c>
      <c r="DE246" s="1" t="b">
        <f ca="1"/>
        <v>0</v>
      </c>
      <c r="DF246" s="1" t="b">
        <f ca="1"/>
        <v>1</v>
      </c>
      <c r="DG246" s="1" t="b">
        <f ca="1"/>
        <v>1</v>
      </c>
      <c r="DH246" s="1" t="b">
        <f ca="1"/>
        <v>1</v>
      </c>
      <c r="DI246" s="1" t="b">
        <f ca="1"/>
        <v>1</v>
      </c>
    </row>
    <row r="247" spans="2:250" s="1" customFormat="1" ht="23.25">
      <c r="B247" s="14">
        <f t="shared" si="6"/>
        <v>117</v>
      </c>
      <c r="C247" s="12">
        <v>6</v>
      </c>
      <c r="D247" s="161">
        <v>8</v>
      </c>
      <c r="E247" s="23" t="str">
        <f ca="1"/>
        <v>AM8</v>
      </c>
      <c r="F247" s="5"/>
      <c r="G247" s="15" t="s">
        <v>130</v>
      </c>
      <c r="H247" s="15" t="s">
        <v>57</v>
      </c>
      <c r="I247" s="15" t="s">
        <v>58</v>
      </c>
      <c r="J247" s="15" t="s">
        <v>100</v>
      </c>
      <c r="K247" s="15" t="s">
        <v>65</v>
      </c>
      <c r="L247" s="15" t="s">
        <v>51</v>
      </c>
      <c r="M247" s="15" t="s">
        <v>95</v>
      </c>
      <c r="N247" s="15" t="s">
        <v>59</v>
      </c>
      <c r="O247" s="15" t="s">
        <v>71</v>
      </c>
      <c r="P247" s="15" t="s">
        <v>61</v>
      </c>
      <c r="Q247" s="15" t="s">
        <v>76</v>
      </c>
      <c r="R247" s="15" t="s">
        <v>112</v>
      </c>
      <c r="S247" s="15" t="s">
        <v>57</v>
      </c>
      <c r="T247" s="15" t="s">
        <v>58</v>
      </c>
      <c r="U247" s="15" t="s">
        <v>90</v>
      </c>
      <c r="V247" s="15" t="s">
        <v>98</v>
      </c>
      <c r="W247" s="15" t="s">
        <v>116</v>
      </c>
      <c r="X247" s="15" t="s">
        <v>73</v>
      </c>
      <c r="Y247" s="15" t="s">
        <v>65</v>
      </c>
      <c r="Z247" s="15" t="s">
        <v>50</v>
      </c>
      <c r="AA247" s="15" t="s">
        <v>104</v>
      </c>
      <c r="AB247" s="15" t="s">
        <v>85</v>
      </c>
      <c r="AC247" s="15" t="s">
        <v>101</v>
      </c>
      <c r="AD247" s="15" t="s">
        <v>68</v>
      </c>
      <c r="AE247" s="15" t="s">
        <v>92</v>
      </c>
      <c r="AF247" s="15" t="s">
        <v>72</v>
      </c>
      <c r="AH247" s="1" t="str" cm="1">
        <f t="array" aca="1" ref="AH247" ca="1">_xlfn.LET(
_xlpm.startCell, INDIRECT(G247),
_xlpm.row, IF(_xlfn.XLOOKUP(LEFT(H247),$L$157:$L$164,$M$157:$M$164,,0,1),--RIGHT(H247)*_xlfn.XLOOKUP(LEFT(H247),$L$157:$L$164,$O$157:$O$164,,0,1),0),
_xlpm.col, IF(_xlfn.XLOOKUP(LEFT(H247),$L$157:$L$164,$N$157:$N$164,,0,1),--RIGHT(H247)*_xlfn.XLOOKUP(LEFT(H247),$L$157:$L$164,$P$157:$P$164,,0,1),0),
_xlpm.adjRow, IF(ROW(_xlpm.startCell) + _xlpm.row &lt;= 0, 1, _xlpm.row),
_xlpm.adjCol, IF(COLUMN(_xlpm.startCell) + _xlpm.col &lt;= 0, 1, _xlpm.col),
_xlpm.ref, OFFSET(INDIRECT(G247),_xlpm.adjRow,_xlpm.adjCol,1,1),
ADDRESS(_xlfn.IFS(ROW(_xlpm.ref)&lt;8,8,ROW(_xlpm.ref)&gt;27,27,TRUE,ROW(_xlpm.ref)),_xlfn.IFS(COLUMN(_xlpm.ref)&lt;5,5,COLUMN(_xlpm.ref)&gt;64,64,TRUE,COLUMN(_xlpm.ref)),4,1))</f>
        <v>AD17</v>
      </c>
      <c r="AI247" s="1" t="str" cm="1">
        <f t="array" aca="1" ref="AI247" ca="1">_xlfn.LET(
_xlpm.startCell, INDIRECT(AH247),
_xlpm.row, IF(_xlfn.XLOOKUP(LEFT(I247),$L$157:$L$164,$M$157:$M$164,,0,1),--RIGHT(I247)*_xlfn.XLOOKUP(LEFT(I247),$L$157:$L$164,$O$157:$O$164,,0,1),0),
_xlpm.col, IF(_xlfn.XLOOKUP(LEFT(I247),$L$157:$L$164,$N$157:$N$164,,0,1),--RIGHT(I247)*_xlfn.XLOOKUP(LEFT(I247),$L$157:$L$164,$P$157:$P$164,,0,1),0),
_xlpm.adjRow, IF(ROW(_xlpm.startCell) + _xlpm.row &lt;= 0, 1, _xlpm.row),
_xlpm.adjCol, IF(COLUMN(_xlpm.startCell) + _xlpm.col &lt;= 0, 1, _xlpm.col),
_xlpm.ref, OFFSET(INDIRECT(AH247),_xlpm.adjRow,_xlpm.adjCol,1,1),
ADDRESS(_xlfn.IFS(ROW(_xlpm.ref)&lt;8,8,ROW(_xlpm.ref)&gt;27,27,TRUE,ROW(_xlpm.ref)),_xlfn.IFS(COLUMN(_xlpm.ref)&lt;5,5,COLUMN(_xlpm.ref)&gt;64,64,TRUE,COLUMN(_xlpm.ref)),4,1))</f>
        <v>AG20</v>
      </c>
      <c r="AJ247" s="1" t="str" cm="1">
        <f t="array" aca="1" ref="AJ247" ca="1">_xlfn.LET(
_xlpm.startCell, INDIRECT(AI247),
_xlpm.row, IF(_xlfn.XLOOKUP(LEFT(J247),$L$157:$L$164,$M$157:$M$164,,0,1),--RIGHT(J247)*_xlfn.XLOOKUP(LEFT(J247),$L$157:$L$164,$O$157:$O$164,,0,1),0),
_xlpm.col, IF(_xlfn.XLOOKUP(LEFT(J247),$L$157:$L$164,$N$157:$N$164,,0,1),--RIGHT(J247)*_xlfn.XLOOKUP(LEFT(J247),$L$157:$L$164,$P$157:$P$164,,0,1),0),
_xlpm.adjRow, IF(ROW(_xlpm.startCell) + _xlpm.row &lt;= 0, 1, _xlpm.row),
_xlpm.adjCol, IF(COLUMN(_xlpm.startCell) + _xlpm.col &lt;= 0, 1, _xlpm.col),
_xlpm.ref, OFFSET(INDIRECT(AI247),_xlpm.adjRow,_xlpm.adjCol,1,1),
ADDRESS(_xlfn.IFS(ROW(_xlpm.ref)&lt;8,8,ROW(_xlpm.ref)&gt;27,27,TRUE,ROW(_xlpm.ref)),_xlfn.IFS(COLUMN(_xlpm.ref)&lt;5,5,COLUMN(_xlpm.ref)&gt;64,64,TRUE,COLUMN(_xlpm.ref)),4,1))</f>
        <v>AG19</v>
      </c>
      <c r="AK247" s="1" t="str" cm="1">
        <f t="array" aca="1" ref="AK247" ca="1">_xlfn.LET(
_xlpm.startCell, INDIRECT(AJ247),
_xlpm.row, IF(_xlfn.XLOOKUP(LEFT(K247),$L$157:$L$164,$M$157:$M$164,,0,1),--RIGHT(K247)*_xlfn.XLOOKUP(LEFT(K247),$L$157:$L$164,$O$157:$O$164,,0,1),0),
_xlpm.col, IF(_xlfn.XLOOKUP(LEFT(K247),$L$157:$L$164,$N$157:$N$164,,0,1),--RIGHT(K247)*_xlfn.XLOOKUP(LEFT(K247),$L$157:$L$164,$P$157:$P$164,,0,1),0),
_xlpm.adjRow, IF(ROW(_xlpm.startCell) + _xlpm.row &lt;= 0, 1, _xlpm.row),
_xlpm.adjCol, IF(COLUMN(_xlpm.startCell) + _xlpm.col &lt;= 0, 1, _xlpm.col),
_xlpm.ref, OFFSET(INDIRECT(AJ247),_xlpm.adjRow,_xlpm.adjCol,1,1),
ADDRESS(_xlfn.IFS(ROW(_xlpm.ref)&lt;8,8,ROW(_xlpm.ref)&gt;27,27,TRUE,ROW(_xlpm.ref)),_xlfn.IFS(COLUMN(_xlpm.ref)&lt;5,5,COLUMN(_xlpm.ref)&gt;64,64,TRUE,COLUMN(_xlpm.ref)),4,1))</f>
        <v>AC23</v>
      </c>
      <c r="AL247" s="1" t="str" cm="1">
        <f t="array" aca="1" ref="AL247" ca="1">_xlfn.LET(
_xlpm.startCell, INDIRECT(AK247),
_xlpm.row, IF(_xlfn.XLOOKUP(LEFT(L247),$L$157:$L$164,$M$157:$M$164,,0,1),--RIGHT(L247)*_xlfn.XLOOKUP(LEFT(L247),$L$157:$L$164,$O$157:$O$164,,0,1),0),
_xlpm.col, IF(_xlfn.XLOOKUP(LEFT(L247),$L$157:$L$164,$N$157:$N$164,,0,1),--RIGHT(L247)*_xlfn.XLOOKUP(LEFT(L247),$L$157:$L$164,$P$157:$P$164,,0,1),0),
_xlpm.adjRow, IF(ROW(_xlpm.startCell) + _xlpm.row &lt;= 0, 1, _xlpm.row),
_xlpm.adjCol, IF(COLUMN(_xlpm.startCell) + _xlpm.col &lt;= 0, 1, _xlpm.col),
_xlpm.ref, OFFSET(INDIRECT(AK247),_xlpm.adjRow,_xlpm.adjCol,1,1),
ADDRESS(_xlfn.IFS(ROW(_xlpm.ref)&lt;8,8,ROW(_xlpm.ref)&gt;27,27,TRUE,ROW(_xlpm.ref)),_xlfn.IFS(COLUMN(_xlpm.ref)&lt;5,5,COLUMN(_xlpm.ref)&gt;64,64,TRUE,COLUMN(_xlpm.ref)),4,1))</f>
        <v>U27</v>
      </c>
      <c r="AM247" s="1" t="str" cm="1">
        <f t="array" aca="1" ref="AM247" ca="1">_xlfn.LET(
_xlpm.startCell, INDIRECT(AL247),
_xlpm.row, IF(_xlfn.XLOOKUP(LEFT(M247),$L$157:$L$164,$M$157:$M$164,,0,1),--RIGHT(M247)*_xlfn.XLOOKUP(LEFT(M247),$L$157:$L$164,$O$157:$O$164,,0,1),0),
_xlpm.col, IF(_xlfn.XLOOKUP(LEFT(M247),$L$157:$L$164,$N$157:$N$164,,0,1),--RIGHT(M247)*_xlfn.XLOOKUP(LEFT(M247),$L$157:$L$164,$P$157:$P$164,,0,1),0),
_xlpm.adjRow, IF(ROW(_xlpm.startCell) + _xlpm.row &lt;= 0, 1, _xlpm.row),
_xlpm.adjCol, IF(COLUMN(_xlpm.startCell) + _xlpm.col &lt;= 0, 1, _xlpm.col),
_xlpm.ref, OFFSET(INDIRECT(AL247),_xlpm.adjRow,_xlpm.adjCol,1,1),
ADDRESS(_xlfn.IFS(ROW(_xlpm.ref)&lt;8,8,ROW(_xlpm.ref)&gt;27,27,TRUE,ROW(_xlpm.ref)),_xlfn.IFS(COLUMN(_xlpm.ref)&lt;5,5,COLUMN(_xlpm.ref)&gt;64,64,TRUE,COLUMN(_xlpm.ref)),4,1))</f>
        <v>U27</v>
      </c>
      <c r="AN247" s="1" t="str" cm="1">
        <f t="array" aca="1" ref="AN247" ca="1">_xlfn.LET(
_xlpm.startCell, INDIRECT(AM247),
_xlpm.row, IF(_xlfn.XLOOKUP(LEFT(N247),$L$157:$L$164,$M$157:$M$164,,0,1),--RIGHT(N247)*_xlfn.XLOOKUP(LEFT(N247),$L$157:$L$164,$O$157:$O$164,,0,1),0),
_xlpm.col, IF(_xlfn.XLOOKUP(LEFT(N247),$L$157:$L$164,$N$157:$N$164,,0,1),--RIGHT(N247)*_xlfn.XLOOKUP(LEFT(N247),$L$157:$L$164,$P$157:$P$164,,0,1),0),
_xlpm.adjRow, IF(ROW(_xlpm.startCell) + _xlpm.row &lt;= 0, 1, _xlpm.row),
_xlpm.adjCol, IF(COLUMN(_xlpm.startCell) + _xlpm.col &lt;= 0, 1, _xlpm.col),
_xlpm.ref, OFFSET(INDIRECT(AM247),_xlpm.adjRow,_xlpm.adjCol,1,1),
ADDRESS(_xlfn.IFS(ROW(_xlpm.ref)&lt;8,8,ROW(_xlpm.ref)&gt;27,27,TRUE,ROW(_xlpm.ref)),_xlfn.IFS(COLUMN(_xlpm.ref)&lt;5,5,COLUMN(_xlpm.ref)&gt;64,64,TRUE,COLUMN(_xlpm.ref)),4,1))</f>
        <v>P22</v>
      </c>
      <c r="AO247" s="1" t="str" cm="1">
        <f t="array" aca="1" ref="AO247" ca="1">_xlfn.LET(
_xlpm.startCell, INDIRECT(AN247),
_xlpm.row, IF(_xlfn.XLOOKUP(LEFT(O247),$L$157:$L$164,$M$157:$M$164,,0,1),--RIGHT(O247)*_xlfn.XLOOKUP(LEFT(O247),$L$157:$L$164,$O$157:$O$164,,0,1),0),
_xlpm.col, IF(_xlfn.XLOOKUP(LEFT(O247),$L$157:$L$164,$N$157:$N$164,,0,1),--RIGHT(O247)*_xlfn.XLOOKUP(LEFT(O247),$L$157:$L$164,$P$157:$P$164,,0,1),0),
_xlpm.adjRow, IF(ROW(_xlpm.startCell) + _xlpm.row &lt;= 0, 1, _xlpm.row),
_xlpm.adjCol, IF(COLUMN(_xlpm.startCell) + _xlpm.col &lt;= 0, 1, _xlpm.col),
_xlpm.ref, OFFSET(INDIRECT(AN247),_xlpm.adjRow,_xlpm.adjCol,1,1),
ADDRESS(_xlfn.IFS(ROW(_xlpm.ref)&lt;8,8,ROW(_xlpm.ref)&gt;27,27,TRUE,ROW(_xlpm.ref)),_xlfn.IFS(COLUMN(_xlpm.ref)&lt;5,5,COLUMN(_xlpm.ref)&gt;64,64,TRUE,COLUMN(_xlpm.ref)),4,1))</f>
        <v>L18</v>
      </c>
      <c r="AP247" s="1" t="str" cm="1">
        <f t="array" aca="1" ref="AP247" ca="1">_xlfn.LET(
_xlpm.startCell, INDIRECT(AO247),
_xlpm.row, IF(_xlfn.XLOOKUP(LEFT(P247),$L$157:$L$164,$M$157:$M$164,,0,1),--RIGHT(P247)*_xlfn.XLOOKUP(LEFT(P247),$L$157:$L$164,$O$157:$O$164,,0,1),0),
_xlpm.col, IF(_xlfn.XLOOKUP(LEFT(P247),$L$157:$L$164,$N$157:$N$164,,0,1),--RIGHT(P247)*_xlfn.XLOOKUP(LEFT(P247),$L$157:$L$164,$P$157:$P$164,,0,1),0),
_xlpm.adjRow, IF(ROW(_xlpm.startCell) + _xlpm.row &lt;= 0, 1, _xlpm.row),
_xlpm.adjCol, IF(COLUMN(_xlpm.startCell) + _xlpm.col &lt;= 0, 1, _xlpm.col),
_xlpm.ref, OFFSET(INDIRECT(AO247),_xlpm.adjRow,_xlpm.adjCol,1,1),
ADDRESS(_xlfn.IFS(ROW(_xlpm.ref)&lt;8,8,ROW(_xlpm.ref)&gt;27,27,TRUE,ROW(_xlpm.ref)),_xlfn.IFS(COLUMN(_xlpm.ref)&lt;5,5,COLUMN(_xlpm.ref)&gt;64,64,TRUE,COLUMN(_xlpm.ref)),4,1))</f>
        <v>U9</v>
      </c>
      <c r="AQ247" s="1" t="str" cm="1">
        <f t="array" aca="1" ref="AQ247" ca="1">_xlfn.LET(
_xlpm.startCell, INDIRECT(AP247),
_xlpm.row, IF(_xlfn.XLOOKUP(LEFT(Q247),$L$157:$L$164,$M$157:$M$164,,0,1),--RIGHT(Q247)*_xlfn.XLOOKUP(LEFT(Q247),$L$157:$L$164,$O$157:$O$164,,0,1),0),
_xlpm.col, IF(_xlfn.XLOOKUP(LEFT(Q247),$L$157:$L$164,$N$157:$N$164,,0,1),--RIGHT(Q247)*_xlfn.XLOOKUP(LEFT(Q247),$L$157:$L$164,$P$157:$P$164,,0,1),0),
_xlpm.adjRow, IF(ROW(_xlpm.startCell) + _xlpm.row &lt;= 0, 1, _xlpm.row),
_xlpm.adjCol, IF(COLUMN(_xlpm.startCell) + _xlpm.col &lt;= 0, 1, _xlpm.col),
_xlpm.ref, OFFSET(INDIRECT(AP247),_xlpm.adjRow,_xlpm.adjCol,1,1),
ADDRESS(_xlfn.IFS(ROW(_xlpm.ref)&lt;8,8,ROW(_xlpm.ref)&gt;27,27,TRUE,ROW(_xlpm.ref)),_xlfn.IFS(COLUMN(_xlpm.ref)&lt;5,5,COLUMN(_xlpm.ref)&gt;64,64,TRUE,COLUMN(_xlpm.ref)),4,1))</f>
        <v>R9</v>
      </c>
      <c r="AR247" s="1" t="str" cm="1">
        <f t="array" aca="1" ref="AR247" ca="1">_xlfn.LET(
_xlpm.startCell, INDIRECT(AQ247),
_xlpm.row, IF(_xlfn.XLOOKUP(LEFT(R247),$L$157:$L$164,$M$157:$M$164,,0,1),--RIGHT(R247)*_xlfn.XLOOKUP(LEFT(R247),$L$157:$L$164,$O$157:$O$164,,0,1),0),
_xlpm.col, IF(_xlfn.XLOOKUP(LEFT(R247),$L$157:$L$164,$N$157:$N$164,,0,1),--RIGHT(R247)*_xlfn.XLOOKUP(LEFT(R247),$L$157:$L$164,$P$157:$P$164,,0,1),0),
_xlpm.adjRow, IF(ROW(_xlpm.startCell) + _xlpm.row &lt;= 0, 1, _xlpm.row),
_xlpm.adjCol, IF(COLUMN(_xlpm.startCell) + _xlpm.col &lt;= 0, 1, _xlpm.col),
_xlpm.ref, OFFSET(INDIRECT(AQ247),_xlpm.adjRow,_xlpm.adjCol,1,1),
ADDRESS(_xlfn.IFS(ROW(_xlpm.ref)&lt;8,8,ROW(_xlpm.ref)&gt;27,27,TRUE,ROW(_xlpm.ref)),_xlfn.IFS(COLUMN(_xlpm.ref)&lt;5,5,COLUMN(_xlpm.ref)&gt;64,64,TRUE,COLUMN(_xlpm.ref)),4,1))</f>
        <v>W8</v>
      </c>
      <c r="AS247" s="1" t="str" cm="1">
        <f t="array" aca="1" ref="AS247" ca="1">_xlfn.LET(
_xlpm.startCell, INDIRECT(AR247),
_xlpm.row, IF(_xlfn.XLOOKUP(LEFT(S247),$L$157:$L$164,$M$157:$M$164,,0,1),--RIGHT(S247)*_xlfn.XLOOKUP(LEFT(S247),$L$157:$L$164,$O$157:$O$164,,0,1),0),
_xlpm.col, IF(_xlfn.XLOOKUP(LEFT(S247),$L$157:$L$164,$N$157:$N$164,,0,1),--RIGHT(S247)*_xlfn.XLOOKUP(LEFT(S247),$L$157:$L$164,$P$157:$P$164,,0,1),0),
_xlpm.adjRow, IF(ROW(_xlpm.startCell) + _xlpm.row &lt;= 0, 1, _xlpm.row),
_xlpm.adjCol, IF(COLUMN(_xlpm.startCell) + _xlpm.col &lt;= 0, 1, _xlpm.col),
_xlpm.ref, OFFSET(INDIRECT(AR247),_xlpm.adjRow,_xlpm.adjCol,1,1),
ADDRESS(_xlfn.IFS(ROW(_xlpm.ref)&lt;8,8,ROW(_xlpm.ref)&gt;27,27,TRUE,ROW(_xlpm.ref)),_xlfn.IFS(COLUMN(_xlpm.ref)&lt;5,5,COLUMN(_xlpm.ref)&gt;64,64,TRUE,COLUMN(_xlpm.ref)),4,1))</f>
        <v>X8</v>
      </c>
      <c r="AT247" s="1" t="str" cm="1">
        <f t="array" aca="1" ref="AT247" ca="1">_xlfn.LET(
_xlpm.startCell, INDIRECT(AS247),
_xlpm.row, IF(_xlfn.XLOOKUP(LEFT(T247),$L$157:$L$164,$M$157:$M$164,,0,1),--RIGHT(T247)*_xlfn.XLOOKUP(LEFT(T247),$L$157:$L$164,$O$157:$O$164,,0,1),0),
_xlpm.col, IF(_xlfn.XLOOKUP(LEFT(T247),$L$157:$L$164,$N$157:$N$164,,0,1),--RIGHT(T247)*_xlfn.XLOOKUP(LEFT(T247),$L$157:$L$164,$P$157:$P$164,,0,1),0),
_xlpm.adjRow, IF(ROW(_xlpm.startCell) + _xlpm.row &lt;= 0, 1, _xlpm.row),
_xlpm.adjCol, IF(COLUMN(_xlpm.startCell) + _xlpm.col &lt;= 0, 1, _xlpm.col),
_xlpm.ref, OFFSET(INDIRECT(AS247),_xlpm.adjRow,_xlpm.adjCol,1,1),
ADDRESS(_xlfn.IFS(ROW(_xlpm.ref)&lt;8,8,ROW(_xlpm.ref)&gt;27,27,TRUE,ROW(_xlpm.ref)),_xlfn.IFS(COLUMN(_xlpm.ref)&lt;5,5,COLUMN(_xlpm.ref)&gt;64,64,TRUE,COLUMN(_xlpm.ref)),4,1))</f>
        <v>AA11</v>
      </c>
      <c r="AU247" s="1" t="str" cm="1">
        <f t="array" aca="1" ref="AU247" ca="1">_xlfn.LET(
_xlpm.startCell, INDIRECT(AT247),
_xlpm.row, IF(_xlfn.XLOOKUP(LEFT(U247),$L$157:$L$164,$M$157:$M$164,,0,1),--RIGHT(U247)*_xlfn.XLOOKUP(LEFT(U247),$L$157:$L$164,$O$157:$O$164,,0,1),0),
_xlpm.col, IF(_xlfn.XLOOKUP(LEFT(U247),$L$157:$L$164,$N$157:$N$164,,0,1),--RIGHT(U247)*_xlfn.XLOOKUP(LEFT(U247),$L$157:$L$164,$P$157:$P$164,,0,1),0),
_xlpm.adjRow, IF(ROW(_xlpm.startCell) + _xlpm.row &lt;= 0, 1, _xlpm.row),
_xlpm.adjCol, IF(COLUMN(_xlpm.startCell) + _xlpm.col &lt;= 0, 1, _xlpm.col),
_xlpm.ref, OFFSET(INDIRECT(AT247),_xlpm.adjRow,_xlpm.adjCol,1,1),
ADDRESS(_xlfn.IFS(ROW(_xlpm.ref)&lt;8,8,ROW(_xlpm.ref)&gt;27,27,TRUE,ROW(_xlpm.ref)),_xlfn.IFS(COLUMN(_xlpm.ref)&lt;5,5,COLUMN(_xlpm.ref)&gt;64,64,TRUE,COLUMN(_xlpm.ref)),4,1))</f>
        <v>AG11</v>
      </c>
      <c r="AV247" s="1" t="str" cm="1">
        <f t="array" aca="1" ref="AV247" ca="1">_xlfn.LET(
_xlpm.startCell, INDIRECT(AU247),
_xlpm.row, IF(_xlfn.XLOOKUP(LEFT(V247),$L$157:$L$164,$M$157:$M$164,,0,1),--RIGHT(V247)*_xlfn.XLOOKUP(LEFT(V247),$L$157:$L$164,$O$157:$O$164,,0,1),0),
_xlpm.col, IF(_xlfn.XLOOKUP(LEFT(V247),$L$157:$L$164,$N$157:$N$164,,0,1),--RIGHT(V247)*_xlfn.XLOOKUP(LEFT(V247),$L$157:$L$164,$P$157:$P$164,,0,1),0),
_xlpm.adjRow, IF(ROW(_xlpm.startCell) + _xlpm.row &lt;= 0, 1, _xlpm.row),
_xlpm.adjCol, IF(COLUMN(_xlpm.startCell) + _xlpm.col &lt;= 0, 1, _xlpm.col),
_xlpm.ref, OFFSET(INDIRECT(AU247),_xlpm.adjRow,_xlpm.adjCol,1,1),
ADDRESS(_xlfn.IFS(ROW(_xlpm.ref)&lt;8,8,ROW(_xlpm.ref)&gt;27,27,TRUE,ROW(_xlpm.ref)),_xlfn.IFS(COLUMN(_xlpm.ref)&lt;5,5,COLUMN(_xlpm.ref)&gt;64,64,TRUE,COLUMN(_xlpm.ref)),4,1))</f>
        <v>AG9</v>
      </c>
      <c r="AW247" s="1" t="str" cm="1">
        <f t="array" aca="1" ref="AW247" ca="1">_xlfn.LET(
_xlpm.startCell, INDIRECT(AV247),
_xlpm.row, IF(_xlfn.XLOOKUP(LEFT(W247),$L$157:$L$164,$M$157:$M$164,,0,1),--RIGHT(W247)*_xlfn.XLOOKUP(LEFT(W247),$L$157:$L$164,$O$157:$O$164,,0,1),0),
_xlpm.col, IF(_xlfn.XLOOKUP(LEFT(W247),$L$157:$L$164,$N$157:$N$164,,0,1),--RIGHT(W247)*_xlfn.XLOOKUP(LEFT(W247),$L$157:$L$164,$P$157:$P$164,,0,1),0),
_xlpm.adjRow, IF(ROW(_xlpm.startCell) + _xlpm.row &lt;= 0, 1, _xlpm.row),
_xlpm.adjCol, IF(COLUMN(_xlpm.startCell) + _xlpm.col &lt;= 0, 1, _xlpm.col),
_xlpm.ref, OFFSET(INDIRECT(AV247),_xlpm.adjRow,_xlpm.adjCol,1,1),
ADDRESS(_xlfn.IFS(ROW(_xlpm.ref)&lt;8,8,ROW(_xlpm.ref)&gt;27,27,TRUE,ROW(_xlpm.ref)),_xlfn.IFS(COLUMN(_xlpm.ref)&lt;5,5,COLUMN(_xlpm.ref)&gt;64,64,TRUE,COLUMN(_xlpm.ref)),4,1))</f>
        <v>Y8</v>
      </c>
      <c r="AX247" s="1" t="str" cm="1">
        <f t="array" aca="1" ref="AX247" ca="1">_xlfn.LET(
_xlpm.startCell, INDIRECT(AW247),
_xlpm.row, IF(_xlfn.XLOOKUP(LEFT(X247),$L$157:$L$164,$M$157:$M$164,,0,1),--RIGHT(X247)*_xlfn.XLOOKUP(LEFT(X247),$L$157:$L$164,$O$157:$O$164,,0,1),0),
_xlpm.col, IF(_xlfn.XLOOKUP(LEFT(X247),$L$157:$L$164,$N$157:$N$164,,0,1),--RIGHT(X247)*_xlfn.XLOOKUP(LEFT(X247),$L$157:$L$164,$P$157:$P$164,,0,1),0),
_xlpm.adjRow, IF(ROW(_xlpm.startCell) + _xlpm.row &lt;= 0, 1, _xlpm.row),
_xlpm.adjCol, IF(COLUMN(_xlpm.startCell) + _xlpm.col &lt;= 0, 1, _xlpm.col),
_xlpm.ref, OFFSET(INDIRECT(AW247),_xlpm.adjRow,_xlpm.adjCol,1,1),
ADDRESS(_xlfn.IFS(ROW(_xlpm.ref)&lt;8,8,ROW(_xlpm.ref)&gt;27,27,TRUE,ROW(_xlpm.ref)),_xlfn.IFS(COLUMN(_xlpm.ref)&lt;5,5,COLUMN(_xlpm.ref)&gt;64,64,TRUE,COLUMN(_xlpm.ref)),4,1))</f>
        <v>AB8</v>
      </c>
      <c r="AY247" s="1" t="str" cm="1">
        <f t="array" aca="1" ref="AY247" ca="1">_xlfn.LET(
_xlpm.startCell, INDIRECT(AX247),
_xlpm.row, IF(_xlfn.XLOOKUP(LEFT(Y247),$L$157:$L$164,$M$157:$M$164,,0,1),--RIGHT(Y247)*_xlfn.XLOOKUP(LEFT(Y247),$L$157:$L$164,$O$157:$O$164,,0,1),0),
_xlpm.col, IF(_xlfn.XLOOKUP(LEFT(Y247),$L$157:$L$164,$N$157:$N$164,,0,1),--RIGHT(Y247)*_xlfn.XLOOKUP(LEFT(Y247),$L$157:$L$164,$P$157:$P$164,,0,1),0),
_xlpm.adjRow, IF(ROW(_xlpm.startCell) + _xlpm.row &lt;= 0, 1, _xlpm.row),
_xlpm.adjCol, IF(COLUMN(_xlpm.startCell) + _xlpm.col &lt;= 0, 1, _xlpm.col),
_xlpm.ref, OFFSET(INDIRECT(AX247),_xlpm.adjRow,_xlpm.adjCol,1,1),
ADDRESS(_xlfn.IFS(ROW(_xlpm.ref)&lt;8,8,ROW(_xlpm.ref)&gt;27,27,TRUE,ROW(_xlpm.ref)),_xlfn.IFS(COLUMN(_xlpm.ref)&lt;5,5,COLUMN(_xlpm.ref)&gt;64,64,TRUE,COLUMN(_xlpm.ref)),4,1))</f>
        <v>X12</v>
      </c>
      <c r="AZ247" s="1" t="str" cm="1">
        <f t="array" aca="1" ref="AZ247" ca="1">_xlfn.LET(
_xlpm.startCell, INDIRECT(AY247),
_xlpm.row, IF(_xlfn.XLOOKUP(LEFT(Z247),$L$157:$L$164,$M$157:$M$164,,0,1),--RIGHT(Z247)*_xlfn.XLOOKUP(LEFT(Z247),$L$157:$L$164,$O$157:$O$164,,0,1),0),
_xlpm.col, IF(_xlfn.XLOOKUP(LEFT(Z247),$L$157:$L$164,$N$157:$N$164,,0,1),--RIGHT(Z247)*_xlfn.XLOOKUP(LEFT(Z247),$L$157:$L$164,$P$157:$P$164,,0,1),0),
_xlpm.adjRow, IF(ROW(_xlpm.startCell) + _xlpm.row &lt;= 0, 1, _xlpm.row),
_xlpm.adjCol, IF(COLUMN(_xlpm.startCell) + _xlpm.col &lt;= 0, 1, _xlpm.col),
_xlpm.ref, OFFSET(INDIRECT(AY247),_xlpm.adjRow,_xlpm.adjCol,1,1),
ADDRESS(_xlfn.IFS(ROW(_xlpm.ref)&lt;8,8,ROW(_xlpm.ref)&gt;27,27,TRUE,ROW(_xlpm.ref)),_xlfn.IFS(COLUMN(_xlpm.ref)&lt;5,5,COLUMN(_xlpm.ref)&gt;64,64,TRUE,COLUMN(_xlpm.ref)),4,1))</f>
        <v>AD8</v>
      </c>
      <c r="BA247" s="1" t="str" cm="1">
        <f t="array" aca="1" ref="BA247" ca="1">_xlfn.LET(
_xlpm.startCell, INDIRECT(AZ247),
_xlpm.row, IF(_xlfn.XLOOKUP(LEFT(AA247),$L$157:$L$164,$M$157:$M$164,,0,1),--RIGHT(AA247)*_xlfn.XLOOKUP(LEFT(AA247),$L$157:$L$164,$O$157:$O$164,,0,1),0),
_xlpm.col, IF(_xlfn.XLOOKUP(LEFT(AA247),$L$157:$L$164,$N$157:$N$164,,0,1),--RIGHT(AA247)*_xlfn.XLOOKUP(LEFT(AA247),$L$157:$L$164,$P$157:$P$164,,0,1),0),
_xlpm.adjRow, IF(ROW(_xlpm.startCell) + _xlpm.row &lt;= 0, 1, _xlpm.row),
_xlpm.adjCol, IF(COLUMN(_xlpm.startCell) + _xlpm.col &lt;= 0, 1, _xlpm.col),
_xlpm.ref, OFFSET(INDIRECT(AZ247),_xlpm.adjRow,_xlpm.adjCol,1,1),
ADDRESS(_xlfn.IFS(ROW(_xlpm.ref)&lt;8,8,ROW(_xlpm.ref)&gt;27,27,TRUE,ROW(_xlpm.ref)),_xlfn.IFS(COLUMN(_xlpm.ref)&lt;5,5,COLUMN(_xlpm.ref)&gt;64,64,TRUE,COLUMN(_xlpm.ref)),4,1))</f>
        <v>AD11</v>
      </c>
      <c r="BB247" s="1" t="str" cm="1">
        <f t="array" aca="1" ref="BB247" ca="1">_xlfn.LET(
_xlpm.startCell, INDIRECT(BA247),
_xlpm.row, IF(_xlfn.XLOOKUP(LEFT(AB247),$L$157:$L$164,$M$157:$M$164,,0,1),--RIGHT(AB247)*_xlfn.XLOOKUP(LEFT(AB247),$L$157:$L$164,$O$157:$O$164,,0,1),0),
_xlpm.col, IF(_xlfn.XLOOKUP(LEFT(AB247),$L$157:$L$164,$N$157:$N$164,,0,1),--RIGHT(AB247)*_xlfn.XLOOKUP(LEFT(AB247),$L$157:$L$164,$P$157:$P$164,,0,1),0),
_xlpm.adjRow, IF(ROW(_xlpm.startCell) + _xlpm.row &lt;= 0, 1, _xlpm.row),
_xlpm.adjCol, IF(COLUMN(_xlpm.startCell) + _xlpm.col &lt;= 0, 1, _xlpm.col),
_xlpm.ref, OFFSET(INDIRECT(BA247),_xlpm.adjRow,_xlpm.adjCol,1,1),
ADDRESS(_xlfn.IFS(ROW(_xlpm.ref)&lt;8,8,ROW(_xlpm.ref)&gt;27,27,TRUE,ROW(_xlpm.ref)),_xlfn.IFS(COLUMN(_xlpm.ref)&lt;5,5,COLUMN(_xlpm.ref)&gt;64,64,TRUE,COLUMN(_xlpm.ref)),4,1))</f>
        <v>AD16</v>
      </c>
      <c r="BC247" s="1" t="str" cm="1">
        <f t="array" aca="1" ref="BC247" ca="1">_xlfn.LET(
_xlpm.startCell, INDIRECT(BB247),
_xlpm.row, IF(_xlfn.XLOOKUP(LEFT(AC247),$L$157:$L$164,$M$157:$M$164,,0,1),--RIGHT(AC247)*_xlfn.XLOOKUP(LEFT(AC247),$L$157:$L$164,$O$157:$O$164,,0,1),0),
_xlpm.col, IF(_xlfn.XLOOKUP(LEFT(AC247),$L$157:$L$164,$N$157:$N$164,,0,1),--RIGHT(AC247)*_xlfn.XLOOKUP(LEFT(AC247),$L$157:$L$164,$P$157:$P$164,,0,1),0),
_xlpm.adjRow, IF(ROW(_xlpm.startCell) + _xlpm.row &lt;= 0, 1, _xlpm.row),
_xlpm.adjCol, IF(COLUMN(_xlpm.startCell) + _xlpm.col &lt;= 0, 1, _xlpm.col),
_xlpm.ref, OFFSET(INDIRECT(BB247),_xlpm.adjRow,_xlpm.adjCol,1,1),
ADDRESS(_xlfn.IFS(ROW(_xlpm.ref)&lt;8,8,ROW(_xlpm.ref)&gt;27,27,TRUE,ROW(_xlpm.ref)),_xlfn.IFS(COLUMN(_xlpm.ref)&lt;5,5,COLUMN(_xlpm.ref)&gt;64,64,TRUE,COLUMN(_xlpm.ref)),4,1))</f>
        <v>AD8</v>
      </c>
      <c r="BD247" s="1" t="str" cm="1">
        <f t="array" aca="1" ref="BD247" ca="1">_xlfn.LET(
_xlpm.startCell, INDIRECT(BC247),
_xlpm.row, IF(_xlfn.XLOOKUP(LEFT(AD247),$L$157:$L$164,$M$157:$M$164,,0,1),--RIGHT(AD247)*_xlfn.XLOOKUP(LEFT(AD247),$L$157:$L$164,$O$157:$O$164,,0,1),0),
_xlpm.col, IF(_xlfn.XLOOKUP(LEFT(AD247),$L$157:$L$164,$N$157:$N$164,,0,1),--RIGHT(AD247)*_xlfn.XLOOKUP(LEFT(AD247),$L$157:$L$164,$P$157:$P$164,,0,1),0),
_xlpm.adjRow, IF(ROW(_xlpm.startCell) + _xlpm.row &lt;= 0, 1, _xlpm.row),
_xlpm.adjCol, IF(COLUMN(_xlpm.startCell) + _xlpm.col &lt;= 0, 1, _xlpm.col),
_xlpm.ref, OFFSET(INDIRECT(BC247),_xlpm.adjRow,_xlpm.adjCol,1,1),
ADDRESS(_xlfn.IFS(ROW(_xlpm.ref)&lt;8,8,ROW(_xlpm.ref)&gt;27,27,TRUE,ROW(_xlpm.ref)),_xlfn.IFS(COLUMN(_xlpm.ref)&lt;5,5,COLUMN(_xlpm.ref)&gt;64,64,TRUE,COLUMN(_xlpm.ref)),4,1))</f>
        <v>AD10</v>
      </c>
      <c r="BE247" s="1" t="str" cm="1">
        <f t="array" aca="1" ref="BE247" ca="1">_xlfn.LET(
_xlpm.startCell, INDIRECT(BD247),
_xlpm.row, IF(_xlfn.XLOOKUP(LEFT(AE247),$L$157:$L$164,$M$157:$M$164,,0,1),--RIGHT(AE247)*_xlfn.XLOOKUP(LEFT(AE247),$L$157:$L$164,$O$157:$O$164,,0,1),0),
_xlpm.col, IF(_xlfn.XLOOKUP(LEFT(AE247),$L$157:$L$164,$N$157:$N$164,,0,1),--RIGHT(AE247)*_xlfn.XLOOKUP(LEFT(AE247),$L$157:$L$164,$P$157:$P$164,,0,1),0),
_xlpm.adjRow, IF(ROW(_xlpm.startCell) + _xlpm.row &lt;= 0, 1, _xlpm.row),
_xlpm.adjCol, IF(COLUMN(_xlpm.startCell) + _xlpm.col &lt;= 0, 1, _xlpm.col),
_xlpm.ref, OFFSET(INDIRECT(BD247),_xlpm.adjRow,_xlpm.adjCol,1,1),
ADDRESS(_xlfn.IFS(ROW(_xlpm.ref)&lt;8,8,ROW(_xlpm.ref)&gt;27,27,TRUE,ROW(_xlpm.ref)),_xlfn.IFS(COLUMN(_xlpm.ref)&lt;5,5,COLUMN(_xlpm.ref)&gt;64,64,TRUE,COLUMN(_xlpm.ref)),4,1))</f>
        <v>AI10</v>
      </c>
      <c r="BF247" s="1" t="str" cm="1">
        <f t="array" aca="1" ref="BF247" ca="1">_xlfn.LET(
_xlpm.startCell, INDIRECT(BE247),
_xlpm.row, IF(_xlfn.XLOOKUP(LEFT(AF247),$L$157:$L$164,$M$157:$M$164,,0,1),--RIGHT(AF247)*_xlfn.XLOOKUP(LEFT(AF247),$L$157:$L$164,$O$157:$O$164,,0,1),0),
_xlpm.col, IF(_xlfn.XLOOKUP(LEFT(AF247),$L$157:$L$164,$N$157:$N$164,,0,1),--RIGHT(AF247)*_xlfn.XLOOKUP(LEFT(AF247),$L$157:$L$164,$P$157:$P$164,,0,1),0),
_xlpm.adjRow, IF(ROW(_xlpm.startCell) + _xlpm.row &lt;= 0, 1, _xlpm.row),
_xlpm.adjCol, IF(COLUMN(_xlpm.startCell) + _xlpm.col &lt;= 0, 1, _xlpm.col),
_xlpm.ref, OFFSET(INDIRECT(BE247),_xlpm.adjRow,_xlpm.adjCol,1,1),
ADDRESS(_xlfn.IFS(ROW(_xlpm.ref)&lt;8,8,ROW(_xlpm.ref)&gt;27,27,TRUE,ROW(_xlpm.ref)),_xlfn.IFS(COLUMN(_xlpm.ref)&lt;5,5,COLUMN(_xlpm.ref)&gt;64,64,TRUE,COLUMN(_xlpm.ref)),4,1))</f>
        <v>AM8</v>
      </c>
      <c r="BG247" s="4"/>
      <c r="BH247" s="4" t="str" cm="1">
        <f t="array" aca="1" ref="BH247" ca="1">_xlfn.LET(
_xlpm.startCell, INDIRECT(G247),
_xlpm.row, IF(_xlfn.XLOOKUP(LEFT(H247),$L$157:$L$164,$M$157:$M$164,,0,1),--RIGHT(H247)*_xlfn.XLOOKUP(LEFT(H247),$L$157:$L$164,$O$157:$O$164,,0,1),0),
_xlpm.col, IF(_xlfn.XLOOKUP(LEFT(H247),$L$157:$L$164,$N$157:$N$164,,0,1),--RIGHT(H247)*_xlfn.XLOOKUP(LEFT(H247),$L$157:$L$164,$P$157:$P$164,,0,1),0),
_xlpm.adjRow, IF(ROW(_xlpm.startCell) + _xlpm.row &lt;= 0, 1, _xlpm.row),
_xlpm.adjCol, IF(COLUMN(_xlpm.startCell) + _xlpm.col &lt;= 0, 1, _xlpm.col),
_xlpm.ref, OFFSET(INDIRECT(G247),_xlpm.adjRow,_xlpm.adjCol,1,1),
ADDRESS(ROW(_xlpm.ref),COLUMN(_xlpm.ref),4,1))</f>
        <v>AD17</v>
      </c>
      <c r="BI247" s="4" t="str" cm="1">
        <f t="array" aca="1" ref="BI247" ca="1">_xlfn.LET(
_xlpm.startCell, INDIRECT(AH247),
_xlpm.row, IF(_xlfn.XLOOKUP(LEFT(I247),$L$157:$L$164,$M$157:$M$164,,0,1),--RIGHT(I247)*_xlfn.XLOOKUP(LEFT(I247),$L$157:$L$164,$O$157:$O$164,,0,1),0),
_xlpm.col, IF(_xlfn.XLOOKUP(LEFT(I247),$L$157:$L$164,$N$157:$N$164,,0,1),--RIGHT(I247)*_xlfn.XLOOKUP(LEFT(I247),$L$157:$L$164,$P$157:$P$164,,0,1),0),
_xlpm.adjRow, IF(ROW(_xlpm.startCell) + _xlpm.row &lt;= 0, 1, _xlpm.row),
_xlpm.adjCol, IF(COLUMN(_xlpm.startCell) + _xlpm.col &lt;= 0, 1, _xlpm.col),
_xlpm.ref, OFFSET(INDIRECT(AH247),_xlpm.adjRow,_xlpm.adjCol,1,1),
ADDRESS(ROW(_xlpm.ref),COLUMN(_xlpm.ref),4,1))</f>
        <v>AG20</v>
      </c>
      <c r="BJ247" s="4" t="str" cm="1">
        <f t="array" aca="1" ref="BJ247" ca="1">_xlfn.LET(
_xlpm.startCell, INDIRECT(AI247),
_xlpm.row, IF(_xlfn.XLOOKUP(LEFT(J247),$L$157:$L$164,$M$157:$M$164,,0,1),--RIGHT(J247)*_xlfn.XLOOKUP(LEFT(J247),$L$157:$L$164,$O$157:$O$164,,0,1),0),
_xlpm.col, IF(_xlfn.XLOOKUP(LEFT(J247),$L$157:$L$164,$N$157:$N$164,,0,1),--RIGHT(J247)*_xlfn.XLOOKUP(LEFT(J247),$L$157:$L$164,$P$157:$P$164,,0,1),0),
_xlpm.adjRow, IF(ROW(_xlpm.startCell) + _xlpm.row &lt;= 0, 1, _xlpm.row),
_xlpm.adjCol, IF(COLUMN(_xlpm.startCell) + _xlpm.col &lt;= 0, 1, _xlpm.col),
_xlpm.ref, OFFSET(INDIRECT(AI247),_xlpm.adjRow,_xlpm.adjCol,1,1),
ADDRESS(ROW(_xlpm.ref),COLUMN(_xlpm.ref),4,1))</f>
        <v>AG19</v>
      </c>
      <c r="BK247" s="4" t="str" cm="1">
        <f t="array" aca="1" ref="BK247" ca="1">_xlfn.LET(
_xlpm.startCell, INDIRECT(AJ247),
_xlpm.row, IF(_xlfn.XLOOKUP(LEFT(K247),$L$157:$L$164,$M$157:$M$164,,0,1),--RIGHT(K247)*_xlfn.XLOOKUP(LEFT(K247),$L$157:$L$164,$O$157:$O$164,,0,1),0),
_xlpm.col, IF(_xlfn.XLOOKUP(LEFT(K247),$L$157:$L$164,$N$157:$N$164,,0,1),--RIGHT(K247)*_xlfn.XLOOKUP(LEFT(K247),$L$157:$L$164,$P$157:$P$164,,0,1),0),
_xlpm.adjRow, IF(ROW(_xlpm.startCell) + _xlpm.row &lt;= 0, 1, _xlpm.row),
_xlpm.adjCol, IF(COLUMN(_xlpm.startCell) + _xlpm.col &lt;= 0, 1, _xlpm.col),
_xlpm.ref, OFFSET(INDIRECT(AJ247),_xlpm.adjRow,_xlpm.adjCol,1,1),
ADDRESS(ROW(_xlpm.ref),COLUMN(_xlpm.ref),4,1))</f>
        <v>AC23</v>
      </c>
      <c r="BL247" s="4" t="str" cm="1">
        <f t="array" aca="1" ref="BL247" ca="1">_xlfn.LET(
_xlpm.startCell, INDIRECT(AK247),
_xlpm.row, IF(_xlfn.XLOOKUP(LEFT(L247),$L$157:$L$164,$M$157:$M$164,,0,1),--RIGHT(L247)*_xlfn.XLOOKUP(LEFT(L247),$L$157:$L$164,$O$157:$O$164,,0,1),0),
_xlpm.col, IF(_xlfn.XLOOKUP(LEFT(L247),$L$157:$L$164,$N$157:$N$164,,0,1),--RIGHT(L247)*_xlfn.XLOOKUP(LEFT(L247),$L$157:$L$164,$P$157:$P$164,,0,1),0),
_xlpm.adjRow, IF(ROW(_xlpm.startCell) + _xlpm.row &lt;= 0, 1, _xlpm.row),
_xlpm.adjCol, IF(COLUMN(_xlpm.startCell) + _xlpm.col &lt;= 0, 1, _xlpm.col),
_xlpm.ref, OFFSET(INDIRECT(AK247),_xlpm.adjRow,_xlpm.adjCol,1,1),
ADDRESS(ROW(_xlpm.ref),COLUMN(_xlpm.ref),4,1))</f>
        <v>U31</v>
      </c>
      <c r="BM247" s="4" t="str" cm="1">
        <f t="array" aca="1" ref="BM247" ca="1">_xlfn.LET(
_xlpm.startCell, INDIRECT(AL247),
_xlpm.row, IF(_xlfn.XLOOKUP(LEFT(M247),$L$157:$L$164,$M$157:$M$164,,0,1),--RIGHT(M247)*_xlfn.XLOOKUP(LEFT(M247),$L$157:$L$164,$O$157:$O$164,,0,1),0),
_xlpm.col, IF(_xlfn.XLOOKUP(LEFT(M247),$L$157:$L$164,$N$157:$N$164,,0,1),--RIGHT(M247)*_xlfn.XLOOKUP(LEFT(M247),$L$157:$L$164,$P$157:$P$164,,0,1),0),
_xlpm.adjRow, IF(ROW(_xlpm.startCell) + _xlpm.row &lt;= 0, 1, _xlpm.row),
_xlpm.adjCol, IF(COLUMN(_xlpm.startCell) + _xlpm.col &lt;= 0, 1, _xlpm.col),
_xlpm.ref, OFFSET(INDIRECT(AL247),_xlpm.adjRow,_xlpm.adjCol,1,1),
ADDRESS(ROW(_xlpm.ref),COLUMN(_xlpm.ref),4,1))</f>
        <v>U33</v>
      </c>
      <c r="BN247" s="4" t="str" cm="1">
        <f t="array" aca="1" ref="BN247" ca="1">_xlfn.LET(
_xlpm.startCell, INDIRECT(AM247),
_xlpm.row, IF(_xlfn.XLOOKUP(LEFT(N247),$L$157:$L$164,$M$157:$M$164,,0,1),--RIGHT(N247)*_xlfn.XLOOKUP(LEFT(N247),$L$157:$L$164,$O$157:$O$164,,0,1),0),
_xlpm.col, IF(_xlfn.XLOOKUP(LEFT(N247),$L$157:$L$164,$N$157:$N$164,,0,1),--RIGHT(N247)*_xlfn.XLOOKUP(LEFT(N247),$L$157:$L$164,$P$157:$P$164,,0,1),0),
_xlpm.adjRow, IF(ROW(_xlpm.startCell) + _xlpm.row &lt;= 0, 1, _xlpm.row),
_xlpm.adjCol, IF(COLUMN(_xlpm.startCell) + _xlpm.col &lt;= 0, 1, _xlpm.col),
_xlpm.ref, OFFSET(INDIRECT(AM247),_xlpm.adjRow,_xlpm.adjCol,1,1),
ADDRESS(ROW(_xlpm.ref),COLUMN(_xlpm.ref),4,1))</f>
        <v>P22</v>
      </c>
      <c r="BO247" s="4" t="str" cm="1">
        <f t="array" aca="1" ref="BO247" ca="1">_xlfn.LET(
_xlpm.startCell, INDIRECT(AN247),
_xlpm.row, IF(_xlfn.XLOOKUP(LEFT(O247),$L$157:$L$164,$M$157:$M$164,,0,1),--RIGHT(O247)*_xlfn.XLOOKUP(LEFT(O247),$L$157:$L$164,$O$157:$O$164,,0,1),0),
_xlpm.col, IF(_xlfn.XLOOKUP(LEFT(O247),$L$157:$L$164,$N$157:$N$164,,0,1),--RIGHT(O247)*_xlfn.XLOOKUP(LEFT(O247),$L$157:$L$164,$P$157:$P$164,,0,1),0),
_xlpm.adjRow, IF(ROW(_xlpm.startCell) + _xlpm.row &lt;= 0, 1, _xlpm.row),
_xlpm.adjCol, IF(COLUMN(_xlpm.startCell) + _xlpm.col &lt;= 0, 1, _xlpm.col),
_xlpm.ref, OFFSET(INDIRECT(AN247),_xlpm.adjRow,_xlpm.adjCol,1,1),
ADDRESS(ROW(_xlpm.ref),COLUMN(_xlpm.ref),4,1))</f>
        <v>L18</v>
      </c>
      <c r="BP247" s="4" t="str" cm="1">
        <f t="array" aca="1" ref="BP247" ca="1">_xlfn.LET(
_xlpm.startCell, INDIRECT(AO247),
_xlpm.row, IF(_xlfn.XLOOKUP(LEFT(P247),$L$157:$L$164,$M$157:$M$164,,0,1),--RIGHT(P247)*_xlfn.XLOOKUP(LEFT(P247),$L$157:$L$164,$O$157:$O$164,,0,1),0),
_xlpm.col, IF(_xlfn.XLOOKUP(LEFT(P247),$L$157:$L$164,$N$157:$N$164,,0,1),--RIGHT(P247)*_xlfn.XLOOKUP(LEFT(P247),$L$157:$L$164,$P$157:$P$164,,0,1),0),
_xlpm.adjRow, IF(ROW(_xlpm.startCell) + _xlpm.row &lt;= 0, 1, _xlpm.row),
_xlpm.adjCol, IF(COLUMN(_xlpm.startCell) + _xlpm.col &lt;= 0, 1, _xlpm.col),
_xlpm.ref, OFFSET(INDIRECT(AO247),_xlpm.adjRow,_xlpm.adjCol,1,1),
ADDRESS(ROW(_xlpm.ref),COLUMN(_xlpm.ref),4,1))</f>
        <v>U9</v>
      </c>
      <c r="BQ247" s="4" t="str" cm="1">
        <f t="array" aca="1" ref="BQ247" ca="1">_xlfn.LET(
_xlpm.startCell, INDIRECT(AP247),
_xlpm.row, IF(_xlfn.XLOOKUP(LEFT(Q247),$L$157:$L$164,$M$157:$M$164,,0,1),--RIGHT(Q247)*_xlfn.XLOOKUP(LEFT(Q247),$L$157:$L$164,$O$157:$O$164,,0,1),0),
_xlpm.col, IF(_xlfn.XLOOKUP(LEFT(Q247),$L$157:$L$164,$N$157:$N$164,,0,1),--RIGHT(Q247)*_xlfn.XLOOKUP(LEFT(Q247),$L$157:$L$164,$P$157:$P$164,,0,1),0),
_xlpm.adjRow, IF(ROW(_xlpm.startCell) + _xlpm.row &lt;= 0, 1, _xlpm.row),
_xlpm.adjCol, IF(COLUMN(_xlpm.startCell) + _xlpm.col &lt;= 0, 1, _xlpm.col),
_xlpm.ref, OFFSET(INDIRECT(AP247),_xlpm.adjRow,_xlpm.adjCol,1,1),
ADDRESS(ROW(_xlpm.ref),COLUMN(_xlpm.ref),4,1))</f>
        <v>R9</v>
      </c>
      <c r="BR247" s="4" t="str" cm="1">
        <f t="array" aca="1" ref="BR247" ca="1">_xlfn.LET(
_xlpm.startCell, INDIRECT(AQ247),
_xlpm.row, IF(_xlfn.XLOOKUP(LEFT(R247),$L$157:$L$164,$M$157:$M$164,,0,1),--RIGHT(R247)*_xlfn.XLOOKUP(LEFT(R247),$L$157:$L$164,$O$157:$O$164,,0,1),0),
_xlpm.col, IF(_xlfn.XLOOKUP(LEFT(R247),$L$157:$L$164,$N$157:$N$164,,0,1),--RIGHT(R247)*_xlfn.XLOOKUP(LEFT(R247),$L$157:$L$164,$P$157:$P$164,,0,1),0),
_xlpm.adjRow, IF(ROW(_xlpm.startCell) + _xlpm.row &lt;= 0, 1, _xlpm.row),
_xlpm.adjCol, IF(COLUMN(_xlpm.startCell) + _xlpm.col &lt;= 0, 1, _xlpm.col),
_xlpm.ref, OFFSET(INDIRECT(AQ247),_xlpm.adjRow,_xlpm.adjCol,1,1),
ADDRESS(ROW(_xlpm.ref),COLUMN(_xlpm.ref),4,1))</f>
        <v>W4</v>
      </c>
      <c r="BS247" s="4" t="str" cm="1">
        <f t="array" aca="1" ref="BS247" ca="1">_xlfn.LET(
_xlpm.startCell, INDIRECT(AR247),
_xlpm.row, IF(_xlfn.XLOOKUP(LEFT(S247),$L$157:$L$164,$M$157:$M$164,,0,1),--RIGHT(S247)*_xlfn.XLOOKUP(LEFT(S247),$L$157:$L$164,$O$157:$O$164,,0,1),0),
_xlpm.col, IF(_xlfn.XLOOKUP(LEFT(S247),$L$157:$L$164,$N$157:$N$164,,0,1),--RIGHT(S247)*_xlfn.XLOOKUP(LEFT(S247),$L$157:$L$164,$P$157:$P$164,,0,1),0),
_xlpm.adjRow, IF(ROW(_xlpm.startCell) + _xlpm.row &lt;= 0, 1, _xlpm.row),
_xlpm.adjCol, IF(COLUMN(_xlpm.startCell) + _xlpm.col &lt;= 0, 1, _xlpm.col),
_xlpm.ref, OFFSET(INDIRECT(AR247),_xlpm.adjRow,_xlpm.adjCol,1,1),
ADDRESS(ROW(_xlpm.ref),COLUMN(_xlpm.ref),4,1))</f>
        <v>X7</v>
      </c>
      <c r="BT247" s="4" t="str" cm="1">
        <f t="array" aca="1" ref="BT247" ca="1">_xlfn.LET(
_xlpm.startCell, INDIRECT(AS247),
_xlpm.row, IF(_xlfn.XLOOKUP(LEFT(T247),$L$157:$L$164,$M$157:$M$164,,0,1),--RIGHT(T247)*_xlfn.XLOOKUP(LEFT(T247),$L$157:$L$164,$O$157:$O$164,,0,1),0),
_xlpm.col, IF(_xlfn.XLOOKUP(LEFT(T247),$L$157:$L$164,$N$157:$N$164,,0,1),--RIGHT(T247)*_xlfn.XLOOKUP(LEFT(T247),$L$157:$L$164,$P$157:$P$164,,0,1),0),
_xlpm.adjRow, IF(ROW(_xlpm.startCell) + _xlpm.row &lt;= 0, 1, _xlpm.row),
_xlpm.adjCol, IF(COLUMN(_xlpm.startCell) + _xlpm.col &lt;= 0, 1, _xlpm.col),
_xlpm.ref, OFFSET(INDIRECT(AS247),_xlpm.adjRow,_xlpm.adjCol,1,1),
ADDRESS(ROW(_xlpm.ref),COLUMN(_xlpm.ref),4,1))</f>
        <v>AA11</v>
      </c>
      <c r="BU247" s="4" t="str" cm="1">
        <f t="array" aca="1" ref="BU247" ca="1">_xlfn.LET(
_xlpm.startCell, INDIRECT(AT247),
_xlpm.row, IF(_xlfn.XLOOKUP(LEFT(U247),$L$157:$L$164,$M$157:$M$164,,0,1),--RIGHT(U247)*_xlfn.XLOOKUP(LEFT(U247),$L$157:$L$164,$O$157:$O$164,,0,1),0),
_xlpm.col, IF(_xlfn.XLOOKUP(LEFT(U247),$L$157:$L$164,$N$157:$N$164,,0,1),--RIGHT(U247)*_xlfn.XLOOKUP(LEFT(U247),$L$157:$L$164,$P$157:$P$164,,0,1),0),
_xlpm.adjRow, IF(ROW(_xlpm.startCell) + _xlpm.row &lt;= 0, 1, _xlpm.row),
_xlpm.adjCol, IF(COLUMN(_xlpm.startCell) + _xlpm.col &lt;= 0, 1, _xlpm.col),
_xlpm.ref, OFFSET(INDIRECT(AT247),_xlpm.adjRow,_xlpm.adjCol,1,1),
ADDRESS(ROW(_xlpm.ref),COLUMN(_xlpm.ref),4,1))</f>
        <v>AG11</v>
      </c>
      <c r="BV247" s="4" t="str" cm="1">
        <f t="array" aca="1" ref="BV247" ca="1">_xlfn.LET(
_xlpm.startCell, INDIRECT(AU247),
_xlpm.row, IF(_xlfn.XLOOKUP(LEFT(V247),$L$157:$L$164,$M$157:$M$164,,0,1),--RIGHT(V247)*_xlfn.XLOOKUP(LEFT(V247),$L$157:$L$164,$O$157:$O$164,,0,1),0),
_xlpm.col, IF(_xlfn.XLOOKUP(LEFT(V247),$L$157:$L$164,$N$157:$N$164,,0,1),--RIGHT(V247)*_xlfn.XLOOKUP(LEFT(V247),$L$157:$L$164,$P$157:$P$164,,0,1),0),
_xlpm.adjRow, IF(ROW(_xlpm.startCell) + _xlpm.row &lt;= 0, 1, _xlpm.row),
_xlpm.adjCol, IF(COLUMN(_xlpm.startCell) + _xlpm.col &lt;= 0, 1, _xlpm.col),
_xlpm.ref, OFFSET(INDIRECT(AU247),_xlpm.adjRow,_xlpm.adjCol,1,1),
ADDRESS(ROW(_xlpm.ref),COLUMN(_xlpm.ref),4,1))</f>
        <v>AG9</v>
      </c>
      <c r="BW247" s="4" t="str" cm="1">
        <f t="array" aca="1" ref="BW247" ca="1">_xlfn.LET(
_xlpm.startCell, INDIRECT(AV247),
_xlpm.row, IF(_xlfn.XLOOKUP(LEFT(W247),$L$157:$L$164,$M$157:$M$164,,0,1),--RIGHT(W247)*_xlfn.XLOOKUP(LEFT(W247),$L$157:$L$164,$O$157:$O$164,,0,1),0),
_xlpm.col, IF(_xlfn.XLOOKUP(LEFT(W247),$L$157:$L$164,$N$157:$N$164,,0,1),--RIGHT(W247)*_xlfn.XLOOKUP(LEFT(W247),$L$157:$L$164,$P$157:$P$164,,0,1),0),
_xlpm.adjRow, IF(ROW(_xlpm.startCell) + _xlpm.row &lt;= 0, 1, _xlpm.row),
_xlpm.adjCol, IF(COLUMN(_xlpm.startCell) + _xlpm.col &lt;= 0, 1, _xlpm.col),
_xlpm.ref, OFFSET(INDIRECT(AV247),_xlpm.adjRow,_xlpm.adjCol,1,1),
ADDRESS(ROW(_xlpm.ref),COLUMN(_xlpm.ref),4,1))</f>
        <v>Y1</v>
      </c>
      <c r="BX247" s="4" t="str" cm="1">
        <f t="array" aca="1" ref="BX247" ca="1">_xlfn.LET(
_xlpm.startCell, INDIRECT(AW247),
_xlpm.row, IF(_xlfn.XLOOKUP(LEFT(X247),$L$157:$L$164,$M$157:$M$164,,0,1),--RIGHT(X247)*_xlfn.XLOOKUP(LEFT(X247),$L$157:$L$164,$O$157:$O$164,,0,1),0),
_xlpm.col, IF(_xlfn.XLOOKUP(LEFT(X247),$L$157:$L$164,$N$157:$N$164,,0,1),--RIGHT(X247)*_xlfn.XLOOKUP(LEFT(X247),$L$157:$L$164,$P$157:$P$164,,0,1),0),
_xlpm.adjRow, IF(ROW(_xlpm.startCell) + _xlpm.row &lt;= 0, 1, _xlpm.row),
_xlpm.adjCol, IF(COLUMN(_xlpm.startCell) + _xlpm.col &lt;= 0, 1, _xlpm.col),
_xlpm.ref, OFFSET(INDIRECT(AW247),_xlpm.adjRow,_xlpm.adjCol,1,1),
ADDRESS(ROW(_xlpm.ref),COLUMN(_xlpm.ref),4,1))</f>
        <v>AB5</v>
      </c>
      <c r="BY247" s="4" t="str" cm="1">
        <f t="array" aca="1" ref="BY247" ca="1">_xlfn.LET(
_xlpm.startCell, INDIRECT(AX247),
_xlpm.row, IF(_xlfn.XLOOKUP(LEFT(Y247),$L$157:$L$164,$M$157:$M$164,,0,1),--RIGHT(Y247)*_xlfn.XLOOKUP(LEFT(Y247),$L$157:$L$164,$O$157:$O$164,,0,1),0),
_xlpm.col, IF(_xlfn.XLOOKUP(LEFT(Y247),$L$157:$L$164,$N$157:$N$164,,0,1),--RIGHT(Y247)*_xlfn.XLOOKUP(LEFT(Y247),$L$157:$L$164,$P$157:$P$164,,0,1),0),
_xlpm.adjRow, IF(ROW(_xlpm.startCell) + _xlpm.row &lt;= 0, 1, _xlpm.row),
_xlpm.adjCol, IF(COLUMN(_xlpm.startCell) + _xlpm.col &lt;= 0, 1, _xlpm.col),
_xlpm.ref, OFFSET(INDIRECT(AX247),_xlpm.adjRow,_xlpm.adjCol,1,1),
ADDRESS(ROW(_xlpm.ref),COLUMN(_xlpm.ref),4,1))</f>
        <v>X12</v>
      </c>
      <c r="BZ247" s="4" t="str" cm="1">
        <f t="array" aca="1" ref="BZ247" ca="1">_xlfn.LET(
_xlpm.startCell, INDIRECT(AY247),
_xlpm.row, IF(_xlfn.XLOOKUP(LEFT(Z247),$L$157:$L$164,$M$157:$M$164,,0,1),--RIGHT(Z247)*_xlfn.XLOOKUP(LEFT(Z247),$L$157:$L$164,$O$157:$O$164,,0,1),0),
_xlpm.col, IF(_xlfn.XLOOKUP(LEFT(Z247),$L$157:$L$164,$N$157:$N$164,,0,1),--RIGHT(Z247)*_xlfn.XLOOKUP(LEFT(Z247),$L$157:$L$164,$P$157:$P$164,,0,1),0),
_xlpm.adjRow, IF(ROW(_xlpm.startCell) + _xlpm.row &lt;= 0, 1, _xlpm.row),
_xlpm.adjCol, IF(COLUMN(_xlpm.startCell) + _xlpm.col &lt;= 0, 1, _xlpm.col),
_xlpm.ref, OFFSET(INDIRECT(AY247),_xlpm.adjRow,_xlpm.adjCol,1,1),
ADDRESS(ROW(_xlpm.ref),COLUMN(_xlpm.ref),4,1))</f>
        <v>AD6</v>
      </c>
      <c r="CA247" s="4" t="str" cm="1">
        <f t="array" aca="1" ref="CA247" ca="1">_xlfn.LET(
_xlpm.startCell, INDIRECT(AZ247),
_xlpm.row, IF(_xlfn.XLOOKUP(LEFT(AA247),$L$157:$L$164,$M$157:$M$164,,0,1),--RIGHT(AA247)*_xlfn.XLOOKUP(LEFT(AA247),$L$157:$L$164,$O$157:$O$164,,0,1),0),
_xlpm.col, IF(_xlfn.XLOOKUP(LEFT(AA247),$L$157:$L$164,$N$157:$N$164,,0,1),--RIGHT(AA247)*_xlfn.XLOOKUP(LEFT(AA247),$L$157:$L$164,$P$157:$P$164,,0,1),0),
_xlpm.adjRow, IF(ROW(_xlpm.startCell) + _xlpm.row &lt;= 0, 1, _xlpm.row),
_xlpm.adjCol, IF(COLUMN(_xlpm.startCell) + _xlpm.col &lt;= 0, 1, _xlpm.col),
_xlpm.ref, OFFSET(INDIRECT(AZ247),_xlpm.adjRow,_xlpm.adjCol,1,1),
ADDRESS(ROW(_xlpm.ref),COLUMN(_xlpm.ref),4,1))</f>
        <v>AD11</v>
      </c>
      <c r="CB247" s="4" t="str" cm="1">
        <f t="array" aca="1" ref="CB247" ca="1">_xlfn.LET(
_xlpm.startCell, INDIRECT(BA247),
_xlpm.row, IF(_xlfn.XLOOKUP(LEFT(AB247),$L$157:$L$164,$M$157:$M$164,,0,1),--RIGHT(AB247)*_xlfn.XLOOKUP(LEFT(AB247),$L$157:$L$164,$O$157:$O$164,,0,1),0),
_xlpm.col, IF(_xlfn.XLOOKUP(LEFT(AB247),$L$157:$L$164,$N$157:$N$164,,0,1),--RIGHT(AB247)*_xlfn.XLOOKUP(LEFT(AB247),$L$157:$L$164,$P$157:$P$164,,0,1),0),
_xlpm.adjRow, IF(ROW(_xlpm.startCell) + _xlpm.row &lt;= 0, 1, _xlpm.row),
_xlpm.adjCol, IF(COLUMN(_xlpm.startCell) + _xlpm.col &lt;= 0, 1, _xlpm.col),
_xlpm.ref, OFFSET(INDIRECT(BA247),_xlpm.adjRow,_xlpm.adjCol,1,1),
ADDRESS(ROW(_xlpm.ref),COLUMN(_xlpm.ref),4,1))</f>
        <v>AD16</v>
      </c>
      <c r="CC247" s="4" t="str" cm="1">
        <f t="array" aca="1" ref="CC247" ca="1">_xlfn.LET(
_xlpm.startCell, INDIRECT(BB247),
_xlpm.row, IF(_xlfn.XLOOKUP(LEFT(AC247),$L$157:$L$164,$M$157:$M$164,,0,1),--RIGHT(AC247)*_xlfn.XLOOKUP(LEFT(AC247),$L$157:$L$164,$O$157:$O$164,,0,1),0),
_xlpm.col, IF(_xlfn.XLOOKUP(LEFT(AC247),$L$157:$L$164,$N$157:$N$164,,0,1),--RIGHT(AC247)*_xlfn.XLOOKUP(LEFT(AC247),$L$157:$L$164,$P$157:$P$164,,0,1),0),
_xlpm.adjRow, IF(ROW(_xlpm.startCell) + _xlpm.row &lt;= 0, 1, _xlpm.row),
_xlpm.adjCol, IF(COLUMN(_xlpm.startCell) + _xlpm.col &lt;= 0, 1, _xlpm.col),
_xlpm.ref, OFFSET(INDIRECT(BB247),_xlpm.adjRow,_xlpm.adjCol,1,1),
ADDRESS(ROW(_xlpm.ref),COLUMN(_xlpm.ref),4,1))</f>
        <v>AD8</v>
      </c>
      <c r="CD247" s="4" t="str" cm="1">
        <f t="array" aca="1" ref="CD247" ca="1">_xlfn.LET(
_xlpm.startCell, INDIRECT(BC247),
_xlpm.row, IF(_xlfn.XLOOKUP(LEFT(AD247),$L$157:$L$164,$M$157:$M$164,,0,1),--RIGHT(AD247)*_xlfn.XLOOKUP(LEFT(AD247),$L$157:$L$164,$O$157:$O$164,,0,1),0),
_xlpm.col, IF(_xlfn.XLOOKUP(LEFT(AD247),$L$157:$L$164,$N$157:$N$164,,0,1),--RIGHT(AD247)*_xlfn.XLOOKUP(LEFT(AD247),$L$157:$L$164,$P$157:$P$164,,0,1),0),
_xlpm.adjRow, IF(ROW(_xlpm.startCell) + _xlpm.row &lt;= 0, 1, _xlpm.row),
_xlpm.adjCol, IF(COLUMN(_xlpm.startCell) + _xlpm.col &lt;= 0, 1, _xlpm.col),
_xlpm.ref, OFFSET(INDIRECT(BC247),_xlpm.adjRow,_xlpm.adjCol,1,1),
ADDRESS(ROW(_xlpm.ref),COLUMN(_xlpm.ref),4,1))</f>
        <v>AD10</v>
      </c>
      <c r="CE247" s="4" t="str" cm="1">
        <f t="array" aca="1" ref="CE247" ca="1">_xlfn.LET(
_xlpm.startCell, INDIRECT(BD247),
_xlpm.row, IF(_xlfn.XLOOKUP(LEFT(AE247),$L$157:$L$164,$M$157:$M$164,,0,1),--RIGHT(AE247)*_xlfn.XLOOKUP(LEFT(AE247),$L$157:$L$164,$O$157:$O$164,,0,1),0),
_xlpm.col, IF(_xlfn.XLOOKUP(LEFT(AE247),$L$157:$L$164,$N$157:$N$164,,0,1),--RIGHT(AE247)*_xlfn.XLOOKUP(LEFT(AE247),$L$157:$L$164,$P$157:$P$164,,0,1),0),
_xlpm.adjRow, IF(ROW(_xlpm.startCell) + _xlpm.row &lt;= 0, 1, _xlpm.row),
_xlpm.adjCol, IF(COLUMN(_xlpm.startCell) + _xlpm.col &lt;= 0, 1, _xlpm.col),
_xlpm.ref, OFFSET(INDIRECT(BD247),_xlpm.adjRow,_xlpm.adjCol,1,1),
ADDRESS(ROW(_xlpm.ref),COLUMN(_xlpm.ref),4,1))</f>
        <v>AI10</v>
      </c>
      <c r="CF247" s="4" t="str" cm="1">
        <f t="array" aca="1" ref="CF247" ca="1">_xlfn.LET(
_xlpm.startCell, INDIRECT(BE247),
_xlpm.row, IF(_xlfn.XLOOKUP(LEFT(AF247),$L$157:$L$164,$M$157:$M$164,,0,1),--RIGHT(AF247)*_xlfn.XLOOKUP(LEFT(AF247),$L$157:$L$164,$O$157:$O$164,,0,1),0),
_xlpm.col, IF(_xlfn.XLOOKUP(LEFT(AF247),$L$157:$L$164,$N$157:$N$164,,0,1),--RIGHT(AF247)*_xlfn.XLOOKUP(LEFT(AF247),$L$157:$L$164,$P$157:$P$164,,0,1),0),
_xlpm.adjRow, IF(ROW(_xlpm.startCell) + _xlpm.row &lt;= 0, 1, _xlpm.row),
_xlpm.adjCol, IF(COLUMN(_xlpm.startCell) + _xlpm.col &lt;= 0, 1, _xlpm.col),
_xlpm.ref, OFFSET(INDIRECT(BE247),_xlpm.adjRow,_xlpm.adjCol,1,1),
ADDRESS(ROW(_xlpm.ref),COLUMN(_xlpm.ref),4,1))</f>
        <v>AM6</v>
      </c>
      <c r="CG247" s="4"/>
      <c r="CH247" s="4"/>
      <c r="CI247" s="4"/>
      <c r="CK247" s="1" t="b">
        <f ca="1"/>
        <v>1</v>
      </c>
      <c r="CL247" s="1" t="b">
        <f ca="1"/>
        <v>1</v>
      </c>
      <c r="CM247" s="1" t="b">
        <f ca="1"/>
        <v>1</v>
      </c>
      <c r="CN247" s="1" t="b">
        <f ca="1"/>
        <v>1</v>
      </c>
      <c r="CO247" s="1" t="b">
        <f ca="1"/>
        <v>0</v>
      </c>
      <c r="CP247" s="1" t="b">
        <f ca="1"/>
        <v>0</v>
      </c>
      <c r="CQ247" s="5" t="b">
        <f ca="1"/>
        <v>1</v>
      </c>
      <c r="CR247" s="4" t="b">
        <f ca="1"/>
        <v>1</v>
      </c>
      <c r="CS247" s="1" t="b">
        <f ca="1"/>
        <v>1</v>
      </c>
      <c r="CT247" s="1" t="b">
        <f ca="1"/>
        <v>1</v>
      </c>
      <c r="CU247" s="1" t="b">
        <f ca="1"/>
        <v>0</v>
      </c>
      <c r="CV247" s="1" t="b">
        <f ca="1"/>
        <v>0</v>
      </c>
      <c r="CW247" s="1" t="b">
        <f ca="1"/>
        <v>1</v>
      </c>
      <c r="CX247" s="1" t="b">
        <f ca="1"/>
        <v>1</v>
      </c>
      <c r="CY247" s="1" t="b">
        <f ca="1"/>
        <v>1</v>
      </c>
      <c r="CZ247" s="1" t="b">
        <f ca="1"/>
        <v>0</v>
      </c>
      <c r="DA247" s="1" t="b">
        <f ca="1"/>
        <v>0</v>
      </c>
      <c r="DB247" s="1" t="b">
        <f ca="1"/>
        <v>1</v>
      </c>
      <c r="DC247" s="1" t="b">
        <f ca="1"/>
        <v>0</v>
      </c>
      <c r="DD247" s="1" t="b">
        <f ca="1"/>
        <v>1</v>
      </c>
      <c r="DE247" s="1" t="b">
        <f ca="1"/>
        <v>1</v>
      </c>
      <c r="DF247" s="1" t="b">
        <f ca="1"/>
        <v>1</v>
      </c>
      <c r="DG247" s="1" t="b">
        <f ca="1"/>
        <v>1</v>
      </c>
      <c r="DH247" s="1" t="b">
        <f ca="1"/>
        <v>1</v>
      </c>
      <c r="DI247" s="1" t="b">
        <f ca="1"/>
        <v>0</v>
      </c>
    </row>
    <row r="248" spans="2:250" s="1" customFormat="1" ht="23.25">
      <c r="B248" s="14">
        <f t="shared" si="6"/>
        <v>118</v>
      </c>
      <c r="C248" s="12">
        <v>6</v>
      </c>
      <c r="D248" s="161">
        <v>8</v>
      </c>
      <c r="E248" s="23" t="str">
        <f ca="1"/>
        <v>AE25</v>
      </c>
      <c r="F248" s="5"/>
      <c r="G248" s="15" t="s">
        <v>19</v>
      </c>
      <c r="H248" s="15" t="s">
        <v>78</v>
      </c>
      <c r="I248" s="15" t="s">
        <v>123</v>
      </c>
      <c r="J248" s="15" t="s">
        <v>58</v>
      </c>
      <c r="K248" s="15" t="s">
        <v>82</v>
      </c>
      <c r="L248" s="15" t="s">
        <v>83</v>
      </c>
      <c r="M248" s="15" t="s">
        <v>119</v>
      </c>
      <c r="N248" s="15" t="s">
        <v>51</v>
      </c>
      <c r="O248" s="15" t="s">
        <v>100</v>
      </c>
      <c r="P248" s="15" t="s">
        <v>58</v>
      </c>
      <c r="Q248" s="15" t="s">
        <v>99</v>
      </c>
      <c r="R248" s="15" t="s">
        <v>66</v>
      </c>
      <c r="S248" s="15" t="s">
        <v>97</v>
      </c>
      <c r="T248" s="15" t="s">
        <v>77</v>
      </c>
      <c r="U248" s="15" t="s">
        <v>97</v>
      </c>
      <c r="V248" s="15" t="s">
        <v>87</v>
      </c>
      <c r="W248" s="15" t="s">
        <v>121</v>
      </c>
      <c r="X248" s="15" t="s">
        <v>54</v>
      </c>
      <c r="Y248" s="15" t="s">
        <v>57</v>
      </c>
      <c r="Z248" s="15" t="s">
        <v>88</v>
      </c>
      <c r="AA248" s="15" t="s">
        <v>56</v>
      </c>
      <c r="AB248" s="15" t="s">
        <v>60</v>
      </c>
      <c r="AC248" s="15" t="s">
        <v>104</v>
      </c>
      <c r="AD248" s="15" t="s">
        <v>96</v>
      </c>
      <c r="AE248" s="15" t="s">
        <v>82</v>
      </c>
      <c r="AF248" s="15" t="s">
        <v>67</v>
      </c>
      <c r="AH248" s="1" t="str" cm="1">
        <f t="array" aca="1" ref="AH248" ca="1">_xlfn.LET(
_xlpm.startCell, INDIRECT(G248),
_xlpm.row, IF(_xlfn.XLOOKUP(LEFT(H248),$L$157:$L$164,$M$157:$M$164,,0,1),--RIGHT(H248)*_xlfn.XLOOKUP(LEFT(H248),$L$157:$L$164,$O$157:$O$164,,0,1),0),
_xlpm.col, IF(_xlfn.XLOOKUP(LEFT(H248),$L$157:$L$164,$N$157:$N$164,,0,1),--RIGHT(H248)*_xlfn.XLOOKUP(LEFT(H248),$L$157:$L$164,$P$157:$P$164,,0,1),0),
_xlpm.adjRow, IF(ROW(_xlpm.startCell) + _xlpm.row &lt;= 0, 1, _xlpm.row),
_xlpm.adjCol, IF(COLUMN(_xlpm.startCell) + _xlpm.col &lt;= 0, 1, _xlpm.col),
_xlpm.ref, OFFSET(INDIRECT(G248),_xlpm.adjRow,_xlpm.adjCol,1,1),
ADDRESS(_xlfn.IFS(ROW(_xlpm.ref)&lt;8,8,ROW(_xlpm.ref)&gt;27,27,TRUE,ROW(_xlpm.ref)),_xlfn.IFS(COLUMN(_xlpm.ref)&lt;5,5,COLUMN(_xlpm.ref)&gt;64,64,TRUE,COLUMN(_xlpm.ref)),4,1))</f>
        <v>P17</v>
      </c>
      <c r="AI248" s="1" t="str" cm="1">
        <f t="array" aca="1" ref="AI248" ca="1">_xlfn.LET(
_xlpm.startCell, INDIRECT(AH248),
_xlpm.row, IF(_xlfn.XLOOKUP(LEFT(I248),$L$157:$L$164,$M$157:$M$164,,0,1),--RIGHT(I248)*_xlfn.XLOOKUP(LEFT(I248),$L$157:$L$164,$O$157:$O$164,,0,1),0),
_xlpm.col, IF(_xlfn.XLOOKUP(LEFT(I248),$L$157:$L$164,$N$157:$N$164,,0,1),--RIGHT(I248)*_xlfn.XLOOKUP(LEFT(I248),$L$157:$L$164,$P$157:$P$164,,0,1),0),
_xlpm.adjRow, IF(ROW(_xlpm.startCell) + _xlpm.row &lt;= 0, 1, _xlpm.row),
_xlpm.adjCol, IF(COLUMN(_xlpm.startCell) + _xlpm.col &lt;= 0, 1, _xlpm.col),
_xlpm.ref, OFFSET(INDIRECT(AH248),_xlpm.adjRow,_xlpm.adjCol,1,1),
ADDRESS(_xlfn.IFS(ROW(_xlpm.ref)&lt;8,8,ROW(_xlpm.ref)&gt;27,27,TRUE,ROW(_xlpm.ref)),_xlfn.IFS(COLUMN(_xlpm.ref)&lt;5,5,COLUMN(_xlpm.ref)&gt;64,64,TRUE,COLUMN(_xlpm.ref)),4,1))</f>
        <v>K17</v>
      </c>
      <c r="AJ248" s="1" t="str" cm="1">
        <f t="array" aca="1" ref="AJ248" ca="1">_xlfn.LET(
_xlpm.startCell, INDIRECT(AI248),
_xlpm.row, IF(_xlfn.XLOOKUP(LEFT(J248),$L$157:$L$164,$M$157:$M$164,,0,1),--RIGHT(J248)*_xlfn.XLOOKUP(LEFT(J248),$L$157:$L$164,$O$157:$O$164,,0,1),0),
_xlpm.col, IF(_xlfn.XLOOKUP(LEFT(J248),$L$157:$L$164,$N$157:$N$164,,0,1),--RIGHT(J248)*_xlfn.XLOOKUP(LEFT(J248),$L$157:$L$164,$P$157:$P$164,,0,1),0),
_xlpm.adjRow, IF(ROW(_xlpm.startCell) + _xlpm.row &lt;= 0, 1, _xlpm.row),
_xlpm.adjCol, IF(COLUMN(_xlpm.startCell) + _xlpm.col &lt;= 0, 1, _xlpm.col),
_xlpm.ref, OFFSET(INDIRECT(AI248),_xlpm.adjRow,_xlpm.adjCol,1,1),
ADDRESS(_xlfn.IFS(ROW(_xlpm.ref)&lt;8,8,ROW(_xlpm.ref)&gt;27,27,TRUE,ROW(_xlpm.ref)),_xlfn.IFS(COLUMN(_xlpm.ref)&lt;5,5,COLUMN(_xlpm.ref)&gt;64,64,TRUE,COLUMN(_xlpm.ref)),4,1))</f>
        <v>N20</v>
      </c>
      <c r="AK248" s="1" t="str" cm="1">
        <f t="array" aca="1" ref="AK248" ca="1">_xlfn.LET(
_xlpm.startCell, INDIRECT(AJ248),
_xlpm.row, IF(_xlfn.XLOOKUP(LEFT(K248),$L$157:$L$164,$M$157:$M$164,,0,1),--RIGHT(K248)*_xlfn.XLOOKUP(LEFT(K248),$L$157:$L$164,$O$157:$O$164,,0,1),0),
_xlpm.col, IF(_xlfn.XLOOKUP(LEFT(K248),$L$157:$L$164,$N$157:$N$164,,0,1),--RIGHT(K248)*_xlfn.XLOOKUP(LEFT(K248),$L$157:$L$164,$P$157:$P$164,,0,1),0),
_xlpm.adjRow, IF(ROW(_xlpm.startCell) + _xlpm.row &lt;= 0, 1, _xlpm.row),
_xlpm.adjCol, IF(COLUMN(_xlpm.startCell) + _xlpm.col &lt;= 0, 1, _xlpm.col),
_xlpm.ref, OFFSET(INDIRECT(AJ248),_xlpm.adjRow,_xlpm.adjCol,1,1),
ADDRESS(_xlfn.IFS(ROW(_xlpm.ref)&lt;8,8,ROW(_xlpm.ref)&gt;27,27,TRUE,ROW(_xlpm.ref)),_xlfn.IFS(COLUMN(_xlpm.ref)&lt;5,5,COLUMN(_xlpm.ref)&gt;64,64,TRUE,COLUMN(_xlpm.ref)),4,1))</f>
        <v>V20</v>
      </c>
      <c r="AL248" s="1" t="str" cm="1">
        <f t="array" aca="1" ref="AL248" ca="1">_xlfn.LET(
_xlpm.startCell, INDIRECT(AK248),
_xlpm.row, IF(_xlfn.XLOOKUP(LEFT(L248),$L$157:$L$164,$M$157:$M$164,,0,1),--RIGHT(L248)*_xlfn.XLOOKUP(LEFT(L248),$L$157:$L$164,$O$157:$O$164,,0,1),0),
_xlpm.col, IF(_xlfn.XLOOKUP(LEFT(L248),$L$157:$L$164,$N$157:$N$164,,0,1),--RIGHT(L248)*_xlfn.XLOOKUP(LEFT(L248),$L$157:$L$164,$P$157:$P$164,,0,1),0),
_xlpm.adjRow, IF(ROW(_xlpm.startCell) + _xlpm.row &lt;= 0, 1, _xlpm.row),
_xlpm.adjCol, IF(COLUMN(_xlpm.startCell) + _xlpm.col &lt;= 0, 1, _xlpm.col),
_xlpm.ref, OFFSET(INDIRECT(AK248),_xlpm.adjRow,_xlpm.adjCol,1,1),
ADDRESS(_xlfn.IFS(ROW(_xlpm.ref)&lt;8,8,ROW(_xlpm.ref)&gt;27,27,TRUE,ROW(_xlpm.ref)),_xlfn.IFS(COLUMN(_xlpm.ref)&lt;5,5,COLUMN(_xlpm.ref)&gt;64,64,TRUE,COLUMN(_xlpm.ref)),4,1))</f>
        <v>AE20</v>
      </c>
      <c r="AM248" s="1" t="str" cm="1">
        <f t="array" aca="1" ref="AM248" ca="1">_xlfn.LET(
_xlpm.startCell, INDIRECT(AL248),
_xlpm.row, IF(_xlfn.XLOOKUP(LEFT(M248),$L$157:$L$164,$M$157:$M$164,,0,1),--RIGHT(M248)*_xlfn.XLOOKUP(LEFT(M248),$L$157:$L$164,$O$157:$O$164,,0,1),0),
_xlpm.col, IF(_xlfn.XLOOKUP(LEFT(M248),$L$157:$L$164,$N$157:$N$164,,0,1),--RIGHT(M248)*_xlfn.XLOOKUP(LEFT(M248),$L$157:$L$164,$P$157:$P$164,,0,1),0),
_xlpm.adjRow, IF(ROW(_xlpm.startCell) + _xlpm.row &lt;= 0, 1, _xlpm.row),
_xlpm.adjCol, IF(COLUMN(_xlpm.startCell) + _xlpm.col &lt;= 0, 1, _xlpm.col),
_xlpm.ref, OFFSET(INDIRECT(AL248),_xlpm.adjRow,_xlpm.adjCol,1,1),
ADDRESS(_xlfn.IFS(ROW(_xlpm.ref)&lt;8,8,ROW(_xlpm.ref)&gt;27,27,TRUE,ROW(_xlpm.ref)),_xlfn.IFS(COLUMN(_xlpm.ref)&lt;5,5,COLUMN(_xlpm.ref)&gt;64,64,TRUE,COLUMN(_xlpm.ref)),4,1))</f>
        <v>AD21</v>
      </c>
      <c r="AN248" s="1" t="str" cm="1">
        <f t="array" aca="1" ref="AN248" ca="1">_xlfn.LET(
_xlpm.startCell, INDIRECT(AM248),
_xlpm.row, IF(_xlfn.XLOOKUP(LEFT(N248),$L$157:$L$164,$M$157:$M$164,,0,1),--RIGHT(N248)*_xlfn.XLOOKUP(LEFT(N248),$L$157:$L$164,$O$157:$O$164,,0,1),0),
_xlpm.col, IF(_xlfn.XLOOKUP(LEFT(N248),$L$157:$L$164,$N$157:$N$164,,0,1),--RIGHT(N248)*_xlfn.XLOOKUP(LEFT(N248),$L$157:$L$164,$P$157:$P$164,,0,1),0),
_xlpm.adjRow, IF(ROW(_xlpm.startCell) + _xlpm.row &lt;= 0, 1, _xlpm.row),
_xlpm.adjCol, IF(COLUMN(_xlpm.startCell) + _xlpm.col &lt;= 0, 1, _xlpm.col),
_xlpm.ref, OFFSET(INDIRECT(AM248),_xlpm.adjRow,_xlpm.adjCol,1,1),
ADDRESS(_xlfn.IFS(ROW(_xlpm.ref)&lt;8,8,ROW(_xlpm.ref)&gt;27,27,TRUE,ROW(_xlpm.ref)),_xlfn.IFS(COLUMN(_xlpm.ref)&lt;5,5,COLUMN(_xlpm.ref)&gt;64,64,TRUE,COLUMN(_xlpm.ref)),4,1))</f>
        <v>V27</v>
      </c>
      <c r="AO248" s="1" t="str" cm="1">
        <f t="array" aca="1" ref="AO248" ca="1">_xlfn.LET(
_xlpm.startCell, INDIRECT(AN248),
_xlpm.row, IF(_xlfn.XLOOKUP(LEFT(O248),$L$157:$L$164,$M$157:$M$164,,0,1),--RIGHT(O248)*_xlfn.XLOOKUP(LEFT(O248),$L$157:$L$164,$O$157:$O$164,,0,1),0),
_xlpm.col, IF(_xlfn.XLOOKUP(LEFT(O248),$L$157:$L$164,$N$157:$N$164,,0,1),--RIGHT(O248)*_xlfn.XLOOKUP(LEFT(O248),$L$157:$L$164,$P$157:$P$164,,0,1),0),
_xlpm.adjRow, IF(ROW(_xlpm.startCell) + _xlpm.row &lt;= 0, 1, _xlpm.row),
_xlpm.adjCol, IF(COLUMN(_xlpm.startCell) + _xlpm.col &lt;= 0, 1, _xlpm.col),
_xlpm.ref, OFFSET(INDIRECT(AN248),_xlpm.adjRow,_xlpm.adjCol,1,1),
ADDRESS(_xlfn.IFS(ROW(_xlpm.ref)&lt;8,8,ROW(_xlpm.ref)&gt;27,27,TRUE,ROW(_xlpm.ref)),_xlfn.IFS(COLUMN(_xlpm.ref)&lt;5,5,COLUMN(_xlpm.ref)&gt;64,64,TRUE,COLUMN(_xlpm.ref)),4,1))</f>
        <v>V26</v>
      </c>
      <c r="AP248" s="1" t="str" cm="1">
        <f t="array" aca="1" ref="AP248" ca="1">_xlfn.LET(
_xlpm.startCell, INDIRECT(AO248),
_xlpm.row, IF(_xlfn.XLOOKUP(LEFT(P248),$L$157:$L$164,$M$157:$M$164,,0,1),--RIGHT(P248)*_xlfn.XLOOKUP(LEFT(P248),$L$157:$L$164,$O$157:$O$164,,0,1),0),
_xlpm.col, IF(_xlfn.XLOOKUP(LEFT(P248),$L$157:$L$164,$N$157:$N$164,,0,1),--RIGHT(P248)*_xlfn.XLOOKUP(LEFT(P248),$L$157:$L$164,$P$157:$P$164,,0,1),0),
_xlpm.adjRow, IF(ROW(_xlpm.startCell) + _xlpm.row &lt;= 0, 1, _xlpm.row),
_xlpm.adjCol, IF(COLUMN(_xlpm.startCell) + _xlpm.col &lt;= 0, 1, _xlpm.col),
_xlpm.ref, OFFSET(INDIRECT(AO248),_xlpm.adjRow,_xlpm.adjCol,1,1),
ADDRESS(_xlfn.IFS(ROW(_xlpm.ref)&lt;8,8,ROW(_xlpm.ref)&gt;27,27,TRUE,ROW(_xlpm.ref)),_xlfn.IFS(COLUMN(_xlpm.ref)&lt;5,5,COLUMN(_xlpm.ref)&gt;64,64,TRUE,COLUMN(_xlpm.ref)),4,1))</f>
        <v>Y27</v>
      </c>
      <c r="AQ248" s="1" t="str" cm="1">
        <f t="array" aca="1" ref="AQ248" ca="1">_xlfn.LET(
_xlpm.startCell, INDIRECT(AP248),
_xlpm.row, IF(_xlfn.XLOOKUP(LEFT(Q248),$L$157:$L$164,$M$157:$M$164,,0,1),--RIGHT(Q248)*_xlfn.XLOOKUP(LEFT(Q248),$L$157:$L$164,$O$157:$O$164,,0,1),0),
_xlpm.col, IF(_xlfn.XLOOKUP(LEFT(Q248),$L$157:$L$164,$N$157:$N$164,,0,1),--RIGHT(Q248)*_xlfn.XLOOKUP(LEFT(Q248),$L$157:$L$164,$P$157:$P$164,,0,1),0),
_xlpm.adjRow, IF(ROW(_xlpm.startCell) + _xlpm.row &lt;= 0, 1, _xlpm.row),
_xlpm.adjCol, IF(COLUMN(_xlpm.startCell) + _xlpm.col &lt;= 0, 1, _xlpm.col),
_xlpm.ref, OFFSET(INDIRECT(AP248),_xlpm.adjRow,_xlpm.adjCol,1,1),
ADDRESS(_xlfn.IFS(ROW(_xlpm.ref)&lt;8,8,ROW(_xlpm.ref)&gt;27,27,TRUE,ROW(_xlpm.ref)),_xlfn.IFS(COLUMN(_xlpm.ref)&lt;5,5,COLUMN(_xlpm.ref)&gt;64,64,TRUE,COLUMN(_xlpm.ref)),4,1))</f>
        <v>V27</v>
      </c>
      <c r="AR248" s="1" t="str" cm="1">
        <f t="array" aca="1" ref="AR248" ca="1">_xlfn.LET(
_xlpm.startCell, INDIRECT(AQ248),
_xlpm.row, IF(_xlfn.XLOOKUP(LEFT(R248),$L$157:$L$164,$M$157:$M$164,,0,1),--RIGHT(R248)*_xlfn.XLOOKUP(LEFT(R248),$L$157:$L$164,$O$157:$O$164,,0,1),0),
_xlpm.col, IF(_xlfn.XLOOKUP(LEFT(R248),$L$157:$L$164,$N$157:$N$164,,0,1),--RIGHT(R248)*_xlfn.XLOOKUP(LEFT(R248),$L$157:$L$164,$P$157:$P$164,,0,1),0),
_xlpm.adjRow, IF(ROW(_xlpm.startCell) + _xlpm.row &lt;= 0, 1, _xlpm.row),
_xlpm.adjCol, IF(COLUMN(_xlpm.startCell) + _xlpm.col &lt;= 0, 1, _xlpm.col),
_xlpm.ref, OFFSET(INDIRECT(AQ248),_xlpm.adjRow,_xlpm.adjCol,1,1),
ADDRESS(_xlfn.IFS(ROW(_xlpm.ref)&lt;8,8,ROW(_xlpm.ref)&gt;27,27,TRUE,ROW(_xlpm.ref)),_xlfn.IFS(COLUMN(_xlpm.ref)&lt;5,5,COLUMN(_xlpm.ref)&gt;64,64,TRUE,COLUMN(_xlpm.ref)),4,1))</f>
        <v>Z27</v>
      </c>
      <c r="AS248" s="1" t="str" cm="1">
        <f t="array" aca="1" ref="AS248" ca="1">_xlfn.LET(
_xlpm.startCell, INDIRECT(AR248),
_xlpm.row, IF(_xlfn.XLOOKUP(LEFT(S248),$L$157:$L$164,$M$157:$M$164,,0,1),--RIGHT(S248)*_xlfn.XLOOKUP(LEFT(S248),$L$157:$L$164,$O$157:$O$164,,0,1),0),
_xlpm.col, IF(_xlfn.XLOOKUP(LEFT(S248),$L$157:$L$164,$N$157:$N$164,,0,1),--RIGHT(S248)*_xlfn.XLOOKUP(LEFT(S248),$L$157:$L$164,$P$157:$P$164,,0,1),0),
_xlpm.adjRow, IF(ROW(_xlpm.startCell) + _xlpm.row &lt;= 0, 1, _xlpm.row),
_xlpm.adjCol, IF(COLUMN(_xlpm.startCell) + _xlpm.col &lt;= 0, 1, _xlpm.col),
_xlpm.ref, OFFSET(INDIRECT(AR248),_xlpm.adjRow,_xlpm.adjCol,1,1),
ADDRESS(_xlfn.IFS(ROW(_xlpm.ref)&lt;8,8,ROW(_xlpm.ref)&gt;27,27,TRUE,ROW(_xlpm.ref)),_xlfn.IFS(COLUMN(_xlpm.ref)&lt;5,5,COLUMN(_xlpm.ref)&gt;64,64,TRUE,COLUMN(_xlpm.ref)),4,1))</f>
        <v>Z27</v>
      </c>
      <c r="AT248" s="1" t="str" cm="1">
        <f t="array" aca="1" ref="AT248" ca="1">_xlfn.LET(
_xlpm.startCell, INDIRECT(AS248),
_xlpm.row, IF(_xlfn.XLOOKUP(LEFT(T248),$L$157:$L$164,$M$157:$M$164,,0,1),--RIGHT(T248)*_xlfn.XLOOKUP(LEFT(T248),$L$157:$L$164,$O$157:$O$164,,0,1),0),
_xlpm.col, IF(_xlfn.XLOOKUP(LEFT(T248),$L$157:$L$164,$N$157:$N$164,,0,1),--RIGHT(T248)*_xlfn.XLOOKUP(LEFT(T248),$L$157:$L$164,$P$157:$P$164,,0,1),0),
_xlpm.adjRow, IF(ROW(_xlpm.startCell) + _xlpm.row &lt;= 0, 1, _xlpm.row),
_xlpm.adjCol, IF(COLUMN(_xlpm.startCell) + _xlpm.col &lt;= 0, 1, _xlpm.col),
_xlpm.ref, OFFSET(INDIRECT(AS248),_xlpm.adjRow,_xlpm.adjCol,1,1),
ADDRESS(_xlfn.IFS(ROW(_xlpm.ref)&lt;8,8,ROW(_xlpm.ref)&gt;27,27,TRUE,ROW(_xlpm.ref)),_xlfn.IFS(COLUMN(_xlpm.ref)&lt;5,5,COLUMN(_xlpm.ref)&gt;64,64,TRUE,COLUMN(_xlpm.ref)),4,1))</f>
        <v>Z27</v>
      </c>
      <c r="AU248" s="1" t="str" cm="1">
        <f t="array" aca="1" ref="AU248" ca="1">_xlfn.LET(
_xlpm.startCell, INDIRECT(AT248),
_xlpm.row, IF(_xlfn.XLOOKUP(LEFT(U248),$L$157:$L$164,$M$157:$M$164,,0,1),--RIGHT(U248)*_xlfn.XLOOKUP(LEFT(U248),$L$157:$L$164,$O$157:$O$164,,0,1),0),
_xlpm.col, IF(_xlfn.XLOOKUP(LEFT(U248),$L$157:$L$164,$N$157:$N$164,,0,1),--RIGHT(U248)*_xlfn.XLOOKUP(LEFT(U248),$L$157:$L$164,$P$157:$P$164,,0,1),0),
_xlpm.adjRow, IF(ROW(_xlpm.startCell) + _xlpm.row &lt;= 0, 1, _xlpm.row),
_xlpm.adjCol, IF(COLUMN(_xlpm.startCell) + _xlpm.col &lt;= 0, 1, _xlpm.col),
_xlpm.ref, OFFSET(INDIRECT(AT248),_xlpm.adjRow,_xlpm.adjCol,1,1),
ADDRESS(_xlfn.IFS(ROW(_xlpm.ref)&lt;8,8,ROW(_xlpm.ref)&gt;27,27,TRUE,ROW(_xlpm.ref)),_xlfn.IFS(COLUMN(_xlpm.ref)&lt;5,5,COLUMN(_xlpm.ref)&gt;64,64,TRUE,COLUMN(_xlpm.ref)),4,1))</f>
        <v>Z27</v>
      </c>
      <c r="AV248" s="1" t="str" cm="1">
        <f t="array" aca="1" ref="AV248" ca="1">_xlfn.LET(
_xlpm.startCell, INDIRECT(AU248),
_xlpm.row, IF(_xlfn.XLOOKUP(LEFT(V248),$L$157:$L$164,$M$157:$M$164,,0,1),--RIGHT(V248)*_xlfn.XLOOKUP(LEFT(V248),$L$157:$L$164,$O$157:$O$164,,0,1),0),
_xlpm.col, IF(_xlfn.XLOOKUP(LEFT(V248),$L$157:$L$164,$N$157:$N$164,,0,1),--RIGHT(V248)*_xlfn.XLOOKUP(LEFT(V248),$L$157:$L$164,$P$157:$P$164,,0,1),0),
_xlpm.adjRow, IF(ROW(_xlpm.startCell) + _xlpm.row &lt;= 0, 1, _xlpm.row),
_xlpm.adjCol, IF(COLUMN(_xlpm.startCell) + _xlpm.col &lt;= 0, 1, _xlpm.col),
_xlpm.ref, OFFSET(INDIRECT(AU248),_xlpm.adjRow,_xlpm.adjCol,1,1),
ADDRESS(_xlfn.IFS(ROW(_xlpm.ref)&lt;8,8,ROW(_xlpm.ref)&gt;27,27,TRUE,ROW(_xlpm.ref)),_xlfn.IFS(COLUMN(_xlpm.ref)&lt;5,5,COLUMN(_xlpm.ref)&gt;64,64,TRUE,COLUMN(_xlpm.ref)),4,1))</f>
        <v>AB25</v>
      </c>
      <c r="AW248" s="1" t="str" cm="1">
        <f t="array" aca="1" ref="AW248" ca="1">_xlfn.LET(
_xlpm.startCell, INDIRECT(AV248),
_xlpm.row, IF(_xlfn.XLOOKUP(LEFT(W248),$L$157:$L$164,$M$157:$M$164,,0,1),--RIGHT(W248)*_xlfn.XLOOKUP(LEFT(W248),$L$157:$L$164,$O$157:$O$164,,0,1),0),
_xlpm.col, IF(_xlfn.XLOOKUP(LEFT(W248),$L$157:$L$164,$N$157:$N$164,,0,1),--RIGHT(W248)*_xlfn.XLOOKUP(LEFT(W248),$L$157:$L$164,$P$157:$P$164,,0,1),0),
_xlpm.adjRow, IF(ROW(_xlpm.startCell) + _xlpm.row &lt;= 0, 1, _xlpm.row),
_xlpm.adjCol, IF(COLUMN(_xlpm.startCell) + _xlpm.col &lt;= 0, 1, _xlpm.col),
_xlpm.ref, OFFSET(INDIRECT(AV248),_xlpm.adjRow,_xlpm.adjCol,1,1),
ADDRESS(_xlfn.IFS(ROW(_xlpm.ref)&lt;8,8,ROW(_xlpm.ref)&gt;27,27,TRUE,ROW(_xlpm.ref)),_xlfn.IFS(COLUMN(_xlpm.ref)&lt;5,5,COLUMN(_xlpm.ref)&gt;64,64,TRUE,COLUMN(_xlpm.ref)),4,1))</f>
        <v>AB21</v>
      </c>
      <c r="AX248" s="1" t="str" cm="1">
        <f t="array" aca="1" ref="AX248" ca="1">_xlfn.LET(
_xlpm.startCell, INDIRECT(AW248),
_xlpm.row, IF(_xlfn.XLOOKUP(LEFT(X248),$L$157:$L$164,$M$157:$M$164,,0,1),--RIGHT(X248)*_xlfn.XLOOKUP(LEFT(X248),$L$157:$L$164,$O$157:$O$164,,0,1),0),
_xlpm.col, IF(_xlfn.XLOOKUP(LEFT(X248),$L$157:$L$164,$N$157:$N$164,,0,1),--RIGHT(X248)*_xlfn.XLOOKUP(LEFT(X248),$L$157:$L$164,$P$157:$P$164,,0,1),0),
_xlpm.adjRow, IF(ROW(_xlpm.startCell) + _xlpm.row &lt;= 0, 1, _xlpm.row),
_xlpm.adjCol, IF(COLUMN(_xlpm.startCell) + _xlpm.col &lt;= 0, 1, _xlpm.col),
_xlpm.ref, OFFSET(INDIRECT(AW248),_xlpm.adjRow,_xlpm.adjCol,1,1),
ADDRESS(_xlfn.IFS(ROW(_xlpm.ref)&lt;8,8,ROW(_xlpm.ref)&gt;27,27,TRUE,ROW(_xlpm.ref)),_xlfn.IFS(COLUMN(_xlpm.ref)&lt;5,5,COLUMN(_xlpm.ref)&gt;64,64,TRUE,COLUMN(_xlpm.ref)),4,1))</f>
        <v>AG26</v>
      </c>
      <c r="AY248" s="1" t="str" cm="1">
        <f t="array" aca="1" ref="AY248" ca="1">_xlfn.LET(
_xlpm.startCell, INDIRECT(AX248),
_xlpm.row, IF(_xlfn.XLOOKUP(LEFT(Y248),$L$157:$L$164,$M$157:$M$164,,0,1),--RIGHT(Y248)*_xlfn.XLOOKUP(LEFT(Y248),$L$157:$L$164,$O$157:$O$164,,0,1),0),
_xlpm.col, IF(_xlfn.XLOOKUP(LEFT(Y248),$L$157:$L$164,$N$157:$N$164,,0,1),--RIGHT(Y248)*_xlfn.XLOOKUP(LEFT(Y248),$L$157:$L$164,$P$157:$P$164,,0,1),0),
_xlpm.adjRow, IF(ROW(_xlpm.startCell) + _xlpm.row &lt;= 0, 1, _xlpm.row),
_xlpm.adjCol, IF(COLUMN(_xlpm.startCell) + _xlpm.col &lt;= 0, 1, _xlpm.col),
_xlpm.ref, OFFSET(INDIRECT(AX248),_xlpm.adjRow,_xlpm.adjCol,1,1),
ADDRESS(_xlfn.IFS(ROW(_xlpm.ref)&lt;8,8,ROW(_xlpm.ref)&gt;27,27,TRUE,ROW(_xlpm.ref)),_xlfn.IFS(COLUMN(_xlpm.ref)&lt;5,5,COLUMN(_xlpm.ref)&gt;64,64,TRUE,COLUMN(_xlpm.ref)),4,1))</f>
        <v>AH25</v>
      </c>
      <c r="AZ248" s="1" t="str" cm="1">
        <f t="array" aca="1" ref="AZ248" ca="1">_xlfn.LET(
_xlpm.startCell, INDIRECT(AY248),
_xlpm.row, IF(_xlfn.XLOOKUP(LEFT(Z248),$L$157:$L$164,$M$157:$M$164,,0,1),--RIGHT(Z248)*_xlfn.XLOOKUP(LEFT(Z248),$L$157:$L$164,$O$157:$O$164,,0,1),0),
_xlpm.col, IF(_xlfn.XLOOKUP(LEFT(Z248),$L$157:$L$164,$N$157:$N$164,,0,1),--RIGHT(Z248)*_xlfn.XLOOKUP(LEFT(Z248),$L$157:$L$164,$P$157:$P$164,,0,1),0),
_xlpm.adjRow, IF(ROW(_xlpm.startCell) + _xlpm.row &lt;= 0, 1, _xlpm.row),
_xlpm.adjCol, IF(COLUMN(_xlpm.startCell) + _xlpm.col &lt;= 0, 1, _xlpm.col),
_xlpm.ref, OFFSET(INDIRECT(AY248),_xlpm.adjRow,_xlpm.adjCol,1,1),
ADDRESS(_xlfn.IFS(ROW(_xlpm.ref)&lt;8,8,ROW(_xlpm.ref)&gt;27,27,TRUE,ROW(_xlpm.ref)),_xlfn.IFS(COLUMN(_xlpm.ref)&lt;5,5,COLUMN(_xlpm.ref)&gt;64,64,TRUE,COLUMN(_xlpm.ref)),4,1))</f>
        <v>AH20</v>
      </c>
      <c r="BA248" s="1" t="str" cm="1">
        <f t="array" aca="1" ref="BA248" ca="1">_xlfn.LET(
_xlpm.startCell, INDIRECT(AZ248),
_xlpm.row, IF(_xlfn.XLOOKUP(LEFT(AA248),$L$157:$L$164,$M$157:$M$164,,0,1),--RIGHT(AA248)*_xlfn.XLOOKUP(LEFT(AA248),$L$157:$L$164,$O$157:$O$164,,0,1),0),
_xlpm.col, IF(_xlfn.XLOOKUP(LEFT(AA248),$L$157:$L$164,$N$157:$N$164,,0,1),--RIGHT(AA248)*_xlfn.XLOOKUP(LEFT(AA248),$L$157:$L$164,$P$157:$P$164,,0,1),0),
_xlpm.adjRow, IF(ROW(_xlpm.startCell) + _xlpm.row &lt;= 0, 1, _xlpm.row),
_xlpm.adjCol, IF(COLUMN(_xlpm.startCell) + _xlpm.col &lt;= 0, 1, _xlpm.col),
_xlpm.ref, OFFSET(INDIRECT(AZ248),_xlpm.adjRow,_xlpm.adjCol,1,1),
ADDRESS(_xlfn.IFS(ROW(_xlpm.ref)&lt;8,8,ROW(_xlpm.ref)&gt;27,27,TRUE,ROW(_xlpm.ref)),_xlfn.IFS(COLUMN(_xlpm.ref)&lt;5,5,COLUMN(_xlpm.ref)&gt;64,64,TRUE,COLUMN(_xlpm.ref)),4,1))</f>
        <v>AN26</v>
      </c>
      <c r="BB248" s="1" t="str" cm="1">
        <f t="array" aca="1" ref="BB248" ca="1">_xlfn.LET(
_xlpm.startCell, INDIRECT(BA248),
_xlpm.row, IF(_xlfn.XLOOKUP(LEFT(AB248),$L$157:$L$164,$M$157:$M$164,,0,1),--RIGHT(AB248)*_xlfn.XLOOKUP(LEFT(AB248),$L$157:$L$164,$O$157:$O$164,,0,1),0),
_xlpm.col, IF(_xlfn.XLOOKUP(LEFT(AB248),$L$157:$L$164,$N$157:$N$164,,0,1),--RIGHT(AB248)*_xlfn.XLOOKUP(LEFT(AB248),$L$157:$L$164,$P$157:$P$164,,0,1),0),
_xlpm.adjRow, IF(ROW(_xlpm.startCell) + _xlpm.row &lt;= 0, 1, _xlpm.row),
_xlpm.adjCol, IF(COLUMN(_xlpm.startCell) + _xlpm.col &lt;= 0, 1, _xlpm.col),
_xlpm.ref, OFFSET(INDIRECT(BA248),_xlpm.adjRow,_xlpm.adjCol,1,1),
ADDRESS(_xlfn.IFS(ROW(_xlpm.ref)&lt;8,8,ROW(_xlpm.ref)&gt;27,27,TRUE,ROW(_xlpm.ref)),_xlfn.IFS(COLUMN(_xlpm.ref)&lt;5,5,COLUMN(_xlpm.ref)&gt;64,64,TRUE,COLUMN(_xlpm.ref)),4,1))</f>
        <v>AH27</v>
      </c>
      <c r="BC248" s="1" t="str" cm="1">
        <f t="array" aca="1" ref="BC248" ca="1">_xlfn.LET(
_xlpm.startCell, INDIRECT(BB248),
_xlpm.row, IF(_xlfn.XLOOKUP(LEFT(AC248),$L$157:$L$164,$M$157:$M$164,,0,1),--RIGHT(AC248)*_xlfn.XLOOKUP(LEFT(AC248),$L$157:$L$164,$O$157:$O$164,,0,1),0),
_xlpm.col, IF(_xlfn.XLOOKUP(LEFT(AC248),$L$157:$L$164,$N$157:$N$164,,0,1),--RIGHT(AC248)*_xlfn.XLOOKUP(LEFT(AC248),$L$157:$L$164,$P$157:$P$164,,0,1),0),
_xlpm.adjRow, IF(ROW(_xlpm.startCell) + _xlpm.row &lt;= 0, 1, _xlpm.row),
_xlpm.adjCol, IF(COLUMN(_xlpm.startCell) + _xlpm.col &lt;= 0, 1, _xlpm.col),
_xlpm.ref, OFFSET(INDIRECT(BB248),_xlpm.adjRow,_xlpm.adjCol,1,1),
ADDRESS(_xlfn.IFS(ROW(_xlpm.ref)&lt;8,8,ROW(_xlpm.ref)&gt;27,27,TRUE,ROW(_xlpm.ref)),_xlfn.IFS(COLUMN(_xlpm.ref)&lt;5,5,COLUMN(_xlpm.ref)&gt;64,64,TRUE,COLUMN(_xlpm.ref)),4,1))</f>
        <v>AH27</v>
      </c>
      <c r="BD248" s="1" t="str" cm="1">
        <f t="array" aca="1" ref="BD248" ca="1">_xlfn.LET(
_xlpm.startCell, INDIRECT(BC248),
_xlpm.row, IF(_xlfn.XLOOKUP(LEFT(AD248),$L$157:$L$164,$M$157:$M$164,,0,1),--RIGHT(AD248)*_xlfn.XLOOKUP(LEFT(AD248),$L$157:$L$164,$O$157:$O$164,,0,1),0),
_xlpm.col, IF(_xlfn.XLOOKUP(LEFT(AD248),$L$157:$L$164,$N$157:$N$164,,0,1),--RIGHT(AD248)*_xlfn.XLOOKUP(LEFT(AD248),$L$157:$L$164,$P$157:$P$164,,0,1),0),
_xlpm.adjRow, IF(ROW(_xlpm.startCell) + _xlpm.row &lt;= 0, 1, _xlpm.row),
_xlpm.adjCol, IF(COLUMN(_xlpm.startCell) + _xlpm.col &lt;= 0, 1, _xlpm.col),
_xlpm.ref, OFFSET(INDIRECT(BC248),_xlpm.adjRow,_xlpm.adjCol,1,1),
ADDRESS(_xlfn.IFS(ROW(_xlpm.ref)&lt;8,8,ROW(_xlpm.ref)&gt;27,27,TRUE,ROW(_xlpm.ref)),_xlfn.IFS(COLUMN(_xlpm.ref)&lt;5,5,COLUMN(_xlpm.ref)&gt;64,64,TRUE,COLUMN(_xlpm.ref)),4,1))</f>
        <v>Y27</v>
      </c>
      <c r="BE248" s="1" t="str" cm="1">
        <f t="array" aca="1" ref="BE248" ca="1">_xlfn.LET(
_xlpm.startCell, INDIRECT(BD248),
_xlpm.row, IF(_xlfn.XLOOKUP(LEFT(AE248),$L$157:$L$164,$M$157:$M$164,,0,1),--RIGHT(AE248)*_xlfn.XLOOKUP(LEFT(AE248),$L$157:$L$164,$O$157:$O$164,,0,1),0),
_xlpm.col, IF(_xlfn.XLOOKUP(LEFT(AE248),$L$157:$L$164,$N$157:$N$164,,0,1),--RIGHT(AE248)*_xlfn.XLOOKUP(LEFT(AE248),$L$157:$L$164,$P$157:$P$164,,0,1),0),
_xlpm.adjRow, IF(ROW(_xlpm.startCell) + _xlpm.row &lt;= 0, 1, _xlpm.row),
_xlpm.adjCol, IF(COLUMN(_xlpm.startCell) + _xlpm.col &lt;= 0, 1, _xlpm.col),
_xlpm.ref, OFFSET(INDIRECT(BD248),_xlpm.adjRow,_xlpm.adjCol,1,1),
ADDRESS(_xlfn.IFS(ROW(_xlpm.ref)&lt;8,8,ROW(_xlpm.ref)&gt;27,27,TRUE,ROW(_xlpm.ref)),_xlfn.IFS(COLUMN(_xlpm.ref)&lt;5,5,COLUMN(_xlpm.ref)&gt;64,64,TRUE,COLUMN(_xlpm.ref)),4,1))</f>
        <v>AG27</v>
      </c>
      <c r="BF248" s="1" t="str" cm="1">
        <f t="array" aca="1" ref="BF248" ca="1">_xlfn.LET(
_xlpm.startCell, INDIRECT(BE248),
_xlpm.row, IF(_xlfn.XLOOKUP(LEFT(AF248),$L$157:$L$164,$M$157:$M$164,,0,1),--RIGHT(AF248)*_xlfn.XLOOKUP(LEFT(AF248),$L$157:$L$164,$O$157:$O$164,,0,1),0),
_xlpm.col, IF(_xlfn.XLOOKUP(LEFT(AF248),$L$157:$L$164,$N$157:$N$164,,0,1),--RIGHT(AF248)*_xlfn.XLOOKUP(LEFT(AF248),$L$157:$L$164,$P$157:$P$164,,0,1),0),
_xlpm.adjRow, IF(ROW(_xlpm.startCell) + _xlpm.row &lt;= 0, 1, _xlpm.row),
_xlpm.adjCol, IF(COLUMN(_xlpm.startCell) + _xlpm.col &lt;= 0, 1, _xlpm.col),
_xlpm.ref, OFFSET(INDIRECT(BE248),_xlpm.adjRow,_xlpm.adjCol,1,1),
ADDRESS(_xlfn.IFS(ROW(_xlpm.ref)&lt;8,8,ROW(_xlpm.ref)&gt;27,27,TRUE,ROW(_xlpm.ref)),_xlfn.IFS(COLUMN(_xlpm.ref)&lt;5,5,COLUMN(_xlpm.ref)&gt;64,64,TRUE,COLUMN(_xlpm.ref)),4,1))</f>
        <v>AE25</v>
      </c>
      <c r="BG248" s="4"/>
      <c r="BH248" s="4" t="str" cm="1">
        <f t="array" aca="1" ref="BH248" ca="1">_xlfn.LET(
_xlpm.startCell, INDIRECT(G248),
_xlpm.row, IF(_xlfn.XLOOKUP(LEFT(H248),$L$157:$L$164,$M$157:$M$164,,0,1),--RIGHT(H248)*_xlfn.XLOOKUP(LEFT(H248),$L$157:$L$164,$O$157:$O$164,,0,1),0),
_xlpm.col, IF(_xlfn.XLOOKUP(LEFT(H248),$L$157:$L$164,$N$157:$N$164,,0,1),--RIGHT(H248)*_xlfn.XLOOKUP(LEFT(H248),$L$157:$L$164,$P$157:$P$164,,0,1),0),
_xlpm.adjRow, IF(ROW(_xlpm.startCell) + _xlpm.row &lt;= 0, 1, _xlpm.row),
_xlpm.adjCol, IF(COLUMN(_xlpm.startCell) + _xlpm.col &lt;= 0, 1, _xlpm.col),
_xlpm.ref, OFFSET(INDIRECT(G248),_xlpm.adjRow,_xlpm.adjCol,1,1),
ADDRESS(ROW(_xlpm.ref),COLUMN(_xlpm.ref),4,1))</f>
        <v>P17</v>
      </c>
      <c r="BI248" s="4" t="str" cm="1">
        <f t="array" aca="1" ref="BI248" ca="1">_xlfn.LET(
_xlpm.startCell, INDIRECT(AH248),
_xlpm.row, IF(_xlfn.XLOOKUP(LEFT(I248),$L$157:$L$164,$M$157:$M$164,,0,1),--RIGHT(I248)*_xlfn.XLOOKUP(LEFT(I248),$L$157:$L$164,$O$157:$O$164,,0,1),0),
_xlpm.col, IF(_xlfn.XLOOKUP(LEFT(I248),$L$157:$L$164,$N$157:$N$164,,0,1),--RIGHT(I248)*_xlfn.XLOOKUP(LEFT(I248),$L$157:$L$164,$P$157:$P$164,,0,1),0),
_xlpm.adjRow, IF(ROW(_xlpm.startCell) + _xlpm.row &lt;= 0, 1, _xlpm.row),
_xlpm.adjCol, IF(COLUMN(_xlpm.startCell) + _xlpm.col &lt;= 0, 1, _xlpm.col),
_xlpm.ref, OFFSET(INDIRECT(AH248),_xlpm.adjRow,_xlpm.adjCol,1,1),
ADDRESS(ROW(_xlpm.ref),COLUMN(_xlpm.ref),4,1))</f>
        <v>K17</v>
      </c>
      <c r="BJ248" s="4" t="str" cm="1">
        <f t="array" aca="1" ref="BJ248" ca="1">_xlfn.LET(
_xlpm.startCell, INDIRECT(AI248),
_xlpm.row, IF(_xlfn.XLOOKUP(LEFT(J248),$L$157:$L$164,$M$157:$M$164,,0,1),--RIGHT(J248)*_xlfn.XLOOKUP(LEFT(J248),$L$157:$L$164,$O$157:$O$164,,0,1),0),
_xlpm.col, IF(_xlfn.XLOOKUP(LEFT(J248),$L$157:$L$164,$N$157:$N$164,,0,1),--RIGHT(J248)*_xlfn.XLOOKUP(LEFT(J248),$L$157:$L$164,$P$157:$P$164,,0,1),0),
_xlpm.adjRow, IF(ROW(_xlpm.startCell) + _xlpm.row &lt;= 0, 1, _xlpm.row),
_xlpm.adjCol, IF(COLUMN(_xlpm.startCell) + _xlpm.col &lt;= 0, 1, _xlpm.col),
_xlpm.ref, OFFSET(INDIRECT(AI248),_xlpm.adjRow,_xlpm.adjCol,1,1),
ADDRESS(ROW(_xlpm.ref),COLUMN(_xlpm.ref),4,1))</f>
        <v>N20</v>
      </c>
      <c r="BK248" s="4" t="str" cm="1">
        <f t="array" aca="1" ref="BK248" ca="1">_xlfn.LET(
_xlpm.startCell, INDIRECT(AJ248),
_xlpm.row, IF(_xlfn.XLOOKUP(LEFT(K248),$L$157:$L$164,$M$157:$M$164,,0,1),--RIGHT(K248)*_xlfn.XLOOKUP(LEFT(K248),$L$157:$L$164,$O$157:$O$164,,0,1),0),
_xlpm.col, IF(_xlfn.XLOOKUP(LEFT(K248),$L$157:$L$164,$N$157:$N$164,,0,1),--RIGHT(K248)*_xlfn.XLOOKUP(LEFT(K248),$L$157:$L$164,$P$157:$P$164,,0,1),0),
_xlpm.adjRow, IF(ROW(_xlpm.startCell) + _xlpm.row &lt;= 0, 1, _xlpm.row),
_xlpm.adjCol, IF(COLUMN(_xlpm.startCell) + _xlpm.col &lt;= 0, 1, _xlpm.col),
_xlpm.ref, OFFSET(INDIRECT(AJ248),_xlpm.adjRow,_xlpm.adjCol,1,1),
ADDRESS(ROW(_xlpm.ref),COLUMN(_xlpm.ref),4,1))</f>
        <v>V20</v>
      </c>
      <c r="BL248" s="4" t="str" cm="1">
        <f t="array" aca="1" ref="BL248" ca="1">_xlfn.LET(
_xlpm.startCell, INDIRECT(AK248),
_xlpm.row, IF(_xlfn.XLOOKUP(LEFT(L248),$L$157:$L$164,$M$157:$M$164,,0,1),--RIGHT(L248)*_xlfn.XLOOKUP(LEFT(L248),$L$157:$L$164,$O$157:$O$164,,0,1),0),
_xlpm.col, IF(_xlfn.XLOOKUP(LEFT(L248),$L$157:$L$164,$N$157:$N$164,,0,1),--RIGHT(L248)*_xlfn.XLOOKUP(LEFT(L248),$L$157:$L$164,$P$157:$P$164,,0,1),0),
_xlpm.adjRow, IF(ROW(_xlpm.startCell) + _xlpm.row &lt;= 0, 1, _xlpm.row),
_xlpm.adjCol, IF(COLUMN(_xlpm.startCell) + _xlpm.col &lt;= 0, 1, _xlpm.col),
_xlpm.ref, OFFSET(INDIRECT(AK248),_xlpm.adjRow,_xlpm.adjCol,1,1),
ADDRESS(ROW(_xlpm.ref),COLUMN(_xlpm.ref),4,1))</f>
        <v>AE20</v>
      </c>
      <c r="BM248" s="4" t="str" cm="1">
        <f t="array" aca="1" ref="BM248" ca="1">_xlfn.LET(
_xlpm.startCell, INDIRECT(AL248),
_xlpm.row, IF(_xlfn.XLOOKUP(LEFT(M248),$L$157:$L$164,$M$157:$M$164,,0,1),--RIGHT(M248)*_xlfn.XLOOKUP(LEFT(M248),$L$157:$L$164,$O$157:$O$164,,0,1),0),
_xlpm.col, IF(_xlfn.XLOOKUP(LEFT(M248),$L$157:$L$164,$N$157:$N$164,,0,1),--RIGHT(M248)*_xlfn.XLOOKUP(LEFT(M248),$L$157:$L$164,$P$157:$P$164,,0,1),0),
_xlpm.adjRow, IF(ROW(_xlpm.startCell) + _xlpm.row &lt;= 0, 1, _xlpm.row),
_xlpm.adjCol, IF(COLUMN(_xlpm.startCell) + _xlpm.col &lt;= 0, 1, _xlpm.col),
_xlpm.ref, OFFSET(INDIRECT(AL248),_xlpm.adjRow,_xlpm.adjCol,1,1),
ADDRESS(ROW(_xlpm.ref),COLUMN(_xlpm.ref),4,1))</f>
        <v>AD21</v>
      </c>
      <c r="BN248" s="4" t="str" cm="1">
        <f t="array" aca="1" ref="BN248" ca="1">_xlfn.LET(
_xlpm.startCell, INDIRECT(AM248),
_xlpm.row, IF(_xlfn.XLOOKUP(LEFT(N248),$L$157:$L$164,$M$157:$M$164,,0,1),--RIGHT(N248)*_xlfn.XLOOKUP(LEFT(N248),$L$157:$L$164,$O$157:$O$164,,0,1),0),
_xlpm.col, IF(_xlfn.XLOOKUP(LEFT(N248),$L$157:$L$164,$N$157:$N$164,,0,1),--RIGHT(N248)*_xlfn.XLOOKUP(LEFT(N248),$L$157:$L$164,$P$157:$P$164,,0,1),0),
_xlpm.adjRow, IF(ROW(_xlpm.startCell) + _xlpm.row &lt;= 0, 1, _xlpm.row),
_xlpm.adjCol, IF(COLUMN(_xlpm.startCell) + _xlpm.col &lt;= 0, 1, _xlpm.col),
_xlpm.ref, OFFSET(INDIRECT(AM248),_xlpm.adjRow,_xlpm.adjCol,1,1),
ADDRESS(ROW(_xlpm.ref),COLUMN(_xlpm.ref),4,1))</f>
        <v>V29</v>
      </c>
      <c r="BO248" s="4" t="str" cm="1">
        <f t="array" aca="1" ref="BO248" ca="1">_xlfn.LET(
_xlpm.startCell, INDIRECT(AN248),
_xlpm.row, IF(_xlfn.XLOOKUP(LEFT(O248),$L$157:$L$164,$M$157:$M$164,,0,1),--RIGHT(O248)*_xlfn.XLOOKUP(LEFT(O248),$L$157:$L$164,$O$157:$O$164,,0,1),0),
_xlpm.col, IF(_xlfn.XLOOKUP(LEFT(O248),$L$157:$L$164,$N$157:$N$164,,0,1),--RIGHT(O248)*_xlfn.XLOOKUP(LEFT(O248),$L$157:$L$164,$P$157:$P$164,,0,1),0),
_xlpm.adjRow, IF(ROW(_xlpm.startCell) + _xlpm.row &lt;= 0, 1, _xlpm.row),
_xlpm.adjCol, IF(COLUMN(_xlpm.startCell) + _xlpm.col &lt;= 0, 1, _xlpm.col),
_xlpm.ref, OFFSET(INDIRECT(AN248),_xlpm.adjRow,_xlpm.adjCol,1,1),
ADDRESS(ROW(_xlpm.ref),COLUMN(_xlpm.ref),4,1))</f>
        <v>V26</v>
      </c>
      <c r="BP248" s="4" t="str" cm="1">
        <f t="array" aca="1" ref="BP248" ca="1">_xlfn.LET(
_xlpm.startCell, INDIRECT(AO248),
_xlpm.row, IF(_xlfn.XLOOKUP(LEFT(P248),$L$157:$L$164,$M$157:$M$164,,0,1),--RIGHT(P248)*_xlfn.XLOOKUP(LEFT(P248),$L$157:$L$164,$O$157:$O$164,,0,1),0),
_xlpm.col, IF(_xlfn.XLOOKUP(LEFT(P248),$L$157:$L$164,$N$157:$N$164,,0,1),--RIGHT(P248)*_xlfn.XLOOKUP(LEFT(P248),$L$157:$L$164,$P$157:$P$164,,0,1),0),
_xlpm.adjRow, IF(ROW(_xlpm.startCell) + _xlpm.row &lt;= 0, 1, _xlpm.row),
_xlpm.adjCol, IF(COLUMN(_xlpm.startCell) + _xlpm.col &lt;= 0, 1, _xlpm.col),
_xlpm.ref, OFFSET(INDIRECT(AO248),_xlpm.adjRow,_xlpm.adjCol,1,1),
ADDRESS(ROW(_xlpm.ref),COLUMN(_xlpm.ref),4,1))</f>
        <v>Y29</v>
      </c>
      <c r="BQ248" s="4" t="str" cm="1">
        <f t="array" aca="1" ref="BQ248" ca="1">_xlfn.LET(
_xlpm.startCell, INDIRECT(AP248),
_xlpm.row, IF(_xlfn.XLOOKUP(LEFT(Q248),$L$157:$L$164,$M$157:$M$164,,0,1),--RIGHT(Q248)*_xlfn.XLOOKUP(LEFT(Q248),$L$157:$L$164,$O$157:$O$164,,0,1),0),
_xlpm.col, IF(_xlfn.XLOOKUP(LEFT(Q248),$L$157:$L$164,$N$157:$N$164,,0,1),--RIGHT(Q248)*_xlfn.XLOOKUP(LEFT(Q248),$L$157:$L$164,$P$157:$P$164,,0,1),0),
_xlpm.adjRow, IF(ROW(_xlpm.startCell) + _xlpm.row &lt;= 0, 1, _xlpm.row),
_xlpm.adjCol, IF(COLUMN(_xlpm.startCell) + _xlpm.col &lt;= 0, 1, _xlpm.col),
_xlpm.ref, OFFSET(INDIRECT(AP248),_xlpm.adjRow,_xlpm.adjCol,1,1),
ADDRESS(ROW(_xlpm.ref),COLUMN(_xlpm.ref),4,1))</f>
        <v>V30</v>
      </c>
      <c r="BR248" s="4" t="str" cm="1">
        <f t="array" aca="1" ref="BR248" ca="1">_xlfn.LET(
_xlpm.startCell, INDIRECT(AQ248),
_xlpm.row, IF(_xlfn.XLOOKUP(LEFT(R248),$L$157:$L$164,$M$157:$M$164,,0,1),--RIGHT(R248)*_xlfn.XLOOKUP(LEFT(R248),$L$157:$L$164,$O$157:$O$164,,0,1),0),
_xlpm.col, IF(_xlfn.XLOOKUP(LEFT(R248),$L$157:$L$164,$N$157:$N$164,,0,1),--RIGHT(R248)*_xlfn.XLOOKUP(LEFT(R248),$L$157:$L$164,$P$157:$P$164,,0,1),0),
_xlpm.adjRow, IF(ROW(_xlpm.startCell) + _xlpm.row &lt;= 0, 1, _xlpm.row),
_xlpm.adjCol, IF(COLUMN(_xlpm.startCell) + _xlpm.col &lt;= 0, 1, _xlpm.col),
_xlpm.ref, OFFSET(INDIRECT(AQ248),_xlpm.adjRow,_xlpm.adjCol,1,1),
ADDRESS(ROW(_xlpm.ref),COLUMN(_xlpm.ref),4,1))</f>
        <v>Z31</v>
      </c>
      <c r="BS248" s="4" t="str" cm="1">
        <f t="array" aca="1" ref="BS248" ca="1">_xlfn.LET(
_xlpm.startCell, INDIRECT(AR248),
_xlpm.row, IF(_xlfn.XLOOKUP(LEFT(S248),$L$157:$L$164,$M$157:$M$164,,0,1),--RIGHT(S248)*_xlfn.XLOOKUP(LEFT(S248),$L$157:$L$164,$O$157:$O$164,,0,1),0),
_xlpm.col, IF(_xlfn.XLOOKUP(LEFT(S248),$L$157:$L$164,$N$157:$N$164,,0,1),--RIGHT(S248)*_xlfn.XLOOKUP(LEFT(S248),$L$157:$L$164,$P$157:$P$164,,0,1),0),
_xlpm.adjRow, IF(ROW(_xlpm.startCell) + _xlpm.row &lt;= 0, 1, _xlpm.row),
_xlpm.adjCol, IF(COLUMN(_xlpm.startCell) + _xlpm.col &lt;= 0, 1, _xlpm.col),
_xlpm.ref, OFFSET(INDIRECT(AR248),_xlpm.adjRow,_xlpm.adjCol,1,1),
ADDRESS(ROW(_xlpm.ref),COLUMN(_xlpm.ref),4,1))</f>
        <v>Z34</v>
      </c>
      <c r="BT248" s="4" t="str" cm="1">
        <f t="array" aca="1" ref="BT248" ca="1">_xlfn.LET(
_xlpm.startCell, INDIRECT(AS248),
_xlpm.row, IF(_xlfn.XLOOKUP(LEFT(T248),$L$157:$L$164,$M$157:$M$164,,0,1),--RIGHT(T248)*_xlfn.XLOOKUP(LEFT(T248),$L$157:$L$164,$O$157:$O$164,,0,1),0),
_xlpm.col, IF(_xlfn.XLOOKUP(LEFT(T248),$L$157:$L$164,$N$157:$N$164,,0,1),--RIGHT(T248)*_xlfn.XLOOKUP(LEFT(T248),$L$157:$L$164,$P$157:$P$164,,0,1),0),
_xlpm.adjRow, IF(ROW(_xlpm.startCell) + _xlpm.row &lt;= 0, 1, _xlpm.row),
_xlpm.adjCol, IF(COLUMN(_xlpm.startCell) + _xlpm.col &lt;= 0, 1, _xlpm.col),
_xlpm.ref, OFFSET(INDIRECT(AS248),_xlpm.adjRow,_xlpm.adjCol,1,1),
ADDRESS(ROW(_xlpm.ref),COLUMN(_xlpm.ref),4,1))</f>
        <v>Z31</v>
      </c>
      <c r="BU248" s="4" t="str" cm="1">
        <f t="array" aca="1" ref="BU248" ca="1">_xlfn.LET(
_xlpm.startCell, INDIRECT(AT248),
_xlpm.row, IF(_xlfn.XLOOKUP(LEFT(U248),$L$157:$L$164,$M$157:$M$164,,0,1),--RIGHT(U248)*_xlfn.XLOOKUP(LEFT(U248),$L$157:$L$164,$O$157:$O$164,,0,1),0),
_xlpm.col, IF(_xlfn.XLOOKUP(LEFT(U248),$L$157:$L$164,$N$157:$N$164,,0,1),--RIGHT(U248)*_xlfn.XLOOKUP(LEFT(U248),$L$157:$L$164,$P$157:$P$164,,0,1),0),
_xlpm.adjRow, IF(ROW(_xlpm.startCell) + _xlpm.row &lt;= 0, 1, _xlpm.row),
_xlpm.adjCol, IF(COLUMN(_xlpm.startCell) + _xlpm.col &lt;= 0, 1, _xlpm.col),
_xlpm.ref, OFFSET(INDIRECT(AT248),_xlpm.adjRow,_xlpm.adjCol,1,1),
ADDRESS(ROW(_xlpm.ref),COLUMN(_xlpm.ref),4,1))</f>
        <v>Z34</v>
      </c>
      <c r="BV248" s="4" t="str" cm="1">
        <f t="array" aca="1" ref="BV248" ca="1">_xlfn.LET(
_xlpm.startCell, INDIRECT(AU248),
_xlpm.row, IF(_xlfn.XLOOKUP(LEFT(V248),$L$157:$L$164,$M$157:$M$164,,0,1),--RIGHT(V248)*_xlfn.XLOOKUP(LEFT(V248),$L$157:$L$164,$O$157:$O$164,,0,1),0),
_xlpm.col, IF(_xlfn.XLOOKUP(LEFT(V248),$L$157:$L$164,$N$157:$N$164,,0,1),--RIGHT(V248)*_xlfn.XLOOKUP(LEFT(V248),$L$157:$L$164,$P$157:$P$164,,0,1),0),
_xlpm.adjRow, IF(ROW(_xlpm.startCell) + _xlpm.row &lt;= 0, 1, _xlpm.row),
_xlpm.adjCol, IF(COLUMN(_xlpm.startCell) + _xlpm.col &lt;= 0, 1, _xlpm.col),
_xlpm.ref, OFFSET(INDIRECT(AU248),_xlpm.adjRow,_xlpm.adjCol,1,1),
ADDRESS(ROW(_xlpm.ref),COLUMN(_xlpm.ref),4,1))</f>
        <v>AB25</v>
      </c>
      <c r="BW248" s="4" t="str" cm="1">
        <f t="array" aca="1" ref="BW248" ca="1">_xlfn.LET(
_xlpm.startCell, INDIRECT(AV248),
_xlpm.row, IF(_xlfn.XLOOKUP(LEFT(W248),$L$157:$L$164,$M$157:$M$164,,0,1),--RIGHT(W248)*_xlfn.XLOOKUP(LEFT(W248),$L$157:$L$164,$O$157:$O$164,,0,1),0),
_xlpm.col, IF(_xlfn.XLOOKUP(LEFT(W248),$L$157:$L$164,$N$157:$N$164,,0,1),--RIGHT(W248)*_xlfn.XLOOKUP(LEFT(W248),$L$157:$L$164,$P$157:$P$164,,0,1),0),
_xlpm.adjRow, IF(ROW(_xlpm.startCell) + _xlpm.row &lt;= 0, 1, _xlpm.row),
_xlpm.adjCol, IF(COLUMN(_xlpm.startCell) + _xlpm.col &lt;= 0, 1, _xlpm.col),
_xlpm.ref, OFFSET(INDIRECT(AV248),_xlpm.adjRow,_xlpm.adjCol,1,1),
ADDRESS(ROW(_xlpm.ref),COLUMN(_xlpm.ref),4,1))</f>
        <v>AB21</v>
      </c>
      <c r="BX248" s="4" t="str" cm="1">
        <f t="array" aca="1" ref="BX248" ca="1">_xlfn.LET(
_xlpm.startCell, INDIRECT(AW248),
_xlpm.row, IF(_xlfn.XLOOKUP(LEFT(X248),$L$157:$L$164,$M$157:$M$164,,0,1),--RIGHT(X248)*_xlfn.XLOOKUP(LEFT(X248),$L$157:$L$164,$O$157:$O$164,,0,1),0),
_xlpm.col, IF(_xlfn.XLOOKUP(LEFT(X248),$L$157:$L$164,$N$157:$N$164,,0,1),--RIGHT(X248)*_xlfn.XLOOKUP(LEFT(X248),$L$157:$L$164,$P$157:$P$164,,0,1),0),
_xlpm.adjRow, IF(ROW(_xlpm.startCell) + _xlpm.row &lt;= 0, 1, _xlpm.row),
_xlpm.adjCol, IF(COLUMN(_xlpm.startCell) + _xlpm.col &lt;= 0, 1, _xlpm.col),
_xlpm.ref, OFFSET(INDIRECT(AW248),_xlpm.adjRow,_xlpm.adjCol,1,1),
ADDRESS(ROW(_xlpm.ref),COLUMN(_xlpm.ref),4,1))</f>
        <v>AG26</v>
      </c>
      <c r="BY248" s="4" t="str" cm="1">
        <f t="array" aca="1" ref="BY248" ca="1">_xlfn.LET(
_xlpm.startCell, INDIRECT(AX248),
_xlpm.row, IF(_xlfn.XLOOKUP(LEFT(Y248),$L$157:$L$164,$M$157:$M$164,,0,1),--RIGHT(Y248)*_xlfn.XLOOKUP(LEFT(Y248),$L$157:$L$164,$O$157:$O$164,,0,1),0),
_xlpm.col, IF(_xlfn.XLOOKUP(LEFT(Y248),$L$157:$L$164,$N$157:$N$164,,0,1),--RIGHT(Y248)*_xlfn.XLOOKUP(LEFT(Y248),$L$157:$L$164,$P$157:$P$164,,0,1),0),
_xlpm.adjRow, IF(ROW(_xlpm.startCell) + _xlpm.row &lt;= 0, 1, _xlpm.row),
_xlpm.adjCol, IF(COLUMN(_xlpm.startCell) + _xlpm.col &lt;= 0, 1, _xlpm.col),
_xlpm.ref, OFFSET(INDIRECT(AX248),_xlpm.adjRow,_xlpm.adjCol,1,1),
ADDRESS(ROW(_xlpm.ref),COLUMN(_xlpm.ref),4,1))</f>
        <v>AH25</v>
      </c>
      <c r="BZ248" s="4" t="str" cm="1">
        <f t="array" aca="1" ref="BZ248" ca="1">_xlfn.LET(
_xlpm.startCell, INDIRECT(AY248),
_xlpm.row, IF(_xlfn.XLOOKUP(LEFT(Z248),$L$157:$L$164,$M$157:$M$164,,0,1),--RIGHT(Z248)*_xlfn.XLOOKUP(LEFT(Z248),$L$157:$L$164,$O$157:$O$164,,0,1),0),
_xlpm.col, IF(_xlfn.XLOOKUP(LEFT(Z248),$L$157:$L$164,$N$157:$N$164,,0,1),--RIGHT(Z248)*_xlfn.XLOOKUP(LEFT(Z248),$L$157:$L$164,$P$157:$P$164,,0,1),0),
_xlpm.adjRow, IF(ROW(_xlpm.startCell) + _xlpm.row &lt;= 0, 1, _xlpm.row),
_xlpm.adjCol, IF(COLUMN(_xlpm.startCell) + _xlpm.col &lt;= 0, 1, _xlpm.col),
_xlpm.ref, OFFSET(INDIRECT(AY248),_xlpm.adjRow,_xlpm.adjCol,1,1),
ADDRESS(ROW(_xlpm.ref),COLUMN(_xlpm.ref),4,1))</f>
        <v>AH20</v>
      </c>
      <c r="CA248" s="4" t="str" cm="1">
        <f t="array" aca="1" ref="CA248" ca="1">_xlfn.LET(
_xlpm.startCell, INDIRECT(AZ248),
_xlpm.row, IF(_xlfn.XLOOKUP(LEFT(AA248),$L$157:$L$164,$M$157:$M$164,,0,1),--RIGHT(AA248)*_xlfn.XLOOKUP(LEFT(AA248),$L$157:$L$164,$O$157:$O$164,,0,1),0),
_xlpm.col, IF(_xlfn.XLOOKUP(LEFT(AA248),$L$157:$L$164,$N$157:$N$164,,0,1),--RIGHT(AA248)*_xlfn.XLOOKUP(LEFT(AA248),$L$157:$L$164,$P$157:$P$164,,0,1),0),
_xlpm.adjRow, IF(ROW(_xlpm.startCell) + _xlpm.row &lt;= 0, 1, _xlpm.row),
_xlpm.adjCol, IF(COLUMN(_xlpm.startCell) + _xlpm.col &lt;= 0, 1, _xlpm.col),
_xlpm.ref, OFFSET(INDIRECT(AZ248),_xlpm.adjRow,_xlpm.adjCol,1,1),
ADDRESS(ROW(_xlpm.ref),COLUMN(_xlpm.ref),4,1))</f>
        <v>AN26</v>
      </c>
      <c r="CB248" s="4" t="str" cm="1">
        <f t="array" aca="1" ref="CB248" ca="1">_xlfn.LET(
_xlpm.startCell, INDIRECT(BA248),
_xlpm.row, IF(_xlfn.XLOOKUP(LEFT(AB248),$L$157:$L$164,$M$157:$M$164,,0,1),--RIGHT(AB248)*_xlfn.XLOOKUP(LEFT(AB248),$L$157:$L$164,$O$157:$O$164,,0,1),0),
_xlpm.col, IF(_xlfn.XLOOKUP(LEFT(AB248),$L$157:$L$164,$N$157:$N$164,,0,1),--RIGHT(AB248)*_xlfn.XLOOKUP(LEFT(AB248),$L$157:$L$164,$P$157:$P$164,,0,1),0),
_xlpm.adjRow, IF(ROW(_xlpm.startCell) + _xlpm.row &lt;= 0, 1, _xlpm.row),
_xlpm.adjCol, IF(COLUMN(_xlpm.startCell) + _xlpm.col &lt;= 0, 1, _xlpm.col),
_xlpm.ref, OFFSET(INDIRECT(BA248),_xlpm.adjRow,_xlpm.adjCol,1,1),
ADDRESS(ROW(_xlpm.ref),COLUMN(_xlpm.ref),4,1))</f>
        <v>AH32</v>
      </c>
      <c r="CC248" s="4" t="str" cm="1">
        <f t="array" aca="1" ref="CC248" ca="1">_xlfn.LET(
_xlpm.startCell, INDIRECT(BB248),
_xlpm.row, IF(_xlfn.XLOOKUP(LEFT(AC248),$L$157:$L$164,$M$157:$M$164,,0,1),--RIGHT(AC248)*_xlfn.XLOOKUP(LEFT(AC248),$L$157:$L$164,$O$157:$O$164,,0,1),0),
_xlpm.col, IF(_xlfn.XLOOKUP(LEFT(AC248),$L$157:$L$164,$N$157:$N$164,,0,1),--RIGHT(AC248)*_xlfn.XLOOKUP(LEFT(AC248),$L$157:$L$164,$P$157:$P$164,,0,1),0),
_xlpm.adjRow, IF(ROW(_xlpm.startCell) + _xlpm.row &lt;= 0, 1, _xlpm.row),
_xlpm.adjCol, IF(COLUMN(_xlpm.startCell) + _xlpm.col &lt;= 0, 1, _xlpm.col),
_xlpm.ref, OFFSET(INDIRECT(BB248),_xlpm.adjRow,_xlpm.adjCol,1,1),
ADDRESS(ROW(_xlpm.ref),COLUMN(_xlpm.ref),4,1))</f>
        <v>AH30</v>
      </c>
      <c r="CD248" s="4" t="str" cm="1">
        <f t="array" aca="1" ref="CD248" ca="1">_xlfn.LET(
_xlpm.startCell, INDIRECT(BC248),
_xlpm.row, IF(_xlfn.XLOOKUP(LEFT(AD248),$L$157:$L$164,$M$157:$M$164,,0,1),--RIGHT(AD248)*_xlfn.XLOOKUP(LEFT(AD248),$L$157:$L$164,$O$157:$O$164,,0,1),0),
_xlpm.col, IF(_xlfn.XLOOKUP(LEFT(AD248),$L$157:$L$164,$N$157:$N$164,,0,1),--RIGHT(AD248)*_xlfn.XLOOKUP(LEFT(AD248),$L$157:$L$164,$P$157:$P$164,,0,1),0),
_xlpm.adjRow, IF(ROW(_xlpm.startCell) + _xlpm.row &lt;= 0, 1, _xlpm.row),
_xlpm.adjCol, IF(COLUMN(_xlpm.startCell) + _xlpm.col &lt;= 0, 1, _xlpm.col),
_xlpm.ref, OFFSET(INDIRECT(BC248),_xlpm.adjRow,_xlpm.adjCol,1,1),
ADDRESS(ROW(_xlpm.ref),COLUMN(_xlpm.ref),4,1))</f>
        <v>Y27</v>
      </c>
      <c r="CE248" s="4" t="str" cm="1">
        <f t="array" aca="1" ref="CE248" ca="1">_xlfn.LET(
_xlpm.startCell, INDIRECT(BD248),
_xlpm.row, IF(_xlfn.XLOOKUP(LEFT(AE248),$L$157:$L$164,$M$157:$M$164,,0,1),--RIGHT(AE248)*_xlfn.XLOOKUP(LEFT(AE248),$L$157:$L$164,$O$157:$O$164,,0,1),0),
_xlpm.col, IF(_xlfn.XLOOKUP(LEFT(AE248),$L$157:$L$164,$N$157:$N$164,,0,1),--RIGHT(AE248)*_xlfn.XLOOKUP(LEFT(AE248),$L$157:$L$164,$P$157:$P$164,,0,1),0),
_xlpm.adjRow, IF(ROW(_xlpm.startCell) + _xlpm.row &lt;= 0, 1, _xlpm.row),
_xlpm.adjCol, IF(COLUMN(_xlpm.startCell) + _xlpm.col &lt;= 0, 1, _xlpm.col),
_xlpm.ref, OFFSET(INDIRECT(BD248),_xlpm.adjRow,_xlpm.adjCol,1,1),
ADDRESS(ROW(_xlpm.ref),COLUMN(_xlpm.ref),4,1))</f>
        <v>AG27</v>
      </c>
      <c r="CF248" s="4" t="str" cm="1">
        <f t="array" aca="1" ref="CF248" ca="1">_xlfn.LET(
_xlpm.startCell, INDIRECT(BE248),
_xlpm.row, IF(_xlfn.XLOOKUP(LEFT(AF248),$L$157:$L$164,$M$157:$M$164,,0,1),--RIGHT(AF248)*_xlfn.XLOOKUP(LEFT(AF248),$L$157:$L$164,$O$157:$O$164,,0,1),0),
_xlpm.col, IF(_xlfn.XLOOKUP(LEFT(AF248),$L$157:$L$164,$N$157:$N$164,,0,1),--RIGHT(AF248)*_xlfn.XLOOKUP(LEFT(AF248),$L$157:$L$164,$P$157:$P$164,,0,1),0),
_xlpm.adjRow, IF(ROW(_xlpm.startCell) + _xlpm.row &lt;= 0, 1, _xlpm.row),
_xlpm.adjCol, IF(COLUMN(_xlpm.startCell) + _xlpm.col &lt;= 0, 1, _xlpm.col),
_xlpm.ref, OFFSET(INDIRECT(BE248),_xlpm.adjRow,_xlpm.adjCol,1,1),
ADDRESS(ROW(_xlpm.ref),COLUMN(_xlpm.ref),4,1))</f>
        <v>AE25</v>
      </c>
      <c r="CG248" s="4"/>
      <c r="CH248" s="4"/>
      <c r="CI248" s="4"/>
      <c r="CK248" s="1" t="b">
        <f ca="1"/>
        <v>1</v>
      </c>
      <c r="CL248" s="1" t="b">
        <f ca="1"/>
        <v>1</v>
      </c>
      <c r="CM248" s="1" t="b">
        <f ca="1"/>
        <v>1</v>
      </c>
      <c r="CN248" s="1" t="b">
        <f ca="1"/>
        <v>1</v>
      </c>
      <c r="CO248" s="1" t="b">
        <f ca="1"/>
        <v>1</v>
      </c>
      <c r="CP248" s="1" t="b">
        <f ca="1"/>
        <v>1</v>
      </c>
      <c r="CQ248" s="5" t="b">
        <f ca="1"/>
        <v>0</v>
      </c>
      <c r="CR248" s="4" t="b">
        <f ca="1"/>
        <v>1</v>
      </c>
      <c r="CS248" s="1" t="b">
        <f ca="1"/>
        <v>0</v>
      </c>
      <c r="CT248" s="1" t="b">
        <f ca="1"/>
        <v>0</v>
      </c>
      <c r="CU248" s="1" t="b">
        <f ca="1"/>
        <v>0</v>
      </c>
      <c r="CV248" s="1" t="b">
        <f ca="1"/>
        <v>0</v>
      </c>
      <c r="CW248" s="1" t="b">
        <f ca="1"/>
        <v>0</v>
      </c>
      <c r="CX248" s="1" t="b">
        <f ca="1"/>
        <v>0</v>
      </c>
      <c r="CY248" s="1" t="b">
        <f ca="1"/>
        <v>1</v>
      </c>
      <c r="CZ248" s="1" t="b">
        <f ca="1"/>
        <v>1</v>
      </c>
      <c r="DA248" s="1" t="b">
        <f ca="1"/>
        <v>1</v>
      </c>
      <c r="DB248" s="1" t="b">
        <f ca="1"/>
        <v>1</v>
      </c>
      <c r="DC248" s="1" t="b">
        <f ca="1"/>
        <v>1</v>
      </c>
      <c r="DD248" s="1" t="b">
        <f ca="1"/>
        <v>1</v>
      </c>
      <c r="DE248" s="1" t="b">
        <f ca="1"/>
        <v>0</v>
      </c>
      <c r="DF248" s="1" t="b">
        <f ca="1"/>
        <v>0</v>
      </c>
      <c r="DG248" s="1" t="b">
        <f ca="1"/>
        <v>1</v>
      </c>
      <c r="DH248" s="1" t="b">
        <f ca="1"/>
        <v>1</v>
      </c>
      <c r="DI248" s="1" t="b">
        <f ca="1"/>
        <v>1</v>
      </c>
    </row>
    <row r="249" spans="2:250" s="1" customFormat="1" ht="23.25">
      <c r="B249" s="14">
        <f t="shared" si="6"/>
        <v>119</v>
      </c>
      <c r="C249" s="12">
        <v>6</v>
      </c>
      <c r="D249" s="161">
        <v>8</v>
      </c>
      <c r="E249" s="23" t="str">
        <f ca="1"/>
        <v>BE8</v>
      </c>
      <c r="F249" s="5"/>
      <c r="G249" s="15" t="s">
        <v>16</v>
      </c>
      <c r="H249" s="15" t="s">
        <v>73</v>
      </c>
      <c r="I249" s="15" t="s">
        <v>50</v>
      </c>
      <c r="J249" s="15" t="s">
        <v>85</v>
      </c>
      <c r="K249" s="15" t="s">
        <v>76</v>
      </c>
      <c r="L249" s="15" t="s">
        <v>55</v>
      </c>
      <c r="M249" s="15" t="s">
        <v>94</v>
      </c>
      <c r="N249" s="15" t="s">
        <v>64</v>
      </c>
      <c r="O249" s="15" t="s">
        <v>71</v>
      </c>
      <c r="P249" s="15" t="s">
        <v>54</v>
      </c>
      <c r="Q249" s="15" t="s">
        <v>61</v>
      </c>
      <c r="R249" s="15" t="s">
        <v>73</v>
      </c>
      <c r="S249" s="15" t="s">
        <v>122</v>
      </c>
      <c r="T249" s="15" t="s">
        <v>50</v>
      </c>
      <c r="U249" s="15" t="s">
        <v>84</v>
      </c>
      <c r="V249" s="15" t="s">
        <v>108</v>
      </c>
      <c r="W249" s="15" t="s">
        <v>80</v>
      </c>
      <c r="X249" s="15" t="s">
        <v>79</v>
      </c>
      <c r="Y249" s="15" t="s">
        <v>117</v>
      </c>
      <c r="Z249" s="15" t="s">
        <v>83</v>
      </c>
      <c r="AA249" s="15" t="s">
        <v>69</v>
      </c>
      <c r="AB249" s="15" t="s">
        <v>110</v>
      </c>
      <c r="AC249" s="15" t="s">
        <v>57</v>
      </c>
      <c r="AD249" s="15" t="s">
        <v>56</v>
      </c>
      <c r="AE249" s="15" t="s">
        <v>73</v>
      </c>
      <c r="AF249" s="15" t="s">
        <v>112</v>
      </c>
      <c r="AH249" s="1" t="str" cm="1">
        <f t="array" aca="1" ref="AH249" ca="1">_xlfn.LET(
_xlpm.startCell, INDIRECT(G249),
_xlpm.row, IF(_xlfn.XLOOKUP(LEFT(H249),$L$157:$L$164,$M$157:$M$164,,0,1),--RIGHT(H249)*_xlfn.XLOOKUP(LEFT(H249),$L$157:$L$164,$O$157:$O$164,,0,1),0),
_xlpm.col, IF(_xlfn.XLOOKUP(LEFT(H249),$L$157:$L$164,$N$157:$N$164,,0,1),--RIGHT(H249)*_xlfn.XLOOKUP(LEFT(H249),$L$157:$L$164,$P$157:$P$164,,0,1),0),
_xlpm.adjRow, IF(ROW(_xlpm.startCell) + _xlpm.row &lt;= 0, 1, _xlpm.row),
_xlpm.adjCol, IF(COLUMN(_xlpm.startCell) + _xlpm.col &lt;= 0, 1, _xlpm.col),
_xlpm.ref, OFFSET(INDIRECT(G249),_xlpm.adjRow,_xlpm.adjCol,1,1),
ADDRESS(_xlfn.IFS(ROW(_xlpm.ref)&lt;8,8,ROW(_xlpm.ref)&gt;27,27,TRUE,ROW(_xlpm.ref)),_xlfn.IFS(COLUMN(_xlpm.ref)&lt;5,5,COLUMN(_xlpm.ref)&gt;64,64,TRUE,COLUMN(_xlpm.ref)),4,1))</f>
        <v>V9</v>
      </c>
      <c r="AI249" s="1" t="str" cm="1">
        <f t="array" aca="1" ref="AI249" ca="1">_xlfn.LET(
_xlpm.startCell, INDIRECT(AH249),
_xlpm.row, IF(_xlfn.XLOOKUP(LEFT(I249),$L$157:$L$164,$M$157:$M$164,,0,1),--RIGHT(I249)*_xlfn.XLOOKUP(LEFT(I249),$L$157:$L$164,$O$157:$O$164,,0,1),0),
_xlpm.col, IF(_xlfn.XLOOKUP(LEFT(I249),$L$157:$L$164,$N$157:$N$164,,0,1),--RIGHT(I249)*_xlfn.XLOOKUP(LEFT(I249),$L$157:$L$164,$P$157:$P$164,,0,1),0),
_xlpm.adjRow, IF(ROW(_xlpm.startCell) + _xlpm.row &lt;= 0, 1, _xlpm.row),
_xlpm.adjCol, IF(COLUMN(_xlpm.startCell) + _xlpm.col &lt;= 0, 1, _xlpm.col),
_xlpm.ref, OFFSET(INDIRECT(AH249),_xlpm.adjRow,_xlpm.adjCol,1,1),
ADDRESS(_xlfn.IFS(ROW(_xlpm.ref)&lt;8,8,ROW(_xlpm.ref)&gt;27,27,TRUE,ROW(_xlpm.ref)),_xlfn.IFS(COLUMN(_xlpm.ref)&lt;5,5,COLUMN(_xlpm.ref)&gt;64,64,TRUE,COLUMN(_xlpm.ref)),4,1))</f>
        <v>AB8</v>
      </c>
      <c r="AJ249" s="1" t="str" cm="1">
        <f t="array" aca="1" ref="AJ249" ca="1">_xlfn.LET(
_xlpm.startCell, INDIRECT(AI249),
_xlpm.row, IF(_xlfn.XLOOKUP(LEFT(J249),$L$157:$L$164,$M$157:$M$164,,0,1),--RIGHT(J249)*_xlfn.XLOOKUP(LEFT(J249),$L$157:$L$164,$O$157:$O$164,,0,1),0),
_xlpm.col, IF(_xlfn.XLOOKUP(LEFT(J249),$L$157:$L$164,$N$157:$N$164,,0,1),--RIGHT(J249)*_xlfn.XLOOKUP(LEFT(J249),$L$157:$L$164,$P$157:$P$164,,0,1),0),
_xlpm.adjRow, IF(ROW(_xlpm.startCell) + _xlpm.row &lt;= 0, 1, _xlpm.row),
_xlpm.adjCol, IF(COLUMN(_xlpm.startCell) + _xlpm.col &lt;= 0, 1, _xlpm.col),
_xlpm.ref, OFFSET(INDIRECT(AI249),_xlpm.adjRow,_xlpm.adjCol,1,1),
ADDRESS(_xlfn.IFS(ROW(_xlpm.ref)&lt;8,8,ROW(_xlpm.ref)&gt;27,27,TRUE,ROW(_xlpm.ref)),_xlfn.IFS(COLUMN(_xlpm.ref)&lt;5,5,COLUMN(_xlpm.ref)&gt;64,64,TRUE,COLUMN(_xlpm.ref)),4,1))</f>
        <v>AB13</v>
      </c>
      <c r="AK249" s="1" t="str" cm="1">
        <f t="array" aca="1" ref="AK249" ca="1">_xlfn.LET(
_xlpm.startCell, INDIRECT(AJ249),
_xlpm.row, IF(_xlfn.XLOOKUP(LEFT(K249),$L$157:$L$164,$M$157:$M$164,,0,1),--RIGHT(K249)*_xlfn.XLOOKUP(LEFT(K249),$L$157:$L$164,$O$157:$O$164,,0,1),0),
_xlpm.col, IF(_xlfn.XLOOKUP(LEFT(K249),$L$157:$L$164,$N$157:$N$164,,0,1),--RIGHT(K249)*_xlfn.XLOOKUP(LEFT(K249),$L$157:$L$164,$P$157:$P$164,,0,1),0),
_xlpm.adjRow, IF(ROW(_xlpm.startCell) + _xlpm.row &lt;= 0, 1, _xlpm.row),
_xlpm.adjCol, IF(COLUMN(_xlpm.startCell) + _xlpm.col &lt;= 0, 1, _xlpm.col),
_xlpm.ref, OFFSET(INDIRECT(AJ249),_xlpm.adjRow,_xlpm.adjCol,1,1),
ADDRESS(_xlfn.IFS(ROW(_xlpm.ref)&lt;8,8,ROW(_xlpm.ref)&gt;27,27,TRUE,ROW(_xlpm.ref)),_xlfn.IFS(COLUMN(_xlpm.ref)&lt;5,5,COLUMN(_xlpm.ref)&gt;64,64,TRUE,COLUMN(_xlpm.ref)),4,1))</f>
        <v>Y13</v>
      </c>
      <c r="AL249" s="1" t="str" cm="1">
        <f t="array" aca="1" ref="AL249" ca="1">_xlfn.LET(
_xlpm.startCell, INDIRECT(AK249),
_xlpm.row, IF(_xlfn.XLOOKUP(LEFT(L249),$L$157:$L$164,$M$157:$M$164,,0,1),--RIGHT(L249)*_xlfn.XLOOKUP(LEFT(L249),$L$157:$L$164,$O$157:$O$164,,0,1),0),
_xlpm.col, IF(_xlfn.XLOOKUP(LEFT(L249),$L$157:$L$164,$N$157:$N$164,,0,1),--RIGHT(L249)*_xlfn.XLOOKUP(LEFT(L249),$L$157:$L$164,$P$157:$P$164,,0,1),0),
_xlpm.adjRow, IF(ROW(_xlpm.startCell) + _xlpm.row &lt;= 0, 1, _xlpm.row),
_xlpm.adjCol, IF(COLUMN(_xlpm.startCell) + _xlpm.col &lt;= 0, 1, _xlpm.col),
_xlpm.ref, OFFSET(INDIRECT(AK249),_xlpm.adjRow,_xlpm.adjCol,1,1),
ADDRESS(_xlfn.IFS(ROW(_xlpm.ref)&lt;8,8,ROW(_xlpm.ref)&gt;27,27,TRUE,ROW(_xlpm.ref)),_xlfn.IFS(COLUMN(_xlpm.ref)&lt;5,5,COLUMN(_xlpm.ref)&gt;64,64,TRUE,COLUMN(_xlpm.ref)),4,1))</f>
        <v>R20</v>
      </c>
      <c r="AM249" s="1" t="str" cm="1">
        <f t="array" aca="1" ref="AM249" ca="1">_xlfn.LET(
_xlpm.startCell, INDIRECT(AL249),
_xlpm.row, IF(_xlfn.XLOOKUP(LEFT(M249),$L$157:$L$164,$M$157:$M$164,,0,1),--RIGHT(M249)*_xlfn.XLOOKUP(LEFT(M249),$L$157:$L$164,$O$157:$O$164,,0,1),0),
_xlpm.col, IF(_xlfn.XLOOKUP(LEFT(M249),$L$157:$L$164,$N$157:$N$164,,0,1),--RIGHT(M249)*_xlfn.XLOOKUP(LEFT(M249),$L$157:$L$164,$P$157:$P$164,,0,1),0),
_xlpm.adjRow, IF(ROW(_xlpm.startCell) + _xlpm.row &lt;= 0, 1, _xlpm.row),
_xlpm.adjCol, IF(COLUMN(_xlpm.startCell) + _xlpm.col &lt;= 0, 1, _xlpm.col),
_xlpm.ref, OFFSET(INDIRECT(AL249),_xlpm.adjRow,_xlpm.adjCol,1,1),
ADDRESS(_xlfn.IFS(ROW(_xlpm.ref)&lt;8,8,ROW(_xlpm.ref)&gt;27,27,TRUE,ROW(_xlpm.ref)),_xlfn.IFS(COLUMN(_xlpm.ref)&lt;5,5,COLUMN(_xlpm.ref)&gt;64,64,TRUE,COLUMN(_xlpm.ref)),4,1))</f>
        <v>Y20</v>
      </c>
      <c r="AN249" s="1" t="str" cm="1">
        <f t="array" aca="1" ref="AN249" ca="1">_xlfn.LET(
_xlpm.startCell, INDIRECT(AM249),
_xlpm.row, IF(_xlfn.XLOOKUP(LEFT(N249),$L$157:$L$164,$M$157:$M$164,,0,1),--RIGHT(N249)*_xlfn.XLOOKUP(LEFT(N249),$L$157:$L$164,$O$157:$O$164,,0,1),0),
_xlpm.col, IF(_xlfn.XLOOKUP(LEFT(N249),$L$157:$L$164,$N$157:$N$164,,0,1),--RIGHT(N249)*_xlfn.XLOOKUP(LEFT(N249),$L$157:$L$164,$P$157:$P$164,,0,1),0),
_xlpm.adjRow, IF(ROW(_xlpm.startCell) + _xlpm.row &lt;= 0, 1, _xlpm.row),
_xlpm.adjCol, IF(COLUMN(_xlpm.startCell) + _xlpm.col &lt;= 0, 1, _xlpm.col),
_xlpm.ref, OFFSET(INDIRECT(AM249),_xlpm.adjRow,_xlpm.adjCol,1,1),
ADDRESS(_xlfn.IFS(ROW(_xlpm.ref)&lt;8,8,ROW(_xlpm.ref)&gt;27,27,TRUE,ROW(_xlpm.ref)),_xlfn.IFS(COLUMN(_xlpm.ref)&lt;5,5,COLUMN(_xlpm.ref)&gt;64,64,TRUE,COLUMN(_xlpm.ref)),4,1))</f>
        <v>S14</v>
      </c>
      <c r="AO249" s="1" t="str" cm="1">
        <f t="array" aca="1" ref="AO249" ca="1">_xlfn.LET(
_xlpm.startCell, INDIRECT(AN249),
_xlpm.row, IF(_xlfn.XLOOKUP(LEFT(O249),$L$157:$L$164,$M$157:$M$164,,0,1),--RIGHT(O249)*_xlfn.XLOOKUP(LEFT(O249),$L$157:$L$164,$O$157:$O$164,,0,1),0),
_xlpm.col, IF(_xlfn.XLOOKUP(LEFT(O249),$L$157:$L$164,$N$157:$N$164,,0,1),--RIGHT(O249)*_xlfn.XLOOKUP(LEFT(O249),$L$157:$L$164,$P$157:$P$164,,0,1),0),
_xlpm.adjRow, IF(ROW(_xlpm.startCell) + _xlpm.row &lt;= 0, 1, _xlpm.row),
_xlpm.adjCol, IF(COLUMN(_xlpm.startCell) + _xlpm.col &lt;= 0, 1, _xlpm.col),
_xlpm.ref, OFFSET(INDIRECT(AN249),_xlpm.adjRow,_xlpm.adjCol,1,1),
ADDRESS(_xlfn.IFS(ROW(_xlpm.ref)&lt;8,8,ROW(_xlpm.ref)&gt;27,27,TRUE,ROW(_xlpm.ref)),_xlfn.IFS(COLUMN(_xlpm.ref)&lt;5,5,COLUMN(_xlpm.ref)&gt;64,64,TRUE,COLUMN(_xlpm.ref)),4,1))</f>
        <v>O10</v>
      </c>
      <c r="AP249" s="1" t="str" cm="1">
        <f t="array" aca="1" ref="AP249" ca="1">_xlfn.LET(
_xlpm.startCell, INDIRECT(AO249),
_xlpm.row, IF(_xlfn.XLOOKUP(LEFT(P249),$L$157:$L$164,$M$157:$M$164,,0,1),--RIGHT(P249)*_xlfn.XLOOKUP(LEFT(P249),$L$157:$L$164,$O$157:$O$164,,0,1),0),
_xlpm.col, IF(_xlfn.XLOOKUP(LEFT(P249),$L$157:$L$164,$N$157:$N$164,,0,1),--RIGHT(P249)*_xlfn.XLOOKUP(LEFT(P249),$L$157:$L$164,$P$157:$P$164,,0,1),0),
_xlpm.adjRow, IF(ROW(_xlpm.startCell) + _xlpm.row &lt;= 0, 1, _xlpm.row),
_xlpm.adjCol, IF(COLUMN(_xlpm.startCell) + _xlpm.col &lt;= 0, 1, _xlpm.col),
_xlpm.ref, OFFSET(INDIRECT(AO249),_xlpm.adjRow,_xlpm.adjCol,1,1),
ADDRESS(_xlfn.IFS(ROW(_xlpm.ref)&lt;8,8,ROW(_xlpm.ref)&gt;27,27,TRUE,ROW(_xlpm.ref)),_xlfn.IFS(COLUMN(_xlpm.ref)&lt;5,5,COLUMN(_xlpm.ref)&gt;64,64,TRUE,COLUMN(_xlpm.ref)),4,1))</f>
        <v>T15</v>
      </c>
      <c r="AQ249" s="1" t="str" cm="1">
        <f t="array" aca="1" ref="AQ249" ca="1">_xlfn.LET(
_xlpm.startCell, INDIRECT(AP249),
_xlpm.row, IF(_xlfn.XLOOKUP(LEFT(Q249),$L$157:$L$164,$M$157:$M$164,,0,1),--RIGHT(Q249)*_xlfn.XLOOKUP(LEFT(Q249),$L$157:$L$164,$O$157:$O$164,,0,1),0),
_xlpm.col, IF(_xlfn.XLOOKUP(LEFT(Q249),$L$157:$L$164,$N$157:$N$164,,0,1),--RIGHT(Q249)*_xlfn.XLOOKUP(LEFT(Q249),$L$157:$L$164,$P$157:$P$164,,0,1),0),
_xlpm.adjRow, IF(ROW(_xlpm.startCell) + _xlpm.row &lt;= 0, 1, _xlpm.row),
_xlpm.adjCol, IF(COLUMN(_xlpm.startCell) + _xlpm.col &lt;= 0, 1, _xlpm.col),
_xlpm.ref, OFFSET(INDIRECT(AP249),_xlpm.adjRow,_xlpm.adjCol,1,1),
ADDRESS(_xlfn.IFS(ROW(_xlpm.ref)&lt;8,8,ROW(_xlpm.ref)&gt;27,27,TRUE,ROW(_xlpm.ref)),_xlfn.IFS(COLUMN(_xlpm.ref)&lt;5,5,COLUMN(_xlpm.ref)&gt;64,64,TRUE,COLUMN(_xlpm.ref)),4,1))</f>
        <v>AC8</v>
      </c>
      <c r="AR249" s="1" t="str" cm="1">
        <f t="array" aca="1" ref="AR249" ca="1">_xlfn.LET(
_xlpm.startCell, INDIRECT(AQ249),
_xlpm.row, IF(_xlfn.XLOOKUP(LEFT(R249),$L$157:$L$164,$M$157:$M$164,,0,1),--RIGHT(R249)*_xlfn.XLOOKUP(LEFT(R249),$L$157:$L$164,$O$157:$O$164,,0,1),0),
_xlpm.col, IF(_xlfn.XLOOKUP(LEFT(R249),$L$157:$L$164,$N$157:$N$164,,0,1),--RIGHT(R249)*_xlfn.XLOOKUP(LEFT(R249),$L$157:$L$164,$P$157:$P$164,,0,1),0),
_xlpm.adjRow, IF(ROW(_xlpm.startCell) + _xlpm.row &lt;= 0, 1, _xlpm.row),
_xlpm.adjCol, IF(COLUMN(_xlpm.startCell) + _xlpm.col &lt;= 0, 1, _xlpm.col),
_xlpm.ref, OFFSET(INDIRECT(AQ249),_xlpm.adjRow,_xlpm.adjCol,1,1),
ADDRESS(_xlfn.IFS(ROW(_xlpm.ref)&lt;8,8,ROW(_xlpm.ref)&gt;27,27,TRUE,ROW(_xlpm.ref)),_xlfn.IFS(COLUMN(_xlpm.ref)&lt;5,5,COLUMN(_xlpm.ref)&gt;64,64,TRUE,COLUMN(_xlpm.ref)),4,1))</f>
        <v>AF8</v>
      </c>
      <c r="AS249" s="1" t="str" cm="1">
        <f t="array" aca="1" ref="AS249" ca="1">_xlfn.LET(
_xlpm.startCell, INDIRECT(AR249),
_xlpm.row, IF(_xlfn.XLOOKUP(LEFT(S249),$L$157:$L$164,$M$157:$M$164,,0,1),--RIGHT(S249)*_xlfn.XLOOKUP(LEFT(S249),$L$157:$L$164,$O$157:$O$164,,0,1),0),
_xlpm.col, IF(_xlfn.XLOOKUP(LEFT(S249),$L$157:$L$164,$N$157:$N$164,,0,1),--RIGHT(S249)*_xlfn.XLOOKUP(LEFT(S249),$L$157:$L$164,$P$157:$P$164,,0,1),0),
_xlpm.adjRow, IF(ROW(_xlpm.startCell) + _xlpm.row &lt;= 0, 1, _xlpm.row),
_xlpm.adjCol, IF(COLUMN(_xlpm.startCell) + _xlpm.col &lt;= 0, 1, _xlpm.col),
_xlpm.ref, OFFSET(INDIRECT(AR249),_xlpm.adjRow,_xlpm.adjCol,1,1),
ADDRESS(_xlfn.IFS(ROW(_xlpm.ref)&lt;8,8,ROW(_xlpm.ref)&gt;27,27,TRUE,ROW(_xlpm.ref)),_xlfn.IFS(COLUMN(_xlpm.ref)&lt;5,5,COLUMN(_xlpm.ref)&gt;64,64,TRUE,COLUMN(_xlpm.ref)),4,1))</f>
        <v>AA13</v>
      </c>
      <c r="AT249" s="1" t="str" cm="1">
        <f t="array" aca="1" ref="AT249" ca="1">_xlfn.LET(
_xlpm.startCell, INDIRECT(AS249),
_xlpm.row, IF(_xlfn.XLOOKUP(LEFT(T249),$L$157:$L$164,$M$157:$M$164,,0,1),--RIGHT(T249)*_xlfn.XLOOKUP(LEFT(T249),$L$157:$L$164,$O$157:$O$164,,0,1),0),
_xlpm.col, IF(_xlfn.XLOOKUP(LEFT(T249),$L$157:$L$164,$N$157:$N$164,,0,1),--RIGHT(T249)*_xlfn.XLOOKUP(LEFT(T249),$L$157:$L$164,$P$157:$P$164,,0,1),0),
_xlpm.adjRow, IF(ROW(_xlpm.startCell) + _xlpm.row &lt;= 0, 1, _xlpm.row),
_xlpm.adjCol, IF(COLUMN(_xlpm.startCell) + _xlpm.col &lt;= 0, 1, _xlpm.col),
_xlpm.ref, OFFSET(INDIRECT(AS249),_xlpm.adjRow,_xlpm.adjCol,1,1),
ADDRESS(_xlfn.IFS(ROW(_xlpm.ref)&lt;8,8,ROW(_xlpm.ref)&gt;27,27,TRUE,ROW(_xlpm.ref)),_xlfn.IFS(COLUMN(_xlpm.ref)&lt;5,5,COLUMN(_xlpm.ref)&gt;64,64,TRUE,COLUMN(_xlpm.ref)),4,1))</f>
        <v>AG8</v>
      </c>
      <c r="AU249" s="1" t="str" cm="1">
        <f t="array" aca="1" ref="AU249" ca="1">_xlfn.LET(
_xlpm.startCell, INDIRECT(AT249),
_xlpm.row, IF(_xlfn.XLOOKUP(LEFT(U249),$L$157:$L$164,$M$157:$M$164,,0,1),--RIGHT(U249)*_xlfn.XLOOKUP(LEFT(U249),$L$157:$L$164,$O$157:$O$164,,0,1),0),
_xlpm.col, IF(_xlfn.XLOOKUP(LEFT(U249),$L$157:$L$164,$N$157:$N$164,,0,1),--RIGHT(U249)*_xlfn.XLOOKUP(LEFT(U249),$L$157:$L$164,$P$157:$P$164,,0,1),0),
_xlpm.adjRow, IF(ROW(_xlpm.startCell) + _xlpm.row &lt;= 0, 1, _xlpm.row),
_xlpm.adjCol, IF(COLUMN(_xlpm.startCell) + _xlpm.col &lt;= 0, 1, _xlpm.col),
_xlpm.ref, OFFSET(INDIRECT(AT249),_xlpm.adjRow,_xlpm.adjCol,1,1),
ADDRESS(_xlfn.IFS(ROW(_xlpm.ref)&lt;8,8,ROW(_xlpm.ref)&gt;27,27,TRUE,ROW(_xlpm.ref)),_xlfn.IFS(COLUMN(_xlpm.ref)&lt;5,5,COLUMN(_xlpm.ref)&gt;64,64,TRUE,COLUMN(_xlpm.ref)),4,1))</f>
        <v>Z8</v>
      </c>
      <c r="AV249" s="1" t="str" cm="1">
        <f t="array" aca="1" ref="AV249" ca="1">_xlfn.LET(
_xlpm.startCell, INDIRECT(AU249),
_xlpm.row, IF(_xlfn.XLOOKUP(LEFT(V249),$L$157:$L$164,$M$157:$M$164,,0,1),--RIGHT(V249)*_xlfn.XLOOKUP(LEFT(V249),$L$157:$L$164,$O$157:$O$164,,0,1),0),
_xlpm.col, IF(_xlfn.XLOOKUP(LEFT(V249),$L$157:$L$164,$N$157:$N$164,,0,1),--RIGHT(V249)*_xlfn.XLOOKUP(LEFT(V249),$L$157:$L$164,$P$157:$P$164,,0,1),0),
_xlpm.adjRow, IF(ROW(_xlpm.startCell) + _xlpm.row &lt;= 0, 1, _xlpm.row),
_xlpm.adjCol, IF(COLUMN(_xlpm.startCell) + _xlpm.col &lt;= 0, 1, _xlpm.col),
_xlpm.ref, OFFSET(INDIRECT(AU249),_xlpm.adjRow,_xlpm.adjCol,1,1),
ADDRESS(_xlfn.IFS(ROW(_xlpm.ref)&lt;8,8,ROW(_xlpm.ref)&gt;27,27,TRUE,ROW(_xlpm.ref)),_xlfn.IFS(COLUMN(_xlpm.ref)&lt;5,5,COLUMN(_xlpm.ref)&gt;64,64,TRUE,COLUMN(_xlpm.ref)),4,1))</f>
        <v>AA9</v>
      </c>
      <c r="AW249" s="1" t="str" cm="1">
        <f t="array" aca="1" ref="AW249" ca="1">_xlfn.LET(
_xlpm.startCell, INDIRECT(AV249),
_xlpm.row, IF(_xlfn.XLOOKUP(LEFT(W249),$L$157:$L$164,$M$157:$M$164,,0,1),--RIGHT(W249)*_xlfn.XLOOKUP(LEFT(W249),$L$157:$L$164,$O$157:$O$164,,0,1),0),
_xlpm.col, IF(_xlfn.XLOOKUP(LEFT(W249),$L$157:$L$164,$N$157:$N$164,,0,1),--RIGHT(W249)*_xlfn.XLOOKUP(LEFT(W249),$L$157:$L$164,$P$157:$P$164,,0,1),0),
_xlpm.adjRow, IF(ROW(_xlpm.startCell) + _xlpm.row &lt;= 0, 1, _xlpm.row),
_xlpm.adjCol, IF(COLUMN(_xlpm.startCell) + _xlpm.col &lt;= 0, 1, _xlpm.col),
_xlpm.ref, OFFSET(INDIRECT(AV249),_xlpm.adjRow,_xlpm.adjCol,1,1),
ADDRESS(_xlfn.IFS(ROW(_xlpm.ref)&lt;8,8,ROW(_xlpm.ref)&gt;27,27,TRUE,ROW(_xlpm.ref)),_xlfn.IFS(COLUMN(_xlpm.ref)&lt;5,5,COLUMN(_xlpm.ref)&gt;64,64,TRUE,COLUMN(_xlpm.ref)),4,1))</f>
        <v>AA10</v>
      </c>
      <c r="AX249" s="1" t="str" cm="1">
        <f t="array" aca="1" ref="AX249" ca="1">_xlfn.LET(
_xlpm.startCell, INDIRECT(AW249),
_xlpm.row, IF(_xlfn.XLOOKUP(LEFT(X249),$L$157:$L$164,$M$157:$M$164,,0,1),--RIGHT(X249)*_xlfn.XLOOKUP(LEFT(X249),$L$157:$L$164,$O$157:$O$164,,0,1),0),
_xlpm.col, IF(_xlfn.XLOOKUP(LEFT(X249),$L$157:$L$164,$N$157:$N$164,,0,1),--RIGHT(X249)*_xlfn.XLOOKUP(LEFT(X249),$L$157:$L$164,$P$157:$P$164,,0,1),0),
_xlpm.adjRow, IF(ROW(_xlpm.startCell) + _xlpm.row &lt;= 0, 1, _xlpm.row),
_xlpm.adjCol, IF(COLUMN(_xlpm.startCell) + _xlpm.col &lt;= 0, 1, _xlpm.col),
_xlpm.ref, OFFSET(INDIRECT(AW249),_xlpm.adjRow,_xlpm.adjCol,1,1),
ADDRESS(_xlfn.IFS(ROW(_xlpm.ref)&lt;8,8,ROW(_xlpm.ref)&gt;27,27,TRUE,ROW(_xlpm.ref)),_xlfn.IFS(COLUMN(_xlpm.ref)&lt;5,5,COLUMN(_xlpm.ref)&gt;64,64,TRUE,COLUMN(_xlpm.ref)),4,1))</f>
        <v>AA11</v>
      </c>
      <c r="AY249" s="1" t="str" cm="1">
        <f t="array" aca="1" ref="AY249" ca="1">_xlfn.LET(
_xlpm.startCell, INDIRECT(AX249),
_xlpm.row, IF(_xlfn.XLOOKUP(LEFT(Y249),$L$157:$L$164,$M$157:$M$164,,0,1),--RIGHT(Y249)*_xlfn.XLOOKUP(LEFT(Y249),$L$157:$L$164,$O$157:$O$164,,0,1),0),
_xlpm.col, IF(_xlfn.XLOOKUP(LEFT(Y249),$L$157:$L$164,$N$157:$N$164,,0,1),--RIGHT(Y249)*_xlfn.XLOOKUP(LEFT(Y249),$L$157:$L$164,$P$157:$P$164,,0,1),0),
_xlpm.adjRow, IF(ROW(_xlpm.startCell) + _xlpm.row &lt;= 0, 1, _xlpm.row),
_xlpm.adjCol, IF(COLUMN(_xlpm.startCell) + _xlpm.col &lt;= 0, 1, _xlpm.col),
_xlpm.ref, OFFSET(INDIRECT(AX249),_xlpm.adjRow,_xlpm.adjCol,1,1),
ADDRESS(_xlfn.IFS(ROW(_xlpm.ref)&lt;8,8,ROW(_xlpm.ref)&gt;27,27,TRUE,ROW(_xlpm.ref)),_xlfn.IFS(COLUMN(_xlpm.ref)&lt;5,5,COLUMN(_xlpm.ref)&gt;64,64,TRUE,COLUMN(_xlpm.ref)),4,1))</f>
        <v>Z11</v>
      </c>
      <c r="AZ249" s="1" t="str" cm="1">
        <f t="array" aca="1" ref="AZ249" ca="1">_xlfn.LET(
_xlpm.startCell, INDIRECT(AY249),
_xlpm.row, IF(_xlfn.XLOOKUP(LEFT(Z249),$L$157:$L$164,$M$157:$M$164,,0,1),--RIGHT(Z249)*_xlfn.XLOOKUP(LEFT(Z249),$L$157:$L$164,$O$157:$O$164,,0,1),0),
_xlpm.col, IF(_xlfn.XLOOKUP(LEFT(Z249),$L$157:$L$164,$N$157:$N$164,,0,1),--RIGHT(Z249)*_xlfn.XLOOKUP(LEFT(Z249),$L$157:$L$164,$P$157:$P$164,,0,1),0),
_xlpm.adjRow, IF(ROW(_xlpm.startCell) + _xlpm.row &lt;= 0, 1, _xlpm.row),
_xlpm.adjCol, IF(COLUMN(_xlpm.startCell) + _xlpm.col &lt;= 0, 1, _xlpm.col),
_xlpm.ref, OFFSET(INDIRECT(AY249),_xlpm.adjRow,_xlpm.adjCol,1,1),
ADDRESS(_xlfn.IFS(ROW(_xlpm.ref)&lt;8,8,ROW(_xlpm.ref)&gt;27,27,TRUE,ROW(_xlpm.ref)),_xlfn.IFS(COLUMN(_xlpm.ref)&lt;5,5,COLUMN(_xlpm.ref)&gt;64,64,TRUE,COLUMN(_xlpm.ref)),4,1))</f>
        <v>AI11</v>
      </c>
      <c r="BA249" s="1" t="str" cm="1">
        <f t="array" aca="1" ref="BA249" ca="1">_xlfn.LET(
_xlpm.startCell, INDIRECT(AZ249),
_xlpm.row, IF(_xlfn.XLOOKUP(LEFT(AA249),$L$157:$L$164,$M$157:$M$164,,0,1),--RIGHT(AA249)*_xlfn.XLOOKUP(LEFT(AA249),$L$157:$L$164,$O$157:$O$164,,0,1),0),
_xlpm.col, IF(_xlfn.XLOOKUP(LEFT(AA249),$L$157:$L$164,$N$157:$N$164,,0,1),--RIGHT(AA249)*_xlfn.XLOOKUP(LEFT(AA249),$L$157:$L$164,$P$157:$P$164,,0,1),0),
_xlpm.adjRow, IF(ROW(_xlpm.startCell) + _xlpm.row &lt;= 0, 1, _xlpm.row),
_xlpm.adjCol, IF(COLUMN(_xlpm.startCell) + _xlpm.col &lt;= 0, 1, _xlpm.col),
_xlpm.ref, OFFSET(INDIRECT(AZ249),_xlpm.adjRow,_xlpm.adjCol,1,1),
ADDRESS(_xlfn.IFS(ROW(_xlpm.ref)&lt;8,8,ROW(_xlpm.ref)&gt;27,27,TRUE,ROW(_xlpm.ref)),_xlfn.IFS(COLUMN(_xlpm.ref)&lt;5,5,COLUMN(_xlpm.ref)&gt;64,64,TRUE,COLUMN(_xlpm.ref)),4,1))</f>
        <v>AI8</v>
      </c>
      <c r="BB249" s="1" t="str" cm="1">
        <f t="array" aca="1" ref="BB249" ca="1">_xlfn.LET(
_xlpm.startCell, INDIRECT(BA249),
_xlpm.row, IF(_xlfn.XLOOKUP(LEFT(AB249),$L$157:$L$164,$M$157:$M$164,,0,1),--RIGHT(AB249)*_xlfn.XLOOKUP(LEFT(AB249),$L$157:$L$164,$O$157:$O$164,,0,1),0),
_xlpm.col, IF(_xlfn.XLOOKUP(LEFT(AB249),$L$157:$L$164,$N$157:$N$164,,0,1),--RIGHT(AB249)*_xlfn.XLOOKUP(LEFT(AB249),$L$157:$L$164,$P$157:$P$164,,0,1),0),
_xlpm.adjRow, IF(ROW(_xlpm.startCell) + _xlpm.row &lt;= 0, 1, _xlpm.row),
_xlpm.adjCol, IF(COLUMN(_xlpm.startCell) + _xlpm.col &lt;= 0, 1, _xlpm.col),
_xlpm.ref, OFFSET(INDIRECT(BA249),_xlpm.adjRow,_xlpm.adjCol,1,1),
ADDRESS(_xlfn.IFS(ROW(_xlpm.ref)&lt;8,8,ROW(_xlpm.ref)&gt;27,27,TRUE,ROW(_xlpm.ref)),_xlfn.IFS(COLUMN(_xlpm.ref)&lt;5,5,COLUMN(_xlpm.ref)&gt;64,64,TRUE,COLUMN(_xlpm.ref)),4,1))</f>
        <v>AP8</v>
      </c>
      <c r="BC249" s="1" t="str" cm="1">
        <f t="array" aca="1" ref="BC249" ca="1">_xlfn.LET(
_xlpm.startCell, INDIRECT(BB249),
_xlpm.row, IF(_xlfn.XLOOKUP(LEFT(AC249),$L$157:$L$164,$M$157:$M$164,,0,1),--RIGHT(AC249)*_xlfn.XLOOKUP(LEFT(AC249),$L$157:$L$164,$O$157:$O$164,,0,1),0),
_xlpm.col, IF(_xlfn.XLOOKUP(LEFT(AC249),$L$157:$L$164,$N$157:$N$164,,0,1),--RIGHT(AC249)*_xlfn.XLOOKUP(LEFT(AC249),$L$157:$L$164,$P$157:$P$164,,0,1),0),
_xlpm.adjRow, IF(ROW(_xlpm.startCell) + _xlpm.row &lt;= 0, 1, _xlpm.row),
_xlpm.adjCol, IF(COLUMN(_xlpm.startCell) + _xlpm.col &lt;= 0, 1, _xlpm.col),
_xlpm.ref, OFFSET(INDIRECT(BB249),_xlpm.adjRow,_xlpm.adjCol,1,1),
ADDRESS(_xlfn.IFS(ROW(_xlpm.ref)&lt;8,8,ROW(_xlpm.ref)&gt;27,27,TRUE,ROW(_xlpm.ref)),_xlfn.IFS(COLUMN(_xlpm.ref)&lt;5,5,COLUMN(_xlpm.ref)&gt;64,64,TRUE,COLUMN(_xlpm.ref)),4,1))</f>
        <v>AQ8</v>
      </c>
      <c r="BD249" s="1" t="str" cm="1">
        <f t="array" aca="1" ref="BD249" ca="1">_xlfn.LET(
_xlpm.startCell, INDIRECT(BC249),
_xlpm.row, IF(_xlfn.XLOOKUP(LEFT(AD249),$L$157:$L$164,$M$157:$M$164,,0,1),--RIGHT(AD249)*_xlfn.XLOOKUP(LEFT(AD249),$L$157:$L$164,$O$157:$O$164,,0,1),0),
_xlpm.col, IF(_xlfn.XLOOKUP(LEFT(AD249),$L$157:$L$164,$N$157:$N$164,,0,1),--RIGHT(AD249)*_xlfn.XLOOKUP(LEFT(AD249),$L$157:$L$164,$P$157:$P$164,,0,1),0),
_xlpm.adjRow, IF(ROW(_xlpm.startCell) + _xlpm.row &lt;= 0, 1, _xlpm.row),
_xlpm.adjCol, IF(COLUMN(_xlpm.startCell) + _xlpm.col &lt;= 0, 1, _xlpm.col),
_xlpm.ref, OFFSET(INDIRECT(BC249),_xlpm.adjRow,_xlpm.adjCol,1,1),
ADDRESS(_xlfn.IFS(ROW(_xlpm.ref)&lt;8,8,ROW(_xlpm.ref)&gt;27,27,TRUE,ROW(_xlpm.ref)),_xlfn.IFS(COLUMN(_xlpm.ref)&lt;5,5,COLUMN(_xlpm.ref)&gt;64,64,TRUE,COLUMN(_xlpm.ref)),4,1))</f>
        <v>AW14</v>
      </c>
      <c r="BE249" s="1" t="str" cm="1">
        <f t="array" aca="1" ref="BE249" ca="1">_xlfn.LET(
_xlpm.startCell, INDIRECT(BD249),
_xlpm.row, IF(_xlfn.XLOOKUP(LEFT(AE249),$L$157:$L$164,$M$157:$M$164,,0,1),--RIGHT(AE249)*_xlfn.XLOOKUP(LEFT(AE249),$L$157:$L$164,$O$157:$O$164,,0,1),0),
_xlpm.col, IF(_xlfn.XLOOKUP(LEFT(AE249),$L$157:$L$164,$N$157:$N$164,,0,1),--RIGHT(AE249)*_xlfn.XLOOKUP(LEFT(AE249),$L$157:$L$164,$P$157:$P$164,,0,1),0),
_xlpm.adjRow, IF(ROW(_xlpm.startCell) + _xlpm.row &lt;= 0, 1, _xlpm.row),
_xlpm.adjCol, IF(COLUMN(_xlpm.startCell) + _xlpm.col &lt;= 0, 1, _xlpm.col),
_xlpm.ref, OFFSET(INDIRECT(BD249),_xlpm.adjRow,_xlpm.adjCol,1,1),
ADDRESS(_xlfn.IFS(ROW(_xlpm.ref)&lt;8,8,ROW(_xlpm.ref)&gt;27,27,TRUE,ROW(_xlpm.ref)),_xlfn.IFS(COLUMN(_xlpm.ref)&lt;5,5,COLUMN(_xlpm.ref)&gt;64,64,TRUE,COLUMN(_xlpm.ref)),4,1))</f>
        <v>AZ11</v>
      </c>
      <c r="BF249" s="1" t="str" cm="1">
        <f t="array" aca="1" ref="BF249" ca="1">_xlfn.LET(
_xlpm.startCell, INDIRECT(BE249),
_xlpm.row, IF(_xlfn.XLOOKUP(LEFT(AF249),$L$157:$L$164,$M$157:$M$164,,0,1),--RIGHT(AF249)*_xlfn.XLOOKUP(LEFT(AF249),$L$157:$L$164,$O$157:$O$164,,0,1),0),
_xlpm.col, IF(_xlfn.XLOOKUP(LEFT(AF249),$L$157:$L$164,$N$157:$N$164,,0,1),--RIGHT(AF249)*_xlfn.XLOOKUP(LEFT(AF249),$L$157:$L$164,$P$157:$P$164,,0,1),0),
_xlpm.adjRow, IF(ROW(_xlpm.startCell) + _xlpm.row &lt;= 0, 1, _xlpm.row),
_xlpm.adjCol, IF(COLUMN(_xlpm.startCell) + _xlpm.col &lt;= 0, 1, _xlpm.col),
_xlpm.ref, OFFSET(INDIRECT(BE249),_xlpm.adjRow,_xlpm.adjCol,1,1),
ADDRESS(_xlfn.IFS(ROW(_xlpm.ref)&lt;8,8,ROW(_xlpm.ref)&gt;27,27,TRUE,ROW(_xlpm.ref)),_xlfn.IFS(COLUMN(_xlpm.ref)&lt;5,5,COLUMN(_xlpm.ref)&gt;64,64,TRUE,COLUMN(_xlpm.ref)),4,1))</f>
        <v>BE8</v>
      </c>
      <c r="BG249" s="4"/>
      <c r="BH249" s="4" t="str" cm="1">
        <f t="array" aca="1" ref="BH249" ca="1">_xlfn.LET(
_xlpm.startCell, INDIRECT(G249),
_xlpm.row, IF(_xlfn.XLOOKUP(LEFT(H249),$L$157:$L$164,$M$157:$M$164,,0,1),--RIGHT(H249)*_xlfn.XLOOKUP(LEFT(H249),$L$157:$L$164,$O$157:$O$164,,0,1),0),
_xlpm.col, IF(_xlfn.XLOOKUP(LEFT(H249),$L$157:$L$164,$N$157:$N$164,,0,1),--RIGHT(H249)*_xlfn.XLOOKUP(LEFT(H249),$L$157:$L$164,$P$157:$P$164,,0,1),0),
_xlpm.adjRow, IF(ROW(_xlpm.startCell) + _xlpm.row &lt;= 0, 1, _xlpm.row),
_xlpm.adjCol, IF(COLUMN(_xlpm.startCell) + _xlpm.col &lt;= 0, 1, _xlpm.col),
_xlpm.ref, OFFSET(INDIRECT(G249),_xlpm.adjRow,_xlpm.adjCol,1,1),
ADDRESS(ROW(_xlpm.ref),COLUMN(_xlpm.ref),4,1))</f>
        <v>V9</v>
      </c>
      <c r="BI249" s="4" t="str" cm="1">
        <f t="array" aca="1" ref="BI249" ca="1">_xlfn.LET(
_xlpm.startCell, INDIRECT(AH249),
_xlpm.row, IF(_xlfn.XLOOKUP(LEFT(I249),$L$157:$L$164,$M$157:$M$164,,0,1),--RIGHT(I249)*_xlfn.XLOOKUP(LEFT(I249),$L$157:$L$164,$O$157:$O$164,,0,1),0),
_xlpm.col, IF(_xlfn.XLOOKUP(LEFT(I249),$L$157:$L$164,$N$157:$N$164,,0,1),--RIGHT(I249)*_xlfn.XLOOKUP(LEFT(I249),$L$157:$L$164,$P$157:$P$164,,0,1),0),
_xlpm.adjRow, IF(ROW(_xlpm.startCell) + _xlpm.row &lt;= 0, 1, _xlpm.row),
_xlpm.adjCol, IF(COLUMN(_xlpm.startCell) + _xlpm.col &lt;= 0, 1, _xlpm.col),
_xlpm.ref, OFFSET(INDIRECT(AH249),_xlpm.adjRow,_xlpm.adjCol,1,1),
ADDRESS(ROW(_xlpm.ref),COLUMN(_xlpm.ref),4,1))</f>
        <v>AB3</v>
      </c>
      <c r="BJ249" s="4" t="str" cm="1">
        <f t="array" aca="1" ref="BJ249" ca="1">_xlfn.LET(
_xlpm.startCell, INDIRECT(AI249),
_xlpm.row, IF(_xlfn.XLOOKUP(LEFT(J249),$L$157:$L$164,$M$157:$M$164,,0,1),--RIGHT(J249)*_xlfn.XLOOKUP(LEFT(J249),$L$157:$L$164,$O$157:$O$164,,0,1),0),
_xlpm.col, IF(_xlfn.XLOOKUP(LEFT(J249),$L$157:$L$164,$N$157:$N$164,,0,1),--RIGHT(J249)*_xlfn.XLOOKUP(LEFT(J249),$L$157:$L$164,$P$157:$P$164,,0,1),0),
_xlpm.adjRow, IF(ROW(_xlpm.startCell) + _xlpm.row &lt;= 0, 1, _xlpm.row),
_xlpm.adjCol, IF(COLUMN(_xlpm.startCell) + _xlpm.col &lt;= 0, 1, _xlpm.col),
_xlpm.ref, OFFSET(INDIRECT(AI249),_xlpm.adjRow,_xlpm.adjCol,1,1),
ADDRESS(ROW(_xlpm.ref),COLUMN(_xlpm.ref),4,1))</f>
        <v>AB13</v>
      </c>
      <c r="BK249" s="4" t="str" cm="1">
        <f t="array" aca="1" ref="BK249" ca="1">_xlfn.LET(
_xlpm.startCell, INDIRECT(AJ249),
_xlpm.row, IF(_xlfn.XLOOKUP(LEFT(K249),$L$157:$L$164,$M$157:$M$164,,0,1),--RIGHT(K249)*_xlfn.XLOOKUP(LEFT(K249),$L$157:$L$164,$O$157:$O$164,,0,1),0),
_xlpm.col, IF(_xlfn.XLOOKUP(LEFT(K249),$L$157:$L$164,$N$157:$N$164,,0,1),--RIGHT(K249)*_xlfn.XLOOKUP(LEFT(K249),$L$157:$L$164,$P$157:$P$164,,0,1),0),
_xlpm.adjRow, IF(ROW(_xlpm.startCell) + _xlpm.row &lt;= 0, 1, _xlpm.row),
_xlpm.adjCol, IF(COLUMN(_xlpm.startCell) + _xlpm.col &lt;= 0, 1, _xlpm.col),
_xlpm.ref, OFFSET(INDIRECT(AJ249),_xlpm.adjRow,_xlpm.adjCol,1,1),
ADDRESS(ROW(_xlpm.ref),COLUMN(_xlpm.ref),4,1))</f>
        <v>Y13</v>
      </c>
      <c r="BL249" s="4" t="str" cm="1">
        <f t="array" aca="1" ref="BL249" ca="1">_xlfn.LET(
_xlpm.startCell, INDIRECT(AK249),
_xlpm.row, IF(_xlfn.XLOOKUP(LEFT(L249),$L$157:$L$164,$M$157:$M$164,,0,1),--RIGHT(L249)*_xlfn.XLOOKUP(LEFT(L249),$L$157:$L$164,$O$157:$O$164,,0,1),0),
_xlpm.col, IF(_xlfn.XLOOKUP(LEFT(L249),$L$157:$L$164,$N$157:$N$164,,0,1),--RIGHT(L249)*_xlfn.XLOOKUP(LEFT(L249),$L$157:$L$164,$P$157:$P$164,,0,1),0),
_xlpm.adjRow, IF(ROW(_xlpm.startCell) + _xlpm.row &lt;= 0, 1, _xlpm.row),
_xlpm.adjCol, IF(COLUMN(_xlpm.startCell) + _xlpm.col &lt;= 0, 1, _xlpm.col),
_xlpm.ref, OFFSET(INDIRECT(AK249),_xlpm.adjRow,_xlpm.adjCol,1,1),
ADDRESS(ROW(_xlpm.ref),COLUMN(_xlpm.ref),4,1))</f>
        <v>R20</v>
      </c>
      <c r="BM249" s="4" t="str" cm="1">
        <f t="array" aca="1" ref="BM249" ca="1">_xlfn.LET(
_xlpm.startCell, INDIRECT(AL249),
_xlpm.row, IF(_xlfn.XLOOKUP(LEFT(M249),$L$157:$L$164,$M$157:$M$164,,0,1),--RIGHT(M249)*_xlfn.XLOOKUP(LEFT(M249),$L$157:$L$164,$O$157:$O$164,,0,1),0),
_xlpm.col, IF(_xlfn.XLOOKUP(LEFT(M249),$L$157:$L$164,$N$157:$N$164,,0,1),--RIGHT(M249)*_xlfn.XLOOKUP(LEFT(M249),$L$157:$L$164,$P$157:$P$164,,0,1),0),
_xlpm.adjRow, IF(ROW(_xlpm.startCell) + _xlpm.row &lt;= 0, 1, _xlpm.row),
_xlpm.adjCol, IF(COLUMN(_xlpm.startCell) + _xlpm.col &lt;= 0, 1, _xlpm.col),
_xlpm.ref, OFFSET(INDIRECT(AL249),_xlpm.adjRow,_xlpm.adjCol,1,1),
ADDRESS(ROW(_xlpm.ref),COLUMN(_xlpm.ref),4,1))</f>
        <v>Y20</v>
      </c>
      <c r="BN249" s="4" t="str" cm="1">
        <f t="array" aca="1" ref="BN249" ca="1">_xlfn.LET(
_xlpm.startCell, INDIRECT(AM249),
_xlpm.row, IF(_xlfn.XLOOKUP(LEFT(N249),$L$157:$L$164,$M$157:$M$164,,0,1),--RIGHT(N249)*_xlfn.XLOOKUP(LEFT(N249),$L$157:$L$164,$O$157:$O$164,,0,1),0),
_xlpm.col, IF(_xlfn.XLOOKUP(LEFT(N249),$L$157:$L$164,$N$157:$N$164,,0,1),--RIGHT(N249)*_xlfn.XLOOKUP(LEFT(N249),$L$157:$L$164,$P$157:$P$164,,0,1),0),
_xlpm.adjRow, IF(ROW(_xlpm.startCell) + _xlpm.row &lt;= 0, 1, _xlpm.row),
_xlpm.adjCol, IF(COLUMN(_xlpm.startCell) + _xlpm.col &lt;= 0, 1, _xlpm.col),
_xlpm.ref, OFFSET(INDIRECT(AM249),_xlpm.adjRow,_xlpm.adjCol,1,1),
ADDRESS(ROW(_xlpm.ref),COLUMN(_xlpm.ref),4,1))</f>
        <v>S14</v>
      </c>
      <c r="BO249" s="4" t="str" cm="1">
        <f t="array" aca="1" ref="BO249" ca="1">_xlfn.LET(
_xlpm.startCell, INDIRECT(AN249),
_xlpm.row, IF(_xlfn.XLOOKUP(LEFT(O249),$L$157:$L$164,$M$157:$M$164,,0,1),--RIGHT(O249)*_xlfn.XLOOKUP(LEFT(O249),$L$157:$L$164,$O$157:$O$164,,0,1),0),
_xlpm.col, IF(_xlfn.XLOOKUP(LEFT(O249),$L$157:$L$164,$N$157:$N$164,,0,1),--RIGHT(O249)*_xlfn.XLOOKUP(LEFT(O249),$L$157:$L$164,$P$157:$P$164,,0,1),0),
_xlpm.adjRow, IF(ROW(_xlpm.startCell) + _xlpm.row &lt;= 0, 1, _xlpm.row),
_xlpm.adjCol, IF(COLUMN(_xlpm.startCell) + _xlpm.col &lt;= 0, 1, _xlpm.col),
_xlpm.ref, OFFSET(INDIRECT(AN249),_xlpm.adjRow,_xlpm.adjCol,1,1),
ADDRESS(ROW(_xlpm.ref),COLUMN(_xlpm.ref),4,1))</f>
        <v>O10</v>
      </c>
      <c r="BP249" s="4" t="str" cm="1">
        <f t="array" aca="1" ref="BP249" ca="1">_xlfn.LET(
_xlpm.startCell, INDIRECT(AO249),
_xlpm.row, IF(_xlfn.XLOOKUP(LEFT(P249),$L$157:$L$164,$M$157:$M$164,,0,1),--RIGHT(P249)*_xlfn.XLOOKUP(LEFT(P249),$L$157:$L$164,$O$157:$O$164,,0,1),0),
_xlpm.col, IF(_xlfn.XLOOKUP(LEFT(P249),$L$157:$L$164,$N$157:$N$164,,0,1),--RIGHT(P249)*_xlfn.XLOOKUP(LEFT(P249),$L$157:$L$164,$P$157:$P$164,,0,1),0),
_xlpm.adjRow, IF(ROW(_xlpm.startCell) + _xlpm.row &lt;= 0, 1, _xlpm.row),
_xlpm.adjCol, IF(COLUMN(_xlpm.startCell) + _xlpm.col &lt;= 0, 1, _xlpm.col),
_xlpm.ref, OFFSET(INDIRECT(AO249),_xlpm.adjRow,_xlpm.adjCol,1,1),
ADDRESS(ROW(_xlpm.ref),COLUMN(_xlpm.ref),4,1))</f>
        <v>T15</v>
      </c>
      <c r="BQ249" s="4" t="str" cm="1">
        <f t="array" aca="1" ref="BQ249" ca="1">_xlfn.LET(
_xlpm.startCell, INDIRECT(AP249),
_xlpm.row, IF(_xlfn.XLOOKUP(LEFT(Q249),$L$157:$L$164,$M$157:$M$164,,0,1),--RIGHT(Q249)*_xlfn.XLOOKUP(LEFT(Q249),$L$157:$L$164,$O$157:$O$164,,0,1),0),
_xlpm.col, IF(_xlfn.XLOOKUP(LEFT(Q249),$L$157:$L$164,$N$157:$N$164,,0,1),--RIGHT(Q249)*_xlfn.XLOOKUP(LEFT(Q249),$L$157:$L$164,$P$157:$P$164,,0,1),0),
_xlpm.adjRow, IF(ROW(_xlpm.startCell) + _xlpm.row &lt;= 0, 1, _xlpm.row),
_xlpm.adjCol, IF(COLUMN(_xlpm.startCell) + _xlpm.col &lt;= 0, 1, _xlpm.col),
_xlpm.ref, OFFSET(INDIRECT(AP249),_xlpm.adjRow,_xlpm.adjCol,1,1),
ADDRESS(ROW(_xlpm.ref),COLUMN(_xlpm.ref),4,1))</f>
        <v>AC6</v>
      </c>
      <c r="BR249" s="4" t="str" cm="1">
        <f t="array" aca="1" ref="BR249" ca="1">_xlfn.LET(
_xlpm.startCell, INDIRECT(AQ249),
_xlpm.row, IF(_xlfn.XLOOKUP(LEFT(R249),$L$157:$L$164,$M$157:$M$164,,0,1),--RIGHT(R249)*_xlfn.XLOOKUP(LEFT(R249),$L$157:$L$164,$O$157:$O$164,,0,1),0),
_xlpm.col, IF(_xlfn.XLOOKUP(LEFT(R249),$L$157:$L$164,$N$157:$N$164,,0,1),--RIGHT(R249)*_xlfn.XLOOKUP(LEFT(R249),$L$157:$L$164,$P$157:$P$164,,0,1),0),
_xlpm.adjRow, IF(ROW(_xlpm.startCell) + _xlpm.row &lt;= 0, 1, _xlpm.row),
_xlpm.adjCol, IF(COLUMN(_xlpm.startCell) + _xlpm.col &lt;= 0, 1, _xlpm.col),
_xlpm.ref, OFFSET(INDIRECT(AQ249),_xlpm.adjRow,_xlpm.adjCol,1,1),
ADDRESS(ROW(_xlpm.ref),COLUMN(_xlpm.ref),4,1))</f>
        <v>AF5</v>
      </c>
      <c r="BS249" s="4" t="str" cm="1">
        <f t="array" aca="1" ref="BS249" ca="1">_xlfn.LET(
_xlpm.startCell, INDIRECT(AR249),
_xlpm.row, IF(_xlfn.XLOOKUP(LEFT(S249),$L$157:$L$164,$M$157:$M$164,,0,1),--RIGHT(S249)*_xlfn.XLOOKUP(LEFT(S249),$L$157:$L$164,$O$157:$O$164,,0,1),0),
_xlpm.col, IF(_xlfn.XLOOKUP(LEFT(S249),$L$157:$L$164,$N$157:$N$164,,0,1),--RIGHT(S249)*_xlfn.XLOOKUP(LEFT(S249),$L$157:$L$164,$P$157:$P$164,,0,1),0),
_xlpm.adjRow, IF(ROW(_xlpm.startCell) + _xlpm.row &lt;= 0, 1, _xlpm.row),
_xlpm.adjCol, IF(COLUMN(_xlpm.startCell) + _xlpm.col &lt;= 0, 1, _xlpm.col),
_xlpm.ref, OFFSET(INDIRECT(AR249),_xlpm.adjRow,_xlpm.adjCol,1,1),
ADDRESS(ROW(_xlpm.ref),COLUMN(_xlpm.ref),4,1))</f>
        <v>AA13</v>
      </c>
      <c r="BT249" s="4" t="str" cm="1">
        <f t="array" aca="1" ref="BT249" ca="1">_xlfn.LET(
_xlpm.startCell, INDIRECT(AS249),
_xlpm.row, IF(_xlfn.XLOOKUP(LEFT(T249),$L$157:$L$164,$M$157:$M$164,,0,1),--RIGHT(T249)*_xlfn.XLOOKUP(LEFT(T249),$L$157:$L$164,$O$157:$O$164,,0,1),0),
_xlpm.col, IF(_xlfn.XLOOKUP(LEFT(T249),$L$157:$L$164,$N$157:$N$164,,0,1),--RIGHT(T249)*_xlfn.XLOOKUP(LEFT(T249),$L$157:$L$164,$P$157:$P$164,,0,1),0),
_xlpm.adjRow, IF(ROW(_xlpm.startCell) + _xlpm.row &lt;= 0, 1, _xlpm.row),
_xlpm.adjCol, IF(COLUMN(_xlpm.startCell) + _xlpm.col &lt;= 0, 1, _xlpm.col),
_xlpm.ref, OFFSET(INDIRECT(AS249),_xlpm.adjRow,_xlpm.adjCol,1,1),
ADDRESS(ROW(_xlpm.ref),COLUMN(_xlpm.ref),4,1))</f>
        <v>AG7</v>
      </c>
      <c r="BU249" s="4" t="str" cm="1">
        <f t="array" aca="1" ref="BU249" ca="1">_xlfn.LET(
_xlpm.startCell, INDIRECT(AT249),
_xlpm.row, IF(_xlfn.XLOOKUP(LEFT(U249),$L$157:$L$164,$M$157:$M$164,,0,1),--RIGHT(U249)*_xlfn.XLOOKUP(LEFT(U249),$L$157:$L$164,$O$157:$O$164,,0,1),0),
_xlpm.col, IF(_xlfn.XLOOKUP(LEFT(U249),$L$157:$L$164,$N$157:$N$164,,0,1),--RIGHT(U249)*_xlfn.XLOOKUP(LEFT(U249),$L$157:$L$164,$P$157:$P$164,,0,1),0),
_xlpm.adjRow, IF(ROW(_xlpm.startCell) + _xlpm.row &lt;= 0, 1, _xlpm.row),
_xlpm.adjCol, IF(COLUMN(_xlpm.startCell) + _xlpm.col &lt;= 0, 1, _xlpm.col),
_xlpm.ref, OFFSET(INDIRECT(AT249),_xlpm.adjRow,_xlpm.adjCol,1,1),
ADDRESS(ROW(_xlpm.ref),COLUMN(_xlpm.ref),4,1))</f>
        <v>Z8</v>
      </c>
      <c r="BV249" s="4" t="str" cm="1">
        <f t="array" aca="1" ref="BV249" ca="1">_xlfn.LET(
_xlpm.startCell, INDIRECT(AU249),
_xlpm.row, IF(_xlfn.XLOOKUP(LEFT(V249),$L$157:$L$164,$M$157:$M$164,,0,1),--RIGHT(V249)*_xlfn.XLOOKUP(LEFT(V249),$L$157:$L$164,$O$157:$O$164,,0,1),0),
_xlpm.col, IF(_xlfn.XLOOKUP(LEFT(V249),$L$157:$L$164,$N$157:$N$164,,0,1),--RIGHT(V249)*_xlfn.XLOOKUP(LEFT(V249),$L$157:$L$164,$P$157:$P$164,,0,1),0),
_xlpm.adjRow, IF(ROW(_xlpm.startCell) + _xlpm.row &lt;= 0, 1, _xlpm.row),
_xlpm.adjCol, IF(COLUMN(_xlpm.startCell) + _xlpm.col &lt;= 0, 1, _xlpm.col),
_xlpm.ref, OFFSET(INDIRECT(AU249),_xlpm.adjRow,_xlpm.adjCol,1,1),
ADDRESS(ROW(_xlpm.ref),COLUMN(_xlpm.ref),4,1))</f>
        <v>AA9</v>
      </c>
      <c r="BW249" s="4" t="str" cm="1">
        <f t="array" aca="1" ref="BW249" ca="1">_xlfn.LET(
_xlpm.startCell, INDIRECT(AV249),
_xlpm.row, IF(_xlfn.XLOOKUP(LEFT(W249),$L$157:$L$164,$M$157:$M$164,,0,1),--RIGHT(W249)*_xlfn.XLOOKUP(LEFT(W249),$L$157:$L$164,$O$157:$O$164,,0,1),0),
_xlpm.col, IF(_xlfn.XLOOKUP(LEFT(W249),$L$157:$L$164,$N$157:$N$164,,0,1),--RIGHT(W249)*_xlfn.XLOOKUP(LEFT(W249),$L$157:$L$164,$P$157:$P$164,,0,1),0),
_xlpm.adjRow, IF(ROW(_xlpm.startCell) + _xlpm.row &lt;= 0, 1, _xlpm.row),
_xlpm.adjCol, IF(COLUMN(_xlpm.startCell) + _xlpm.col &lt;= 0, 1, _xlpm.col),
_xlpm.ref, OFFSET(INDIRECT(AV249),_xlpm.adjRow,_xlpm.adjCol,1,1),
ADDRESS(ROW(_xlpm.ref),COLUMN(_xlpm.ref),4,1))</f>
        <v>AA10</v>
      </c>
      <c r="BX249" s="4" t="str" cm="1">
        <f t="array" aca="1" ref="BX249" ca="1">_xlfn.LET(
_xlpm.startCell, INDIRECT(AW249),
_xlpm.row, IF(_xlfn.XLOOKUP(LEFT(X249),$L$157:$L$164,$M$157:$M$164,,0,1),--RIGHT(X249)*_xlfn.XLOOKUP(LEFT(X249),$L$157:$L$164,$O$157:$O$164,,0,1),0),
_xlpm.col, IF(_xlfn.XLOOKUP(LEFT(X249),$L$157:$L$164,$N$157:$N$164,,0,1),--RIGHT(X249)*_xlfn.XLOOKUP(LEFT(X249),$L$157:$L$164,$P$157:$P$164,,0,1),0),
_xlpm.adjRow, IF(ROW(_xlpm.startCell) + _xlpm.row &lt;= 0, 1, _xlpm.row),
_xlpm.adjCol, IF(COLUMN(_xlpm.startCell) + _xlpm.col &lt;= 0, 1, _xlpm.col),
_xlpm.ref, OFFSET(INDIRECT(AW249),_xlpm.adjRow,_xlpm.adjCol,1,1),
ADDRESS(ROW(_xlpm.ref),COLUMN(_xlpm.ref),4,1))</f>
        <v>AA11</v>
      </c>
      <c r="BY249" s="4" t="str" cm="1">
        <f t="array" aca="1" ref="BY249" ca="1">_xlfn.LET(
_xlpm.startCell, INDIRECT(AX249),
_xlpm.row, IF(_xlfn.XLOOKUP(LEFT(Y249),$L$157:$L$164,$M$157:$M$164,,0,1),--RIGHT(Y249)*_xlfn.XLOOKUP(LEFT(Y249),$L$157:$L$164,$O$157:$O$164,,0,1),0),
_xlpm.col, IF(_xlfn.XLOOKUP(LEFT(Y249),$L$157:$L$164,$N$157:$N$164,,0,1),--RIGHT(Y249)*_xlfn.XLOOKUP(LEFT(Y249),$L$157:$L$164,$P$157:$P$164,,0,1),0),
_xlpm.adjRow, IF(ROW(_xlpm.startCell) + _xlpm.row &lt;= 0, 1, _xlpm.row),
_xlpm.adjCol, IF(COLUMN(_xlpm.startCell) + _xlpm.col &lt;= 0, 1, _xlpm.col),
_xlpm.ref, OFFSET(INDIRECT(AX249),_xlpm.adjRow,_xlpm.adjCol,1,1),
ADDRESS(ROW(_xlpm.ref),COLUMN(_xlpm.ref),4,1))</f>
        <v>Z11</v>
      </c>
      <c r="BZ249" s="4" t="str" cm="1">
        <f t="array" aca="1" ref="BZ249" ca="1">_xlfn.LET(
_xlpm.startCell, INDIRECT(AY249),
_xlpm.row, IF(_xlfn.XLOOKUP(LEFT(Z249),$L$157:$L$164,$M$157:$M$164,,0,1),--RIGHT(Z249)*_xlfn.XLOOKUP(LEFT(Z249),$L$157:$L$164,$O$157:$O$164,,0,1),0),
_xlpm.col, IF(_xlfn.XLOOKUP(LEFT(Z249),$L$157:$L$164,$N$157:$N$164,,0,1),--RIGHT(Z249)*_xlfn.XLOOKUP(LEFT(Z249),$L$157:$L$164,$P$157:$P$164,,0,1),0),
_xlpm.adjRow, IF(ROW(_xlpm.startCell) + _xlpm.row &lt;= 0, 1, _xlpm.row),
_xlpm.adjCol, IF(COLUMN(_xlpm.startCell) + _xlpm.col &lt;= 0, 1, _xlpm.col),
_xlpm.ref, OFFSET(INDIRECT(AY249),_xlpm.adjRow,_xlpm.adjCol,1,1),
ADDRESS(ROW(_xlpm.ref),COLUMN(_xlpm.ref),4,1))</f>
        <v>AI11</v>
      </c>
      <c r="CA249" s="4" t="str" cm="1">
        <f t="array" aca="1" ref="CA249" ca="1">_xlfn.LET(
_xlpm.startCell, INDIRECT(AZ249),
_xlpm.row, IF(_xlfn.XLOOKUP(LEFT(AA249),$L$157:$L$164,$M$157:$M$164,,0,1),--RIGHT(AA249)*_xlfn.XLOOKUP(LEFT(AA249),$L$157:$L$164,$O$157:$O$164,,0,1),0),
_xlpm.col, IF(_xlfn.XLOOKUP(LEFT(AA249),$L$157:$L$164,$N$157:$N$164,,0,1),--RIGHT(AA249)*_xlfn.XLOOKUP(LEFT(AA249),$L$157:$L$164,$P$157:$P$164,,0,1),0),
_xlpm.adjRow, IF(ROW(_xlpm.startCell) + _xlpm.row &lt;= 0, 1, _xlpm.row),
_xlpm.adjCol, IF(COLUMN(_xlpm.startCell) + _xlpm.col &lt;= 0, 1, _xlpm.col),
_xlpm.ref, OFFSET(INDIRECT(AZ249),_xlpm.adjRow,_xlpm.adjCol,1,1),
ADDRESS(ROW(_xlpm.ref),COLUMN(_xlpm.ref),4,1))</f>
        <v>AI4</v>
      </c>
      <c r="CB249" s="4" t="str" cm="1">
        <f t="array" aca="1" ref="CB249" ca="1">_xlfn.LET(
_xlpm.startCell, INDIRECT(BA249),
_xlpm.row, IF(_xlfn.XLOOKUP(LEFT(AB249),$L$157:$L$164,$M$157:$M$164,,0,1),--RIGHT(AB249)*_xlfn.XLOOKUP(LEFT(AB249),$L$157:$L$164,$O$157:$O$164,,0,1),0),
_xlpm.col, IF(_xlfn.XLOOKUP(LEFT(AB249),$L$157:$L$164,$N$157:$N$164,,0,1),--RIGHT(AB249)*_xlfn.XLOOKUP(LEFT(AB249),$L$157:$L$164,$P$157:$P$164,,0,1),0),
_xlpm.adjRow, IF(ROW(_xlpm.startCell) + _xlpm.row &lt;= 0, 1, _xlpm.row),
_xlpm.adjCol, IF(COLUMN(_xlpm.startCell) + _xlpm.col &lt;= 0, 1, _xlpm.col),
_xlpm.ref, OFFSET(INDIRECT(BA249),_xlpm.adjRow,_xlpm.adjCol,1,1),
ADDRESS(ROW(_xlpm.ref),COLUMN(_xlpm.ref),4,1))</f>
        <v>AP1</v>
      </c>
      <c r="CC249" s="4" t="str" cm="1">
        <f t="array" aca="1" ref="CC249" ca="1">_xlfn.LET(
_xlpm.startCell, INDIRECT(BB249),
_xlpm.row, IF(_xlfn.XLOOKUP(LEFT(AC249),$L$157:$L$164,$M$157:$M$164,,0,1),--RIGHT(AC249)*_xlfn.XLOOKUP(LEFT(AC249),$L$157:$L$164,$O$157:$O$164,,0,1),0),
_xlpm.col, IF(_xlfn.XLOOKUP(LEFT(AC249),$L$157:$L$164,$N$157:$N$164,,0,1),--RIGHT(AC249)*_xlfn.XLOOKUP(LEFT(AC249),$L$157:$L$164,$P$157:$P$164,,0,1),0),
_xlpm.adjRow, IF(ROW(_xlpm.startCell) + _xlpm.row &lt;= 0, 1, _xlpm.row),
_xlpm.adjCol, IF(COLUMN(_xlpm.startCell) + _xlpm.col &lt;= 0, 1, _xlpm.col),
_xlpm.ref, OFFSET(INDIRECT(BB249),_xlpm.adjRow,_xlpm.adjCol,1,1),
ADDRESS(ROW(_xlpm.ref),COLUMN(_xlpm.ref),4,1))</f>
        <v>AQ7</v>
      </c>
      <c r="CD249" s="4" t="str" cm="1">
        <f t="array" aca="1" ref="CD249" ca="1">_xlfn.LET(
_xlpm.startCell, INDIRECT(BC249),
_xlpm.row, IF(_xlfn.XLOOKUP(LEFT(AD249),$L$157:$L$164,$M$157:$M$164,,0,1),--RIGHT(AD249)*_xlfn.XLOOKUP(LEFT(AD249),$L$157:$L$164,$O$157:$O$164,,0,1),0),
_xlpm.col, IF(_xlfn.XLOOKUP(LEFT(AD249),$L$157:$L$164,$N$157:$N$164,,0,1),--RIGHT(AD249)*_xlfn.XLOOKUP(LEFT(AD249),$L$157:$L$164,$P$157:$P$164,,0,1),0),
_xlpm.adjRow, IF(ROW(_xlpm.startCell) + _xlpm.row &lt;= 0, 1, _xlpm.row),
_xlpm.adjCol, IF(COLUMN(_xlpm.startCell) + _xlpm.col &lt;= 0, 1, _xlpm.col),
_xlpm.ref, OFFSET(INDIRECT(BC249),_xlpm.adjRow,_xlpm.adjCol,1,1),
ADDRESS(ROW(_xlpm.ref),COLUMN(_xlpm.ref),4,1))</f>
        <v>AW14</v>
      </c>
      <c r="CE249" s="4" t="str" cm="1">
        <f t="array" aca="1" ref="CE249" ca="1">_xlfn.LET(
_xlpm.startCell, INDIRECT(BD249),
_xlpm.row, IF(_xlfn.XLOOKUP(LEFT(AE249),$L$157:$L$164,$M$157:$M$164,,0,1),--RIGHT(AE249)*_xlfn.XLOOKUP(LEFT(AE249),$L$157:$L$164,$O$157:$O$164,,0,1),0),
_xlpm.col, IF(_xlfn.XLOOKUP(LEFT(AE249),$L$157:$L$164,$N$157:$N$164,,0,1),--RIGHT(AE249)*_xlfn.XLOOKUP(LEFT(AE249),$L$157:$L$164,$P$157:$P$164,,0,1),0),
_xlpm.adjRow, IF(ROW(_xlpm.startCell) + _xlpm.row &lt;= 0, 1, _xlpm.row),
_xlpm.adjCol, IF(COLUMN(_xlpm.startCell) + _xlpm.col &lt;= 0, 1, _xlpm.col),
_xlpm.ref, OFFSET(INDIRECT(BD249),_xlpm.adjRow,_xlpm.adjCol,1,1),
ADDRESS(ROW(_xlpm.ref),COLUMN(_xlpm.ref),4,1))</f>
        <v>AZ11</v>
      </c>
      <c r="CF249" s="4" t="str" cm="1">
        <f t="array" aca="1" ref="CF249" ca="1">_xlfn.LET(
_xlpm.startCell, INDIRECT(BE249),
_xlpm.row, IF(_xlfn.XLOOKUP(LEFT(AF249),$L$157:$L$164,$M$157:$M$164,,0,1),--RIGHT(AF249)*_xlfn.XLOOKUP(LEFT(AF249),$L$157:$L$164,$O$157:$O$164,,0,1),0),
_xlpm.col, IF(_xlfn.XLOOKUP(LEFT(AF249),$L$157:$L$164,$N$157:$N$164,,0,1),--RIGHT(AF249)*_xlfn.XLOOKUP(LEFT(AF249),$L$157:$L$164,$P$157:$P$164,,0,1),0),
_xlpm.adjRow, IF(ROW(_xlpm.startCell) + _xlpm.row &lt;= 0, 1, _xlpm.row),
_xlpm.adjCol, IF(COLUMN(_xlpm.startCell) + _xlpm.col &lt;= 0, 1, _xlpm.col),
_xlpm.ref, OFFSET(INDIRECT(BE249),_xlpm.adjRow,_xlpm.adjCol,1,1),
ADDRESS(ROW(_xlpm.ref),COLUMN(_xlpm.ref),4,1))</f>
        <v>BE6</v>
      </c>
      <c r="CG249" s="4"/>
      <c r="CH249" s="4"/>
      <c r="CI249" s="4"/>
      <c r="CK249" s="1" t="b">
        <f ca="1"/>
        <v>1</v>
      </c>
      <c r="CL249" s="1" t="b">
        <f ca="1"/>
        <v>0</v>
      </c>
      <c r="CM249" s="1" t="b">
        <f ca="1"/>
        <v>1</v>
      </c>
      <c r="CN249" s="1" t="b">
        <f ca="1"/>
        <v>1</v>
      </c>
      <c r="CO249" s="1" t="b">
        <f ca="1"/>
        <v>1</v>
      </c>
      <c r="CP249" s="1" t="b">
        <f ca="1"/>
        <v>1</v>
      </c>
      <c r="CQ249" s="5" t="b">
        <f ca="1"/>
        <v>1</v>
      </c>
      <c r="CR249" s="4" t="b">
        <f ca="1"/>
        <v>1</v>
      </c>
      <c r="CS249" s="1" t="b">
        <f ca="1"/>
        <v>1</v>
      </c>
      <c r="CT249" s="1" t="b">
        <f ca="1"/>
        <v>0</v>
      </c>
      <c r="CU249" s="1" t="b">
        <f ca="1"/>
        <v>0</v>
      </c>
      <c r="CV249" s="1" t="b">
        <f ca="1"/>
        <v>1</v>
      </c>
      <c r="CW249" s="1" t="b">
        <f ca="1"/>
        <v>0</v>
      </c>
      <c r="CX249" s="1" t="b">
        <f ca="1"/>
        <v>1</v>
      </c>
      <c r="CY249" s="1" t="b">
        <f ca="1"/>
        <v>1</v>
      </c>
      <c r="CZ249" s="1" t="b">
        <f ca="1"/>
        <v>1</v>
      </c>
      <c r="DA249" s="1" t="b">
        <f ca="1"/>
        <v>1</v>
      </c>
      <c r="DB249" s="1" t="b">
        <f ca="1"/>
        <v>1</v>
      </c>
      <c r="DC249" s="1" t="b">
        <f ca="1"/>
        <v>1</v>
      </c>
      <c r="DD249" s="1" t="b">
        <f ca="1"/>
        <v>0</v>
      </c>
      <c r="DE249" s="1" t="b">
        <f ca="1"/>
        <v>0</v>
      </c>
      <c r="DF249" s="1" t="b">
        <f ca="1"/>
        <v>0</v>
      </c>
      <c r="DG249" s="1" t="b">
        <f ca="1"/>
        <v>1</v>
      </c>
      <c r="DH249" s="1" t="b">
        <f ca="1"/>
        <v>1</v>
      </c>
      <c r="DI249" s="1" t="b">
        <f ca="1"/>
        <v>0</v>
      </c>
    </row>
    <row r="250" spans="2:250" s="1" customFormat="1" ht="23.25">
      <c r="B250" s="14">
        <f t="shared" si="6"/>
        <v>120</v>
      </c>
      <c r="C250" s="12">
        <v>6</v>
      </c>
      <c r="D250" s="161">
        <v>8</v>
      </c>
      <c r="E250" s="23" t="str">
        <f ca="1"/>
        <v>AQ19</v>
      </c>
      <c r="F250" s="5"/>
      <c r="G250" s="15" t="s">
        <v>131</v>
      </c>
      <c r="H250" s="15" t="s">
        <v>98</v>
      </c>
      <c r="I250" s="15" t="s">
        <v>92</v>
      </c>
      <c r="J250" s="15" t="s">
        <v>101</v>
      </c>
      <c r="K250" s="15" t="s">
        <v>79</v>
      </c>
      <c r="L250" s="15" t="s">
        <v>57</v>
      </c>
      <c r="M250" s="15" t="s">
        <v>102</v>
      </c>
      <c r="N250" s="15" t="s">
        <v>83</v>
      </c>
      <c r="O250" s="15" t="s">
        <v>75</v>
      </c>
      <c r="P250" s="15" t="s">
        <v>127</v>
      </c>
      <c r="Q250" s="15" t="s">
        <v>85</v>
      </c>
      <c r="R250" s="15" t="s">
        <v>104</v>
      </c>
      <c r="S250" s="15" t="s">
        <v>73</v>
      </c>
      <c r="T250" s="15" t="s">
        <v>84</v>
      </c>
      <c r="U250" s="15" t="s">
        <v>120</v>
      </c>
      <c r="V250" s="15" t="s">
        <v>101</v>
      </c>
      <c r="W250" s="15" t="s">
        <v>62</v>
      </c>
      <c r="X250" s="15" t="s">
        <v>73</v>
      </c>
      <c r="Y250" s="15" t="s">
        <v>59</v>
      </c>
      <c r="Z250" s="15" t="s">
        <v>53</v>
      </c>
      <c r="AA250" s="15" t="s">
        <v>113</v>
      </c>
      <c r="AB250" s="15" t="s">
        <v>62</v>
      </c>
      <c r="AC250" s="15" t="s">
        <v>62</v>
      </c>
      <c r="AD250" s="15" t="s">
        <v>127</v>
      </c>
      <c r="AE250" s="15" t="s">
        <v>72</v>
      </c>
      <c r="AF250" s="15" t="s">
        <v>71</v>
      </c>
      <c r="AH250" s="1" t="str" cm="1">
        <f t="array" aca="1" ref="AH250" ca="1">_xlfn.LET(
_xlpm.startCell, INDIRECT(G250),
_xlpm.row, IF(_xlfn.XLOOKUP(LEFT(H250),$L$157:$L$164,$M$157:$M$164,,0,1),--RIGHT(H250)*_xlfn.XLOOKUP(LEFT(H250),$L$157:$L$164,$O$157:$O$164,,0,1),0),
_xlpm.col, IF(_xlfn.XLOOKUP(LEFT(H250),$L$157:$L$164,$N$157:$N$164,,0,1),--RIGHT(H250)*_xlfn.XLOOKUP(LEFT(H250),$L$157:$L$164,$P$157:$P$164,,0,1),0),
_xlpm.adjRow, IF(ROW(_xlpm.startCell) + _xlpm.row &lt;= 0, 1, _xlpm.row),
_xlpm.adjCol, IF(COLUMN(_xlpm.startCell) + _xlpm.col &lt;= 0, 1, _xlpm.col),
_xlpm.ref, OFFSET(INDIRECT(G250),_xlpm.adjRow,_xlpm.adjCol,1,1),
ADDRESS(_xlfn.IFS(ROW(_xlpm.ref)&lt;8,8,ROW(_xlpm.ref)&gt;27,27,TRUE,ROW(_xlpm.ref)),_xlfn.IFS(COLUMN(_xlpm.ref)&lt;5,5,COLUMN(_xlpm.ref)&gt;64,64,TRUE,COLUMN(_xlpm.ref)),4,1))</f>
        <v>AG17</v>
      </c>
      <c r="AI250" s="1" t="str" cm="1">
        <f t="array" aca="1" ref="AI250" ca="1">_xlfn.LET(
_xlpm.startCell, INDIRECT(AH250),
_xlpm.row, IF(_xlfn.XLOOKUP(LEFT(I250),$L$157:$L$164,$M$157:$M$164,,0,1),--RIGHT(I250)*_xlfn.XLOOKUP(LEFT(I250),$L$157:$L$164,$O$157:$O$164,,0,1),0),
_xlpm.col, IF(_xlfn.XLOOKUP(LEFT(I250),$L$157:$L$164,$N$157:$N$164,,0,1),--RIGHT(I250)*_xlfn.XLOOKUP(LEFT(I250),$L$157:$L$164,$P$157:$P$164,,0,1),0),
_xlpm.adjRow, IF(ROW(_xlpm.startCell) + _xlpm.row &lt;= 0, 1, _xlpm.row),
_xlpm.adjCol, IF(COLUMN(_xlpm.startCell) + _xlpm.col &lt;= 0, 1, _xlpm.col),
_xlpm.ref, OFFSET(INDIRECT(AH250),_xlpm.adjRow,_xlpm.adjCol,1,1),
ADDRESS(_xlfn.IFS(ROW(_xlpm.ref)&lt;8,8,ROW(_xlpm.ref)&gt;27,27,TRUE,ROW(_xlpm.ref)),_xlfn.IFS(COLUMN(_xlpm.ref)&lt;5,5,COLUMN(_xlpm.ref)&gt;64,64,TRUE,COLUMN(_xlpm.ref)),4,1))</f>
        <v>AL17</v>
      </c>
      <c r="AJ250" s="1" t="str" cm="1">
        <f t="array" aca="1" ref="AJ250" ca="1">_xlfn.LET(
_xlpm.startCell, INDIRECT(AI250),
_xlpm.row, IF(_xlfn.XLOOKUP(LEFT(J250),$L$157:$L$164,$M$157:$M$164,,0,1),--RIGHT(J250)*_xlfn.XLOOKUP(LEFT(J250),$L$157:$L$164,$O$157:$O$164,,0,1),0),
_xlpm.col, IF(_xlfn.XLOOKUP(LEFT(J250),$L$157:$L$164,$N$157:$N$164,,0,1),--RIGHT(J250)*_xlfn.XLOOKUP(LEFT(J250),$L$157:$L$164,$P$157:$P$164,,0,1),0),
_xlpm.adjRow, IF(ROW(_xlpm.startCell) + _xlpm.row &lt;= 0, 1, _xlpm.row),
_xlpm.adjCol, IF(COLUMN(_xlpm.startCell) + _xlpm.col &lt;= 0, 1, _xlpm.col),
_xlpm.ref, OFFSET(INDIRECT(AI250),_xlpm.adjRow,_xlpm.adjCol,1,1),
ADDRESS(_xlfn.IFS(ROW(_xlpm.ref)&lt;8,8,ROW(_xlpm.ref)&gt;27,27,TRUE,ROW(_xlpm.ref)),_xlfn.IFS(COLUMN(_xlpm.ref)&lt;5,5,COLUMN(_xlpm.ref)&gt;64,64,TRUE,COLUMN(_xlpm.ref)),4,1))</f>
        <v>AL9</v>
      </c>
      <c r="AK250" s="1" t="str" cm="1">
        <f t="array" aca="1" ref="AK250" ca="1">_xlfn.LET(
_xlpm.startCell, INDIRECT(AJ250),
_xlpm.row, IF(_xlfn.XLOOKUP(LEFT(K250),$L$157:$L$164,$M$157:$M$164,,0,1),--RIGHT(K250)*_xlfn.XLOOKUP(LEFT(K250),$L$157:$L$164,$O$157:$O$164,,0,1),0),
_xlpm.col, IF(_xlfn.XLOOKUP(LEFT(K250),$L$157:$L$164,$N$157:$N$164,,0,1),--RIGHT(K250)*_xlfn.XLOOKUP(LEFT(K250),$L$157:$L$164,$P$157:$P$164,,0,1),0),
_xlpm.adjRow, IF(ROW(_xlpm.startCell) + _xlpm.row &lt;= 0, 1, _xlpm.row),
_xlpm.adjCol, IF(COLUMN(_xlpm.startCell) + _xlpm.col &lt;= 0, 1, _xlpm.col),
_xlpm.ref, OFFSET(INDIRECT(AJ250),_xlpm.adjRow,_xlpm.adjCol,1,1),
ADDRESS(_xlfn.IFS(ROW(_xlpm.ref)&lt;8,8,ROW(_xlpm.ref)&gt;27,27,TRUE,ROW(_xlpm.ref)),_xlfn.IFS(COLUMN(_xlpm.ref)&lt;5,5,COLUMN(_xlpm.ref)&gt;64,64,TRUE,COLUMN(_xlpm.ref)),4,1))</f>
        <v>AL10</v>
      </c>
      <c r="AL250" s="1" t="str" cm="1">
        <f t="array" aca="1" ref="AL250" ca="1">_xlfn.LET(
_xlpm.startCell, INDIRECT(AK250),
_xlpm.row, IF(_xlfn.XLOOKUP(LEFT(L250),$L$157:$L$164,$M$157:$M$164,,0,1),--RIGHT(L250)*_xlfn.XLOOKUP(LEFT(L250),$L$157:$L$164,$O$157:$O$164,,0,1),0),
_xlpm.col, IF(_xlfn.XLOOKUP(LEFT(L250),$L$157:$L$164,$N$157:$N$164,,0,1),--RIGHT(L250)*_xlfn.XLOOKUP(LEFT(L250),$L$157:$L$164,$P$157:$P$164,,0,1),0),
_xlpm.adjRow, IF(ROW(_xlpm.startCell) + _xlpm.row &lt;= 0, 1, _xlpm.row),
_xlpm.adjCol, IF(COLUMN(_xlpm.startCell) + _xlpm.col &lt;= 0, 1, _xlpm.col),
_xlpm.ref, OFFSET(INDIRECT(AK250),_xlpm.adjRow,_xlpm.adjCol,1,1),
ADDRESS(_xlfn.IFS(ROW(_xlpm.ref)&lt;8,8,ROW(_xlpm.ref)&gt;27,27,TRUE,ROW(_xlpm.ref)),_xlfn.IFS(COLUMN(_xlpm.ref)&lt;5,5,COLUMN(_xlpm.ref)&gt;64,64,TRUE,COLUMN(_xlpm.ref)),4,1))</f>
        <v>AM9</v>
      </c>
      <c r="AM250" s="1" t="str" cm="1">
        <f t="array" aca="1" ref="AM250" ca="1">_xlfn.LET(
_xlpm.startCell, INDIRECT(AL250),
_xlpm.row, IF(_xlfn.XLOOKUP(LEFT(M250),$L$157:$L$164,$M$157:$M$164,,0,1),--RIGHT(M250)*_xlfn.XLOOKUP(LEFT(M250),$L$157:$L$164,$O$157:$O$164,,0,1),0),
_xlpm.col, IF(_xlfn.XLOOKUP(LEFT(M250),$L$157:$L$164,$N$157:$N$164,,0,1),--RIGHT(M250)*_xlfn.XLOOKUP(LEFT(M250),$L$157:$L$164,$P$157:$P$164,,0,1),0),
_xlpm.adjRow, IF(ROW(_xlpm.startCell) + _xlpm.row &lt;= 0, 1, _xlpm.row),
_xlpm.adjCol, IF(COLUMN(_xlpm.startCell) + _xlpm.col &lt;= 0, 1, _xlpm.col),
_xlpm.ref, OFFSET(INDIRECT(AL250),_xlpm.adjRow,_xlpm.adjCol,1,1),
ADDRESS(_xlfn.IFS(ROW(_xlpm.ref)&lt;8,8,ROW(_xlpm.ref)&gt;27,27,TRUE,ROW(_xlpm.ref)),_xlfn.IFS(COLUMN(_xlpm.ref)&lt;5,5,COLUMN(_xlpm.ref)&gt;64,64,TRUE,COLUMN(_xlpm.ref)),4,1))</f>
        <v>AE9</v>
      </c>
      <c r="AN250" s="1" t="str" cm="1">
        <f t="array" aca="1" ref="AN250" ca="1">_xlfn.LET(
_xlpm.startCell, INDIRECT(AM250),
_xlpm.row, IF(_xlfn.XLOOKUP(LEFT(N250),$L$157:$L$164,$M$157:$M$164,,0,1),--RIGHT(N250)*_xlfn.XLOOKUP(LEFT(N250),$L$157:$L$164,$O$157:$O$164,,0,1),0),
_xlpm.col, IF(_xlfn.XLOOKUP(LEFT(N250),$L$157:$L$164,$N$157:$N$164,,0,1),--RIGHT(N250)*_xlfn.XLOOKUP(LEFT(N250),$L$157:$L$164,$P$157:$P$164,,0,1),0),
_xlpm.adjRow, IF(ROW(_xlpm.startCell) + _xlpm.row &lt;= 0, 1, _xlpm.row),
_xlpm.adjCol, IF(COLUMN(_xlpm.startCell) + _xlpm.col &lt;= 0, 1, _xlpm.col),
_xlpm.ref, OFFSET(INDIRECT(AM250),_xlpm.adjRow,_xlpm.adjCol,1,1),
ADDRESS(_xlfn.IFS(ROW(_xlpm.ref)&lt;8,8,ROW(_xlpm.ref)&gt;27,27,TRUE,ROW(_xlpm.ref)),_xlfn.IFS(COLUMN(_xlpm.ref)&lt;5,5,COLUMN(_xlpm.ref)&gt;64,64,TRUE,COLUMN(_xlpm.ref)),4,1))</f>
        <v>AN9</v>
      </c>
      <c r="AO250" s="1" t="str" cm="1">
        <f t="array" aca="1" ref="AO250" ca="1">_xlfn.LET(
_xlpm.startCell, INDIRECT(AN250),
_xlpm.row, IF(_xlfn.XLOOKUP(LEFT(O250),$L$157:$L$164,$M$157:$M$164,,0,1),--RIGHT(O250)*_xlfn.XLOOKUP(LEFT(O250),$L$157:$L$164,$O$157:$O$164,,0,1),0),
_xlpm.col, IF(_xlfn.XLOOKUP(LEFT(O250),$L$157:$L$164,$N$157:$N$164,,0,1),--RIGHT(O250)*_xlfn.XLOOKUP(LEFT(O250),$L$157:$L$164,$P$157:$P$164,,0,1),0),
_xlpm.adjRow, IF(ROW(_xlpm.startCell) + _xlpm.row &lt;= 0, 1, _xlpm.row),
_xlpm.adjCol, IF(COLUMN(_xlpm.startCell) + _xlpm.col &lt;= 0, 1, _xlpm.col),
_xlpm.ref, OFFSET(INDIRECT(AN250),_xlpm.adjRow,_xlpm.adjCol,1,1),
ADDRESS(_xlfn.IFS(ROW(_xlpm.ref)&lt;8,8,ROW(_xlpm.ref)&gt;27,27,TRUE,ROW(_xlpm.ref)),_xlfn.IFS(COLUMN(_xlpm.ref)&lt;5,5,COLUMN(_xlpm.ref)&gt;64,64,TRUE,COLUMN(_xlpm.ref)),4,1))</f>
        <v>AV17</v>
      </c>
      <c r="AP250" s="1" t="str" cm="1">
        <f t="array" aca="1" ref="AP250" ca="1">_xlfn.LET(
_xlpm.startCell, INDIRECT(AO250),
_xlpm.row, IF(_xlfn.XLOOKUP(LEFT(P250),$L$157:$L$164,$M$157:$M$164,,0,1),--RIGHT(P250)*_xlfn.XLOOKUP(LEFT(P250),$L$157:$L$164,$O$157:$O$164,,0,1),0),
_xlpm.col, IF(_xlfn.XLOOKUP(LEFT(P250),$L$157:$L$164,$N$157:$N$164,,0,1),--RIGHT(P250)*_xlfn.XLOOKUP(LEFT(P250),$L$157:$L$164,$P$157:$P$164,,0,1),0),
_xlpm.adjRow, IF(ROW(_xlpm.startCell) + _xlpm.row &lt;= 0, 1, _xlpm.row),
_xlpm.adjCol, IF(COLUMN(_xlpm.startCell) + _xlpm.col &lt;= 0, 1, _xlpm.col),
_xlpm.ref, OFFSET(INDIRECT(AO250),_xlpm.adjRow,_xlpm.adjCol,1,1),
ADDRESS(_xlfn.IFS(ROW(_xlpm.ref)&lt;8,8,ROW(_xlpm.ref)&gt;27,27,TRUE,ROW(_xlpm.ref)),_xlfn.IFS(COLUMN(_xlpm.ref)&lt;5,5,COLUMN(_xlpm.ref)&gt;64,64,TRUE,COLUMN(_xlpm.ref)),4,1))</f>
        <v>AV26</v>
      </c>
      <c r="AQ250" s="1" t="str" cm="1">
        <f t="array" aca="1" ref="AQ250" ca="1">_xlfn.LET(
_xlpm.startCell, INDIRECT(AP250),
_xlpm.row, IF(_xlfn.XLOOKUP(LEFT(Q250),$L$157:$L$164,$M$157:$M$164,,0,1),--RIGHT(Q250)*_xlfn.XLOOKUP(LEFT(Q250),$L$157:$L$164,$O$157:$O$164,,0,1),0),
_xlpm.col, IF(_xlfn.XLOOKUP(LEFT(Q250),$L$157:$L$164,$N$157:$N$164,,0,1),--RIGHT(Q250)*_xlfn.XLOOKUP(LEFT(Q250),$L$157:$L$164,$P$157:$P$164,,0,1),0),
_xlpm.adjRow, IF(ROW(_xlpm.startCell) + _xlpm.row &lt;= 0, 1, _xlpm.row),
_xlpm.adjCol, IF(COLUMN(_xlpm.startCell) + _xlpm.col &lt;= 0, 1, _xlpm.col),
_xlpm.ref, OFFSET(INDIRECT(AP250),_xlpm.adjRow,_xlpm.adjCol,1,1),
ADDRESS(_xlfn.IFS(ROW(_xlpm.ref)&lt;8,8,ROW(_xlpm.ref)&gt;27,27,TRUE,ROW(_xlpm.ref)),_xlfn.IFS(COLUMN(_xlpm.ref)&lt;5,5,COLUMN(_xlpm.ref)&gt;64,64,TRUE,COLUMN(_xlpm.ref)),4,1))</f>
        <v>AV27</v>
      </c>
      <c r="AR250" s="1" t="str" cm="1">
        <f t="array" aca="1" ref="AR250" ca="1">_xlfn.LET(
_xlpm.startCell, INDIRECT(AQ250),
_xlpm.row, IF(_xlfn.XLOOKUP(LEFT(R250),$L$157:$L$164,$M$157:$M$164,,0,1),--RIGHT(R250)*_xlfn.XLOOKUP(LEFT(R250),$L$157:$L$164,$O$157:$O$164,,0,1),0),
_xlpm.col, IF(_xlfn.XLOOKUP(LEFT(R250),$L$157:$L$164,$N$157:$N$164,,0,1),--RIGHT(R250)*_xlfn.XLOOKUP(LEFT(R250),$L$157:$L$164,$P$157:$P$164,,0,1),0),
_xlpm.adjRow, IF(ROW(_xlpm.startCell) + _xlpm.row &lt;= 0, 1, _xlpm.row),
_xlpm.adjCol, IF(COLUMN(_xlpm.startCell) + _xlpm.col &lt;= 0, 1, _xlpm.col),
_xlpm.ref, OFFSET(INDIRECT(AQ250),_xlpm.adjRow,_xlpm.adjCol,1,1),
ADDRESS(_xlfn.IFS(ROW(_xlpm.ref)&lt;8,8,ROW(_xlpm.ref)&gt;27,27,TRUE,ROW(_xlpm.ref)),_xlfn.IFS(COLUMN(_xlpm.ref)&lt;5,5,COLUMN(_xlpm.ref)&gt;64,64,TRUE,COLUMN(_xlpm.ref)),4,1))</f>
        <v>AV27</v>
      </c>
      <c r="AS250" s="1" t="str" cm="1">
        <f t="array" aca="1" ref="AS250" ca="1">_xlfn.LET(
_xlpm.startCell, INDIRECT(AR250),
_xlpm.row, IF(_xlfn.XLOOKUP(LEFT(S250),$L$157:$L$164,$M$157:$M$164,,0,1),--RIGHT(S250)*_xlfn.XLOOKUP(LEFT(S250),$L$157:$L$164,$O$157:$O$164,,0,1),0),
_xlpm.col, IF(_xlfn.XLOOKUP(LEFT(S250),$L$157:$L$164,$N$157:$N$164,,0,1),--RIGHT(S250)*_xlfn.XLOOKUP(LEFT(S250),$L$157:$L$164,$P$157:$P$164,,0,1),0),
_xlpm.adjRow, IF(ROW(_xlpm.startCell) + _xlpm.row &lt;= 0, 1, _xlpm.row),
_xlpm.adjCol, IF(COLUMN(_xlpm.startCell) + _xlpm.col &lt;= 0, 1, _xlpm.col),
_xlpm.ref, OFFSET(INDIRECT(AR250),_xlpm.adjRow,_xlpm.adjCol,1,1),
ADDRESS(_xlfn.IFS(ROW(_xlpm.ref)&lt;8,8,ROW(_xlpm.ref)&gt;27,27,TRUE,ROW(_xlpm.ref)),_xlfn.IFS(COLUMN(_xlpm.ref)&lt;5,5,COLUMN(_xlpm.ref)&gt;64,64,TRUE,COLUMN(_xlpm.ref)),4,1))</f>
        <v>AY24</v>
      </c>
      <c r="AT250" s="1" t="str" cm="1">
        <f t="array" aca="1" ref="AT250" ca="1">_xlfn.LET(
_xlpm.startCell, INDIRECT(AS250),
_xlpm.row, IF(_xlfn.XLOOKUP(LEFT(T250),$L$157:$L$164,$M$157:$M$164,,0,1),--RIGHT(T250)*_xlfn.XLOOKUP(LEFT(T250),$L$157:$L$164,$O$157:$O$164,,0,1),0),
_xlpm.col, IF(_xlfn.XLOOKUP(LEFT(T250),$L$157:$L$164,$N$157:$N$164,,0,1),--RIGHT(T250)*_xlfn.XLOOKUP(LEFT(T250),$L$157:$L$164,$P$157:$P$164,,0,1),0),
_xlpm.adjRow, IF(ROW(_xlpm.startCell) + _xlpm.row &lt;= 0, 1, _xlpm.row),
_xlpm.adjCol, IF(COLUMN(_xlpm.startCell) + _xlpm.col &lt;= 0, 1, _xlpm.col),
_xlpm.ref, OFFSET(INDIRECT(AS250),_xlpm.adjRow,_xlpm.adjCol,1,1),
ADDRESS(_xlfn.IFS(ROW(_xlpm.ref)&lt;8,8,ROW(_xlpm.ref)&gt;27,27,TRUE,ROW(_xlpm.ref)),_xlfn.IFS(COLUMN(_xlpm.ref)&lt;5,5,COLUMN(_xlpm.ref)&gt;64,64,TRUE,COLUMN(_xlpm.ref)),4,1))</f>
        <v>AR24</v>
      </c>
      <c r="AU250" s="1" t="str" cm="1">
        <f t="array" aca="1" ref="AU250" ca="1">_xlfn.LET(
_xlpm.startCell, INDIRECT(AT250),
_xlpm.row, IF(_xlfn.XLOOKUP(LEFT(U250),$L$157:$L$164,$M$157:$M$164,,0,1),--RIGHT(U250)*_xlfn.XLOOKUP(LEFT(U250),$L$157:$L$164,$O$157:$O$164,,0,1),0),
_xlpm.col, IF(_xlfn.XLOOKUP(LEFT(U250),$L$157:$L$164,$N$157:$N$164,,0,1),--RIGHT(U250)*_xlfn.XLOOKUP(LEFT(U250),$L$157:$L$164,$P$157:$P$164,,0,1),0),
_xlpm.adjRow, IF(ROW(_xlpm.startCell) + _xlpm.row &lt;= 0, 1, _xlpm.row),
_xlpm.adjCol, IF(COLUMN(_xlpm.startCell) + _xlpm.col &lt;= 0, 1, _xlpm.col),
_xlpm.ref, OFFSET(INDIRECT(AT250),_xlpm.adjRow,_xlpm.adjCol,1,1),
ADDRESS(_xlfn.IFS(ROW(_xlpm.ref)&lt;8,8,ROW(_xlpm.ref)&gt;27,27,TRUE,ROW(_xlpm.ref)),_xlfn.IFS(COLUMN(_xlpm.ref)&lt;5,5,COLUMN(_xlpm.ref)&gt;64,64,TRUE,COLUMN(_xlpm.ref)),4,1))</f>
        <v>AN24</v>
      </c>
      <c r="AV250" s="1" t="str" cm="1">
        <f t="array" aca="1" ref="AV250" ca="1">_xlfn.LET(
_xlpm.startCell, INDIRECT(AU250),
_xlpm.row, IF(_xlfn.XLOOKUP(LEFT(V250),$L$157:$L$164,$M$157:$M$164,,0,1),--RIGHT(V250)*_xlfn.XLOOKUP(LEFT(V250),$L$157:$L$164,$O$157:$O$164,,0,1),0),
_xlpm.col, IF(_xlfn.XLOOKUP(LEFT(V250),$L$157:$L$164,$N$157:$N$164,,0,1),--RIGHT(V250)*_xlfn.XLOOKUP(LEFT(V250),$L$157:$L$164,$P$157:$P$164,,0,1),0),
_xlpm.adjRow, IF(ROW(_xlpm.startCell) + _xlpm.row &lt;= 0, 1, _xlpm.row),
_xlpm.adjCol, IF(COLUMN(_xlpm.startCell) + _xlpm.col &lt;= 0, 1, _xlpm.col),
_xlpm.ref, OFFSET(INDIRECT(AU250),_xlpm.adjRow,_xlpm.adjCol,1,1),
ADDRESS(_xlfn.IFS(ROW(_xlpm.ref)&lt;8,8,ROW(_xlpm.ref)&gt;27,27,TRUE,ROW(_xlpm.ref)),_xlfn.IFS(COLUMN(_xlpm.ref)&lt;5,5,COLUMN(_xlpm.ref)&gt;64,64,TRUE,COLUMN(_xlpm.ref)),4,1))</f>
        <v>AN16</v>
      </c>
      <c r="AW250" s="1" t="str" cm="1">
        <f t="array" aca="1" ref="AW250" ca="1">_xlfn.LET(
_xlpm.startCell, INDIRECT(AV250),
_xlpm.row, IF(_xlfn.XLOOKUP(LEFT(W250),$L$157:$L$164,$M$157:$M$164,,0,1),--RIGHT(W250)*_xlfn.XLOOKUP(LEFT(W250),$L$157:$L$164,$O$157:$O$164,,0,1),0),
_xlpm.col, IF(_xlfn.XLOOKUP(LEFT(W250),$L$157:$L$164,$N$157:$N$164,,0,1),--RIGHT(W250)*_xlfn.XLOOKUP(LEFT(W250),$L$157:$L$164,$P$157:$P$164,,0,1),0),
_xlpm.adjRow, IF(ROW(_xlpm.startCell) + _xlpm.row &lt;= 0, 1, _xlpm.row),
_xlpm.adjCol, IF(COLUMN(_xlpm.startCell) + _xlpm.col &lt;= 0, 1, _xlpm.col),
_xlpm.ref, OFFSET(INDIRECT(AV250),_xlpm.adjRow,_xlpm.adjCol,1,1),
ADDRESS(_xlfn.IFS(ROW(_xlpm.ref)&lt;8,8,ROW(_xlpm.ref)&gt;27,27,TRUE,ROW(_xlpm.ref)),_xlfn.IFS(COLUMN(_xlpm.ref)&lt;5,5,COLUMN(_xlpm.ref)&gt;64,64,TRUE,COLUMN(_xlpm.ref)),4,1))</f>
        <v>AU23</v>
      </c>
      <c r="AX250" s="1" t="str" cm="1">
        <f t="array" aca="1" ref="AX250" ca="1">_xlfn.LET(
_xlpm.startCell, INDIRECT(AW250),
_xlpm.row, IF(_xlfn.XLOOKUP(LEFT(X250),$L$157:$L$164,$M$157:$M$164,,0,1),--RIGHT(X250)*_xlfn.XLOOKUP(LEFT(X250),$L$157:$L$164,$O$157:$O$164,,0,1),0),
_xlpm.col, IF(_xlfn.XLOOKUP(LEFT(X250),$L$157:$L$164,$N$157:$N$164,,0,1),--RIGHT(X250)*_xlfn.XLOOKUP(LEFT(X250),$L$157:$L$164,$P$157:$P$164,,0,1),0),
_xlpm.adjRow, IF(ROW(_xlpm.startCell) + _xlpm.row &lt;= 0, 1, _xlpm.row),
_xlpm.adjCol, IF(COLUMN(_xlpm.startCell) + _xlpm.col &lt;= 0, 1, _xlpm.col),
_xlpm.ref, OFFSET(INDIRECT(AW250),_xlpm.adjRow,_xlpm.adjCol,1,1),
ADDRESS(_xlfn.IFS(ROW(_xlpm.ref)&lt;8,8,ROW(_xlpm.ref)&gt;27,27,TRUE,ROW(_xlpm.ref)),_xlfn.IFS(COLUMN(_xlpm.ref)&lt;5,5,COLUMN(_xlpm.ref)&gt;64,64,TRUE,COLUMN(_xlpm.ref)),4,1))</f>
        <v>AX20</v>
      </c>
      <c r="AY250" s="1" t="str" cm="1">
        <f t="array" aca="1" ref="AY250" ca="1">_xlfn.LET(
_xlpm.startCell, INDIRECT(AX250),
_xlpm.row, IF(_xlfn.XLOOKUP(LEFT(Y250),$L$157:$L$164,$M$157:$M$164,,0,1),--RIGHT(Y250)*_xlfn.XLOOKUP(LEFT(Y250),$L$157:$L$164,$O$157:$O$164,,0,1),0),
_xlpm.col, IF(_xlfn.XLOOKUP(LEFT(Y250),$L$157:$L$164,$N$157:$N$164,,0,1),--RIGHT(Y250)*_xlfn.XLOOKUP(LEFT(Y250),$L$157:$L$164,$P$157:$P$164,,0,1),0),
_xlpm.adjRow, IF(ROW(_xlpm.startCell) + _xlpm.row &lt;= 0, 1, _xlpm.row),
_xlpm.adjCol, IF(COLUMN(_xlpm.startCell) + _xlpm.col &lt;= 0, 1, _xlpm.col),
_xlpm.ref, OFFSET(INDIRECT(AX250),_xlpm.adjRow,_xlpm.adjCol,1,1),
ADDRESS(_xlfn.IFS(ROW(_xlpm.ref)&lt;8,8,ROW(_xlpm.ref)&gt;27,27,TRUE,ROW(_xlpm.ref)),_xlfn.IFS(COLUMN(_xlpm.ref)&lt;5,5,COLUMN(_xlpm.ref)&gt;64,64,TRUE,COLUMN(_xlpm.ref)),4,1))</f>
        <v>AS15</v>
      </c>
      <c r="AZ250" s="1" t="str" cm="1">
        <f t="array" aca="1" ref="AZ250" ca="1">_xlfn.LET(
_xlpm.startCell, INDIRECT(AY250),
_xlpm.row, IF(_xlfn.XLOOKUP(LEFT(Z250),$L$157:$L$164,$M$157:$M$164,,0,1),--RIGHT(Z250)*_xlfn.XLOOKUP(LEFT(Z250),$L$157:$L$164,$O$157:$O$164,,0,1),0),
_xlpm.col, IF(_xlfn.XLOOKUP(LEFT(Z250),$L$157:$L$164,$N$157:$N$164,,0,1),--RIGHT(Z250)*_xlfn.XLOOKUP(LEFT(Z250),$L$157:$L$164,$P$157:$P$164,,0,1),0),
_xlpm.adjRow, IF(ROW(_xlpm.startCell) + _xlpm.row &lt;= 0, 1, _xlpm.row),
_xlpm.adjCol, IF(COLUMN(_xlpm.startCell) + _xlpm.col &lt;= 0, 1, _xlpm.col),
_xlpm.ref, OFFSET(INDIRECT(AY250),_xlpm.adjRow,_xlpm.adjCol,1,1),
ADDRESS(_xlfn.IFS(ROW(_xlpm.ref)&lt;8,8,ROW(_xlpm.ref)&gt;27,27,TRUE,ROW(_xlpm.ref)),_xlfn.IFS(COLUMN(_xlpm.ref)&lt;5,5,COLUMN(_xlpm.ref)&gt;64,64,TRUE,COLUMN(_xlpm.ref)),4,1))</f>
        <v>AL8</v>
      </c>
      <c r="BA250" s="1" t="str" cm="1">
        <f t="array" aca="1" ref="BA250" ca="1">_xlfn.LET(
_xlpm.startCell, INDIRECT(AZ250),
_xlpm.row, IF(_xlfn.XLOOKUP(LEFT(AA250),$L$157:$L$164,$M$157:$M$164,,0,1),--RIGHT(AA250)*_xlfn.XLOOKUP(LEFT(AA250),$L$157:$L$164,$O$157:$O$164,,0,1),0),
_xlpm.col, IF(_xlfn.XLOOKUP(LEFT(AA250),$L$157:$L$164,$N$157:$N$164,,0,1),--RIGHT(AA250)*_xlfn.XLOOKUP(LEFT(AA250),$L$157:$L$164,$P$157:$P$164,,0,1),0),
_xlpm.adjRow, IF(ROW(_xlpm.startCell) + _xlpm.row &lt;= 0, 1, _xlpm.row),
_xlpm.adjCol, IF(COLUMN(_xlpm.startCell) + _xlpm.col &lt;= 0, 1, _xlpm.col),
_xlpm.ref, OFFSET(INDIRECT(AZ250),_xlpm.adjRow,_xlpm.adjCol,1,1),
ADDRESS(_xlfn.IFS(ROW(_xlpm.ref)&lt;8,8,ROW(_xlpm.ref)&gt;27,27,TRUE,ROW(_xlpm.ref)),_xlfn.IFS(COLUMN(_xlpm.ref)&lt;5,5,COLUMN(_xlpm.ref)&gt;64,64,TRUE,COLUMN(_xlpm.ref)),4,1))</f>
        <v>AC9</v>
      </c>
      <c r="BB250" s="1" t="str" cm="1">
        <f t="array" aca="1" ref="BB250" ca="1">_xlfn.LET(
_xlpm.startCell, INDIRECT(BA250),
_xlpm.row, IF(_xlfn.XLOOKUP(LEFT(AB250),$L$157:$L$164,$M$157:$M$164,,0,1),--RIGHT(AB250)*_xlfn.XLOOKUP(LEFT(AB250),$L$157:$L$164,$O$157:$O$164,,0,1),0),
_xlpm.col, IF(_xlfn.XLOOKUP(LEFT(AB250),$L$157:$L$164,$N$157:$N$164,,0,1),--RIGHT(AB250)*_xlfn.XLOOKUP(LEFT(AB250),$L$157:$L$164,$P$157:$P$164,,0,1),0),
_xlpm.adjRow, IF(ROW(_xlpm.startCell) + _xlpm.row &lt;= 0, 1, _xlpm.row),
_xlpm.adjCol, IF(COLUMN(_xlpm.startCell) + _xlpm.col &lt;= 0, 1, _xlpm.col),
_xlpm.ref, OFFSET(INDIRECT(BA250),_xlpm.adjRow,_xlpm.adjCol,1,1),
ADDRESS(_xlfn.IFS(ROW(_xlpm.ref)&lt;8,8,ROW(_xlpm.ref)&gt;27,27,TRUE,ROW(_xlpm.ref)),_xlfn.IFS(COLUMN(_xlpm.ref)&lt;5,5,COLUMN(_xlpm.ref)&gt;64,64,TRUE,COLUMN(_xlpm.ref)),4,1))</f>
        <v>AJ16</v>
      </c>
      <c r="BC250" s="1" t="str" cm="1">
        <f t="array" aca="1" ref="BC250" ca="1">_xlfn.LET(
_xlpm.startCell, INDIRECT(BB250),
_xlpm.row, IF(_xlfn.XLOOKUP(LEFT(AC250),$L$157:$L$164,$M$157:$M$164,,0,1),--RIGHT(AC250)*_xlfn.XLOOKUP(LEFT(AC250),$L$157:$L$164,$O$157:$O$164,,0,1),0),
_xlpm.col, IF(_xlfn.XLOOKUP(LEFT(AC250),$L$157:$L$164,$N$157:$N$164,,0,1),--RIGHT(AC250)*_xlfn.XLOOKUP(LEFT(AC250),$L$157:$L$164,$P$157:$P$164,,0,1),0),
_xlpm.adjRow, IF(ROW(_xlpm.startCell) + _xlpm.row &lt;= 0, 1, _xlpm.row),
_xlpm.adjCol, IF(COLUMN(_xlpm.startCell) + _xlpm.col &lt;= 0, 1, _xlpm.col),
_xlpm.ref, OFFSET(INDIRECT(BB250),_xlpm.adjRow,_xlpm.adjCol,1,1),
ADDRESS(_xlfn.IFS(ROW(_xlpm.ref)&lt;8,8,ROW(_xlpm.ref)&gt;27,27,TRUE,ROW(_xlpm.ref)),_xlfn.IFS(COLUMN(_xlpm.ref)&lt;5,5,COLUMN(_xlpm.ref)&gt;64,64,TRUE,COLUMN(_xlpm.ref)),4,1))</f>
        <v>AQ23</v>
      </c>
      <c r="BD250" s="1" t="str" cm="1">
        <f t="array" aca="1" ref="BD250" ca="1">_xlfn.LET(
_xlpm.startCell, INDIRECT(BC250),
_xlpm.row, IF(_xlfn.XLOOKUP(LEFT(AD250),$L$157:$L$164,$M$157:$M$164,,0,1),--RIGHT(AD250)*_xlfn.XLOOKUP(LEFT(AD250),$L$157:$L$164,$O$157:$O$164,,0,1),0),
_xlpm.col, IF(_xlfn.XLOOKUP(LEFT(AD250),$L$157:$L$164,$N$157:$N$164,,0,1),--RIGHT(AD250)*_xlfn.XLOOKUP(LEFT(AD250),$L$157:$L$164,$P$157:$P$164,,0,1),0),
_xlpm.adjRow, IF(ROW(_xlpm.startCell) + _xlpm.row &lt;= 0, 1, _xlpm.row),
_xlpm.adjCol, IF(COLUMN(_xlpm.startCell) + _xlpm.col &lt;= 0, 1, _xlpm.col),
_xlpm.ref, OFFSET(INDIRECT(BC250),_xlpm.adjRow,_xlpm.adjCol,1,1),
ADDRESS(_xlfn.IFS(ROW(_xlpm.ref)&lt;8,8,ROW(_xlpm.ref)&gt;27,27,TRUE,ROW(_xlpm.ref)),_xlfn.IFS(COLUMN(_xlpm.ref)&lt;5,5,COLUMN(_xlpm.ref)&gt;64,64,TRUE,COLUMN(_xlpm.ref)),4,1))</f>
        <v>AQ27</v>
      </c>
      <c r="BE250" s="1" t="str" cm="1">
        <f t="array" aca="1" ref="BE250" ca="1">_xlfn.LET(
_xlpm.startCell, INDIRECT(BD250),
_xlpm.row, IF(_xlfn.XLOOKUP(LEFT(AE250),$L$157:$L$164,$M$157:$M$164,,0,1),--RIGHT(AE250)*_xlfn.XLOOKUP(LEFT(AE250),$L$157:$L$164,$O$157:$O$164,,0,1),0),
_xlpm.col, IF(_xlfn.XLOOKUP(LEFT(AE250),$L$157:$L$164,$N$157:$N$164,,0,1),--RIGHT(AE250)*_xlfn.XLOOKUP(LEFT(AE250),$L$157:$L$164,$P$157:$P$164,,0,1),0),
_xlpm.adjRow, IF(ROW(_xlpm.startCell) + _xlpm.row &lt;= 0, 1, _xlpm.row),
_xlpm.adjCol, IF(COLUMN(_xlpm.startCell) + _xlpm.col &lt;= 0, 1, _xlpm.col),
_xlpm.ref, OFFSET(INDIRECT(BD250),_xlpm.adjRow,_xlpm.adjCol,1,1),
ADDRESS(_xlfn.IFS(ROW(_xlpm.ref)&lt;8,8,ROW(_xlpm.ref)&gt;27,27,TRUE,ROW(_xlpm.ref)),_xlfn.IFS(COLUMN(_xlpm.ref)&lt;5,5,COLUMN(_xlpm.ref)&gt;64,64,TRUE,COLUMN(_xlpm.ref)),4,1))</f>
        <v>AU23</v>
      </c>
      <c r="BF250" s="1" t="str" cm="1">
        <f t="array" aca="1" ref="BF250" ca="1">_xlfn.LET(
_xlpm.startCell, INDIRECT(BE250),
_xlpm.row, IF(_xlfn.XLOOKUP(LEFT(AF250),$L$157:$L$164,$M$157:$M$164,,0,1),--RIGHT(AF250)*_xlfn.XLOOKUP(LEFT(AF250),$L$157:$L$164,$O$157:$O$164,,0,1),0),
_xlpm.col, IF(_xlfn.XLOOKUP(LEFT(AF250),$L$157:$L$164,$N$157:$N$164,,0,1),--RIGHT(AF250)*_xlfn.XLOOKUP(LEFT(AF250),$L$157:$L$164,$P$157:$P$164,,0,1),0),
_xlpm.adjRow, IF(ROW(_xlpm.startCell) + _xlpm.row &lt;= 0, 1, _xlpm.row),
_xlpm.adjCol, IF(COLUMN(_xlpm.startCell) + _xlpm.col &lt;= 0, 1, _xlpm.col),
_xlpm.ref, OFFSET(INDIRECT(BE250),_xlpm.adjRow,_xlpm.adjCol,1,1),
ADDRESS(_xlfn.IFS(ROW(_xlpm.ref)&lt;8,8,ROW(_xlpm.ref)&gt;27,27,TRUE,ROW(_xlpm.ref)),_xlfn.IFS(COLUMN(_xlpm.ref)&lt;5,5,COLUMN(_xlpm.ref)&gt;64,64,TRUE,COLUMN(_xlpm.ref)),4,1))</f>
        <v>AQ19</v>
      </c>
      <c r="BG250" s="4"/>
      <c r="BH250" s="4" t="str" cm="1">
        <f t="array" aca="1" ref="BH250" ca="1">_xlfn.LET(
_xlpm.startCell, INDIRECT(G250),
_xlpm.row, IF(_xlfn.XLOOKUP(LEFT(H250),$L$157:$L$164,$M$157:$M$164,,0,1),--RIGHT(H250)*_xlfn.XLOOKUP(LEFT(H250),$L$157:$L$164,$O$157:$O$164,,0,1),0),
_xlpm.col, IF(_xlfn.XLOOKUP(LEFT(H250),$L$157:$L$164,$N$157:$N$164,,0,1),--RIGHT(H250)*_xlfn.XLOOKUP(LEFT(H250),$L$157:$L$164,$P$157:$P$164,,0,1),0),
_xlpm.adjRow, IF(ROW(_xlpm.startCell) + _xlpm.row &lt;= 0, 1, _xlpm.row),
_xlpm.adjCol, IF(COLUMN(_xlpm.startCell) + _xlpm.col &lt;= 0, 1, _xlpm.col),
_xlpm.ref, OFFSET(INDIRECT(G250),_xlpm.adjRow,_xlpm.adjCol,1,1),
ADDRESS(ROW(_xlpm.ref),COLUMN(_xlpm.ref),4,1))</f>
        <v>AG17</v>
      </c>
      <c r="BI250" s="4" t="str" cm="1">
        <f t="array" aca="1" ref="BI250" ca="1">_xlfn.LET(
_xlpm.startCell, INDIRECT(AH250),
_xlpm.row, IF(_xlfn.XLOOKUP(LEFT(I250),$L$157:$L$164,$M$157:$M$164,,0,1),--RIGHT(I250)*_xlfn.XLOOKUP(LEFT(I250),$L$157:$L$164,$O$157:$O$164,,0,1),0),
_xlpm.col, IF(_xlfn.XLOOKUP(LEFT(I250),$L$157:$L$164,$N$157:$N$164,,0,1),--RIGHT(I250)*_xlfn.XLOOKUP(LEFT(I250),$L$157:$L$164,$P$157:$P$164,,0,1),0),
_xlpm.adjRow, IF(ROW(_xlpm.startCell) + _xlpm.row &lt;= 0, 1, _xlpm.row),
_xlpm.adjCol, IF(COLUMN(_xlpm.startCell) + _xlpm.col &lt;= 0, 1, _xlpm.col),
_xlpm.ref, OFFSET(INDIRECT(AH250),_xlpm.adjRow,_xlpm.adjCol,1,1),
ADDRESS(ROW(_xlpm.ref),COLUMN(_xlpm.ref),4,1))</f>
        <v>AL17</v>
      </c>
      <c r="BJ250" s="4" t="str" cm="1">
        <f t="array" aca="1" ref="BJ250" ca="1">_xlfn.LET(
_xlpm.startCell, INDIRECT(AI250),
_xlpm.row, IF(_xlfn.XLOOKUP(LEFT(J250),$L$157:$L$164,$M$157:$M$164,,0,1),--RIGHT(J250)*_xlfn.XLOOKUP(LEFT(J250),$L$157:$L$164,$O$157:$O$164,,0,1),0),
_xlpm.col, IF(_xlfn.XLOOKUP(LEFT(J250),$L$157:$L$164,$N$157:$N$164,,0,1),--RIGHT(J250)*_xlfn.XLOOKUP(LEFT(J250),$L$157:$L$164,$P$157:$P$164,,0,1),0),
_xlpm.adjRow, IF(ROW(_xlpm.startCell) + _xlpm.row &lt;= 0, 1, _xlpm.row),
_xlpm.adjCol, IF(COLUMN(_xlpm.startCell) + _xlpm.col &lt;= 0, 1, _xlpm.col),
_xlpm.ref, OFFSET(INDIRECT(AI250),_xlpm.adjRow,_xlpm.adjCol,1,1),
ADDRESS(ROW(_xlpm.ref),COLUMN(_xlpm.ref),4,1))</f>
        <v>AL9</v>
      </c>
      <c r="BK250" s="4" t="str" cm="1">
        <f t="array" aca="1" ref="BK250" ca="1">_xlfn.LET(
_xlpm.startCell, INDIRECT(AJ250),
_xlpm.row, IF(_xlfn.XLOOKUP(LEFT(K250),$L$157:$L$164,$M$157:$M$164,,0,1),--RIGHT(K250)*_xlfn.XLOOKUP(LEFT(K250),$L$157:$L$164,$O$157:$O$164,,0,1),0),
_xlpm.col, IF(_xlfn.XLOOKUP(LEFT(K250),$L$157:$L$164,$N$157:$N$164,,0,1),--RIGHT(K250)*_xlfn.XLOOKUP(LEFT(K250),$L$157:$L$164,$P$157:$P$164,,0,1),0),
_xlpm.adjRow, IF(ROW(_xlpm.startCell) + _xlpm.row &lt;= 0, 1, _xlpm.row),
_xlpm.adjCol, IF(COLUMN(_xlpm.startCell) + _xlpm.col &lt;= 0, 1, _xlpm.col),
_xlpm.ref, OFFSET(INDIRECT(AJ250),_xlpm.adjRow,_xlpm.adjCol,1,1),
ADDRESS(ROW(_xlpm.ref),COLUMN(_xlpm.ref),4,1))</f>
        <v>AL10</v>
      </c>
      <c r="BL250" s="4" t="str" cm="1">
        <f t="array" aca="1" ref="BL250" ca="1">_xlfn.LET(
_xlpm.startCell, INDIRECT(AK250),
_xlpm.row, IF(_xlfn.XLOOKUP(LEFT(L250),$L$157:$L$164,$M$157:$M$164,,0,1),--RIGHT(L250)*_xlfn.XLOOKUP(LEFT(L250),$L$157:$L$164,$O$157:$O$164,,0,1),0),
_xlpm.col, IF(_xlfn.XLOOKUP(LEFT(L250),$L$157:$L$164,$N$157:$N$164,,0,1),--RIGHT(L250)*_xlfn.XLOOKUP(LEFT(L250),$L$157:$L$164,$P$157:$P$164,,0,1),0),
_xlpm.adjRow, IF(ROW(_xlpm.startCell) + _xlpm.row &lt;= 0, 1, _xlpm.row),
_xlpm.adjCol, IF(COLUMN(_xlpm.startCell) + _xlpm.col &lt;= 0, 1, _xlpm.col),
_xlpm.ref, OFFSET(INDIRECT(AK250),_xlpm.adjRow,_xlpm.adjCol,1,1),
ADDRESS(ROW(_xlpm.ref),COLUMN(_xlpm.ref),4,1))</f>
        <v>AM9</v>
      </c>
      <c r="BM250" s="4" t="str" cm="1">
        <f t="array" aca="1" ref="BM250" ca="1">_xlfn.LET(
_xlpm.startCell, INDIRECT(AL250),
_xlpm.row, IF(_xlfn.XLOOKUP(LEFT(M250),$L$157:$L$164,$M$157:$M$164,,0,1),--RIGHT(M250)*_xlfn.XLOOKUP(LEFT(M250),$L$157:$L$164,$O$157:$O$164,,0,1),0),
_xlpm.col, IF(_xlfn.XLOOKUP(LEFT(M250),$L$157:$L$164,$N$157:$N$164,,0,1),--RIGHT(M250)*_xlfn.XLOOKUP(LEFT(M250),$L$157:$L$164,$P$157:$P$164,,0,1),0),
_xlpm.adjRow, IF(ROW(_xlpm.startCell) + _xlpm.row &lt;= 0, 1, _xlpm.row),
_xlpm.adjCol, IF(COLUMN(_xlpm.startCell) + _xlpm.col &lt;= 0, 1, _xlpm.col),
_xlpm.ref, OFFSET(INDIRECT(AL250),_xlpm.adjRow,_xlpm.adjCol,1,1),
ADDRESS(ROW(_xlpm.ref),COLUMN(_xlpm.ref),4,1))</f>
        <v>AE9</v>
      </c>
      <c r="BN250" s="4" t="str" cm="1">
        <f t="array" aca="1" ref="BN250" ca="1">_xlfn.LET(
_xlpm.startCell, INDIRECT(AM250),
_xlpm.row, IF(_xlfn.XLOOKUP(LEFT(N250),$L$157:$L$164,$M$157:$M$164,,0,1),--RIGHT(N250)*_xlfn.XLOOKUP(LEFT(N250),$L$157:$L$164,$O$157:$O$164,,0,1),0),
_xlpm.col, IF(_xlfn.XLOOKUP(LEFT(N250),$L$157:$L$164,$N$157:$N$164,,0,1),--RIGHT(N250)*_xlfn.XLOOKUP(LEFT(N250),$L$157:$L$164,$P$157:$P$164,,0,1),0),
_xlpm.adjRow, IF(ROW(_xlpm.startCell) + _xlpm.row &lt;= 0, 1, _xlpm.row),
_xlpm.adjCol, IF(COLUMN(_xlpm.startCell) + _xlpm.col &lt;= 0, 1, _xlpm.col),
_xlpm.ref, OFFSET(INDIRECT(AM250),_xlpm.adjRow,_xlpm.adjCol,1,1),
ADDRESS(ROW(_xlpm.ref),COLUMN(_xlpm.ref),4,1))</f>
        <v>AN9</v>
      </c>
      <c r="BO250" s="4" t="str" cm="1">
        <f t="array" aca="1" ref="BO250" ca="1">_xlfn.LET(
_xlpm.startCell, INDIRECT(AN250),
_xlpm.row, IF(_xlfn.XLOOKUP(LEFT(O250),$L$157:$L$164,$M$157:$M$164,,0,1),--RIGHT(O250)*_xlfn.XLOOKUP(LEFT(O250),$L$157:$L$164,$O$157:$O$164,,0,1),0),
_xlpm.col, IF(_xlfn.XLOOKUP(LEFT(O250),$L$157:$L$164,$N$157:$N$164,,0,1),--RIGHT(O250)*_xlfn.XLOOKUP(LEFT(O250),$L$157:$L$164,$P$157:$P$164,,0,1),0),
_xlpm.adjRow, IF(ROW(_xlpm.startCell) + _xlpm.row &lt;= 0, 1, _xlpm.row),
_xlpm.adjCol, IF(COLUMN(_xlpm.startCell) + _xlpm.col &lt;= 0, 1, _xlpm.col),
_xlpm.ref, OFFSET(INDIRECT(AN250),_xlpm.adjRow,_xlpm.adjCol,1,1),
ADDRESS(ROW(_xlpm.ref),COLUMN(_xlpm.ref),4,1))</f>
        <v>AV17</v>
      </c>
      <c r="BP250" s="4" t="str" cm="1">
        <f t="array" aca="1" ref="BP250" ca="1">_xlfn.LET(
_xlpm.startCell, INDIRECT(AO250),
_xlpm.row, IF(_xlfn.XLOOKUP(LEFT(P250),$L$157:$L$164,$M$157:$M$164,,0,1),--RIGHT(P250)*_xlfn.XLOOKUP(LEFT(P250),$L$157:$L$164,$O$157:$O$164,,0,1),0),
_xlpm.col, IF(_xlfn.XLOOKUP(LEFT(P250),$L$157:$L$164,$N$157:$N$164,,0,1),--RIGHT(P250)*_xlfn.XLOOKUP(LEFT(P250),$L$157:$L$164,$P$157:$P$164,,0,1),0),
_xlpm.adjRow, IF(ROW(_xlpm.startCell) + _xlpm.row &lt;= 0, 1, _xlpm.row),
_xlpm.adjCol, IF(COLUMN(_xlpm.startCell) + _xlpm.col &lt;= 0, 1, _xlpm.col),
_xlpm.ref, OFFSET(INDIRECT(AO250),_xlpm.adjRow,_xlpm.adjCol,1,1),
ADDRESS(ROW(_xlpm.ref),COLUMN(_xlpm.ref),4,1))</f>
        <v>AV26</v>
      </c>
      <c r="BQ250" s="4" t="str" cm="1">
        <f t="array" aca="1" ref="BQ250" ca="1">_xlfn.LET(
_xlpm.startCell, INDIRECT(AP250),
_xlpm.row, IF(_xlfn.XLOOKUP(LEFT(Q250),$L$157:$L$164,$M$157:$M$164,,0,1),--RIGHT(Q250)*_xlfn.XLOOKUP(LEFT(Q250),$L$157:$L$164,$O$157:$O$164,,0,1),0),
_xlpm.col, IF(_xlfn.XLOOKUP(LEFT(Q250),$L$157:$L$164,$N$157:$N$164,,0,1),--RIGHT(Q250)*_xlfn.XLOOKUP(LEFT(Q250),$L$157:$L$164,$P$157:$P$164,,0,1),0),
_xlpm.adjRow, IF(ROW(_xlpm.startCell) + _xlpm.row &lt;= 0, 1, _xlpm.row),
_xlpm.adjCol, IF(COLUMN(_xlpm.startCell) + _xlpm.col &lt;= 0, 1, _xlpm.col),
_xlpm.ref, OFFSET(INDIRECT(AP250),_xlpm.adjRow,_xlpm.adjCol,1,1),
ADDRESS(ROW(_xlpm.ref),COLUMN(_xlpm.ref),4,1))</f>
        <v>AV31</v>
      </c>
      <c r="BR250" s="4" t="str" cm="1">
        <f t="array" aca="1" ref="BR250" ca="1">_xlfn.LET(
_xlpm.startCell, INDIRECT(AQ250),
_xlpm.row, IF(_xlfn.XLOOKUP(LEFT(R250),$L$157:$L$164,$M$157:$M$164,,0,1),--RIGHT(R250)*_xlfn.XLOOKUP(LEFT(R250),$L$157:$L$164,$O$157:$O$164,,0,1),0),
_xlpm.col, IF(_xlfn.XLOOKUP(LEFT(R250),$L$157:$L$164,$N$157:$N$164,,0,1),--RIGHT(R250)*_xlfn.XLOOKUP(LEFT(R250),$L$157:$L$164,$P$157:$P$164,,0,1),0),
_xlpm.adjRow, IF(ROW(_xlpm.startCell) + _xlpm.row &lt;= 0, 1, _xlpm.row),
_xlpm.adjCol, IF(COLUMN(_xlpm.startCell) + _xlpm.col &lt;= 0, 1, _xlpm.col),
_xlpm.ref, OFFSET(INDIRECT(AQ250),_xlpm.adjRow,_xlpm.adjCol,1,1),
ADDRESS(ROW(_xlpm.ref),COLUMN(_xlpm.ref),4,1))</f>
        <v>AV30</v>
      </c>
      <c r="BS250" s="4" t="str" cm="1">
        <f t="array" aca="1" ref="BS250" ca="1">_xlfn.LET(
_xlpm.startCell, INDIRECT(AR250),
_xlpm.row, IF(_xlfn.XLOOKUP(LEFT(S250),$L$157:$L$164,$M$157:$M$164,,0,1),--RIGHT(S250)*_xlfn.XLOOKUP(LEFT(S250),$L$157:$L$164,$O$157:$O$164,,0,1),0),
_xlpm.col, IF(_xlfn.XLOOKUP(LEFT(S250),$L$157:$L$164,$N$157:$N$164,,0,1),--RIGHT(S250)*_xlfn.XLOOKUP(LEFT(S250),$L$157:$L$164,$P$157:$P$164,,0,1),0),
_xlpm.adjRow, IF(ROW(_xlpm.startCell) + _xlpm.row &lt;= 0, 1, _xlpm.row),
_xlpm.adjCol, IF(COLUMN(_xlpm.startCell) + _xlpm.col &lt;= 0, 1, _xlpm.col),
_xlpm.ref, OFFSET(INDIRECT(AR250),_xlpm.adjRow,_xlpm.adjCol,1,1),
ADDRESS(ROW(_xlpm.ref),COLUMN(_xlpm.ref),4,1))</f>
        <v>AY24</v>
      </c>
      <c r="BT250" s="4" t="str" cm="1">
        <f t="array" aca="1" ref="BT250" ca="1">_xlfn.LET(
_xlpm.startCell, INDIRECT(AS250),
_xlpm.row, IF(_xlfn.XLOOKUP(LEFT(T250),$L$157:$L$164,$M$157:$M$164,,0,1),--RIGHT(T250)*_xlfn.XLOOKUP(LEFT(T250),$L$157:$L$164,$O$157:$O$164,,0,1),0),
_xlpm.col, IF(_xlfn.XLOOKUP(LEFT(T250),$L$157:$L$164,$N$157:$N$164,,0,1),--RIGHT(T250)*_xlfn.XLOOKUP(LEFT(T250),$L$157:$L$164,$P$157:$P$164,,0,1),0),
_xlpm.adjRow, IF(ROW(_xlpm.startCell) + _xlpm.row &lt;= 0, 1, _xlpm.row),
_xlpm.adjCol, IF(COLUMN(_xlpm.startCell) + _xlpm.col &lt;= 0, 1, _xlpm.col),
_xlpm.ref, OFFSET(INDIRECT(AS250),_xlpm.adjRow,_xlpm.adjCol,1,1),
ADDRESS(ROW(_xlpm.ref),COLUMN(_xlpm.ref),4,1))</f>
        <v>AR24</v>
      </c>
      <c r="BU250" s="4" t="str" cm="1">
        <f t="array" aca="1" ref="BU250" ca="1">_xlfn.LET(
_xlpm.startCell, INDIRECT(AT250),
_xlpm.row, IF(_xlfn.XLOOKUP(LEFT(U250),$L$157:$L$164,$M$157:$M$164,,0,1),--RIGHT(U250)*_xlfn.XLOOKUP(LEFT(U250),$L$157:$L$164,$O$157:$O$164,,0,1),0),
_xlpm.col, IF(_xlfn.XLOOKUP(LEFT(U250),$L$157:$L$164,$N$157:$N$164,,0,1),--RIGHT(U250)*_xlfn.XLOOKUP(LEFT(U250),$L$157:$L$164,$P$157:$P$164,,0,1),0),
_xlpm.adjRow, IF(ROW(_xlpm.startCell) + _xlpm.row &lt;= 0, 1, _xlpm.row),
_xlpm.adjCol, IF(COLUMN(_xlpm.startCell) + _xlpm.col &lt;= 0, 1, _xlpm.col),
_xlpm.ref, OFFSET(INDIRECT(AT250),_xlpm.adjRow,_xlpm.adjCol,1,1),
ADDRESS(ROW(_xlpm.ref),COLUMN(_xlpm.ref),4,1))</f>
        <v>AN24</v>
      </c>
      <c r="BV250" s="4" t="str" cm="1">
        <f t="array" aca="1" ref="BV250" ca="1">_xlfn.LET(
_xlpm.startCell, INDIRECT(AU250),
_xlpm.row, IF(_xlfn.XLOOKUP(LEFT(V250),$L$157:$L$164,$M$157:$M$164,,0,1),--RIGHT(V250)*_xlfn.XLOOKUP(LEFT(V250),$L$157:$L$164,$O$157:$O$164,,0,1),0),
_xlpm.col, IF(_xlfn.XLOOKUP(LEFT(V250),$L$157:$L$164,$N$157:$N$164,,0,1),--RIGHT(V250)*_xlfn.XLOOKUP(LEFT(V250),$L$157:$L$164,$P$157:$P$164,,0,1),0),
_xlpm.adjRow, IF(ROW(_xlpm.startCell) + _xlpm.row &lt;= 0, 1, _xlpm.row),
_xlpm.adjCol, IF(COLUMN(_xlpm.startCell) + _xlpm.col &lt;= 0, 1, _xlpm.col),
_xlpm.ref, OFFSET(INDIRECT(AU250),_xlpm.adjRow,_xlpm.adjCol,1,1),
ADDRESS(ROW(_xlpm.ref),COLUMN(_xlpm.ref),4,1))</f>
        <v>AN16</v>
      </c>
      <c r="BW250" s="4" t="str" cm="1">
        <f t="array" aca="1" ref="BW250" ca="1">_xlfn.LET(
_xlpm.startCell, INDIRECT(AV250),
_xlpm.row, IF(_xlfn.XLOOKUP(LEFT(W250),$L$157:$L$164,$M$157:$M$164,,0,1),--RIGHT(W250)*_xlfn.XLOOKUP(LEFT(W250),$L$157:$L$164,$O$157:$O$164,,0,1),0),
_xlpm.col, IF(_xlfn.XLOOKUP(LEFT(W250),$L$157:$L$164,$N$157:$N$164,,0,1),--RIGHT(W250)*_xlfn.XLOOKUP(LEFT(W250),$L$157:$L$164,$P$157:$P$164,,0,1),0),
_xlpm.adjRow, IF(ROW(_xlpm.startCell) + _xlpm.row &lt;= 0, 1, _xlpm.row),
_xlpm.adjCol, IF(COLUMN(_xlpm.startCell) + _xlpm.col &lt;= 0, 1, _xlpm.col),
_xlpm.ref, OFFSET(INDIRECT(AV250),_xlpm.adjRow,_xlpm.adjCol,1,1),
ADDRESS(ROW(_xlpm.ref),COLUMN(_xlpm.ref),4,1))</f>
        <v>AU23</v>
      </c>
      <c r="BX250" s="4" t="str" cm="1">
        <f t="array" aca="1" ref="BX250" ca="1">_xlfn.LET(
_xlpm.startCell, INDIRECT(AW250),
_xlpm.row, IF(_xlfn.XLOOKUP(LEFT(X250),$L$157:$L$164,$M$157:$M$164,,0,1),--RIGHT(X250)*_xlfn.XLOOKUP(LEFT(X250),$L$157:$L$164,$O$157:$O$164,,0,1),0),
_xlpm.col, IF(_xlfn.XLOOKUP(LEFT(X250),$L$157:$L$164,$N$157:$N$164,,0,1),--RIGHT(X250)*_xlfn.XLOOKUP(LEFT(X250),$L$157:$L$164,$P$157:$P$164,,0,1),0),
_xlpm.adjRow, IF(ROW(_xlpm.startCell) + _xlpm.row &lt;= 0, 1, _xlpm.row),
_xlpm.adjCol, IF(COLUMN(_xlpm.startCell) + _xlpm.col &lt;= 0, 1, _xlpm.col),
_xlpm.ref, OFFSET(INDIRECT(AW250),_xlpm.adjRow,_xlpm.adjCol,1,1),
ADDRESS(ROW(_xlpm.ref),COLUMN(_xlpm.ref),4,1))</f>
        <v>AX20</v>
      </c>
      <c r="BY250" s="4" t="str" cm="1">
        <f t="array" aca="1" ref="BY250" ca="1">_xlfn.LET(
_xlpm.startCell, INDIRECT(AX250),
_xlpm.row, IF(_xlfn.XLOOKUP(LEFT(Y250),$L$157:$L$164,$M$157:$M$164,,0,1),--RIGHT(Y250)*_xlfn.XLOOKUP(LEFT(Y250),$L$157:$L$164,$O$157:$O$164,,0,1),0),
_xlpm.col, IF(_xlfn.XLOOKUP(LEFT(Y250),$L$157:$L$164,$N$157:$N$164,,0,1),--RIGHT(Y250)*_xlfn.XLOOKUP(LEFT(Y250),$L$157:$L$164,$P$157:$P$164,,0,1),0),
_xlpm.adjRow, IF(ROW(_xlpm.startCell) + _xlpm.row &lt;= 0, 1, _xlpm.row),
_xlpm.adjCol, IF(COLUMN(_xlpm.startCell) + _xlpm.col &lt;= 0, 1, _xlpm.col),
_xlpm.ref, OFFSET(INDIRECT(AX250),_xlpm.adjRow,_xlpm.adjCol,1,1),
ADDRESS(ROW(_xlpm.ref),COLUMN(_xlpm.ref),4,1))</f>
        <v>AS15</v>
      </c>
      <c r="BZ250" s="4" t="str" cm="1">
        <f t="array" aca="1" ref="BZ250" ca="1">_xlfn.LET(
_xlpm.startCell, INDIRECT(AY250),
_xlpm.row, IF(_xlfn.XLOOKUP(LEFT(Z250),$L$157:$L$164,$M$157:$M$164,,0,1),--RIGHT(Z250)*_xlfn.XLOOKUP(LEFT(Z250),$L$157:$L$164,$O$157:$O$164,,0,1),0),
_xlpm.col, IF(_xlfn.XLOOKUP(LEFT(Z250),$L$157:$L$164,$N$157:$N$164,,0,1),--RIGHT(Z250)*_xlfn.XLOOKUP(LEFT(Z250),$L$157:$L$164,$P$157:$P$164,,0,1),0),
_xlpm.adjRow, IF(ROW(_xlpm.startCell) + _xlpm.row &lt;= 0, 1, _xlpm.row),
_xlpm.adjCol, IF(COLUMN(_xlpm.startCell) + _xlpm.col &lt;= 0, 1, _xlpm.col),
_xlpm.ref, OFFSET(INDIRECT(AY250),_xlpm.adjRow,_xlpm.adjCol,1,1),
ADDRESS(ROW(_xlpm.ref),COLUMN(_xlpm.ref),4,1))</f>
        <v>AL8</v>
      </c>
      <c r="CA250" s="4" t="str" cm="1">
        <f t="array" aca="1" ref="CA250" ca="1">_xlfn.LET(
_xlpm.startCell, INDIRECT(AZ250),
_xlpm.row, IF(_xlfn.XLOOKUP(LEFT(AA250),$L$157:$L$164,$M$157:$M$164,,0,1),--RIGHT(AA250)*_xlfn.XLOOKUP(LEFT(AA250),$L$157:$L$164,$O$157:$O$164,,0,1),0),
_xlpm.col, IF(_xlfn.XLOOKUP(LEFT(AA250),$L$157:$L$164,$N$157:$N$164,,0,1),--RIGHT(AA250)*_xlfn.XLOOKUP(LEFT(AA250),$L$157:$L$164,$P$157:$P$164,,0,1),0),
_xlpm.adjRow, IF(ROW(_xlpm.startCell) + _xlpm.row &lt;= 0, 1, _xlpm.row),
_xlpm.adjCol, IF(COLUMN(_xlpm.startCell) + _xlpm.col &lt;= 0, 1, _xlpm.col),
_xlpm.ref, OFFSET(INDIRECT(AZ250),_xlpm.adjRow,_xlpm.adjCol,1,1),
ADDRESS(ROW(_xlpm.ref),COLUMN(_xlpm.ref),4,1))</f>
        <v>AC9</v>
      </c>
      <c r="CB250" s="4" t="str" cm="1">
        <f t="array" aca="1" ref="CB250" ca="1">_xlfn.LET(
_xlpm.startCell, INDIRECT(BA250),
_xlpm.row, IF(_xlfn.XLOOKUP(LEFT(AB250),$L$157:$L$164,$M$157:$M$164,,0,1),--RIGHT(AB250)*_xlfn.XLOOKUP(LEFT(AB250),$L$157:$L$164,$O$157:$O$164,,0,1),0),
_xlpm.col, IF(_xlfn.XLOOKUP(LEFT(AB250),$L$157:$L$164,$N$157:$N$164,,0,1),--RIGHT(AB250)*_xlfn.XLOOKUP(LEFT(AB250),$L$157:$L$164,$P$157:$P$164,,0,1),0),
_xlpm.adjRow, IF(ROW(_xlpm.startCell) + _xlpm.row &lt;= 0, 1, _xlpm.row),
_xlpm.adjCol, IF(COLUMN(_xlpm.startCell) + _xlpm.col &lt;= 0, 1, _xlpm.col),
_xlpm.ref, OFFSET(INDIRECT(BA250),_xlpm.adjRow,_xlpm.adjCol,1,1),
ADDRESS(ROW(_xlpm.ref),COLUMN(_xlpm.ref),4,1))</f>
        <v>AJ16</v>
      </c>
      <c r="CC250" s="4" t="str" cm="1">
        <f t="array" aca="1" ref="CC250" ca="1">_xlfn.LET(
_xlpm.startCell, INDIRECT(BB250),
_xlpm.row, IF(_xlfn.XLOOKUP(LEFT(AC250),$L$157:$L$164,$M$157:$M$164,,0,1),--RIGHT(AC250)*_xlfn.XLOOKUP(LEFT(AC250),$L$157:$L$164,$O$157:$O$164,,0,1),0),
_xlpm.col, IF(_xlfn.XLOOKUP(LEFT(AC250),$L$157:$L$164,$N$157:$N$164,,0,1),--RIGHT(AC250)*_xlfn.XLOOKUP(LEFT(AC250),$L$157:$L$164,$P$157:$P$164,,0,1),0),
_xlpm.adjRow, IF(ROW(_xlpm.startCell) + _xlpm.row &lt;= 0, 1, _xlpm.row),
_xlpm.adjCol, IF(COLUMN(_xlpm.startCell) + _xlpm.col &lt;= 0, 1, _xlpm.col),
_xlpm.ref, OFFSET(INDIRECT(BB250),_xlpm.adjRow,_xlpm.adjCol,1,1),
ADDRESS(ROW(_xlpm.ref),COLUMN(_xlpm.ref),4,1))</f>
        <v>AQ23</v>
      </c>
      <c r="CD250" s="4" t="str" cm="1">
        <f t="array" aca="1" ref="CD250" ca="1">_xlfn.LET(
_xlpm.startCell, INDIRECT(BC250),
_xlpm.row, IF(_xlfn.XLOOKUP(LEFT(AD250),$L$157:$L$164,$M$157:$M$164,,0,1),--RIGHT(AD250)*_xlfn.XLOOKUP(LEFT(AD250),$L$157:$L$164,$O$157:$O$164,,0,1),0),
_xlpm.col, IF(_xlfn.XLOOKUP(LEFT(AD250),$L$157:$L$164,$N$157:$N$164,,0,1),--RIGHT(AD250)*_xlfn.XLOOKUP(LEFT(AD250),$L$157:$L$164,$P$157:$P$164,,0,1),0),
_xlpm.adjRow, IF(ROW(_xlpm.startCell) + _xlpm.row &lt;= 0, 1, _xlpm.row),
_xlpm.adjCol, IF(COLUMN(_xlpm.startCell) + _xlpm.col &lt;= 0, 1, _xlpm.col),
_xlpm.ref, OFFSET(INDIRECT(BC250),_xlpm.adjRow,_xlpm.adjCol,1,1),
ADDRESS(ROW(_xlpm.ref),COLUMN(_xlpm.ref),4,1))</f>
        <v>AQ32</v>
      </c>
      <c r="CE250" s="4" t="str" cm="1">
        <f t="array" aca="1" ref="CE250" ca="1">_xlfn.LET(
_xlpm.startCell, INDIRECT(BD250),
_xlpm.row, IF(_xlfn.XLOOKUP(LEFT(AE250),$L$157:$L$164,$M$157:$M$164,,0,1),--RIGHT(AE250)*_xlfn.XLOOKUP(LEFT(AE250),$L$157:$L$164,$O$157:$O$164,,0,1),0),
_xlpm.col, IF(_xlfn.XLOOKUP(LEFT(AE250),$L$157:$L$164,$N$157:$N$164,,0,1),--RIGHT(AE250)*_xlfn.XLOOKUP(LEFT(AE250),$L$157:$L$164,$P$157:$P$164,,0,1),0),
_xlpm.adjRow, IF(ROW(_xlpm.startCell) + _xlpm.row &lt;= 0, 1, _xlpm.row),
_xlpm.adjCol, IF(COLUMN(_xlpm.startCell) + _xlpm.col &lt;= 0, 1, _xlpm.col),
_xlpm.ref, OFFSET(INDIRECT(BD250),_xlpm.adjRow,_xlpm.adjCol,1,1),
ADDRESS(ROW(_xlpm.ref),COLUMN(_xlpm.ref),4,1))</f>
        <v>AU23</v>
      </c>
      <c r="CF250" s="4" t="str" cm="1">
        <f t="array" aca="1" ref="CF250" ca="1">_xlfn.LET(
_xlpm.startCell, INDIRECT(BE250),
_xlpm.row, IF(_xlfn.XLOOKUP(LEFT(AF250),$L$157:$L$164,$M$157:$M$164,,0,1),--RIGHT(AF250)*_xlfn.XLOOKUP(LEFT(AF250),$L$157:$L$164,$O$157:$O$164,,0,1),0),
_xlpm.col, IF(_xlfn.XLOOKUP(LEFT(AF250),$L$157:$L$164,$N$157:$N$164,,0,1),--RIGHT(AF250)*_xlfn.XLOOKUP(LEFT(AF250),$L$157:$L$164,$P$157:$P$164,,0,1),0),
_xlpm.adjRow, IF(ROW(_xlpm.startCell) + _xlpm.row &lt;= 0, 1, _xlpm.row),
_xlpm.adjCol, IF(COLUMN(_xlpm.startCell) + _xlpm.col &lt;= 0, 1, _xlpm.col),
_xlpm.ref, OFFSET(INDIRECT(BE250),_xlpm.adjRow,_xlpm.adjCol,1,1),
ADDRESS(ROW(_xlpm.ref),COLUMN(_xlpm.ref),4,1))</f>
        <v>AQ19</v>
      </c>
      <c r="CG250" s="4"/>
      <c r="CH250" s="4"/>
      <c r="CI250" s="4"/>
      <c r="CK250" s="1" t="b">
        <f ca="1"/>
        <v>1</v>
      </c>
      <c r="CL250" s="1" t="b">
        <f ca="1"/>
        <v>1</v>
      </c>
      <c r="CM250" s="1" t="b">
        <f ca="1"/>
        <v>1</v>
      </c>
      <c r="CN250" s="1" t="b">
        <f ca="1"/>
        <v>1</v>
      </c>
      <c r="CO250" s="1" t="b">
        <f ca="1"/>
        <v>1</v>
      </c>
      <c r="CP250" s="1" t="b">
        <f ca="1"/>
        <v>1</v>
      </c>
      <c r="CQ250" s="5" t="b">
        <f ca="1"/>
        <v>1</v>
      </c>
      <c r="CR250" s="4" t="b">
        <f ca="1"/>
        <v>1</v>
      </c>
      <c r="CS250" s="1" t="b">
        <f ca="1"/>
        <v>1</v>
      </c>
      <c r="CT250" s="1" t="b">
        <f ca="1"/>
        <v>0</v>
      </c>
      <c r="CU250" s="1" t="b">
        <f ca="1"/>
        <v>0</v>
      </c>
      <c r="CV250" s="1" t="b">
        <f ca="1"/>
        <v>1</v>
      </c>
      <c r="CW250" s="1" t="b">
        <f ca="1"/>
        <v>1</v>
      </c>
      <c r="CX250" s="1" t="b">
        <f ca="1"/>
        <v>1</v>
      </c>
      <c r="CY250" s="1" t="b">
        <f ca="1"/>
        <v>1</v>
      </c>
      <c r="CZ250" s="1" t="b">
        <f ca="1"/>
        <v>1</v>
      </c>
      <c r="DA250" s="1" t="b">
        <f ca="1"/>
        <v>1</v>
      </c>
      <c r="DB250" s="1" t="b">
        <f ca="1"/>
        <v>1</v>
      </c>
      <c r="DC250" s="1" t="b">
        <f ca="1"/>
        <v>1</v>
      </c>
      <c r="DD250" s="1" t="b">
        <f ca="1"/>
        <v>1</v>
      </c>
      <c r="DE250" s="1" t="b">
        <f ca="1"/>
        <v>1</v>
      </c>
      <c r="DF250" s="1" t="b">
        <f ca="1"/>
        <v>1</v>
      </c>
      <c r="DG250" s="1" t="b">
        <f ca="1"/>
        <v>0</v>
      </c>
      <c r="DH250" s="1" t="b">
        <f ca="1"/>
        <v>1</v>
      </c>
      <c r="DI250" s="1" t="b">
        <f ca="1"/>
        <v>1</v>
      </c>
    </row>
    <row r="251" spans="2:250" s="1" customFormat="1" ht="15" customHeight="1">
      <c r="B251" s="5"/>
      <c r="C251" s="5"/>
      <c r="D251" s="5"/>
      <c r="E251" s="5"/>
      <c r="F251" s="5"/>
      <c r="G251" s="5"/>
      <c r="H251" s="5"/>
      <c r="I251" s="5"/>
      <c r="AD251" s="6"/>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row>
    <row r="252" spans="2:250" ht="15" customHeight="1" thickBot="1">
      <c r="N252" s="4"/>
      <c r="O252" s="18"/>
      <c r="R252" s="5"/>
      <c r="S252" s="5"/>
      <c r="T252" s="16"/>
      <c r="U252" s="5"/>
      <c r="V252" s="5"/>
      <c r="AD252" s="6"/>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row>
    <row r="253" spans="2:250" ht="19.5" customHeight="1" thickBot="1">
      <c r="B253" s="171" t="s">
        <v>254</v>
      </c>
      <c r="C253" s="172" t="s">
        <v>243</v>
      </c>
      <c r="D253" s="24" t="s">
        <v>135</v>
      </c>
      <c r="N253" s="4"/>
      <c r="O253" s="18"/>
      <c r="R253" s="5"/>
      <c r="S253" s="5"/>
      <c r="T253" s="16"/>
      <c r="U253" s="5"/>
      <c r="V253" s="5"/>
      <c r="AD253" s="6"/>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row>
    <row r="254" spans="2:250" ht="18" customHeight="1" thickBot="1">
      <c r="F254" s="57"/>
      <c r="H254" s="167" t="s">
        <v>46</v>
      </c>
      <c r="I254" s="167"/>
      <c r="J254" s="167" t="s">
        <v>47</v>
      </c>
      <c r="K254" s="57"/>
      <c r="AD254" s="6"/>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row>
    <row r="255" spans="2:250" ht="18" customHeight="1">
      <c r="B255" s="9" t="s">
        <v>136</v>
      </c>
      <c r="F255" s="57"/>
      <c r="H255" s="178" t="s">
        <v>44</v>
      </c>
      <c r="I255" s="179"/>
      <c r="J255" s="76"/>
      <c r="K255" s="57"/>
      <c r="AD255" s="6"/>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row>
    <row r="256" spans="2:250" ht="18" customHeight="1">
      <c r="B256" s="64" t="s">
        <v>152</v>
      </c>
      <c r="F256" s="57"/>
      <c r="H256" s="178" t="s">
        <v>524</v>
      </c>
      <c r="I256" s="179"/>
      <c r="J256" s="77"/>
      <c r="K256" s="57"/>
      <c r="AD256" s="6"/>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row>
    <row r="257" spans="2:250" ht="18" customHeight="1">
      <c r="B257" s="64" t="s">
        <v>501</v>
      </c>
      <c r="F257" s="57"/>
      <c r="H257" s="180" t="s">
        <v>45</v>
      </c>
      <c r="I257" s="181"/>
      <c r="J257" s="78"/>
      <c r="K257" s="57"/>
      <c r="AD257" s="6"/>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row>
    <row r="258" spans="2:250" ht="18" customHeight="1">
      <c r="B258" s="64"/>
      <c r="F258" s="57"/>
      <c r="H258" s="57"/>
      <c r="I258" s="57"/>
      <c r="J258" s="57"/>
      <c r="K258" s="57"/>
      <c r="AD258" s="6"/>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row>
    <row r="259" spans="2:250" ht="18.75" customHeight="1">
      <c r="B259" s="9" t="s">
        <v>500</v>
      </c>
      <c r="F259" s="57"/>
      <c r="G259" s="57"/>
      <c r="H259" s="57"/>
      <c r="I259" s="57"/>
      <c r="J259" s="57"/>
      <c r="K259" s="57"/>
      <c r="M259" s="4"/>
      <c r="N259" s="4"/>
      <c r="O259" s="4"/>
      <c r="AD259" s="6"/>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row>
    <row r="260" spans="2:250" ht="19.5" customHeight="1">
      <c r="B260" s="50" t="s">
        <v>499</v>
      </c>
      <c r="F260" s="57"/>
      <c r="G260" s="57"/>
      <c r="H260" s="57"/>
      <c r="I260" s="57"/>
      <c r="J260" s="57"/>
      <c r="K260" s="57"/>
      <c r="M260" s="4"/>
      <c r="N260" s="4"/>
      <c r="O260" s="4"/>
      <c r="AD260" s="6"/>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row>
    <row r="261" spans="2:250" ht="14.85" customHeight="1">
      <c r="B261" s="27" t="s">
        <v>150</v>
      </c>
      <c r="F261" s="57"/>
      <c r="G261" s="57"/>
      <c r="H261" s="57"/>
      <c r="I261" s="57"/>
      <c r="J261" s="57"/>
      <c r="K261" s="57"/>
      <c r="M261" s="4"/>
      <c r="N261" s="4"/>
      <c r="O261" s="4"/>
      <c r="AD261" s="6"/>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row>
    <row r="262" spans="2:250" ht="14.85" customHeight="1">
      <c r="B262" s="28" t="s">
        <v>151</v>
      </c>
      <c r="C262" s="7"/>
      <c r="M262" s="4"/>
      <c r="N262" s="4"/>
      <c r="O262" s="4"/>
      <c r="AD262" s="6"/>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row>
    <row r="263" spans="2:250" ht="14.85" customHeight="1" thickBot="1">
      <c r="C263" s="7"/>
      <c r="M263" s="4"/>
      <c r="N263" s="4"/>
      <c r="O263" s="4"/>
      <c r="AD263" s="6"/>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row>
    <row r="264" spans="2:250" ht="14.85" customHeight="1" thickBot="1">
      <c r="B264" s="9"/>
      <c r="C264" s="4"/>
      <c r="G264" s="155"/>
      <c r="H264" s="168" t="s">
        <v>41</v>
      </c>
      <c r="I264" s="169"/>
      <c r="J264" s="169"/>
      <c r="K264" s="169"/>
      <c r="L264" s="169"/>
      <c r="M264" s="169"/>
      <c r="N264" s="169"/>
      <c r="O264" s="169"/>
      <c r="P264" s="169"/>
      <c r="Q264" s="169"/>
      <c r="R264" s="169"/>
      <c r="S264" s="169"/>
      <c r="T264" s="169"/>
      <c r="U264" s="169"/>
      <c r="V264" s="169"/>
      <c r="W264" s="169"/>
      <c r="X264" s="169"/>
      <c r="Y264" s="169"/>
      <c r="Z264" s="169"/>
      <c r="AA264" s="169"/>
      <c r="AB264" s="169"/>
      <c r="AC264" s="169"/>
      <c r="AD264" s="169"/>
      <c r="AE264" s="170"/>
      <c r="AF264" s="170"/>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row>
    <row r="265" spans="2:250" ht="28.5" customHeight="1" thickBot="1">
      <c r="B265" s="157" t="s">
        <v>9</v>
      </c>
      <c r="C265" s="155" t="s">
        <v>2</v>
      </c>
      <c r="D265" s="156" t="s">
        <v>3</v>
      </c>
      <c r="E265" s="150" t="s">
        <v>4</v>
      </c>
      <c r="G265" s="155" t="s">
        <v>48</v>
      </c>
      <c r="H265" s="155">
        <v>1</v>
      </c>
      <c r="I265" s="155">
        <v>2</v>
      </c>
      <c r="J265" s="155">
        <v>3</v>
      </c>
      <c r="K265" s="155">
        <v>4</v>
      </c>
      <c r="L265" s="155">
        <v>5</v>
      </c>
      <c r="M265" s="155">
        <v>6</v>
      </c>
      <c r="N265" s="155">
        <v>7</v>
      </c>
      <c r="O265" s="155">
        <v>8</v>
      </c>
      <c r="P265" s="155">
        <v>9</v>
      </c>
      <c r="Q265" s="155">
        <v>10</v>
      </c>
      <c r="R265" s="155">
        <v>11</v>
      </c>
      <c r="S265" s="155">
        <v>12</v>
      </c>
      <c r="T265" s="155">
        <v>13</v>
      </c>
      <c r="U265" s="155">
        <v>14</v>
      </c>
      <c r="V265" s="155">
        <v>15</v>
      </c>
      <c r="W265" s="155">
        <v>16</v>
      </c>
      <c r="X265" s="155">
        <v>17</v>
      </c>
      <c r="Y265" s="155">
        <v>18</v>
      </c>
      <c r="Z265" s="155">
        <v>19</v>
      </c>
      <c r="AA265" s="155">
        <v>20</v>
      </c>
      <c r="AB265" s="155">
        <v>21</v>
      </c>
      <c r="AC265" s="155">
        <v>22</v>
      </c>
      <c r="AD265" s="155">
        <v>23</v>
      </c>
      <c r="AE265" s="155">
        <v>24</v>
      </c>
      <c r="AF265" s="155">
        <v>25</v>
      </c>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row>
    <row r="266" spans="2:250">
      <c r="B266" s="1"/>
      <c r="C266" s="1"/>
      <c r="D266" s="1"/>
      <c r="E266" s="1"/>
      <c r="J266" s="16"/>
      <c r="K266" s="16"/>
      <c r="L266" s="16"/>
      <c r="M266" s="5"/>
      <c r="N266" s="5"/>
      <c r="O266" s="5"/>
      <c r="P266" s="5"/>
      <c r="Q266" s="5"/>
      <c r="R266" s="5"/>
      <c r="S266" s="5"/>
      <c r="T266" s="16"/>
      <c r="U266" s="16"/>
      <c r="V266" s="16"/>
      <c r="W266" s="5"/>
      <c r="X266" s="5"/>
      <c r="Y266" s="5"/>
      <c r="Z266" s="5"/>
      <c r="AD266" s="6"/>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row>
    <row r="267" spans="2:250" ht="23.25">
      <c r="B267" s="11" t="s">
        <v>352</v>
      </c>
      <c r="C267" s="12">
        <v>7</v>
      </c>
      <c r="D267" s="161">
        <v>0</v>
      </c>
      <c r="E267" s="21">
        <v>6</v>
      </c>
      <c r="G267" s="15" t="s">
        <v>218</v>
      </c>
      <c r="H267" s="15" t="s">
        <v>116</v>
      </c>
      <c r="I267" s="15" t="s">
        <v>57</v>
      </c>
      <c r="J267" s="15" t="s">
        <v>101</v>
      </c>
      <c r="K267" s="15" t="s">
        <v>73</v>
      </c>
      <c r="L267" s="15" t="s">
        <v>111</v>
      </c>
      <c r="M267" s="15" t="s">
        <v>94</v>
      </c>
      <c r="N267" s="15" t="s">
        <v>97</v>
      </c>
      <c r="O267" s="15" t="s">
        <v>56</v>
      </c>
      <c r="P267" s="15" t="s">
        <v>56</v>
      </c>
      <c r="Q267" s="15" t="s">
        <v>94</v>
      </c>
      <c r="R267" s="15" t="s">
        <v>95</v>
      </c>
      <c r="S267" s="15" t="s">
        <v>103</v>
      </c>
      <c r="T267" s="15" t="s">
        <v>108</v>
      </c>
      <c r="U267" s="15" t="s">
        <v>78</v>
      </c>
      <c r="V267" s="15" t="s">
        <v>71</v>
      </c>
      <c r="W267" s="15" t="s">
        <v>88</v>
      </c>
      <c r="X267" s="15" t="s">
        <v>91</v>
      </c>
      <c r="Y267" s="15" t="s">
        <v>52</v>
      </c>
      <c r="Z267" s="15" t="s">
        <v>60</v>
      </c>
      <c r="AA267" s="15" t="s">
        <v>115</v>
      </c>
      <c r="AB267" s="15" t="s">
        <v>54</v>
      </c>
      <c r="AC267" s="15" t="s">
        <v>65</v>
      </c>
      <c r="AD267" s="15" t="s">
        <v>108</v>
      </c>
      <c r="AE267" s="15" t="s">
        <v>127</v>
      </c>
      <c r="AF267" s="15" t="s">
        <v>98</v>
      </c>
      <c r="AH267" s="214" t="s">
        <v>541</v>
      </c>
      <c r="AI267" s="214"/>
      <c r="AJ267" s="214"/>
      <c r="AK267" s="214"/>
      <c r="AL267" s="214"/>
      <c r="AM267" s="214"/>
      <c r="AN267" s="214"/>
      <c r="AO267" s="214"/>
      <c r="AP267" s="214"/>
      <c r="AQ267" s="214"/>
      <c r="AR267" s="214"/>
      <c r="AS267" s="214"/>
      <c r="AT267" s="214"/>
      <c r="AU267" s="214"/>
      <c r="AV267" s="214"/>
      <c r="AW267" s="214"/>
      <c r="AX267" s="214"/>
      <c r="AY267" s="214"/>
      <c r="AZ267" s="214"/>
      <c r="BA267" s="214"/>
      <c r="BB267" s="214"/>
      <c r="BC267" s="214"/>
      <c r="BD267" s="214"/>
      <c r="BE267" s="214"/>
      <c r="BF267" s="214"/>
      <c r="BG267" s="4"/>
      <c r="BH267" s="214" t="s">
        <v>542</v>
      </c>
      <c r="BI267" s="214"/>
      <c r="BJ267" s="214"/>
      <c r="BK267" s="214"/>
      <c r="BL267" s="214"/>
      <c r="BM267" s="214"/>
      <c r="BN267" s="214"/>
      <c r="BO267" s="214"/>
      <c r="BP267" s="214"/>
      <c r="BQ267" s="214"/>
      <c r="BR267" s="214"/>
      <c r="BS267" s="214"/>
      <c r="BT267" s="214"/>
      <c r="BU267" s="214"/>
      <c r="BV267" s="214"/>
      <c r="BW267" s="214"/>
      <c r="BX267" s="214"/>
      <c r="BY267" s="214"/>
      <c r="BZ267" s="214"/>
      <c r="CA267" s="214"/>
      <c r="CB267" s="214"/>
      <c r="CC267" s="214"/>
      <c r="CD267" s="214"/>
      <c r="CE267" s="214"/>
      <c r="CF267" s="214"/>
      <c r="CG267" s="4"/>
      <c r="CH267" s="214" t="s">
        <v>543</v>
      </c>
      <c r="CI267" s="4"/>
      <c r="CJ267" s="4"/>
      <c r="CK267" s="4"/>
      <c r="CL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row>
    <row r="268" spans="2:250">
      <c r="B268" s="1"/>
      <c r="C268" s="1"/>
      <c r="D268" s="1"/>
      <c r="E268" s="1"/>
      <c r="J268" s="5"/>
      <c r="K268" s="5"/>
      <c r="L268" s="5"/>
      <c r="M268" s="5"/>
      <c r="N268" s="5"/>
      <c r="O268" s="5"/>
      <c r="P268" s="5"/>
      <c r="Q268" s="5"/>
      <c r="R268" s="5"/>
      <c r="S268" s="5"/>
      <c r="T268" s="5"/>
      <c r="U268" s="5"/>
      <c r="V268" s="5"/>
      <c r="W268" s="5"/>
      <c r="X268" s="5"/>
      <c r="Y268" s="5"/>
      <c r="Z268" s="5"/>
      <c r="AA268" s="5"/>
      <c r="AB268" s="5"/>
      <c r="AC268" s="5"/>
      <c r="AD268" s="5"/>
      <c r="AE268" s="5"/>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row>
    <row r="269" spans="2:250" ht="23.25">
      <c r="B269" s="14">
        <v>121</v>
      </c>
      <c r="C269" s="12">
        <v>7</v>
      </c>
      <c r="D269" s="161">
        <v>10</v>
      </c>
      <c r="E269" s="21" cm="1">
        <f t="array" aca="1" ref="E269:E288" ca="1">CH269:CH288</f>
        <v>14</v>
      </c>
      <c r="G269" s="15" t="s">
        <v>32</v>
      </c>
      <c r="H269" s="15" t="s">
        <v>89</v>
      </c>
      <c r="I269" s="15" t="s">
        <v>68</v>
      </c>
      <c r="J269" s="15" t="s">
        <v>102</v>
      </c>
      <c r="K269" s="15" t="s">
        <v>124</v>
      </c>
      <c r="L269" s="15" t="s">
        <v>71</v>
      </c>
      <c r="M269" s="15" t="s">
        <v>62</v>
      </c>
      <c r="N269" s="15" t="s">
        <v>97</v>
      </c>
      <c r="O269" s="15" t="s">
        <v>69</v>
      </c>
      <c r="P269" s="15" t="s">
        <v>90</v>
      </c>
      <c r="Q269" s="15" t="s">
        <v>88</v>
      </c>
      <c r="R269" s="15" t="s">
        <v>116</v>
      </c>
      <c r="S269" s="15" t="s">
        <v>91</v>
      </c>
      <c r="T269" s="15" t="s">
        <v>106</v>
      </c>
      <c r="U269" s="15" t="s">
        <v>102</v>
      </c>
      <c r="V269" s="15" t="s">
        <v>59</v>
      </c>
      <c r="W269" s="15" t="s">
        <v>70</v>
      </c>
      <c r="X269" s="15" t="s">
        <v>102</v>
      </c>
      <c r="Y269" s="15" t="s">
        <v>96</v>
      </c>
      <c r="Z269" s="15" t="s">
        <v>82</v>
      </c>
      <c r="AA269" s="15" t="s">
        <v>59</v>
      </c>
      <c r="AB269" s="15" t="s">
        <v>99</v>
      </c>
      <c r="AC269" s="15" t="s">
        <v>119</v>
      </c>
      <c r="AD269" s="15" t="s">
        <v>122</v>
      </c>
      <c r="AE269" s="15" t="s">
        <v>91</v>
      </c>
      <c r="AF269" s="15" t="s">
        <v>116</v>
      </c>
      <c r="AH269" s="1" t="str" cm="1">
        <f t="array" aca="1" ref="AH269" ca="1">_xlfn.LET(
_xlpm.startCell, INDIRECT(G269),
_xlpm.row, IF(_xlfn.XLOOKUP(LEFT(H269),$L$157:$L$164,$M$157:$M$164,,0,1),--RIGHT(H269)*_xlfn.XLOOKUP(LEFT(H269),$L$157:$L$164,$O$157:$O$164,,0,1),0),
_xlpm.col, IF(_xlfn.XLOOKUP(LEFT(H269),$L$157:$L$164,$N$157:$N$164,,0,1),--RIGHT(H269)*_xlfn.XLOOKUP(LEFT(H269),$L$157:$L$164,$P$157:$P$164,,0,1),0),
_xlpm.adjRow, IF(ROW(_xlpm.startCell) + _xlpm.row &lt;= 0, 1, _xlpm.row),
_xlpm.adjCol, IF(COLUMN(_xlpm.startCell) + _xlpm.col &lt;= 0, 1, _xlpm.col),
_xlpm.ref, OFFSET(INDIRECT(G269),_xlpm.adjRow,_xlpm.adjCol,1,1),
ADDRESS(_xlfn.IFS(ROW(_xlpm.ref)&lt;8,8,ROW(_xlpm.ref)&gt;27,27,TRUE,ROW(_xlpm.ref)),_xlfn.IFS(COLUMN(_xlpm.ref)&lt;5,5,COLUMN(_xlpm.ref)&gt;64,64,TRUE,COLUMN(_xlpm.ref)),4,1))</f>
        <v>Z17</v>
      </c>
      <c r="AI269" s="1" t="str" cm="1">
        <f t="array" aca="1" ref="AI269" ca="1">_xlfn.LET(
_xlpm.startCell, INDIRECT(AH269),
_xlpm.row, IF(_xlfn.XLOOKUP(LEFT(I269),$L$157:$L$164,$M$157:$M$164,,0,1),--RIGHT(I269)*_xlfn.XLOOKUP(LEFT(I269),$L$157:$L$164,$O$157:$O$164,,0,1),0),
_xlpm.col, IF(_xlfn.XLOOKUP(LEFT(I269),$L$157:$L$164,$N$157:$N$164,,0,1),--RIGHT(I269)*_xlfn.XLOOKUP(LEFT(I269),$L$157:$L$164,$P$157:$P$164,,0,1),0),
_xlpm.adjRow, IF(ROW(_xlpm.startCell) + _xlpm.row &lt;= 0, 1, _xlpm.row),
_xlpm.adjCol, IF(COLUMN(_xlpm.startCell) + _xlpm.col &lt;= 0, 1, _xlpm.col),
_xlpm.ref, OFFSET(INDIRECT(AH269),_xlpm.adjRow,_xlpm.adjCol,1,1),
ADDRESS(_xlfn.IFS(ROW(_xlpm.ref)&lt;8,8,ROW(_xlpm.ref)&gt;27,27,TRUE,ROW(_xlpm.ref)),_xlfn.IFS(COLUMN(_xlpm.ref)&lt;5,5,COLUMN(_xlpm.ref)&gt;64,64,TRUE,COLUMN(_xlpm.ref)),4,1))</f>
        <v>Z19</v>
      </c>
      <c r="AJ269" s="1" t="str" cm="1">
        <f t="array" aca="1" ref="AJ269" ca="1">_xlfn.LET(
_xlpm.startCell, INDIRECT(AI269),
_xlpm.row, IF(_xlfn.XLOOKUP(LEFT(J269),$L$157:$L$164,$M$157:$M$164,,0,1),--RIGHT(J269)*_xlfn.XLOOKUP(LEFT(J269),$L$157:$L$164,$O$157:$O$164,,0,1),0),
_xlpm.col, IF(_xlfn.XLOOKUP(LEFT(J269),$L$157:$L$164,$N$157:$N$164,,0,1),--RIGHT(J269)*_xlfn.XLOOKUP(LEFT(J269),$L$157:$L$164,$P$157:$P$164,,0,1),0),
_xlpm.adjRow, IF(ROW(_xlpm.startCell) + _xlpm.row &lt;= 0, 1, _xlpm.row),
_xlpm.adjCol, IF(COLUMN(_xlpm.startCell) + _xlpm.col &lt;= 0, 1, _xlpm.col),
_xlpm.ref, OFFSET(INDIRECT(AI269),_xlpm.adjRow,_xlpm.adjCol,1,1),
ADDRESS(_xlfn.IFS(ROW(_xlpm.ref)&lt;8,8,ROW(_xlpm.ref)&gt;27,27,TRUE,ROW(_xlpm.ref)),_xlfn.IFS(COLUMN(_xlpm.ref)&lt;5,5,COLUMN(_xlpm.ref)&gt;64,64,TRUE,COLUMN(_xlpm.ref)),4,1))</f>
        <v>R19</v>
      </c>
      <c r="AK269" s="1" t="str" cm="1">
        <f t="array" aca="1" ref="AK269" ca="1">_xlfn.LET(
_xlpm.startCell, INDIRECT(AJ269),
_xlpm.row, IF(_xlfn.XLOOKUP(LEFT(K269),$L$157:$L$164,$M$157:$M$164,,0,1),--RIGHT(K269)*_xlfn.XLOOKUP(LEFT(K269),$L$157:$L$164,$O$157:$O$164,,0,1),0),
_xlpm.col, IF(_xlfn.XLOOKUP(LEFT(K269),$L$157:$L$164,$N$157:$N$164,,0,1),--RIGHT(K269)*_xlfn.XLOOKUP(LEFT(K269),$L$157:$L$164,$P$157:$P$164,,0,1),0),
_xlpm.adjRow, IF(ROW(_xlpm.startCell) + _xlpm.row &lt;= 0, 1, _xlpm.row),
_xlpm.adjCol, IF(COLUMN(_xlpm.startCell) + _xlpm.col &lt;= 0, 1, _xlpm.col),
_xlpm.ref, OFFSET(INDIRECT(AJ269),_xlpm.adjRow,_xlpm.adjCol,1,1),
ADDRESS(_xlfn.IFS(ROW(_xlpm.ref)&lt;8,8,ROW(_xlpm.ref)&gt;27,27,TRUE,ROW(_xlpm.ref)),_xlfn.IFS(COLUMN(_xlpm.ref)&lt;5,5,COLUMN(_xlpm.ref)&gt;64,64,TRUE,COLUMN(_xlpm.ref)),4,1))</f>
        <v>Q18</v>
      </c>
      <c r="AL269" s="1" t="str" cm="1">
        <f t="array" aca="1" ref="AL269" ca="1">_xlfn.LET(
_xlpm.startCell, INDIRECT(AK269),
_xlpm.row, IF(_xlfn.XLOOKUP(LEFT(L269),$L$157:$L$164,$M$157:$M$164,,0,1),--RIGHT(L269)*_xlfn.XLOOKUP(LEFT(L269),$L$157:$L$164,$O$157:$O$164,,0,1),0),
_xlpm.col, IF(_xlfn.XLOOKUP(LEFT(L269),$L$157:$L$164,$N$157:$N$164,,0,1),--RIGHT(L269)*_xlfn.XLOOKUP(LEFT(L269),$L$157:$L$164,$P$157:$P$164,,0,1),0),
_xlpm.adjRow, IF(ROW(_xlpm.startCell) + _xlpm.row &lt;= 0, 1, _xlpm.row),
_xlpm.adjCol, IF(COLUMN(_xlpm.startCell) + _xlpm.col &lt;= 0, 1, _xlpm.col),
_xlpm.ref, OFFSET(INDIRECT(AK269),_xlpm.adjRow,_xlpm.adjCol,1,1),
ADDRESS(_xlfn.IFS(ROW(_xlpm.ref)&lt;8,8,ROW(_xlpm.ref)&gt;27,27,TRUE,ROW(_xlpm.ref)),_xlfn.IFS(COLUMN(_xlpm.ref)&lt;5,5,COLUMN(_xlpm.ref)&gt;64,64,TRUE,COLUMN(_xlpm.ref)),4,1))</f>
        <v>M14</v>
      </c>
      <c r="AM269" s="1" t="str" cm="1">
        <f t="array" aca="1" ref="AM269" ca="1">_xlfn.LET(
_xlpm.startCell, INDIRECT(AL269),
_xlpm.row, IF(_xlfn.XLOOKUP(LEFT(M269),$L$157:$L$164,$M$157:$M$164,,0,1),--RIGHT(M269)*_xlfn.XLOOKUP(LEFT(M269),$L$157:$L$164,$O$157:$O$164,,0,1),0),
_xlpm.col, IF(_xlfn.XLOOKUP(LEFT(M269),$L$157:$L$164,$N$157:$N$164,,0,1),--RIGHT(M269)*_xlfn.XLOOKUP(LEFT(M269),$L$157:$L$164,$P$157:$P$164,,0,1),0),
_xlpm.adjRow, IF(ROW(_xlpm.startCell) + _xlpm.row &lt;= 0, 1, _xlpm.row),
_xlpm.adjCol, IF(COLUMN(_xlpm.startCell) + _xlpm.col &lt;= 0, 1, _xlpm.col),
_xlpm.ref, OFFSET(INDIRECT(AL269),_xlpm.adjRow,_xlpm.adjCol,1,1),
ADDRESS(_xlfn.IFS(ROW(_xlpm.ref)&lt;8,8,ROW(_xlpm.ref)&gt;27,27,TRUE,ROW(_xlpm.ref)),_xlfn.IFS(COLUMN(_xlpm.ref)&lt;5,5,COLUMN(_xlpm.ref)&gt;64,64,TRUE,COLUMN(_xlpm.ref)),4,1))</f>
        <v>T21</v>
      </c>
      <c r="AN269" s="1" t="str" cm="1">
        <f t="array" aca="1" ref="AN269" ca="1">_xlfn.LET(
_xlpm.startCell, INDIRECT(AM269),
_xlpm.row, IF(_xlfn.XLOOKUP(LEFT(N269),$L$157:$L$164,$M$157:$M$164,,0,1),--RIGHT(N269)*_xlfn.XLOOKUP(LEFT(N269),$L$157:$L$164,$O$157:$O$164,,0,1),0),
_xlpm.col, IF(_xlfn.XLOOKUP(LEFT(N269),$L$157:$L$164,$N$157:$N$164,,0,1),--RIGHT(N269)*_xlfn.XLOOKUP(LEFT(N269),$L$157:$L$164,$P$157:$P$164,,0,1),0),
_xlpm.adjRow, IF(ROW(_xlpm.startCell) + _xlpm.row &lt;= 0, 1, _xlpm.row),
_xlpm.adjCol, IF(COLUMN(_xlpm.startCell) + _xlpm.col &lt;= 0, 1, _xlpm.col),
_xlpm.ref, OFFSET(INDIRECT(AM269),_xlpm.adjRow,_xlpm.adjCol,1,1),
ADDRESS(_xlfn.IFS(ROW(_xlpm.ref)&lt;8,8,ROW(_xlpm.ref)&gt;27,27,TRUE,ROW(_xlpm.ref)),_xlfn.IFS(COLUMN(_xlpm.ref)&lt;5,5,COLUMN(_xlpm.ref)&gt;64,64,TRUE,COLUMN(_xlpm.ref)),4,1))</f>
        <v>T27</v>
      </c>
      <c r="AO269" s="1" t="str" cm="1">
        <f t="array" aca="1" ref="AO269" ca="1">_xlfn.LET(
_xlpm.startCell, INDIRECT(AN269),
_xlpm.row, IF(_xlfn.XLOOKUP(LEFT(O269),$L$157:$L$164,$M$157:$M$164,,0,1),--RIGHT(O269)*_xlfn.XLOOKUP(LEFT(O269),$L$157:$L$164,$O$157:$O$164,,0,1),0),
_xlpm.col, IF(_xlfn.XLOOKUP(LEFT(O269),$L$157:$L$164,$N$157:$N$164,,0,1),--RIGHT(O269)*_xlfn.XLOOKUP(LEFT(O269),$L$157:$L$164,$P$157:$P$164,,0,1),0),
_xlpm.adjRow, IF(ROW(_xlpm.startCell) + _xlpm.row &lt;= 0, 1, _xlpm.row),
_xlpm.adjCol, IF(COLUMN(_xlpm.startCell) + _xlpm.col &lt;= 0, 1, _xlpm.col),
_xlpm.ref, OFFSET(INDIRECT(AN269),_xlpm.adjRow,_xlpm.adjCol,1,1),
ADDRESS(_xlfn.IFS(ROW(_xlpm.ref)&lt;8,8,ROW(_xlpm.ref)&gt;27,27,TRUE,ROW(_xlpm.ref)),_xlfn.IFS(COLUMN(_xlpm.ref)&lt;5,5,COLUMN(_xlpm.ref)&gt;64,64,TRUE,COLUMN(_xlpm.ref)),4,1))</f>
        <v>T20</v>
      </c>
      <c r="AP269" s="1" t="str" cm="1">
        <f t="array" aca="1" ref="AP269" ca="1">_xlfn.LET(
_xlpm.startCell, INDIRECT(AO269),
_xlpm.row, IF(_xlfn.XLOOKUP(LEFT(P269),$L$157:$L$164,$M$157:$M$164,,0,1),--RIGHT(P269)*_xlfn.XLOOKUP(LEFT(P269),$L$157:$L$164,$O$157:$O$164,,0,1),0),
_xlpm.col, IF(_xlfn.XLOOKUP(LEFT(P269),$L$157:$L$164,$N$157:$N$164,,0,1),--RIGHT(P269)*_xlfn.XLOOKUP(LEFT(P269),$L$157:$L$164,$P$157:$P$164,,0,1),0),
_xlpm.adjRow, IF(ROW(_xlpm.startCell) + _xlpm.row &lt;= 0, 1, _xlpm.row),
_xlpm.adjCol, IF(COLUMN(_xlpm.startCell) + _xlpm.col &lt;= 0, 1, _xlpm.col),
_xlpm.ref, OFFSET(INDIRECT(AO269),_xlpm.adjRow,_xlpm.adjCol,1,1),
ADDRESS(_xlfn.IFS(ROW(_xlpm.ref)&lt;8,8,ROW(_xlpm.ref)&gt;27,27,TRUE,ROW(_xlpm.ref)),_xlfn.IFS(COLUMN(_xlpm.ref)&lt;5,5,COLUMN(_xlpm.ref)&gt;64,64,TRUE,COLUMN(_xlpm.ref)),4,1))</f>
        <v>Z20</v>
      </c>
      <c r="AQ269" s="1" t="str" cm="1">
        <f t="array" aca="1" ref="AQ269" ca="1">_xlfn.LET(
_xlpm.startCell, INDIRECT(AP269),
_xlpm.row, IF(_xlfn.XLOOKUP(LEFT(Q269),$L$157:$L$164,$M$157:$M$164,,0,1),--RIGHT(Q269)*_xlfn.XLOOKUP(LEFT(Q269),$L$157:$L$164,$O$157:$O$164,,0,1),0),
_xlpm.col, IF(_xlfn.XLOOKUP(LEFT(Q269),$L$157:$L$164,$N$157:$N$164,,0,1),--RIGHT(Q269)*_xlfn.XLOOKUP(LEFT(Q269),$L$157:$L$164,$P$157:$P$164,,0,1),0),
_xlpm.adjRow, IF(ROW(_xlpm.startCell) + _xlpm.row &lt;= 0, 1, _xlpm.row),
_xlpm.adjCol, IF(COLUMN(_xlpm.startCell) + _xlpm.col &lt;= 0, 1, _xlpm.col),
_xlpm.ref, OFFSET(INDIRECT(AP269),_xlpm.adjRow,_xlpm.adjCol,1,1),
ADDRESS(_xlfn.IFS(ROW(_xlpm.ref)&lt;8,8,ROW(_xlpm.ref)&gt;27,27,TRUE,ROW(_xlpm.ref)),_xlfn.IFS(COLUMN(_xlpm.ref)&lt;5,5,COLUMN(_xlpm.ref)&gt;64,64,TRUE,COLUMN(_xlpm.ref)),4,1))</f>
        <v>Z15</v>
      </c>
      <c r="AR269" s="1" t="str" cm="1">
        <f t="array" aca="1" ref="AR269" ca="1">_xlfn.LET(
_xlpm.startCell, INDIRECT(AQ269),
_xlpm.row, IF(_xlfn.XLOOKUP(LEFT(R269),$L$157:$L$164,$M$157:$M$164,,0,1),--RIGHT(R269)*_xlfn.XLOOKUP(LEFT(R269),$L$157:$L$164,$O$157:$O$164,,0,1),0),
_xlpm.col, IF(_xlfn.XLOOKUP(LEFT(R269),$L$157:$L$164,$N$157:$N$164,,0,1),--RIGHT(R269)*_xlfn.XLOOKUP(LEFT(R269),$L$157:$L$164,$P$157:$P$164,,0,1),0),
_xlpm.adjRow, IF(ROW(_xlpm.startCell) + _xlpm.row &lt;= 0, 1, _xlpm.row),
_xlpm.adjCol, IF(COLUMN(_xlpm.startCell) + _xlpm.col &lt;= 0, 1, _xlpm.col),
_xlpm.ref, OFFSET(INDIRECT(AQ269),_xlpm.adjRow,_xlpm.adjCol,1,1),
ADDRESS(_xlfn.IFS(ROW(_xlpm.ref)&lt;8,8,ROW(_xlpm.ref)&gt;27,27,TRUE,ROW(_xlpm.ref)),_xlfn.IFS(COLUMN(_xlpm.ref)&lt;5,5,COLUMN(_xlpm.ref)&gt;64,64,TRUE,COLUMN(_xlpm.ref)),4,1))</f>
        <v>R8</v>
      </c>
      <c r="AS269" s="1" t="str" cm="1">
        <f t="array" aca="1" ref="AS269" ca="1">_xlfn.LET(
_xlpm.startCell, INDIRECT(AR269),
_xlpm.row, IF(_xlfn.XLOOKUP(LEFT(S269),$L$157:$L$164,$M$157:$M$164,,0,1),--RIGHT(S269)*_xlfn.XLOOKUP(LEFT(S269),$L$157:$L$164,$O$157:$O$164,,0,1),0),
_xlpm.col, IF(_xlfn.XLOOKUP(LEFT(S269),$L$157:$L$164,$N$157:$N$164,,0,1),--RIGHT(S269)*_xlfn.XLOOKUP(LEFT(S269),$L$157:$L$164,$P$157:$P$164,,0,1),0),
_xlpm.adjRow, IF(ROW(_xlpm.startCell) + _xlpm.row &lt;= 0, 1, _xlpm.row),
_xlpm.adjCol, IF(COLUMN(_xlpm.startCell) + _xlpm.col &lt;= 0, 1, _xlpm.col),
_xlpm.ref, OFFSET(INDIRECT(AR269),_xlpm.adjRow,_xlpm.adjCol,1,1),
ADDRESS(_xlfn.IFS(ROW(_xlpm.ref)&lt;8,8,ROW(_xlpm.ref)&gt;27,27,TRUE,ROW(_xlpm.ref)),_xlfn.IFS(COLUMN(_xlpm.ref)&lt;5,5,COLUMN(_xlpm.ref)&gt;64,64,TRUE,COLUMN(_xlpm.ref)),4,1))</f>
        <v>S8</v>
      </c>
      <c r="AT269" s="1" t="str" cm="1">
        <f t="array" aca="1" ref="AT269" ca="1">_xlfn.LET(
_xlpm.startCell, INDIRECT(AS269),
_xlpm.row, IF(_xlfn.XLOOKUP(LEFT(T269),$L$157:$L$164,$M$157:$M$164,,0,1),--RIGHT(T269)*_xlfn.XLOOKUP(LEFT(T269),$L$157:$L$164,$O$157:$O$164,,0,1),0),
_xlpm.col, IF(_xlfn.XLOOKUP(LEFT(T269),$L$157:$L$164,$N$157:$N$164,,0,1),--RIGHT(T269)*_xlfn.XLOOKUP(LEFT(T269),$L$157:$L$164,$P$157:$P$164,,0,1),0),
_xlpm.adjRow, IF(ROW(_xlpm.startCell) + _xlpm.row &lt;= 0, 1, _xlpm.row),
_xlpm.adjCol, IF(COLUMN(_xlpm.startCell) + _xlpm.col &lt;= 0, 1, _xlpm.col),
_xlpm.ref, OFFSET(INDIRECT(AS269),_xlpm.adjRow,_xlpm.adjCol,1,1),
ADDRESS(_xlfn.IFS(ROW(_xlpm.ref)&lt;8,8,ROW(_xlpm.ref)&gt;27,27,TRUE,ROW(_xlpm.ref)),_xlfn.IFS(COLUMN(_xlpm.ref)&lt;5,5,COLUMN(_xlpm.ref)&gt;64,64,TRUE,COLUMN(_xlpm.ref)),4,1))</f>
        <v>M8</v>
      </c>
      <c r="AU269" s="1" t="str" cm="1">
        <f t="array" aca="1" ref="AU269" ca="1">_xlfn.LET(
_xlpm.startCell, INDIRECT(AT269),
_xlpm.row, IF(_xlfn.XLOOKUP(LEFT(U269),$L$157:$L$164,$M$157:$M$164,,0,1),--RIGHT(U269)*_xlfn.XLOOKUP(LEFT(U269),$L$157:$L$164,$O$157:$O$164,,0,1),0),
_xlpm.col, IF(_xlfn.XLOOKUP(LEFT(U269),$L$157:$L$164,$N$157:$N$164,,0,1),--RIGHT(U269)*_xlfn.XLOOKUP(LEFT(U269),$L$157:$L$164,$P$157:$P$164,,0,1),0),
_xlpm.adjRow, IF(ROW(_xlpm.startCell) + _xlpm.row &lt;= 0, 1, _xlpm.row),
_xlpm.adjCol, IF(COLUMN(_xlpm.startCell) + _xlpm.col &lt;= 0, 1, _xlpm.col),
_xlpm.ref, OFFSET(INDIRECT(AT269),_xlpm.adjRow,_xlpm.adjCol,1,1),
ADDRESS(_xlfn.IFS(ROW(_xlpm.ref)&lt;8,8,ROW(_xlpm.ref)&gt;27,27,TRUE,ROW(_xlpm.ref)),_xlfn.IFS(COLUMN(_xlpm.ref)&lt;5,5,COLUMN(_xlpm.ref)&gt;64,64,TRUE,COLUMN(_xlpm.ref)),4,1))</f>
        <v>E8</v>
      </c>
      <c r="AV269" s="1" t="str" cm="1">
        <f t="array" aca="1" ref="AV269" ca="1">_xlfn.LET(
_xlpm.startCell, INDIRECT(AU269),
_xlpm.row, IF(_xlfn.XLOOKUP(LEFT(V269),$L$157:$L$164,$M$157:$M$164,,0,1),--RIGHT(V269)*_xlfn.XLOOKUP(LEFT(V269),$L$157:$L$164,$O$157:$O$164,,0,1),0),
_xlpm.col, IF(_xlfn.XLOOKUP(LEFT(V269),$L$157:$L$164,$N$157:$N$164,,0,1),--RIGHT(V269)*_xlfn.XLOOKUP(LEFT(V269),$L$157:$L$164,$P$157:$P$164,,0,1),0),
_xlpm.adjRow, IF(ROW(_xlpm.startCell) + _xlpm.row &lt;= 0, 1, _xlpm.row),
_xlpm.adjCol, IF(COLUMN(_xlpm.startCell) + _xlpm.col &lt;= 0, 1, _xlpm.col),
_xlpm.ref, OFFSET(INDIRECT(AU269),_xlpm.adjRow,_xlpm.adjCol,1,1),
ADDRESS(_xlfn.IFS(ROW(_xlpm.ref)&lt;8,8,ROW(_xlpm.ref)&gt;27,27,TRUE,ROW(_xlpm.ref)),_xlfn.IFS(COLUMN(_xlpm.ref)&lt;5,5,COLUMN(_xlpm.ref)&gt;64,64,TRUE,COLUMN(_xlpm.ref)),4,1))</f>
        <v>F8</v>
      </c>
      <c r="AW269" s="1" t="str" cm="1">
        <f t="array" aca="1" ref="AW269" ca="1">_xlfn.LET(
_xlpm.startCell, INDIRECT(AV269),
_xlpm.row, IF(_xlfn.XLOOKUP(LEFT(W269),$L$157:$L$164,$M$157:$M$164,,0,1),--RIGHT(W269)*_xlfn.XLOOKUP(LEFT(W269),$L$157:$L$164,$O$157:$O$164,,0,1),0),
_xlpm.col, IF(_xlfn.XLOOKUP(LEFT(W269),$L$157:$L$164,$N$157:$N$164,,0,1),--RIGHT(W269)*_xlfn.XLOOKUP(LEFT(W269),$L$157:$L$164,$P$157:$P$164,,0,1),0),
_xlpm.adjRow, IF(ROW(_xlpm.startCell) + _xlpm.row &lt;= 0, 1, _xlpm.row),
_xlpm.adjCol, IF(COLUMN(_xlpm.startCell) + _xlpm.col &lt;= 0, 1, _xlpm.col),
_xlpm.ref, OFFSET(INDIRECT(AV269),_xlpm.adjRow,_xlpm.adjCol,1,1),
ADDRESS(_xlfn.IFS(ROW(_xlpm.ref)&lt;8,8,ROW(_xlpm.ref)&gt;27,27,TRUE,ROW(_xlpm.ref)),_xlfn.IFS(COLUMN(_xlpm.ref)&lt;5,5,COLUMN(_xlpm.ref)&gt;64,64,TRUE,COLUMN(_xlpm.ref)),4,1))</f>
        <v>G17</v>
      </c>
      <c r="AX269" s="1" t="str" cm="1">
        <f t="array" aca="1" ref="AX269" ca="1">_xlfn.LET(
_xlpm.startCell, INDIRECT(AW269),
_xlpm.row, IF(_xlfn.XLOOKUP(LEFT(X269),$L$157:$L$164,$M$157:$M$164,,0,1),--RIGHT(X269)*_xlfn.XLOOKUP(LEFT(X269),$L$157:$L$164,$O$157:$O$164,,0,1),0),
_xlpm.col, IF(_xlfn.XLOOKUP(LEFT(X269),$L$157:$L$164,$N$157:$N$164,,0,1),--RIGHT(X269)*_xlfn.XLOOKUP(LEFT(X269),$L$157:$L$164,$P$157:$P$164,,0,1),0),
_xlpm.adjRow, IF(ROW(_xlpm.startCell) + _xlpm.row &lt;= 0, 1, _xlpm.row),
_xlpm.adjCol, IF(COLUMN(_xlpm.startCell) + _xlpm.col &lt;= 0, 1, _xlpm.col),
_xlpm.ref, OFFSET(INDIRECT(AW269),_xlpm.adjRow,_xlpm.adjCol,1,1),
ADDRESS(_xlfn.IFS(ROW(_xlpm.ref)&lt;8,8,ROW(_xlpm.ref)&gt;27,27,TRUE,ROW(_xlpm.ref)),_xlfn.IFS(COLUMN(_xlpm.ref)&lt;5,5,COLUMN(_xlpm.ref)&gt;64,64,TRUE,COLUMN(_xlpm.ref)),4,1))</f>
        <v>H17</v>
      </c>
      <c r="AY269" s="1" t="str" cm="1">
        <f t="array" aca="1" ref="AY269" ca="1">_xlfn.LET(
_xlpm.startCell, INDIRECT(AX269),
_xlpm.row, IF(_xlfn.XLOOKUP(LEFT(Y269),$L$157:$L$164,$M$157:$M$164,,0,1),--RIGHT(Y269)*_xlfn.XLOOKUP(LEFT(Y269),$L$157:$L$164,$O$157:$O$164,,0,1),0),
_xlpm.col, IF(_xlfn.XLOOKUP(LEFT(Y269),$L$157:$L$164,$N$157:$N$164,,0,1),--RIGHT(Y269)*_xlfn.XLOOKUP(LEFT(Y269),$L$157:$L$164,$P$157:$P$164,,0,1),0),
_xlpm.adjRow, IF(ROW(_xlpm.startCell) + _xlpm.row &lt;= 0, 1, _xlpm.row),
_xlpm.adjCol, IF(COLUMN(_xlpm.startCell) + _xlpm.col &lt;= 0, 1, _xlpm.col),
_xlpm.ref, OFFSET(INDIRECT(AX269),_xlpm.adjRow,_xlpm.adjCol,1,1),
ADDRESS(_xlfn.IFS(ROW(_xlpm.ref)&lt;8,8,ROW(_xlpm.ref)&gt;27,27,TRUE,ROW(_xlpm.ref)),_xlfn.IFS(COLUMN(_xlpm.ref)&lt;5,5,COLUMN(_xlpm.ref)&gt;64,64,TRUE,COLUMN(_xlpm.ref)),4,1))</f>
        <v>I17</v>
      </c>
      <c r="AZ269" s="1" t="str" cm="1">
        <f t="array" aca="1" ref="AZ269" ca="1">_xlfn.LET(
_xlpm.startCell, INDIRECT(AY269),
_xlpm.row, IF(_xlfn.XLOOKUP(LEFT(Z269),$L$157:$L$164,$M$157:$M$164,,0,1),--RIGHT(Z269)*_xlfn.XLOOKUP(LEFT(Z269),$L$157:$L$164,$O$157:$O$164,,0,1),0),
_xlpm.col, IF(_xlfn.XLOOKUP(LEFT(Z269),$L$157:$L$164,$N$157:$N$164,,0,1),--RIGHT(Z269)*_xlfn.XLOOKUP(LEFT(Z269),$L$157:$L$164,$P$157:$P$164,,0,1),0),
_xlpm.adjRow, IF(ROW(_xlpm.startCell) + _xlpm.row &lt;= 0, 1, _xlpm.row),
_xlpm.adjCol, IF(COLUMN(_xlpm.startCell) + _xlpm.col &lt;= 0, 1, _xlpm.col),
_xlpm.ref, OFFSET(INDIRECT(AY269),_xlpm.adjRow,_xlpm.adjCol,1,1),
ADDRESS(_xlfn.IFS(ROW(_xlpm.ref)&lt;8,8,ROW(_xlpm.ref)&gt;27,27,TRUE,ROW(_xlpm.ref)),_xlfn.IFS(COLUMN(_xlpm.ref)&lt;5,5,COLUMN(_xlpm.ref)&gt;64,64,TRUE,COLUMN(_xlpm.ref)),4,1))</f>
        <v>Q17</v>
      </c>
      <c r="BA269" s="1" t="str" cm="1">
        <f t="array" aca="1" ref="BA269" ca="1">_xlfn.LET(
_xlpm.startCell, INDIRECT(AZ269),
_xlpm.row, IF(_xlfn.XLOOKUP(LEFT(AA269),$L$157:$L$164,$M$157:$M$164,,0,1),--RIGHT(AA269)*_xlfn.XLOOKUP(LEFT(AA269),$L$157:$L$164,$O$157:$O$164,,0,1),0),
_xlpm.col, IF(_xlfn.XLOOKUP(LEFT(AA269),$L$157:$L$164,$N$157:$N$164,,0,1),--RIGHT(AA269)*_xlfn.XLOOKUP(LEFT(AA269),$L$157:$L$164,$P$157:$P$164,,0,1),0),
_xlpm.adjRow, IF(ROW(_xlpm.startCell) + _xlpm.row &lt;= 0, 1, _xlpm.row),
_xlpm.adjCol, IF(COLUMN(_xlpm.startCell) + _xlpm.col &lt;= 0, 1, _xlpm.col),
_xlpm.ref, OFFSET(INDIRECT(AZ269),_xlpm.adjRow,_xlpm.adjCol,1,1),
ADDRESS(_xlfn.IFS(ROW(_xlpm.ref)&lt;8,8,ROW(_xlpm.ref)&gt;27,27,TRUE,ROW(_xlpm.ref)),_xlfn.IFS(COLUMN(_xlpm.ref)&lt;5,5,COLUMN(_xlpm.ref)&gt;64,64,TRUE,COLUMN(_xlpm.ref)),4,1))</f>
        <v>L12</v>
      </c>
      <c r="BB269" s="1" t="str" cm="1">
        <f t="array" aca="1" ref="BB269" ca="1">_xlfn.LET(
_xlpm.startCell, INDIRECT(BA269),
_xlpm.row, IF(_xlfn.XLOOKUP(LEFT(AB269),$L$157:$L$164,$M$157:$M$164,,0,1),--RIGHT(AB269)*_xlfn.XLOOKUP(LEFT(AB269),$L$157:$L$164,$O$157:$O$164,,0,1),0),
_xlpm.col, IF(_xlfn.XLOOKUP(LEFT(AB269),$L$157:$L$164,$N$157:$N$164,,0,1),--RIGHT(AB269)*_xlfn.XLOOKUP(LEFT(AB269),$L$157:$L$164,$P$157:$P$164,,0,1),0),
_xlpm.adjRow, IF(ROW(_xlpm.startCell) + _xlpm.row &lt;= 0, 1, _xlpm.row),
_xlpm.adjCol, IF(COLUMN(_xlpm.startCell) + _xlpm.col &lt;= 0, 1, _xlpm.col),
_xlpm.ref, OFFSET(INDIRECT(BA269),_xlpm.adjRow,_xlpm.adjCol,1,1),
ADDRESS(_xlfn.IFS(ROW(_xlpm.ref)&lt;8,8,ROW(_xlpm.ref)&gt;27,27,TRUE,ROW(_xlpm.ref)),_xlfn.IFS(COLUMN(_xlpm.ref)&lt;5,5,COLUMN(_xlpm.ref)&gt;64,64,TRUE,COLUMN(_xlpm.ref)),4,1))</f>
        <v>I15</v>
      </c>
      <c r="BC269" s="1" t="str" cm="1">
        <f t="array" aca="1" ref="BC269" ca="1">_xlfn.LET(
_xlpm.startCell, INDIRECT(BB269),
_xlpm.row, IF(_xlfn.XLOOKUP(LEFT(AC269),$L$157:$L$164,$M$157:$M$164,,0,1),--RIGHT(AC269)*_xlfn.XLOOKUP(LEFT(AC269),$L$157:$L$164,$O$157:$O$164,,0,1),0),
_xlpm.col, IF(_xlfn.XLOOKUP(LEFT(AC269),$L$157:$L$164,$N$157:$N$164,,0,1),--RIGHT(AC269)*_xlfn.XLOOKUP(LEFT(AC269),$L$157:$L$164,$P$157:$P$164,,0,1),0),
_xlpm.adjRow, IF(ROW(_xlpm.startCell) + _xlpm.row &lt;= 0, 1, _xlpm.row),
_xlpm.adjCol, IF(COLUMN(_xlpm.startCell) + _xlpm.col &lt;= 0, 1, _xlpm.col),
_xlpm.ref, OFFSET(INDIRECT(BB269),_xlpm.adjRow,_xlpm.adjCol,1,1),
ADDRESS(_xlfn.IFS(ROW(_xlpm.ref)&lt;8,8,ROW(_xlpm.ref)&gt;27,27,TRUE,ROW(_xlpm.ref)),_xlfn.IFS(COLUMN(_xlpm.ref)&lt;5,5,COLUMN(_xlpm.ref)&gt;64,64,TRUE,COLUMN(_xlpm.ref)),4,1))</f>
        <v>H16</v>
      </c>
      <c r="BD269" s="1" t="str" cm="1">
        <f t="array" aca="1" ref="BD269" ca="1">_xlfn.LET(
_xlpm.startCell, INDIRECT(BC269),
_xlpm.row, IF(_xlfn.XLOOKUP(LEFT(AD269),$L$157:$L$164,$M$157:$M$164,,0,1),--RIGHT(AD269)*_xlfn.XLOOKUP(LEFT(AD269),$L$157:$L$164,$O$157:$O$164,,0,1),0),
_xlpm.col, IF(_xlfn.XLOOKUP(LEFT(AD269),$L$157:$L$164,$N$157:$N$164,,0,1),--RIGHT(AD269)*_xlfn.XLOOKUP(LEFT(AD269),$L$157:$L$164,$P$157:$P$164,,0,1),0),
_xlpm.adjRow, IF(ROW(_xlpm.startCell) + _xlpm.row &lt;= 0, 1, _xlpm.row),
_xlpm.adjCol, IF(COLUMN(_xlpm.startCell) + _xlpm.col &lt;= 0, 1, _xlpm.col),
_xlpm.ref, OFFSET(INDIRECT(BC269),_xlpm.adjRow,_xlpm.adjCol,1,1),
ADDRESS(_xlfn.IFS(ROW(_xlpm.ref)&lt;8,8,ROW(_xlpm.ref)&gt;27,27,TRUE,ROW(_xlpm.ref)),_xlfn.IFS(COLUMN(_xlpm.ref)&lt;5,5,COLUMN(_xlpm.ref)&gt;64,64,TRUE,COLUMN(_xlpm.ref)),4,1))</f>
        <v>E21</v>
      </c>
      <c r="BE269" s="1" t="str" cm="1">
        <f t="array" aca="1" ref="BE269" ca="1">_xlfn.LET(
_xlpm.startCell, INDIRECT(BD269),
_xlpm.row, IF(_xlfn.XLOOKUP(LEFT(AE269),$L$157:$L$164,$M$157:$M$164,,0,1),--RIGHT(AE269)*_xlfn.XLOOKUP(LEFT(AE269),$L$157:$L$164,$O$157:$O$164,,0,1),0),
_xlpm.col, IF(_xlfn.XLOOKUP(LEFT(AE269),$L$157:$L$164,$N$157:$N$164,,0,1),--RIGHT(AE269)*_xlfn.XLOOKUP(LEFT(AE269),$L$157:$L$164,$P$157:$P$164,,0,1),0),
_xlpm.adjRow, IF(ROW(_xlpm.startCell) + _xlpm.row &lt;= 0, 1, _xlpm.row),
_xlpm.adjCol, IF(COLUMN(_xlpm.startCell) + _xlpm.col &lt;= 0, 1, _xlpm.col),
_xlpm.ref, OFFSET(INDIRECT(BD269),_xlpm.adjRow,_xlpm.adjCol,1,1),
ADDRESS(_xlfn.IFS(ROW(_xlpm.ref)&lt;8,8,ROW(_xlpm.ref)&gt;27,27,TRUE,ROW(_xlpm.ref)),_xlfn.IFS(COLUMN(_xlpm.ref)&lt;5,5,COLUMN(_xlpm.ref)&gt;64,64,TRUE,COLUMN(_xlpm.ref)),4,1))</f>
        <v>F21</v>
      </c>
      <c r="BF269" s="1" t="str" cm="1">
        <f t="array" aca="1" ref="BF269" ca="1">_xlfn.LET(
_xlpm.startCell, INDIRECT(BE269),
_xlpm.row, IF(_xlfn.XLOOKUP(LEFT(AF269),$L$157:$L$164,$M$157:$M$164,,0,1),--RIGHT(AF269)*_xlfn.XLOOKUP(LEFT(AF269),$L$157:$L$164,$O$157:$O$164,,0,1),0),
_xlpm.col, IF(_xlfn.XLOOKUP(LEFT(AF269),$L$157:$L$164,$N$157:$N$164,,0,1),--RIGHT(AF269)*_xlfn.XLOOKUP(LEFT(AF269),$L$157:$L$164,$P$157:$P$164,,0,1),0),
_xlpm.adjRow, IF(ROW(_xlpm.startCell) + _xlpm.row &lt;= 0, 1, _xlpm.row),
_xlpm.adjCol, IF(COLUMN(_xlpm.startCell) + _xlpm.col &lt;= 0, 1, _xlpm.col),
_xlpm.ref, OFFSET(INDIRECT(BE269),_xlpm.adjRow,_xlpm.adjCol,1,1),
ADDRESS(_xlfn.IFS(ROW(_xlpm.ref)&lt;8,8,ROW(_xlpm.ref)&gt;27,27,TRUE,ROW(_xlpm.ref)),_xlfn.IFS(COLUMN(_xlpm.ref)&lt;5,5,COLUMN(_xlpm.ref)&gt;64,64,TRUE,COLUMN(_xlpm.ref)),4,1))</f>
        <v>G13</v>
      </c>
      <c r="BG269" s="4"/>
      <c r="BH269" s="4" t="b" cm="1">
        <f t="array" aca="1" ref="BH269" ca="1">AND(ROW(INDIRECT(AH269,TRUE))&gt;=8,OR(COLUMN(INDIRECT(AH269, TRUE))&gt;=60,COLUMN(INDIRECT(AH269, TRUE))&lt;=9))</f>
        <v>0</v>
      </c>
      <c r="BI269" s="4" t="b" cm="1">
        <f t="array" aca="1" ref="BI269" ca="1">AND(ROW(INDIRECT(AI269,TRUE))&gt;=8,OR(COLUMN(INDIRECT(AI269, TRUE))&gt;=60,COLUMN(INDIRECT(AI269, TRUE))&lt;=9))</f>
        <v>0</v>
      </c>
      <c r="BJ269" s="4" t="b" cm="1">
        <f t="array" aca="1" ref="BJ269" ca="1">AND(ROW(INDIRECT(AJ269,TRUE))&gt;=8,OR(COLUMN(INDIRECT(AJ269, TRUE))&gt;=60,COLUMN(INDIRECT(AJ269, TRUE))&lt;=9))</f>
        <v>0</v>
      </c>
      <c r="BK269" s="4" t="b" cm="1">
        <f t="array" aca="1" ref="BK269" ca="1">AND(ROW(INDIRECT(AK269,TRUE))&gt;=8,OR(COLUMN(INDIRECT(AK269, TRUE))&gt;=60,COLUMN(INDIRECT(AK269, TRUE))&lt;=9))</f>
        <v>0</v>
      </c>
      <c r="BL269" s="4" t="b" cm="1">
        <f t="array" aca="1" ref="BL269" ca="1">AND(ROW(INDIRECT(AL269,TRUE))&gt;=8,OR(COLUMN(INDIRECT(AL269, TRUE))&gt;=60,COLUMN(INDIRECT(AL269, TRUE))&lt;=9))</f>
        <v>0</v>
      </c>
      <c r="BM269" s="4" t="b" cm="1">
        <f t="array" aca="1" ref="BM269" ca="1">AND(ROW(INDIRECT(AM269,TRUE))&gt;=8,OR(COLUMN(INDIRECT(AM269, TRUE))&gt;=60,COLUMN(INDIRECT(AM269, TRUE))&lt;=9))</f>
        <v>0</v>
      </c>
      <c r="BN269" s="4" t="b" cm="1">
        <f t="array" aca="1" ref="BN269" ca="1">AND(ROW(INDIRECT(AN269,TRUE))&gt;=8,OR(COLUMN(INDIRECT(AN269, TRUE))&gt;=60,COLUMN(INDIRECT(AN269, TRUE))&lt;=9))</f>
        <v>0</v>
      </c>
      <c r="BO269" s="4" t="b" cm="1">
        <f t="array" aca="1" ref="BO269" ca="1">AND(ROW(INDIRECT(AO269,TRUE))&gt;=8,OR(COLUMN(INDIRECT(AO269, TRUE))&gt;=60,COLUMN(INDIRECT(AO269, TRUE))&lt;=9))</f>
        <v>0</v>
      </c>
      <c r="BP269" s="4" t="b" cm="1">
        <f t="array" aca="1" ref="BP269" ca="1">AND(ROW(INDIRECT(AP269,TRUE))&gt;=8,OR(COLUMN(INDIRECT(AP269, TRUE))&gt;=60,COLUMN(INDIRECT(AP269, TRUE))&lt;=9))</f>
        <v>0</v>
      </c>
      <c r="BQ269" s="4" t="b" cm="1">
        <f t="array" aca="1" ref="BQ269" ca="1">AND(ROW(INDIRECT(AQ269,TRUE))&gt;=8,OR(COLUMN(INDIRECT(AQ269, TRUE))&gt;=60,COLUMN(INDIRECT(AQ269, TRUE))&lt;=9))</f>
        <v>0</v>
      </c>
      <c r="BR269" s="4" t="b" cm="1">
        <f t="array" aca="1" ref="BR269" ca="1">AND(ROW(INDIRECT(AR269,TRUE))&gt;=8,OR(COLUMN(INDIRECT(AR269, TRUE))&gt;=60,COLUMN(INDIRECT(AR269, TRUE))&lt;=9))</f>
        <v>0</v>
      </c>
      <c r="BS269" s="4" t="b" cm="1">
        <f t="array" aca="1" ref="BS269" ca="1">AND(ROW(INDIRECT(AS269,TRUE))&gt;=8,OR(COLUMN(INDIRECT(AS269, TRUE))&gt;=60,COLUMN(INDIRECT(AS269, TRUE))&lt;=9))</f>
        <v>0</v>
      </c>
      <c r="BT269" s="4" t="b" cm="1">
        <f t="array" aca="1" ref="BT269" ca="1">AND(ROW(INDIRECT(AT269,TRUE))&gt;=8,OR(COLUMN(INDIRECT(AT269, TRUE))&gt;=60,COLUMN(INDIRECT(AT269, TRUE))&lt;=9))</f>
        <v>0</v>
      </c>
      <c r="BU269" s="4" t="b" cm="1">
        <f t="array" aca="1" ref="BU269" ca="1">AND(ROW(INDIRECT(AU269,TRUE))&gt;=8,OR(COLUMN(INDIRECT(AU269, TRUE))&gt;=60,COLUMN(INDIRECT(AU269, TRUE))&lt;=9))</f>
        <v>1</v>
      </c>
      <c r="BV269" s="4" t="b" cm="1">
        <f t="array" aca="1" ref="BV269" ca="1">AND(ROW(INDIRECT(AV269,TRUE))&gt;=8,OR(COLUMN(INDIRECT(AV269, TRUE))&gt;=60,COLUMN(INDIRECT(AV269, TRUE))&lt;=9))</f>
        <v>1</v>
      </c>
      <c r="BW269" s="4" t="b" cm="1">
        <f t="array" aca="1" ref="BW269" ca="1">AND(ROW(INDIRECT(AW269,TRUE))&gt;=8,OR(COLUMN(INDIRECT(AW269, TRUE))&gt;=60,COLUMN(INDIRECT(AW269, TRUE))&lt;=9))</f>
        <v>1</v>
      </c>
      <c r="BX269" s="4" t="b" cm="1">
        <f t="array" aca="1" ref="BX269" ca="1">AND(ROW(INDIRECT(AX269,TRUE))&gt;=8,OR(COLUMN(INDIRECT(AX269, TRUE))&gt;=60,COLUMN(INDIRECT(AX269, TRUE))&lt;=9))</f>
        <v>1</v>
      </c>
      <c r="BY269" s="4" t="b" cm="1">
        <f t="array" aca="1" ref="BY269" ca="1">AND(ROW(INDIRECT(AY269,TRUE))&gt;=8,OR(COLUMN(INDIRECT(AY269, TRUE))&gt;=60,COLUMN(INDIRECT(AY269, TRUE))&lt;=9))</f>
        <v>1</v>
      </c>
      <c r="BZ269" s="4" t="b" cm="1">
        <f t="array" aca="1" ref="BZ269" ca="1">AND(ROW(INDIRECT(AZ269,TRUE))&gt;=8,OR(COLUMN(INDIRECT(AZ269, TRUE))&gt;=60,COLUMN(INDIRECT(AZ269, TRUE))&lt;=9))</f>
        <v>0</v>
      </c>
      <c r="CA269" s="4" t="b" cm="1">
        <f t="array" aca="1" ref="CA269" ca="1">AND(ROW(INDIRECT(BA269,TRUE))&gt;=8,OR(COLUMN(INDIRECT(BA269, TRUE))&gt;=60,COLUMN(INDIRECT(BA269, TRUE))&lt;=9))</f>
        <v>0</v>
      </c>
      <c r="CB269" s="4" t="b" cm="1">
        <f t="array" aca="1" ref="CB269" ca="1">AND(ROW(INDIRECT(BB269,TRUE))&gt;=8,OR(COLUMN(INDIRECT(BB269, TRUE))&gt;=60,COLUMN(INDIRECT(BB269, TRUE))&lt;=9))</f>
        <v>1</v>
      </c>
      <c r="CC269" s="4" t="b" cm="1">
        <f t="array" aca="1" ref="CC269" ca="1">AND(ROW(INDIRECT(BC269,TRUE))&gt;=8,OR(COLUMN(INDIRECT(BC269, TRUE))&gt;=60,COLUMN(INDIRECT(BC269, TRUE))&lt;=9))</f>
        <v>1</v>
      </c>
      <c r="CD269" s="4" t="b" cm="1">
        <f t="array" aca="1" ref="CD269" ca="1">AND(ROW(INDIRECT(BD269,TRUE))&gt;=8,OR(COLUMN(INDIRECT(BD269, TRUE))&gt;=60,COLUMN(INDIRECT(BD269, TRUE))&lt;=9))</f>
        <v>1</v>
      </c>
      <c r="CE269" s="4" t="b" cm="1">
        <f t="array" aca="1" ref="CE269" ca="1">AND(ROW(INDIRECT(BE269,TRUE))&gt;=8,OR(COLUMN(INDIRECT(BE269, TRUE))&gt;=60,COLUMN(INDIRECT(BE269, TRUE))&lt;=9))</f>
        <v>1</v>
      </c>
      <c r="CF269" s="4" t="b" cm="1">
        <f t="array" aca="1" ref="CF269" ca="1">AND(ROW(INDIRECT(BF269,TRUE))&gt;=8,OR(COLUMN(INDIRECT(BF269, TRUE))&gt;=60,COLUMN(INDIRECT(BF269, TRUE))&lt;=9))</f>
        <v>1</v>
      </c>
      <c r="CG269" s="4"/>
      <c r="CH269" s="215">
        <f ca="1">MATCH(TRUE,BH269:CF269,0)</f>
        <v>14</v>
      </c>
      <c r="CI269" s="4"/>
      <c r="CJ269" s="4"/>
      <c r="CK269" s="4"/>
      <c r="CL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row>
    <row r="270" spans="2:250" ht="23.25">
      <c r="B270" s="14">
        <f>B269+1</f>
        <v>122</v>
      </c>
      <c r="C270" s="12">
        <v>7</v>
      </c>
      <c r="D270" s="161">
        <v>10</v>
      </c>
      <c r="E270" s="21">
        <f ca="1"/>
        <v>20</v>
      </c>
      <c r="G270" s="15" t="s">
        <v>137</v>
      </c>
      <c r="H270" s="15" t="s">
        <v>56</v>
      </c>
      <c r="I270" s="15" t="s">
        <v>70</v>
      </c>
      <c r="J270" s="15" t="s">
        <v>115</v>
      </c>
      <c r="K270" s="15" t="s">
        <v>121</v>
      </c>
      <c r="L270" s="15" t="s">
        <v>73</v>
      </c>
      <c r="M270" s="15" t="s">
        <v>78</v>
      </c>
      <c r="N270" s="15" t="s">
        <v>94</v>
      </c>
      <c r="O270" s="15" t="s">
        <v>78</v>
      </c>
      <c r="P270" s="15" t="s">
        <v>70</v>
      </c>
      <c r="Q270" s="15" t="s">
        <v>62</v>
      </c>
      <c r="R270" s="15" t="s">
        <v>121</v>
      </c>
      <c r="S270" s="15" t="s">
        <v>68</v>
      </c>
      <c r="T270" s="15" t="s">
        <v>121</v>
      </c>
      <c r="U270" s="15" t="s">
        <v>77</v>
      </c>
      <c r="V270" s="15" t="s">
        <v>102</v>
      </c>
      <c r="W270" s="15" t="s">
        <v>66</v>
      </c>
      <c r="X270" s="15" t="s">
        <v>107</v>
      </c>
      <c r="Y270" s="15" t="s">
        <v>115</v>
      </c>
      <c r="Z270" s="15" t="s">
        <v>89</v>
      </c>
      <c r="AA270" s="15" t="s">
        <v>62</v>
      </c>
      <c r="AB270" s="15" t="s">
        <v>64</v>
      </c>
      <c r="AC270" s="15" t="s">
        <v>54</v>
      </c>
      <c r="AD270" s="15" t="s">
        <v>86</v>
      </c>
      <c r="AE270" s="15" t="s">
        <v>75</v>
      </c>
      <c r="AF270" s="15" t="s">
        <v>65</v>
      </c>
      <c r="AH270" s="1" t="str" cm="1">
        <f t="array" aca="1" ref="AH270" ca="1">_xlfn.LET(
_xlpm.startCell, INDIRECT(G270),
_xlpm.row, IF(_xlfn.XLOOKUP(LEFT(H270),$L$157:$L$164,$M$157:$M$164,,0,1),--RIGHT(H270)*_xlfn.XLOOKUP(LEFT(H270),$L$157:$L$164,$O$157:$O$164,,0,1),0),
_xlpm.col, IF(_xlfn.XLOOKUP(LEFT(H270),$L$157:$L$164,$N$157:$N$164,,0,1),--RIGHT(H270)*_xlfn.XLOOKUP(LEFT(H270),$L$157:$L$164,$P$157:$P$164,,0,1),0),
_xlpm.adjRow, IF(ROW(_xlpm.startCell) + _xlpm.row &lt;= 0, 1, _xlpm.row),
_xlpm.adjCol, IF(COLUMN(_xlpm.startCell) + _xlpm.col &lt;= 0, 1, _xlpm.col),
_xlpm.ref, OFFSET(INDIRECT(G270),_xlpm.adjRow,_xlpm.adjCol,1,1),
ADDRESS(_xlfn.IFS(ROW(_xlpm.ref)&lt;8,8,ROW(_xlpm.ref)&gt;27,27,TRUE,ROW(_xlpm.ref)),_xlfn.IFS(COLUMN(_xlpm.ref)&lt;5,5,COLUMN(_xlpm.ref)&gt;64,64,TRUE,COLUMN(_xlpm.ref)),4,1))</f>
        <v>AX27</v>
      </c>
      <c r="AI270" s="1" t="str" cm="1">
        <f t="array" aca="1" ref="AI270" ca="1">_xlfn.LET(
_xlpm.startCell, INDIRECT(AH270),
_xlpm.row, IF(_xlfn.XLOOKUP(LEFT(I270),$L$157:$L$164,$M$157:$M$164,,0,1),--RIGHT(I270)*_xlfn.XLOOKUP(LEFT(I270),$L$157:$L$164,$O$157:$O$164,,0,1),0),
_xlpm.col, IF(_xlfn.XLOOKUP(LEFT(I270),$L$157:$L$164,$N$157:$N$164,,0,1),--RIGHT(I270)*_xlfn.XLOOKUP(LEFT(I270),$L$157:$L$164,$P$157:$P$164,,0,1),0),
_xlpm.adjRow, IF(ROW(_xlpm.startCell) + _xlpm.row &lt;= 0, 1, _xlpm.row),
_xlpm.adjCol, IF(COLUMN(_xlpm.startCell) + _xlpm.col &lt;= 0, 1, _xlpm.col),
_xlpm.ref, OFFSET(INDIRECT(AH270),_xlpm.adjRow,_xlpm.adjCol,1,1),
ADDRESS(_xlfn.IFS(ROW(_xlpm.ref)&lt;8,8,ROW(_xlpm.ref)&gt;27,27,TRUE,ROW(_xlpm.ref)),_xlfn.IFS(COLUMN(_xlpm.ref)&lt;5,5,COLUMN(_xlpm.ref)&gt;64,64,TRUE,COLUMN(_xlpm.ref)),4,1))</f>
        <v>AO27</v>
      </c>
      <c r="AJ270" s="1" t="str" cm="1">
        <f t="array" aca="1" ref="AJ270" ca="1">_xlfn.LET(
_xlpm.startCell, INDIRECT(AI270),
_xlpm.row, IF(_xlfn.XLOOKUP(LEFT(J270),$L$157:$L$164,$M$157:$M$164,,0,1),--RIGHT(J270)*_xlfn.XLOOKUP(LEFT(J270),$L$157:$L$164,$O$157:$O$164,,0,1),0),
_xlpm.col, IF(_xlfn.XLOOKUP(LEFT(J270),$L$157:$L$164,$N$157:$N$164,,0,1),--RIGHT(J270)*_xlfn.XLOOKUP(LEFT(J270),$L$157:$L$164,$P$157:$P$164,,0,1),0),
_xlpm.adjRow, IF(ROW(_xlpm.startCell) + _xlpm.row &lt;= 0, 1, _xlpm.row),
_xlpm.adjCol, IF(COLUMN(_xlpm.startCell) + _xlpm.col &lt;= 0, 1, _xlpm.col),
_xlpm.ref, OFFSET(INDIRECT(AI270),_xlpm.adjRow,_xlpm.adjCol,1,1),
ADDRESS(_xlfn.IFS(ROW(_xlpm.ref)&lt;8,8,ROW(_xlpm.ref)&gt;27,27,TRUE,ROW(_xlpm.ref)),_xlfn.IFS(COLUMN(_xlpm.ref)&lt;5,5,COLUMN(_xlpm.ref)&gt;64,64,TRUE,COLUMN(_xlpm.ref)),4,1))</f>
        <v>AR27</v>
      </c>
      <c r="AK270" s="1" t="str" cm="1">
        <f t="array" aca="1" ref="AK270" ca="1">_xlfn.LET(
_xlpm.startCell, INDIRECT(AJ270),
_xlpm.row, IF(_xlfn.XLOOKUP(LEFT(K270),$L$157:$L$164,$M$157:$M$164,,0,1),--RIGHT(K270)*_xlfn.XLOOKUP(LEFT(K270),$L$157:$L$164,$O$157:$O$164,,0,1),0),
_xlpm.col, IF(_xlfn.XLOOKUP(LEFT(K270),$L$157:$L$164,$N$157:$N$164,,0,1),--RIGHT(K270)*_xlfn.XLOOKUP(LEFT(K270),$L$157:$L$164,$P$157:$P$164,,0,1),0),
_xlpm.adjRow, IF(ROW(_xlpm.startCell) + _xlpm.row &lt;= 0, 1, _xlpm.row),
_xlpm.adjCol, IF(COLUMN(_xlpm.startCell) + _xlpm.col &lt;= 0, 1, _xlpm.col),
_xlpm.ref, OFFSET(INDIRECT(AJ270),_xlpm.adjRow,_xlpm.adjCol,1,1),
ADDRESS(_xlfn.IFS(ROW(_xlpm.ref)&lt;8,8,ROW(_xlpm.ref)&gt;27,27,TRUE,ROW(_xlpm.ref)),_xlfn.IFS(COLUMN(_xlpm.ref)&lt;5,5,COLUMN(_xlpm.ref)&gt;64,64,TRUE,COLUMN(_xlpm.ref)),4,1))</f>
        <v>AR23</v>
      </c>
      <c r="AL270" s="1" t="str" cm="1">
        <f t="array" aca="1" ref="AL270" ca="1">_xlfn.LET(
_xlpm.startCell, INDIRECT(AK270),
_xlpm.row, IF(_xlfn.XLOOKUP(LEFT(L270),$L$157:$L$164,$M$157:$M$164,,0,1),--RIGHT(L270)*_xlfn.XLOOKUP(LEFT(L270),$L$157:$L$164,$O$157:$O$164,,0,1),0),
_xlpm.col, IF(_xlfn.XLOOKUP(LEFT(L270),$L$157:$L$164,$N$157:$N$164,,0,1),--RIGHT(L270)*_xlfn.XLOOKUP(LEFT(L270),$L$157:$L$164,$P$157:$P$164,,0,1),0),
_xlpm.adjRow, IF(ROW(_xlpm.startCell) + _xlpm.row &lt;= 0, 1, _xlpm.row),
_xlpm.adjCol, IF(COLUMN(_xlpm.startCell) + _xlpm.col &lt;= 0, 1, _xlpm.col),
_xlpm.ref, OFFSET(INDIRECT(AK270),_xlpm.adjRow,_xlpm.adjCol,1,1),
ADDRESS(_xlfn.IFS(ROW(_xlpm.ref)&lt;8,8,ROW(_xlpm.ref)&gt;27,27,TRUE,ROW(_xlpm.ref)),_xlfn.IFS(COLUMN(_xlpm.ref)&lt;5,5,COLUMN(_xlpm.ref)&gt;64,64,TRUE,COLUMN(_xlpm.ref)),4,1))</f>
        <v>AU20</v>
      </c>
      <c r="AM270" s="1" t="str" cm="1">
        <f t="array" aca="1" ref="AM270" ca="1">_xlfn.LET(
_xlpm.startCell, INDIRECT(AL270),
_xlpm.row, IF(_xlfn.XLOOKUP(LEFT(M270),$L$157:$L$164,$M$157:$M$164,,0,1),--RIGHT(M270)*_xlfn.XLOOKUP(LEFT(M270),$L$157:$L$164,$O$157:$O$164,,0,1),0),
_xlpm.col, IF(_xlfn.XLOOKUP(LEFT(M270),$L$157:$L$164,$N$157:$N$164,,0,1),--RIGHT(M270)*_xlfn.XLOOKUP(LEFT(M270),$L$157:$L$164,$P$157:$P$164,,0,1),0),
_xlpm.adjRow, IF(ROW(_xlpm.startCell) + _xlpm.row &lt;= 0, 1, _xlpm.row),
_xlpm.adjCol, IF(COLUMN(_xlpm.startCell) + _xlpm.col &lt;= 0, 1, _xlpm.col),
_xlpm.ref, OFFSET(INDIRECT(AL270),_xlpm.adjRow,_xlpm.adjCol,1,1),
ADDRESS(_xlfn.IFS(ROW(_xlpm.ref)&lt;8,8,ROW(_xlpm.ref)&gt;27,27,TRUE,ROW(_xlpm.ref)),_xlfn.IFS(COLUMN(_xlpm.ref)&lt;5,5,COLUMN(_xlpm.ref)&gt;64,64,TRUE,COLUMN(_xlpm.ref)),4,1))</f>
        <v>AW22</v>
      </c>
      <c r="AN270" s="1" t="str" cm="1">
        <f t="array" aca="1" ref="AN270" ca="1">_xlfn.LET(
_xlpm.startCell, INDIRECT(AM270),
_xlpm.row, IF(_xlfn.XLOOKUP(LEFT(N270),$L$157:$L$164,$M$157:$M$164,,0,1),--RIGHT(N270)*_xlfn.XLOOKUP(LEFT(N270),$L$157:$L$164,$O$157:$O$164,,0,1),0),
_xlpm.col, IF(_xlfn.XLOOKUP(LEFT(N270),$L$157:$L$164,$N$157:$N$164,,0,1),--RIGHT(N270)*_xlfn.XLOOKUP(LEFT(N270),$L$157:$L$164,$P$157:$P$164,,0,1),0),
_xlpm.adjRow, IF(ROW(_xlpm.startCell) + _xlpm.row &lt;= 0, 1, _xlpm.row),
_xlpm.adjCol, IF(COLUMN(_xlpm.startCell) + _xlpm.col &lt;= 0, 1, _xlpm.col),
_xlpm.ref, OFFSET(INDIRECT(AM270),_xlpm.adjRow,_xlpm.adjCol,1,1),
ADDRESS(_xlfn.IFS(ROW(_xlpm.ref)&lt;8,8,ROW(_xlpm.ref)&gt;27,27,TRUE,ROW(_xlpm.ref)),_xlfn.IFS(COLUMN(_xlpm.ref)&lt;5,5,COLUMN(_xlpm.ref)&gt;64,64,TRUE,COLUMN(_xlpm.ref)),4,1))</f>
        <v>BD22</v>
      </c>
      <c r="AO270" s="1" t="str" cm="1">
        <f t="array" aca="1" ref="AO270" ca="1">_xlfn.LET(
_xlpm.startCell, INDIRECT(AN270),
_xlpm.row, IF(_xlfn.XLOOKUP(LEFT(O270),$L$157:$L$164,$M$157:$M$164,,0,1),--RIGHT(O270)*_xlfn.XLOOKUP(LEFT(O270),$L$157:$L$164,$O$157:$O$164,,0,1),0),
_xlpm.col, IF(_xlfn.XLOOKUP(LEFT(O270),$L$157:$L$164,$N$157:$N$164,,0,1),--RIGHT(O270)*_xlfn.XLOOKUP(LEFT(O270),$L$157:$L$164,$P$157:$P$164,,0,1),0),
_xlpm.adjRow, IF(ROW(_xlpm.startCell) + _xlpm.row &lt;= 0, 1, _xlpm.row),
_xlpm.adjCol, IF(COLUMN(_xlpm.startCell) + _xlpm.col &lt;= 0, 1, _xlpm.col),
_xlpm.ref, OFFSET(INDIRECT(AN270),_xlpm.adjRow,_xlpm.adjCol,1,1),
ADDRESS(_xlfn.IFS(ROW(_xlpm.ref)&lt;8,8,ROW(_xlpm.ref)&gt;27,27,TRUE,ROW(_xlpm.ref)),_xlfn.IFS(COLUMN(_xlpm.ref)&lt;5,5,COLUMN(_xlpm.ref)&gt;64,64,TRUE,COLUMN(_xlpm.ref)),4,1))</f>
        <v>BF24</v>
      </c>
      <c r="AP270" s="1" t="str" cm="1">
        <f t="array" aca="1" ref="AP270" ca="1">_xlfn.LET(
_xlpm.startCell, INDIRECT(AO270),
_xlpm.row, IF(_xlfn.XLOOKUP(LEFT(P270),$L$157:$L$164,$M$157:$M$164,,0,1),--RIGHT(P270)*_xlfn.XLOOKUP(LEFT(P270),$L$157:$L$164,$O$157:$O$164,,0,1),0),
_xlpm.col, IF(_xlfn.XLOOKUP(LEFT(P270),$L$157:$L$164,$N$157:$N$164,,0,1),--RIGHT(P270)*_xlfn.XLOOKUP(LEFT(P270),$L$157:$L$164,$P$157:$P$164,,0,1),0),
_xlpm.adjRow, IF(ROW(_xlpm.startCell) + _xlpm.row &lt;= 0, 1, _xlpm.row),
_xlpm.adjCol, IF(COLUMN(_xlpm.startCell) + _xlpm.col &lt;= 0, 1, _xlpm.col),
_xlpm.ref, OFFSET(INDIRECT(AO270),_xlpm.adjRow,_xlpm.adjCol,1,1),
ADDRESS(_xlfn.IFS(ROW(_xlpm.ref)&lt;8,8,ROW(_xlpm.ref)&gt;27,27,TRUE,ROW(_xlpm.ref)),_xlfn.IFS(COLUMN(_xlpm.ref)&lt;5,5,COLUMN(_xlpm.ref)&gt;64,64,TRUE,COLUMN(_xlpm.ref)),4,1))</f>
        <v>AW27</v>
      </c>
      <c r="AQ270" s="1" t="str" cm="1">
        <f t="array" aca="1" ref="AQ270" ca="1">_xlfn.LET(
_xlpm.startCell, INDIRECT(AP270),
_xlpm.row, IF(_xlfn.XLOOKUP(LEFT(Q270),$L$157:$L$164,$M$157:$M$164,,0,1),--RIGHT(Q270)*_xlfn.XLOOKUP(LEFT(Q270),$L$157:$L$164,$O$157:$O$164,,0,1),0),
_xlpm.col, IF(_xlfn.XLOOKUP(LEFT(Q270),$L$157:$L$164,$N$157:$N$164,,0,1),--RIGHT(Q270)*_xlfn.XLOOKUP(LEFT(Q270),$L$157:$L$164,$P$157:$P$164,,0,1),0),
_xlpm.adjRow, IF(ROW(_xlpm.startCell) + _xlpm.row &lt;= 0, 1, _xlpm.row),
_xlpm.adjCol, IF(COLUMN(_xlpm.startCell) + _xlpm.col &lt;= 0, 1, _xlpm.col),
_xlpm.ref, OFFSET(INDIRECT(AP270),_xlpm.adjRow,_xlpm.adjCol,1,1),
ADDRESS(_xlfn.IFS(ROW(_xlpm.ref)&lt;8,8,ROW(_xlpm.ref)&gt;27,27,TRUE,ROW(_xlpm.ref)),_xlfn.IFS(COLUMN(_xlpm.ref)&lt;5,5,COLUMN(_xlpm.ref)&gt;64,64,TRUE,COLUMN(_xlpm.ref)),4,1))</f>
        <v>BD27</v>
      </c>
      <c r="AR270" s="1" t="str" cm="1">
        <f t="array" aca="1" ref="AR270" ca="1">_xlfn.LET(
_xlpm.startCell, INDIRECT(AQ270),
_xlpm.row, IF(_xlfn.XLOOKUP(LEFT(R270),$L$157:$L$164,$M$157:$M$164,,0,1),--RIGHT(R270)*_xlfn.XLOOKUP(LEFT(R270),$L$157:$L$164,$O$157:$O$164,,0,1),0),
_xlpm.col, IF(_xlfn.XLOOKUP(LEFT(R270),$L$157:$L$164,$N$157:$N$164,,0,1),--RIGHT(R270)*_xlfn.XLOOKUP(LEFT(R270),$L$157:$L$164,$P$157:$P$164,,0,1),0),
_xlpm.adjRow, IF(ROW(_xlpm.startCell) + _xlpm.row &lt;= 0, 1, _xlpm.row),
_xlpm.adjCol, IF(COLUMN(_xlpm.startCell) + _xlpm.col &lt;= 0, 1, _xlpm.col),
_xlpm.ref, OFFSET(INDIRECT(AQ270),_xlpm.adjRow,_xlpm.adjCol,1,1),
ADDRESS(_xlfn.IFS(ROW(_xlpm.ref)&lt;8,8,ROW(_xlpm.ref)&gt;27,27,TRUE,ROW(_xlpm.ref)),_xlfn.IFS(COLUMN(_xlpm.ref)&lt;5,5,COLUMN(_xlpm.ref)&gt;64,64,TRUE,COLUMN(_xlpm.ref)),4,1))</f>
        <v>BD23</v>
      </c>
      <c r="AS270" s="1" t="str" cm="1">
        <f t="array" aca="1" ref="AS270" ca="1">_xlfn.LET(
_xlpm.startCell, INDIRECT(AR270),
_xlpm.row, IF(_xlfn.XLOOKUP(LEFT(S270),$L$157:$L$164,$M$157:$M$164,,0,1),--RIGHT(S270)*_xlfn.XLOOKUP(LEFT(S270),$L$157:$L$164,$O$157:$O$164,,0,1),0),
_xlpm.col, IF(_xlfn.XLOOKUP(LEFT(S270),$L$157:$L$164,$N$157:$N$164,,0,1),--RIGHT(S270)*_xlfn.XLOOKUP(LEFT(S270),$L$157:$L$164,$P$157:$P$164,,0,1),0),
_xlpm.adjRow, IF(ROW(_xlpm.startCell) + _xlpm.row &lt;= 0, 1, _xlpm.row),
_xlpm.adjCol, IF(COLUMN(_xlpm.startCell) + _xlpm.col &lt;= 0, 1, _xlpm.col),
_xlpm.ref, OFFSET(INDIRECT(AR270),_xlpm.adjRow,_xlpm.adjCol,1,1),
ADDRESS(_xlfn.IFS(ROW(_xlpm.ref)&lt;8,8,ROW(_xlpm.ref)&gt;27,27,TRUE,ROW(_xlpm.ref)),_xlfn.IFS(COLUMN(_xlpm.ref)&lt;5,5,COLUMN(_xlpm.ref)&gt;64,64,TRUE,COLUMN(_xlpm.ref)),4,1))</f>
        <v>BD25</v>
      </c>
      <c r="AT270" s="1" t="str" cm="1">
        <f t="array" aca="1" ref="AT270" ca="1">_xlfn.LET(
_xlpm.startCell, INDIRECT(AS270),
_xlpm.row, IF(_xlfn.XLOOKUP(LEFT(T270),$L$157:$L$164,$M$157:$M$164,,0,1),--RIGHT(T270)*_xlfn.XLOOKUP(LEFT(T270),$L$157:$L$164,$O$157:$O$164,,0,1),0),
_xlpm.col, IF(_xlfn.XLOOKUP(LEFT(T270),$L$157:$L$164,$N$157:$N$164,,0,1),--RIGHT(T270)*_xlfn.XLOOKUP(LEFT(T270),$L$157:$L$164,$P$157:$P$164,,0,1),0),
_xlpm.adjRow, IF(ROW(_xlpm.startCell) + _xlpm.row &lt;= 0, 1, _xlpm.row),
_xlpm.adjCol, IF(COLUMN(_xlpm.startCell) + _xlpm.col &lt;= 0, 1, _xlpm.col),
_xlpm.ref, OFFSET(INDIRECT(AS270),_xlpm.adjRow,_xlpm.adjCol,1,1),
ADDRESS(_xlfn.IFS(ROW(_xlpm.ref)&lt;8,8,ROW(_xlpm.ref)&gt;27,27,TRUE,ROW(_xlpm.ref)),_xlfn.IFS(COLUMN(_xlpm.ref)&lt;5,5,COLUMN(_xlpm.ref)&gt;64,64,TRUE,COLUMN(_xlpm.ref)),4,1))</f>
        <v>BD21</v>
      </c>
      <c r="AU270" s="1" t="str" cm="1">
        <f t="array" aca="1" ref="AU270" ca="1">_xlfn.LET(
_xlpm.startCell, INDIRECT(AT270),
_xlpm.row, IF(_xlfn.XLOOKUP(LEFT(U270),$L$157:$L$164,$M$157:$M$164,,0,1),--RIGHT(U270)*_xlfn.XLOOKUP(LEFT(U270),$L$157:$L$164,$O$157:$O$164,,0,1),0),
_xlpm.col, IF(_xlfn.XLOOKUP(LEFT(U270),$L$157:$L$164,$N$157:$N$164,,0,1),--RIGHT(U270)*_xlfn.XLOOKUP(LEFT(U270),$L$157:$L$164,$P$157:$P$164,,0,1),0),
_xlpm.adjRow, IF(ROW(_xlpm.startCell) + _xlpm.row &lt;= 0, 1, _xlpm.row),
_xlpm.adjCol, IF(COLUMN(_xlpm.startCell) + _xlpm.col &lt;= 0, 1, _xlpm.col),
_xlpm.ref, OFFSET(INDIRECT(AT270),_xlpm.adjRow,_xlpm.adjCol,1,1),
ADDRESS(_xlfn.IFS(ROW(_xlpm.ref)&lt;8,8,ROW(_xlpm.ref)&gt;27,27,TRUE,ROW(_xlpm.ref)),_xlfn.IFS(COLUMN(_xlpm.ref)&lt;5,5,COLUMN(_xlpm.ref)&gt;64,64,TRUE,COLUMN(_xlpm.ref)),4,1))</f>
        <v>BD25</v>
      </c>
      <c r="AV270" s="1" t="str" cm="1">
        <f t="array" aca="1" ref="AV270" ca="1">_xlfn.LET(
_xlpm.startCell, INDIRECT(AU270),
_xlpm.row, IF(_xlfn.XLOOKUP(LEFT(V270),$L$157:$L$164,$M$157:$M$164,,0,1),--RIGHT(V270)*_xlfn.XLOOKUP(LEFT(V270),$L$157:$L$164,$O$157:$O$164,,0,1),0),
_xlpm.col, IF(_xlfn.XLOOKUP(LEFT(V270),$L$157:$L$164,$N$157:$N$164,,0,1),--RIGHT(V270)*_xlfn.XLOOKUP(LEFT(V270),$L$157:$L$164,$P$157:$P$164,,0,1),0),
_xlpm.adjRow, IF(ROW(_xlpm.startCell) + _xlpm.row &lt;= 0, 1, _xlpm.row),
_xlpm.adjCol, IF(COLUMN(_xlpm.startCell) + _xlpm.col &lt;= 0, 1, _xlpm.col),
_xlpm.ref, OFFSET(INDIRECT(AU270),_xlpm.adjRow,_xlpm.adjCol,1,1),
ADDRESS(_xlfn.IFS(ROW(_xlpm.ref)&lt;8,8,ROW(_xlpm.ref)&gt;27,27,TRUE,ROW(_xlpm.ref)),_xlfn.IFS(COLUMN(_xlpm.ref)&lt;5,5,COLUMN(_xlpm.ref)&gt;64,64,TRUE,COLUMN(_xlpm.ref)),4,1))</f>
        <v>AV25</v>
      </c>
      <c r="AW270" s="1" t="str" cm="1">
        <f t="array" aca="1" ref="AW270" ca="1">_xlfn.LET(
_xlpm.startCell, INDIRECT(AV270),
_xlpm.row, IF(_xlfn.XLOOKUP(LEFT(W270),$L$157:$L$164,$M$157:$M$164,,0,1),--RIGHT(W270)*_xlfn.XLOOKUP(LEFT(W270),$L$157:$L$164,$O$157:$O$164,,0,1),0),
_xlpm.col, IF(_xlfn.XLOOKUP(LEFT(W270),$L$157:$L$164,$N$157:$N$164,,0,1),--RIGHT(W270)*_xlfn.XLOOKUP(LEFT(W270),$L$157:$L$164,$P$157:$P$164,,0,1),0),
_xlpm.adjRow, IF(ROW(_xlpm.startCell) + _xlpm.row &lt;= 0, 1, _xlpm.row),
_xlpm.adjCol, IF(COLUMN(_xlpm.startCell) + _xlpm.col &lt;= 0, 1, _xlpm.col),
_xlpm.ref, OFFSET(INDIRECT(AV270),_xlpm.adjRow,_xlpm.adjCol,1,1),
ADDRESS(_xlfn.IFS(ROW(_xlpm.ref)&lt;8,8,ROW(_xlpm.ref)&gt;27,27,TRUE,ROW(_xlpm.ref)),_xlfn.IFS(COLUMN(_xlpm.ref)&lt;5,5,COLUMN(_xlpm.ref)&gt;64,64,TRUE,COLUMN(_xlpm.ref)),4,1))</f>
        <v>AZ27</v>
      </c>
      <c r="AX270" s="1" t="str" cm="1">
        <f t="array" aca="1" ref="AX270" ca="1">_xlfn.LET(
_xlpm.startCell, INDIRECT(AW270),
_xlpm.row, IF(_xlfn.XLOOKUP(LEFT(X270),$L$157:$L$164,$M$157:$M$164,,0,1),--RIGHT(X270)*_xlfn.XLOOKUP(LEFT(X270),$L$157:$L$164,$O$157:$O$164,,0,1),0),
_xlpm.col, IF(_xlfn.XLOOKUP(LEFT(X270),$L$157:$L$164,$N$157:$N$164,,0,1),--RIGHT(X270)*_xlfn.XLOOKUP(LEFT(X270),$L$157:$L$164,$P$157:$P$164,,0,1),0),
_xlpm.adjRow, IF(ROW(_xlpm.startCell) + _xlpm.row &lt;= 0, 1, _xlpm.row),
_xlpm.adjCol, IF(COLUMN(_xlpm.startCell) + _xlpm.col &lt;= 0, 1, _xlpm.col),
_xlpm.ref, OFFSET(INDIRECT(AW270),_xlpm.adjRow,_xlpm.adjCol,1,1),
ADDRESS(_xlfn.IFS(ROW(_xlpm.ref)&lt;8,8,ROW(_xlpm.ref)&gt;27,27,TRUE,ROW(_xlpm.ref)),_xlfn.IFS(COLUMN(_xlpm.ref)&lt;5,5,COLUMN(_xlpm.ref)&gt;64,64,TRUE,COLUMN(_xlpm.ref)),4,1))</f>
        <v>AZ27</v>
      </c>
      <c r="AY270" s="1" t="str" cm="1">
        <f t="array" aca="1" ref="AY270" ca="1">_xlfn.LET(
_xlpm.startCell, INDIRECT(AX270),
_xlpm.row, IF(_xlfn.XLOOKUP(LEFT(Y270),$L$157:$L$164,$M$157:$M$164,,0,1),--RIGHT(Y270)*_xlfn.XLOOKUP(LEFT(Y270),$L$157:$L$164,$O$157:$O$164,,0,1),0),
_xlpm.col, IF(_xlfn.XLOOKUP(LEFT(Y270),$L$157:$L$164,$N$157:$N$164,,0,1),--RIGHT(Y270)*_xlfn.XLOOKUP(LEFT(Y270),$L$157:$L$164,$P$157:$P$164,,0,1),0),
_xlpm.adjRow, IF(ROW(_xlpm.startCell) + _xlpm.row &lt;= 0, 1, _xlpm.row),
_xlpm.adjCol, IF(COLUMN(_xlpm.startCell) + _xlpm.col &lt;= 0, 1, _xlpm.col),
_xlpm.ref, OFFSET(INDIRECT(AX270),_xlpm.adjRow,_xlpm.adjCol,1,1),
ADDRESS(_xlfn.IFS(ROW(_xlpm.ref)&lt;8,8,ROW(_xlpm.ref)&gt;27,27,TRUE,ROW(_xlpm.ref)),_xlfn.IFS(COLUMN(_xlpm.ref)&lt;5,5,COLUMN(_xlpm.ref)&gt;64,64,TRUE,COLUMN(_xlpm.ref)),4,1))</f>
        <v>BC27</v>
      </c>
      <c r="AZ270" s="1" t="str" cm="1">
        <f t="array" aca="1" ref="AZ270" ca="1">_xlfn.LET(
_xlpm.startCell, INDIRECT(AY270),
_xlpm.row, IF(_xlfn.XLOOKUP(LEFT(Z270),$L$157:$L$164,$M$157:$M$164,,0,1),--RIGHT(Z270)*_xlfn.XLOOKUP(LEFT(Z270),$L$157:$L$164,$O$157:$O$164,,0,1),0),
_xlpm.col, IF(_xlfn.XLOOKUP(LEFT(Z270),$L$157:$L$164,$N$157:$N$164,,0,1),--RIGHT(Z270)*_xlfn.XLOOKUP(LEFT(Z270),$L$157:$L$164,$P$157:$P$164,,0,1),0),
_xlpm.adjRow, IF(ROW(_xlpm.startCell) + _xlpm.row &lt;= 0, 1, _xlpm.row),
_xlpm.adjCol, IF(COLUMN(_xlpm.startCell) + _xlpm.col &lt;= 0, 1, _xlpm.col),
_xlpm.ref, OFFSET(INDIRECT(AY270),_xlpm.adjRow,_xlpm.adjCol,1,1),
ADDRESS(_xlfn.IFS(ROW(_xlpm.ref)&lt;8,8,ROW(_xlpm.ref)&gt;27,27,TRUE,ROW(_xlpm.ref)),_xlfn.IFS(COLUMN(_xlpm.ref)&lt;5,5,COLUMN(_xlpm.ref)&gt;64,64,TRUE,COLUMN(_xlpm.ref)),4,1))</f>
        <v>BC24</v>
      </c>
      <c r="BA270" s="1" t="str" cm="1">
        <f t="array" aca="1" ref="BA270" ca="1">_xlfn.LET(
_xlpm.startCell, INDIRECT(AZ270),
_xlpm.row, IF(_xlfn.XLOOKUP(LEFT(AA270),$L$157:$L$164,$M$157:$M$164,,0,1),--RIGHT(AA270)*_xlfn.XLOOKUP(LEFT(AA270),$L$157:$L$164,$O$157:$O$164,,0,1),0),
_xlpm.col, IF(_xlfn.XLOOKUP(LEFT(AA270),$L$157:$L$164,$N$157:$N$164,,0,1),--RIGHT(AA270)*_xlfn.XLOOKUP(LEFT(AA270),$L$157:$L$164,$P$157:$P$164,,0,1),0),
_xlpm.adjRow, IF(ROW(_xlpm.startCell) + _xlpm.row &lt;= 0, 1, _xlpm.row),
_xlpm.adjCol, IF(COLUMN(_xlpm.startCell) + _xlpm.col &lt;= 0, 1, _xlpm.col),
_xlpm.ref, OFFSET(INDIRECT(AZ270),_xlpm.adjRow,_xlpm.adjCol,1,1),
ADDRESS(_xlfn.IFS(ROW(_xlpm.ref)&lt;8,8,ROW(_xlpm.ref)&gt;27,27,TRUE,ROW(_xlpm.ref)),_xlfn.IFS(COLUMN(_xlpm.ref)&lt;5,5,COLUMN(_xlpm.ref)&gt;64,64,TRUE,COLUMN(_xlpm.ref)),4,1))</f>
        <v>BJ27</v>
      </c>
      <c r="BB270" s="1" t="str" cm="1">
        <f t="array" aca="1" ref="BB270" ca="1">_xlfn.LET(
_xlpm.startCell, INDIRECT(BA270),
_xlpm.row, IF(_xlfn.XLOOKUP(LEFT(AB270),$L$157:$L$164,$M$157:$M$164,,0,1),--RIGHT(AB270)*_xlfn.XLOOKUP(LEFT(AB270),$L$157:$L$164,$O$157:$O$164,,0,1),0),
_xlpm.col, IF(_xlfn.XLOOKUP(LEFT(AB270),$L$157:$L$164,$N$157:$N$164,,0,1),--RIGHT(AB270)*_xlfn.XLOOKUP(LEFT(AB270),$L$157:$L$164,$P$157:$P$164,,0,1),0),
_xlpm.adjRow, IF(ROW(_xlpm.startCell) + _xlpm.row &lt;= 0, 1, _xlpm.row),
_xlpm.adjCol, IF(COLUMN(_xlpm.startCell) + _xlpm.col &lt;= 0, 1, _xlpm.col),
_xlpm.ref, OFFSET(INDIRECT(BA270),_xlpm.adjRow,_xlpm.adjCol,1,1),
ADDRESS(_xlfn.IFS(ROW(_xlpm.ref)&lt;8,8,ROW(_xlpm.ref)&gt;27,27,TRUE,ROW(_xlpm.ref)),_xlfn.IFS(COLUMN(_xlpm.ref)&lt;5,5,COLUMN(_xlpm.ref)&gt;64,64,TRUE,COLUMN(_xlpm.ref)),4,1))</f>
        <v>BD21</v>
      </c>
      <c r="BC270" s="1" t="str" cm="1">
        <f t="array" aca="1" ref="BC270" ca="1">_xlfn.LET(
_xlpm.startCell, INDIRECT(BB270),
_xlpm.row, IF(_xlfn.XLOOKUP(LEFT(AC270),$L$157:$L$164,$M$157:$M$164,,0,1),--RIGHT(AC270)*_xlfn.XLOOKUP(LEFT(AC270),$L$157:$L$164,$O$157:$O$164,,0,1),0),
_xlpm.col, IF(_xlfn.XLOOKUP(LEFT(AC270),$L$157:$L$164,$N$157:$N$164,,0,1),--RIGHT(AC270)*_xlfn.XLOOKUP(LEFT(AC270),$L$157:$L$164,$P$157:$P$164,,0,1),0),
_xlpm.adjRow, IF(ROW(_xlpm.startCell) + _xlpm.row &lt;= 0, 1, _xlpm.row),
_xlpm.adjCol, IF(COLUMN(_xlpm.startCell) + _xlpm.col &lt;= 0, 1, _xlpm.col),
_xlpm.ref, OFFSET(INDIRECT(BB270),_xlpm.adjRow,_xlpm.adjCol,1,1),
ADDRESS(_xlfn.IFS(ROW(_xlpm.ref)&lt;8,8,ROW(_xlpm.ref)&gt;27,27,TRUE,ROW(_xlpm.ref)),_xlfn.IFS(COLUMN(_xlpm.ref)&lt;5,5,COLUMN(_xlpm.ref)&gt;64,64,TRUE,COLUMN(_xlpm.ref)),4,1))</f>
        <v>BI26</v>
      </c>
      <c r="BD270" s="1" t="str" cm="1">
        <f t="array" aca="1" ref="BD270" ca="1">_xlfn.LET(
_xlpm.startCell, INDIRECT(BC270),
_xlpm.row, IF(_xlfn.XLOOKUP(LEFT(AD270),$L$157:$L$164,$M$157:$M$164,,0,1),--RIGHT(AD270)*_xlfn.XLOOKUP(LEFT(AD270),$L$157:$L$164,$O$157:$O$164,,0,1),0),
_xlpm.col, IF(_xlfn.XLOOKUP(LEFT(AD270),$L$157:$L$164,$N$157:$N$164,,0,1),--RIGHT(AD270)*_xlfn.XLOOKUP(LEFT(AD270),$L$157:$L$164,$P$157:$P$164,,0,1),0),
_xlpm.adjRow, IF(ROW(_xlpm.startCell) + _xlpm.row &lt;= 0, 1, _xlpm.row),
_xlpm.adjCol, IF(COLUMN(_xlpm.startCell) + _xlpm.col &lt;= 0, 1, _xlpm.col),
_xlpm.ref, OFFSET(INDIRECT(BC270),_xlpm.adjRow,_xlpm.adjCol,1,1),
ADDRESS(_xlfn.IFS(ROW(_xlpm.ref)&lt;8,8,ROW(_xlpm.ref)&gt;27,27,TRUE,ROW(_xlpm.ref)),_xlfn.IFS(COLUMN(_xlpm.ref)&lt;5,5,COLUMN(_xlpm.ref)&gt;64,64,TRUE,COLUMN(_xlpm.ref)),4,1))</f>
        <v>BK26</v>
      </c>
      <c r="BE270" s="1" t="str" cm="1">
        <f t="array" aca="1" ref="BE270" ca="1">_xlfn.LET(
_xlpm.startCell, INDIRECT(BD270),
_xlpm.row, IF(_xlfn.XLOOKUP(LEFT(AE270),$L$157:$L$164,$M$157:$M$164,,0,1),--RIGHT(AE270)*_xlfn.XLOOKUP(LEFT(AE270),$L$157:$L$164,$O$157:$O$164,,0,1),0),
_xlpm.col, IF(_xlfn.XLOOKUP(LEFT(AE270),$L$157:$L$164,$N$157:$N$164,,0,1),--RIGHT(AE270)*_xlfn.XLOOKUP(LEFT(AE270),$L$157:$L$164,$P$157:$P$164,,0,1),0),
_xlpm.adjRow, IF(ROW(_xlpm.startCell) + _xlpm.row &lt;= 0, 1, _xlpm.row),
_xlpm.adjCol, IF(COLUMN(_xlpm.startCell) + _xlpm.col &lt;= 0, 1, _xlpm.col),
_xlpm.ref, OFFSET(INDIRECT(BD270),_xlpm.adjRow,_xlpm.adjCol,1,1),
ADDRESS(_xlfn.IFS(ROW(_xlpm.ref)&lt;8,8,ROW(_xlpm.ref)&gt;27,27,TRUE,ROW(_xlpm.ref)),_xlfn.IFS(COLUMN(_xlpm.ref)&lt;5,5,COLUMN(_xlpm.ref)&gt;64,64,TRUE,COLUMN(_xlpm.ref)),4,1))</f>
        <v>BL27</v>
      </c>
      <c r="BF270" s="1" t="str" cm="1">
        <f t="array" aca="1" ref="BF270" ca="1">_xlfn.LET(
_xlpm.startCell, INDIRECT(BE270),
_xlpm.row, IF(_xlfn.XLOOKUP(LEFT(AF270),$L$157:$L$164,$M$157:$M$164,,0,1),--RIGHT(AF270)*_xlfn.XLOOKUP(LEFT(AF270),$L$157:$L$164,$O$157:$O$164,,0,1),0),
_xlpm.col, IF(_xlfn.XLOOKUP(LEFT(AF270),$L$157:$L$164,$N$157:$N$164,,0,1),--RIGHT(AF270)*_xlfn.XLOOKUP(LEFT(AF270),$L$157:$L$164,$P$157:$P$164,,0,1),0),
_xlpm.adjRow, IF(ROW(_xlpm.startCell) + _xlpm.row &lt;= 0, 1, _xlpm.row),
_xlpm.adjCol, IF(COLUMN(_xlpm.startCell) + _xlpm.col &lt;= 0, 1, _xlpm.col),
_xlpm.ref, OFFSET(INDIRECT(BE270),_xlpm.adjRow,_xlpm.adjCol,1,1),
ADDRESS(_xlfn.IFS(ROW(_xlpm.ref)&lt;8,8,ROW(_xlpm.ref)&gt;27,27,TRUE,ROW(_xlpm.ref)),_xlfn.IFS(COLUMN(_xlpm.ref)&lt;5,5,COLUMN(_xlpm.ref)&gt;64,64,TRUE,COLUMN(_xlpm.ref)),4,1))</f>
        <v>BH27</v>
      </c>
      <c r="BG270" s="4"/>
      <c r="BH270" s="4" t="b" cm="1">
        <f t="array" aca="1" ref="BH270" ca="1">AND(ROW(INDIRECT(AH270,TRUE))&gt;=8,OR(COLUMN(INDIRECT(AH270, TRUE))&gt;=60,COLUMN(INDIRECT(AH270, TRUE))&lt;=9))</f>
        <v>0</v>
      </c>
      <c r="BI270" s="4" t="b" cm="1">
        <f t="array" aca="1" ref="BI270" ca="1">AND(ROW(INDIRECT(AI270,TRUE))&gt;=8,OR(COLUMN(INDIRECT(AI270, TRUE))&gt;=60,COLUMN(INDIRECT(AI270, TRUE))&lt;=9))</f>
        <v>0</v>
      </c>
      <c r="BJ270" s="4" t="b" cm="1">
        <f t="array" aca="1" ref="BJ270" ca="1">AND(ROW(INDIRECT(AJ270,TRUE))&gt;=8,OR(COLUMN(INDIRECT(AJ270, TRUE))&gt;=60,COLUMN(INDIRECT(AJ270, TRUE))&lt;=9))</f>
        <v>0</v>
      </c>
      <c r="BK270" s="4" t="b" cm="1">
        <f t="array" aca="1" ref="BK270" ca="1">AND(ROW(INDIRECT(AK270,TRUE))&gt;=8,OR(COLUMN(INDIRECT(AK270, TRUE))&gt;=60,COLUMN(INDIRECT(AK270, TRUE))&lt;=9))</f>
        <v>0</v>
      </c>
      <c r="BL270" s="4" t="b" cm="1">
        <f t="array" aca="1" ref="BL270" ca="1">AND(ROW(INDIRECT(AL270,TRUE))&gt;=8,OR(COLUMN(INDIRECT(AL270, TRUE))&gt;=60,COLUMN(INDIRECT(AL270, TRUE))&lt;=9))</f>
        <v>0</v>
      </c>
      <c r="BM270" s="4" t="b" cm="1">
        <f t="array" aca="1" ref="BM270" ca="1">AND(ROW(INDIRECT(AM270,TRUE))&gt;=8,OR(COLUMN(INDIRECT(AM270, TRUE))&gt;=60,COLUMN(INDIRECT(AM270, TRUE))&lt;=9))</f>
        <v>0</v>
      </c>
      <c r="BN270" s="4" t="b" cm="1">
        <f t="array" aca="1" ref="BN270" ca="1">AND(ROW(INDIRECT(AN270,TRUE))&gt;=8,OR(COLUMN(INDIRECT(AN270, TRUE))&gt;=60,COLUMN(INDIRECT(AN270, TRUE))&lt;=9))</f>
        <v>0</v>
      </c>
      <c r="BO270" s="4" t="b" cm="1">
        <f t="array" aca="1" ref="BO270" ca="1">AND(ROW(INDIRECT(AO270,TRUE))&gt;=8,OR(COLUMN(INDIRECT(AO270, TRUE))&gt;=60,COLUMN(INDIRECT(AO270, TRUE))&lt;=9))</f>
        <v>0</v>
      </c>
      <c r="BP270" s="4" t="b" cm="1">
        <f t="array" aca="1" ref="BP270" ca="1">AND(ROW(INDIRECT(AP270,TRUE))&gt;=8,OR(COLUMN(INDIRECT(AP270, TRUE))&gt;=60,COLUMN(INDIRECT(AP270, TRUE))&lt;=9))</f>
        <v>0</v>
      </c>
      <c r="BQ270" s="4" t="b" cm="1">
        <f t="array" aca="1" ref="BQ270" ca="1">AND(ROW(INDIRECT(AQ270,TRUE))&gt;=8,OR(COLUMN(INDIRECT(AQ270, TRUE))&gt;=60,COLUMN(INDIRECT(AQ270, TRUE))&lt;=9))</f>
        <v>0</v>
      </c>
      <c r="BR270" s="4" t="b" cm="1">
        <f t="array" aca="1" ref="BR270" ca="1">AND(ROW(INDIRECT(AR270,TRUE))&gt;=8,OR(COLUMN(INDIRECT(AR270, TRUE))&gt;=60,COLUMN(INDIRECT(AR270, TRUE))&lt;=9))</f>
        <v>0</v>
      </c>
      <c r="BS270" s="4" t="b" cm="1">
        <f t="array" aca="1" ref="BS270" ca="1">AND(ROW(INDIRECT(AS270,TRUE))&gt;=8,OR(COLUMN(INDIRECT(AS270, TRUE))&gt;=60,COLUMN(INDIRECT(AS270, TRUE))&lt;=9))</f>
        <v>0</v>
      </c>
      <c r="BT270" s="4" t="b" cm="1">
        <f t="array" aca="1" ref="BT270" ca="1">AND(ROW(INDIRECT(AT270,TRUE))&gt;=8,OR(COLUMN(INDIRECT(AT270, TRUE))&gt;=60,COLUMN(INDIRECT(AT270, TRUE))&lt;=9))</f>
        <v>0</v>
      </c>
      <c r="BU270" s="4" t="b" cm="1">
        <f t="array" aca="1" ref="BU270" ca="1">AND(ROW(INDIRECT(AU270,TRUE))&gt;=8,OR(COLUMN(INDIRECT(AU270, TRUE))&gt;=60,COLUMN(INDIRECT(AU270, TRUE))&lt;=9))</f>
        <v>0</v>
      </c>
      <c r="BV270" s="4" t="b" cm="1">
        <f t="array" aca="1" ref="BV270" ca="1">AND(ROW(INDIRECT(AV270,TRUE))&gt;=8,OR(COLUMN(INDIRECT(AV270, TRUE))&gt;=60,COLUMN(INDIRECT(AV270, TRUE))&lt;=9))</f>
        <v>0</v>
      </c>
      <c r="BW270" s="4" t="b" cm="1">
        <f t="array" aca="1" ref="BW270" ca="1">AND(ROW(INDIRECT(AW270,TRUE))&gt;=8,OR(COLUMN(INDIRECT(AW270, TRUE))&gt;=60,COLUMN(INDIRECT(AW270, TRUE))&lt;=9))</f>
        <v>0</v>
      </c>
      <c r="BX270" s="4" t="b" cm="1">
        <f t="array" aca="1" ref="BX270" ca="1">AND(ROW(INDIRECT(AX270,TRUE))&gt;=8,OR(COLUMN(INDIRECT(AX270, TRUE))&gt;=60,COLUMN(INDIRECT(AX270, TRUE))&lt;=9))</f>
        <v>0</v>
      </c>
      <c r="BY270" s="4" t="b" cm="1">
        <f t="array" aca="1" ref="BY270" ca="1">AND(ROW(INDIRECT(AY270,TRUE))&gt;=8,OR(COLUMN(INDIRECT(AY270, TRUE))&gt;=60,COLUMN(INDIRECT(AY270, TRUE))&lt;=9))</f>
        <v>0</v>
      </c>
      <c r="BZ270" s="4" t="b" cm="1">
        <f t="array" aca="1" ref="BZ270" ca="1">AND(ROW(INDIRECT(AZ270,TRUE))&gt;=8,OR(COLUMN(INDIRECT(AZ270, TRUE))&gt;=60,COLUMN(INDIRECT(AZ270, TRUE))&lt;=9))</f>
        <v>0</v>
      </c>
      <c r="CA270" s="4" t="b" cm="1">
        <f t="array" aca="1" ref="CA270" ca="1">AND(ROW(INDIRECT(BA270,TRUE))&gt;=8,OR(COLUMN(INDIRECT(BA270, TRUE))&gt;=60,COLUMN(INDIRECT(BA270, TRUE))&lt;=9))</f>
        <v>1</v>
      </c>
      <c r="CB270" s="4" t="b" cm="1">
        <f t="array" aca="1" ref="CB270" ca="1">AND(ROW(INDIRECT(BB270,TRUE))&gt;=8,OR(COLUMN(INDIRECT(BB270, TRUE))&gt;=60,COLUMN(INDIRECT(BB270, TRUE))&lt;=9))</f>
        <v>0</v>
      </c>
      <c r="CC270" s="4" t="b" cm="1">
        <f t="array" aca="1" ref="CC270" ca="1">AND(ROW(INDIRECT(BC270,TRUE))&gt;=8,OR(COLUMN(INDIRECT(BC270, TRUE))&gt;=60,COLUMN(INDIRECT(BC270, TRUE))&lt;=9))</f>
        <v>1</v>
      </c>
      <c r="CD270" s="4" t="b" cm="1">
        <f t="array" aca="1" ref="CD270" ca="1">AND(ROW(INDIRECT(BD270,TRUE))&gt;=8,OR(COLUMN(INDIRECT(BD270, TRUE))&gt;=60,COLUMN(INDIRECT(BD270, TRUE))&lt;=9))</f>
        <v>1</v>
      </c>
      <c r="CE270" s="4" t="b" cm="1">
        <f t="array" aca="1" ref="CE270" ca="1">AND(ROW(INDIRECT(BE270,TRUE))&gt;=8,OR(COLUMN(INDIRECT(BE270, TRUE))&gt;=60,COLUMN(INDIRECT(BE270, TRUE))&lt;=9))</f>
        <v>1</v>
      </c>
      <c r="CF270" s="4" t="b" cm="1">
        <f t="array" aca="1" ref="CF270" ca="1">AND(ROW(INDIRECT(BF270,TRUE))&gt;=8,OR(COLUMN(INDIRECT(BF270, TRUE))&gt;=60,COLUMN(INDIRECT(BF270, TRUE))&lt;=9))</f>
        <v>1</v>
      </c>
      <c r="CG270" s="4"/>
      <c r="CH270" s="215">
        <f t="shared" ref="CH270:CH288" ca="1" si="7">MATCH(TRUE,BH270:CI270,0)</f>
        <v>20</v>
      </c>
      <c r="CI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row>
    <row r="271" spans="2:250" ht="23.25">
      <c r="B271" s="14">
        <f>B270+1</f>
        <v>123</v>
      </c>
      <c r="C271" s="12">
        <v>7</v>
      </c>
      <c r="D271" s="161">
        <v>10</v>
      </c>
      <c r="E271" s="21">
        <f ca="1"/>
        <v>15</v>
      </c>
      <c r="G271" s="15" t="s">
        <v>23</v>
      </c>
      <c r="H271" s="15" t="s">
        <v>57</v>
      </c>
      <c r="I271" s="15" t="s">
        <v>71</v>
      </c>
      <c r="J271" s="15" t="s">
        <v>114</v>
      </c>
      <c r="K271" s="15" t="s">
        <v>104</v>
      </c>
      <c r="L271" s="15" t="s">
        <v>86</v>
      </c>
      <c r="M271" s="15" t="s">
        <v>75</v>
      </c>
      <c r="N271" s="15" t="s">
        <v>114</v>
      </c>
      <c r="O271" s="15" t="s">
        <v>89</v>
      </c>
      <c r="P271" s="15" t="s">
        <v>66</v>
      </c>
      <c r="Q271" s="15" t="s">
        <v>50</v>
      </c>
      <c r="R271" s="15" t="s">
        <v>87</v>
      </c>
      <c r="S271" s="15" t="s">
        <v>111</v>
      </c>
      <c r="T271" s="15" t="s">
        <v>93</v>
      </c>
      <c r="U271" s="15" t="s">
        <v>75</v>
      </c>
      <c r="V271" s="15" t="s">
        <v>73</v>
      </c>
      <c r="W271" s="15" t="s">
        <v>75</v>
      </c>
      <c r="X271" s="15" t="s">
        <v>117</v>
      </c>
      <c r="Y271" s="15" t="s">
        <v>50</v>
      </c>
      <c r="Z271" s="15" t="s">
        <v>127</v>
      </c>
      <c r="AA271" s="15" t="s">
        <v>93</v>
      </c>
      <c r="AB271" s="15" t="s">
        <v>56</v>
      </c>
      <c r="AC271" s="15" t="s">
        <v>80</v>
      </c>
      <c r="AD271" s="15" t="s">
        <v>104</v>
      </c>
      <c r="AE271" s="15" t="s">
        <v>116</v>
      </c>
      <c r="AF271" s="15" t="s">
        <v>96</v>
      </c>
      <c r="AH271" s="1" t="str" cm="1">
        <f t="array" aca="1" ref="AH271" ca="1">_xlfn.LET(
_xlpm.startCell, INDIRECT(G271),
_xlpm.row, IF(_xlfn.XLOOKUP(LEFT(H271),$L$157:$L$164,$M$157:$M$164,,0,1),--RIGHT(H271)*_xlfn.XLOOKUP(LEFT(H271),$L$157:$L$164,$O$157:$O$164,,0,1),0),
_xlpm.col, IF(_xlfn.XLOOKUP(LEFT(H271),$L$157:$L$164,$N$157:$N$164,,0,1),--RIGHT(H271)*_xlfn.XLOOKUP(LEFT(H271),$L$157:$L$164,$P$157:$P$164,,0,1),0),
_xlpm.adjRow, IF(ROW(_xlpm.startCell) + _xlpm.row &lt;= 0, 1, _xlpm.row),
_xlpm.adjCol, IF(COLUMN(_xlpm.startCell) + _xlpm.col &lt;= 0, 1, _xlpm.col),
_xlpm.ref, OFFSET(INDIRECT(G271),_xlpm.adjRow,_xlpm.adjCol,1,1),
ADDRESS(_xlfn.IFS(ROW(_xlpm.ref)&lt;8,8,ROW(_xlpm.ref)&gt;27,27,TRUE,ROW(_xlpm.ref)),_xlfn.IFS(COLUMN(_xlpm.ref)&lt;5,5,COLUMN(_xlpm.ref)&gt;64,64,TRUE,COLUMN(_xlpm.ref)),4,1))</f>
        <v>Y16</v>
      </c>
      <c r="AI271" s="1" t="str" cm="1">
        <f t="array" aca="1" ref="AI271" ca="1">_xlfn.LET(
_xlpm.startCell, INDIRECT(AH271),
_xlpm.row, IF(_xlfn.XLOOKUP(LEFT(I271),$L$157:$L$164,$M$157:$M$164,,0,1),--RIGHT(I271)*_xlfn.XLOOKUP(LEFT(I271),$L$157:$L$164,$O$157:$O$164,,0,1),0),
_xlpm.col, IF(_xlfn.XLOOKUP(LEFT(I271),$L$157:$L$164,$N$157:$N$164,,0,1),--RIGHT(I271)*_xlfn.XLOOKUP(LEFT(I271),$L$157:$L$164,$P$157:$P$164,,0,1),0),
_xlpm.adjRow, IF(ROW(_xlpm.startCell) + _xlpm.row &lt;= 0, 1, _xlpm.row),
_xlpm.adjCol, IF(COLUMN(_xlpm.startCell) + _xlpm.col &lt;= 0, 1, _xlpm.col),
_xlpm.ref, OFFSET(INDIRECT(AH271),_xlpm.adjRow,_xlpm.adjCol,1,1),
ADDRESS(_xlfn.IFS(ROW(_xlpm.ref)&lt;8,8,ROW(_xlpm.ref)&gt;27,27,TRUE,ROW(_xlpm.ref)),_xlfn.IFS(COLUMN(_xlpm.ref)&lt;5,5,COLUMN(_xlpm.ref)&gt;64,64,TRUE,COLUMN(_xlpm.ref)),4,1))</f>
        <v>U12</v>
      </c>
      <c r="AJ271" s="1" t="str" cm="1">
        <f t="array" aca="1" ref="AJ271" ca="1">_xlfn.LET(
_xlpm.startCell, INDIRECT(AI271),
_xlpm.row, IF(_xlfn.XLOOKUP(LEFT(J271),$L$157:$L$164,$M$157:$M$164,,0,1),--RIGHT(J271)*_xlfn.XLOOKUP(LEFT(J271),$L$157:$L$164,$O$157:$O$164,,0,1),0),
_xlpm.col, IF(_xlfn.XLOOKUP(LEFT(J271),$L$157:$L$164,$N$157:$N$164,,0,1),--RIGHT(J271)*_xlfn.XLOOKUP(LEFT(J271),$L$157:$L$164,$P$157:$P$164,,0,1),0),
_xlpm.adjRow, IF(ROW(_xlpm.startCell) + _xlpm.row &lt;= 0, 1, _xlpm.row),
_xlpm.adjCol, IF(COLUMN(_xlpm.startCell) + _xlpm.col &lt;= 0, 1, _xlpm.col),
_xlpm.ref, OFFSET(INDIRECT(AI271),_xlpm.adjRow,_xlpm.adjCol,1,1),
ADDRESS(_xlfn.IFS(ROW(_xlpm.ref)&lt;8,8,ROW(_xlpm.ref)&gt;27,27,TRUE,ROW(_xlpm.ref)),_xlfn.IFS(COLUMN(_xlpm.ref)&lt;5,5,COLUMN(_xlpm.ref)&gt;64,64,TRUE,COLUMN(_xlpm.ref)),4,1))</f>
        <v>U8</v>
      </c>
      <c r="AK271" s="1" t="str" cm="1">
        <f t="array" aca="1" ref="AK271" ca="1">_xlfn.LET(
_xlpm.startCell, INDIRECT(AJ271),
_xlpm.row, IF(_xlfn.XLOOKUP(LEFT(K271),$L$157:$L$164,$M$157:$M$164,,0,1),--RIGHT(K271)*_xlfn.XLOOKUP(LEFT(K271),$L$157:$L$164,$O$157:$O$164,,0,1),0),
_xlpm.col, IF(_xlfn.XLOOKUP(LEFT(K271),$L$157:$L$164,$N$157:$N$164,,0,1),--RIGHT(K271)*_xlfn.XLOOKUP(LEFT(K271),$L$157:$L$164,$P$157:$P$164,,0,1),0),
_xlpm.adjRow, IF(ROW(_xlpm.startCell) + _xlpm.row &lt;= 0, 1, _xlpm.row),
_xlpm.adjCol, IF(COLUMN(_xlpm.startCell) + _xlpm.col &lt;= 0, 1, _xlpm.col),
_xlpm.ref, OFFSET(INDIRECT(AJ271),_xlpm.adjRow,_xlpm.adjCol,1,1),
ADDRESS(_xlfn.IFS(ROW(_xlpm.ref)&lt;8,8,ROW(_xlpm.ref)&gt;27,27,TRUE,ROW(_xlpm.ref)),_xlfn.IFS(COLUMN(_xlpm.ref)&lt;5,5,COLUMN(_xlpm.ref)&gt;64,64,TRUE,COLUMN(_xlpm.ref)),4,1))</f>
        <v>U11</v>
      </c>
      <c r="AL271" s="1" t="str" cm="1">
        <f t="array" aca="1" ref="AL271" ca="1">_xlfn.LET(
_xlpm.startCell, INDIRECT(AK271),
_xlpm.row, IF(_xlfn.XLOOKUP(LEFT(L271),$L$157:$L$164,$M$157:$M$164,,0,1),--RIGHT(L271)*_xlfn.XLOOKUP(LEFT(L271),$L$157:$L$164,$O$157:$O$164,,0,1),0),
_xlpm.col, IF(_xlfn.XLOOKUP(LEFT(L271),$L$157:$L$164,$N$157:$N$164,,0,1),--RIGHT(L271)*_xlfn.XLOOKUP(LEFT(L271),$L$157:$L$164,$P$157:$P$164,,0,1),0),
_xlpm.adjRow, IF(ROW(_xlpm.startCell) + _xlpm.row &lt;= 0, 1, _xlpm.row),
_xlpm.adjCol, IF(COLUMN(_xlpm.startCell) + _xlpm.col &lt;= 0, 1, _xlpm.col),
_xlpm.ref, OFFSET(INDIRECT(AK271),_xlpm.adjRow,_xlpm.adjCol,1,1),
ADDRESS(_xlfn.IFS(ROW(_xlpm.ref)&lt;8,8,ROW(_xlpm.ref)&gt;27,27,TRUE,ROW(_xlpm.ref)),_xlfn.IFS(COLUMN(_xlpm.ref)&lt;5,5,COLUMN(_xlpm.ref)&gt;64,64,TRUE,COLUMN(_xlpm.ref)),4,1))</f>
        <v>W11</v>
      </c>
      <c r="AM271" s="1" t="str" cm="1">
        <f t="array" aca="1" ref="AM271" ca="1">_xlfn.LET(
_xlpm.startCell, INDIRECT(AL271),
_xlpm.row, IF(_xlfn.XLOOKUP(LEFT(M271),$L$157:$L$164,$M$157:$M$164,,0,1),--RIGHT(M271)*_xlfn.XLOOKUP(LEFT(M271),$L$157:$L$164,$O$157:$O$164,,0,1),0),
_xlpm.col, IF(_xlfn.XLOOKUP(LEFT(M271),$L$157:$L$164,$N$157:$N$164,,0,1),--RIGHT(M271)*_xlfn.XLOOKUP(LEFT(M271),$L$157:$L$164,$P$157:$P$164,,0,1),0),
_xlpm.adjRow, IF(ROW(_xlpm.startCell) + _xlpm.row &lt;= 0, 1, _xlpm.row),
_xlpm.adjCol, IF(COLUMN(_xlpm.startCell) + _xlpm.col &lt;= 0, 1, _xlpm.col),
_xlpm.ref, OFFSET(INDIRECT(AL271),_xlpm.adjRow,_xlpm.adjCol,1,1),
ADDRESS(_xlfn.IFS(ROW(_xlpm.ref)&lt;8,8,ROW(_xlpm.ref)&gt;27,27,TRUE,ROW(_xlpm.ref)),_xlfn.IFS(COLUMN(_xlpm.ref)&lt;5,5,COLUMN(_xlpm.ref)&gt;64,64,TRUE,COLUMN(_xlpm.ref)),4,1))</f>
        <v>AE19</v>
      </c>
      <c r="AN271" s="1" t="str" cm="1">
        <f t="array" aca="1" ref="AN271" ca="1">_xlfn.LET(
_xlpm.startCell, INDIRECT(AM271),
_xlpm.row, IF(_xlfn.XLOOKUP(LEFT(N271),$L$157:$L$164,$M$157:$M$164,,0,1),--RIGHT(N271)*_xlfn.XLOOKUP(LEFT(N271),$L$157:$L$164,$O$157:$O$164,,0,1),0),
_xlpm.col, IF(_xlfn.XLOOKUP(LEFT(N271),$L$157:$L$164,$N$157:$N$164,,0,1),--RIGHT(N271)*_xlfn.XLOOKUP(LEFT(N271),$L$157:$L$164,$P$157:$P$164,,0,1),0),
_xlpm.adjRow, IF(ROW(_xlpm.startCell) + _xlpm.row &lt;= 0, 1, _xlpm.row),
_xlpm.adjCol, IF(COLUMN(_xlpm.startCell) + _xlpm.col &lt;= 0, 1, _xlpm.col),
_xlpm.ref, OFFSET(INDIRECT(AM271),_xlpm.adjRow,_xlpm.adjCol,1,1),
ADDRESS(_xlfn.IFS(ROW(_xlpm.ref)&lt;8,8,ROW(_xlpm.ref)&gt;27,27,TRUE,ROW(_xlpm.ref)),_xlfn.IFS(COLUMN(_xlpm.ref)&lt;5,5,COLUMN(_xlpm.ref)&gt;64,64,TRUE,COLUMN(_xlpm.ref)),4,1))</f>
        <v>AE13</v>
      </c>
      <c r="AO271" s="1" t="str" cm="1">
        <f t="array" aca="1" ref="AO271" ca="1">_xlfn.LET(
_xlpm.startCell, INDIRECT(AN271),
_xlpm.row, IF(_xlfn.XLOOKUP(LEFT(O271),$L$157:$L$164,$M$157:$M$164,,0,1),--RIGHT(O271)*_xlfn.XLOOKUP(LEFT(O271),$L$157:$L$164,$O$157:$O$164,,0,1),0),
_xlpm.col, IF(_xlfn.XLOOKUP(LEFT(O271),$L$157:$L$164,$N$157:$N$164,,0,1),--RIGHT(O271)*_xlfn.XLOOKUP(LEFT(O271),$L$157:$L$164,$P$157:$P$164,,0,1),0),
_xlpm.adjRow, IF(ROW(_xlpm.startCell) + _xlpm.row &lt;= 0, 1, _xlpm.row),
_xlpm.adjCol, IF(COLUMN(_xlpm.startCell) + _xlpm.col &lt;= 0, 1, _xlpm.col),
_xlpm.ref, OFFSET(INDIRECT(AN271),_xlpm.adjRow,_xlpm.adjCol,1,1),
ADDRESS(_xlfn.IFS(ROW(_xlpm.ref)&lt;8,8,ROW(_xlpm.ref)&gt;27,27,TRUE,ROW(_xlpm.ref)),_xlfn.IFS(COLUMN(_xlpm.ref)&lt;5,5,COLUMN(_xlpm.ref)&gt;64,64,TRUE,COLUMN(_xlpm.ref)),4,1))</f>
        <v>AE10</v>
      </c>
      <c r="AP271" s="1" t="str" cm="1">
        <f t="array" aca="1" ref="AP271" ca="1">_xlfn.LET(
_xlpm.startCell, INDIRECT(AO271),
_xlpm.row, IF(_xlfn.XLOOKUP(LEFT(P271),$L$157:$L$164,$M$157:$M$164,,0,1),--RIGHT(P271)*_xlfn.XLOOKUP(LEFT(P271),$L$157:$L$164,$O$157:$O$164,,0,1),0),
_xlpm.col, IF(_xlfn.XLOOKUP(LEFT(P271),$L$157:$L$164,$N$157:$N$164,,0,1),--RIGHT(P271)*_xlfn.XLOOKUP(LEFT(P271),$L$157:$L$164,$P$157:$P$164,,0,1),0),
_xlpm.adjRow, IF(ROW(_xlpm.startCell) + _xlpm.row &lt;= 0, 1, _xlpm.row),
_xlpm.adjCol, IF(COLUMN(_xlpm.startCell) + _xlpm.col &lt;= 0, 1, _xlpm.col),
_xlpm.ref, OFFSET(INDIRECT(AO271),_xlpm.adjRow,_xlpm.adjCol,1,1),
ADDRESS(_xlfn.IFS(ROW(_xlpm.ref)&lt;8,8,ROW(_xlpm.ref)&gt;27,27,TRUE,ROW(_xlpm.ref)),_xlfn.IFS(COLUMN(_xlpm.ref)&lt;5,5,COLUMN(_xlpm.ref)&gt;64,64,TRUE,COLUMN(_xlpm.ref)),4,1))</f>
        <v>AI14</v>
      </c>
      <c r="AQ271" s="1" t="str" cm="1">
        <f t="array" aca="1" ref="AQ271" ca="1">_xlfn.LET(
_xlpm.startCell, INDIRECT(AP271),
_xlpm.row, IF(_xlfn.XLOOKUP(LEFT(Q271),$L$157:$L$164,$M$157:$M$164,,0,1),--RIGHT(Q271)*_xlfn.XLOOKUP(LEFT(Q271),$L$157:$L$164,$O$157:$O$164,,0,1),0),
_xlpm.col, IF(_xlfn.XLOOKUP(LEFT(Q271),$L$157:$L$164,$N$157:$N$164,,0,1),--RIGHT(Q271)*_xlfn.XLOOKUP(LEFT(Q271),$L$157:$L$164,$P$157:$P$164,,0,1),0),
_xlpm.adjRow, IF(ROW(_xlpm.startCell) + _xlpm.row &lt;= 0, 1, _xlpm.row),
_xlpm.adjCol, IF(COLUMN(_xlpm.startCell) + _xlpm.col &lt;= 0, 1, _xlpm.col),
_xlpm.ref, OFFSET(INDIRECT(AP271),_xlpm.adjRow,_xlpm.adjCol,1,1),
ADDRESS(_xlfn.IFS(ROW(_xlpm.ref)&lt;8,8,ROW(_xlpm.ref)&gt;27,27,TRUE,ROW(_xlpm.ref)),_xlfn.IFS(COLUMN(_xlpm.ref)&lt;5,5,COLUMN(_xlpm.ref)&gt;64,64,TRUE,COLUMN(_xlpm.ref)),4,1))</f>
        <v>AO8</v>
      </c>
      <c r="AR271" s="1" t="str" cm="1">
        <f t="array" aca="1" ref="AR271" ca="1">_xlfn.LET(
_xlpm.startCell, INDIRECT(AQ271),
_xlpm.row, IF(_xlfn.XLOOKUP(LEFT(R271),$L$157:$L$164,$M$157:$M$164,,0,1),--RIGHT(R271)*_xlfn.XLOOKUP(LEFT(R271),$L$157:$L$164,$O$157:$O$164,,0,1),0),
_xlpm.col, IF(_xlfn.XLOOKUP(LEFT(R271),$L$157:$L$164,$N$157:$N$164,,0,1),--RIGHT(R271)*_xlfn.XLOOKUP(LEFT(R271),$L$157:$L$164,$P$157:$P$164,,0,1),0),
_xlpm.adjRow, IF(ROW(_xlpm.startCell) + _xlpm.row &lt;= 0, 1, _xlpm.row),
_xlpm.adjCol, IF(COLUMN(_xlpm.startCell) + _xlpm.col &lt;= 0, 1, _xlpm.col),
_xlpm.ref, OFFSET(INDIRECT(AQ271),_xlpm.adjRow,_xlpm.adjCol,1,1),
ADDRESS(_xlfn.IFS(ROW(_xlpm.ref)&lt;8,8,ROW(_xlpm.ref)&gt;27,27,TRUE,ROW(_xlpm.ref)),_xlfn.IFS(COLUMN(_xlpm.ref)&lt;5,5,COLUMN(_xlpm.ref)&gt;64,64,TRUE,COLUMN(_xlpm.ref)),4,1))</f>
        <v>AQ8</v>
      </c>
      <c r="AS271" s="1" t="str" cm="1">
        <f t="array" aca="1" ref="AS271" ca="1">_xlfn.LET(
_xlpm.startCell, INDIRECT(AR271),
_xlpm.row, IF(_xlfn.XLOOKUP(LEFT(S271),$L$157:$L$164,$M$157:$M$164,,0,1),--RIGHT(S271)*_xlfn.XLOOKUP(LEFT(S271),$L$157:$L$164,$O$157:$O$164,,0,1),0),
_xlpm.col, IF(_xlfn.XLOOKUP(LEFT(S271),$L$157:$L$164,$N$157:$N$164,,0,1),--RIGHT(S271)*_xlfn.XLOOKUP(LEFT(S271),$L$157:$L$164,$P$157:$P$164,,0,1),0),
_xlpm.adjRow, IF(ROW(_xlpm.startCell) + _xlpm.row &lt;= 0, 1, _xlpm.row),
_xlpm.adjCol, IF(COLUMN(_xlpm.startCell) + _xlpm.col &lt;= 0, 1, _xlpm.col),
_xlpm.ref, OFFSET(INDIRECT(AR271),_xlpm.adjRow,_xlpm.adjCol,1,1),
ADDRESS(_xlfn.IFS(ROW(_xlpm.ref)&lt;8,8,ROW(_xlpm.ref)&gt;27,27,TRUE,ROW(_xlpm.ref)),_xlfn.IFS(COLUMN(_xlpm.ref)&lt;5,5,COLUMN(_xlpm.ref)&gt;64,64,TRUE,COLUMN(_xlpm.ref)),4,1))</f>
        <v>AZ17</v>
      </c>
      <c r="AT271" s="1" t="str" cm="1">
        <f t="array" aca="1" ref="AT271" ca="1">_xlfn.LET(
_xlpm.startCell, INDIRECT(AS271),
_xlpm.row, IF(_xlfn.XLOOKUP(LEFT(T271),$L$157:$L$164,$M$157:$M$164,,0,1),--RIGHT(T271)*_xlfn.XLOOKUP(LEFT(T271),$L$157:$L$164,$O$157:$O$164,,0,1),0),
_xlpm.col, IF(_xlfn.XLOOKUP(LEFT(T271),$L$157:$L$164,$N$157:$N$164,,0,1),--RIGHT(T271)*_xlfn.XLOOKUP(LEFT(T271),$L$157:$L$164,$P$157:$P$164,,0,1),0),
_xlpm.adjRow, IF(ROW(_xlpm.startCell) + _xlpm.row &lt;= 0, 1, _xlpm.row),
_xlpm.adjCol, IF(COLUMN(_xlpm.startCell) + _xlpm.col &lt;= 0, 1, _xlpm.col),
_xlpm.ref, OFFSET(INDIRECT(AS271),_xlpm.adjRow,_xlpm.adjCol,1,1),
ADDRESS(_xlfn.IFS(ROW(_xlpm.ref)&lt;8,8,ROW(_xlpm.ref)&gt;27,27,TRUE,ROW(_xlpm.ref)),_xlfn.IFS(COLUMN(_xlpm.ref)&lt;5,5,COLUMN(_xlpm.ref)&gt;64,64,TRUE,COLUMN(_xlpm.ref)),4,1))</f>
        <v>AW14</v>
      </c>
      <c r="AU271" s="1" t="str" cm="1">
        <f t="array" aca="1" ref="AU271" ca="1">_xlfn.LET(
_xlpm.startCell, INDIRECT(AT271),
_xlpm.row, IF(_xlfn.XLOOKUP(LEFT(U271),$L$157:$L$164,$M$157:$M$164,,0,1),--RIGHT(U271)*_xlfn.XLOOKUP(LEFT(U271),$L$157:$L$164,$O$157:$O$164,,0,1),0),
_xlpm.col, IF(_xlfn.XLOOKUP(LEFT(U271),$L$157:$L$164,$N$157:$N$164,,0,1),--RIGHT(U271)*_xlfn.XLOOKUP(LEFT(U271),$L$157:$L$164,$P$157:$P$164,,0,1),0),
_xlpm.adjRow, IF(ROW(_xlpm.startCell) + _xlpm.row &lt;= 0, 1, _xlpm.row),
_xlpm.adjCol, IF(COLUMN(_xlpm.startCell) + _xlpm.col &lt;= 0, 1, _xlpm.col),
_xlpm.ref, OFFSET(INDIRECT(AT271),_xlpm.adjRow,_xlpm.adjCol,1,1),
ADDRESS(_xlfn.IFS(ROW(_xlpm.ref)&lt;8,8,ROW(_xlpm.ref)&gt;27,27,TRUE,ROW(_xlpm.ref)),_xlfn.IFS(COLUMN(_xlpm.ref)&lt;5,5,COLUMN(_xlpm.ref)&gt;64,64,TRUE,COLUMN(_xlpm.ref)),4,1))</f>
        <v>BE22</v>
      </c>
      <c r="AV271" s="1" t="str" cm="1">
        <f t="array" aca="1" ref="AV271" ca="1">_xlfn.LET(
_xlpm.startCell, INDIRECT(AU271),
_xlpm.row, IF(_xlfn.XLOOKUP(LEFT(V271),$L$157:$L$164,$M$157:$M$164,,0,1),--RIGHT(V271)*_xlfn.XLOOKUP(LEFT(V271),$L$157:$L$164,$O$157:$O$164,,0,1),0),
_xlpm.col, IF(_xlfn.XLOOKUP(LEFT(V271),$L$157:$L$164,$N$157:$N$164,,0,1),--RIGHT(V271)*_xlfn.XLOOKUP(LEFT(V271),$L$157:$L$164,$P$157:$P$164,,0,1),0),
_xlpm.adjRow, IF(ROW(_xlpm.startCell) + _xlpm.row &lt;= 0, 1, _xlpm.row),
_xlpm.adjCol, IF(COLUMN(_xlpm.startCell) + _xlpm.col &lt;= 0, 1, _xlpm.col),
_xlpm.ref, OFFSET(INDIRECT(AU271),_xlpm.adjRow,_xlpm.adjCol,1,1),
ADDRESS(_xlfn.IFS(ROW(_xlpm.ref)&lt;8,8,ROW(_xlpm.ref)&gt;27,27,TRUE,ROW(_xlpm.ref)),_xlfn.IFS(COLUMN(_xlpm.ref)&lt;5,5,COLUMN(_xlpm.ref)&gt;64,64,TRUE,COLUMN(_xlpm.ref)),4,1))</f>
        <v>BH19</v>
      </c>
      <c r="AW271" s="1" t="str" cm="1">
        <f t="array" aca="1" ref="AW271" ca="1">_xlfn.LET(
_xlpm.startCell, INDIRECT(AV271),
_xlpm.row, IF(_xlfn.XLOOKUP(LEFT(W271),$L$157:$L$164,$M$157:$M$164,,0,1),--RIGHT(W271)*_xlfn.XLOOKUP(LEFT(W271),$L$157:$L$164,$O$157:$O$164,,0,1),0),
_xlpm.col, IF(_xlfn.XLOOKUP(LEFT(W271),$L$157:$L$164,$N$157:$N$164,,0,1),--RIGHT(W271)*_xlfn.XLOOKUP(LEFT(W271),$L$157:$L$164,$P$157:$P$164,,0,1),0),
_xlpm.adjRow, IF(ROW(_xlpm.startCell) + _xlpm.row &lt;= 0, 1, _xlpm.row),
_xlpm.adjCol, IF(COLUMN(_xlpm.startCell) + _xlpm.col &lt;= 0, 1, _xlpm.col),
_xlpm.ref, OFFSET(INDIRECT(AV271),_xlpm.adjRow,_xlpm.adjCol,1,1),
ADDRESS(_xlfn.IFS(ROW(_xlpm.ref)&lt;8,8,ROW(_xlpm.ref)&gt;27,27,TRUE,ROW(_xlpm.ref)),_xlfn.IFS(COLUMN(_xlpm.ref)&lt;5,5,COLUMN(_xlpm.ref)&gt;64,64,TRUE,COLUMN(_xlpm.ref)),4,1))</f>
        <v>BL27</v>
      </c>
      <c r="AX271" s="1" t="str" cm="1">
        <f t="array" aca="1" ref="AX271" ca="1">_xlfn.LET(
_xlpm.startCell, INDIRECT(AW271),
_xlpm.row, IF(_xlfn.XLOOKUP(LEFT(X271),$L$157:$L$164,$M$157:$M$164,,0,1),--RIGHT(X271)*_xlfn.XLOOKUP(LEFT(X271),$L$157:$L$164,$O$157:$O$164,,0,1),0),
_xlpm.col, IF(_xlfn.XLOOKUP(LEFT(X271),$L$157:$L$164,$N$157:$N$164,,0,1),--RIGHT(X271)*_xlfn.XLOOKUP(LEFT(X271),$L$157:$L$164,$P$157:$P$164,,0,1),0),
_xlpm.adjRow, IF(ROW(_xlpm.startCell) + _xlpm.row &lt;= 0, 1, _xlpm.row),
_xlpm.adjCol, IF(COLUMN(_xlpm.startCell) + _xlpm.col &lt;= 0, 1, _xlpm.col),
_xlpm.ref, OFFSET(INDIRECT(AW271),_xlpm.adjRow,_xlpm.adjCol,1,1),
ADDRESS(_xlfn.IFS(ROW(_xlpm.ref)&lt;8,8,ROW(_xlpm.ref)&gt;27,27,TRUE,ROW(_xlpm.ref)),_xlfn.IFS(COLUMN(_xlpm.ref)&lt;5,5,COLUMN(_xlpm.ref)&gt;64,64,TRUE,COLUMN(_xlpm.ref)),4,1))</f>
        <v>BK27</v>
      </c>
      <c r="AY271" s="1" t="str" cm="1">
        <f t="array" aca="1" ref="AY271" ca="1">_xlfn.LET(
_xlpm.startCell, INDIRECT(AX271),
_xlpm.row, IF(_xlfn.XLOOKUP(LEFT(Y271),$L$157:$L$164,$M$157:$M$164,,0,1),--RIGHT(Y271)*_xlfn.XLOOKUP(LEFT(Y271),$L$157:$L$164,$O$157:$O$164,,0,1),0),
_xlpm.col, IF(_xlfn.XLOOKUP(LEFT(Y271),$L$157:$L$164,$N$157:$N$164,,0,1),--RIGHT(Y271)*_xlfn.XLOOKUP(LEFT(Y271),$L$157:$L$164,$P$157:$P$164,,0,1),0),
_xlpm.adjRow, IF(ROW(_xlpm.startCell) + _xlpm.row &lt;= 0, 1, _xlpm.row),
_xlpm.adjCol, IF(COLUMN(_xlpm.startCell) + _xlpm.col &lt;= 0, 1, _xlpm.col),
_xlpm.ref, OFFSET(INDIRECT(AX271),_xlpm.adjRow,_xlpm.adjCol,1,1),
ADDRESS(_xlfn.IFS(ROW(_xlpm.ref)&lt;8,8,ROW(_xlpm.ref)&gt;27,27,TRUE,ROW(_xlpm.ref)),_xlfn.IFS(COLUMN(_xlpm.ref)&lt;5,5,COLUMN(_xlpm.ref)&gt;64,64,TRUE,COLUMN(_xlpm.ref)),4,1))</f>
        <v>BL21</v>
      </c>
      <c r="AZ271" s="1" t="str" cm="1">
        <f t="array" aca="1" ref="AZ271" ca="1">_xlfn.LET(
_xlpm.startCell, INDIRECT(AY271),
_xlpm.row, IF(_xlfn.XLOOKUP(LEFT(Z271),$L$157:$L$164,$M$157:$M$164,,0,1),--RIGHT(Z271)*_xlfn.XLOOKUP(LEFT(Z271),$L$157:$L$164,$O$157:$O$164,,0,1),0),
_xlpm.col, IF(_xlfn.XLOOKUP(LEFT(Z271),$L$157:$L$164,$N$157:$N$164,,0,1),--RIGHT(Z271)*_xlfn.XLOOKUP(LEFT(Z271),$L$157:$L$164,$P$157:$P$164,,0,1),0),
_xlpm.adjRow, IF(ROW(_xlpm.startCell) + _xlpm.row &lt;= 0, 1, _xlpm.row),
_xlpm.adjCol, IF(COLUMN(_xlpm.startCell) + _xlpm.col &lt;= 0, 1, _xlpm.col),
_xlpm.ref, OFFSET(INDIRECT(AY271),_xlpm.adjRow,_xlpm.adjCol,1,1),
ADDRESS(_xlfn.IFS(ROW(_xlpm.ref)&lt;8,8,ROW(_xlpm.ref)&gt;27,27,TRUE,ROW(_xlpm.ref)),_xlfn.IFS(COLUMN(_xlpm.ref)&lt;5,5,COLUMN(_xlpm.ref)&gt;64,64,TRUE,COLUMN(_xlpm.ref)),4,1))</f>
        <v>BL27</v>
      </c>
      <c r="BA271" s="1" t="str" cm="1">
        <f t="array" aca="1" ref="BA271" ca="1">_xlfn.LET(
_xlpm.startCell, INDIRECT(AZ271),
_xlpm.row, IF(_xlfn.XLOOKUP(LEFT(AA271),$L$157:$L$164,$M$157:$M$164,,0,1),--RIGHT(AA271)*_xlfn.XLOOKUP(LEFT(AA271),$L$157:$L$164,$O$157:$O$164,,0,1),0),
_xlpm.col, IF(_xlfn.XLOOKUP(LEFT(AA271),$L$157:$L$164,$N$157:$N$164,,0,1),--RIGHT(AA271)*_xlfn.XLOOKUP(LEFT(AA271),$L$157:$L$164,$P$157:$P$164,,0,1),0),
_xlpm.adjRow, IF(ROW(_xlpm.startCell) + _xlpm.row &lt;= 0, 1, _xlpm.row),
_xlpm.adjCol, IF(COLUMN(_xlpm.startCell) + _xlpm.col &lt;= 0, 1, _xlpm.col),
_xlpm.ref, OFFSET(INDIRECT(AZ271),_xlpm.adjRow,_xlpm.adjCol,1,1),
ADDRESS(_xlfn.IFS(ROW(_xlpm.ref)&lt;8,8,ROW(_xlpm.ref)&gt;27,27,TRUE,ROW(_xlpm.ref)),_xlfn.IFS(COLUMN(_xlpm.ref)&lt;5,5,COLUMN(_xlpm.ref)&gt;64,64,TRUE,COLUMN(_xlpm.ref)),4,1))</f>
        <v>BI24</v>
      </c>
      <c r="BB271" s="1" t="str" cm="1">
        <f t="array" aca="1" ref="BB271" ca="1">_xlfn.LET(
_xlpm.startCell, INDIRECT(BA271),
_xlpm.row, IF(_xlfn.XLOOKUP(LEFT(AB271),$L$157:$L$164,$M$157:$M$164,,0,1),--RIGHT(AB271)*_xlfn.XLOOKUP(LEFT(AB271),$L$157:$L$164,$O$157:$O$164,,0,1),0),
_xlpm.col, IF(_xlfn.XLOOKUP(LEFT(AB271),$L$157:$L$164,$N$157:$N$164,,0,1),--RIGHT(AB271)*_xlfn.XLOOKUP(LEFT(AB271),$L$157:$L$164,$P$157:$P$164,,0,1),0),
_xlpm.adjRow, IF(ROW(_xlpm.startCell) + _xlpm.row &lt;= 0, 1, _xlpm.row),
_xlpm.adjCol, IF(COLUMN(_xlpm.startCell) + _xlpm.col &lt;= 0, 1, _xlpm.col),
_xlpm.ref, OFFSET(INDIRECT(BA271),_xlpm.adjRow,_xlpm.adjCol,1,1),
ADDRESS(_xlfn.IFS(ROW(_xlpm.ref)&lt;8,8,ROW(_xlpm.ref)&gt;27,27,TRUE,ROW(_xlpm.ref)),_xlfn.IFS(COLUMN(_xlpm.ref)&lt;5,5,COLUMN(_xlpm.ref)&gt;64,64,TRUE,COLUMN(_xlpm.ref)),4,1))</f>
        <v>BL27</v>
      </c>
      <c r="BC271" s="1" t="str" cm="1">
        <f t="array" aca="1" ref="BC271" ca="1">_xlfn.LET(
_xlpm.startCell, INDIRECT(BB271),
_xlpm.row, IF(_xlfn.XLOOKUP(LEFT(AC271),$L$157:$L$164,$M$157:$M$164,,0,1),--RIGHT(AC271)*_xlfn.XLOOKUP(LEFT(AC271),$L$157:$L$164,$O$157:$O$164,,0,1),0),
_xlpm.col, IF(_xlfn.XLOOKUP(LEFT(AC271),$L$157:$L$164,$N$157:$N$164,,0,1),--RIGHT(AC271)*_xlfn.XLOOKUP(LEFT(AC271),$L$157:$L$164,$P$157:$P$164,,0,1),0),
_xlpm.adjRow, IF(ROW(_xlpm.startCell) + _xlpm.row &lt;= 0, 1, _xlpm.row),
_xlpm.adjCol, IF(COLUMN(_xlpm.startCell) + _xlpm.col &lt;= 0, 1, _xlpm.col),
_xlpm.ref, OFFSET(INDIRECT(BB271),_xlpm.adjRow,_xlpm.adjCol,1,1),
ADDRESS(_xlfn.IFS(ROW(_xlpm.ref)&lt;8,8,ROW(_xlpm.ref)&gt;27,27,TRUE,ROW(_xlpm.ref)),_xlfn.IFS(COLUMN(_xlpm.ref)&lt;5,5,COLUMN(_xlpm.ref)&gt;64,64,TRUE,COLUMN(_xlpm.ref)),4,1))</f>
        <v>BL18</v>
      </c>
      <c r="BD271" s="1" t="str" cm="1">
        <f t="array" aca="1" ref="BD271" ca="1">_xlfn.LET(
_xlpm.startCell, INDIRECT(BC271),
_xlpm.row, IF(_xlfn.XLOOKUP(LEFT(AD271),$L$157:$L$164,$M$157:$M$164,,0,1),--RIGHT(AD271)*_xlfn.XLOOKUP(LEFT(AD271),$L$157:$L$164,$O$157:$O$164,,0,1),0),
_xlpm.col, IF(_xlfn.XLOOKUP(LEFT(AD271),$L$157:$L$164,$N$157:$N$164,,0,1),--RIGHT(AD271)*_xlfn.XLOOKUP(LEFT(AD271),$L$157:$L$164,$P$157:$P$164,,0,1),0),
_xlpm.adjRow, IF(ROW(_xlpm.startCell) + _xlpm.row &lt;= 0, 1, _xlpm.row),
_xlpm.adjCol, IF(COLUMN(_xlpm.startCell) + _xlpm.col &lt;= 0, 1, _xlpm.col),
_xlpm.ref, OFFSET(INDIRECT(BC271),_xlpm.adjRow,_xlpm.adjCol,1,1),
ADDRESS(_xlfn.IFS(ROW(_xlpm.ref)&lt;8,8,ROW(_xlpm.ref)&gt;27,27,TRUE,ROW(_xlpm.ref)),_xlfn.IFS(COLUMN(_xlpm.ref)&lt;5,5,COLUMN(_xlpm.ref)&gt;64,64,TRUE,COLUMN(_xlpm.ref)),4,1))</f>
        <v>BL21</v>
      </c>
      <c r="BE271" s="1" t="str" cm="1">
        <f t="array" aca="1" ref="BE271" ca="1">_xlfn.LET(
_xlpm.startCell, INDIRECT(BD271),
_xlpm.row, IF(_xlfn.XLOOKUP(LEFT(AE271),$L$157:$L$164,$M$157:$M$164,,0,1),--RIGHT(AE271)*_xlfn.XLOOKUP(LEFT(AE271),$L$157:$L$164,$O$157:$O$164,,0,1),0),
_xlpm.col, IF(_xlfn.XLOOKUP(LEFT(AE271),$L$157:$L$164,$N$157:$N$164,,0,1),--RIGHT(AE271)*_xlfn.XLOOKUP(LEFT(AE271),$L$157:$L$164,$P$157:$P$164,,0,1),0),
_xlpm.adjRow, IF(ROW(_xlpm.startCell) + _xlpm.row &lt;= 0, 1, _xlpm.row),
_xlpm.adjCol, IF(COLUMN(_xlpm.startCell) + _xlpm.col &lt;= 0, 1, _xlpm.col),
_xlpm.ref, OFFSET(INDIRECT(BD271),_xlpm.adjRow,_xlpm.adjCol,1,1),
ADDRESS(_xlfn.IFS(ROW(_xlpm.ref)&lt;8,8,ROW(_xlpm.ref)&gt;27,27,TRUE,ROW(_xlpm.ref)),_xlfn.IFS(COLUMN(_xlpm.ref)&lt;5,5,COLUMN(_xlpm.ref)&gt;64,64,TRUE,COLUMN(_xlpm.ref)),4,1))</f>
        <v>BD13</v>
      </c>
      <c r="BF271" s="1" t="str" cm="1">
        <f t="array" aca="1" ref="BF271" ca="1">_xlfn.LET(
_xlpm.startCell, INDIRECT(BE271),
_xlpm.row, IF(_xlfn.XLOOKUP(LEFT(AF271),$L$157:$L$164,$M$157:$M$164,,0,1),--RIGHT(AF271)*_xlfn.XLOOKUP(LEFT(AF271),$L$157:$L$164,$O$157:$O$164,,0,1),0),
_xlpm.col, IF(_xlfn.XLOOKUP(LEFT(AF271),$L$157:$L$164,$N$157:$N$164,,0,1),--RIGHT(AF271)*_xlfn.XLOOKUP(LEFT(AF271),$L$157:$L$164,$P$157:$P$164,,0,1),0),
_xlpm.adjRow, IF(ROW(_xlpm.startCell) + _xlpm.row &lt;= 0, 1, _xlpm.row),
_xlpm.adjCol, IF(COLUMN(_xlpm.startCell) + _xlpm.col &lt;= 0, 1, _xlpm.col),
_xlpm.ref, OFFSET(INDIRECT(BE271),_xlpm.adjRow,_xlpm.adjCol,1,1),
ADDRESS(_xlfn.IFS(ROW(_xlpm.ref)&lt;8,8,ROW(_xlpm.ref)&gt;27,27,TRUE,ROW(_xlpm.ref)),_xlfn.IFS(COLUMN(_xlpm.ref)&lt;5,5,COLUMN(_xlpm.ref)&gt;64,64,TRUE,COLUMN(_xlpm.ref)),4,1))</f>
        <v>AU13</v>
      </c>
      <c r="BG271" s="4"/>
      <c r="BH271" s="4" t="b" cm="1">
        <f t="array" aca="1" ref="BH271" ca="1">AND(ROW(INDIRECT(AH271,TRUE))&gt;=8,OR(COLUMN(INDIRECT(AH271, TRUE))&gt;=60,COLUMN(INDIRECT(AH271, TRUE))&lt;=9))</f>
        <v>0</v>
      </c>
      <c r="BI271" s="4" t="b" cm="1">
        <f t="array" aca="1" ref="BI271" ca="1">AND(ROW(INDIRECT(AI271,TRUE))&gt;=8,OR(COLUMN(INDIRECT(AI271, TRUE))&gt;=60,COLUMN(INDIRECT(AI271, TRUE))&lt;=9))</f>
        <v>0</v>
      </c>
      <c r="BJ271" s="4" t="b" cm="1">
        <f t="array" aca="1" ref="BJ271" ca="1">AND(ROW(INDIRECT(AJ271,TRUE))&gt;=8,OR(COLUMN(INDIRECT(AJ271, TRUE))&gt;=60,COLUMN(INDIRECT(AJ271, TRUE))&lt;=9))</f>
        <v>0</v>
      </c>
      <c r="BK271" s="4" t="b" cm="1">
        <f t="array" aca="1" ref="BK271" ca="1">AND(ROW(INDIRECT(AK271,TRUE))&gt;=8,OR(COLUMN(INDIRECT(AK271, TRUE))&gt;=60,COLUMN(INDIRECT(AK271, TRUE))&lt;=9))</f>
        <v>0</v>
      </c>
      <c r="BL271" s="4" t="b" cm="1">
        <f t="array" aca="1" ref="BL271" ca="1">AND(ROW(INDIRECT(AL271,TRUE))&gt;=8,OR(COLUMN(INDIRECT(AL271, TRUE))&gt;=60,COLUMN(INDIRECT(AL271, TRUE))&lt;=9))</f>
        <v>0</v>
      </c>
      <c r="BM271" s="4" t="b" cm="1">
        <f t="array" aca="1" ref="BM271" ca="1">AND(ROW(INDIRECT(AM271,TRUE))&gt;=8,OR(COLUMN(INDIRECT(AM271, TRUE))&gt;=60,COLUMN(INDIRECT(AM271, TRUE))&lt;=9))</f>
        <v>0</v>
      </c>
      <c r="BN271" s="4" t="b" cm="1">
        <f t="array" aca="1" ref="BN271" ca="1">AND(ROW(INDIRECT(AN271,TRUE))&gt;=8,OR(COLUMN(INDIRECT(AN271, TRUE))&gt;=60,COLUMN(INDIRECT(AN271, TRUE))&lt;=9))</f>
        <v>0</v>
      </c>
      <c r="BO271" s="4" t="b" cm="1">
        <f t="array" aca="1" ref="BO271" ca="1">AND(ROW(INDIRECT(AO271,TRUE))&gt;=8,OR(COLUMN(INDIRECT(AO271, TRUE))&gt;=60,COLUMN(INDIRECT(AO271, TRUE))&lt;=9))</f>
        <v>0</v>
      </c>
      <c r="BP271" s="4" t="b" cm="1">
        <f t="array" aca="1" ref="BP271" ca="1">AND(ROW(INDIRECT(AP271,TRUE))&gt;=8,OR(COLUMN(INDIRECT(AP271, TRUE))&gt;=60,COLUMN(INDIRECT(AP271, TRUE))&lt;=9))</f>
        <v>0</v>
      </c>
      <c r="BQ271" s="4" t="b" cm="1">
        <f t="array" aca="1" ref="BQ271" ca="1">AND(ROW(INDIRECT(AQ271,TRUE))&gt;=8,OR(COLUMN(INDIRECT(AQ271, TRUE))&gt;=60,COLUMN(INDIRECT(AQ271, TRUE))&lt;=9))</f>
        <v>0</v>
      </c>
      <c r="BR271" s="4" t="b" cm="1">
        <f t="array" aca="1" ref="BR271" ca="1">AND(ROW(INDIRECT(AR271,TRUE))&gt;=8,OR(COLUMN(INDIRECT(AR271, TRUE))&gt;=60,COLUMN(INDIRECT(AR271, TRUE))&lt;=9))</f>
        <v>0</v>
      </c>
      <c r="BS271" s="4" t="b" cm="1">
        <f t="array" aca="1" ref="BS271" ca="1">AND(ROW(INDIRECT(AS271,TRUE))&gt;=8,OR(COLUMN(INDIRECT(AS271, TRUE))&gt;=60,COLUMN(INDIRECT(AS271, TRUE))&lt;=9))</f>
        <v>0</v>
      </c>
      <c r="BT271" s="4" t="b" cm="1">
        <f t="array" aca="1" ref="BT271" ca="1">AND(ROW(INDIRECT(AT271,TRUE))&gt;=8,OR(COLUMN(INDIRECT(AT271, TRUE))&gt;=60,COLUMN(INDIRECT(AT271, TRUE))&lt;=9))</f>
        <v>0</v>
      </c>
      <c r="BU271" s="4" t="b" cm="1">
        <f t="array" aca="1" ref="BU271" ca="1">AND(ROW(INDIRECT(AU271,TRUE))&gt;=8,OR(COLUMN(INDIRECT(AU271, TRUE))&gt;=60,COLUMN(INDIRECT(AU271, TRUE))&lt;=9))</f>
        <v>0</v>
      </c>
      <c r="BV271" s="4" t="b" cm="1">
        <f t="array" aca="1" ref="BV271" ca="1">AND(ROW(INDIRECT(AV271,TRUE))&gt;=8,OR(COLUMN(INDIRECT(AV271, TRUE))&gt;=60,COLUMN(INDIRECT(AV271, TRUE))&lt;=9))</f>
        <v>1</v>
      </c>
      <c r="BW271" s="4" t="b" cm="1">
        <f t="array" aca="1" ref="BW271" ca="1">AND(ROW(INDIRECT(AW271,TRUE))&gt;=8,OR(COLUMN(INDIRECT(AW271, TRUE))&gt;=60,COLUMN(INDIRECT(AW271, TRUE))&lt;=9))</f>
        <v>1</v>
      </c>
      <c r="BX271" s="4" t="b" cm="1">
        <f t="array" aca="1" ref="BX271" ca="1">AND(ROW(INDIRECT(AX271,TRUE))&gt;=8,OR(COLUMN(INDIRECT(AX271, TRUE))&gt;=60,COLUMN(INDIRECT(AX271, TRUE))&lt;=9))</f>
        <v>1</v>
      </c>
      <c r="BY271" s="4" t="b" cm="1">
        <f t="array" aca="1" ref="BY271" ca="1">AND(ROW(INDIRECT(AY271,TRUE))&gt;=8,OR(COLUMN(INDIRECT(AY271, TRUE))&gt;=60,COLUMN(INDIRECT(AY271, TRUE))&lt;=9))</f>
        <v>1</v>
      </c>
      <c r="BZ271" s="4" t="b" cm="1">
        <f t="array" aca="1" ref="BZ271" ca="1">AND(ROW(INDIRECT(AZ271,TRUE))&gt;=8,OR(COLUMN(INDIRECT(AZ271, TRUE))&gt;=60,COLUMN(INDIRECT(AZ271, TRUE))&lt;=9))</f>
        <v>1</v>
      </c>
      <c r="CA271" s="4" t="b" cm="1">
        <f t="array" aca="1" ref="CA271" ca="1">AND(ROW(INDIRECT(BA271,TRUE))&gt;=8,OR(COLUMN(INDIRECT(BA271, TRUE))&gt;=60,COLUMN(INDIRECT(BA271, TRUE))&lt;=9))</f>
        <v>1</v>
      </c>
      <c r="CB271" s="4" t="b" cm="1">
        <f t="array" aca="1" ref="CB271" ca="1">AND(ROW(INDIRECT(BB271,TRUE))&gt;=8,OR(COLUMN(INDIRECT(BB271, TRUE))&gt;=60,COLUMN(INDIRECT(BB271, TRUE))&lt;=9))</f>
        <v>1</v>
      </c>
      <c r="CC271" s="4" t="b" cm="1">
        <f t="array" aca="1" ref="CC271" ca="1">AND(ROW(INDIRECT(BC271,TRUE))&gt;=8,OR(COLUMN(INDIRECT(BC271, TRUE))&gt;=60,COLUMN(INDIRECT(BC271, TRUE))&lt;=9))</f>
        <v>1</v>
      </c>
      <c r="CD271" s="4" t="b" cm="1">
        <f t="array" aca="1" ref="CD271" ca="1">AND(ROW(INDIRECT(BD271,TRUE))&gt;=8,OR(COLUMN(INDIRECT(BD271, TRUE))&gt;=60,COLUMN(INDIRECT(BD271, TRUE))&lt;=9))</f>
        <v>1</v>
      </c>
      <c r="CE271" s="4" t="b" cm="1">
        <f t="array" aca="1" ref="CE271" ca="1">AND(ROW(INDIRECT(BE271,TRUE))&gt;=8,OR(COLUMN(INDIRECT(BE271, TRUE))&gt;=60,COLUMN(INDIRECT(BE271, TRUE))&lt;=9))</f>
        <v>0</v>
      </c>
      <c r="CF271" s="4" t="b" cm="1">
        <f t="array" aca="1" ref="CF271" ca="1">AND(ROW(INDIRECT(BF271,TRUE))&gt;=8,OR(COLUMN(INDIRECT(BF271, TRUE))&gt;=60,COLUMN(INDIRECT(BF271, TRUE))&lt;=9))</f>
        <v>0</v>
      </c>
      <c r="CG271" s="4"/>
      <c r="CH271" s="215">
        <f t="shared" ca="1" si="7"/>
        <v>15</v>
      </c>
      <c r="CI271" s="4"/>
      <c r="CL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row>
    <row r="272" spans="2:250" ht="23.25">
      <c r="B272" s="14">
        <f t="shared" ref="B272:B288" si="8">B271+1</f>
        <v>124</v>
      </c>
      <c r="C272" s="12">
        <v>7</v>
      </c>
      <c r="D272" s="161">
        <v>10</v>
      </c>
      <c r="E272" s="21">
        <f ca="1"/>
        <v>4</v>
      </c>
      <c r="G272" s="15" t="s">
        <v>138</v>
      </c>
      <c r="H272" s="15" t="s">
        <v>113</v>
      </c>
      <c r="I272" s="15" t="s">
        <v>98</v>
      </c>
      <c r="J272" s="15" t="s">
        <v>51</v>
      </c>
      <c r="K272" s="15" t="s">
        <v>70</v>
      </c>
      <c r="L272" s="15" t="s">
        <v>60</v>
      </c>
      <c r="M272" s="15" t="s">
        <v>53</v>
      </c>
      <c r="N272" s="15" t="s">
        <v>76</v>
      </c>
      <c r="O272" s="15" t="s">
        <v>76</v>
      </c>
      <c r="P272" s="15" t="s">
        <v>110</v>
      </c>
      <c r="Q272" s="15" t="s">
        <v>59</v>
      </c>
      <c r="R272" s="15" t="s">
        <v>111</v>
      </c>
      <c r="S272" s="15" t="s">
        <v>119</v>
      </c>
      <c r="T272" s="15" t="s">
        <v>107</v>
      </c>
      <c r="U272" s="15" t="s">
        <v>71</v>
      </c>
      <c r="V272" s="15" t="s">
        <v>104</v>
      </c>
      <c r="W272" s="15" t="s">
        <v>76</v>
      </c>
      <c r="X272" s="15" t="s">
        <v>122</v>
      </c>
      <c r="Y272" s="15" t="s">
        <v>76</v>
      </c>
      <c r="Z272" s="15" t="s">
        <v>127</v>
      </c>
      <c r="AA272" s="15" t="s">
        <v>101</v>
      </c>
      <c r="AB272" s="15" t="s">
        <v>95</v>
      </c>
      <c r="AC272" s="15" t="s">
        <v>125</v>
      </c>
      <c r="AD272" s="15" t="s">
        <v>95</v>
      </c>
      <c r="AE272" s="15" t="s">
        <v>106</v>
      </c>
      <c r="AF272" s="15" t="s">
        <v>66</v>
      </c>
      <c r="AH272" s="1" t="str" cm="1">
        <f t="array" aca="1" ref="AH272" ca="1">_xlfn.LET(
_xlpm.startCell, INDIRECT(G272),
_xlpm.row, IF(_xlfn.XLOOKUP(LEFT(H272),$L$157:$L$164,$M$157:$M$164,,0,1),--RIGHT(H272)*_xlfn.XLOOKUP(LEFT(H272),$L$157:$L$164,$O$157:$O$164,,0,1),0),
_xlpm.col, IF(_xlfn.XLOOKUP(LEFT(H272),$L$157:$L$164,$N$157:$N$164,,0,1),--RIGHT(H272)*_xlfn.XLOOKUP(LEFT(H272),$L$157:$L$164,$P$157:$P$164,,0,1),0),
_xlpm.adjRow, IF(ROW(_xlpm.startCell) + _xlpm.row &lt;= 0, 1, _xlpm.row),
_xlpm.adjCol, IF(COLUMN(_xlpm.startCell) + _xlpm.col &lt;= 0, 1, _xlpm.col),
_xlpm.ref, OFFSET(INDIRECT(G272),_xlpm.adjRow,_xlpm.adjCol,1,1),
ADDRESS(_xlfn.IFS(ROW(_xlpm.ref)&lt;8,8,ROW(_xlpm.ref)&gt;27,27,TRUE,ROW(_xlpm.ref)),_xlfn.IFS(COLUMN(_xlpm.ref)&lt;5,5,COLUMN(_xlpm.ref)&gt;64,64,TRUE,COLUMN(_xlpm.ref)),4,1))</f>
        <v>X13</v>
      </c>
      <c r="AI272" s="1" t="str" cm="1">
        <f t="array" aca="1" ref="AI272" ca="1">_xlfn.LET(
_xlpm.startCell, INDIRECT(AH272),
_xlpm.row, IF(_xlfn.XLOOKUP(LEFT(I272),$L$157:$L$164,$M$157:$M$164,,0,1),--RIGHT(I272)*_xlfn.XLOOKUP(LEFT(I272),$L$157:$L$164,$O$157:$O$164,,0,1),0),
_xlpm.col, IF(_xlfn.XLOOKUP(LEFT(I272),$L$157:$L$164,$N$157:$N$164,,0,1),--RIGHT(I272)*_xlfn.XLOOKUP(LEFT(I272),$L$157:$L$164,$P$157:$P$164,,0,1),0),
_xlpm.adjRow, IF(ROW(_xlpm.startCell) + _xlpm.row &lt;= 0, 1, _xlpm.row),
_xlpm.adjCol, IF(COLUMN(_xlpm.startCell) + _xlpm.col &lt;= 0, 1, _xlpm.col),
_xlpm.ref, OFFSET(INDIRECT(AH272),_xlpm.adjRow,_xlpm.adjCol,1,1),
ADDRESS(_xlfn.IFS(ROW(_xlpm.ref)&lt;8,8,ROW(_xlpm.ref)&gt;27,27,TRUE,ROW(_xlpm.ref)),_xlfn.IFS(COLUMN(_xlpm.ref)&lt;5,5,COLUMN(_xlpm.ref)&gt;64,64,TRUE,COLUMN(_xlpm.ref)),4,1))</f>
        <v>X11</v>
      </c>
      <c r="AJ272" s="1" t="str" cm="1">
        <f t="array" aca="1" ref="AJ272" ca="1">_xlfn.LET(
_xlpm.startCell, INDIRECT(AI272),
_xlpm.row, IF(_xlfn.XLOOKUP(LEFT(J272),$L$157:$L$164,$M$157:$M$164,,0,1),--RIGHT(J272)*_xlfn.XLOOKUP(LEFT(J272),$L$157:$L$164,$O$157:$O$164,,0,1),0),
_xlpm.col, IF(_xlfn.XLOOKUP(LEFT(J272),$L$157:$L$164,$N$157:$N$164,,0,1),--RIGHT(J272)*_xlfn.XLOOKUP(LEFT(J272),$L$157:$L$164,$P$157:$P$164,,0,1),0),
_xlpm.adjRow, IF(ROW(_xlpm.startCell) + _xlpm.row &lt;= 0, 1, _xlpm.row),
_xlpm.adjCol, IF(COLUMN(_xlpm.startCell) + _xlpm.col &lt;= 0, 1, _xlpm.col),
_xlpm.ref, OFFSET(INDIRECT(AI272),_xlpm.adjRow,_xlpm.adjCol,1,1),
ADDRESS(_xlfn.IFS(ROW(_xlpm.ref)&lt;8,8,ROW(_xlpm.ref)&gt;27,27,TRUE,ROW(_xlpm.ref)),_xlfn.IFS(COLUMN(_xlpm.ref)&lt;5,5,COLUMN(_xlpm.ref)&gt;64,64,TRUE,COLUMN(_xlpm.ref)),4,1))</f>
        <v>P19</v>
      </c>
      <c r="AK272" s="1" t="str" cm="1">
        <f t="array" aca="1" ref="AK272" ca="1">_xlfn.LET(
_xlpm.startCell, INDIRECT(AJ272),
_xlpm.row, IF(_xlfn.XLOOKUP(LEFT(K272),$L$157:$L$164,$M$157:$M$164,,0,1),--RIGHT(K272)*_xlfn.XLOOKUP(LEFT(K272),$L$157:$L$164,$O$157:$O$164,,0,1),0),
_xlpm.col, IF(_xlfn.XLOOKUP(LEFT(K272),$L$157:$L$164,$N$157:$N$164,,0,1),--RIGHT(K272)*_xlfn.XLOOKUP(LEFT(K272),$L$157:$L$164,$P$157:$P$164,,0,1),0),
_xlpm.adjRow, IF(ROW(_xlpm.startCell) + _xlpm.row &lt;= 0, 1, _xlpm.row),
_xlpm.adjCol, IF(COLUMN(_xlpm.startCell) + _xlpm.col &lt;= 0, 1, _xlpm.col),
_xlpm.ref, OFFSET(INDIRECT(AJ272),_xlpm.adjRow,_xlpm.adjCol,1,1),
ADDRESS(_xlfn.IFS(ROW(_xlpm.ref)&lt;8,8,ROW(_xlpm.ref)&gt;27,27,TRUE,ROW(_xlpm.ref)),_xlfn.IFS(COLUMN(_xlpm.ref)&lt;5,5,COLUMN(_xlpm.ref)&gt;64,64,TRUE,COLUMN(_xlpm.ref)),4,1))</f>
        <v>G27</v>
      </c>
      <c r="AL272" s="1" t="str" cm="1">
        <f t="array" aca="1" ref="AL272" ca="1">_xlfn.LET(
_xlpm.startCell, INDIRECT(AK272),
_xlpm.row, IF(_xlfn.XLOOKUP(LEFT(L272),$L$157:$L$164,$M$157:$M$164,,0,1),--RIGHT(L272)*_xlfn.XLOOKUP(LEFT(L272),$L$157:$L$164,$O$157:$O$164,,0,1),0),
_xlpm.col, IF(_xlfn.XLOOKUP(LEFT(L272),$L$157:$L$164,$N$157:$N$164,,0,1),--RIGHT(L272)*_xlfn.XLOOKUP(LEFT(L272),$L$157:$L$164,$P$157:$P$164,,0,1),0),
_xlpm.adjRow, IF(ROW(_xlpm.startCell) + _xlpm.row &lt;= 0, 1, _xlpm.row),
_xlpm.adjCol, IF(COLUMN(_xlpm.startCell) + _xlpm.col &lt;= 0, 1, _xlpm.col),
_xlpm.ref, OFFSET(INDIRECT(AK272),_xlpm.adjRow,_xlpm.adjCol,1,1),
ADDRESS(_xlfn.IFS(ROW(_xlpm.ref)&lt;8,8,ROW(_xlpm.ref)&gt;27,27,TRUE,ROW(_xlpm.ref)),_xlfn.IFS(COLUMN(_xlpm.ref)&lt;5,5,COLUMN(_xlpm.ref)&gt;64,64,TRUE,COLUMN(_xlpm.ref)),4,1))</f>
        <v>E27</v>
      </c>
      <c r="AM272" s="1" t="str" cm="1">
        <f t="array" aca="1" ref="AM272" ca="1">_xlfn.LET(
_xlpm.startCell, INDIRECT(AL272),
_xlpm.row, IF(_xlfn.XLOOKUP(LEFT(M272),$L$157:$L$164,$M$157:$M$164,,0,1),--RIGHT(M272)*_xlfn.XLOOKUP(LEFT(M272),$L$157:$L$164,$O$157:$O$164,,0,1),0),
_xlpm.col, IF(_xlfn.XLOOKUP(LEFT(M272),$L$157:$L$164,$N$157:$N$164,,0,1),--RIGHT(M272)*_xlfn.XLOOKUP(LEFT(M272),$L$157:$L$164,$P$157:$P$164,,0,1),0),
_xlpm.adjRow, IF(ROW(_xlpm.startCell) + _xlpm.row &lt;= 0, 1, _xlpm.row),
_xlpm.adjCol, IF(COLUMN(_xlpm.startCell) + _xlpm.col &lt;= 0, 1, _xlpm.col),
_xlpm.ref, OFFSET(INDIRECT(AL272),_xlpm.adjRow,_xlpm.adjCol,1,1),
ADDRESS(_xlfn.IFS(ROW(_xlpm.ref)&lt;8,8,ROW(_xlpm.ref)&gt;27,27,TRUE,ROW(_xlpm.ref)),_xlfn.IFS(COLUMN(_xlpm.ref)&lt;5,5,COLUMN(_xlpm.ref)&gt;64,64,TRUE,COLUMN(_xlpm.ref)),4,1))</f>
        <v>F20</v>
      </c>
      <c r="AN272" s="1" t="str" cm="1">
        <f t="array" aca="1" ref="AN272" ca="1">_xlfn.LET(
_xlpm.startCell, INDIRECT(AM272),
_xlpm.row, IF(_xlfn.XLOOKUP(LEFT(N272),$L$157:$L$164,$M$157:$M$164,,0,1),--RIGHT(N272)*_xlfn.XLOOKUP(LEFT(N272),$L$157:$L$164,$O$157:$O$164,,0,1),0),
_xlpm.col, IF(_xlfn.XLOOKUP(LEFT(N272),$L$157:$L$164,$N$157:$N$164,,0,1),--RIGHT(N272)*_xlfn.XLOOKUP(LEFT(N272),$L$157:$L$164,$P$157:$P$164,,0,1),0),
_xlpm.adjRow, IF(ROW(_xlpm.startCell) + _xlpm.row &lt;= 0, 1, _xlpm.row),
_xlpm.adjCol, IF(COLUMN(_xlpm.startCell) + _xlpm.col &lt;= 0, 1, _xlpm.col),
_xlpm.ref, OFFSET(INDIRECT(AM272),_xlpm.adjRow,_xlpm.adjCol,1,1),
ADDRESS(_xlfn.IFS(ROW(_xlpm.ref)&lt;8,8,ROW(_xlpm.ref)&gt;27,27,TRUE,ROW(_xlpm.ref)),_xlfn.IFS(COLUMN(_xlpm.ref)&lt;5,5,COLUMN(_xlpm.ref)&gt;64,64,TRUE,COLUMN(_xlpm.ref)),4,1))</f>
        <v>E20</v>
      </c>
      <c r="AO272" s="1" t="str" cm="1">
        <f t="array" aca="1" ref="AO272" ca="1">_xlfn.LET(
_xlpm.startCell, INDIRECT(AN272),
_xlpm.row, IF(_xlfn.XLOOKUP(LEFT(O272),$L$157:$L$164,$M$157:$M$164,,0,1),--RIGHT(O272)*_xlfn.XLOOKUP(LEFT(O272),$L$157:$L$164,$O$157:$O$164,,0,1),0),
_xlpm.col, IF(_xlfn.XLOOKUP(LEFT(O272),$L$157:$L$164,$N$157:$N$164,,0,1),--RIGHT(O272)*_xlfn.XLOOKUP(LEFT(O272),$L$157:$L$164,$P$157:$P$164,,0,1),0),
_xlpm.adjRow, IF(ROW(_xlpm.startCell) + _xlpm.row &lt;= 0, 1, _xlpm.row),
_xlpm.adjCol, IF(COLUMN(_xlpm.startCell) + _xlpm.col &lt;= 0, 1, _xlpm.col),
_xlpm.ref, OFFSET(INDIRECT(AN272),_xlpm.adjRow,_xlpm.adjCol,1,1),
ADDRESS(_xlfn.IFS(ROW(_xlpm.ref)&lt;8,8,ROW(_xlpm.ref)&gt;27,27,TRUE,ROW(_xlpm.ref)),_xlfn.IFS(COLUMN(_xlpm.ref)&lt;5,5,COLUMN(_xlpm.ref)&gt;64,64,TRUE,COLUMN(_xlpm.ref)),4,1))</f>
        <v>E20</v>
      </c>
      <c r="AP272" s="1" t="str" cm="1">
        <f t="array" aca="1" ref="AP272" ca="1">_xlfn.LET(
_xlpm.startCell, INDIRECT(AO272),
_xlpm.row, IF(_xlfn.XLOOKUP(LEFT(P272),$L$157:$L$164,$M$157:$M$164,,0,1),--RIGHT(P272)*_xlfn.XLOOKUP(LEFT(P272),$L$157:$L$164,$O$157:$O$164,,0,1),0),
_xlpm.col, IF(_xlfn.XLOOKUP(LEFT(P272),$L$157:$L$164,$N$157:$N$164,,0,1),--RIGHT(P272)*_xlfn.XLOOKUP(LEFT(P272),$L$157:$L$164,$P$157:$P$164,,0,1),0),
_xlpm.adjRow, IF(ROW(_xlpm.startCell) + _xlpm.row &lt;= 0, 1, _xlpm.row),
_xlpm.adjCol, IF(COLUMN(_xlpm.startCell) + _xlpm.col &lt;= 0, 1, _xlpm.col),
_xlpm.ref, OFFSET(INDIRECT(AO272),_xlpm.adjRow,_xlpm.adjCol,1,1),
ADDRESS(_xlfn.IFS(ROW(_xlpm.ref)&lt;8,8,ROW(_xlpm.ref)&gt;27,27,TRUE,ROW(_xlpm.ref)),_xlfn.IFS(COLUMN(_xlpm.ref)&lt;5,5,COLUMN(_xlpm.ref)&gt;64,64,TRUE,COLUMN(_xlpm.ref)),4,1))</f>
        <v>L13</v>
      </c>
      <c r="AQ272" s="1" t="str" cm="1">
        <f t="array" aca="1" ref="AQ272" ca="1">_xlfn.LET(
_xlpm.startCell, INDIRECT(AP272),
_xlpm.row, IF(_xlfn.XLOOKUP(LEFT(Q272),$L$157:$L$164,$M$157:$M$164,,0,1),--RIGHT(Q272)*_xlfn.XLOOKUP(LEFT(Q272),$L$157:$L$164,$O$157:$O$164,,0,1),0),
_xlpm.col, IF(_xlfn.XLOOKUP(LEFT(Q272),$L$157:$L$164,$N$157:$N$164,,0,1),--RIGHT(Q272)*_xlfn.XLOOKUP(LEFT(Q272),$L$157:$L$164,$P$157:$P$164,,0,1),0),
_xlpm.adjRow, IF(ROW(_xlpm.startCell) + _xlpm.row &lt;= 0, 1, _xlpm.row),
_xlpm.adjCol, IF(COLUMN(_xlpm.startCell) + _xlpm.col &lt;= 0, 1, _xlpm.col),
_xlpm.ref, OFFSET(INDIRECT(AP272),_xlpm.adjRow,_xlpm.adjCol,1,1),
ADDRESS(_xlfn.IFS(ROW(_xlpm.ref)&lt;8,8,ROW(_xlpm.ref)&gt;27,27,TRUE,ROW(_xlpm.ref)),_xlfn.IFS(COLUMN(_xlpm.ref)&lt;5,5,COLUMN(_xlpm.ref)&gt;64,64,TRUE,COLUMN(_xlpm.ref)),4,1))</f>
        <v>G8</v>
      </c>
      <c r="AR272" s="1" t="str" cm="1">
        <f t="array" aca="1" ref="AR272" ca="1">_xlfn.LET(
_xlpm.startCell, INDIRECT(AQ272),
_xlpm.row, IF(_xlfn.XLOOKUP(LEFT(R272),$L$157:$L$164,$M$157:$M$164,,0,1),--RIGHT(R272)*_xlfn.XLOOKUP(LEFT(R272),$L$157:$L$164,$O$157:$O$164,,0,1),0),
_xlpm.col, IF(_xlfn.XLOOKUP(LEFT(R272),$L$157:$L$164,$N$157:$N$164,,0,1),--RIGHT(R272)*_xlfn.XLOOKUP(LEFT(R272),$L$157:$L$164,$P$157:$P$164,,0,1),0),
_xlpm.adjRow, IF(ROW(_xlpm.startCell) + _xlpm.row &lt;= 0, 1, _xlpm.row),
_xlpm.adjCol, IF(COLUMN(_xlpm.startCell) + _xlpm.col &lt;= 0, 1, _xlpm.col),
_xlpm.ref, OFFSET(INDIRECT(AQ272),_xlpm.adjRow,_xlpm.adjCol,1,1),
ADDRESS(_xlfn.IFS(ROW(_xlpm.ref)&lt;8,8,ROW(_xlpm.ref)&gt;27,27,TRUE,ROW(_xlpm.ref)),_xlfn.IFS(COLUMN(_xlpm.ref)&lt;5,5,COLUMN(_xlpm.ref)&gt;64,64,TRUE,COLUMN(_xlpm.ref)),4,1))</f>
        <v>P17</v>
      </c>
      <c r="AS272" s="1" t="str" cm="1">
        <f t="array" aca="1" ref="AS272" ca="1">_xlfn.LET(
_xlpm.startCell, INDIRECT(AR272),
_xlpm.row, IF(_xlfn.XLOOKUP(LEFT(S272),$L$157:$L$164,$M$157:$M$164,,0,1),--RIGHT(S272)*_xlfn.XLOOKUP(LEFT(S272),$L$157:$L$164,$O$157:$O$164,,0,1),0),
_xlpm.col, IF(_xlfn.XLOOKUP(LEFT(S272),$L$157:$L$164,$N$157:$N$164,,0,1),--RIGHT(S272)*_xlfn.XLOOKUP(LEFT(S272),$L$157:$L$164,$P$157:$P$164,,0,1),0),
_xlpm.adjRow, IF(ROW(_xlpm.startCell) + _xlpm.row &lt;= 0, 1, _xlpm.row),
_xlpm.adjCol, IF(COLUMN(_xlpm.startCell) + _xlpm.col &lt;= 0, 1, _xlpm.col),
_xlpm.ref, OFFSET(INDIRECT(AR272),_xlpm.adjRow,_xlpm.adjCol,1,1),
ADDRESS(_xlfn.IFS(ROW(_xlpm.ref)&lt;8,8,ROW(_xlpm.ref)&gt;27,27,TRUE,ROW(_xlpm.ref)),_xlfn.IFS(COLUMN(_xlpm.ref)&lt;5,5,COLUMN(_xlpm.ref)&gt;64,64,TRUE,COLUMN(_xlpm.ref)),4,1))</f>
        <v>O18</v>
      </c>
      <c r="AT272" s="1" t="str" cm="1">
        <f t="array" aca="1" ref="AT272" ca="1">_xlfn.LET(
_xlpm.startCell, INDIRECT(AS272),
_xlpm.row, IF(_xlfn.XLOOKUP(LEFT(T272),$L$157:$L$164,$M$157:$M$164,,0,1),--RIGHT(T272)*_xlfn.XLOOKUP(LEFT(T272),$L$157:$L$164,$O$157:$O$164,,0,1),0),
_xlpm.col, IF(_xlfn.XLOOKUP(LEFT(T272),$L$157:$L$164,$N$157:$N$164,,0,1),--RIGHT(T272)*_xlfn.XLOOKUP(LEFT(T272),$L$157:$L$164,$P$157:$P$164,,0,1),0),
_xlpm.adjRow, IF(ROW(_xlpm.startCell) + _xlpm.row &lt;= 0, 1, _xlpm.row),
_xlpm.adjCol, IF(COLUMN(_xlpm.startCell) + _xlpm.col &lt;= 0, 1, _xlpm.col),
_xlpm.ref, OFFSET(INDIRECT(AS272),_xlpm.adjRow,_xlpm.adjCol,1,1),
ADDRESS(_xlfn.IFS(ROW(_xlpm.ref)&lt;8,8,ROW(_xlpm.ref)&gt;27,27,TRUE,ROW(_xlpm.ref)),_xlfn.IFS(COLUMN(_xlpm.ref)&lt;5,5,COLUMN(_xlpm.ref)&gt;64,64,TRUE,COLUMN(_xlpm.ref)),4,1))</f>
        <v>O26</v>
      </c>
      <c r="AU272" s="1" t="str" cm="1">
        <f t="array" aca="1" ref="AU272" ca="1">_xlfn.LET(
_xlpm.startCell, INDIRECT(AT272),
_xlpm.row, IF(_xlfn.XLOOKUP(LEFT(U272),$L$157:$L$164,$M$157:$M$164,,0,1),--RIGHT(U272)*_xlfn.XLOOKUP(LEFT(U272),$L$157:$L$164,$O$157:$O$164,,0,1),0),
_xlpm.col, IF(_xlfn.XLOOKUP(LEFT(U272),$L$157:$L$164,$N$157:$N$164,,0,1),--RIGHT(U272)*_xlfn.XLOOKUP(LEFT(U272),$L$157:$L$164,$P$157:$P$164,,0,1),0),
_xlpm.adjRow, IF(ROW(_xlpm.startCell) + _xlpm.row &lt;= 0, 1, _xlpm.row),
_xlpm.adjCol, IF(COLUMN(_xlpm.startCell) + _xlpm.col &lt;= 0, 1, _xlpm.col),
_xlpm.ref, OFFSET(INDIRECT(AT272),_xlpm.adjRow,_xlpm.adjCol,1,1),
ADDRESS(_xlfn.IFS(ROW(_xlpm.ref)&lt;8,8,ROW(_xlpm.ref)&gt;27,27,TRUE,ROW(_xlpm.ref)),_xlfn.IFS(COLUMN(_xlpm.ref)&lt;5,5,COLUMN(_xlpm.ref)&gt;64,64,TRUE,COLUMN(_xlpm.ref)),4,1))</f>
        <v>K22</v>
      </c>
      <c r="AV272" s="1" t="str" cm="1">
        <f t="array" aca="1" ref="AV272" ca="1">_xlfn.LET(
_xlpm.startCell, INDIRECT(AU272),
_xlpm.row, IF(_xlfn.XLOOKUP(LEFT(V272),$L$157:$L$164,$M$157:$M$164,,0,1),--RIGHT(V272)*_xlfn.XLOOKUP(LEFT(V272),$L$157:$L$164,$O$157:$O$164,,0,1),0),
_xlpm.col, IF(_xlfn.XLOOKUP(LEFT(V272),$L$157:$L$164,$N$157:$N$164,,0,1),--RIGHT(V272)*_xlfn.XLOOKUP(LEFT(V272),$L$157:$L$164,$P$157:$P$164,,0,1),0),
_xlpm.adjRow, IF(ROW(_xlpm.startCell) + _xlpm.row &lt;= 0, 1, _xlpm.row),
_xlpm.adjCol, IF(COLUMN(_xlpm.startCell) + _xlpm.col &lt;= 0, 1, _xlpm.col),
_xlpm.ref, OFFSET(INDIRECT(AU272),_xlpm.adjRow,_xlpm.adjCol,1,1),
ADDRESS(_xlfn.IFS(ROW(_xlpm.ref)&lt;8,8,ROW(_xlpm.ref)&gt;27,27,TRUE,ROW(_xlpm.ref)),_xlfn.IFS(COLUMN(_xlpm.ref)&lt;5,5,COLUMN(_xlpm.ref)&gt;64,64,TRUE,COLUMN(_xlpm.ref)),4,1))</f>
        <v>K25</v>
      </c>
      <c r="AW272" s="1" t="str" cm="1">
        <f t="array" aca="1" ref="AW272" ca="1">_xlfn.LET(
_xlpm.startCell, INDIRECT(AV272),
_xlpm.row, IF(_xlfn.XLOOKUP(LEFT(W272),$L$157:$L$164,$M$157:$M$164,,0,1),--RIGHT(W272)*_xlfn.XLOOKUP(LEFT(W272),$L$157:$L$164,$O$157:$O$164,,0,1),0),
_xlpm.col, IF(_xlfn.XLOOKUP(LEFT(W272),$L$157:$L$164,$N$157:$N$164,,0,1),--RIGHT(W272)*_xlfn.XLOOKUP(LEFT(W272),$L$157:$L$164,$P$157:$P$164,,0,1),0),
_xlpm.adjRow, IF(ROW(_xlpm.startCell) + _xlpm.row &lt;= 0, 1, _xlpm.row),
_xlpm.adjCol, IF(COLUMN(_xlpm.startCell) + _xlpm.col &lt;= 0, 1, _xlpm.col),
_xlpm.ref, OFFSET(INDIRECT(AV272),_xlpm.adjRow,_xlpm.adjCol,1,1),
ADDRESS(_xlfn.IFS(ROW(_xlpm.ref)&lt;8,8,ROW(_xlpm.ref)&gt;27,27,TRUE,ROW(_xlpm.ref)),_xlfn.IFS(COLUMN(_xlpm.ref)&lt;5,5,COLUMN(_xlpm.ref)&gt;64,64,TRUE,COLUMN(_xlpm.ref)),4,1))</f>
        <v>H25</v>
      </c>
      <c r="AX272" s="1" t="str" cm="1">
        <f t="array" aca="1" ref="AX272" ca="1">_xlfn.LET(
_xlpm.startCell, INDIRECT(AW272),
_xlpm.row, IF(_xlfn.XLOOKUP(LEFT(X272),$L$157:$L$164,$M$157:$M$164,,0,1),--RIGHT(X272)*_xlfn.XLOOKUP(LEFT(X272),$L$157:$L$164,$O$157:$O$164,,0,1),0),
_xlpm.col, IF(_xlfn.XLOOKUP(LEFT(X272),$L$157:$L$164,$N$157:$N$164,,0,1),--RIGHT(X272)*_xlfn.XLOOKUP(LEFT(X272),$L$157:$L$164,$P$157:$P$164,,0,1),0),
_xlpm.adjRow, IF(ROW(_xlpm.startCell) + _xlpm.row &lt;= 0, 1, _xlpm.row),
_xlpm.adjCol, IF(COLUMN(_xlpm.startCell) + _xlpm.col &lt;= 0, 1, _xlpm.col),
_xlpm.ref, OFFSET(INDIRECT(AW272),_xlpm.adjRow,_xlpm.adjCol,1,1),
ADDRESS(_xlfn.IFS(ROW(_xlpm.ref)&lt;8,8,ROW(_xlpm.ref)&gt;27,27,TRUE,ROW(_xlpm.ref)),_xlfn.IFS(COLUMN(_xlpm.ref)&lt;5,5,COLUMN(_xlpm.ref)&gt;64,64,TRUE,COLUMN(_xlpm.ref)),4,1))</f>
        <v>E27</v>
      </c>
      <c r="AY272" s="1" t="str" cm="1">
        <f t="array" aca="1" ref="AY272" ca="1">_xlfn.LET(
_xlpm.startCell, INDIRECT(AX272),
_xlpm.row, IF(_xlfn.XLOOKUP(LEFT(Y272),$L$157:$L$164,$M$157:$M$164,,0,1),--RIGHT(Y272)*_xlfn.XLOOKUP(LEFT(Y272),$L$157:$L$164,$O$157:$O$164,,0,1),0),
_xlpm.col, IF(_xlfn.XLOOKUP(LEFT(Y272),$L$157:$L$164,$N$157:$N$164,,0,1),--RIGHT(Y272)*_xlfn.XLOOKUP(LEFT(Y272),$L$157:$L$164,$P$157:$P$164,,0,1),0),
_xlpm.adjRow, IF(ROW(_xlpm.startCell) + _xlpm.row &lt;= 0, 1, _xlpm.row),
_xlpm.adjCol, IF(COLUMN(_xlpm.startCell) + _xlpm.col &lt;= 0, 1, _xlpm.col),
_xlpm.ref, OFFSET(INDIRECT(AX272),_xlpm.adjRow,_xlpm.adjCol,1,1),
ADDRESS(_xlfn.IFS(ROW(_xlpm.ref)&lt;8,8,ROW(_xlpm.ref)&gt;27,27,TRUE,ROW(_xlpm.ref)),_xlfn.IFS(COLUMN(_xlpm.ref)&lt;5,5,COLUMN(_xlpm.ref)&gt;64,64,TRUE,COLUMN(_xlpm.ref)),4,1))</f>
        <v>E27</v>
      </c>
      <c r="AZ272" s="1" t="str" cm="1">
        <f t="array" aca="1" ref="AZ272" ca="1">_xlfn.LET(
_xlpm.startCell, INDIRECT(AY272),
_xlpm.row, IF(_xlfn.XLOOKUP(LEFT(Z272),$L$157:$L$164,$M$157:$M$164,,0,1),--RIGHT(Z272)*_xlfn.XLOOKUP(LEFT(Z272),$L$157:$L$164,$O$157:$O$164,,0,1),0),
_xlpm.col, IF(_xlfn.XLOOKUP(LEFT(Z272),$L$157:$L$164,$N$157:$N$164,,0,1),--RIGHT(Z272)*_xlfn.XLOOKUP(LEFT(Z272),$L$157:$L$164,$P$157:$P$164,,0,1),0),
_xlpm.adjRow, IF(ROW(_xlpm.startCell) + _xlpm.row &lt;= 0, 1, _xlpm.row),
_xlpm.adjCol, IF(COLUMN(_xlpm.startCell) + _xlpm.col &lt;= 0, 1, _xlpm.col),
_xlpm.ref, OFFSET(INDIRECT(AY272),_xlpm.adjRow,_xlpm.adjCol,1,1),
ADDRESS(_xlfn.IFS(ROW(_xlpm.ref)&lt;8,8,ROW(_xlpm.ref)&gt;27,27,TRUE,ROW(_xlpm.ref)),_xlfn.IFS(COLUMN(_xlpm.ref)&lt;5,5,COLUMN(_xlpm.ref)&gt;64,64,TRUE,COLUMN(_xlpm.ref)),4,1))</f>
        <v>E27</v>
      </c>
      <c r="BA272" s="1" t="str" cm="1">
        <f t="array" aca="1" ref="BA272" ca="1">_xlfn.LET(
_xlpm.startCell, INDIRECT(AZ272),
_xlpm.row, IF(_xlfn.XLOOKUP(LEFT(AA272),$L$157:$L$164,$M$157:$M$164,,0,1),--RIGHT(AA272)*_xlfn.XLOOKUP(LEFT(AA272),$L$157:$L$164,$O$157:$O$164,,0,1),0),
_xlpm.col, IF(_xlfn.XLOOKUP(LEFT(AA272),$L$157:$L$164,$N$157:$N$164,,0,1),--RIGHT(AA272)*_xlfn.XLOOKUP(LEFT(AA272),$L$157:$L$164,$P$157:$P$164,,0,1),0),
_xlpm.adjRow, IF(ROW(_xlpm.startCell) + _xlpm.row &lt;= 0, 1, _xlpm.row),
_xlpm.adjCol, IF(COLUMN(_xlpm.startCell) + _xlpm.col &lt;= 0, 1, _xlpm.col),
_xlpm.ref, OFFSET(INDIRECT(AZ272),_xlpm.adjRow,_xlpm.adjCol,1,1),
ADDRESS(_xlfn.IFS(ROW(_xlpm.ref)&lt;8,8,ROW(_xlpm.ref)&gt;27,27,TRUE,ROW(_xlpm.ref)),_xlfn.IFS(COLUMN(_xlpm.ref)&lt;5,5,COLUMN(_xlpm.ref)&gt;64,64,TRUE,COLUMN(_xlpm.ref)),4,1))</f>
        <v>E19</v>
      </c>
      <c r="BB272" s="1" t="str" cm="1">
        <f t="array" aca="1" ref="BB272" ca="1">_xlfn.LET(
_xlpm.startCell, INDIRECT(BA272),
_xlpm.row, IF(_xlfn.XLOOKUP(LEFT(AB272),$L$157:$L$164,$M$157:$M$164,,0,1),--RIGHT(AB272)*_xlfn.XLOOKUP(LEFT(AB272),$L$157:$L$164,$O$157:$O$164,,0,1),0),
_xlpm.col, IF(_xlfn.XLOOKUP(LEFT(AB272),$L$157:$L$164,$N$157:$N$164,,0,1),--RIGHT(AB272)*_xlfn.XLOOKUP(LEFT(AB272),$L$157:$L$164,$P$157:$P$164,,0,1),0),
_xlpm.adjRow, IF(ROW(_xlpm.startCell) + _xlpm.row &lt;= 0, 1, _xlpm.row),
_xlpm.adjCol, IF(COLUMN(_xlpm.startCell) + _xlpm.col &lt;= 0, 1, _xlpm.col),
_xlpm.ref, OFFSET(INDIRECT(BA272),_xlpm.adjRow,_xlpm.adjCol,1,1),
ADDRESS(_xlfn.IFS(ROW(_xlpm.ref)&lt;8,8,ROW(_xlpm.ref)&gt;27,27,TRUE,ROW(_xlpm.ref)),_xlfn.IFS(COLUMN(_xlpm.ref)&lt;5,5,COLUMN(_xlpm.ref)&gt;64,64,TRUE,COLUMN(_xlpm.ref)),4,1))</f>
        <v>E25</v>
      </c>
      <c r="BC272" s="1" t="str" cm="1">
        <f t="array" aca="1" ref="BC272" ca="1">_xlfn.LET(
_xlpm.startCell, INDIRECT(BB272),
_xlpm.row, IF(_xlfn.XLOOKUP(LEFT(AC272),$L$157:$L$164,$M$157:$M$164,,0,1),--RIGHT(AC272)*_xlfn.XLOOKUP(LEFT(AC272),$L$157:$L$164,$O$157:$O$164,,0,1),0),
_xlpm.col, IF(_xlfn.XLOOKUP(LEFT(AC272),$L$157:$L$164,$N$157:$N$164,,0,1),--RIGHT(AC272)*_xlfn.XLOOKUP(LEFT(AC272),$L$157:$L$164,$P$157:$P$164,,0,1),0),
_xlpm.adjRow, IF(ROW(_xlpm.startCell) + _xlpm.row &lt;= 0, 1, _xlpm.row),
_xlpm.adjCol, IF(COLUMN(_xlpm.startCell) + _xlpm.col &lt;= 0, 1, _xlpm.col),
_xlpm.ref, OFFSET(INDIRECT(BB272),_xlpm.adjRow,_xlpm.adjCol,1,1),
ADDRESS(_xlfn.IFS(ROW(_xlpm.ref)&lt;8,8,ROW(_xlpm.ref)&gt;27,27,TRUE,ROW(_xlpm.ref)),_xlfn.IFS(COLUMN(_xlpm.ref)&lt;5,5,COLUMN(_xlpm.ref)&gt;64,64,TRUE,COLUMN(_xlpm.ref)),4,1))</f>
        <v>E25</v>
      </c>
      <c r="BD272" s="1" t="str" cm="1">
        <f t="array" aca="1" ref="BD272" ca="1">_xlfn.LET(
_xlpm.startCell, INDIRECT(BC272),
_xlpm.row, IF(_xlfn.XLOOKUP(LEFT(AD272),$L$157:$L$164,$M$157:$M$164,,0,1),--RIGHT(AD272)*_xlfn.XLOOKUP(LEFT(AD272),$L$157:$L$164,$O$157:$O$164,,0,1),0),
_xlpm.col, IF(_xlfn.XLOOKUP(LEFT(AD272),$L$157:$L$164,$N$157:$N$164,,0,1),--RIGHT(AD272)*_xlfn.XLOOKUP(LEFT(AD272),$L$157:$L$164,$P$157:$P$164,,0,1),0),
_xlpm.adjRow, IF(ROW(_xlpm.startCell) + _xlpm.row &lt;= 0, 1, _xlpm.row),
_xlpm.adjCol, IF(COLUMN(_xlpm.startCell) + _xlpm.col &lt;= 0, 1, _xlpm.col),
_xlpm.ref, OFFSET(INDIRECT(BC272),_xlpm.adjRow,_xlpm.adjCol,1,1),
ADDRESS(_xlfn.IFS(ROW(_xlpm.ref)&lt;8,8,ROW(_xlpm.ref)&gt;27,27,TRUE,ROW(_xlpm.ref)),_xlfn.IFS(COLUMN(_xlpm.ref)&lt;5,5,COLUMN(_xlpm.ref)&gt;64,64,TRUE,COLUMN(_xlpm.ref)),4,1))</f>
        <v>E27</v>
      </c>
      <c r="BE272" s="1" t="str" cm="1">
        <f t="array" aca="1" ref="BE272" ca="1">_xlfn.LET(
_xlpm.startCell, INDIRECT(BD272),
_xlpm.row, IF(_xlfn.XLOOKUP(LEFT(AE272),$L$157:$L$164,$M$157:$M$164,,0,1),--RIGHT(AE272)*_xlfn.XLOOKUP(LEFT(AE272),$L$157:$L$164,$O$157:$O$164,,0,1),0),
_xlpm.col, IF(_xlfn.XLOOKUP(LEFT(AE272),$L$157:$L$164,$N$157:$N$164,,0,1),--RIGHT(AE272)*_xlfn.XLOOKUP(LEFT(AE272),$L$157:$L$164,$P$157:$P$164,,0,1),0),
_xlpm.adjRow, IF(ROW(_xlpm.startCell) + _xlpm.row &lt;= 0, 1, _xlpm.row),
_xlpm.adjCol, IF(COLUMN(_xlpm.startCell) + _xlpm.col &lt;= 0, 1, _xlpm.col),
_xlpm.ref, OFFSET(INDIRECT(BD272),_xlpm.adjRow,_xlpm.adjCol,1,1),
ADDRESS(_xlfn.IFS(ROW(_xlpm.ref)&lt;8,8,ROW(_xlpm.ref)&gt;27,27,TRUE,ROW(_xlpm.ref)),_xlfn.IFS(COLUMN(_xlpm.ref)&lt;5,5,COLUMN(_xlpm.ref)&gt;64,64,TRUE,COLUMN(_xlpm.ref)),4,1))</f>
        <v>F27</v>
      </c>
      <c r="BF272" s="1" t="str" cm="1">
        <f t="array" aca="1" ref="BF272" ca="1">_xlfn.LET(
_xlpm.startCell, INDIRECT(BE272),
_xlpm.row, IF(_xlfn.XLOOKUP(LEFT(AF272),$L$157:$L$164,$M$157:$M$164,,0,1),--RIGHT(AF272)*_xlfn.XLOOKUP(LEFT(AF272),$L$157:$L$164,$O$157:$O$164,,0,1),0),
_xlpm.col, IF(_xlfn.XLOOKUP(LEFT(AF272),$L$157:$L$164,$N$157:$N$164,,0,1),--RIGHT(AF272)*_xlfn.XLOOKUP(LEFT(AF272),$L$157:$L$164,$P$157:$P$164,,0,1),0),
_xlpm.adjRow, IF(ROW(_xlpm.startCell) + _xlpm.row &lt;= 0, 1, _xlpm.row),
_xlpm.adjCol, IF(COLUMN(_xlpm.startCell) + _xlpm.col &lt;= 0, 1, _xlpm.col),
_xlpm.ref, OFFSET(INDIRECT(BE272),_xlpm.adjRow,_xlpm.adjCol,1,1),
ADDRESS(_xlfn.IFS(ROW(_xlpm.ref)&lt;8,8,ROW(_xlpm.ref)&gt;27,27,TRUE,ROW(_xlpm.ref)),_xlfn.IFS(COLUMN(_xlpm.ref)&lt;5,5,COLUMN(_xlpm.ref)&gt;64,64,TRUE,COLUMN(_xlpm.ref)),4,1))</f>
        <v>J27</v>
      </c>
      <c r="BG272" s="4"/>
      <c r="BH272" s="4" t="b" cm="1">
        <f t="array" aca="1" ref="BH272" ca="1">AND(ROW(INDIRECT(AH272,TRUE))&gt;=8,OR(COLUMN(INDIRECT(AH272, TRUE))&gt;=60,COLUMN(INDIRECT(AH272, TRUE))&lt;=9))</f>
        <v>0</v>
      </c>
      <c r="BI272" s="4" t="b" cm="1">
        <f t="array" aca="1" ref="BI272" ca="1">AND(ROW(INDIRECT(AI272,TRUE))&gt;=8,OR(COLUMN(INDIRECT(AI272, TRUE))&gt;=60,COLUMN(INDIRECT(AI272, TRUE))&lt;=9))</f>
        <v>0</v>
      </c>
      <c r="BJ272" s="4" t="b" cm="1">
        <f t="array" aca="1" ref="BJ272" ca="1">AND(ROW(INDIRECT(AJ272,TRUE))&gt;=8,OR(COLUMN(INDIRECT(AJ272, TRUE))&gt;=60,COLUMN(INDIRECT(AJ272, TRUE))&lt;=9))</f>
        <v>0</v>
      </c>
      <c r="BK272" s="4" t="b" cm="1">
        <f t="array" aca="1" ref="BK272" ca="1">AND(ROW(INDIRECT(AK272,TRUE))&gt;=8,OR(COLUMN(INDIRECT(AK272, TRUE))&gt;=60,COLUMN(INDIRECT(AK272, TRUE))&lt;=9))</f>
        <v>1</v>
      </c>
      <c r="BL272" s="4" t="b" cm="1">
        <f t="array" aca="1" ref="BL272" ca="1">AND(ROW(INDIRECT(AL272,TRUE))&gt;=8,OR(COLUMN(INDIRECT(AL272, TRUE))&gt;=60,COLUMN(INDIRECT(AL272, TRUE))&lt;=9))</f>
        <v>1</v>
      </c>
      <c r="BM272" s="4" t="b" cm="1">
        <f t="array" aca="1" ref="BM272" ca="1">AND(ROW(INDIRECT(AM272,TRUE))&gt;=8,OR(COLUMN(INDIRECT(AM272, TRUE))&gt;=60,COLUMN(INDIRECT(AM272, TRUE))&lt;=9))</f>
        <v>1</v>
      </c>
      <c r="BN272" s="4" t="b" cm="1">
        <f t="array" aca="1" ref="BN272" ca="1">AND(ROW(INDIRECT(AN272,TRUE))&gt;=8,OR(COLUMN(INDIRECT(AN272, TRUE))&gt;=60,COLUMN(INDIRECT(AN272, TRUE))&lt;=9))</f>
        <v>1</v>
      </c>
      <c r="BO272" s="4" t="b" cm="1">
        <f t="array" aca="1" ref="BO272" ca="1">AND(ROW(INDIRECT(AO272,TRUE))&gt;=8,OR(COLUMN(INDIRECT(AO272, TRUE))&gt;=60,COLUMN(INDIRECT(AO272, TRUE))&lt;=9))</f>
        <v>1</v>
      </c>
      <c r="BP272" s="4" t="b" cm="1">
        <f t="array" aca="1" ref="BP272" ca="1">AND(ROW(INDIRECT(AP272,TRUE))&gt;=8,OR(COLUMN(INDIRECT(AP272, TRUE))&gt;=60,COLUMN(INDIRECT(AP272, TRUE))&lt;=9))</f>
        <v>0</v>
      </c>
      <c r="BQ272" s="4" t="b" cm="1">
        <f t="array" aca="1" ref="BQ272" ca="1">AND(ROW(INDIRECT(AQ272,TRUE))&gt;=8,OR(COLUMN(INDIRECT(AQ272, TRUE))&gt;=60,COLUMN(INDIRECT(AQ272, TRUE))&lt;=9))</f>
        <v>1</v>
      </c>
      <c r="BR272" s="4" t="b" cm="1">
        <f t="array" aca="1" ref="BR272" ca="1">AND(ROW(INDIRECT(AR272,TRUE))&gt;=8,OR(COLUMN(INDIRECT(AR272, TRUE))&gt;=60,COLUMN(INDIRECT(AR272, TRUE))&lt;=9))</f>
        <v>0</v>
      </c>
      <c r="BS272" s="4" t="b" cm="1">
        <f t="array" aca="1" ref="BS272" ca="1">AND(ROW(INDIRECT(AS272,TRUE))&gt;=8,OR(COLUMN(INDIRECT(AS272, TRUE))&gt;=60,COLUMN(INDIRECT(AS272, TRUE))&lt;=9))</f>
        <v>0</v>
      </c>
      <c r="BT272" s="4" t="b" cm="1">
        <f t="array" aca="1" ref="BT272" ca="1">AND(ROW(INDIRECT(AT272,TRUE))&gt;=8,OR(COLUMN(INDIRECT(AT272, TRUE))&gt;=60,COLUMN(INDIRECT(AT272, TRUE))&lt;=9))</f>
        <v>0</v>
      </c>
      <c r="BU272" s="4" t="b" cm="1">
        <f t="array" aca="1" ref="BU272" ca="1">AND(ROW(INDIRECT(AU272,TRUE))&gt;=8,OR(COLUMN(INDIRECT(AU272, TRUE))&gt;=60,COLUMN(INDIRECT(AU272, TRUE))&lt;=9))</f>
        <v>0</v>
      </c>
      <c r="BV272" s="4" t="b" cm="1">
        <f t="array" aca="1" ref="BV272" ca="1">AND(ROW(INDIRECT(AV272,TRUE))&gt;=8,OR(COLUMN(INDIRECT(AV272, TRUE))&gt;=60,COLUMN(INDIRECT(AV272, TRUE))&lt;=9))</f>
        <v>0</v>
      </c>
      <c r="BW272" s="4" t="b" cm="1">
        <f t="array" aca="1" ref="BW272" ca="1">AND(ROW(INDIRECT(AW272,TRUE))&gt;=8,OR(COLUMN(INDIRECT(AW272, TRUE))&gt;=60,COLUMN(INDIRECT(AW272, TRUE))&lt;=9))</f>
        <v>1</v>
      </c>
      <c r="BX272" s="4" t="b" cm="1">
        <f t="array" aca="1" ref="BX272" ca="1">AND(ROW(INDIRECT(AX272,TRUE))&gt;=8,OR(COLUMN(INDIRECT(AX272, TRUE))&gt;=60,COLUMN(INDIRECT(AX272, TRUE))&lt;=9))</f>
        <v>1</v>
      </c>
      <c r="BY272" s="4" t="b" cm="1">
        <f t="array" aca="1" ref="BY272" ca="1">AND(ROW(INDIRECT(AY272,TRUE))&gt;=8,OR(COLUMN(INDIRECT(AY272, TRUE))&gt;=60,COLUMN(INDIRECT(AY272, TRUE))&lt;=9))</f>
        <v>1</v>
      </c>
      <c r="BZ272" s="4" t="b" cm="1">
        <f t="array" aca="1" ref="BZ272" ca="1">AND(ROW(INDIRECT(AZ272,TRUE))&gt;=8,OR(COLUMN(INDIRECT(AZ272, TRUE))&gt;=60,COLUMN(INDIRECT(AZ272, TRUE))&lt;=9))</f>
        <v>1</v>
      </c>
      <c r="CA272" s="4" t="b" cm="1">
        <f t="array" aca="1" ref="CA272" ca="1">AND(ROW(INDIRECT(BA272,TRUE))&gt;=8,OR(COLUMN(INDIRECT(BA272, TRUE))&gt;=60,COLUMN(INDIRECT(BA272, TRUE))&lt;=9))</f>
        <v>1</v>
      </c>
      <c r="CB272" s="4" t="b" cm="1">
        <f t="array" aca="1" ref="CB272" ca="1">AND(ROW(INDIRECT(BB272,TRUE))&gt;=8,OR(COLUMN(INDIRECT(BB272, TRUE))&gt;=60,COLUMN(INDIRECT(BB272, TRUE))&lt;=9))</f>
        <v>1</v>
      </c>
      <c r="CC272" s="4" t="b" cm="1">
        <f t="array" aca="1" ref="CC272" ca="1">AND(ROW(INDIRECT(BC272,TRUE))&gt;=8,OR(COLUMN(INDIRECT(BC272, TRUE))&gt;=60,COLUMN(INDIRECT(BC272, TRUE))&lt;=9))</f>
        <v>1</v>
      </c>
      <c r="CD272" s="4" t="b" cm="1">
        <f t="array" aca="1" ref="CD272" ca="1">AND(ROW(INDIRECT(BD272,TRUE))&gt;=8,OR(COLUMN(INDIRECT(BD272, TRUE))&gt;=60,COLUMN(INDIRECT(BD272, TRUE))&lt;=9))</f>
        <v>1</v>
      </c>
      <c r="CE272" s="4" t="b" cm="1">
        <f t="array" aca="1" ref="CE272" ca="1">AND(ROW(INDIRECT(BE272,TRUE))&gt;=8,OR(COLUMN(INDIRECT(BE272, TRUE))&gt;=60,COLUMN(INDIRECT(BE272, TRUE))&lt;=9))</f>
        <v>1</v>
      </c>
      <c r="CF272" s="4" t="b" cm="1">
        <f t="array" aca="1" ref="CF272" ca="1">AND(ROW(INDIRECT(BF272,TRUE))&gt;=8,OR(COLUMN(INDIRECT(BF272, TRUE))&gt;=60,COLUMN(INDIRECT(BF272, TRUE))&lt;=9))</f>
        <v>0</v>
      </c>
      <c r="CG272" s="4"/>
      <c r="CH272" s="215">
        <f t="shared" ca="1" si="7"/>
        <v>4</v>
      </c>
      <c r="CI272" s="4"/>
      <c r="CL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row>
    <row r="273" spans="2:250" ht="23.25">
      <c r="B273" s="14">
        <f t="shared" si="8"/>
        <v>125</v>
      </c>
      <c r="C273" s="12">
        <v>7</v>
      </c>
      <c r="D273" s="161">
        <v>10</v>
      </c>
      <c r="E273" s="21">
        <f ca="1"/>
        <v>24</v>
      </c>
      <c r="G273" s="15" t="s">
        <v>139</v>
      </c>
      <c r="H273" s="15" t="s">
        <v>62</v>
      </c>
      <c r="I273" s="15" t="s">
        <v>85</v>
      </c>
      <c r="J273" s="15" t="s">
        <v>78</v>
      </c>
      <c r="K273" s="15" t="s">
        <v>107</v>
      </c>
      <c r="L273" s="15" t="s">
        <v>52</v>
      </c>
      <c r="M273" s="15" t="s">
        <v>122</v>
      </c>
      <c r="N273" s="15" t="s">
        <v>107</v>
      </c>
      <c r="O273" s="15" t="s">
        <v>55</v>
      </c>
      <c r="P273" s="15" t="s">
        <v>75</v>
      </c>
      <c r="Q273" s="15" t="s">
        <v>127</v>
      </c>
      <c r="R273" s="15" t="s">
        <v>80</v>
      </c>
      <c r="S273" s="15" t="s">
        <v>53</v>
      </c>
      <c r="T273" s="15" t="s">
        <v>98</v>
      </c>
      <c r="U273" s="15" t="s">
        <v>73</v>
      </c>
      <c r="V273" s="15" t="s">
        <v>116</v>
      </c>
      <c r="W273" s="15" t="s">
        <v>64</v>
      </c>
      <c r="X273" s="15" t="s">
        <v>88</v>
      </c>
      <c r="Y273" s="15" t="s">
        <v>98</v>
      </c>
      <c r="Z273" s="15" t="s">
        <v>65</v>
      </c>
      <c r="AA273" s="15" t="s">
        <v>117</v>
      </c>
      <c r="AB273" s="15" t="s">
        <v>113</v>
      </c>
      <c r="AC273" s="15" t="s">
        <v>103</v>
      </c>
      <c r="AD273" s="15" t="s">
        <v>120</v>
      </c>
      <c r="AE273" s="15" t="s">
        <v>96</v>
      </c>
      <c r="AF273" s="15" t="s">
        <v>124</v>
      </c>
      <c r="AH273" s="1" t="str" cm="1">
        <f t="array" aca="1" ref="AH273" ca="1">_xlfn.LET(
_xlpm.startCell, INDIRECT(G273),
_xlpm.row, IF(_xlfn.XLOOKUP(LEFT(H273),$L$157:$L$164,$M$157:$M$164,,0,1),--RIGHT(H273)*_xlfn.XLOOKUP(LEFT(H273),$L$157:$L$164,$O$157:$O$164,,0,1),0),
_xlpm.col, IF(_xlfn.XLOOKUP(LEFT(H273),$L$157:$L$164,$N$157:$N$164,,0,1),--RIGHT(H273)*_xlfn.XLOOKUP(LEFT(H273),$L$157:$L$164,$P$157:$P$164,,0,1),0),
_xlpm.adjRow, IF(ROW(_xlpm.startCell) + _xlpm.row &lt;= 0, 1, _xlpm.row),
_xlpm.adjCol, IF(COLUMN(_xlpm.startCell) + _xlpm.col &lt;= 0, 1, _xlpm.col),
_xlpm.ref, OFFSET(INDIRECT(G273),_xlpm.adjRow,_xlpm.adjCol,1,1),
ADDRESS(_xlfn.IFS(ROW(_xlpm.ref)&lt;8,8,ROW(_xlpm.ref)&gt;27,27,TRUE,ROW(_xlpm.ref)),_xlfn.IFS(COLUMN(_xlpm.ref)&lt;5,5,COLUMN(_xlpm.ref)&gt;64,64,TRUE,COLUMN(_xlpm.ref)),4,1))</f>
        <v>AW21</v>
      </c>
      <c r="AI273" s="1" t="str" cm="1">
        <f t="array" aca="1" ref="AI273" ca="1">_xlfn.LET(
_xlpm.startCell, INDIRECT(AH273),
_xlpm.row, IF(_xlfn.XLOOKUP(LEFT(I273),$L$157:$L$164,$M$157:$M$164,,0,1),--RIGHT(I273)*_xlfn.XLOOKUP(LEFT(I273),$L$157:$L$164,$O$157:$O$164,,0,1),0),
_xlpm.col, IF(_xlfn.XLOOKUP(LEFT(I273),$L$157:$L$164,$N$157:$N$164,,0,1),--RIGHT(I273)*_xlfn.XLOOKUP(LEFT(I273),$L$157:$L$164,$P$157:$P$164,,0,1),0),
_xlpm.adjRow, IF(ROW(_xlpm.startCell) + _xlpm.row &lt;= 0, 1, _xlpm.row),
_xlpm.adjCol, IF(COLUMN(_xlpm.startCell) + _xlpm.col &lt;= 0, 1, _xlpm.col),
_xlpm.ref, OFFSET(INDIRECT(AH273),_xlpm.adjRow,_xlpm.adjCol,1,1),
ADDRESS(_xlfn.IFS(ROW(_xlpm.ref)&lt;8,8,ROW(_xlpm.ref)&gt;27,27,TRUE,ROW(_xlpm.ref)),_xlfn.IFS(COLUMN(_xlpm.ref)&lt;5,5,COLUMN(_xlpm.ref)&gt;64,64,TRUE,COLUMN(_xlpm.ref)),4,1))</f>
        <v>AW26</v>
      </c>
      <c r="AJ273" s="1" t="str" cm="1">
        <f t="array" aca="1" ref="AJ273" ca="1">_xlfn.LET(
_xlpm.startCell, INDIRECT(AI273),
_xlpm.row, IF(_xlfn.XLOOKUP(LEFT(J273),$L$157:$L$164,$M$157:$M$164,,0,1),--RIGHT(J273)*_xlfn.XLOOKUP(LEFT(J273),$L$157:$L$164,$O$157:$O$164,,0,1),0),
_xlpm.col, IF(_xlfn.XLOOKUP(LEFT(J273),$L$157:$L$164,$N$157:$N$164,,0,1),--RIGHT(J273)*_xlfn.XLOOKUP(LEFT(J273),$L$157:$L$164,$P$157:$P$164,,0,1),0),
_xlpm.adjRow, IF(ROW(_xlpm.startCell) + _xlpm.row &lt;= 0, 1, _xlpm.row),
_xlpm.adjCol, IF(COLUMN(_xlpm.startCell) + _xlpm.col &lt;= 0, 1, _xlpm.col),
_xlpm.ref, OFFSET(INDIRECT(AI273),_xlpm.adjRow,_xlpm.adjCol,1,1),
ADDRESS(_xlfn.IFS(ROW(_xlpm.ref)&lt;8,8,ROW(_xlpm.ref)&gt;27,27,TRUE,ROW(_xlpm.ref)),_xlfn.IFS(COLUMN(_xlpm.ref)&lt;5,5,COLUMN(_xlpm.ref)&gt;64,64,TRUE,COLUMN(_xlpm.ref)),4,1))</f>
        <v>AY27</v>
      </c>
      <c r="AK273" s="1" t="str" cm="1">
        <f t="array" aca="1" ref="AK273" ca="1">_xlfn.LET(
_xlpm.startCell, INDIRECT(AJ273),
_xlpm.row, IF(_xlfn.XLOOKUP(LEFT(K273),$L$157:$L$164,$M$157:$M$164,,0,1),--RIGHT(K273)*_xlfn.XLOOKUP(LEFT(K273),$L$157:$L$164,$O$157:$O$164,,0,1),0),
_xlpm.col, IF(_xlfn.XLOOKUP(LEFT(K273),$L$157:$L$164,$N$157:$N$164,,0,1),--RIGHT(K273)*_xlfn.XLOOKUP(LEFT(K273),$L$157:$L$164,$P$157:$P$164,,0,1),0),
_xlpm.adjRow, IF(ROW(_xlpm.startCell) + _xlpm.row &lt;= 0, 1, _xlpm.row),
_xlpm.adjCol, IF(COLUMN(_xlpm.startCell) + _xlpm.col &lt;= 0, 1, _xlpm.col),
_xlpm.ref, OFFSET(INDIRECT(AJ273),_xlpm.adjRow,_xlpm.adjCol,1,1),
ADDRESS(_xlfn.IFS(ROW(_xlpm.ref)&lt;8,8,ROW(_xlpm.ref)&gt;27,27,TRUE,ROW(_xlpm.ref)),_xlfn.IFS(COLUMN(_xlpm.ref)&lt;5,5,COLUMN(_xlpm.ref)&gt;64,64,TRUE,COLUMN(_xlpm.ref)),4,1))</f>
        <v>AY27</v>
      </c>
      <c r="AL273" s="1" t="str" cm="1">
        <f t="array" aca="1" ref="AL273" ca="1">_xlfn.LET(
_xlpm.startCell, INDIRECT(AK273),
_xlpm.row, IF(_xlfn.XLOOKUP(LEFT(L273),$L$157:$L$164,$M$157:$M$164,,0,1),--RIGHT(L273)*_xlfn.XLOOKUP(LEFT(L273),$L$157:$L$164,$O$157:$O$164,,0,1),0),
_xlpm.col, IF(_xlfn.XLOOKUP(LEFT(L273),$L$157:$L$164,$N$157:$N$164,,0,1),--RIGHT(L273)*_xlfn.XLOOKUP(LEFT(L273),$L$157:$L$164,$P$157:$P$164,,0,1),0),
_xlpm.adjRow, IF(ROW(_xlpm.startCell) + _xlpm.row &lt;= 0, 1, _xlpm.row),
_xlpm.adjCol, IF(COLUMN(_xlpm.startCell) + _xlpm.col &lt;= 0, 1, _xlpm.col),
_xlpm.ref, OFFSET(INDIRECT(AK273),_xlpm.adjRow,_xlpm.adjCol,1,1),
ADDRESS(_xlfn.IFS(ROW(_xlpm.ref)&lt;8,8,ROW(_xlpm.ref)&gt;27,27,TRUE,ROW(_xlpm.ref)),_xlfn.IFS(COLUMN(_xlpm.ref)&lt;5,5,COLUMN(_xlpm.ref)&gt;64,64,TRUE,COLUMN(_xlpm.ref)),4,1))</f>
        <v>BG19</v>
      </c>
      <c r="AM273" s="1" t="str" cm="1">
        <f t="array" aca="1" ref="AM273" ca="1">_xlfn.LET(
_xlpm.startCell, INDIRECT(AL273),
_xlpm.row, IF(_xlfn.XLOOKUP(LEFT(M273),$L$157:$L$164,$M$157:$M$164,,0,1),--RIGHT(M273)*_xlfn.XLOOKUP(LEFT(M273),$L$157:$L$164,$O$157:$O$164,,0,1),0),
_xlpm.col, IF(_xlfn.XLOOKUP(LEFT(M273),$L$157:$L$164,$N$157:$N$164,,0,1),--RIGHT(M273)*_xlfn.XLOOKUP(LEFT(M273),$L$157:$L$164,$P$157:$P$164,,0,1),0),
_xlpm.adjRow, IF(ROW(_xlpm.startCell) + _xlpm.row &lt;= 0, 1, _xlpm.row),
_xlpm.adjCol, IF(COLUMN(_xlpm.startCell) + _xlpm.col &lt;= 0, 1, _xlpm.col),
_xlpm.ref, OFFSET(INDIRECT(AL273),_xlpm.adjRow,_xlpm.adjCol,1,1),
ADDRESS(_xlfn.IFS(ROW(_xlpm.ref)&lt;8,8,ROW(_xlpm.ref)&gt;27,27,TRUE,ROW(_xlpm.ref)),_xlfn.IFS(COLUMN(_xlpm.ref)&lt;5,5,COLUMN(_xlpm.ref)&gt;64,64,TRUE,COLUMN(_xlpm.ref)),4,1))</f>
        <v>BB24</v>
      </c>
      <c r="AN273" s="1" t="str" cm="1">
        <f t="array" aca="1" ref="AN273" ca="1">_xlfn.LET(
_xlpm.startCell, INDIRECT(AM273),
_xlpm.row, IF(_xlfn.XLOOKUP(LEFT(N273),$L$157:$L$164,$M$157:$M$164,,0,1),--RIGHT(N273)*_xlfn.XLOOKUP(LEFT(N273),$L$157:$L$164,$O$157:$O$164,,0,1),0),
_xlpm.col, IF(_xlfn.XLOOKUP(LEFT(N273),$L$157:$L$164,$N$157:$N$164,,0,1),--RIGHT(N273)*_xlfn.XLOOKUP(LEFT(N273),$L$157:$L$164,$P$157:$P$164,,0,1),0),
_xlpm.adjRow, IF(ROW(_xlpm.startCell) + _xlpm.row &lt;= 0, 1, _xlpm.row),
_xlpm.adjCol, IF(COLUMN(_xlpm.startCell) + _xlpm.col &lt;= 0, 1, _xlpm.col),
_xlpm.ref, OFFSET(INDIRECT(AM273),_xlpm.adjRow,_xlpm.adjCol,1,1),
ADDRESS(_xlfn.IFS(ROW(_xlpm.ref)&lt;8,8,ROW(_xlpm.ref)&gt;27,27,TRUE,ROW(_xlpm.ref)),_xlfn.IFS(COLUMN(_xlpm.ref)&lt;5,5,COLUMN(_xlpm.ref)&gt;64,64,TRUE,COLUMN(_xlpm.ref)),4,1))</f>
        <v>BB27</v>
      </c>
      <c r="AO273" s="1" t="str" cm="1">
        <f t="array" aca="1" ref="AO273" ca="1">_xlfn.LET(
_xlpm.startCell, INDIRECT(AN273),
_xlpm.row, IF(_xlfn.XLOOKUP(LEFT(O273),$L$157:$L$164,$M$157:$M$164,,0,1),--RIGHT(O273)*_xlfn.XLOOKUP(LEFT(O273),$L$157:$L$164,$O$157:$O$164,,0,1),0),
_xlpm.col, IF(_xlfn.XLOOKUP(LEFT(O273),$L$157:$L$164,$N$157:$N$164,,0,1),--RIGHT(O273)*_xlfn.XLOOKUP(LEFT(O273),$L$157:$L$164,$P$157:$P$164,,0,1),0),
_xlpm.adjRow, IF(ROW(_xlpm.startCell) + _xlpm.row &lt;= 0, 1, _xlpm.row),
_xlpm.adjCol, IF(COLUMN(_xlpm.startCell) + _xlpm.col &lt;= 0, 1, _xlpm.col),
_xlpm.ref, OFFSET(INDIRECT(AN273),_xlpm.adjRow,_xlpm.adjCol,1,1),
ADDRESS(_xlfn.IFS(ROW(_xlpm.ref)&lt;8,8,ROW(_xlpm.ref)&gt;27,27,TRUE,ROW(_xlpm.ref)),_xlfn.IFS(COLUMN(_xlpm.ref)&lt;5,5,COLUMN(_xlpm.ref)&gt;64,64,TRUE,COLUMN(_xlpm.ref)),4,1))</f>
        <v>AU27</v>
      </c>
      <c r="AP273" s="1" t="str" cm="1">
        <f t="array" aca="1" ref="AP273" ca="1">_xlfn.LET(
_xlpm.startCell, INDIRECT(AO273),
_xlpm.row, IF(_xlfn.XLOOKUP(LEFT(P273),$L$157:$L$164,$M$157:$M$164,,0,1),--RIGHT(P273)*_xlfn.XLOOKUP(LEFT(P273),$L$157:$L$164,$O$157:$O$164,,0,1),0),
_xlpm.col, IF(_xlfn.XLOOKUP(LEFT(P273),$L$157:$L$164,$N$157:$N$164,,0,1),--RIGHT(P273)*_xlfn.XLOOKUP(LEFT(P273),$L$157:$L$164,$P$157:$P$164,,0,1),0),
_xlpm.adjRow, IF(ROW(_xlpm.startCell) + _xlpm.row &lt;= 0, 1, _xlpm.row),
_xlpm.adjCol, IF(COLUMN(_xlpm.startCell) + _xlpm.col &lt;= 0, 1, _xlpm.col),
_xlpm.ref, OFFSET(INDIRECT(AO273),_xlpm.adjRow,_xlpm.adjCol,1,1),
ADDRESS(_xlfn.IFS(ROW(_xlpm.ref)&lt;8,8,ROW(_xlpm.ref)&gt;27,27,TRUE,ROW(_xlpm.ref)),_xlfn.IFS(COLUMN(_xlpm.ref)&lt;5,5,COLUMN(_xlpm.ref)&gt;64,64,TRUE,COLUMN(_xlpm.ref)),4,1))</f>
        <v>BC27</v>
      </c>
      <c r="AQ273" s="1" t="str" cm="1">
        <f t="array" aca="1" ref="AQ273" ca="1">_xlfn.LET(
_xlpm.startCell, INDIRECT(AP273),
_xlpm.row, IF(_xlfn.XLOOKUP(LEFT(Q273),$L$157:$L$164,$M$157:$M$164,,0,1),--RIGHT(Q273)*_xlfn.XLOOKUP(LEFT(Q273),$L$157:$L$164,$O$157:$O$164,,0,1),0),
_xlpm.col, IF(_xlfn.XLOOKUP(LEFT(Q273),$L$157:$L$164,$N$157:$N$164,,0,1),--RIGHT(Q273)*_xlfn.XLOOKUP(LEFT(Q273),$L$157:$L$164,$P$157:$P$164,,0,1),0),
_xlpm.adjRow, IF(ROW(_xlpm.startCell) + _xlpm.row &lt;= 0, 1, _xlpm.row),
_xlpm.adjCol, IF(COLUMN(_xlpm.startCell) + _xlpm.col &lt;= 0, 1, _xlpm.col),
_xlpm.ref, OFFSET(INDIRECT(AP273),_xlpm.adjRow,_xlpm.adjCol,1,1),
ADDRESS(_xlfn.IFS(ROW(_xlpm.ref)&lt;8,8,ROW(_xlpm.ref)&gt;27,27,TRUE,ROW(_xlpm.ref)),_xlfn.IFS(COLUMN(_xlpm.ref)&lt;5,5,COLUMN(_xlpm.ref)&gt;64,64,TRUE,COLUMN(_xlpm.ref)),4,1))</f>
        <v>BC27</v>
      </c>
      <c r="AR273" s="1" t="str" cm="1">
        <f t="array" aca="1" ref="AR273" ca="1">_xlfn.LET(
_xlpm.startCell, INDIRECT(AQ273),
_xlpm.row, IF(_xlfn.XLOOKUP(LEFT(R273),$L$157:$L$164,$M$157:$M$164,,0,1),--RIGHT(R273)*_xlfn.XLOOKUP(LEFT(R273),$L$157:$L$164,$O$157:$O$164,,0,1),0),
_xlpm.col, IF(_xlfn.XLOOKUP(LEFT(R273),$L$157:$L$164,$N$157:$N$164,,0,1),--RIGHT(R273)*_xlfn.XLOOKUP(LEFT(R273),$L$157:$L$164,$P$157:$P$164,,0,1),0),
_xlpm.adjRow, IF(ROW(_xlpm.startCell) + _xlpm.row &lt;= 0, 1, _xlpm.row),
_xlpm.adjCol, IF(COLUMN(_xlpm.startCell) + _xlpm.col &lt;= 0, 1, _xlpm.col),
_xlpm.ref, OFFSET(INDIRECT(AQ273),_xlpm.adjRow,_xlpm.adjCol,1,1),
ADDRESS(_xlfn.IFS(ROW(_xlpm.ref)&lt;8,8,ROW(_xlpm.ref)&gt;27,27,TRUE,ROW(_xlpm.ref)),_xlfn.IFS(COLUMN(_xlpm.ref)&lt;5,5,COLUMN(_xlpm.ref)&gt;64,64,TRUE,COLUMN(_xlpm.ref)),4,1))</f>
        <v>BC18</v>
      </c>
      <c r="AS273" s="1" t="str" cm="1">
        <f t="array" aca="1" ref="AS273" ca="1">_xlfn.LET(
_xlpm.startCell, INDIRECT(AR273),
_xlpm.row, IF(_xlfn.XLOOKUP(LEFT(S273),$L$157:$L$164,$M$157:$M$164,,0,1),--RIGHT(S273)*_xlfn.XLOOKUP(LEFT(S273),$L$157:$L$164,$O$157:$O$164,,0,1),0),
_xlpm.col, IF(_xlfn.XLOOKUP(LEFT(S273),$L$157:$L$164,$N$157:$N$164,,0,1),--RIGHT(S273)*_xlfn.XLOOKUP(LEFT(S273),$L$157:$L$164,$P$157:$P$164,,0,1),0),
_xlpm.adjRow, IF(ROW(_xlpm.startCell) + _xlpm.row &lt;= 0, 1, _xlpm.row),
_xlpm.adjCol, IF(COLUMN(_xlpm.startCell) + _xlpm.col &lt;= 0, 1, _xlpm.col),
_xlpm.ref, OFFSET(INDIRECT(AR273),_xlpm.adjRow,_xlpm.adjCol,1,1),
ADDRESS(_xlfn.IFS(ROW(_xlpm.ref)&lt;8,8,ROW(_xlpm.ref)&gt;27,27,TRUE,ROW(_xlpm.ref)),_xlfn.IFS(COLUMN(_xlpm.ref)&lt;5,5,COLUMN(_xlpm.ref)&gt;64,64,TRUE,COLUMN(_xlpm.ref)),4,1))</f>
        <v>AV11</v>
      </c>
      <c r="AT273" s="1" t="str" cm="1">
        <f t="array" aca="1" ref="AT273" ca="1">_xlfn.LET(
_xlpm.startCell, INDIRECT(AS273),
_xlpm.row, IF(_xlfn.XLOOKUP(LEFT(T273),$L$157:$L$164,$M$157:$M$164,,0,1),--RIGHT(T273)*_xlfn.XLOOKUP(LEFT(T273),$L$157:$L$164,$O$157:$O$164,,0,1),0),
_xlpm.col, IF(_xlfn.XLOOKUP(LEFT(T273),$L$157:$L$164,$N$157:$N$164,,0,1),--RIGHT(T273)*_xlfn.XLOOKUP(LEFT(T273),$L$157:$L$164,$P$157:$P$164,,0,1),0),
_xlpm.adjRow, IF(ROW(_xlpm.startCell) + _xlpm.row &lt;= 0, 1, _xlpm.row),
_xlpm.adjCol, IF(COLUMN(_xlpm.startCell) + _xlpm.col &lt;= 0, 1, _xlpm.col),
_xlpm.ref, OFFSET(INDIRECT(AS273),_xlpm.adjRow,_xlpm.adjCol,1,1),
ADDRESS(_xlfn.IFS(ROW(_xlpm.ref)&lt;8,8,ROW(_xlpm.ref)&gt;27,27,TRUE,ROW(_xlpm.ref)),_xlfn.IFS(COLUMN(_xlpm.ref)&lt;5,5,COLUMN(_xlpm.ref)&gt;64,64,TRUE,COLUMN(_xlpm.ref)),4,1))</f>
        <v>AV9</v>
      </c>
      <c r="AU273" s="1" t="str" cm="1">
        <f t="array" aca="1" ref="AU273" ca="1">_xlfn.LET(
_xlpm.startCell, INDIRECT(AT273),
_xlpm.row, IF(_xlfn.XLOOKUP(LEFT(U273),$L$157:$L$164,$M$157:$M$164,,0,1),--RIGHT(U273)*_xlfn.XLOOKUP(LEFT(U273),$L$157:$L$164,$O$157:$O$164,,0,1),0),
_xlpm.col, IF(_xlfn.XLOOKUP(LEFT(U273),$L$157:$L$164,$N$157:$N$164,,0,1),--RIGHT(U273)*_xlfn.XLOOKUP(LEFT(U273),$L$157:$L$164,$P$157:$P$164,,0,1),0),
_xlpm.adjRow, IF(ROW(_xlpm.startCell) + _xlpm.row &lt;= 0, 1, _xlpm.row),
_xlpm.adjCol, IF(COLUMN(_xlpm.startCell) + _xlpm.col &lt;= 0, 1, _xlpm.col),
_xlpm.ref, OFFSET(INDIRECT(AT273),_xlpm.adjRow,_xlpm.adjCol,1,1),
ADDRESS(_xlfn.IFS(ROW(_xlpm.ref)&lt;8,8,ROW(_xlpm.ref)&gt;27,27,TRUE,ROW(_xlpm.ref)),_xlfn.IFS(COLUMN(_xlpm.ref)&lt;5,5,COLUMN(_xlpm.ref)&gt;64,64,TRUE,COLUMN(_xlpm.ref)),4,1))</f>
        <v>AY8</v>
      </c>
      <c r="AV273" s="1" t="str" cm="1">
        <f t="array" aca="1" ref="AV273" ca="1">_xlfn.LET(
_xlpm.startCell, INDIRECT(AU273),
_xlpm.row, IF(_xlfn.XLOOKUP(LEFT(V273),$L$157:$L$164,$M$157:$M$164,,0,1),--RIGHT(V273)*_xlfn.XLOOKUP(LEFT(V273),$L$157:$L$164,$O$157:$O$164,,0,1),0),
_xlpm.col, IF(_xlfn.XLOOKUP(LEFT(V273),$L$157:$L$164,$N$157:$N$164,,0,1),--RIGHT(V273)*_xlfn.XLOOKUP(LEFT(V273),$L$157:$L$164,$P$157:$P$164,,0,1),0),
_xlpm.adjRow, IF(ROW(_xlpm.startCell) + _xlpm.row &lt;= 0, 1, _xlpm.row),
_xlpm.adjCol, IF(COLUMN(_xlpm.startCell) + _xlpm.col &lt;= 0, 1, _xlpm.col),
_xlpm.ref, OFFSET(INDIRECT(AU273),_xlpm.adjRow,_xlpm.adjCol,1,1),
ADDRESS(_xlfn.IFS(ROW(_xlpm.ref)&lt;8,8,ROW(_xlpm.ref)&gt;27,27,TRUE,ROW(_xlpm.ref)),_xlfn.IFS(COLUMN(_xlpm.ref)&lt;5,5,COLUMN(_xlpm.ref)&gt;64,64,TRUE,COLUMN(_xlpm.ref)),4,1))</f>
        <v>AQ9</v>
      </c>
      <c r="AW273" s="1" t="str" cm="1">
        <f t="array" aca="1" ref="AW273" ca="1">_xlfn.LET(
_xlpm.startCell, INDIRECT(AV273),
_xlpm.row, IF(_xlfn.XLOOKUP(LEFT(W273),$L$157:$L$164,$M$157:$M$164,,0,1),--RIGHT(W273)*_xlfn.XLOOKUP(LEFT(W273),$L$157:$L$164,$O$157:$O$164,,0,1),0),
_xlpm.col, IF(_xlfn.XLOOKUP(LEFT(W273),$L$157:$L$164,$N$157:$N$164,,0,1),--RIGHT(W273)*_xlfn.XLOOKUP(LEFT(W273),$L$157:$L$164,$P$157:$P$164,,0,1),0),
_xlpm.adjRow, IF(ROW(_xlpm.startCell) + _xlpm.row &lt;= 0, 1, _xlpm.row),
_xlpm.adjCol, IF(COLUMN(_xlpm.startCell) + _xlpm.col &lt;= 0, 1, _xlpm.col),
_xlpm.ref, OFFSET(INDIRECT(AV273),_xlpm.adjRow,_xlpm.adjCol,1,1),
ADDRESS(_xlfn.IFS(ROW(_xlpm.ref)&lt;8,8,ROW(_xlpm.ref)&gt;27,27,TRUE,ROW(_xlpm.ref)),_xlfn.IFS(COLUMN(_xlpm.ref)&lt;5,5,COLUMN(_xlpm.ref)&gt;64,64,TRUE,COLUMN(_xlpm.ref)),4,1))</f>
        <v>AK8</v>
      </c>
      <c r="AX273" s="1" t="str" cm="1">
        <f t="array" aca="1" ref="AX273" ca="1">_xlfn.LET(
_xlpm.startCell, INDIRECT(AW273),
_xlpm.row, IF(_xlfn.XLOOKUP(LEFT(X273),$L$157:$L$164,$M$157:$M$164,,0,1),--RIGHT(X273)*_xlfn.XLOOKUP(LEFT(X273),$L$157:$L$164,$O$157:$O$164,,0,1),0),
_xlpm.col, IF(_xlfn.XLOOKUP(LEFT(X273),$L$157:$L$164,$N$157:$N$164,,0,1),--RIGHT(X273)*_xlfn.XLOOKUP(LEFT(X273),$L$157:$L$164,$P$157:$P$164,,0,1),0),
_xlpm.adjRow, IF(ROW(_xlpm.startCell) + _xlpm.row &lt;= 0, 1, _xlpm.row),
_xlpm.adjCol, IF(COLUMN(_xlpm.startCell) + _xlpm.col &lt;= 0, 1, _xlpm.col),
_xlpm.ref, OFFSET(INDIRECT(AW273),_xlpm.adjRow,_xlpm.adjCol,1,1),
ADDRESS(_xlfn.IFS(ROW(_xlpm.ref)&lt;8,8,ROW(_xlpm.ref)&gt;27,27,TRUE,ROW(_xlpm.ref)),_xlfn.IFS(COLUMN(_xlpm.ref)&lt;5,5,COLUMN(_xlpm.ref)&gt;64,64,TRUE,COLUMN(_xlpm.ref)),4,1))</f>
        <v>AK8</v>
      </c>
      <c r="AY273" s="1" t="str" cm="1">
        <f t="array" aca="1" ref="AY273" ca="1">_xlfn.LET(
_xlpm.startCell, INDIRECT(AX273),
_xlpm.row, IF(_xlfn.XLOOKUP(LEFT(Y273),$L$157:$L$164,$M$157:$M$164,,0,1),--RIGHT(Y273)*_xlfn.XLOOKUP(LEFT(Y273),$L$157:$L$164,$O$157:$O$164,,0,1),0),
_xlpm.col, IF(_xlfn.XLOOKUP(LEFT(Y273),$L$157:$L$164,$N$157:$N$164,,0,1),--RIGHT(Y273)*_xlfn.XLOOKUP(LEFT(Y273),$L$157:$L$164,$P$157:$P$164,,0,1),0),
_xlpm.adjRow, IF(ROW(_xlpm.startCell) + _xlpm.row &lt;= 0, 1, _xlpm.row),
_xlpm.adjCol, IF(COLUMN(_xlpm.startCell) + _xlpm.col &lt;= 0, 1, _xlpm.col),
_xlpm.ref, OFFSET(INDIRECT(AX273),_xlpm.adjRow,_xlpm.adjCol,1,1),
ADDRESS(_xlfn.IFS(ROW(_xlpm.ref)&lt;8,8,ROW(_xlpm.ref)&gt;27,27,TRUE,ROW(_xlpm.ref)),_xlfn.IFS(COLUMN(_xlpm.ref)&lt;5,5,COLUMN(_xlpm.ref)&gt;64,64,TRUE,COLUMN(_xlpm.ref)),4,1))</f>
        <v>AK8</v>
      </c>
      <c r="AZ273" s="1" t="str" cm="1">
        <f t="array" aca="1" ref="AZ273" ca="1">_xlfn.LET(
_xlpm.startCell, INDIRECT(AY273),
_xlpm.row, IF(_xlfn.XLOOKUP(LEFT(Z273),$L$157:$L$164,$M$157:$M$164,,0,1),--RIGHT(Z273)*_xlfn.XLOOKUP(LEFT(Z273),$L$157:$L$164,$O$157:$O$164,,0,1),0),
_xlpm.col, IF(_xlfn.XLOOKUP(LEFT(Z273),$L$157:$L$164,$N$157:$N$164,,0,1),--RIGHT(Z273)*_xlfn.XLOOKUP(LEFT(Z273),$L$157:$L$164,$P$157:$P$164,,0,1),0),
_xlpm.adjRow, IF(ROW(_xlpm.startCell) + _xlpm.row &lt;= 0, 1, _xlpm.row),
_xlpm.adjCol, IF(COLUMN(_xlpm.startCell) + _xlpm.col &lt;= 0, 1, _xlpm.col),
_xlpm.ref, OFFSET(INDIRECT(AY273),_xlpm.adjRow,_xlpm.adjCol,1,1),
ADDRESS(_xlfn.IFS(ROW(_xlpm.ref)&lt;8,8,ROW(_xlpm.ref)&gt;27,27,TRUE,ROW(_xlpm.ref)),_xlfn.IFS(COLUMN(_xlpm.ref)&lt;5,5,COLUMN(_xlpm.ref)&gt;64,64,TRUE,COLUMN(_xlpm.ref)),4,1))</f>
        <v>AG12</v>
      </c>
      <c r="BA273" s="1" t="str" cm="1">
        <f t="array" aca="1" ref="BA273" ca="1">_xlfn.LET(
_xlpm.startCell, INDIRECT(AZ273),
_xlpm.row, IF(_xlfn.XLOOKUP(LEFT(AA273),$L$157:$L$164,$M$157:$M$164,,0,1),--RIGHT(AA273)*_xlfn.XLOOKUP(LEFT(AA273),$L$157:$L$164,$O$157:$O$164,,0,1),0),
_xlpm.col, IF(_xlfn.XLOOKUP(LEFT(AA273),$L$157:$L$164,$N$157:$N$164,,0,1),--RIGHT(AA273)*_xlfn.XLOOKUP(LEFT(AA273),$L$157:$L$164,$P$157:$P$164,,0,1),0),
_xlpm.adjRow, IF(ROW(_xlpm.startCell) + _xlpm.row &lt;= 0, 1, _xlpm.row),
_xlpm.adjCol, IF(COLUMN(_xlpm.startCell) + _xlpm.col &lt;= 0, 1, _xlpm.col),
_xlpm.ref, OFFSET(INDIRECT(AZ273),_xlpm.adjRow,_xlpm.adjCol,1,1),
ADDRESS(_xlfn.IFS(ROW(_xlpm.ref)&lt;8,8,ROW(_xlpm.ref)&gt;27,27,TRUE,ROW(_xlpm.ref)),_xlfn.IFS(COLUMN(_xlpm.ref)&lt;5,5,COLUMN(_xlpm.ref)&gt;64,64,TRUE,COLUMN(_xlpm.ref)),4,1))</f>
        <v>AF12</v>
      </c>
      <c r="BB273" s="1" t="str" cm="1">
        <f t="array" aca="1" ref="BB273" ca="1">_xlfn.LET(
_xlpm.startCell, INDIRECT(BA273),
_xlpm.row, IF(_xlfn.XLOOKUP(LEFT(AB273),$L$157:$L$164,$M$157:$M$164,,0,1),--RIGHT(AB273)*_xlfn.XLOOKUP(LEFT(AB273),$L$157:$L$164,$O$157:$O$164,,0,1),0),
_xlpm.col, IF(_xlfn.XLOOKUP(LEFT(AB273),$L$157:$L$164,$N$157:$N$164,,0,1),--RIGHT(AB273)*_xlfn.XLOOKUP(LEFT(AB273),$L$157:$L$164,$P$157:$P$164,,0,1),0),
_xlpm.adjRow, IF(ROW(_xlpm.startCell) + _xlpm.row &lt;= 0, 1, _xlpm.row),
_xlpm.adjCol, IF(COLUMN(_xlpm.startCell) + _xlpm.col &lt;= 0, 1, _xlpm.col),
_xlpm.ref, OFFSET(INDIRECT(BA273),_xlpm.adjRow,_xlpm.adjCol,1,1),
ADDRESS(_xlfn.IFS(ROW(_xlpm.ref)&lt;8,8,ROW(_xlpm.ref)&gt;27,27,TRUE,ROW(_xlpm.ref)),_xlfn.IFS(COLUMN(_xlpm.ref)&lt;5,5,COLUMN(_xlpm.ref)&gt;64,64,TRUE,COLUMN(_xlpm.ref)),4,1))</f>
        <v>W8</v>
      </c>
      <c r="BC273" s="1" t="str" cm="1">
        <f t="array" aca="1" ref="BC273" ca="1">_xlfn.LET(
_xlpm.startCell, INDIRECT(BB273),
_xlpm.row, IF(_xlfn.XLOOKUP(LEFT(AC273),$L$157:$L$164,$M$157:$M$164,,0,1),--RIGHT(AC273)*_xlfn.XLOOKUP(LEFT(AC273),$L$157:$L$164,$O$157:$O$164,,0,1),0),
_xlpm.col, IF(_xlfn.XLOOKUP(LEFT(AC273),$L$157:$L$164,$N$157:$N$164,,0,1),--RIGHT(AC273)*_xlfn.XLOOKUP(LEFT(AC273),$L$157:$L$164,$P$157:$P$164,,0,1),0),
_xlpm.adjRow, IF(ROW(_xlpm.startCell) + _xlpm.row &lt;= 0, 1, _xlpm.row),
_xlpm.adjCol, IF(COLUMN(_xlpm.startCell) + _xlpm.col &lt;= 0, 1, _xlpm.col),
_xlpm.ref, OFFSET(INDIRECT(BB273),_xlpm.adjRow,_xlpm.adjCol,1,1),
ADDRESS(_xlfn.IFS(ROW(_xlpm.ref)&lt;8,8,ROW(_xlpm.ref)&gt;27,27,TRUE,ROW(_xlpm.ref)),_xlfn.IFS(COLUMN(_xlpm.ref)&lt;5,5,COLUMN(_xlpm.ref)&gt;64,64,TRUE,COLUMN(_xlpm.ref)),4,1))</f>
        <v>U10</v>
      </c>
      <c r="BD273" s="1" t="str" cm="1">
        <f t="array" aca="1" ref="BD273" ca="1">_xlfn.LET(
_xlpm.startCell, INDIRECT(BC273),
_xlpm.row, IF(_xlfn.XLOOKUP(LEFT(AD273),$L$157:$L$164,$M$157:$M$164,,0,1),--RIGHT(AD273)*_xlfn.XLOOKUP(LEFT(AD273),$L$157:$L$164,$O$157:$O$164,,0,1),0),
_xlpm.col, IF(_xlfn.XLOOKUP(LEFT(AD273),$L$157:$L$164,$N$157:$N$164,,0,1),--RIGHT(AD273)*_xlfn.XLOOKUP(LEFT(AD273),$L$157:$L$164,$P$157:$P$164,,0,1),0),
_xlpm.adjRow, IF(ROW(_xlpm.startCell) + _xlpm.row &lt;= 0, 1, _xlpm.row),
_xlpm.adjCol, IF(COLUMN(_xlpm.startCell) + _xlpm.col &lt;= 0, 1, _xlpm.col),
_xlpm.ref, OFFSET(INDIRECT(BC273),_xlpm.adjRow,_xlpm.adjCol,1,1),
ADDRESS(_xlfn.IFS(ROW(_xlpm.ref)&lt;8,8,ROW(_xlpm.ref)&gt;27,27,TRUE,ROW(_xlpm.ref)),_xlfn.IFS(COLUMN(_xlpm.ref)&lt;5,5,COLUMN(_xlpm.ref)&gt;64,64,TRUE,COLUMN(_xlpm.ref)),4,1))</f>
        <v>Q10</v>
      </c>
      <c r="BE273" s="1" t="str" cm="1">
        <f t="array" aca="1" ref="BE273" ca="1">_xlfn.LET(
_xlpm.startCell, INDIRECT(BD273),
_xlpm.row, IF(_xlfn.XLOOKUP(LEFT(AE273),$L$157:$L$164,$M$157:$M$164,,0,1),--RIGHT(AE273)*_xlfn.XLOOKUP(LEFT(AE273),$L$157:$L$164,$O$157:$O$164,,0,1),0),
_xlpm.col, IF(_xlfn.XLOOKUP(LEFT(AE273),$L$157:$L$164,$N$157:$N$164,,0,1),--RIGHT(AE273)*_xlfn.XLOOKUP(LEFT(AE273),$L$157:$L$164,$P$157:$P$164,,0,1),0),
_xlpm.adjRow, IF(ROW(_xlpm.startCell) + _xlpm.row &lt;= 0, 1, _xlpm.row),
_xlpm.adjCol, IF(COLUMN(_xlpm.startCell) + _xlpm.col &lt;= 0, 1, _xlpm.col),
_xlpm.ref, OFFSET(INDIRECT(BD273),_xlpm.adjRow,_xlpm.adjCol,1,1),
ADDRESS(_xlfn.IFS(ROW(_xlpm.ref)&lt;8,8,ROW(_xlpm.ref)&gt;27,27,TRUE,ROW(_xlpm.ref)),_xlfn.IFS(COLUMN(_xlpm.ref)&lt;5,5,COLUMN(_xlpm.ref)&gt;64,64,TRUE,COLUMN(_xlpm.ref)),4,1))</f>
        <v>H10</v>
      </c>
      <c r="BF273" s="1" t="str" cm="1">
        <f t="array" aca="1" ref="BF273" ca="1">_xlfn.LET(
_xlpm.startCell, INDIRECT(BE273),
_xlpm.row, IF(_xlfn.XLOOKUP(LEFT(AF273),$L$157:$L$164,$M$157:$M$164,,0,1),--RIGHT(AF273)*_xlfn.XLOOKUP(LEFT(AF273),$L$157:$L$164,$O$157:$O$164,,0,1),0),
_xlpm.col, IF(_xlfn.XLOOKUP(LEFT(AF273),$L$157:$L$164,$N$157:$N$164,,0,1),--RIGHT(AF273)*_xlfn.XLOOKUP(LEFT(AF273),$L$157:$L$164,$P$157:$P$164,,0,1),0),
_xlpm.adjRow, IF(ROW(_xlpm.startCell) + _xlpm.row &lt;= 0, 1, _xlpm.row),
_xlpm.adjCol, IF(COLUMN(_xlpm.startCell) + _xlpm.col &lt;= 0, 1, _xlpm.col),
_xlpm.ref, OFFSET(INDIRECT(BE273),_xlpm.adjRow,_xlpm.adjCol,1,1),
ADDRESS(_xlfn.IFS(ROW(_xlpm.ref)&lt;8,8,ROW(_xlpm.ref)&gt;27,27,TRUE,ROW(_xlpm.ref)),_xlfn.IFS(COLUMN(_xlpm.ref)&lt;5,5,COLUMN(_xlpm.ref)&gt;64,64,TRUE,COLUMN(_xlpm.ref)),4,1))</f>
        <v>G9</v>
      </c>
      <c r="BG273" s="4"/>
      <c r="BH273" s="4" t="b" cm="1">
        <f t="array" aca="1" ref="BH273" ca="1">AND(ROW(INDIRECT(AH273,TRUE))&gt;=8,OR(COLUMN(INDIRECT(AH273, TRUE))&gt;=60,COLUMN(INDIRECT(AH273, TRUE))&lt;=9))</f>
        <v>0</v>
      </c>
      <c r="BI273" s="4" t="b" cm="1">
        <f t="array" aca="1" ref="BI273" ca="1">AND(ROW(INDIRECT(AI273,TRUE))&gt;=8,OR(COLUMN(INDIRECT(AI273, TRUE))&gt;=60,COLUMN(INDIRECT(AI273, TRUE))&lt;=9))</f>
        <v>0</v>
      </c>
      <c r="BJ273" s="4" t="b" cm="1">
        <f t="array" aca="1" ref="BJ273" ca="1">AND(ROW(INDIRECT(AJ273,TRUE))&gt;=8,OR(COLUMN(INDIRECT(AJ273, TRUE))&gt;=60,COLUMN(INDIRECT(AJ273, TRUE))&lt;=9))</f>
        <v>0</v>
      </c>
      <c r="BK273" s="4" t="b" cm="1">
        <f t="array" aca="1" ref="BK273" ca="1">AND(ROW(INDIRECT(AK273,TRUE))&gt;=8,OR(COLUMN(INDIRECT(AK273, TRUE))&gt;=60,COLUMN(INDIRECT(AK273, TRUE))&lt;=9))</f>
        <v>0</v>
      </c>
      <c r="BL273" s="4" t="b" cm="1">
        <f t="array" aca="1" ref="BL273" ca="1">AND(ROW(INDIRECT(AL273,TRUE))&gt;=8,OR(COLUMN(INDIRECT(AL273, TRUE))&gt;=60,COLUMN(INDIRECT(AL273, TRUE))&lt;=9))</f>
        <v>0</v>
      </c>
      <c r="BM273" s="4" t="b" cm="1">
        <f t="array" aca="1" ref="BM273" ca="1">AND(ROW(INDIRECT(AM273,TRUE))&gt;=8,OR(COLUMN(INDIRECT(AM273, TRUE))&gt;=60,COLUMN(INDIRECT(AM273, TRUE))&lt;=9))</f>
        <v>0</v>
      </c>
      <c r="BN273" s="4" t="b" cm="1">
        <f t="array" aca="1" ref="BN273" ca="1">AND(ROW(INDIRECT(AN273,TRUE))&gt;=8,OR(COLUMN(INDIRECT(AN273, TRUE))&gt;=60,COLUMN(INDIRECT(AN273, TRUE))&lt;=9))</f>
        <v>0</v>
      </c>
      <c r="BO273" s="4" t="b" cm="1">
        <f t="array" aca="1" ref="BO273" ca="1">AND(ROW(INDIRECT(AO273,TRUE))&gt;=8,OR(COLUMN(INDIRECT(AO273, TRUE))&gt;=60,COLUMN(INDIRECT(AO273, TRUE))&lt;=9))</f>
        <v>0</v>
      </c>
      <c r="BP273" s="4" t="b" cm="1">
        <f t="array" aca="1" ref="BP273" ca="1">AND(ROW(INDIRECT(AP273,TRUE))&gt;=8,OR(COLUMN(INDIRECT(AP273, TRUE))&gt;=60,COLUMN(INDIRECT(AP273, TRUE))&lt;=9))</f>
        <v>0</v>
      </c>
      <c r="BQ273" s="4" t="b" cm="1">
        <f t="array" aca="1" ref="BQ273" ca="1">AND(ROW(INDIRECT(AQ273,TRUE))&gt;=8,OR(COLUMN(INDIRECT(AQ273, TRUE))&gt;=60,COLUMN(INDIRECT(AQ273, TRUE))&lt;=9))</f>
        <v>0</v>
      </c>
      <c r="BR273" s="4" t="b" cm="1">
        <f t="array" aca="1" ref="BR273" ca="1">AND(ROW(INDIRECT(AR273,TRUE))&gt;=8,OR(COLUMN(INDIRECT(AR273, TRUE))&gt;=60,COLUMN(INDIRECT(AR273, TRUE))&lt;=9))</f>
        <v>0</v>
      </c>
      <c r="BS273" s="4" t="b" cm="1">
        <f t="array" aca="1" ref="BS273" ca="1">AND(ROW(INDIRECT(AS273,TRUE))&gt;=8,OR(COLUMN(INDIRECT(AS273, TRUE))&gt;=60,COLUMN(INDIRECT(AS273, TRUE))&lt;=9))</f>
        <v>0</v>
      </c>
      <c r="BT273" s="4" t="b" cm="1">
        <f t="array" aca="1" ref="BT273" ca="1">AND(ROW(INDIRECT(AT273,TRUE))&gt;=8,OR(COLUMN(INDIRECT(AT273, TRUE))&gt;=60,COLUMN(INDIRECT(AT273, TRUE))&lt;=9))</f>
        <v>0</v>
      </c>
      <c r="BU273" s="4" t="b" cm="1">
        <f t="array" aca="1" ref="BU273" ca="1">AND(ROW(INDIRECT(AU273,TRUE))&gt;=8,OR(COLUMN(INDIRECT(AU273, TRUE))&gt;=60,COLUMN(INDIRECT(AU273, TRUE))&lt;=9))</f>
        <v>0</v>
      </c>
      <c r="BV273" s="4" t="b" cm="1">
        <f t="array" aca="1" ref="BV273" ca="1">AND(ROW(INDIRECT(AV273,TRUE))&gt;=8,OR(COLUMN(INDIRECT(AV273, TRUE))&gt;=60,COLUMN(INDIRECT(AV273, TRUE))&lt;=9))</f>
        <v>0</v>
      </c>
      <c r="BW273" s="4" t="b" cm="1">
        <f t="array" aca="1" ref="BW273" ca="1">AND(ROW(INDIRECT(AW273,TRUE))&gt;=8,OR(COLUMN(INDIRECT(AW273, TRUE))&gt;=60,COLUMN(INDIRECT(AW273, TRUE))&lt;=9))</f>
        <v>0</v>
      </c>
      <c r="BX273" s="4" t="b" cm="1">
        <f t="array" aca="1" ref="BX273" ca="1">AND(ROW(INDIRECT(AX273,TRUE))&gt;=8,OR(COLUMN(INDIRECT(AX273, TRUE))&gt;=60,COLUMN(INDIRECT(AX273, TRUE))&lt;=9))</f>
        <v>0</v>
      </c>
      <c r="BY273" s="4" t="b" cm="1">
        <f t="array" aca="1" ref="BY273" ca="1">AND(ROW(INDIRECT(AY273,TRUE))&gt;=8,OR(COLUMN(INDIRECT(AY273, TRUE))&gt;=60,COLUMN(INDIRECT(AY273, TRUE))&lt;=9))</f>
        <v>0</v>
      </c>
      <c r="BZ273" s="4" t="b" cm="1">
        <f t="array" aca="1" ref="BZ273" ca="1">AND(ROW(INDIRECT(AZ273,TRUE))&gt;=8,OR(COLUMN(INDIRECT(AZ273, TRUE))&gt;=60,COLUMN(INDIRECT(AZ273, TRUE))&lt;=9))</f>
        <v>0</v>
      </c>
      <c r="CA273" s="4" t="b" cm="1">
        <f t="array" aca="1" ref="CA273" ca="1">AND(ROW(INDIRECT(BA273,TRUE))&gt;=8,OR(COLUMN(INDIRECT(BA273, TRUE))&gt;=60,COLUMN(INDIRECT(BA273, TRUE))&lt;=9))</f>
        <v>0</v>
      </c>
      <c r="CB273" s="4" t="b" cm="1">
        <f t="array" aca="1" ref="CB273" ca="1">AND(ROW(INDIRECT(BB273,TRUE))&gt;=8,OR(COLUMN(INDIRECT(BB273, TRUE))&gt;=60,COLUMN(INDIRECT(BB273, TRUE))&lt;=9))</f>
        <v>0</v>
      </c>
      <c r="CC273" s="4" t="b" cm="1">
        <f t="array" aca="1" ref="CC273" ca="1">AND(ROW(INDIRECT(BC273,TRUE))&gt;=8,OR(COLUMN(INDIRECT(BC273, TRUE))&gt;=60,COLUMN(INDIRECT(BC273, TRUE))&lt;=9))</f>
        <v>0</v>
      </c>
      <c r="CD273" s="4" t="b" cm="1">
        <f t="array" aca="1" ref="CD273" ca="1">AND(ROW(INDIRECT(BD273,TRUE))&gt;=8,OR(COLUMN(INDIRECT(BD273, TRUE))&gt;=60,COLUMN(INDIRECT(BD273, TRUE))&lt;=9))</f>
        <v>0</v>
      </c>
      <c r="CE273" s="4" t="b" cm="1">
        <f t="array" aca="1" ref="CE273" ca="1">AND(ROW(INDIRECT(BE273,TRUE))&gt;=8,OR(COLUMN(INDIRECT(BE273, TRUE))&gt;=60,COLUMN(INDIRECT(BE273, TRUE))&lt;=9))</f>
        <v>1</v>
      </c>
      <c r="CF273" s="4" t="b" cm="1">
        <f t="array" aca="1" ref="CF273" ca="1">AND(ROW(INDIRECT(BF273,TRUE))&gt;=8,OR(COLUMN(INDIRECT(BF273, TRUE))&gt;=60,COLUMN(INDIRECT(BF273, TRUE))&lt;=9))</f>
        <v>1</v>
      </c>
      <c r="CG273" s="4"/>
      <c r="CH273" s="215">
        <f t="shared" ca="1" si="7"/>
        <v>24</v>
      </c>
      <c r="CI273" s="4"/>
      <c r="CL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row>
    <row r="274" spans="2:250" ht="23.25">
      <c r="B274" s="14">
        <f t="shared" si="8"/>
        <v>126</v>
      </c>
      <c r="C274" s="12">
        <v>7</v>
      </c>
      <c r="D274" s="161">
        <v>10</v>
      </c>
      <c r="E274" s="21">
        <f ca="1"/>
        <v>9</v>
      </c>
      <c r="G274" s="15" t="s">
        <v>140</v>
      </c>
      <c r="H274" s="15" t="s">
        <v>86</v>
      </c>
      <c r="I274" s="15" t="s">
        <v>66</v>
      </c>
      <c r="J274" s="15" t="s">
        <v>89</v>
      </c>
      <c r="K274" s="15" t="s">
        <v>52</v>
      </c>
      <c r="L274" s="15" t="s">
        <v>106</v>
      </c>
      <c r="M274" s="15" t="s">
        <v>57</v>
      </c>
      <c r="N274" s="15" t="s">
        <v>61</v>
      </c>
      <c r="O274" s="15" t="s">
        <v>52</v>
      </c>
      <c r="P274" s="15" t="s">
        <v>81</v>
      </c>
      <c r="Q274" s="15" t="s">
        <v>116</v>
      </c>
      <c r="R274" s="15" t="s">
        <v>101</v>
      </c>
      <c r="S274" s="15" t="s">
        <v>81</v>
      </c>
      <c r="T274" s="15" t="s">
        <v>82</v>
      </c>
      <c r="U274" s="15" t="s">
        <v>112</v>
      </c>
      <c r="V274" s="15" t="s">
        <v>82</v>
      </c>
      <c r="W274" s="15" t="s">
        <v>89</v>
      </c>
      <c r="X274" s="15" t="s">
        <v>119</v>
      </c>
      <c r="Y274" s="15" t="s">
        <v>58</v>
      </c>
      <c r="Z274" s="15" t="s">
        <v>81</v>
      </c>
      <c r="AA274" s="15" t="s">
        <v>78</v>
      </c>
      <c r="AB274" s="15" t="s">
        <v>86</v>
      </c>
      <c r="AC274" s="15" t="s">
        <v>72</v>
      </c>
      <c r="AD274" s="15" t="s">
        <v>121</v>
      </c>
      <c r="AE274" s="15" t="s">
        <v>97</v>
      </c>
      <c r="AF274" s="15" t="s">
        <v>78</v>
      </c>
      <c r="AH274" s="1" t="str" cm="1">
        <f t="array" aca="1" ref="AH274" ca="1">_xlfn.LET(
_xlpm.startCell, INDIRECT(G274),
_xlpm.row, IF(_xlfn.XLOOKUP(LEFT(H274),$L$157:$L$164,$M$157:$M$164,,0,1),--RIGHT(H274)*_xlfn.XLOOKUP(LEFT(H274),$L$157:$L$164,$O$157:$O$164,,0,1),0),
_xlpm.col, IF(_xlfn.XLOOKUP(LEFT(H274),$L$157:$L$164,$N$157:$N$164,,0,1),--RIGHT(H274)*_xlfn.XLOOKUP(LEFT(H274),$L$157:$L$164,$P$157:$P$164,,0,1),0),
_xlpm.adjRow, IF(ROW(_xlpm.startCell) + _xlpm.row &lt;= 0, 1, _xlpm.row),
_xlpm.adjCol, IF(COLUMN(_xlpm.startCell) + _xlpm.col &lt;= 0, 1, _xlpm.col),
_xlpm.ref, OFFSET(INDIRECT(G274),_xlpm.adjRow,_xlpm.adjCol,1,1),
ADDRESS(_xlfn.IFS(ROW(_xlpm.ref)&lt;8,8,ROW(_xlpm.ref)&gt;27,27,TRUE,ROW(_xlpm.ref)),_xlfn.IFS(COLUMN(_xlpm.ref)&lt;5,5,COLUMN(_xlpm.ref)&gt;64,64,TRUE,COLUMN(_xlpm.ref)),4,1))</f>
        <v>AH20</v>
      </c>
      <c r="AI274" s="1" t="str" cm="1">
        <f t="array" aca="1" ref="AI274" ca="1">_xlfn.LET(
_xlpm.startCell, INDIRECT(AH274),
_xlpm.row, IF(_xlfn.XLOOKUP(LEFT(I274),$L$157:$L$164,$M$157:$M$164,,0,1),--RIGHT(I274)*_xlfn.XLOOKUP(LEFT(I274),$L$157:$L$164,$O$157:$O$164,,0,1),0),
_xlpm.col, IF(_xlfn.XLOOKUP(LEFT(I274),$L$157:$L$164,$N$157:$N$164,,0,1),--RIGHT(I274)*_xlfn.XLOOKUP(LEFT(I274),$L$157:$L$164,$P$157:$P$164,,0,1),0),
_xlpm.adjRow, IF(ROW(_xlpm.startCell) + _xlpm.row &lt;= 0, 1, _xlpm.row),
_xlpm.adjCol, IF(COLUMN(_xlpm.startCell) + _xlpm.col &lt;= 0, 1, _xlpm.col),
_xlpm.ref, OFFSET(INDIRECT(AH274),_xlpm.adjRow,_xlpm.adjCol,1,1),
ADDRESS(_xlfn.IFS(ROW(_xlpm.ref)&lt;8,8,ROW(_xlpm.ref)&gt;27,27,TRUE,ROW(_xlpm.ref)),_xlfn.IFS(COLUMN(_xlpm.ref)&lt;5,5,COLUMN(_xlpm.ref)&gt;64,64,TRUE,COLUMN(_xlpm.ref)),4,1))</f>
        <v>AL24</v>
      </c>
      <c r="AJ274" s="1" t="str" cm="1">
        <f t="array" aca="1" ref="AJ274" ca="1">_xlfn.LET(
_xlpm.startCell, INDIRECT(AI274),
_xlpm.row, IF(_xlfn.XLOOKUP(LEFT(J274),$L$157:$L$164,$M$157:$M$164,,0,1),--RIGHT(J274)*_xlfn.XLOOKUP(LEFT(J274),$L$157:$L$164,$O$157:$O$164,,0,1),0),
_xlpm.col, IF(_xlfn.XLOOKUP(LEFT(J274),$L$157:$L$164,$N$157:$N$164,,0,1),--RIGHT(J274)*_xlfn.XLOOKUP(LEFT(J274),$L$157:$L$164,$P$157:$P$164,,0,1),0),
_xlpm.adjRow, IF(ROW(_xlpm.startCell) + _xlpm.row &lt;= 0, 1, _xlpm.row),
_xlpm.adjCol, IF(COLUMN(_xlpm.startCell) + _xlpm.col &lt;= 0, 1, _xlpm.col),
_xlpm.ref, OFFSET(INDIRECT(AI274),_xlpm.adjRow,_xlpm.adjCol,1,1),
ADDRESS(_xlfn.IFS(ROW(_xlpm.ref)&lt;8,8,ROW(_xlpm.ref)&gt;27,27,TRUE,ROW(_xlpm.ref)),_xlfn.IFS(COLUMN(_xlpm.ref)&lt;5,5,COLUMN(_xlpm.ref)&gt;64,64,TRUE,COLUMN(_xlpm.ref)),4,1))</f>
        <v>AL21</v>
      </c>
      <c r="AK274" s="1" t="str" cm="1">
        <f t="array" aca="1" ref="AK274" ca="1">_xlfn.LET(
_xlpm.startCell, INDIRECT(AJ274),
_xlpm.row, IF(_xlfn.XLOOKUP(LEFT(K274),$L$157:$L$164,$M$157:$M$164,,0,1),--RIGHT(K274)*_xlfn.XLOOKUP(LEFT(K274),$L$157:$L$164,$O$157:$O$164,,0,1),0),
_xlpm.col, IF(_xlfn.XLOOKUP(LEFT(K274),$L$157:$L$164,$N$157:$N$164,,0,1),--RIGHT(K274)*_xlfn.XLOOKUP(LEFT(K274),$L$157:$L$164,$P$157:$P$164,,0,1),0),
_xlpm.adjRow, IF(ROW(_xlpm.startCell) + _xlpm.row &lt;= 0, 1, _xlpm.row),
_xlpm.adjCol, IF(COLUMN(_xlpm.startCell) + _xlpm.col &lt;= 0, 1, _xlpm.col),
_xlpm.ref, OFFSET(INDIRECT(AJ274),_xlpm.adjRow,_xlpm.adjCol,1,1),
ADDRESS(_xlfn.IFS(ROW(_xlpm.ref)&lt;8,8,ROW(_xlpm.ref)&gt;27,27,TRUE,ROW(_xlpm.ref)),_xlfn.IFS(COLUMN(_xlpm.ref)&lt;5,5,COLUMN(_xlpm.ref)&gt;64,64,TRUE,COLUMN(_xlpm.ref)),4,1))</f>
        <v>AT13</v>
      </c>
      <c r="AL274" s="1" t="str" cm="1">
        <f t="array" aca="1" ref="AL274" ca="1">_xlfn.LET(
_xlpm.startCell, INDIRECT(AK274),
_xlpm.row, IF(_xlfn.XLOOKUP(LEFT(L274),$L$157:$L$164,$M$157:$M$164,,0,1),--RIGHT(L274)*_xlfn.XLOOKUP(LEFT(L274),$L$157:$L$164,$O$157:$O$164,,0,1),0),
_xlpm.col, IF(_xlfn.XLOOKUP(LEFT(L274),$L$157:$L$164,$N$157:$N$164,,0,1),--RIGHT(L274)*_xlfn.XLOOKUP(LEFT(L274),$L$157:$L$164,$P$157:$P$164,,0,1),0),
_xlpm.adjRow, IF(ROW(_xlpm.startCell) + _xlpm.row &lt;= 0, 1, _xlpm.row),
_xlpm.adjCol, IF(COLUMN(_xlpm.startCell) + _xlpm.col &lt;= 0, 1, _xlpm.col),
_xlpm.ref, OFFSET(INDIRECT(AK274),_xlpm.adjRow,_xlpm.adjCol,1,1),
ADDRESS(_xlfn.IFS(ROW(_xlpm.ref)&lt;8,8,ROW(_xlpm.ref)&gt;27,27,TRUE,ROW(_xlpm.ref)),_xlfn.IFS(COLUMN(_xlpm.ref)&lt;5,5,COLUMN(_xlpm.ref)&gt;64,64,TRUE,COLUMN(_xlpm.ref)),4,1))</f>
        <v>AN13</v>
      </c>
      <c r="AM274" s="1" t="str" cm="1">
        <f t="array" aca="1" ref="AM274" ca="1">_xlfn.LET(
_xlpm.startCell, INDIRECT(AL274),
_xlpm.row, IF(_xlfn.XLOOKUP(LEFT(M274),$L$157:$L$164,$M$157:$M$164,,0,1),--RIGHT(M274)*_xlfn.XLOOKUP(LEFT(M274),$L$157:$L$164,$O$157:$O$164,,0,1),0),
_xlpm.col, IF(_xlfn.XLOOKUP(LEFT(M274),$L$157:$L$164,$N$157:$N$164,,0,1),--RIGHT(M274)*_xlfn.XLOOKUP(LEFT(M274),$L$157:$L$164,$P$157:$P$164,,0,1),0),
_xlpm.adjRow, IF(ROW(_xlpm.startCell) + _xlpm.row &lt;= 0, 1, _xlpm.row),
_xlpm.adjCol, IF(COLUMN(_xlpm.startCell) + _xlpm.col &lt;= 0, 1, _xlpm.col),
_xlpm.ref, OFFSET(INDIRECT(AL274),_xlpm.adjRow,_xlpm.adjCol,1,1),
ADDRESS(_xlfn.IFS(ROW(_xlpm.ref)&lt;8,8,ROW(_xlpm.ref)&gt;27,27,TRUE,ROW(_xlpm.ref)),_xlfn.IFS(COLUMN(_xlpm.ref)&lt;5,5,COLUMN(_xlpm.ref)&gt;64,64,TRUE,COLUMN(_xlpm.ref)),4,1))</f>
        <v>AO12</v>
      </c>
      <c r="AN274" s="1" t="str" cm="1">
        <f t="array" aca="1" ref="AN274" ca="1">_xlfn.LET(
_xlpm.startCell, INDIRECT(AM274),
_xlpm.row, IF(_xlfn.XLOOKUP(LEFT(N274),$L$157:$L$164,$M$157:$M$164,,0,1),--RIGHT(N274)*_xlfn.XLOOKUP(LEFT(N274),$L$157:$L$164,$O$157:$O$164,,0,1),0),
_xlpm.col, IF(_xlfn.XLOOKUP(LEFT(N274),$L$157:$L$164,$N$157:$N$164,,0,1),--RIGHT(N274)*_xlfn.XLOOKUP(LEFT(N274),$L$157:$L$164,$P$157:$P$164,,0,1),0),
_xlpm.adjRow, IF(ROW(_xlpm.startCell) + _xlpm.row &lt;= 0, 1, _xlpm.row),
_xlpm.adjCol, IF(COLUMN(_xlpm.startCell) + _xlpm.col &lt;= 0, 1, _xlpm.col),
_xlpm.ref, OFFSET(INDIRECT(AM274),_xlpm.adjRow,_xlpm.adjCol,1,1),
ADDRESS(_xlfn.IFS(ROW(_xlpm.ref)&lt;8,8,ROW(_xlpm.ref)&gt;27,27,TRUE,ROW(_xlpm.ref)),_xlfn.IFS(COLUMN(_xlpm.ref)&lt;5,5,COLUMN(_xlpm.ref)&gt;64,64,TRUE,COLUMN(_xlpm.ref)),4,1))</f>
        <v>AX8</v>
      </c>
      <c r="AO274" s="1" t="str" cm="1">
        <f t="array" aca="1" ref="AO274" ca="1">_xlfn.LET(
_xlpm.startCell, INDIRECT(AN274),
_xlpm.row, IF(_xlfn.XLOOKUP(LEFT(O274),$L$157:$L$164,$M$157:$M$164,,0,1),--RIGHT(O274)*_xlfn.XLOOKUP(LEFT(O274),$L$157:$L$164,$O$157:$O$164,,0,1),0),
_xlpm.col, IF(_xlfn.XLOOKUP(LEFT(O274),$L$157:$L$164,$N$157:$N$164,,0,1),--RIGHT(O274)*_xlfn.XLOOKUP(LEFT(O274),$L$157:$L$164,$P$157:$P$164,,0,1),0),
_xlpm.adjRow, IF(ROW(_xlpm.startCell) + _xlpm.row &lt;= 0, 1, _xlpm.row),
_xlpm.adjCol, IF(COLUMN(_xlpm.startCell) + _xlpm.col &lt;= 0, 1, _xlpm.col),
_xlpm.ref, OFFSET(INDIRECT(AN274),_xlpm.adjRow,_xlpm.adjCol,1,1),
ADDRESS(_xlfn.IFS(ROW(_xlpm.ref)&lt;8,8,ROW(_xlpm.ref)&gt;27,27,TRUE,ROW(_xlpm.ref)),_xlfn.IFS(COLUMN(_xlpm.ref)&lt;5,5,COLUMN(_xlpm.ref)&gt;64,64,TRUE,COLUMN(_xlpm.ref)),4,1))</f>
        <v>BF9</v>
      </c>
      <c r="AP274" s="1" t="str" cm="1">
        <f t="array" aca="1" ref="AP274" ca="1">_xlfn.LET(
_xlpm.startCell, INDIRECT(AO274),
_xlpm.row, IF(_xlfn.XLOOKUP(LEFT(P274),$L$157:$L$164,$M$157:$M$164,,0,1),--RIGHT(P274)*_xlfn.XLOOKUP(LEFT(P274),$L$157:$L$164,$O$157:$O$164,,0,1),0),
_xlpm.col, IF(_xlfn.XLOOKUP(LEFT(P274),$L$157:$L$164,$N$157:$N$164,,0,1),--RIGHT(P274)*_xlfn.XLOOKUP(LEFT(P274),$L$157:$L$164,$P$157:$P$164,,0,1),0),
_xlpm.adjRow, IF(ROW(_xlpm.startCell) + _xlpm.row &lt;= 0, 1, _xlpm.row),
_xlpm.adjCol, IF(COLUMN(_xlpm.startCell) + _xlpm.col &lt;= 0, 1, _xlpm.col),
_xlpm.ref, OFFSET(INDIRECT(AO274),_xlpm.adjRow,_xlpm.adjCol,1,1),
ADDRESS(_xlfn.IFS(ROW(_xlpm.ref)&lt;8,8,ROW(_xlpm.ref)&gt;27,27,TRUE,ROW(_xlpm.ref)),_xlfn.IFS(COLUMN(_xlpm.ref)&lt;5,5,COLUMN(_xlpm.ref)&gt;64,64,TRUE,COLUMN(_xlpm.ref)),4,1))</f>
        <v>BJ9</v>
      </c>
      <c r="AQ274" s="1" t="str" cm="1">
        <f t="array" aca="1" ref="AQ274" ca="1">_xlfn.LET(
_xlpm.startCell, INDIRECT(AP274),
_xlpm.row, IF(_xlfn.XLOOKUP(LEFT(Q274),$L$157:$L$164,$M$157:$M$164,,0,1),--RIGHT(Q274)*_xlfn.XLOOKUP(LEFT(Q274),$L$157:$L$164,$O$157:$O$164,,0,1),0),
_xlpm.col, IF(_xlfn.XLOOKUP(LEFT(Q274),$L$157:$L$164,$N$157:$N$164,,0,1),--RIGHT(Q274)*_xlfn.XLOOKUP(LEFT(Q274),$L$157:$L$164,$P$157:$P$164,,0,1),0),
_xlpm.adjRow, IF(ROW(_xlpm.startCell) + _xlpm.row &lt;= 0, 1, _xlpm.row),
_xlpm.adjCol, IF(COLUMN(_xlpm.startCell) + _xlpm.col &lt;= 0, 1, _xlpm.col),
_xlpm.ref, OFFSET(INDIRECT(AP274),_xlpm.adjRow,_xlpm.adjCol,1,1),
ADDRESS(_xlfn.IFS(ROW(_xlpm.ref)&lt;8,8,ROW(_xlpm.ref)&gt;27,27,TRUE,ROW(_xlpm.ref)),_xlfn.IFS(COLUMN(_xlpm.ref)&lt;5,5,COLUMN(_xlpm.ref)&gt;64,64,TRUE,COLUMN(_xlpm.ref)),4,1))</f>
        <v>BB8</v>
      </c>
      <c r="AR274" s="1" t="str" cm="1">
        <f t="array" aca="1" ref="AR274" ca="1">_xlfn.LET(
_xlpm.startCell, INDIRECT(AQ274),
_xlpm.row, IF(_xlfn.XLOOKUP(LEFT(R274),$L$157:$L$164,$M$157:$M$164,,0,1),--RIGHT(R274)*_xlfn.XLOOKUP(LEFT(R274),$L$157:$L$164,$O$157:$O$164,,0,1),0),
_xlpm.col, IF(_xlfn.XLOOKUP(LEFT(R274),$L$157:$L$164,$N$157:$N$164,,0,1),--RIGHT(R274)*_xlfn.XLOOKUP(LEFT(R274),$L$157:$L$164,$P$157:$P$164,,0,1),0),
_xlpm.adjRow, IF(ROW(_xlpm.startCell) + _xlpm.row &lt;= 0, 1, _xlpm.row),
_xlpm.adjCol, IF(COLUMN(_xlpm.startCell) + _xlpm.col &lt;= 0, 1, _xlpm.col),
_xlpm.ref, OFFSET(INDIRECT(AQ274),_xlpm.adjRow,_xlpm.adjCol,1,1),
ADDRESS(_xlfn.IFS(ROW(_xlpm.ref)&lt;8,8,ROW(_xlpm.ref)&gt;27,27,TRUE,ROW(_xlpm.ref)),_xlfn.IFS(COLUMN(_xlpm.ref)&lt;5,5,COLUMN(_xlpm.ref)&gt;64,64,TRUE,COLUMN(_xlpm.ref)),4,1))</f>
        <v>BB9</v>
      </c>
      <c r="AS274" s="1" t="str" cm="1">
        <f t="array" aca="1" ref="AS274" ca="1">_xlfn.LET(
_xlpm.startCell, INDIRECT(AR274),
_xlpm.row, IF(_xlfn.XLOOKUP(LEFT(S274),$L$157:$L$164,$M$157:$M$164,,0,1),--RIGHT(S274)*_xlfn.XLOOKUP(LEFT(S274),$L$157:$L$164,$O$157:$O$164,,0,1),0),
_xlpm.col, IF(_xlfn.XLOOKUP(LEFT(S274),$L$157:$L$164,$N$157:$N$164,,0,1),--RIGHT(S274)*_xlfn.XLOOKUP(LEFT(S274),$L$157:$L$164,$P$157:$P$164,,0,1),0),
_xlpm.adjRow, IF(ROW(_xlpm.startCell) + _xlpm.row &lt;= 0, 1, _xlpm.row),
_xlpm.adjCol, IF(COLUMN(_xlpm.startCell) + _xlpm.col &lt;= 0, 1, _xlpm.col),
_xlpm.ref, OFFSET(INDIRECT(AR274),_xlpm.adjRow,_xlpm.adjCol,1,1),
ADDRESS(_xlfn.IFS(ROW(_xlpm.ref)&lt;8,8,ROW(_xlpm.ref)&gt;27,27,TRUE,ROW(_xlpm.ref)),_xlfn.IFS(COLUMN(_xlpm.ref)&lt;5,5,COLUMN(_xlpm.ref)&gt;64,64,TRUE,COLUMN(_xlpm.ref)),4,1))</f>
        <v>BF9</v>
      </c>
      <c r="AT274" s="1" t="str" cm="1">
        <f t="array" aca="1" ref="AT274" ca="1">_xlfn.LET(
_xlpm.startCell, INDIRECT(AS274),
_xlpm.row, IF(_xlfn.XLOOKUP(LEFT(T274),$L$157:$L$164,$M$157:$M$164,,0,1),--RIGHT(T274)*_xlfn.XLOOKUP(LEFT(T274),$L$157:$L$164,$O$157:$O$164,,0,1),0),
_xlpm.col, IF(_xlfn.XLOOKUP(LEFT(T274),$L$157:$L$164,$N$157:$N$164,,0,1),--RIGHT(T274)*_xlfn.XLOOKUP(LEFT(T274),$L$157:$L$164,$P$157:$P$164,,0,1),0),
_xlpm.adjRow, IF(ROW(_xlpm.startCell) + _xlpm.row &lt;= 0, 1, _xlpm.row),
_xlpm.adjCol, IF(COLUMN(_xlpm.startCell) + _xlpm.col &lt;= 0, 1, _xlpm.col),
_xlpm.ref, OFFSET(INDIRECT(AS274),_xlpm.adjRow,_xlpm.adjCol,1,1),
ADDRESS(_xlfn.IFS(ROW(_xlpm.ref)&lt;8,8,ROW(_xlpm.ref)&gt;27,27,TRUE,ROW(_xlpm.ref)),_xlfn.IFS(COLUMN(_xlpm.ref)&lt;5,5,COLUMN(_xlpm.ref)&gt;64,64,TRUE,COLUMN(_xlpm.ref)),4,1))</f>
        <v>BL9</v>
      </c>
      <c r="AU274" s="1" t="str" cm="1">
        <f t="array" aca="1" ref="AU274" ca="1">_xlfn.LET(
_xlpm.startCell, INDIRECT(AT274),
_xlpm.row, IF(_xlfn.XLOOKUP(LEFT(U274),$L$157:$L$164,$M$157:$M$164,,0,1),--RIGHT(U274)*_xlfn.XLOOKUP(LEFT(U274),$L$157:$L$164,$O$157:$O$164,,0,1),0),
_xlpm.col, IF(_xlfn.XLOOKUP(LEFT(U274),$L$157:$L$164,$N$157:$N$164,,0,1),--RIGHT(U274)*_xlfn.XLOOKUP(LEFT(U274),$L$157:$L$164,$P$157:$P$164,,0,1),0),
_xlpm.adjRow, IF(ROW(_xlpm.startCell) + _xlpm.row &lt;= 0, 1, _xlpm.row),
_xlpm.adjCol, IF(COLUMN(_xlpm.startCell) + _xlpm.col &lt;= 0, 1, _xlpm.col),
_xlpm.ref, OFFSET(INDIRECT(AT274),_xlpm.adjRow,_xlpm.adjCol,1,1),
ADDRESS(_xlfn.IFS(ROW(_xlpm.ref)&lt;8,8,ROW(_xlpm.ref)&gt;27,27,TRUE,ROW(_xlpm.ref)),_xlfn.IFS(COLUMN(_xlpm.ref)&lt;5,5,COLUMN(_xlpm.ref)&gt;64,64,TRUE,COLUMN(_xlpm.ref)),4,1))</f>
        <v>BL8</v>
      </c>
      <c r="AV274" s="1" t="str" cm="1">
        <f t="array" aca="1" ref="AV274" ca="1">_xlfn.LET(
_xlpm.startCell, INDIRECT(AU274),
_xlpm.row, IF(_xlfn.XLOOKUP(LEFT(V274),$L$157:$L$164,$M$157:$M$164,,0,1),--RIGHT(V274)*_xlfn.XLOOKUP(LEFT(V274),$L$157:$L$164,$O$157:$O$164,,0,1),0),
_xlpm.col, IF(_xlfn.XLOOKUP(LEFT(V274),$L$157:$L$164,$N$157:$N$164,,0,1),--RIGHT(V274)*_xlfn.XLOOKUP(LEFT(V274),$L$157:$L$164,$P$157:$P$164,,0,1),0),
_xlpm.adjRow, IF(ROW(_xlpm.startCell) + _xlpm.row &lt;= 0, 1, _xlpm.row),
_xlpm.adjCol, IF(COLUMN(_xlpm.startCell) + _xlpm.col &lt;= 0, 1, _xlpm.col),
_xlpm.ref, OFFSET(INDIRECT(AU274),_xlpm.adjRow,_xlpm.adjCol,1,1),
ADDRESS(_xlfn.IFS(ROW(_xlpm.ref)&lt;8,8,ROW(_xlpm.ref)&gt;27,27,TRUE,ROW(_xlpm.ref)),_xlfn.IFS(COLUMN(_xlpm.ref)&lt;5,5,COLUMN(_xlpm.ref)&gt;64,64,TRUE,COLUMN(_xlpm.ref)),4,1))</f>
        <v>BL8</v>
      </c>
      <c r="AW274" s="1" t="str" cm="1">
        <f t="array" aca="1" ref="AW274" ca="1">_xlfn.LET(
_xlpm.startCell, INDIRECT(AV274),
_xlpm.row, IF(_xlfn.XLOOKUP(LEFT(W274),$L$157:$L$164,$M$157:$M$164,,0,1),--RIGHT(W274)*_xlfn.XLOOKUP(LEFT(W274),$L$157:$L$164,$O$157:$O$164,,0,1),0),
_xlpm.col, IF(_xlfn.XLOOKUP(LEFT(W274),$L$157:$L$164,$N$157:$N$164,,0,1),--RIGHT(W274)*_xlfn.XLOOKUP(LEFT(W274),$L$157:$L$164,$P$157:$P$164,,0,1),0),
_xlpm.adjRow, IF(ROW(_xlpm.startCell) + _xlpm.row &lt;= 0, 1, _xlpm.row),
_xlpm.adjCol, IF(COLUMN(_xlpm.startCell) + _xlpm.col &lt;= 0, 1, _xlpm.col),
_xlpm.ref, OFFSET(INDIRECT(AV274),_xlpm.adjRow,_xlpm.adjCol,1,1),
ADDRESS(_xlfn.IFS(ROW(_xlpm.ref)&lt;8,8,ROW(_xlpm.ref)&gt;27,27,TRUE,ROW(_xlpm.ref)),_xlfn.IFS(COLUMN(_xlpm.ref)&lt;5,5,COLUMN(_xlpm.ref)&gt;64,64,TRUE,COLUMN(_xlpm.ref)),4,1))</f>
        <v>BL8</v>
      </c>
      <c r="AX274" s="1" t="str" cm="1">
        <f t="array" aca="1" ref="AX274" ca="1">_xlfn.LET(
_xlpm.startCell, INDIRECT(AW274),
_xlpm.row, IF(_xlfn.XLOOKUP(LEFT(X274),$L$157:$L$164,$M$157:$M$164,,0,1),--RIGHT(X274)*_xlfn.XLOOKUP(LEFT(X274),$L$157:$L$164,$O$157:$O$164,,0,1),0),
_xlpm.col, IF(_xlfn.XLOOKUP(LEFT(X274),$L$157:$L$164,$N$157:$N$164,,0,1),--RIGHT(X274)*_xlfn.XLOOKUP(LEFT(X274),$L$157:$L$164,$P$157:$P$164,,0,1),0),
_xlpm.adjRow, IF(ROW(_xlpm.startCell) + _xlpm.row &lt;= 0, 1, _xlpm.row),
_xlpm.adjCol, IF(COLUMN(_xlpm.startCell) + _xlpm.col &lt;= 0, 1, _xlpm.col),
_xlpm.ref, OFFSET(INDIRECT(AW274),_xlpm.adjRow,_xlpm.adjCol,1,1),
ADDRESS(_xlfn.IFS(ROW(_xlpm.ref)&lt;8,8,ROW(_xlpm.ref)&gt;27,27,TRUE,ROW(_xlpm.ref)),_xlfn.IFS(COLUMN(_xlpm.ref)&lt;5,5,COLUMN(_xlpm.ref)&gt;64,64,TRUE,COLUMN(_xlpm.ref)),4,1))</f>
        <v>BK9</v>
      </c>
      <c r="AY274" s="1" t="str" cm="1">
        <f t="array" aca="1" ref="AY274" ca="1">_xlfn.LET(
_xlpm.startCell, INDIRECT(AX274),
_xlpm.row, IF(_xlfn.XLOOKUP(LEFT(Y274),$L$157:$L$164,$M$157:$M$164,,0,1),--RIGHT(Y274)*_xlfn.XLOOKUP(LEFT(Y274),$L$157:$L$164,$O$157:$O$164,,0,1),0),
_xlpm.col, IF(_xlfn.XLOOKUP(LEFT(Y274),$L$157:$L$164,$N$157:$N$164,,0,1),--RIGHT(Y274)*_xlfn.XLOOKUP(LEFT(Y274),$L$157:$L$164,$P$157:$P$164,,0,1),0),
_xlpm.adjRow, IF(ROW(_xlpm.startCell) + _xlpm.row &lt;= 0, 1, _xlpm.row),
_xlpm.adjCol, IF(COLUMN(_xlpm.startCell) + _xlpm.col &lt;= 0, 1, _xlpm.col),
_xlpm.ref, OFFSET(INDIRECT(AX274),_xlpm.adjRow,_xlpm.adjCol,1,1),
ADDRESS(_xlfn.IFS(ROW(_xlpm.ref)&lt;8,8,ROW(_xlpm.ref)&gt;27,27,TRUE,ROW(_xlpm.ref)),_xlfn.IFS(COLUMN(_xlpm.ref)&lt;5,5,COLUMN(_xlpm.ref)&gt;64,64,TRUE,COLUMN(_xlpm.ref)),4,1))</f>
        <v>BL12</v>
      </c>
      <c r="AZ274" s="1" t="str" cm="1">
        <f t="array" aca="1" ref="AZ274" ca="1">_xlfn.LET(
_xlpm.startCell, INDIRECT(AY274),
_xlpm.row, IF(_xlfn.XLOOKUP(LEFT(Z274),$L$157:$L$164,$M$157:$M$164,,0,1),--RIGHT(Z274)*_xlfn.XLOOKUP(LEFT(Z274),$L$157:$L$164,$O$157:$O$164,,0,1),0),
_xlpm.col, IF(_xlfn.XLOOKUP(LEFT(Z274),$L$157:$L$164,$N$157:$N$164,,0,1),--RIGHT(Z274)*_xlfn.XLOOKUP(LEFT(Z274),$L$157:$L$164,$P$157:$P$164,,0,1),0),
_xlpm.adjRow, IF(ROW(_xlpm.startCell) + _xlpm.row &lt;= 0, 1, _xlpm.row),
_xlpm.adjCol, IF(COLUMN(_xlpm.startCell) + _xlpm.col &lt;= 0, 1, _xlpm.col),
_xlpm.ref, OFFSET(INDIRECT(AY274),_xlpm.adjRow,_xlpm.adjCol,1,1),
ADDRESS(_xlfn.IFS(ROW(_xlpm.ref)&lt;8,8,ROW(_xlpm.ref)&gt;27,27,TRUE,ROW(_xlpm.ref)),_xlfn.IFS(COLUMN(_xlpm.ref)&lt;5,5,COLUMN(_xlpm.ref)&gt;64,64,TRUE,COLUMN(_xlpm.ref)),4,1))</f>
        <v>BL12</v>
      </c>
      <c r="BA274" s="1" t="str" cm="1">
        <f t="array" aca="1" ref="BA274" ca="1">_xlfn.LET(
_xlpm.startCell, INDIRECT(AZ274),
_xlpm.row, IF(_xlfn.XLOOKUP(LEFT(AA274),$L$157:$L$164,$M$157:$M$164,,0,1),--RIGHT(AA274)*_xlfn.XLOOKUP(LEFT(AA274),$L$157:$L$164,$O$157:$O$164,,0,1),0),
_xlpm.col, IF(_xlfn.XLOOKUP(LEFT(AA274),$L$157:$L$164,$N$157:$N$164,,0,1),--RIGHT(AA274)*_xlfn.XLOOKUP(LEFT(AA274),$L$157:$L$164,$P$157:$P$164,,0,1),0),
_xlpm.adjRow, IF(ROW(_xlpm.startCell) + _xlpm.row &lt;= 0, 1, _xlpm.row),
_xlpm.adjCol, IF(COLUMN(_xlpm.startCell) + _xlpm.col &lt;= 0, 1, _xlpm.col),
_xlpm.ref, OFFSET(INDIRECT(AZ274),_xlpm.adjRow,_xlpm.adjCol,1,1),
ADDRESS(_xlfn.IFS(ROW(_xlpm.ref)&lt;8,8,ROW(_xlpm.ref)&gt;27,27,TRUE,ROW(_xlpm.ref)),_xlfn.IFS(COLUMN(_xlpm.ref)&lt;5,5,COLUMN(_xlpm.ref)&gt;64,64,TRUE,COLUMN(_xlpm.ref)),4,1))</f>
        <v>BL14</v>
      </c>
      <c r="BB274" s="1" t="str" cm="1">
        <f t="array" aca="1" ref="BB274" ca="1">_xlfn.LET(
_xlpm.startCell, INDIRECT(BA274),
_xlpm.row, IF(_xlfn.XLOOKUP(LEFT(AB274),$L$157:$L$164,$M$157:$M$164,,0,1),--RIGHT(AB274)*_xlfn.XLOOKUP(LEFT(AB274),$L$157:$L$164,$O$157:$O$164,,0,1),0),
_xlpm.col, IF(_xlfn.XLOOKUP(LEFT(AB274),$L$157:$L$164,$N$157:$N$164,,0,1),--RIGHT(AB274)*_xlfn.XLOOKUP(LEFT(AB274),$L$157:$L$164,$P$157:$P$164,,0,1),0),
_xlpm.adjRow, IF(ROW(_xlpm.startCell) + _xlpm.row &lt;= 0, 1, _xlpm.row),
_xlpm.adjCol, IF(COLUMN(_xlpm.startCell) + _xlpm.col &lt;= 0, 1, _xlpm.col),
_xlpm.ref, OFFSET(INDIRECT(BA274),_xlpm.adjRow,_xlpm.adjCol,1,1),
ADDRESS(_xlfn.IFS(ROW(_xlpm.ref)&lt;8,8,ROW(_xlpm.ref)&gt;27,27,TRUE,ROW(_xlpm.ref)),_xlfn.IFS(COLUMN(_xlpm.ref)&lt;5,5,COLUMN(_xlpm.ref)&gt;64,64,TRUE,COLUMN(_xlpm.ref)),4,1))</f>
        <v>BL14</v>
      </c>
      <c r="BC274" s="1" t="str" cm="1">
        <f t="array" aca="1" ref="BC274" ca="1">_xlfn.LET(
_xlpm.startCell, INDIRECT(BB274),
_xlpm.row, IF(_xlfn.XLOOKUP(LEFT(AC274),$L$157:$L$164,$M$157:$M$164,,0,1),--RIGHT(AC274)*_xlfn.XLOOKUP(LEFT(AC274),$L$157:$L$164,$O$157:$O$164,,0,1),0),
_xlpm.col, IF(_xlfn.XLOOKUP(LEFT(AC274),$L$157:$L$164,$N$157:$N$164,,0,1),--RIGHT(AC274)*_xlfn.XLOOKUP(LEFT(AC274),$L$157:$L$164,$P$157:$P$164,,0,1),0),
_xlpm.adjRow, IF(ROW(_xlpm.startCell) + _xlpm.row &lt;= 0, 1, _xlpm.row),
_xlpm.adjCol, IF(COLUMN(_xlpm.startCell) + _xlpm.col &lt;= 0, 1, _xlpm.col),
_xlpm.ref, OFFSET(INDIRECT(BB274),_xlpm.adjRow,_xlpm.adjCol,1,1),
ADDRESS(_xlfn.IFS(ROW(_xlpm.ref)&lt;8,8,ROW(_xlpm.ref)&gt;27,27,TRUE,ROW(_xlpm.ref)),_xlfn.IFS(COLUMN(_xlpm.ref)&lt;5,5,COLUMN(_xlpm.ref)&gt;64,64,TRUE,COLUMN(_xlpm.ref)),4,1))</f>
        <v>BL10</v>
      </c>
      <c r="BD274" s="1" t="str" cm="1">
        <f t="array" aca="1" ref="BD274" ca="1">_xlfn.LET(
_xlpm.startCell, INDIRECT(BC274),
_xlpm.row, IF(_xlfn.XLOOKUP(LEFT(AD274),$L$157:$L$164,$M$157:$M$164,,0,1),--RIGHT(AD274)*_xlfn.XLOOKUP(LEFT(AD274),$L$157:$L$164,$O$157:$O$164,,0,1),0),
_xlpm.col, IF(_xlfn.XLOOKUP(LEFT(AD274),$L$157:$L$164,$N$157:$N$164,,0,1),--RIGHT(AD274)*_xlfn.XLOOKUP(LEFT(AD274),$L$157:$L$164,$P$157:$P$164,,0,1),0),
_xlpm.adjRow, IF(ROW(_xlpm.startCell) + _xlpm.row &lt;= 0, 1, _xlpm.row),
_xlpm.adjCol, IF(COLUMN(_xlpm.startCell) + _xlpm.col &lt;= 0, 1, _xlpm.col),
_xlpm.ref, OFFSET(INDIRECT(BC274),_xlpm.adjRow,_xlpm.adjCol,1,1),
ADDRESS(_xlfn.IFS(ROW(_xlpm.ref)&lt;8,8,ROW(_xlpm.ref)&gt;27,27,TRUE,ROW(_xlpm.ref)),_xlfn.IFS(COLUMN(_xlpm.ref)&lt;5,5,COLUMN(_xlpm.ref)&gt;64,64,TRUE,COLUMN(_xlpm.ref)),4,1))</f>
        <v>BL8</v>
      </c>
      <c r="BE274" s="1" t="str" cm="1">
        <f t="array" aca="1" ref="BE274" ca="1">_xlfn.LET(
_xlpm.startCell, INDIRECT(BD274),
_xlpm.row, IF(_xlfn.XLOOKUP(LEFT(AE274),$L$157:$L$164,$M$157:$M$164,,0,1),--RIGHT(AE274)*_xlfn.XLOOKUP(LEFT(AE274),$L$157:$L$164,$O$157:$O$164,,0,1),0),
_xlpm.col, IF(_xlfn.XLOOKUP(LEFT(AE274),$L$157:$L$164,$N$157:$N$164,,0,1),--RIGHT(AE274)*_xlfn.XLOOKUP(LEFT(AE274),$L$157:$L$164,$P$157:$P$164,,0,1),0),
_xlpm.adjRow, IF(ROW(_xlpm.startCell) + _xlpm.row &lt;= 0, 1, _xlpm.row),
_xlpm.adjCol, IF(COLUMN(_xlpm.startCell) + _xlpm.col &lt;= 0, 1, _xlpm.col),
_xlpm.ref, OFFSET(INDIRECT(BD274),_xlpm.adjRow,_xlpm.adjCol,1,1),
ADDRESS(_xlfn.IFS(ROW(_xlpm.ref)&lt;8,8,ROW(_xlpm.ref)&gt;27,27,TRUE,ROW(_xlpm.ref)),_xlfn.IFS(COLUMN(_xlpm.ref)&lt;5,5,COLUMN(_xlpm.ref)&gt;64,64,TRUE,COLUMN(_xlpm.ref)),4,1))</f>
        <v>BL15</v>
      </c>
      <c r="BF274" s="1" t="str" cm="1">
        <f t="array" aca="1" ref="BF274" ca="1">_xlfn.LET(
_xlpm.startCell, INDIRECT(BE274),
_xlpm.row, IF(_xlfn.XLOOKUP(LEFT(AF274),$L$157:$L$164,$M$157:$M$164,,0,1),--RIGHT(AF274)*_xlfn.XLOOKUP(LEFT(AF274),$L$157:$L$164,$O$157:$O$164,,0,1),0),
_xlpm.col, IF(_xlfn.XLOOKUP(LEFT(AF274),$L$157:$L$164,$N$157:$N$164,,0,1),--RIGHT(AF274)*_xlfn.XLOOKUP(LEFT(AF274),$L$157:$L$164,$P$157:$P$164,,0,1),0),
_xlpm.adjRow, IF(ROW(_xlpm.startCell) + _xlpm.row &lt;= 0, 1, _xlpm.row),
_xlpm.adjCol, IF(COLUMN(_xlpm.startCell) + _xlpm.col &lt;= 0, 1, _xlpm.col),
_xlpm.ref, OFFSET(INDIRECT(BE274),_xlpm.adjRow,_xlpm.adjCol,1,1),
ADDRESS(_xlfn.IFS(ROW(_xlpm.ref)&lt;8,8,ROW(_xlpm.ref)&gt;27,27,TRUE,ROW(_xlpm.ref)),_xlfn.IFS(COLUMN(_xlpm.ref)&lt;5,5,COLUMN(_xlpm.ref)&gt;64,64,TRUE,COLUMN(_xlpm.ref)),4,1))</f>
        <v>BL17</v>
      </c>
      <c r="BG274" s="4"/>
      <c r="BH274" s="4" t="b" cm="1">
        <f t="array" aca="1" ref="BH274" ca="1">AND(ROW(INDIRECT(AH274,TRUE))&gt;=8,OR(COLUMN(INDIRECT(AH274, TRUE))&gt;=60,COLUMN(INDIRECT(AH274, TRUE))&lt;=9))</f>
        <v>0</v>
      </c>
      <c r="BI274" s="4" t="b" cm="1">
        <f t="array" aca="1" ref="BI274" ca="1">AND(ROW(INDIRECT(AI274,TRUE))&gt;=8,OR(COLUMN(INDIRECT(AI274, TRUE))&gt;=60,COLUMN(INDIRECT(AI274, TRUE))&lt;=9))</f>
        <v>0</v>
      </c>
      <c r="BJ274" s="4" t="b" cm="1">
        <f t="array" aca="1" ref="BJ274" ca="1">AND(ROW(INDIRECT(AJ274,TRUE))&gt;=8,OR(COLUMN(INDIRECT(AJ274, TRUE))&gt;=60,COLUMN(INDIRECT(AJ274, TRUE))&lt;=9))</f>
        <v>0</v>
      </c>
      <c r="BK274" s="4" t="b" cm="1">
        <f t="array" aca="1" ref="BK274" ca="1">AND(ROW(INDIRECT(AK274,TRUE))&gt;=8,OR(COLUMN(INDIRECT(AK274, TRUE))&gt;=60,COLUMN(INDIRECT(AK274, TRUE))&lt;=9))</f>
        <v>0</v>
      </c>
      <c r="BL274" s="4" t="b" cm="1">
        <f t="array" aca="1" ref="BL274" ca="1">AND(ROW(INDIRECT(AL274,TRUE))&gt;=8,OR(COLUMN(INDIRECT(AL274, TRUE))&gt;=60,COLUMN(INDIRECT(AL274, TRUE))&lt;=9))</f>
        <v>0</v>
      </c>
      <c r="BM274" s="4" t="b" cm="1">
        <f t="array" aca="1" ref="BM274" ca="1">AND(ROW(INDIRECT(AM274,TRUE))&gt;=8,OR(COLUMN(INDIRECT(AM274, TRUE))&gt;=60,COLUMN(INDIRECT(AM274, TRUE))&lt;=9))</f>
        <v>0</v>
      </c>
      <c r="BN274" s="4" t="b" cm="1">
        <f t="array" aca="1" ref="BN274" ca="1">AND(ROW(INDIRECT(AN274,TRUE))&gt;=8,OR(COLUMN(INDIRECT(AN274, TRUE))&gt;=60,COLUMN(INDIRECT(AN274, TRUE))&lt;=9))</f>
        <v>0</v>
      </c>
      <c r="BO274" s="4" t="b" cm="1">
        <f t="array" aca="1" ref="BO274" ca="1">AND(ROW(INDIRECT(AO274,TRUE))&gt;=8,OR(COLUMN(INDIRECT(AO274, TRUE))&gt;=60,COLUMN(INDIRECT(AO274, TRUE))&lt;=9))</f>
        <v>0</v>
      </c>
      <c r="BP274" s="4" t="b" cm="1">
        <f t="array" aca="1" ref="BP274" ca="1">AND(ROW(INDIRECT(AP274,TRUE))&gt;=8,OR(COLUMN(INDIRECT(AP274, TRUE))&gt;=60,COLUMN(INDIRECT(AP274, TRUE))&lt;=9))</f>
        <v>1</v>
      </c>
      <c r="BQ274" s="4" t="b" cm="1">
        <f t="array" aca="1" ref="BQ274" ca="1">AND(ROW(INDIRECT(AQ274,TRUE))&gt;=8,OR(COLUMN(INDIRECT(AQ274, TRUE))&gt;=60,COLUMN(INDIRECT(AQ274, TRUE))&lt;=9))</f>
        <v>0</v>
      </c>
      <c r="BR274" s="4" t="b" cm="1">
        <f t="array" aca="1" ref="BR274" ca="1">AND(ROW(INDIRECT(AR274,TRUE))&gt;=8,OR(COLUMN(INDIRECT(AR274, TRUE))&gt;=60,COLUMN(INDIRECT(AR274, TRUE))&lt;=9))</f>
        <v>0</v>
      </c>
      <c r="BS274" s="4" t="b" cm="1">
        <f t="array" aca="1" ref="BS274" ca="1">AND(ROW(INDIRECT(AS274,TRUE))&gt;=8,OR(COLUMN(INDIRECT(AS274, TRUE))&gt;=60,COLUMN(INDIRECT(AS274, TRUE))&lt;=9))</f>
        <v>0</v>
      </c>
      <c r="BT274" s="4" t="b" cm="1">
        <f t="array" aca="1" ref="BT274" ca="1">AND(ROW(INDIRECT(AT274,TRUE))&gt;=8,OR(COLUMN(INDIRECT(AT274, TRUE))&gt;=60,COLUMN(INDIRECT(AT274, TRUE))&lt;=9))</f>
        <v>1</v>
      </c>
      <c r="BU274" s="4" t="b" cm="1">
        <f t="array" aca="1" ref="BU274" ca="1">AND(ROW(INDIRECT(AU274,TRUE))&gt;=8,OR(COLUMN(INDIRECT(AU274, TRUE))&gt;=60,COLUMN(INDIRECT(AU274, TRUE))&lt;=9))</f>
        <v>1</v>
      </c>
      <c r="BV274" s="4" t="b" cm="1">
        <f t="array" aca="1" ref="BV274" ca="1">AND(ROW(INDIRECT(AV274,TRUE))&gt;=8,OR(COLUMN(INDIRECT(AV274, TRUE))&gt;=60,COLUMN(INDIRECT(AV274, TRUE))&lt;=9))</f>
        <v>1</v>
      </c>
      <c r="BW274" s="4" t="b" cm="1">
        <f t="array" aca="1" ref="BW274" ca="1">AND(ROW(INDIRECT(AW274,TRUE))&gt;=8,OR(COLUMN(INDIRECT(AW274, TRUE))&gt;=60,COLUMN(INDIRECT(AW274, TRUE))&lt;=9))</f>
        <v>1</v>
      </c>
      <c r="BX274" s="4" t="b" cm="1">
        <f t="array" aca="1" ref="BX274" ca="1">AND(ROW(INDIRECT(AX274,TRUE))&gt;=8,OR(COLUMN(INDIRECT(AX274, TRUE))&gt;=60,COLUMN(INDIRECT(AX274, TRUE))&lt;=9))</f>
        <v>1</v>
      </c>
      <c r="BY274" s="4" t="b" cm="1">
        <f t="array" aca="1" ref="BY274" ca="1">AND(ROW(INDIRECT(AY274,TRUE))&gt;=8,OR(COLUMN(INDIRECT(AY274, TRUE))&gt;=60,COLUMN(INDIRECT(AY274, TRUE))&lt;=9))</f>
        <v>1</v>
      </c>
      <c r="BZ274" s="4" t="b" cm="1">
        <f t="array" aca="1" ref="BZ274" ca="1">AND(ROW(INDIRECT(AZ274,TRUE))&gt;=8,OR(COLUMN(INDIRECT(AZ274, TRUE))&gt;=60,COLUMN(INDIRECT(AZ274, TRUE))&lt;=9))</f>
        <v>1</v>
      </c>
      <c r="CA274" s="4" t="b" cm="1">
        <f t="array" aca="1" ref="CA274" ca="1">AND(ROW(INDIRECT(BA274,TRUE))&gt;=8,OR(COLUMN(INDIRECT(BA274, TRUE))&gt;=60,COLUMN(INDIRECT(BA274, TRUE))&lt;=9))</f>
        <v>1</v>
      </c>
      <c r="CB274" s="4" t="b" cm="1">
        <f t="array" aca="1" ref="CB274" ca="1">AND(ROW(INDIRECT(BB274,TRUE))&gt;=8,OR(COLUMN(INDIRECT(BB274, TRUE))&gt;=60,COLUMN(INDIRECT(BB274, TRUE))&lt;=9))</f>
        <v>1</v>
      </c>
      <c r="CC274" s="4" t="b" cm="1">
        <f t="array" aca="1" ref="CC274" ca="1">AND(ROW(INDIRECT(BC274,TRUE))&gt;=8,OR(COLUMN(INDIRECT(BC274, TRUE))&gt;=60,COLUMN(INDIRECT(BC274, TRUE))&lt;=9))</f>
        <v>1</v>
      </c>
      <c r="CD274" s="4" t="b" cm="1">
        <f t="array" aca="1" ref="CD274" ca="1">AND(ROW(INDIRECT(BD274,TRUE))&gt;=8,OR(COLUMN(INDIRECT(BD274, TRUE))&gt;=60,COLUMN(INDIRECT(BD274, TRUE))&lt;=9))</f>
        <v>1</v>
      </c>
      <c r="CE274" s="4" t="b" cm="1">
        <f t="array" aca="1" ref="CE274" ca="1">AND(ROW(INDIRECT(BE274,TRUE))&gt;=8,OR(COLUMN(INDIRECT(BE274, TRUE))&gt;=60,COLUMN(INDIRECT(BE274, TRUE))&lt;=9))</f>
        <v>1</v>
      </c>
      <c r="CF274" s="4" t="b" cm="1">
        <f t="array" aca="1" ref="CF274" ca="1">AND(ROW(INDIRECT(BF274,TRUE))&gt;=8,OR(COLUMN(INDIRECT(BF274, TRUE))&gt;=60,COLUMN(INDIRECT(BF274, TRUE))&lt;=9))</f>
        <v>1</v>
      </c>
      <c r="CG274" s="4"/>
      <c r="CH274" s="215">
        <f t="shared" ca="1" si="7"/>
        <v>9</v>
      </c>
      <c r="CI274" s="4"/>
      <c r="CL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row>
    <row r="275" spans="2:250" ht="23.25">
      <c r="B275" s="14">
        <f t="shared" si="8"/>
        <v>127</v>
      </c>
      <c r="C275" s="12">
        <v>7</v>
      </c>
      <c r="D275" s="161">
        <v>10</v>
      </c>
      <c r="E275" s="21">
        <f ca="1"/>
        <v>12</v>
      </c>
      <c r="G275" s="15" t="s">
        <v>141</v>
      </c>
      <c r="H275" s="15" t="s">
        <v>100</v>
      </c>
      <c r="I275" s="15" t="s">
        <v>127</v>
      </c>
      <c r="J275" s="15" t="s">
        <v>119</v>
      </c>
      <c r="K275" s="15" t="s">
        <v>127</v>
      </c>
      <c r="L275" s="15" t="s">
        <v>120</v>
      </c>
      <c r="M275" s="15" t="s">
        <v>57</v>
      </c>
      <c r="N275" s="15" t="s">
        <v>88</v>
      </c>
      <c r="O275" s="15" t="s">
        <v>82</v>
      </c>
      <c r="P275" s="15" t="s">
        <v>52</v>
      </c>
      <c r="Q275" s="15" t="s">
        <v>82</v>
      </c>
      <c r="R275" s="15" t="s">
        <v>66</v>
      </c>
      <c r="S275" s="15" t="s">
        <v>56</v>
      </c>
      <c r="T275" s="15" t="s">
        <v>71</v>
      </c>
      <c r="U275" s="15" t="s">
        <v>58</v>
      </c>
      <c r="V275" s="15" t="s">
        <v>90</v>
      </c>
      <c r="W275" s="15" t="s">
        <v>84</v>
      </c>
      <c r="X275" s="15" t="s">
        <v>61</v>
      </c>
      <c r="Y275" s="15" t="s">
        <v>92</v>
      </c>
      <c r="Z275" s="15" t="s">
        <v>91</v>
      </c>
      <c r="AA275" s="15" t="s">
        <v>108</v>
      </c>
      <c r="AB275" s="15" t="s">
        <v>82</v>
      </c>
      <c r="AC275" s="15" t="s">
        <v>115</v>
      </c>
      <c r="AD275" s="15" t="s">
        <v>108</v>
      </c>
      <c r="AE275" s="15" t="s">
        <v>66</v>
      </c>
      <c r="AF275" s="15" t="s">
        <v>55</v>
      </c>
      <c r="AH275" s="1" t="str" cm="1">
        <f t="array" aca="1" ref="AH275" ca="1">_xlfn.LET(
_xlpm.startCell, INDIRECT(G275),
_xlpm.row, IF(_xlfn.XLOOKUP(LEFT(H275),$L$157:$L$164,$M$157:$M$164,,0,1),--RIGHT(H275)*_xlfn.XLOOKUP(LEFT(H275),$L$157:$L$164,$O$157:$O$164,,0,1),0),
_xlpm.col, IF(_xlfn.XLOOKUP(LEFT(H275),$L$157:$L$164,$N$157:$N$164,,0,1),--RIGHT(H275)*_xlfn.XLOOKUP(LEFT(H275),$L$157:$L$164,$P$157:$P$164,,0,1),0),
_xlpm.adjRow, IF(ROW(_xlpm.startCell) + _xlpm.row &lt;= 0, 1, _xlpm.row),
_xlpm.adjCol, IF(COLUMN(_xlpm.startCell) + _xlpm.col &lt;= 0, 1, _xlpm.col),
_xlpm.ref, OFFSET(INDIRECT(G275),_xlpm.adjRow,_xlpm.adjCol,1,1),
ADDRESS(_xlfn.IFS(ROW(_xlpm.ref)&lt;8,8,ROW(_xlpm.ref)&gt;27,27,TRUE,ROW(_xlpm.ref)),_xlfn.IFS(COLUMN(_xlpm.ref)&lt;5,5,COLUMN(_xlpm.ref)&gt;64,64,TRUE,COLUMN(_xlpm.ref)),4,1))</f>
        <v>AH23</v>
      </c>
      <c r="AI275" s="1" t="str" cm="1">
        <f t="array" aca="1" ref="AI275" ca="1">_xlfn.LET(
_xlpm.startCell, INDIRECT(AH275),
_xlpm.row, IF(_xlfn.XLOOKUP(LEFT(I275),$L$157:$L$164,$M$157:$M$164,,0,1),--RIGHT(I275)*_xlfn.XLOOKUP(LEFT(I275),$L$157:$L$164,$O$157:$O$164,,0,1),0),
_xlpm.col, IF(_xlfn.XLOOKUP(LEFT(I275),$L$157:$L$164,$N$157:$N$164,,0,1),--RIGHT(I275)*_xlfn.XLOOKUP(LEFT(I275),$L$157:$L$164,$P$157:$P$164,,0,1),0),
_xlpm.adjRow, IF(ROW(_xlpm.startCell) + _xlpm.row &lt;= 0, 1, _xlpm.row),
_xlpm.adjCol, IF(COLUMN(_xlpm.startCell) + _xlpm.col &lt;= 0, 1, _xlpm.col),
_xlpm.ref, OFFSET(INDIRECT(AH275),_xlpm.adjRow,_xlpm.adjCol,1,1),
ADDRESS(_xlfn.IFS(ROW(_xlpm.ref)&lt;8,8,ROW(_xlpm.ref)&gt;27,27,TRUE,ROW(_xlpm.ref)),_xlfn.IFS(COLUMN(_xlpm.ref)&lt;5,5,COLUMN(_xlpm.ref)&gt;64,64,TRUE,COLUMN(_xlpm.ref)),4,1))</f>
        <v>AH27</v>
      </c>
      <c r="AJ275" s="1" t="str" cm="1">
        <f t="array" aca="1" ref="AJ275" ca="1">_xlfn.LET(
_xlpm.startCell, INDIRECT(AI275),
_xlpm.row, IF(_xlfn.XLOOKUP(LEFT(J275),$L$157:$L$164,$M$157:$M$164,,0,1),--RIGHT(J275)*_xlfn.XLOOKUP(LEFT(J275),$L$157:$L$164,$O$157:$O$164,,0,1),0),
_xlpm.col, IF(_xlfn.XLOOKUP(LEFT(J275),$L$157:$L$164,$N$157:$N$164,,0,1),--RIGHT(J275)*_xlfn.XLOOKUP(LEFT(J275),$L$157:$L$164,$P$157:$P$164,,0,1),0),
_xlpm.adjRow, IF(ROW(_xlpm.startCell) + _xlpm.row &lt;= 0, 1, _xlpm.row),
_xlpm.adjCol, IF(COLUMN(_xlpm.startCell) + _xlpm.col &lt;= 0, 1, _xlpm.col),
_xlpm.ref, OFFSET(INDIRECT(AI275),_xlpm.adjRow,_xlpm.adjCol,1,1),
ADDRESS(_xlfn.IFS(ROW(_xlpm.ref)&lt;8,8,ROW(_xlpm.ref)&gt;27,27,TRUE,ROW(_xlpm.ref)),_xlfn.IFS(COLUMN(_xlpm.ref)&lt;5,5,COLUMN(_xlpm.ref)&gt;64,64,TRUE,COLUMN(_xlpm.ref)),4,1))</f>
        <v>AG27</v>
      </c>
      <c r="AK275" s="1" t="str" cm="1">
        <f t="array" aca="1" ref="AK275" ca="1">_xlfn.LET(
_xlpm.startCell, INDIRECT(AJ275),
_xlpm.row, IF(_xlfn.XLOOKUP(LEFT(K275),$L$157:$L$164,$M$157:$M$164,,0,1),--RIGHT(K275)*_xlfn.XLOOKUP(LEFT(K275),$L$157:$L$164,$O$157:$O$164,,0,1),0),
_xlpm.col, IF(_xlfn.XLOOKUP(LEFT(K275),$L$157:$L$164,$N$157:$N$164,,0,1),--RIGHT(K275)*_xlfn.XLOOKUP(LEFT(K275),$L$157:$L$164,$P$157:$P$164,,0,1),0),
_xlpm.adjRow, IF(ROW(_xlpm.startCell) + _xlpm.row &lt;= 0, 1, _xlpm.row),
_xlpm.adjCol, IF(COLUMN(_xlpm.startCell) + _xlpm.col &lt;= 0, 1, _xlpm.col),
_xlpm.ref, OFFSET(INDIRECT(AJ275),_xlpm.adjRow,_xlpm.adjCol,1,1),
ADDRESS(_xlfn.IFS(ROW(_xlpm.ref)&lt;8,8,ROW(_xlpm.ref)&gt;27,27,TRUE,ROW(_xlpm.ref)),_xlfn.IFS(COLUMN(_xlpm.ref)&lt;5,5,COLUMN(_xlpm.ref)&gt;64,64,TRUE,COLUMN(_xlpm.ref)),4,1))</f>
        <v>AG27</v>
      </c>
      <c r="AL275" s="1" t="str" cm="1">
        <f t="array" aca="1" ref="AL275" ca="1">_xlfn.LET(
_xlpm.startCell, INDIRECT(AK275),
_xlpm.row, IF(_xlfn.XLOOKUP(LEFT(L275),$L$157:$L$164,$M$157:$M$164,,0,1),--RIGHT(L275)*_xlfn.XLOOKUP(LEFT(L275),$L$157:$L$164,$O$157:$O$164,,0,1),0),
_xlpm.col, IF(_xlfn.XLOOKUP(LEFT(L275),$L$157:$L$164,$N$157:$N$164,,0,1),--RIGHT(L275)*_xlfn.XLOOKUP(LEFT(L275),$L$157:$L$164,$P$157:$P$164,,0,1),0),
_xlpm.adjRow, IF(ROW(_xlpm.startCell) + _xlpm.row &lt;= 0, 1, _xlpm.row),
_xlpm.adjCol, IF(COLUMN(_xlpm.startCell) + _xlpm.col &lt;= 0, 1, _xlpm.col),
_xlpm.ref, OFFSET(INDIRECT(AK275),_xlpm.adjRow,_xlpm.adjCol,1,1),
ADDRESS(_xlfn.IFS(ROW(_xlpm.ref)&lt;8,8,ROW(_xlpm.ref)&gt;27,27,TRUE,ROW(_xlpm.ref)),_xlfn.IFS(COLUMN(_xlpm.ref)&lt;5,5,COLUMN(_xlpm.ref)&gt;64,64,TRUE,COLUMN(_xlpm.ref)),4,1))</f>
        <v>AC27</v>
      </c>
      <c r="AM275" s="1" t="str" cm="1">
        <f t="array" aca="1" ref="AM275" ca="1">_xlfn.LET(
_xlpm.startCell, INDIRECT(AL275),
_xlpm.row, IF(_xlfn.XLOOKUP(LEFT(M275),$L$157:$L$164,$M$157:$M$164,,0,1),--RIGHT(M275)*_xlfn.XLOOKUP(LEFT(M275),$L$157:$L$164,$O$157:$O$164,,0,1),0),
_xlpm.col, IF(_xlfn.XLOOKUP(LEFT(M275),$L$157:$L$164,$N$157:$N$164,,0,1),--RIGHT(M275)*_xlfn.XLOOKUP(LEFT(M275),$L$157:$L$164,$P$157:$P$164,,0,1),0),
_xlpm.adjRow, IF(ROW(_xlpm.startCell) + _xlpm.row &lt;= 0, 1, _xlpm.row),
_xlpm.adjCol, IF(COLUMN(_xlpm.startCell) + _xlpm.col &lt;= 0, 1, _xlpm.col),
_xlpm.ref, OFFSET(INDIRECT(AL275),_xlpm.adjRow,_xlpm.adjCol,1,1),
ADDRESS(_xlfn.IFS(ROW(_xlpm.ref)&lt;8,8,ROW(_xlpm.ref)&gt;27,27,TRUE,ROW(_xlpm.ref)),_xlfn.IFS(COLUMN(_xlpm.ref)&lt;5,5,COLUMN(_xlpm.ref)&gt;64,64,TRUE,COLUMN(_xlpm.ref)),4,1))</f>
        <v>AD26</v>
      </c>
      <c r="AN275" s="1" t="str" cm="1">
        <f t="array" aca="1" ref="AN275" ca="1">_xlfn.LET(
_xlpm.startCell, INDIRECT(AM275),
_xlpm.row, IF(_xlfn.XLOOKUP(LEFT(N275),$L$157:$L$164,$M$157:$M$164,,0,1),--RIGHT(N275)*_xlfn.XLOOKUP(LEFT(N275),$L$157:$L$164,$O$157:$O$164,,0,1),0),
_xlpm.col, IF(_xlfn.XLOOKUP(LEFT(N275),$L$157:$L$164,$N$157:$N$164,,0,1),--RIGHT(N275)*_xlfn.XLOOKUP(LEFT(N275),$L$157:$L$164,$P$157:$P$164,,0,1),0),
_xlpm.adjRow, IF(ROW(_xlpm.startCell) + _xlpm.row &lt;= 0, 1, _xlpm.row),
_xlpm.adjCol, IF(COLUMN(_xlpm.startCell) + _xlpm.col &lt;= 0, 1, _xlpm.col),
_xlpm.ref, OFFSET(INDIRECT(AM275),_xlpm.adjRow,_xlpm.adjCol,1,1),
ADDRESS(_xlfn.IFS(ROW(_xlpm.ref)&lt;8,8,ROW(_xlpm.ref)&gt;27,27,TRUE,ROW(_xlpm.ref)),_xlfn.IFS(COLUMN(_xlpm.ref)&lt;5,5,COLUMN(_xlpm.ref)&gt;64,64,TRUE,COLUMN(_xlpm.ref)),4,1))</f>
        <v>AD21</v>
      </c>
      <c r="AO275" s="1" t="str" cm="1">
        <f t="array" aca="1" ref="AO275" ca="1">_xlfn.LET(
_xlpm.startCell, INDIRECT(AN275),
_xlpm.row, IF(_xlfn.XLOOKUP(LEFT(O275),$L$157:$L$164,$M$157:$M$164,,0,1),--RIGHT(O275)*_xlfn.XLOOKUP(LEFT(O275),$L$157:$L$164,$O$157:$O$164,,0,1),0),
_xlpm.col, IF(_xlfn.XLOOKUP(LEFT(O275),$L$157:$L$164,$N$157:$N$164,,0,1),--RIGHT(O275)*_xlfn.XLOOKUP(LEFT(O275),$L$157:$L$164,$P$157:$P$164,,0,1),0),
_xlpm.adjRow, IF(ROW(_xlpm.startCell) + _xlpm.row &lt;= 0, 1, _xlpm.row),
_xlpm.adjCol, IF(COLUMN(_xlpm.startCell) + _xlpm.col &lt;= 0, 1, _xlpm.col),
_xlpm.ref, OFFSET(INDIRECT(AN275),_xlpm.adjRow,_xlpm.adjCol,1,1),
ADDRESS(_xlfn.IFS(ROW(_xlpm.ref)&lt;8,8,ROW(_xlpm.ref)&gt;27,27,TRUE,ROW(_xlpm.ref)),_xlfn.IFS(COLUMN(_xlpm.ref)&lt;5,5,COLUMN(_xlpm.ref)&gt;64,64,TRUE,COLUMN(_xlpm.ref)),4,1))</f>
        <v>AL21</v>
      </c>
      <c r="AP275" s="1" t="str" cm="1">
        <f t="array" aca="1" ref="AP275" ca="1">_xlfn.LET(
_xlpm.startCell, INDIRECT(AO275),
_xlpm.row, IF(_xlfn.XLOOKUP(LEFT(P275),$L$157:$L$164,$M$157:$M$164,,0,1),--RIGHT(P275)*_xlfn.XLOOKUP(LEFT(P275),$L$157:$L$164,$O$157:$O$164,,0,1),0),
_xlpm.col, IF(_xlfn.XLOOKUP(LEFT(P275),$L$157:$L$164,$N$157:$N$164,,0,1),--RIGHT(P275)*_xlfn.XLOOKUP(LEFT(P275),$L$157:$L$164,$P$157:$P$164,,0,1),0),
_xlpm.adjRow, IF(ROW(_xlpm.startCell) + _xlpm.row &lt;= 0, 1, _xlpm.row),
_xlpm.adjCol, IF(COLUMN(_xlpm.startCell) + _xlpm.col &lt;= 0, 1, _xlpm.col),
_xlpm.ref, OFFSET(INDIRECT(AO275),_xlpm.adjRow,_xlpm.adjCol,1,1),
ADDRESS(_xlfn.IFS(ROW(_xlpm.ref)&lt;8,8,ROW(_xlpm.ref)&gt;27,27,TRUE,ROW(_xlpm.ref)),_xlfn.IFS(COLUMN(_xlpm.ref)&lt;5,5,COLUMN(_xlpm.ref)&gt;64,64,TRUE,COLUMN(_xlpm.ref)),4,1))</f>
        <v>AT13</v>
      </c>
      <c r="AQ275" s="1" t="str" cm="1">
        <f t="array" aca="1" ref="AQ275" ca="1">_xlfn.LET(
_xlpm.startCell, INDIRECT(AP275),
_xlpm.row, IF(_xlfn.XLOOKUP(LEFT(Q275),$L$157:$L$164,$M$157:$M$164,,0,1),--RIGHT(Q275)*_xlfn.XLOOKUP(LEFT(Q275),$L$157:$L$164,$O$157:$O$164,,0,1),0),
_xlpm.col, IF(_xlfn.XLOOKUP(LEFT(Q275),$L$157:$L$164,$N$157:$N$164,,0,1),--RIGHT(Q275)*_xlfn.XLOOKUP(LEFT(Q275),$L$157:$L$164,$P$157:$P$164,,0,1),0),
_xlpm.adjRow, IF(ROW(_xlpm.startCell) + _xlpm.row &lt;= 0, 1, _xlpm.row),
_xlpm.adjCol, IF(COLUMN(_xlpm.startCell) + _xlpm.col &lt;= 0, 1, _xlpm.col),
_xlpm.ref, OFFSET(INDIRECT(AP275),_xlpm.adjRow,_xlpm.adjCol,1,1),
ADDRESS(_xlfn.IFS(ROW(_xlpm.ref)&lt;8,8,ROW(_xlpm.ref)&gt;27,27,TRUE,ROW(_xlpm.ref)),_xlfn.IFS(COLUMN(_xlpm.ref)&lt;5,5,COLUMN(_xlpm.ref)&gt;64,64,TRUE,COLUMN(_xlpm.ref)),4,1))</f>
        <v>BB13</v>
      </c>
      <c r="AR275" s="1" t="str" cm="1">
        <f t="array" aca="1" ref="AR275" ca="1">_xlfn.LET(
_xlpm.startCell, INDIRECT(AQ275),
_xlpm.row, IF(_xlfn.XLOOKUP(LEFT(R275),$L$157:$L$164,$M$157:$M$164,,0,1),--RIGHT(R275)*_xlfn.XLOOKUP(LEFT(R275),$L$157:$L$164,$O$157:$O$164,,0,1),0),
_xlpm.col, IF(_xlfn.XLOOKUP(LEFT(R275),$L$157:$L$164,$N$157:$N$164,,0,1),--RIGHT(R275)*_xlfn.XLOOKUP(LEFT(R275),$L$157:$L$164,$P$157:$P$164,,0,1),0),
_xlpm.adjRow, IF(ROW(_xlpm.startCell) + _xlpm.row &lt;= 0, 1, _xlpm.row),
_xlpm.adjCol, IF(COLUMN(_xlpm.startCell) + _xlpm.col &lt;= 0, 1, _xlpm.col),
_xlpm.ref, OFFSET(INDIRECT(AQ275),_xlpm.adjRow,_xlpm.adjCol,1,1),
ADDRESS(_xlfn.IFS(ROW(_xlpm.ref)&lt;8,8,ROW(_xlpm.ref)&gt;27,27,TRUE,ROW(_xlpm.ref)),_xlfn.IFS(COLUMN(_xlpm.ref)&lt;5,5,COLUMN(_xlpm.ref)&gt;64,64,TRUE,COLUMN(_xlpm.ref)),4,1))</f>
        <v>BF17</v>
      </c>
      <c r="AS275" s="1" t="str" cm="1">
        <f t="array" aca="1" ref="AS275" ca="1">_xlfn.LET(
_xlpm.startCell, INDIRECT(AR275),
_xlpm.row, IF(_xlfn.XLOOKUP(LEFT(S275),$L$157:$L$164,$M$157:$M$164,,0,1),--RIGHT(S275)*_xlfn.XLOOKUP(LEFT(S275),$L$157:$L$164,$O$157:$O$164,,0,1),0),
_xlpm.col, IF(_xlfn.XLOOKUP(LEFT(S275),$L$157:$L$164,$N$157:$N$164,,0,1),--RIGHT(S275)*_xlfn.XLOOKUP(LEFT(S275),$L$157:$L$164,$P$157:$P$164,,0,1),0),
_xlpm.adjRow, IF(ROW(_xlpm.startCell) + _xlpm.row &lt;= 0, 1, _xlpm.row),
_xlpm.adjCol, IF(COLUMN(_xlpm.startCell) + _xlpm.col &lt;= 0, 1, _xlpm.col),
_xlpm.ref, OFFSET(INDIRECT(AR275),_xlpm.adjRow,_xlpm.adjCol,1,1),
ADDRESS(_xlfn.IFS(ROW(_xlpm.ref)&lt;8,8,ROW(_xlpm.ref)&gt;27,27,TRUE,ROW(_xlpm.ref)),_xlfn.IFS(COLUMN(_xlpm.ref)&lt;5,5,COLUMN(_xlpm.ref)&gt;64,64,TRUE,COLUMN(_xlpm.ref)),4,1))</f>
        <v>BL23</v>
      </c>
      <c r="AT275" s="1" t="str" cm="1">
        <f t="array" aca="1" ref="AT275" ca="1">_xlfn.LET(
_xlpm.startCell, INDIRECT(AS275),
_xlpm.row, IF(_xlfn.XLOOKUP(LEFT(T275),$L$157:$L$164,$M$157:$M$164,,0,1),--RIGHT(T275)*_xlfn.XLOOKUP(LEFT(T275),$L$157:$L$164,$O$157:$O$164,,0,1),0),
_xlpm.col, IF(_xlfn.XLOOKUP(LEFT(T275),$L$157:$L$164,$N$157:$N$164,,0,1),--RIGHT(T275)*_xlfn.XLOOKUP(LEFT(T275),$L$157:$L$164,$P$157:$P$164,,0,1),0),
_xlpm.adjRow, IF(ROW(_xlpm.startCell) + _xlpm.row &lt;= 0, 1, _xlpm.row),
_xlpm.adjCol, IF(COLUMN(_xlpm.startCell) + _xlpm.col &lt;= 0, 1, _xlpm.col),
_xlpm.ref, OFFSET(INDIRECT(AS275),_xlpm.adjRow,_xlpm.adjCol,1,1),
ADDRESS(_xlfn.IFS(ROW(_xlpm.ref)&lt;8,8,ROW(_xlpm.ref)&gt;27,27,TRUE,ROW(_xlpm.ref)),_xlfn.IFS(COLUMN(_xlpm.ref)&lt;5,5,COLUMN(_xlpm.ref)&gt;64,64,TRUE,COLUMN(_xlpm.ref)),4,1))</f>
        <v>BH19</v>
      </c>
      <c r="AU275" s="1" t="str" cm="1">
        <f t="array" aca="1" ref="AU275" ca="1">_xlfn.LET(
_xlpm.startCell, INDIRECT(AT275),
_xlpm.row, IF(_xlfn.XLOOKUP(LEFT(U275),$L$157:$L$164,$M$157:$M$164,,0,1),--RIGHT(U275)*_xlfn.XLOOKUP(LEFT(U275),$L$157:$L$164,$O$157:$O$164,,0,1),0),
_xlpm.col, IF(_xlfn.XLOOKUP(LEFT(U275),$L$157:$L$164,$N$157:$N$164,,0,1),--RIGHT(U275)*_xlfn.XLOOKUP(LEFT(U275),$L$157:$L$164,$P$157:$P$164,,0,1),0),
_xlpm.adjRow, IF(ROW(_xlpm.startCell) + _xlpm.row &lt;= 0, 1, _xlpm.row),
_xlpm.adjCol, IF(COLUMN(_xlpm.startCell) + _xlpm.col &lt;= 0, 1, _xlpm.col),
_xlpm.ref, OFFSET(INDIRECT(AT275),_xlpm.adjRow,_xlpm.adjCol,1,1),
ADDRESS(_xlfn.IFS(ROW(_xlpm.ref)&lt;8,8,ROW(_xlpm.ref)&gt;27,27,TRUE,ROW(_xlpm.ref)),_xlfn.IFS(COLUMN(_xlpm.ref)&lt;5,5,COLUMN(_xlpm.ref)&gt;64,64,TRUE,COLUMN(_xlpm.ref)),4,1))</f>
        <v>BK22</v>
      </c>
      <c r="AV275" s="1" t="str" cm="1">
        <f t="array" aca="1" ref="AV275" ca="1">_xlfn.LET(
_xlpm.startCell, INDIRECT(AU275),
_xlpm.row, IF(_xlfn.XLOOKUP(LEFT(V275),$L$157:$L$164,$M$157:$M$164,,0,1),--RIGHT(V275)*_xlfn.XLOOKUP(LEFT(V275),$L$157:$L$164,$O$157:$O$164,,0,1),0),
_xlpm.col, IF(_xlfn.XLOOKUP(LEFT(V275),$L$157:$L$164,$N$157:$N$164,,0,1),--RIGHT(V275)*_xlfn.XLOOKUP(LEFT(V275),$L$157:$L$164,$P$157:$P$164,,0,1),0),
_xlpm.adjRow, IF(ROW(_xlpm.startCell) + _xlpm.row &lt;= 0, 1, _xlpm.row),
_xlpm.adjCol, IF(COLUMN(_xlpm.startCell) + _xlpm.col &lt;= 0, 1, _xlpm.col),
_xlpm.ref, OFFSET(INDIRECT(AU275),_xlpm.adjRow,_xlpm.adjCol,1,1),
ADDRESS(_xlfn.IFS(ROW(_xlpm.ref)&lt;8,8,ROW(_xlpm.ref)&gt;27,27,TRUE,ROW(_xlpm.ref)),_xlfn.IFS(COLUMN(_xlpm.ref)&lt;5,5,COLUMN(_xlpm.ref)&gt;64,64,TRUE,COLUMN(_xlpm.ref)),4,1))</f>
        <v>BL22</v>
      </c>
      <c r="AW275" s="1" t="str" cm="1">
        <f t="array" aca="1" ref="AW275" ca="1">_xlfn.LET(
_xlpm.startCell, INDIRECT(AV275),
_xlpm.row, IF(_xlfn.XLOOKUP(LEFT(W275),$L$157:$L$164,$M$157:$M$164,,0,1),--RIGHT(W275)*_xlfn.XLOOKUP(LEFT(W275),$L$157:$L$164,$O$157:$O$164,,0,1),0),
_xlpm.col, IF(_xlfn.XLOOKUP(LEFT(W275),$L$157:$L$164,$N$157:$N$164,,0,1),--RIGHT(W275)*_xlfn.XLOOKUP(LEFT(W275),$L$157:$L$164,$P$157:$P$164,,0,1),0),
_xlpm.adjRow, IF(ROW(_xlpm.startCell) + _xlpm.row &lt;= 0, 1, _xlpm.row),
_xlpm.adjCol, IF(COLUMN(_xlpm.startCell) + _xlpm.col &lt;= 0, 1, _xlpm.col),
_xlpm.ref, OFFSET(INDIRECT(AV275),_xlpm.adjRow,_xlpm.adjCol,1,1),
ADDRESS(_xlfn.IFS(ROW(_xlpm.ref)&lt;8,8,ROW(_xlpm.ref)&gt;27,27,TRUE,ROW(_xlpm.ref)),_xlfn.IFS(COLUMN(_xlpm.ref)&lt;5,5,COLUMN(_xlpm.ref)&gt;64,64,TRUE,COLUMN(_xlpm.ref)),4,1))</f>
        <v>BE22</v>
      </c>
      <c r="AX275" s="1" t="str" cm="1">
        <f t="array" aca="1" ref="AX275" ca="1">_xlfn.LET(
_xlpm.startCell, INDIRECT(AW275),
_xlpm.row, IF(_xlfn.XLOOKUP(LEFT(X275),$L$157:$L$164,$M$157:$M$164,,0,1),--RIGHT(X275)*_xlfn.XLOOKUP(LEFT(X275),$L$157:$L$164,$O$157:$O$164,,0,1),0),
_xlpm.col, IF(_xlfn.XLOOKUP(LEFT(X275),$L$157:$L$164,$N$157:$N$164,,0,1),--RIGHT(X275)*_xlfn.XLOOKUP(LEFT(X275),$L$157:$L$164,$P$157:$P$164,,0,1),0),
_xlpm.adjRow, IF(ROW(_xlpm.startCell) + _xlpm.row &lt;= 0, 1, _xlpm.row),
_xlpm.adjCol, IF(COLUMN(_xlpm.startCell) + _xlpm.col &lt;= 0, 1, _xlpm.col),
_xlpm.ref, OFFSET(INDIRECT(AW275),_xlpm.adjRow,_xlpm.adjCol,1,1),
ADDRESS(_xlfn.IFS(ROW(_xlpm.ref)&lt;8,8,ROW(_xlpm.ref)&gt;27,27,TRUE,ROW(_xlpm.ref)),_xlfn.IFS(COLUMN(_xlpm.ref)&lt;5,5,COLUMN(_xlpm.ref)&gt;64,64,TRUE,COLUMN(_xlpm.ref)),4,1))</f>
        <v>BL13</v>
      </c>
      <c r="AY275" s="1" t="str" cm="1">
        <f t="array" aca="1" ref="AY275" ca="1">_xlfn.LET(
_xlpm.startCell, INDIRECT(AX275),
_xlpm.row, IF(_xlfn.XLOOKUP(LEFT(Y275),$L$157:$L$164,$M$157:$M$164,,0,1),--RIGHT(Y275)*_xlfn.XLOOKUP(LEFT(Y275),$L$157:$L$164,$O$157:$O$164,,0,1),0),
_xlpm.col, IF(_xlfn.XLOOKUP(LEFT(Y275),$L$157:$L$164,$N$157:$N$164,,0,1),--RIGHT(Y275)*_xlfn.XLOOKUP(LEFT(Y275),$L$157:$L$164,$P$157:$P$164,,0,1),0),
_xlpm.adjRow, IF(ROW(_xlpm.startCell) + _xlpm.row &lt;= 0, 1, _xlpm.row),
_xlpm.adjCol, IF(COLUMN(_xlpm.startCell) + _xlpm.col &lt;= 0, 1, _xlpm.col),
_xlpm.ref, OFFSET(INDIRECT(AX275),_xlpm.adjRow,_xlpm.adjCol,1,1),
ADDRESS(_xlfn.IFS(ROW(_xlpm.ref)&lt;8,8,ROW(_xlpm.ref)&gt;27,27,TRUE,ROW(_xlpm.ref)),_xlfn.IFS(COLUMN(_xlpm.ref)&lt;5,5,COLUMN(_xlpm.ref)&gt;64,64,TRUE,COLUMN(_xlpm.ref)),4,1))</f>
        <v>BL13</v>
      </c>
      <c r="AZ275" s="1" t="str" cm="1">
        <f t="array" aca="1" ref="AZ275" ca="1">_xlfn.LET(
_xlpm.startCell, INDIRECT(AY275),
_xlpm.row, IF(_xlfn.XLOOKUP(LEFT(Z275),$L$157:$L$164,$M$157:$M$164,,0,1),--RIGHT(Z275)*_xlfn.XLOOKUP(LEFT(Z275),$L$157:$L$164,$O$157:$O$164,,0,1),0),
_xlpm.col, IF(_xlfn.XLOOKUP(LEFT(Z275),$L$157:$L$164,$N$157:$N$164,,0,1),--RIGHT(Z275)*_xlfn.XLOOKUP(LEFT(Z275),$L$157:$L$164,$P$157:$P$164,,0,1),0),
_xlpm.adjRow, IF(ROW(_xlpm.startCell) + _xlpm.row &lt;= 0, 1, _xlpm.row),
_xlpm.adjCol, IF(COLUMN(_xlpm.startCell) + _xlpm.col &lt;= 0, 1, _xlpm.col),
_xlpm.ref, OFFSET(INDIRECT(AY275),_xlpm.adjRow,_xlpm.adjCol,1,1),
ADDRESS(_xlfn.IFS(ROW(_xlpm.ref)&lt;8,8,ROW(_xlpm.ref)&gt;27,27,TRUE,ROW(_xlpm.ref)),_xlfn.IFS(COLUMN(_xlpm.ref)&lt;5,5,COLUMN(_xlpm.ref)&gt;64,64,TRUE,COLUMN(_xlpm.ref)),4,1))</f>
        <v>BL13</v>
      </c>
      <c r="BA275" s="1" t="str" cm="1">
        <f t="array" aca="1" ref="BA275" ca="1">_xlfn.LET(
_xlpm.startCell, INDIRECT(AZ275),
_xlpm.row, IF(_xlfn.XLOOKUP(LEFT(AA275),$L$157:$L$164,$M$157:$M$164,,0,1),--RIGHT(AA275)*_xlfn.XLOOKUP(LEFT(AA275),$L$157:$L$164,$O$157:$O$164,,0,1),0),
_xlpm.col, IF(_xlfn.XLOOKUP(LEFT(AA275),$L$157:$L$164,$N$157:$N$164,,0,1),--RIGHT(AA275)*_xlfn.XLOOKUP(LEFT(AA275),$L$157:$L$164,$P$157:$P$164,,0,1),0),
_xlpm.adjRow, IF(ROW(_xlpm.startCell) + _xlpm.row &lt;= 0, 1, _xlpm.row),
_xlpm.adjCol, IF(COLUMN(_xlpm.startCell) + _xlpm.col &lt;= 0, 1, _xlpm.col),
_xlpm.ref, OFFSET(INDIRECT(AZ275),_xlpm.adjRow,_xlpm.adjCol,1,1),
ADDRESS(_xlfn.IFS(ROW(_xlpm.ref)&lt;8,8,ROW(_xlpm.ref)&gt;27,27,TRUE,ROW(_xlpm.ref)),_xlfn.IFS(COLUMN(_xlpm.ref)&lt;5,5,COLUMN(_xlpm.ref)&gt;64,64,TRUE,COLUMN(_xlpm.ref)),4,1))</f>
        <v>BL14</v>
      </c>
      <c r="BB275" s="1" t="str" cm="1">
        <f t="array" aca="1" ref="BB275" ca="1">_xlfn.LET(
_xlpm.startCell, INDIRECT(BA275),
_xlpm.row, IF(_xlfn.XLOOKUP(LEFT(AB275),$L$157:$L$164,$M$157:$M$164,,0,1),--RIGHT(AB275)*_xlfn.XLOOKUP(LEFT(AB275),$L$157:$L$164,$O$157:$O$164,,0,1),0),
_xlpm.col, IF(_xlfn.XLOOKUP(LEFT(AB275),$L$157:$L$164,$N$157:$N$164,,0,1),--RIGHT(AB275)*_xlfn.XLOOKUP(LEFT(AB275),$L$157:$L$164,$P$157:$P$164,,0,1),0),
_xlpm.adjRow, IF(ROW(_xlpm.startCell) + _xlpm.row &lt;= 0, 1, _xlpm.row),
_xlpm.adjCol, IF(COLUMN(_xlpm.startCell) + _xlpm.col &lt;= 0, 1, _xlpm.col),
_xlpm.ref, OFFSET(INDIRECT(BA275),_xlpm.adjRow,_xlpm.adjCol,1,1),
ADDRESS(_xlfn.IFS(ROW(_xlpm.ref)&lt;8,8,ROW(_xlpm.ref)&gt;27,27,TRUE,ROW(_xlpm.ref)),_xlfn.IFS(COLUMN(_xlpm.ref)&lt;5,5,COLUMN(_xlpm.ref)&gt;64,64,TRUE,COLUMN(_xlpm.ref)),4,1))</f>
        <v>BL14</v>
      </c>
      <c r="BC275" s="1" t="str" cm="1">
        <f t="array" aca="1" ref="BC275" ca="1">_xlfn.LET(
_xlpm.startCell, INDIRECT(BB275),
_xlpm.row, IF(_xlfn.XLOOKUP(LEFT(AC275),$L$157:$L$164,$M$157:$M$164,,0,1),--RIGHT(AC275)*_xlfn.XLOOKUP(LEFT(AC275),$L$157:$L$164,$O$157:$O$164,,0,1),0),
_xlpm.col, IF(_xlfn.XLOOKUP(LEFT(AC275),$L$157:$L$164,$N$157:$N$164,,0,1),--RIGHT(AC275)*_xlfn.XLOOKUP(LEFT(AC275),$L$157:$L$164,$P$157:$P$164,,0,1),0),
_xlpm.adjRow, IF(ROW(_xlpm.startCell) + _xlpm.row &lt;= 0, 1, _xlpm.row),
_xlpm.adjCol, IF(COLUMN(_xlpm.startCell) + _xlpm.col &lt;= 0, 1, _xlpm.col),
_xlpm.ref, OFFSET(INDIRECT(BB275),_xlpm.adjRow,_xlpm.adjCol,1,1),
ADDRESS(_xlfn.IFS(ROW(_xlpm.ref)&lt;8,8,ROW(_xlpm.ref)&gt;27,27,TRUE,ROW(_xlpm.ref)),_xlfn.IFS(COLUMN(_xlpm.ref)&lt;5,5,COLUMN(_xlpm.ref)&gt;64,64,TRUE,COLUMN(_xlpm.ref)),4,1))</f>
        <v>BL14</v>
      </c>
      <c r="BD275" s="1" t="str" cm="1">
        <f t="array" aca="1" ref="BD275" ca="1">_xlfn.LET(
_xlpm.startCell, INDIRECT(BC275),
_xlpm.row, IF(_xlfn.XLOOKUP(LEFT(AD275),$L$157:$L$164,$M$157:$M$164,,0,1),--RIGHT(AD275)*_xlfn.XLOOKUP(LEFT(AD275),$L$157:$L$164,$O$157:$O$164,,0,1),0),
_xlpm.col, IF(_xlfn.XLOOKUP(LEFT(AD275),$L$157:$L$164,$N$157:$N$164,,0,1),--RIGHT(AD275)*_xlfn.XLOOKUP(LEFT(AD275),$L$157:$L$164,$P$157:$P$164,,0,1),0),
_xlpm.adjRow, IF(ROW(_xlpm.startCell) + _xlpm.row &lt;= 0, 1, _xlpm.row),
_xlpm.adjCol, IF(COLUMN(_xlpm.startCell) + _xlpm.col &lt;= 0, 1, _xlpm.col),
_xlpm.ref, OFFSET(INDIRECT(BC275),_xlpm.adjRow,_xlpm.adjCol,1,1),
ADDRESS(_xlfn.IFS(ROW(_xlpm.ref)&lt;8,8,ROW(_xlpm.ref)&gt;27,27,TRUE,ROW(_xlpm.ref)),_xlfn.IFS(COLUMN(_xlpm.ref)&lt;5,5,COLUMN(_xlpm.ref)&gt;64,64,TRUE,COLUMN(_xlpm.ref)),4,1))</f>
        <v>BL15</v>
      </c>
      <c r="BE275" s="1" t="str" cm="1">
        <f t="array" aca="1" ref="BE275" ca="1">_xlfn.LET(
_xlpm.startCell, INDIRECT(BD275),
_xlpm.row, IF(_xlfn.XLOOKUP(LEFT(AE275),$L$157:$L$164,$M$157:$M$164,,0,1),--RIGHT(AE275)*_xlfn.XLOOKUP(LEFT(AE275),$L$157:$L$164,$O$157:$O$164,,0,1),0),
_xlpm.col, IF(_xlfn.XLOOKUP(LEFT(AE275),$L$157:$L$164,$N$157:$N$164,,0,1),--RIGHT(AE275)*_xlfn.XLOOKUP(LEFT(AE275),$L$157:$L$164,$P$157:$P$164,,0,1),0),
_xlpm.adjRow, IF(ROW(_xlpm.startCell) + _xlpm.row &lt;= 0, 1, _xlpm.row),
_xlpm.adjCol, IF(COLUMN(_xlpm.startCell) + _xlpm.col &lt;= 0, 1, _xlpm.col),
_xlpm.ref, OFFSET(INDIRECT(BD275),_xlpm.adjRow,_xlpm.adjCol,1,1),
ADDRESS(_xlfn.IFS(ROW(_xlpm.ref)&lt;8,8,ROW(_xlpm.ref)&gt;27,27,TRUE,ROW(_xlpm.ref)),_xlfn.IFS(COLUMN(_xlpm.ref)&lt;5,5,COLUMN(_xlpm.ref)&gt;64,64,TRUE,COLUMN(_xlpm.ref)),4,1))</f>
        <v>BL19</v>
      </c>
      <c r="BF275" s="1" t="str" cm="1">
        <f t="array" aca="1" ref="BF275" ca="1">_xlfn.LET(
_xlpm.startCell, INDIRECT(BE275),
_xlpm.row, IF(_xlfn.XLOOKUP(LEFT(AF275),$L$157:$L$164,$M$157:$M$164,,0,1),--RIGHT(AF275)*_xlfn.XLOOKUP(LEFT(AF275),$L$157:$L$164,$O$157:$O$164,,0,1),0),
_xlpm.col, IF(_xlfn.XLOOKUP(LEFT(AF275),$L$157:$L$164,$N$157:$N$164,,0,1),--RIGHT(AF275)*_xlfn.XLOOKUP(LEFT(AF275),$L$157:$L$164,$P$157:$P$164,,0,1),0),
_xlpm.adjRow, IF(ROW(_xlpm.startCell) + _xlpm.row &lt;= 0, 1, _xlpm.row),
_xlpm.adjCol, IF(COLUMN(_xlpm.startCell) + _xlpm.col &lt;= 0, 1, _xlpm.col),
_xlpm.ref, OFFSET(INDIRECT(BE275),_xlpm.adjRow,_xlpm.adjCol,1,1),
ADDRESS(_xlfn.IFS(ROW(_xlpm.ref)&lt;8,8,ROW(_xlpm.ref)&gt;27,27,TRUE,ROW(_xlpm.ref)),_xlfn.IFS(COLUMN(_xlpm.ref)&lt;5,5,COLUMN(_xlpm.ref)&gt;64,64,TRUE,COLUMN(_xlpm.ref)),4,1))</f>
        <v>BE26</v>
      </c>
      <c r="BG275" s="4"/>
      <c r="BH275" s="4" t="b" cm="1">
        <f t="array" aca="1" ref="BH275" ca="1">AND(ROW(INDIRECT(AH275,TRUE))&gt;=8,OR(COLUMN(INDIRECT(AH275, TRUE))&gt;=60,COLUMN(INDIRECT(AH275, TRUE))&lt;=9))</f>
        <v>0</v>
      </c>
      <c r="BI275" s="4" t="b" cm="1">
        <f t="array" aca="1" ref="BI275" ca="1">AND(ROW(INDIRECT(AI275,TRUE))&gt;=8,OR(COLUMN(INDIRECT(AI275, TRUE))&gt;=60,COLUMN(INDIRECT(AI275, TRUE))&lt;=9))</f>
        <v>0</v>
      </c>
      <c r="BJ275" s="4" t="b" cm="1">
        <f t="array" aca="1" ref="BJ275" ca="1">AND(ROW(INDIRECT(AJ275,TRUE))&gt;=8,OR(COLUMN(INDIRECT(AJ275, TRUE))&gt;=60,COLUMN(INDIRECT(AJ275, TRUE))&lt;=9))</f>
        <v>0</v>
      </c>
      <c r="BK275" s="4" t="b" cm="1">
        <f t="array" aca="1" ref="BK275" ca="1">AND(ROW(INDIRECT(AK275,TRUE))&gt;=8,OR(COLUMN(INDIRECT(AK275, TRUE))&gt;=60,COLUMN(INDIRECT(AK275, TRUE))&lt;=9))</f>
        <v>0</v>
      </c>
      <c r="BL275" s="4" t="b" cm="1">
        <f t="array" aca="1" ref="BL275" ca="1">AND(ROW(INDIRECT(AL275,TRUE))&gt;=8,OR(COLUMN(INDIRECT(AL275, TRUE))&gt;=60,COLUMN(INDIRECT(AL275, TRUE))&lt;=9))</f>
        <v>0</v>
      </c>
      <c r="BM275" s="4" t="b" cm="1">
        <f t="array" aca="1" ref="BM275" ca="1">AND(ROW(INDIRECT(AM275,TRUE))&gt;=8,OR(COLUMN(INDIRECT(AM275, TRUE))&gt;=60,COLUMN(INDIRECT(AM275, TRUE))&lt;=9))</f>
        <v>0</v>
      </c>
      <c r="BN275" s="4" t="b" cm="1">
        <f t="array" aca="1" ref="BN275" ca="1">AND(ROW(INDIRECT(AN275,TRUE))&gt;=8,OR(COLUMN(INDIRECT(AN275, TRUE))&gt;=60,COLUMN(INDIRECT(AN275, TRUE))&lt;=9))</f>
        <v>0</v>
      </c>
      <c r="BO275" s="4" t="b" cm="1">
        <f t="array" aca="1" ref="BO275" ca="1">AND(ROW(INDIRECT(AO275,TRUE))&gt;=8,OR(COLUMN(INDIRECT(AO275, TRUE))&gt;=60,COLUMN(INDIRECT(AO275, TRUE))&lt;=9))</f>
        <v>0</v>
      </c>
      <c r="BP275" s="4" t="b" cm="1">
        <f t="array" aca="1" ref="BP275" ca="1">AND(ROW(INDIRECT(AP275,TRUE))&gt;=8,OR(COLUMN(INDIRECT(AP275, TRUE))&gt;=60,COLUMN(INDIRECT(AP275, TRUE))&lt;=9))</f>
        <v>0</v>
      </c>
      <c r="BQ275" s="4" t="b" cm="1">
        <f t="array" aca="1" ref="BQ275" ca="1">AND(ROW(INDIRECT(AQ275,TRUE))&gt;=8,OR(COLUMN(INDIRECT(AQ275, TRUE))&gt;=60,COLUMN(INDIRECT(AQ275, TRUE))&lt;=9))</f>
        <v>0</v>
      </c>
      <c r="BR275" s="4" t="b" cm="1">
        <f t="array" aca="1" ref="BR275" ca="1">AND(ROW(INDIRECT(AR275,TRUE))&gt;=8,OR(COLUMN(INDIRECT(AR275, TRUE))&gt;=60,COLUMN(INDIRECT(AR275, TRUE))&lt;=9))</f>
        <v>0</v>
      </c>
      <c r="BS275" s="4" t="b" cm="1">
        <f t="array" aca="1" ref="BS275" ca="1">AND(ROW(INDIRECT(AS275,TRUE))&gt;=8,OR(COLUMN(INDIRECT(AS275, TRUE))&gt;=60,COLUMN(INDIRECT(AS275, TRUE))&lt;=9))</f>
        <v>1</v>
      </c>
      <c r="BT275" s="4" t="b" cm="1">
        <f t="array" aca="1" ref="BT275" ca="1">AND(ROW(INDIRECT(AT275,TRUE))&gt;=8,OR(COLUMN(INDIRECT(AT275, TRUE))&gt;=60,COLUMN(INDIRECT(AT275, TRUE))&lt;=9))</f>
        <v>1</v>
      </c>
      <c r="BU275" s="4" t="b" cm="1">
        <f t="array" aca="1" ref="BU275" ca="1">AND(ROW(INDIRECT(AU275,TRUE))&gt;=8,OR(COLUMN(INDIRECT(AU275, TRUE))&gt;=60,COLUMN(INDIRECT(AU275, TRUE))&lt;=9))</f>
        <v>1</v>
      </c>
      <c r="BV275" s="4" t="b" cm="1">
        <f t="array" aca="1" ref="BV275" ca="1">AND(ROW(INDIRECT(AV275,TRUE))&gt;=8,OR(COLUMN(INDIRECT(AV275, TRUE))&gt;=60,COLUMN(INDIRECT(AV275, TRUE))&lt;=9))</f>
        <v>1</v>
      </c>
      <c r="BW275" s="4" t="b" cm="1">
        <f t="array" aca="1" ref="BW275" ca="1">AND(ROW(INDIRECT(AW275,TRUE))&gt;=8,OR(COLUMN(INDIRECT(AW275, TRUE))&gt;=60,COLUMN(INDIRECT(AW275, TRUE))&lt;=9))</f>
        <v>0</v>
      </c>
      <c r="BX275" s="4" t="b" cm="1">
        <f t="array" aca="1" ref="BX275" ca="1">AND(ROW(INDIRECT(AX275,TRUE))&gt;=8,OR(COLUMN(INDIRECT(AX275, TRUE))&gt;=60,COLUMN(INDIRECT(AX275, TRUE))&lt;=9))</f>
        <v>1</v>
      </c>
      <c r="BY275" s="4" t="b" cm="1">
        <f t="array" aca="1" ref="BY275" ca="1">AND(ROW(INDIRECT(AY275,TRUE))&gt;=8,OR(COLUMN(INDIRECT(AY275, TRUE))&gt;=60,COLUMN(INDIRECT(AY275, TRUE))&lt;=9))</f>
        <v>1</v>
      </c>
      <c r="BZ275" s="4" t="b" cm="1">
        <f t="array" aca="1" ref="BZ275" ca="1">AND(ROW(INDIRECT(AZ275,TRUE))&gt;=8,OR(COLUMN(INDIRECT(AZ275, TRUE))&gt;=60,COLUMN(INDIRECT(AZ275, TRUE))&lt;=9))</f>
        <v>1</v>
      </c>
      <c r="CA275" s="4" t="b" cm="1">
        <f t="array" aca="1" ref="CA275" ca="1">AND(ROW(INDIRECT(BA275,TRUE))&gt;=8,OR(COLUMN(INDIRECT(BA275, TRUE))&gt;=60,COLUMN(INDIRECT(BA275, TRUE))&lt;=9))</f>
        <v>1</v>
      </c>
      <c r="CB275" s="4" t="b" cm="1">
        <f t="array" aca="1" ref="CB275" ca="1">AND(ROW(INDIRECT(BB275,TRUE))&gt;=8,OR(COLUMN(INDIRECT(BB275, TRUE))&gt;=60,COLUMN(INDIRECT(BB275, TRUE))&lt;=9))</f>
        <v>1</v>
      </c>
      <c r="CC275" s="4" t="b" cm="1">
        <f t="array" aca="1" ref="CC275" ca="1">AND(ROW(INDIRECT(BC275,TRUE))&gt;=8,OR(COLUMN(INDIRECT(BC275, TRUE))&gt;=60,COLUMN(INDIRECT(BC275, TRUE))&lt;=9))</f>
        <v>1</v>
      </c>
      <c r="CD275" s="4" t="b" cm="1">
        <f t="array" aca="1" ref="CD275" ca="1">AND(ROW(INDIRECT(BD275,TRUE))&gt;=8,OR(COLUMN(INDIRECT(BD275, TRUE))&gt;=60,COLUMN(INDIRECT(BD275, TRUE))&lt;=9))</f>
        <v>1</v>
      </c>
      <c r="CE275" s="4" t="b" cm="1">
        <f t="array" aca="1" ref="CE275" ca="1">AND(ROW(INDIRECT(BE275,TRUE))&gt;=8,OR(COLUMN(INDIRECT(BE275, TRUE))&gt;=60,COLUMN(INDIRECT(BE275, TRUE))&lt;=9))</f>
        <v>1</v>
      </c>
      <c r="CF275" s="4" t="b" cm="1">
        <f t="array" aca="1" ref="CF275" ca="1">AND(ROW(INDIRECT(BF275,TRUE))&gt;=8,OR(COLUMN(INDIRECT(BF275, TRUE))&gt;=60,COLUMN(INDIRECT(BF275, TRUE))&lt;=9))</f>
        <v>0</v>
      </c>
      <c r="CG275" s="4"/>
      <c r="CH275" s="215">
        <f t="shared" ca="1" si="7"/>
        <v>12</v>
      </c>
      <c r="CI275" s="4"/>
      <c r="CL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row>
    <row r="276" spans="2:250" ht="23.25">
      <c r="B276" s="14">
        <f t="shared" si="8"/>
        <v>128</v>
      </c>
      <c r="C276" s="12">
        <v>7</v>
      </c>
      <c r="D276" s="161">
        <v>10</v>
      </c>
      <c r="E276" s="21">
        <f ca="1"/>
        <v>18</v>
      </c>
      <c r="G276" s="15" t="s">
        <v>142</v>
      </c>
      <c r="H276" s="15" t="s">
        <v>93</v>
      </c>
      <c r="I276" s="15" t="s">
        <v>71</v>
      </c>
      <c r="J276" s="15" t="s">
        <v>92</v>
      </c>
      <c r="K276" s="15" t="s">
        <v>60</v>
      </c>
      <c r="L276" s="15" t="s">
        <v>51</v>
      </c>
      <c r="M276" s="15" t="s">
        <v>104</v>
      </c>
      <c r="N276" s="15" t="s">
        <v>52</v>
      </c>
      <c r="O276" s="15" t="s">
        <v>113</v>
      </c>
      <c r="P276" s="15" t="s">
        <v>70</v>
      </c>
      <c r="Q276" s="15" t="s">
        <v>85</v>
      </c>
      <c r="R276" s="15" t="s">
        <v>67</v>
      </c>
      <c r="S276" s="15" t="s">
        <v>99</v>
      </c>
      <c r="T276" s="15" t="s">
        <v>65</v>
      </c>
      <c r="U276" s="15" t="s">
        <v>101</v>
      </c>
      <c r="V276" s="15" t="s">
        <v>121</v>
      </c>
      <c r="W276" s="15" t="s">
        <v>107</v>
      </c>
      <c r="X276" s="15" t="s">
        <v>71</v>
      </c>
      <c r="Y276" s="15" t="s">
        <v>70</v>
      </c>
      <c r="Z276" s="15" t="s">
        <v>103</v>
      </c>
      <c r="AA276" s="15" t="s">
        <v>51</v>
      </c>
      <c r="AB276" s="15" t="s">
        <v>93</v>
      </c>
      <c r="AC276" s="15" t="s">
        <v>80</v>
      </c>
      <c r="AD276" s="15" t="s">
        <v>93</v>
      </c>
      <c r="AE276" s="15" t="s">
        <v>114</v>
      </c>
      <c r="AF276" s="15" t="s">
        <v>71</v>
      </c>
      <c r="AH276" s="1" t="str" cm="1">
        <f t="array" aca="1" ref="AH276" ca="1">_xlfn.LET(
_xlpm.startCell, INDIRECT(G276),
_xlpm.row, IF(_xlfn.XLOOKUP(LEFT(H276),$L$157:$L$164,$M$157:$M$164,,0,1),--RIGHT(H276)*_xlfn.XLOOKUP(LEFT(H276),$L$157:$L$164,$O$157:$O$164,,0,1),0),
_xlpm.col, IF(_xlfn.XLOOKUP(LEFT(H276),$L$157:$L$164,$N$157:$N$164,,0,1),--RIGHT(H276)*_xlfn.XLOOKUP(LEFT(H276),$L$157:$L$164,$P$157:$P$164,,0,1),0),
_xlpm.adjRow, IF(ROW(_xlpm.startCell) + _xlpm.row &lt;= 0, 1, _xlpm.row),
_xlpm.adjCol, IF(COLUMN(_xlpm.startCell) + _xlpm.col &lt;= 0, 1, _xlpm.col),
_xlpm.ref, OFFSET(INDIRECT(G276),_xlpm.adjRow,_xlpm.adjCol,1,1),
ADDRESS(_xlfn.IFS(ROW(_xlpm.ref)&lt;8,8,ROW(_xlpm.ref)&gt;27,27,TRUE,ROW(_xlpm.ref)),_xlfn.IFS(COLUMN(_xlpm.ref)&lt;5,5,COLUMN(_xlpm.ref)&gt;64,64,TRUE,COLUMN(_xlpm.ref)),4,1))</f>
        <v>AY19</v>
      </c>
      <c r="AI276" s="1" t="str" cm="1">
        <f t="array" aca="1" ref="AI276" ca="1">_xlfn.LET(
_xlpm.startCell, INDIRECT(AH276),
_xlpm.row, IF(_xlfn.XLOOKUP(LEFT(I276),$L$157:$L$164,$M$157:$M$164,,0,1),--RIGHT(I276)*_xlfn.XLOOKUP(LEFT(I276),$L$157:$L$164,$O$157:$O$164,,0,1),0),
_xlpm.col, IF(_xlfn.XLOOKUP(LEFT(I276),$L$157:$L$164,$N$157:$N$164,,0,1),--RIGHT(I276)*_xlfn.XLOOKUP(LEFT(I276),$L$157:$L$164,$P$157:$P$164,,0,1),0),
_xlpm.adjRow, IF(ROW(_xlpm.startCell) + _xlpm.row &lt;= 0, 1, _xlpm.row),
_xlpm.adjCol, IF(COLUMN(_xlpm.startCell) + _xlpm.col &lt;= 0, 1, _xlpm.col),
_xlpm.ref, OFFSET(INDIRECT(AH276),_xlpm.adjRow,_xlpm.adjCol,1,1),
ADDRESS(_xlfn.IFS(ROW(_xlpm.ref)&lt;8,8,ROW(_xlpm.ref)&gt;27,27,TRUE,ROW(_xlpm.ref)),_xlfn.IFS(COLUMN(_xlpm.ref)&lt;5,5,COLUMN(_xlpm.ref)&gt;64,64,TRUE,COLUMN(_xlpm.ref)),4,1))</f>
        <v>AU15</v>
      </c>
      <c r="AJ276" s="1" t="str" cm="1">
        <f t="array" aca="1" ref="AJ276" ca="1">_xlfn.LET(
_xlpm.startCell, INDIRECT(AI276),
_xlpm.row, IF(_xlfn.XLOOKUP(LEFT(J276),$L$157:$L$164,$M$157:$M$164,,0,1),--RIGHT(J276)*_xlfn.XLOOKUP(LEFT(J276),$L$157:$L$164,$O$157:$O$164,,0,1),0),
_xlpm.col, IF(_xlfn.XLOOKUP(LEFT(J276),$L$157:$L$164,$N$157:$N$164,,0,1),--RIGHT(J276)*_xlfn.XLOOKUP(LEFT(J276),$L$157:$L$164,$P$157:$P$164,,0,1),0),
_xlpm.adjRow, IF(ROW(_xlpm.startCell) + _xlpm.row &lt;= 0, 1, _xlpm.row),
_xlpm.adjCol, IF(COLUMN(_xlpm.startCell) + _xlpm.col &lt;= 0, 1, _xlpm.col),
_xlpm.ref, OFFSET(INDIRECT(AI276),_xlpm.adjRow,_xlpm.adjCol,1,1),
ADDRESS(_xlfn.IFS(ROW(_xlpm.ref)&lt;8,8,ROW(_xlpm.ref)&gt;27,27,TRUE,ROW(_xlpm.ref)),_xlfn.IFS(COLUMN(_xlpm.ref)&lt;5,5,COLUMN(_xlpm.ref)&gt;64,64,TRUE,COLUMN(_xlpm.ref)),4,1))</f>
        <v>AZ15</v>
      </c>
      <c r="AK276" s="1" t="str" cm="1">
        <f t="array" aca="1" ref="AK276" ca="1">_xlfn.LET(
_xlpm.startCell, INDIRECT(AJ276),
_xlpm.row, IF(_xlfn.XLOOKUP(LEFT(K276),$L$157:$L$164,$M$157:$M$164,,0,1),--RIGHT(K276)*_xlfn.XLOOKUP(LEFT(K276),$L$157:$L$164,$O$157:$O$164,,0,1),0),
_xlpm.col, IF(_xlfn.XLOOKUP(LEFT(K276),$L$157:$L$164,$N$157:$N$164,,0,1),--RIGHT(K276)*_xlfn.XLOOKUP(LEFT(K276),$L$157:$L$164,$P$157:$P$164,,0,1),0),
_xlpm.adjRow, IF(ROW(_xlpm.startCell) + _xlpm.row &lt;= 0, 1, _xlpm.row),
_xlpm.adjCol, IF(COLUMN(_xlpm.startCell) + _xlpm.col &lt;= 0, 1, _xlpm.col),
_xlpm.ref, OFFSET(INDIRECT(AJ276),_xlpm.adjRow,_xlpm.adjCol,1,1),
ADDRESS(_xlfn.IFS(ROW(_xlpm.ref)&lt;8,8,ROW(_xlpm.ref)&gt;27,27,TRUE,ROW(_xlpm.ref)),_xlfn.IFS(COLUMN(_xlpm.ref)&lt;5,5,COLUMN(_xlpm.ref)&gt;64,64,TRUE,COLUMN(_xlpm.ref)),4,1))</f>
        <v>AT21</v>
      </c>
      <c r="AL276" s="1" t="str" cm="1">
        <f t="array" aca="1" ref="AL276" ca="1">_xlfn.LET(
_xlpm.startCell, INDIRECT(AK276),
_xlpm.row, IF(_xlfn.XLOOKUP(LEFT(L276),$L$157:$L$164,$M$157:$M$164,,0,1),--RIGHT(L276)*_xlfn.XLOOKUP(LEFT(L276),$L$157:$L$164,$O$157:$O$164,,0,1),0),
_xlpm.col, IF(_xlfn.XLOOKUP(LEFT(L276),$L$157:$L$164,$N$157:$N$164,,0,1),--RIGHT(L276)*_xlfn.XLOOKUP(LEFT(L276),$L$157:$L$164,$P$157:$P$164,,0,1),0),
_xlpm.adjRow, IF(ROW(_xlpm.startCell) + _xlpm.row &lt;= 0, 1, _xlpm.row),
_xlpm.adjCol, IF(COLUMN(_xlpm.startCell) + _xlpm.col &lt;= 0, 1, _xlpm.col),
_xlpm.ref, OFFSET(INDIRECT(AK276),_xlpm.adjRow,_xlpm.adjCol,1,1),
ADDRESS(_xlfn.IFS(ROW(_xlpm.ref)&lt;8,8,ROW(_xlpm.ref)&gt;27,27,TRUE,ROW(_xlpm.ref)),_xlfn.IFS(COLUMN(_xlpm.ref)&lt;5,5,COLUMN(_xlpm.ref)&gt;64,64,TRUE,COLUMN(_xlpm.ref)),4,1))</f>
        <v>AL27</v>
      </c>
      <c r="AM276" s="1" t="str" cm="1">
        <f t="array" aca="1" ref="AM276" ca="1">_xlfn.LET(
_xlpm.startCell, INDIRECT(AL276),
_xlpm.row, IF(_xlfn.XLOOKUP(LEFT(M276),$L$157:$L$164,$M$157:$M$164,,0,1),--RIGHT(M276)*_xlfn.XLOOKUP(LEFT(M276),$L$157:$L$164,$O$157:$O$164,,0,1),0),
_xlpm.col, IF(_xlfn.XLOOKUP(LEFT(M276),$L$157:$L$164,$N$157:$N$164,,0,1),--RIGHT(M276)*_xlfn.XLOOKUP(LEFT(M276),$L$157:$L$164,$P$157:$P$164,,0,1),0),
_xlpm.adjRow, IF(ROW(_xlpm.startCell) + _xlpm.row &lt;= 0, 1, _xlpm.row),
_xlpm.adjCol, IF(COLUMN(_xlpm.startCell) + _xlpm.col &lt;= 0, 1, _xlpm.col),
_xlpm.ref, OFFSET(INDIRECT(AL276),_xlpm.adjRow,_xlpm.adjCol,1,1),
ADDRESS(_xlfn.IFS(ROW(_xlpm.ref)&lt;8,8,ROW(_xlpm.ref)&gt;27,27,TRUE,ROW(_xlpm.ref)),_xlfn.IFS(COLUMN(_xlpm.ref)&lt;5,5,COLUMN(_xlpm.ref)&gt;64,64,TRUE,COLUMN(_xlpm.ref)),4,1))</f>
        <v>AL27</v>
      </c>
      <c r="AN276" s="1" t="str" cm="1">
        <f t="array" aca="1" ref="AN276" ca="1">_xlfn.LET(
_xlpm.startCell, INDIRECT(AM276),
_xlpm.row, IF(_xlfn.XLOOKUP(LEFT(N276),$L$157:$L$164,$M$157:$M$164,,0,1),--RIGHT(N276)*_xlfn.XLOOKUP(LEFT(N276),$L$157:$L$164,$O$157:$O$164,,0,1),0),
_xlpm.col, IF(_xlfn.XLOOKUP(LEFT(N276),$L$157:$L$164,$N$157:$N$164,,0,1),--RIGHT(N276)*_xlfn.XLOOKUP(LEFT(N276),$L$157:$L$164,$P$157:$P$164,,0,1),0),
_xlpm.adjRow, IF(ROW(_xlpm.startCell) + _xlpm.row &lt;= 0, 1, _xlpm.row),
_xlpm.adjCol, IF(COLUMN(_xlpm.startCell) + _xlpm.col &lt;= 0, 1, _xlpm.col),
_xlpm.ref, OFFSET(INDIRECT(AM276),_xlpm.adjRow,_xlpm.adjCol,1,1),
ADDRESS(_xlfn.IFS(ROW(_xlpm.ref)&lt;8,8,ROW(_xlpm.ref)&gt;27,27,TRUE,ROW(_xlpm.ref)),_xlfn.IFS(COLUMN(_xlpm.ref)&lt;5,5,COLUMN(_xlpm.ref)&gt;64,64,TRUE,COLUMN(_xlpm.ref)),4,1))</f>
        <v>AT19</v>
      </c>
      <c r="AO276" s="1" t="str" cm="1">
        <f t="array" aca="1" ref="AO276" ca="1">_xlfn.LET(
_xlpm.startCell, INDIRECT(AN276),
_xlpm.row, IF(_xlfn.XLOOKUP(LEFT(O276),$L$157:$L$164,$M$157:$M$164,,0,1),--RIGHT(O276)*_xlfn.XLOOKUP(LEFT(O276),$L$157:$L$164,$O$157:$O$164,,0,1),0),
_xlpm.col, IF(_xlfn.XLOOKUP(LEFT(O276),$L$157:$L$164,$N$157:$N$164,,0,1),--RIGHT(O276)*_xlfn.XLOOKUP(LEFT(O276),$L$157:$L$164,$P$157:$P$164,,0,1),0),
_xlpm.adjRow, IF(ROW(_xlpm.startCell) + _xlpm.row &lt;= 0, 1, _xlpm.row),
_xlpm.adjCol, IF(COLUMN(_xlpm.startCell) + _xlpm.col &lt;= 0, 1, _xlpm.col),
_xlpm.ref, OFFSET(INDIRECT(AN276),_xlpm.adjRow,_xlpm.adjCol,1,1),
ADDRESS(_xlfn.IFS(ROW(_xlpm.ref)&lt;8,8,ROW(_xlpm.ref)&gt;27,27,TRUE,ROW(_xlpm.ref)),_xlfn.IFS(COLUMN(_xlpm.ref)&lt;5,5,COLUMN(_xlpm.ref)&gt;64,64,TRUE,COLUMN(_xlpm.ref)),4,1))</f>
        <v>AK10</v>
      </c>
      <c r="AP276" s="1" t="str" cm="1">
        <f t="array" aca="1" ref="AP276" ca="1">_xlfn.LET(
_xlpm.startCell, INDIRECT(AO276),
_xlpm.row, IF(_xlfn.XLOOKUP(LEFT(P276),$L$157:$L$164,$M$157:$M$164,,0,1),--RIGHT(P276)*_xlfn.XLOOKUP(LEFT(P276),$L$157:$L$164,$O$157:$O$164,,0,1),0),
_xlpm.col, IF(_xlfn.XLOOKUP(LEFT(P276),$L$157:$L$164,$N$157:$N$164,,0,1),--RIGHT(P276)*_xlfn.XLOOKUP(LEFT(P276),$L$157:$L$164,$P$157:$P$164,,0,1),0),
_xlpm.adjRow, IF(ROW(_xlpm.startCell) + _xlpm.row &lt;= 0, 1, _xlpm.row),
_xlpm.adjCol, IF(COLUMN(_xlpm.startCell) + _xlpm.col &lt;= 0, 1, _xlpm.col),
_xlpm.ref, OFFSET(INDIRECT(AO276),_xlpm.adjRow,_xlpm.adjCol,1,1),
ADDRESS(_xlfn.IFS(ROW(_xlpm.ref)&lt;8,8,ROW(_xlpm.ref)&gt;27,27,TRUE,ROW(_xlpm.ref)),_xlfn.IFS(COLUMN(_xlpm.ref)&lt;5,5,COLUMN(_xlpm.ref)&gt;64,64,TRUE,COLUMN(_xlpm.ref)),4,1))</f>
        <v>AB19</v>
      </c>
      <c r="AQ276" s="1" t="str" cm="1">
        <f t="array" aca="1" ref="AQ276" ca="1">_xlfn.LET(
_xlpm.startCell, INDIRECT(AP276),
_xlpm.row, IF(_xlfn.XLOOKUP(LEFT(Q276),$L$157:$L$164,$M$157:$M$164,,0,1),--RIGHT(Q276)*_xlfn.XLOOKUP(LEFT(Q276),$L$157:$L$164,$O$157:$O$164,,0,1),0),
_xlpm.col, IF(_xlfn.XLOOKUP(LEFT(Q276),$L$157:$L$164,$N$157:$N$164,,0,1),--RIGHT(Q276)*_xlfn.XLOOKUP(LEFT(Q276),$L$157:$L$164,$P$157:$P$164,,0,1),0),
_xlpm.adjRow, IF(ROW(_xlpm.startCell) + _xlpm.row &lt;= 0, 1, _xlpm.row),
_xlpm.adjCol, IF(COLUMN(_xlpm.startCell) + _xlpm.col &lt;= 0, 1, _xlpm.col),
_xlpm.ref, OFFSET(INDIRECT(AP276),_xlpm.adjRow,_xlpm.adjCol,1,1),
ADDRESS(_xlfn.IFS(ROW(_xlpm.ref)&lt;8,8,ROW(_xlpm.ref)&gt;27,27,TRUE,ROW(_xlpm.ref)),_xlfn.IFS(COLUMN(_xlpm.ref)&lt;5,5,COLUMN(_xlpm.ref)&gt;64,64,TRUE,COLUMN(_xlpm.ref)),4,1))</f>
        <v>AB24</v>
      </c>
      <c r="AR276" s="1" t="str" cm="1">
        <f t="array" aca="1" ref="AR276" ca="1">_xlfn.LET(
_xlpm.startCell, INDIRECT(AQ276),
_xlpm.row, IF(_xlfn.XLOOKUP(LEFT(R276),$L$157:$L$164,$M$157:$M$164,,0,1),--RIGHT(R276)*_xlfn.XLOOKUP(LEFT(R276),$L$157:$L$164,$O$157:$O$164,,0,1),0),
_xlpm.col, IF(_xlfn.XLOOKUP(LEFT(R276),$L$157:$L$164,$N$157:$N$164,,0,1),--RIGHT(R276)*_xlfn.XLOOKUP(LEFT(R276),$L$157:$L$164,$P$157:$P$164,,0,1),0),
_xlpm.adjRow, IF(ROW(_xlpm.startCell) + _xlpm.row &lt;= 0, 1, _xlpm.row),
_xlpm.adjCol, IF(COLUMN(_xlpm.startCell) + _xlpm.col &lt;= 0, 1, _xlpm.col),
_xlpm.ref, OFFSET(INDIRECT(AQ276),_xlpm.adjRow,_xlpm.adjCol,1,1),
ADDRESS(_xlfn.IFS(ROW(_xlpm.ref)&lt;8,8,ROW(_xlpm.ref)&gt;27,27,TRUE,ROW(_xlpm.ref)),_xlfn.IFS(COLUMN(_xlpm.ref)&lt;5,5,COLUMN(_xlpm.ref)&gt;64,64,TRUE,COLUMN(_xlpm.ref)),4,1))</f>
        <v>Z22</v>
      </c>
      <c r="AS276" s="1" t="str" cm="1">
        <f t="array" aca="1" ref="AS276" ca="1">_xlfn.LET(
_xlpm.startCell, INDIRECT(AR276),
_xlpm.row, IF(_xlfn.XLOOKUP(LEFT(S276),$L$157:$L$164,$M$157:$M$164,,0,1),--RIGHT(S276)*_xlfn.XLOOKUP(LEFT(S276),$L$157:$L$164,$O$157:$O$164,,0,1),0),
_xlpm.col, IF(_xlfn.XLOOKUP(LEFT(S276),$L$157:$L$164,$N$157:$N$164,,0,1),--RIGHT(S276)*_xlfn.XLOOKUP(LEFT(S276),$L$157:$L$164,$P$157:$P$164,,0,1),0),
_xlpm.adjRow, IF(ROW(_xlpm.startCell) + _xlpm.row &lt;= 0, 1, _xlpm.row),
_xlpm.adjCol, IF(COLUMN(_xlpm.startCell) + _xlpm.col &lt;= 0, 1, _xlpm.col),
_xlpm.ref, OFFSET(INDIRECT(AR276),_xlpm.adjRow,_xlpm.adjCol,1,1),
ADDRESS(_xlfn.IFS(ROW(_xlpm.ref)&lt;8,8,ROW(_xlpm.ref)&gt;27,27,TRUE,ROW(_xlpm.ref)),_xlfn.IFS(COLUMN(_xlpm.ref)&lt;5,5,COLUMN(_xlpm.ref)&gt;64,64,TRUE,COLUMN(_xlpm.ref)),4,1))</f>
        <v>W25</v>
      </c>
      <c r="AT276" s="1" t="str" cm="1">
        <f t="array" aca="1" ref="AT276" ca="1">_xlfn.LET(
_xlpm.startCell, INDIRECT(AS276),
_xlpm.row, IF(_xlfn.XLOOKUP(LEFT(T276),$L$157:$L$164,$M$157:$M$164,,0,1),--RIGHT(T276)*_xlfn.XLOOKUP(LEFT(T276),$L$157:$L$164,$O$157:$O$164,,0,1),0),
_xlpm.col, IF(_xlfn.XLOOKUP(LEFT(T276),$L$157:$L$164,$N$157:$N$164,,0,1),--RIGHT(T276)*_xlfn.XLOOKUP(LEFT(T276),$L$157:$L$164,$P$157:$P$164,,0,1),0),
_xlpm.adjRow, IF(ROW(_xlpm.startCell) + _xlpm.row &lt;= 0, 1, _xlpm.row),
_xlpm.adjCol, IF(COLUMN(_xlpm.startCell) + _xlpm.col &lt;= 0, 1, _xlpm.col),
_xlpm.ref, OFFSET(INDIRECT(AS276),_xlpm.adjRow,_xlpm.adjCol,1,1),
ADDRESS(_xlfn.IFS(ROW(_xlpm.ref)&lt;8,8,ROW(_xlpm.ref)&gt;27,27,TRUE,ROW(_xlpm.ref)),_xlfn.IFS(COLUMN(_xlpm.ref)&lt;5,5,COLUMN(_xlpm.ref)&gt;64,64,TRUE,COLUMN(_xlpm.ref)),4,1))</f>
        <v>S27</v>
      </c>
      <c r="AU276" s="1" t="str" cm="1">
        <f t="array" aca="1" ref="AU276" ca="1">_xlfn.LET(
_xlpm.startCell, INDIRECT(AT276),
_xlpm.row, IF(_xlfn.XLOOKUP(LEFT(U276),$L$157:$L$164,$M$157:$M$164,,0,1),--RIGHT(U276)*_xlfn.XLOOKUP(LEFT(U276),$L$157:$L$164,$O$157:$O$164,,0,1),0),
_xlpm.col, IF(_xlfn.XLOOKUP(LEFT(U276),$L$157:$L$164,$N$157:$N$164,,0,1),--RIGHT(U276)*_xlfn.XLOOKUP(LEFT(U276),$L$157:$L$164,$P$157:$P$164,,0,1),0),
_xlpm.adjRow, IF(ROW(_xlpm.startCell) + _xlpm.row &lt;= 0, 1, _xlpm.row),
_xlpm.adjCol, IF(COLUMN(_xlpm.startCell) + _xlpm.col &lt;= 0, 1, _xlpm.col),
_xlpm.ref, OFFSET(INDIRECT(AT276),_xlpm.adjRow,_xlpm.adjCol,1,1),
ADDRESS(_xlfn.IFS(ROW(_xlpm.ref)&lt;8,8,ROW(_xlpm.ref)&gt;27,27,TRUE,ROW(_xlpm.ref)),_xlfn.IFS(COLUMN(_xlpm.ref)&lt;5,5,COLUMN(_xlpm.ref)&gt;64,64,TRUE,COLUMN(_xlpm.ref)),4,1))</f>
        <v>S19</v>
      </c>
      <c r="AV276" s="1" t="str" cm="1">
        <f t="array" aca="1" ref="AV276" ca="1">_xlfn.LET(
_xlpm.startCell, INDIRECT(AU276),
_xlpm.row, IF(_xlfn.XLOOKUP(LEFT(V276),$L$157:$L$164,$M$157:$M$164,,0,1),--RIGHT(V276)*_xlfn.XLOOKUP(LEFT(V276),$L$157:$L$164,$O$157:$O$164,,0,1),0),
_xlpm.col, IF(_xlfn.XLOOKUP(LEFT(V276),$L$157:$L$164,$N$157:$N$164,,0,1),--RIGHT(V276)*_xlfn.XLOOKUP(LEFT(V276),$L$157:$L$164,$P$157:$P$164,,0,1),0),
_xlpm.adjRow, IF(ROW(_xlpm.startCell) + _xlpm.row &lt;= 0, 1, _xlpm.row),
_xlpm.adjCol, IF(COLUMN(_xlpm.startCell) + _xlpm.col &lt;= 0, 1, _xlpm.col),
_xlpm.ref, OFFSET(INDIRECT(AU276),_xlpm.adjRow,_xlpm.adjCol,1,1),
ADDRESS(_xlfn.IFS(ROW(_xlpm.ref)&lt;8,8,ROW(_xlpm.ref)&gt;27,27,TRUE,ROW(_xlpm.ref)),_xlfn.IFS(COLUMN(_xlpm.ref)&lt;5,5,COLUMN(_xlpm.ref)&gt;64,64,TRUE,COLUMN(_xlpm.ref)),4,1))</f>
        <v>S15</v>
      </c>
      <c r="AW276" s="1" t="str" cm="1">
        <f t="array" aca="1" ref="AW276" ca="1">_xlfn.LET(
_xlpm.startCell, INDIRECT(AV276),
_xlpm.row, IF(_xlfn.XLOOKUP(LEFT(W276),$L$157:$L$164,$M$157:$M$164,,0,1),--RIGHT(W276)*_xlfn.XLOOKUP(LEFT(W276),$L$157:$L$164,$O$157:$O$164,,0,1),0),
_xlpm.col, IF(_xlfn.XLOOKUP(LEFT(W276),$L$157:$L$164,$N$157:$N$164,,0,1),--RIGHT(W276)*_xlfn.XLOOKUP(LEFT(W276),$L$157:$L$164,$P$157:$P$164,,0,1),0),
_xlpm.adjRow, IF(ROW(_xlpm.startCell) + _xlpm.row &lt;= 0, 1, _xlpm.row),
_xlpm.adjCol, IF(COLUMN(_xlpm.startCell) + _xlpm.col &lt;= 0, 1, _xlpm.col),
_xlpm.ref, OFFSET(INDIRECT(AV276),_xlpm.adjRow,_xlpm.adjCol,1,1),
ADDRESS(_xlfn.IFS(ROW(_xlpm.ref)&lt;8,8,ROW(_xlpm.ref)&gt;27,27,TRUE,ROW(_xlpm.ref)),_xlfn.IFS(COLUMN(_xlpm.ref)&lt;5,5,COLUMN(_xlpm.ref)&gt;64,64,TRUE,COLUMN(_xlpm.ref)),4,1))</f>
        <v>S23</v>
      </c>
      <c r="AX276" s="1" t="str" cm="1">
        <f t="array" aca="1" ref="AX276" ca="1">_xlfn.LET(
_xlpm.startCell, INDIRECT(AW276),
_xlpm.row, IF(_xlfn.XLOOKUP(LEFT(X276),$L$157:$L$164,$M$157:$M$164,,0,1),--RIGHT(X276)*_xlfn.XLOOKUP(LEFT(X276),$L$157:$L$164,$O$157:$O$164,,0,1),0),
_xlpm.col, IF(_xlfn.XLOOKUP(LEFT(X276),$L$157:$L$164,$N$157:$N$164,,0,1),--RIGHT(X276)*_xlfn.XLOOKUP(LEFT(X276),$L$157:$L$164,$P$157:$P$164,,0,1),0),
_xlpm.adjRow, IF(ROW(_xlpm.startCell) + _xlpm.row &lt;= 0, 1, _xlpm.row),
_xlpm.adjCol, IF(COLUMN(_xlpm.startCell) + _xlpm.col &lt;= 0, 1, _xlpm.col),
_xlpm.ref, OFFSET(INDIRECT(AW276),_xlpm.adjRow,_xlpm.adjCol,1,1),
ADDRESS(_xlfn.IFS(ROW(_xlpm.ref)&lt;8,8,ROW(_xlpm.ref)&gt;27,27,TRUE,ROW(_xlpm.ref)),_xlfn.IFS(COLUMN(_xlpm.ref)&lt;5,5,COLUMN(_xlpm.ref)&gt;64,64,TRUE,COLUMN(_xlpm.ref)),4,1))</f>
        <v>O19</v>
      </c>
      <c r="AY276" s="1" t="str" cm="1">
        <f t="array" aca="1" ref="AY276" ca="1">_xlfn.LET(
_xlpm.startCell, INDIRECT(AX276),
_xlpm.row, IF(_xlfn.XLOOKUP(LEFT(Y276),$L$157:$L$164,$M$157:$M$164,,0,1),--RIGHT(Y276)*_xlfn.XLOOKUP(LEFT(Y276),$L$157:$L$164,$O$157:$O$164,,0,1),0),
_xlpm.col, IF(_xlfn.XLOOKUP(LEFT(Y276),$L$157:$L$164,$N$157:$N$164,,0,1),--RIGHT(Y276)*_xlfn.XLOOKUP(LEFT(Y276),$L$157:$L$164,$P$157:$P$164,,0,1),0),
_xlpm.adjRow, IF(ROW(_xlpm.startCell) + _xlpm.row &lt;= 0, 1, _xlpm.row),
_xlpm.adjCol, IF(COLUMN(_xlpm.startCell) + _xlpm.col &lt;= 0, 1, _xlpm.col),
_xlpm.ref, OFFSET(INDIRECT(AX276),_xlpm.adjRow,_xlpm.adjCol,1,1),
ADDRESS(_xlfn.IFS(ROW(_xlpm.ref)&lt;8,8,ROW(_xlpm.ref)&gt;27,27,TRUE,ROW(_xlpm.ref)),_xlfn.IFS(COLUMN(_xlpm.ref)&lt;5,5,COLUMN(_xlpm.ref)&gt;64,64,TRUE,COLUMN(_xlpm.ref)),4,1))</f>
        <v>F27</v>
      </c>
      <c r="AZ276" s="1" t="str" cm="1">
        <f t="array" aca="1" ref="AZ276" ca="1">_xlfn.LET(
_xlpm.startCell, INDIRECT(AY276),
_xlpm.row, IF(_xlfn.XLOOKUP(LEFT(Z276),$L$157:$L$164,$M$157:$M$164,,0,1),--RIGHT(Z276)*_xlfn.XLOOKUP(LEFT(Z276),$L$157:$L$164,$O$157:$O$164,,0,1),0),
_xlpm.col, IF(_xlfn.XLOOKUP(LEFT(Z276),$L$157:$L$164,$N$157:$N$164,,0,1),--RIGHT(Z276)*_xlfn.XLOOKUP(LEFT(Z276),$L$157:$L$164,$P$157:$P$164,,0,1),0),
_xlpm.adjRow, IF(ROW(_xlpm.startCell) + _xlpm.row &lt;= 0, 1, _xlpm.row),
_xlpm.adjCol, IF(COLUMN(_xlpm.startCell) + _xlpm.col &lt;= 0, 1, _xlpm.col),
_xlpm.ref, OFFSET(INDIRECT(AY276),_xlpm.adjRow,_xlpm.adjCol,1,1),
ADDRESS(_xlfn.IFS(ROW(_xlpm.ref)&lt;8,8,ROW(_xlpm.ref)&gt;27,27,TRUE,ROW(_xlpm.ref)),_xlfn.IFS(COLUMN(_xlpm.ref)&lt;5,5,COLUMN(_xlpm.ref)&gt;64,64,TRUE,COLUMN(_xlpm.ref)),4,1))</f>
        <v>E27</v>
      </c>
      <c r="BA276" s="1" t="str" cm="1">
        <f t="array" aca="1" ref="BA276" ca="1">_xlfn.LET(
_xlpm.startCell, INDIRECT(AZ276),
_xlpm.row, IF(_xlfn.XLOOKUP(LEFT(AA276),$L$157:$L$164,$M$157:$M$164,,0,1),--RIGHT(AA276)*_xlfn.XLOOKUP(LEFT(AA276),$L$157:$L$164,$O$157:$O$164,,0,1),0),
_xlpm.col, IF(_xlfn.XLOOKUP(LEFT(AA276),$L$157:$L$164,$N$157:$N$164,,0,1),--RIGHT(AA276)*_xlfn.XLOOKUP(LEFT(AA276),$L$157:$L$164,$P$157:$P$164,,0,1),0),
_xlpm.adjRow, IF(ROW(_xlpm.startCell) + _xlpm.row &lt;= 0, 1, _xlpm.row),
_xlpm.adjCol, IF(COLUMN(_xlpm.startCell) + _xlpm.col &lt;= 0, 1, _xlpm.col),
_xlpm.ref, OFFSET(INDIRECT(AZ276),_xlpm.adjRow,_xlpm.adjCol,1,1),
ADDRESS(_xlfn.IFS(ROW(_xlpm.ref)&lt;8,8,ROW(_xlpm.ref)&gt;27,27,TRUE,ROW(_xlpm.ref)),_xlfn.IFS(COLUMN(_xlpm.ref)&lt;5,5,COLUMN(_xlpm.ref)&gt;64,64,TRUE,COLUMN(_xlpm.ref)),4,1))</f>
        <v>F27</v>
      </c>
      <c r="BB276" s="1" t="str" cm="1">
        <f t="array" aca="1" ref="BB276" ca="1">_xlfn.LET(
_xlpm.startCell, INDIRECT(BA276),
_xlpm.row, IF(_xlfn.XLOOKUP(LEFT(AB276),$L$157:$L$164,$M$157:$M$164,,0,1),--RIGHT(AB276)*_xlfn.XLOOKUP(LEFT(AB276),$L$157:$L$164,$O$157:$O$164,,0,1),0),
_xlpm.col, IF(_xlfn.XLOOKUP(LEFT(AB276),$L$157:$L$164,$N$157:$N$164,,0,1),--RIGHT(AB276)*_xlfn.XLOOKUP(LEFT(AB276),$L$157:$L$164,$P$157:$P$164,,0,1),0),
_xlpm.adjRow, IF(ROW(_xlpm.startCell) + _xlpm.row &lt;= 0, 1, _xlpm.row),
_xlpm.adjCol, IF(COLUMN(_xlpm.startCell) + _xlpm.col &lt;= 0, 1, _xlpm.col),
_xlpm.ref, OFFSET(INDIRECT(BA276),_xlpm.adjRow,_xlpm.adjCol,1,1),
ADDRESS(_xlfn.IFS(ROW(_xlpm.ref)&lt;8,8,ROW(_xlpm.ref)&gt;27,27,TRUE,ROW(_xlpm.ref)),_xlfn.IFS(COLUMN(_xlpm.ref)&lt;5,5,COLUMN(_xlpm.ref)&gt;64,64,TRUE,COLUMN(_xlpm.ref)),4,1))</f>
        <v>E24</v>
      </c>
      <c r="BC276" s="1" t="str" cm="1">
        <f t="array" aca="1" ref="BC276" ca="1">_xlfn.LET(
_xlpm.startCell, INDIRECT(BB276),
_xlpm.row, IF(_xlfn.XLOOKUP(LEFT(AC276),$L$157:$L$164,$M$157:$M$164,,0,1),--RIGHT(AC276)*_xlfn.XLOOKUP(LEFT(AC276),$L$157:$L$164,$O$157:$O$164,,0,1),0),
_xlpm.col, IF(_xlfn.XLOOKUP(LEFT(AC276),$L$157:$L$164,$N$157:$N$164,,0,1),--RIGHT(AC276)*_xlfn.XLOOKUP(LEFT(AC276),$L$157:$L$164,$P$157:$P$164,,0,1),0),
_xlpm.adjRow, IF(ROW(_xlpm.startCell) + _xlpm.row &lt;= 0, 1, _xlpm.row),
_xlpm.adjCol, IF(COLUMN(_xlpm.startCell) + _xlpm.col &lt;= 0, 1, _xlpm.col),
_xlpm.ref, OFFSET(INDIRECT(BB276),_xlpm.adjRow,_xlpm.adjCol,1,1),
ADDRESS(_xlfn.IFS(ROW(_xlpm.ref)&lt;8,8,ROW(_xlpm.ref)&gt;27,27,TRUE,ROW(_xlpm.ref)),_xlfn.IFS(COLUMN(_xlpm.ref)&lt;5,5,COLUMN(_xlpm.ref)&gt;64,64,TRUE,COLUMN(_xlpm.ref)),4,1))</f>
        <v>E15</v>
      </c>
      <c r="BD276" s="1" t="str" cm="1">
        <f t="array" aca="1" ref="BD276" ca="1">_xlfn.LET(
_xlpm.startCell, INDIRECT(BC276),
_xlpm.row, IF(_xlfn.XLOOKUP(LEFT(AD276),$L$157:$L$164,$M$157:$M$164,,0,1),--RIGHT(AD276)*_xlfn.XLOOKUP(LEFT(AD276),$L$157:$L$164,$O$157:$O$164,,0,1),0),
_xlpm.col, IF(_xlfn.XLOOKUP(LEFT(AD276),$L$157:$L$164,$N$157:$N$164,,0,1),--RIGHT(AD276)*_xlfn.XLOOKUP(LEFT(AD276),$L$157:$L$164,$P$157:$P$164,,0,1),0),
_xlpm.adjRow, IF(ROW(_xlpm.startCell) + _xlpm.row &lt;= 0, 1, _xlpm.row),
_xlpm.adjCol, IF(COLUMN(_xlpm.startCell) + _xlpm.col &lt;= 0, 1, _xlpm.col),
_xlpm.ref, OFFSET(INDIRECT(BC276),_xlpm.adjRow,_xlpm.adjCol,1,1),
ADDRESS(_xlfn.IFS(ROW(_xlpm.ref)&lt;8,8,ROW(_xlpm.ref)&gt;27,27,TRUE,ROW(_xlpm.ref)),_xlfn.IFS(COLUMN(_xlpm.ref)&lt;5,5,COLUMN(_xlpm.ref)&gt;64,64,TRUE,COLUMN(_xlpm.ref)),4,1))</f>
        <v>E12</v>
      </c>
      <c r="BE276" s="1" t="str" cm="1">
        <f t="array" aca="1" ref="BE276" ca="1">_xlfn.LET(
_xlpm.startCell, INDIRECT(BD276),
_xlpm.row, IF(_xlfn.XLOOKUP(LEFT(AE276),$L$157:$L$164,$M$157:$M$164,,0,1),--RIGHT(AE276)*_xlfn.XLOOKUP(LEFT(AE276),$L$157:$L$164,$O$157:$O$164,,0,1),0),
_xlpm.col, IF(_xlfn.XLOOKUP(LEFT(AE276),$L$157:$L$164,$N$157:$N$164,,0,1),--RIGHT(AE276)*_xlfn.XLOOKUP(LEFT(AE276),$L$157:$L$164,$P$157:$P$164,,0,1),0),
_xlpm.adjRow, IF(ROW(_xlpm.startCell) + _xlpm.row &lt;= 0, 1, _xlpm.row),
_xlpm.adjCol, IF(COLUMN(_xlpm.startCell) + _xlpm.col &lt;= 0, 1, _xlpm.col),
_xlpm.ref, OFFSET(INDIRECT(BD276),_xlpm.adjRow,_xlpm.adjCol,1,1),
ADDRESS(_xlfn.IFS(ROW(_xlpm.ref)&lt;8,8,ROW(_xlpm.ref)&gt;27,27,TRUE,ROW(_xlpm.ref)),_xlfn.IFS(COLUMN(_xlpm.ref)&lt;5,5,COLUMN(_xlpm.ref)&gt;64,64,TRUE,COLUMN(_xlpm.ref)),4,1))</f>
        <v>E8</v>
      </c>
      <c r="BF276" s="1" t="str" cm="1">
        <f t="array" aca="1" ref="BF276" ca="1">_xlfn.LET(
_xlpm.startCell, INDIRECT(BE276),
_xlpm.row, IF(_xlfn.XLOOKUP(LEFT(AF276),$L$157:$L$164,$M$157:$M$164,,0,1),--RIGHT(AF276)*_xlfn.XLOOKUP(LEFT(AF276),$L$157:$L$164,$O$157:$O$164,,0,1),0),
_xlpm.col, IF(_xlfn.XLOOKUP(LEFT(AF276),$L$157:$L$164,$N$157:$N$164,,0,1),--RIGHT(AF276)*_xlfn.XLOOKUP(LEFT(AF276),$L$157:$L$164,$P$157:$P$164,,0,1),0),
_xlpm.adjRow, IF(ROW(_xlpm.startCell) + _xlpm.row &lt;= 0, 1, _xlpm.row),
_xlpm.adjCol, IF(COLUMN(_xlpm.startCell) + _xlpm.col &lt;= 0, 1, _xlpm.col),
_xlpm.ref, OFFSET(INDIRECT(BE276),_xlpm.adjRow,_xlpm.adjCol,1,1),
ADDRESS(_xlfn.IFS(ROW(_xlpm.ref)&lt;8,8,ROW(_xlpm.ref)&gt;27,27,TRUE,ROW(_xlpm.ref)),_xlfn.IFS(COLUMN(_xlpm.ref)&lt;5,5,COLUMN(_xlpm.ref)&gt;64,64,TRUE,COLUMN(_xlpm.ref)),4,1))</f>
        <v>E8</v>
      </c>
      <c r="BG276" s="4"/>
      <c r="BH276" s="4" t="b" cm="1">
        <f t="array" aca="1" ref="BH276" ca="1">AND(ROW(INDIRECT(AH276,TRUE))&gt;=8,OR(COLUMN(INDIRECT(AH276, TRUE))&gt;=60,COLUMN(INDIRECT(AH276, TRUE))&lt;=9))</f>
        <v>0</v>
      </c>
      <c r="BI276" s="4" t="b" cm="1">
        <f t="array" aca="1" ref="BI276" ca="1">AND(ROW(INDIRECT(AI276,TRUE))&gt;=8,OR(COLUMN(INDIRECT(AI276, TRUE))&gt;=60,COLUMN(INDIRECT(AI276, TRUE))&lt;=9))</f>
        <v>0</v>
      </c>
      <c r="BJ276" s="4" t="b" cm="1">
        <f t="array" aca="1" ref="BJ276" ca="1">AND(ROW(INDIRECT(AJ276,TRUE))&gt;=8,OR(COLUMN(INDIRECT(AJ276, TRUE))&gt;=60,COLUMN(INDIRECT(AJ276, TRUE))&lt;=9))</f>
        <v>0</v>
      </c>
      <c r="BK276" s="4" t="b" cm="1">
        <f t="array" aca="1" ref="BK276" ca="1">AND(ROW(INDIRECT(AK276,TRUE))&gt;=8,OR(COLUMN(INDIRECT(AK276, TRUE))&gt;=60,COLUMN(INDIRECT(AK276, TRUE))&lt;=9))</f>
        <v>0</v>
      </c>
      <c r="BL276" s="4" t="b" cm="1">
        <f t="array" aca="1" ref="BL276" ca="1">AND(ROW(INDIRECT(AL276,TRUE))&gt;=8,OR(COLUMN(INDIRECT(AL276, TRUE))&gt;=60,COLUMN(INDIRECT(AL276, TRUE))&lt;=9))</f>
        <v>0</v>
      </c>
      <c r="BM276" s="4" t="b" cm="1">
        <f t="array" aca="1" ref="BM276" ca="1">AND(ROW(INDIRECT(AM276,TRUE))&gt;=8,OR(COLUMN(INDIRECT(AM276, TRUE))&gt;=60,COLUMN(INDIRECT(AM276, TRUE))&lt;=9))</f>
        <v>0</v>
      </c>
      <c r="BN276" s="4" t="b" cm="1">
        <f t="array" aca="1" ref="BN276" ca="1">AND(ROW(INDIRECT(AN276,TRUE))&gt;=8,OR(COLUMN(INDIRECT(AN276, TRUE))&gt;=60,COLUMN(INDIRECT(AN276, TRUE))&lt;=9))</f>
        <v>0</v>
      </c>
      <c r="BO276" s="4" t="b" cm="1">
        <f t="array" aca="1" ref="BO276" ca="1">AND(ROW(INDIRECT(AO276,TRUE))&gt;=8,OR(COLUMN(INDIRECT(AO276, TRUE))&gt;=60,COLUMN(INDIRECT(AO276, TRUE))&lt;=9))</f>
        <v>0</v>
      </c>
      <c r="BP276" s="4" t="b" cm="1">
        <f t="array" aca="1" ref="BP276" ca="1">AND(ROW(INDIRECT(AP276,TRUE))&gt;=8,OR(COLUMN(INDIRECT(AP276, TRUE))&gt;=60,COLUMN(INDIRECT(AP276, TRUE))&lt;=9))</f>
        <v>0</v>
      </c>
      <c r="BQ276" s="4" t="b" cm="1">
        <f t="array" aca="1" ref="BQ276" ca="1">AND(ROW(INDIRECT(AQ276,TRUE))&gt;=8,OR(COLUMN(INDIRECT(AQ276, TRUE))&gt;=60,COLUMN(INDIRECT(AQ276, TRUE))&lt;=9))</f>
        <v>0</v>
      </c>
      <c r="BR276" s="4" t="b" cm="1">
        <f t="array" aca="1" ref="BR276" ca="1">AND(ROW(INDIRECT(AR276,TRUE))&gt;=8,OR(COLUMN(INDIRECT(AR276, TRUE))&gt;=60,COLUMN(INDIRECT(AR276, TRUE))&lt;=9))</f>
        <v>0</v>
      </c>
      <c r="BS276" s="4" t="b" cm="1">
        <f t="array" aca="1" ref="BS276" ca="1">AND(ROW(INDIRECT(AS276,TRUE))&gt;=8,OR(COLUMN(INDIRECT(AS276, TRUE))&gt;=60,COLUMN(INDIRECT(AS276, TRUE))&lt;=9))</f>
        <v>0</v>
      </c>
      <c r="BT276" s="4" t="b" cm="1">
        <f t="array" aca="1" ref="BT276" ca="1">AND(ROW(INDIRECT(AT276,TRUE))&gt;=8,OR(COLUMN(INDIRECT(AT276, TRUE))&gt;=60,COLUMN(INDIRECT(AT276, TRUE))&lt;=9))</f>
        <v>0</v>
      </c>
      <c r="BU276" s="4" t="b" cm="1">
        <f t="array" aca="1" ref="BU276" ca="1">AND(ROW(INDIRECT(AU276,TRUE))&gt;=8,OR(COLUMN(INDIRECT(AU276, TRUE))&gt;=60,COLUMN(INDIRECT(AU276, TRUE))&lt;=9))</f>
        <v>0</v>
      </c>
      <c r="BV276" s="4" t="b" cm="1">
        <f t="array" aca="1" ref="BV276" ca="1">AND(ROW(INDIRECT(AV276,TRUE))&gt;=8,OR(COLUMN(INDIRECT(AV276, TRUE))&gt;=60,COLUMN(INDIRECT(AV276, TRUE))&lt;=9))</f>
        <v>0</v>
      </c>
      <c r="BW276" s="4" t="b" cm="1">
        <f t="array" aca="1" ref="BW276" ca="1">AND(ROW(INDIRECT(AW276,TRUE))&gt;=8,OR(COLUMN(INDIRECT(AW276, TRUE))&gt;=60,COLUMN(INDIRECT(AW276, TRUE))&lt;=9))</f>
        <v>0</v>
      </c>
      <c r="BX276" s="4" t="b" cm="1">
        <f t="array" aca="1" ref="BX276" ca="1">AND(ROW(INDIRECT(AX276,TRUE))&gt;=8,OR(COLUMN(INDIRECT(AX276, TRUE))&gt;=60,COLUMN(INDIRECT(AX276, TRUE))&lt;=9))</f>
        <v>0</v>
      </c>
      <c r="BY276" s="4" t="b" cm="1">
        <f t="array" aca="1" ref="BY276" ca="1">AND(ROW(INDIRECT(AY276,TRUE))&gt;=8,OR(COLUMN(INDIRECT(AY276, TRUE))&gt;=60,COLUMN(INDIRECT(AY276, TRUE))&lt;=9))</f>
        <v>1</v>
      </c>
      <c r="BZ276" s="4" t="b" cm="1">
        <f t="array" aca="1" ref="BZ276" ca="1">AND(ROW(INDIRECT(AZ276,TRUE))&gt;=8,OR(COLUMN(INDIRECT(AZ276, TRUE))&gt;=60,COLUMN(INDIRECT(AZ276, TRUE))&lt;=9))</f>
        <v>1</v>
      </c>
      <c r="CA276" s="4" t="b" cm="1">
        <f t="array" aca="1" ref="CA276" ca="1">AND(ROW(INDIRECT(BA276,TRUE))&gt;=8,OR(COLUMN(INDIRECT(BA276, TRUE))&gt;=60,COLUMN(INDIRECT(BA276, TRUE))&lt;=9))</f>
        <v>1</v>
      </c>
      <c r="CB276" s="4" t="b" cm="1">
        <f t="array" aca="1" ref="CB276" ca="1">AND(ROW(INDIRECT(BB276,TRUE))&gt;=8,OR(COLUMN(INDIRECT(BB276, TRUE))&gt;=60,COLUMN(INDIRECT(BB276, TRUE))&lt;=9))</f>
        <v>1</v>
      </c>
      <c r="CC276" s="4" t="b" cm="1">
        <f t="array" aca="1" ref="CC276" ca="1">AND(ROW(INDIRECT(BC276,TRUE))&gt;=8,OR(COLUMN(INDIRECT(BC276, TRUE))&gt;=60,COLUMN(INDIRECT(BC276, TRUE))&lt;=9))</f>
        <v>1</v>
      </c>
      <c r="CD276" s="4" t="b" cm="1">
        <f t="array" aca="1" ref="CD276" ca="1">AND(ROW(INDIRECT(BD276,TRUE))&gt;=8,OR(COLUMN(INDIRECT(BD276, TRUE))&gt;=60,COLUMN(INDIRECT(BD276, TRUE))&lt;=9))</f>
        <v>1</v>
      </c>
      <c r="CE276" s="4" t="b" cm="1">
        <f t="array" aca="1" ref="CE276" ca="1">AND(ROW(INDIRECT(BE276,TRUE))&gt;=8,OR(COLUMN(INDIRECT(BE276, TRUE))&gt;=60,COLUMN(INDIRECT(BE276, TRUE))&lt;=9))</f>
        <v>1</v>
      </c>
      <c r="CF276" s="4" t="b" cm="1">
        <f t="array" aca="1" ref="CF276" ca="1">AND(ROW(INDIRECT(BF276,TRUE))&gt;=8,OR(COLUMN(INDIRECT(BF276, TRUE))&gt;=60,COLUMN(INDIRECT(BF276, TRUE))&lt;=9))</f>
        <v>1</v>
      </c>
      <c r="CG276" s="4"/>
      <c r="CH276" s="215">
        <f t="shared" ca="1" si="7"/>
        <v>18</v>
      </c>
      <c r="CI276" s="4"/>
      <c r="CL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row>
    <row r="277" spans="2:250" ht="23.25">
      <c r="B277" s="14">
        <f t="shared" si="8"/>
        <v>129</v>
      </c>
      <c r="C277" s="12">
        <v>7</v>
      </c>
      <c r="D277" s="161">
        <v>10</v>
      </c>
      <c r="E277" s="21">
        <f ca="1"/>
        <v>6</v>
      </c>
      <c r="G277" s="15" t="s">
        <v>21</v>
      </c>
      <c r="H277" s="15" t="s">
        <v>116</v>
      </c>
      <c r="I277" s="15" t="s">
        <v>112</v>
      </c>
      <c r="J277" s="15" t="s">
        <v>123</v>
      </c>
      <c r="K277" s="15" t="s">
        <v>77</v>
      </c>
      <c r="L277" s="15" t="s">
        <v>107</v>
      </c>
      <c r="M277" s="15" t="s">
        <v>123</v>
      </c>
      <c r="N277" s="15" t="s">
        <v>79</v>
      </c>
      <c r="O277" s="15" t="s">
        <v>57</v>
      </c>
      <c r="P277" s="15" t="s">
        <v>53</v>
      </c>
      <c r="Q277" s="15" t="s">
        <v>66</v>
      </c>
      <c r="R277" s="15" t="s">
        <v>82</v>
      </c>
      <c r="S277" s="15" t="s">
        <v>123</v>
      </c>
      <c r="T277" s="15" t="s">
        <v>121</v>
      </c>
      <c r="U277" s="15" t="s">
        <v>92</v>
      </c>
      <c r="V277" s="15" t="s">
        <v>53</v>
      </c>
      <c r="W277" s="15" t="s">
        <v>123</v>
      </c>
      <c r="X277" s="15" t="s">
        <v>114</v>
      </c>
      <c r="Y277" s="15" t="s">
        <v>50</v>
      </c>
      <c r="Z277" s="15" t="s">
        <v>117</v>
      </c>
      <c r="AA277" s="15" t="s">
        <v>86</v>
      </c>
      <c r="AB277" s="15" t="s">
        <v>76</v>
      </c>
      <c r="AC277" s="15" t="s">
        <v>97</v>
      </c>
      <c r="AD277" s="15" t="s">
        <v>54</v>
      </c>
      <c r="AE277" s="15" t="s">
        <v>54</v>
      </c>
      <c r="AF277" s="15" t="s">
        <v>78</v>
      </c>
      <c r="AH277" s="1" t="str" cm="1">
        <f t="array" aca="1" ref="AH277" ca="1">_xlfn.LET(
_xlpm.startCell, INDIRECT(G277),
_xlpm.row, IF(_xlfn.XLOOKUP(LEFT(H277),$L$157:$L$164,$M$157:$M$164,,0,1),--RIGHT(H277)*_xlfn.XLOOKUP(LEFT(H277),$L$157:$L$164,$O$157:$O$164,,0,1),0),
_xlpm.col, IF(_xlfn.XLOOKUP(LEFT(H277),$L$157:$L$164,$N$157:$N$164,,0,1),--RIGHT(H277)*_xlfn.XLOOKUP(LEFT(H277),$L$157:$L$164,$P$157:$P$164,,0,1),0),
_xlpm.adjRow, IF(ROW(_xlpm.startCell) + _xlpm.row &lt;= 0, 1, _xlpm.row),
_xlpm.adjCol, IF(COLUMN(_xlpm.startCell) + _xlpm.col &lt;= 0, 1, _xlpm.col),
_xlpm.ref, OFFSET(INDIRECT(G277),_xlpm.adjRow,_xlpm.adjCol,1,1),
ADDRESS(_xlfn.IFS(ROW(_xlpm.ref)&lt;8,8,ROW(_xlpm.ref)&gt;27,27,TRUE,ROW(_xlpm.ref)),_xlfn.IFS(COLUMN(_xlpm.ref)&lt;5,5,COLUMN(_xlpm.ref)&gt;64,64,TRUE,COLUMN(_xlpm.ref)),4,1))</f>
        <v>N8</v>
      </c>
      <c r="AI277" s="1" t="str" cm="1">
        <f t="array" aca="1" ref="AI277" ca="1">_xlfn.LET(
_xlpm.startCell, INDIRECT(AH277),
_xlpm.row, IF(_xlfn.XLOOKUP(LEFT(I277),$L$157:$L$164,$M$157:$M$164,,0,1),--RIGHT(I277)*_xlfn.XLOOKUP(LEFT(I277),$L$157:$L$164,$O$157:$O$164,,0,1),0),
_xlpm.col, IF(_xlfn.XLOOKUP(LEFT(I277),$L$157:$L$164,$N$157:$N$164,,0,1),--RIGHT(I277)*_xlfn.XLOOKUP(LEFT(I277),$L$157:$L$164,$P$157:$P$164,,0,1),0),
_xlpm.adjRow, IF(ROW(_xlpm.startCell) + _xlpm.row &lt;= 0, 1, _xlpm.row),
_xlpm.adjCol, IF(COLUMN(_xlpm.startCell) + _xlpm.col &lt;= 0, 1, _xlpm.col),
_xlpm.ref, OFFSET(INDIRECT(AH277),_xlpm.adjRow,_xlpm.adjCol,1,1),
ADDRESS(_xlfn.IFS(ROW(_xlpm.ref)&lt;8,8,ROW(_xlpm.ref)&gt;27,27,TRUE,ROW(_xlpm.ref)),_xlfn.IFS(COLUMN(_xlpm.ref)&lt;5,5,COLUMN(_xlpm.ref)&gt;64,64,TRUE,COLUMN(_xlpm.ref)),4,1))</f>
        <v>S8</v>
      </c>
      <c r="AJ277" s="1" t="str" cm="1">
        <f t="array" aca="1" ref="AJ277" ca="1">_xlfn.LET(
_xlpm.startCell, INDIRECT(AI277),
_xlpm.row, IF(_xlfn.XLOOKUP(LEFT(J277),$L$157:$L$164,$M$157:$M$164,,0,1),--RIGHT(J277)*_xlfn.XLOOKUP(LEFT(J277),$L$157:$L$164,$O$157:$O$164,,0,1),0),
_xlpm.col, IF(_xlfn.XLOOKUP(LEFT(J277),$L$157:$L$164,$N$157:$N$164,,0,1),--RIGHT(J277)*_xlfn.XLOOKUP(LEFT(J277),$L$157:$L$164,$P$157:$P$164,,0,1),0),
_xlpm.adjRow, IF(ROW(_xlpm.startCell) + _xlpm.row &lt;= 0, 1, _xlpm.row),
_xlpm.adjCol, IF(COLUMN(_xlpm.startCell) + _xlpm.col &lt;= 0, 1, _xlpm.col),
_xlpm.ref, OFFSET(INDIRECT(AI277),_xlpm.adjRow,_xlpm.adjCol,1,1),
ADDRESS(_xlfn.IFS(ROW(_xlpm.ref)&lt;8,8,ROW(_xlpm.ref)&gt;27,27,TRUE,ROW(_xlpm.ref)),_xlfn.IFS(COLUMN(_xlpm.ref)&lt;5,5,COLUMN(_xlpm.ref)&gt;64,64,TRUE,COLUMN(_xlpm.ref)),4,1))</f>
        <v>N8</v>
      </c>
      <c r="AK277" s="1" t="str" cm="1">
        <f t="array" aca="1" ref="AK277" ca="1">_xlfn.LET(
_xlpm.startCell, INDIRECT(AJ277),
_xlpm.row, IF(_xlfn.XLOOKUP(LEFT(K277),$L$157:$L$164,$M$157:$M$164,,0,1),--RIGHT(K277)*_xlfn.XLOOKUP(LEFT(K277),$L$157:$L$164,$O$157:$O$164,,0,1),0),
_xlpm.col, IF(_xlfn.XLOOKUP(LEFT(K277),$L$157:$L$164,$N$157:$N$164,,0,1),--RIGHT(K277)*_xlfn.XLOOKUP(LEFT(K277),$L$157:$L$164,$P$157:$P$164,,0,1),0),
_xlpm.adjRow, IF(ROW(_xlpm.startCell) + _xlpm.row &lt;= 0, 1, _xlpm.row),
_xlpm.adjCol, IF(COLUMN(_xlpm.startCell) + _xlpm.col &lt;= 0, 1, _xlpm.col),
_xlpm.ref, OFFSET(INDIRECT(AJ277),_xlpm.adjRow,_xlpm.adjCol,1,1),
ADDRESS(_xlfn.IFS(ROW(_xlpm.ref)&lt;8,8,ROW(_xlpm.ref)&gt;27,27,TRUE,ROW(_xlpm.ref)),_xlfn.IFS(COLUMN(_xlpm.ref)&lt;5,5,COLUMN(_xlpm.ref)&gt;64,64,TRUE,COLUMN(_xlpm.ref)),4,1))</f>
        <v>N12</v>
      </c>
      <c r="AL277" s="1" t="str" cm="1">
        <f t="array" aca="1" ref="AL277" ca="1">_xlfn.LET(
_xlpm.startCell, INDIRECT(AK277),
_xlpm.row, IF(_xlfn.XLOOKUP(LEFT(L277),$L$157:$L$164,$M$157:$M$164,,0,1),--RIGHT(L277)*_xlfn.XLOOKUP(LEFT(L277),$L$157:$L$164,$O$157:$O$164,,0,1),0),
_xlpm.col, IF(_xlfn.XLOOKUP(LEFT(L277),$L$157:$L$164,$N$157:$N$164,,0,1),--RIGHT(L277)*_xlfn.XLOOKUP(LEFT(L277),$L$157:$L$164,$P$157:$P$164,,0,1),0),
_xlpm.adjRow, IF(ROW(_xlpm.startCell) + _xlpm.row &lt;= 0, 1, _xlpm.row),
_xlpm.adjCol, IF(COLUMN(_xlpm.startCell) + _xlpm.col &lt;= 0, 1, _xlpm.col),
_xlpm.ref, OFFSET(INDIRECT(AK277),_xlpm.adjRow,_xlpm.adjCol,1,1),
ADDRESS(_xlfn.IFS(ROW(_xlpm.ref)&lt;8,8,ROW(_xlpm.ref)&gt;27,27,TRUE,ROW(_xlpm.ref)),_xlfn.IFS(COLUMN(_xlpm.ref)&lt;5,5,COLUMN(_xlpm.ref)&gt;64,64,TRUE,COLUMN(_xlpm.ref)),4,1))</f>
        <v>N20</v>
      </c>
      <c r="AM277" s="1" t="str" cm="1">
        <f t="array" aca="1" ref="AM277" ca="1">_xlfn.LET(
_xlpm.startCell, INDIRECT(AL277),
_xlpm.row, IF(_xlfn.XLOOKUP(LEFT(M277),$L$157:$L$164,$M$157:$M$164,,0,1),--RIGHT(M277)*_xlfn.XLOOKUP(LEFT(M277),$L$157:$L$164,$O$157:$O$164,,0,1),0),
_xlpm.col, IF(_xlfn.XLOOKUP(LEFT(M277),$L$157:$L$164,$N$157:$N$164,,0,1),--RIGHT(M277)*_xlfn.XLOOKUP(LEFT(M277),$L$157:$L$164,$P$157:$P$164,,0,1),0),
_xlpm.adjRow, IF(ROW(_xlpm.startCell) + _xlpm.row &lt;= 0, 1, _xlpm.row),
_xlpm.adjCol, IF(COLUMN(_xlpm.startCell) + _xlpm.col &lt;= 0, 1, _xlpm.col),
_xlpm.ref, OFFSET(INDIRECT(AL277),_xlpm.adjRow,_xlpm.adjCol,1,1),
ADDRESS(_xlfn.IFS(ROW(_xlpm.ref)&lt;8,8,ROW(_xlpm.ref)&gt;27,27,TRUE,ROW(_xlpm.ref)),_xlfn.IFS(COLUMN(_xlpm.ref)&lt;5,5,COLUMN(_xlpm.ref)&gt;64,64,TRUE,COLUMN(_xlpm.ref)),4,1))</f>
        <v>I20</v>
      </c>
      <c r="AN277" s="1" t="str" cm="1">
        <f t="array" aca="1" ref="AN277" ca="1">_xlfn.LET(
_xlpm.startCell, INDIRECT(AM277),
_xlpm.row, IF(_xlfn.XLOOKUP(LEFT(N277),$L$157:$L$164,$M$157:$M$164,,0,1),--RIGHT(N277)*_xlfn.XLOOKUP(LEFT(N277),$L$157:$L$164,$O$157:$O$164,,0,1),0),
_xlpm.col, IF(_xlfn.XLOOKUP(LEFT(N277),$L$157:$L$164,$N$157:$N$164,,0,1),--RIGHT(N277)*_xlfn.XLOOKUP(LEFT(N277),$L$157:$L$164,$P$157:$P$164,,0,1),0),
_xlpm.adjRow, IF(ROW(_xlpm.startCell) + _xlpm.row &lt;= 0, 1, _xlpm.row),
_xlpm.adjCol, IF(COLUMN(_xlpm.startCell) + _xlpm.col &lt;= 0, 1, _xlpm.col),
_xlpm.ref, OFFSET(INDIRECT(AM277),_xlpm.adjRow,_xlpm.adjCol,1,1),
ADDRESS(_xlfn.IFS(ROW(_xlpm.ref)&lt;8,8,ROW(_xlpm.ref)&gt;27,27,TRUE,ROW(_xlpm.ref)),_xlfn.IFS(COLUMN(_xlpm.ref)&lt;5,5,COLUMN(_xlpm.ref)&gt;64,64,TRUE,COLUMN(_xlpm.ref)),4,1))</f>
        <v>I21</v>
      </c>
      <c r="AO277" s="1" t="str" cm="1">
        <f t="array" aca="1" ref="AO277" ca="1">_xlfn.LET(
_xlpm.startCell, INDIRECT(AN277),
_xlpm.row, IF(_xlfn.XLOOKUP(LEFT(O277),$L$157:$L$164,$M$157:$M$164,,0,1),--RIGHT(O277)*_xlfn.XLOOKUP(LEFT(O277),$L$157:$L$164,$O$157:$O$164,,0,1),0),
_xlpm.col, IF(_xlfn.XLOOKUP(LEFT(O277),$L$157:$L$164,$N$157:$N$164,,0,1),--RIGHT(O277)*_xlfn.XLOOKUP(LEFT(O277),$L$157:$L$164,$P$157:$P$164,,0,1),0),
_xlpm.adjRow, IF(ROW(_xlpm.startCell) + _xlpm.row &lt;= 0, 1, _xlpm.row),
_xlpm.adjCol, IF(COLUMN(_xlpm.startCell) + _xlpm.col &lt;= 0, 1, _xlpm.col),
_xlpm.ref, OFFSET(INDIRECT(AN277),_xlpm.adjRow,_xlpm.adjCol,1,1),
ADDRESS(_xlfn.IFS(ROW(_xlpm.ref)&lt;8,8,ROW(_xlpm.ref)&gt;27,27,TRUE,ROW(_xlpm.ref)),_xlfn.IFS(COLUMN(_xlpm.ref)&lt;5,5,COLUMN(_xlpm.ref)&gt;64,64,TRUE,COLUMN(_xlpm.ref)),4,1))</f>
        <v>J20</v>
      </c>
      <c r="AP277" s="1" t="str" cm="1">
        <f t="array" aca="1" ref="AP277" ca="1">_xlfn.LET(
_xlpm.startCell, INDIRECT(AO277),
_xlpm.row, IF(_xlfn.XLOOKUP(LEFT(P277),$L$157:$L$164,$M$157:$M$164,,0,1),--RIGHT(P277)*_xlfn.XLOOKUP(LEFT(P277),$L$157:$L$164,$O$157:$O$164,,0,1),0),
_xlpm.col, IF(_xlfn.XLOOKUP(LEFT(P277),$L$157:$L$164,$N$157:$N$164,,0,1),--RIGHT(P277)*_xlfn.XLOOKUP(LEFT(P277),$L$157:$L$164,$P$157:$P$164,,0,1),0),
_xlpm.adjRow, IF(ROW(_xlpm.startCell) + _xlpm.row &lt;= 0, 1, _xlpm.row),
_xlpm.adjCol, IF(COLUMN(_xlpm.startCell) + _xlpm.col &lt;= 0, 1, _xlpm.col),
_xlpm.ref, OFFSET(INDIRECT(AO277),_xlpm.adjRow,_xlpm.adjCol,1,1),
ADDRESS(_xlfn.IFS(ROW(_xlpm.ref)&lt;8,8,ROW(_xlpm.ref)&gt;27,27,TRUE,ROW(_xlpm.ref)),_xlfn.IFS(COLUMN(_xlpm.ref)&lt;5,5,COLUMN(_xlpm.ref)&gt;64,64,TRUE,COLUMN(_xlpm.ref)),4,1))</f>
        <v>E13</v>
      </c>
      <c r="AQ277" s="1" t="str" cm="1">
        <f t="array" aca="1" ref="AQ277" ca="1">_xlfn.LET(
_xlpm.startCell, INDIRECT(AP277),
_xlpm.row, IF(_xlfn.XLOOKUP(LEFT(Q277),$L$157:$L$164,$M$157:$M$164,,0,1),--RIGHT(Q277)*_xlfn.XLOOKUP(LEFT(Q277),$L$157:$L$164,$O$157:$O$164,,0,1),0),
_xlpm.col, IF(_xlfn.XLOOKUP(LEFT(Q277),$L$157:$L$164,$N$157:$N$164,,0,1),--RIGHT(Q277)*_xlfn.XLOOKUP(LEFT(Q277),$L$157:$L$164,$P$157:$P$164,,0,1),0),
_xlpm.adjRow, IF(ROW(_xlpm.startCell) + _xlpm.row &lt;= 0, 1, _xlpm.row),
_xlpm.adjCol, IF(COLUMN(_xlpm.startCell) + _xlpm.col &lt;= 0, 1, _xlpm.col),
_xlpm.ref, OFFSET(INDIRECT(AP277),_xlpm.adjRow,_xlpm.adjCol,1,1),
ADDRESS(_xlfn.IFS(ROW(_xlpm.ref)&lt;8,8,ROW(_xlpm.ref)&gt;27,27,TRUE,ROW(_xlpm.ref)),_xlfn.IFS(COLUMN(_xlpm.ref)&lt;5,5,COLUMN(_xlpm.ref)&gt;64,64,TRUE,COLUMN(_xlpm.ref)),4,1))</f>
        <v>I17</v>
      </c>
      <c r="AR277" s="1" t="str" cm="1">
        <f t="array" aca="1" ref="AR277" ca="1">_xlfn.LET(
_xlpm.startCell, INDIRECT(AQ277),
_xlpm.row, IF(_xlfn.XLOOKUP(LEFT(R277),$L$157:$L$164,$M$157:$M$164,,0,1),--RIGHT(R277)*_xlfn.XLOOKUP(LEFT(R277),$L$157:$L$164,$O$157:$O$164,,0,1),0),
_xlpm.col, IF(_xlfn.XLOOKUP(LEFT(R277),$L$157:$L$164,$N$157:$N$164,,0,1),--RIGHT(R277)*_xlfn.XLOOKUP(LEFT(R277),$L$157:$L$164,$P$157:$P$164,,0,1),0),
_xlpm.adjRow, IF(ROW(_xlpm.startCell) + _xlpm.row &lt;= 0, 1, _xlpm.row),
_xlpm.adjCol, IF(COLUMN(_xlpm.startCell) + _xlpm.col &lt;= 0, 1, _xlpm.col),
_xlpm.ref, OFFSET(INDIRECT(AQ277),_xlpm.adjRow,_xlpm.adjCol,1,1),
ADDRESS(_xlfn.IFS(ROW(_xlpm.ref)&lt;8,8,ROW(_xlpm.ref)&gt;27,27,TRUE,ROW(_xlpm.ref)),_xlfn.IFS(COLUMN(_xlpm.ref)&lt;5,5,COLUMN(_xlpm.ref)&gt;64,64,TRUE,COLUMN(_xlpm.ref)),4,1))</f>
        <v>Q17</v>
      </c>
      <c r="AS277" s="1" t="str" cm="1">
        <f t="array" aca="1" ref="AS277" ca="1">_xlfn.LET(
_xlpm.startCell, INDIRECT(AR277),
_xlpm.row, IF(_xlfn.XLOOKUP(LEFT(S277),$L$157:$L$164,$M$157:$M$164,,0,1),--RIGHT(S277)*_xlfn.XLOOKUP(LEFT(S277),$L$157:$L$164,$O$157:$O$164,,0,1),0),
_xlpm.col, IF(_xlfn.XLOOKUP(LEFT(S277),$L$157:$L$164,$N$157:$N$164,,0,1),--RIGHT(S277)*_xlfn.XLOOKUP(LEFT(S277),$L$157:$L$164,$P$157:$P$164,,0,1),0),
_xlpm.adjRow, IF(ROW(_xlpm.startCell) + _xlpm.row &lt;= 0, 1, _xlpm.row),
_xlpm.adjCol, IF(COLUMN(_xlpm.startCell) + _xlpm.col &lt;= 0, 1, _xlpm.col),
_xlpm.ref, OFFSET(INDIRECT(AR277),_xlpm.adjRow,_xlpm.adjCol,1,1),
ADDRESS(_xlfn.IFS(ROW(_xlpm.ref)&lt;8,8,ROW(_xlpm.ref)&gt;27,27,TRUE,ROW(_xlpm.ref)),_xlfn.IFS(COLUMN(_xlpm.ref)&lt;5,5,COLUMN(_xlpm.ref)&gt;64,64,TRUE,COLUMN(_xlpm.ref)),4,1))</f>
        <v>L17</v>
      </c>
      <c r="AT277" s="1" t="str" cm="1">
        <f t="array" aca="1" ref="AT277" ca="1">_xlfn.LET(
_xlpm.startCell, INDIRECT(AS277),
_xlpm.row, IF(_xlfn.XLOOKUP(LEFT(T277),$L$157:$L$164,$M$157:$M$164,,0,1),--RIGHT(T277)*_xlfn.XLOOKUP(LEFT(T277),$L$157:$L$164,$O$157:$O$164,,0,1),0),
_xlpm.col, IF(_xlfn.XLOOKUP(LEFT(T277),$L$157:$L$164,$N$157:$N$164,,0,1),--RIGHT(T277)*_xlfn.XLOOKUP(LEFT(T277),$L$157:$L$164,$P$157:$P$164,,0,1),0),
_xlpm.adjRow, IF(ROW(_xlpm.startCell) + _xlpm.row &lt;= 0, 1, _xlpm.row),
_xlpm.adjCol, IF(COLUMN(_xlpm.startCell) + _xlpm.col &lt;= 0, 1, _xlpm.col),
_xlpm.ref, OFFSET(INDIRECT(AS277),_xlpm.adjRow,_xlpm.adjCol,1,1),
ADDRESS(_xlfn.IFS(ROW(_xlpm.ref)&lt;8,8,ROW(_xlpm.ref)&gt;27,27,TRUE,ROW(_xlpm.ref)),_xlfn.IFS(COLUMN(_xlpm.ref)&lt;5,5,COLUMN(_xlpm.ref)&gt;64,64,TRUE,COLUMN(_xlpm.ref)),4,1))</f>
        <v>L13</v>
      </c>
      <c r="AU277" s="1" t="str" cm="1">
        <f t="array" aca="1" ref="AU277" ca="1">_xlfn.LET(
_xlpm.startCell, INDIRECT(AT277),
_xlpm.row, IF(_xlfn.XLOOKUP(LEFT(U277),$L$157:$L$164,$M$157:$M$164,,0,1),--RIGHT(U277)*_xlfn.XLOOKUP(LEFT(U277),$L$157:$L$164,$O$157:$O$164,,0,1),0),
_xlpm.col, IF(_xlfn.XLOOKUP(LEFT(U277),$L$157:$L$164,$N$157:$N$164,,0,1),--RIGHT(U277)*_xlfn.XLOOKUP(LEFT(U277),$L$157:$L$164,$P$157:$P$164,,0,1),0),
_xlpm.adjRow, IF(ROW(_xlpm.startCell) + _xlpm.row &lt;= 0, 1, _xlpm.row),
_xlpm.adjCol, IF(COLUMN(_xlpm.startCell) + _xlpm.col &lt;= 0, 1, _xlpm.col),
_xlpm.ref, OFFSET(INDIRECT(AT277),_xlpm.adjRow,_xlpm.adjCol,1,1),
ADDRESS(_xlfn.IFS(ROW(_xlpm.ref)&lt;8,8,ROW(_xlpm.ref)&gt;27,27,TRUE,ROW(_xlpm.ref)),_xlfn.IFS(COLUMN(_xlpm.ref)&lt;5,5,COLUMN(_xlpm.ref)&gt;64,64,TRUE,COLUMN(_xlpm.ref)),4,1))</f>
        <v>Q13</v>
      </c>
      <c r="AV277" s="1" t="str" cm="1">
        <f t="array" aca="1" ref="AV277" ca="1">_xlfn.LET(
_xlpm.startCell, INDIRECT(AU277),
_xlpm.row, IF(_xlfn.XLOOKUP(LEFT(V277),$L$157:$L$164,$M$157:$M$164,,0,1),--RIGHT(V277)*_xlfn.XLOOKUP(LEFT(V277),$L$157:$L$164,$O$157:$O$164,,0,1),0),
_xlpm.col, IF(_xlfn.XLOOKUP(LEFT(V277),$L$157:$L$164,$N$157:$N$164,,0,1),--RIGHT(V277)*_xlfn.XLOOKUP(LEFT(V277),$L$157:$L$164,$P$157:$P$164,,0,1),0),
_xlpm.adjRow, IF(ROW(_xlpm.startCell) + _xlpm.row &lt;= 0, 1, _xlpm.row),
_xlpm.adjCol, IF(COLUMN(_xlpm.startCell) + _xlpm.col &lt;= 0, 1, _xlpm.col),
_xlpm.ref, OFFSET(INDIRECT(AU277),_xlpm.adjRow,_xlpm.adjCol,1,1),
ADDRESS(_xlfn.IFS(ROW(_xlpm.ref)&lt;8,8,ROW(_xlpm.ref)&gt;27,27,TRUE,ROW(_xlpm.ref)),_xlfn.IFS(COLUMN(_xlpm.ref)&lt;5,5,COLUMN(_xlpm.ref)&gt;64,64,TRUE,COLUMN(_xlpm.ref)),4,1))</f>
        <v>J8</v>
      </c>
      <c r="AW277" s="1" t="str" cm="1">
        <f t="array" aca="1" ref="AW277" ca="1">_xlfn.LET(
_xlpm.startCell, INDIRECT(AV277),
_xlpm.row, IF(_xlfn.XLOOKUP(LEFT(W277),$L$157:$L$164,$M$157:$M$164,,0,1),--RIGHT(W277)*_xlfn.XLOOKUP(LEFT(W277),$L$157:$L$164,$O$157:$O$164,,0,1),0),
_xlpm.col, IF(_xlfn.XLOOKUP(LEFT(W277),$L$157:$L$164,$N$157:$N$164,,0,1),--RIGHT(W277)*_xlfn.XLOOKUP(LEFT(W277),$L$157:$L$164,$P$157:$P$164,,0,1),0),
_xlpm.adjRow, IF(ROW(_xlpm.startCell) + _xlpm.row &lt;= 0, 1, _xlpm.row),
_xlpm.adjCol, IF(COLUMN(_xlpm.startCell) + _xlpm.col &lt;= 0, 1, _xlpm.col),
_xlpm.ref, OFFSET(INDIRECT(AV277),_xlpm.adjRow,_xlpm.adjCol,1,1),
ADDRESS(_xlfn.IFS(ROW(_xlpm.ref)&lt;8,8,ROW(_xlpm.ref)&gt;27,27,TRUE,ROW(_xlpm.ref)),_xlfn.IFS(COLUMN(_xlpm.ref)&lt;5,5,COLUMN(_xlpm.ref)&gt;64,64,TRUE,COLUMN(_xlpm.ref)),4,1))</f>
        <v>E8</v>
      </c>
      <c r="AX277" s="1" t="str" cm="1">
        <f t="array" aca="1" ref="AX277" ca="1">_xlfn.LET(
_xlpm.startCell, INDIRECT(AW277),
_xlpm.row, IF(_xlfn.XLOOKUP(LEFT(X277),$L$157:$L$164,$M$157:$M$164,,0,1),--RIGHT(X277)*_xlfn.XLOOKUP(LEFT(X277),$L$157:$L$164,$O$157:$O$164,,0,1),0),
_xlpm.col, IF(_xlfn.XLOOKUP(LEFT(X277),$L$157:$L$164,$N$157:$N$164,,0,1),--RIGHT(X277)*_xlfn.XLOOKUP(LEFT(X277),$L$157:$L$164,$P$157:$P$164,,0,1),0),
_xlpm.adjRow, IF(ROW(_xlpm.startCell) + _xlpm.row &lt;= 0, 1, _xlpm.row),
_xlpm.adjCol, IF(COLUMN(_xlpm.startCell) + _xlpm.col &lt;= 0, 1, _xlpm.col),
_xlpm.ref, OFFSET(INDIRECT(AW277),_xlpm.adjRow,_xlpm.adjCol,1,1),
ADDRESS(_xlfn.IFS(ROW(_xlpm.ref)&lt;8,8,ROW(_xlpm.ref)&gt;27,27,TRUE,ROW(_xlpm.ref)),_xlfn.IFS(COLUMN(_xlpm.ref)&lt;5,5,COLUMN(_xlpm.ref)&gt;64,64,TRUE,COLUMN(_xlpm.ref)),4,1))</f>
        <v>E8</v>
      </c>
      <c r="AY277" s="1" t="str" cm="1">
        <f t="array" aca="1" ref="AY277" ca="1">_xlfn.LET(
_xlpm.startCell, INDIRECT(AX277),
_xlpm.row, IF(_xlfn.XLOOKUP(LEFT(Y277),$L$157:$L$164,$M$157:$M$164,,0,1),--RIGHT(Y277)*_xlfn.XLOOKUP(LEFT(Y277),$L$157:$L$164,$O$157:$O$164,,0,1),0),
_xlpm.col, IF(_xlfn.XLOOKUP(LEFT(Y277),$L$157:$L$164,$N$157:$N$164,,0,1),--RIGHT(Y277)*_xlfn.XLOOKUP(LEFT(Y277),$L$157:$L$164,$P$157:$P$164,,0,1),0),
_xlpm.adjRow, IF(ROW(_xlpm.startCell) + _xlpm.row &lt;= 0, 1, _xlpm.row),
_xlpm.adjCol, IF(COLUMN(_xlpm.startCell) + _xlpm.col &lt;= 0, 1, _xlpm.col),
_xlpm.ref, OFFSET(INDIRECT(AX277),_xlpm.adjRow,_xlpm.adjCol,1,1),
ADDRESS(_xlfn.IFS(ROW(_xlpm.ref)&lt;8,8,ROW(_xlpm.ref)&gt;27,27,TRUE,ROW(_xlpm.ref)),_xlfn.IFS(COLUMN(_xlpm.ref)&lt;5,5,COLUMN(_xlpm.ref)&gt;64,64,TRUE,COLUMN(_xlpm.ref)),4,1))</f>
        <v>K8</v>
      </c>
      <c r="AZ277" s="1" t="str" cm="1">
        <f t="array" aca="1" ref="AZ277" ca="1">_xlfn.LET(
_xlpm.startCell, INDIRECT(AY277),
_xlpm.row, IF(_xlfn.XLOOKUP(LEFT(Z277),$L$157:$L$164,$M$157:$M$164,,0,1),--RIGHT(Z277)*_xlfn.XLOOKUP(LEFT(Z277),$L$157:$L$164,$O$157:$O$164,,0,1),0),
_xlpm.col, IF(_xlfn.XLOOKUP(LEFT(Z277),$L$157:$L$164,$N$157:$N$164,,0,1),--RIGHT(Z277)*_xlfn.XLOOKUP(LEFT(Z277),$L$157:$L$164,$P$157:$P$164,,0,1),0),
_xlpm.adjRow, IF(ROW(_xlpm.startCell) + _xlpm.row &lt;= 0, 1, _xlpm.row),
_xlpm.adjCol, IF(COLUMN(_xlpm.startCell) + _xlpm.col &lt;= 0, 1, _xlpm.col),
_xlpm.ref, OFFSET(INDIRECT(AY277),_xlpm.adjRow,_xlpm.adjCol,1,1),
ADDRESS(_xlfn.IFS(ROW(_xlpm.ref)&lt;8,8,ROW(_xlpm.ref)&gt;27,27,TRUE,ROW(_xlpm.ref)),_xlfn.IFS(COLUMN(_xlpm.ref)&lt;5,5,COLUMN(_xlpm.ref)&gt;64,64,TRUE,COLUMN(_xlpm.ref)),4,1))</f>
        <v>J8</v>
      </c>
      <c r="BA277" s="1" t="str" cm="1">
        <f t="array" aca="1" ref="BA277" ca="1">_xlfn.LET(
_xlpm.startCell, INDIRECT(AZ277),
_xlpm.row, IF(_xlfn.XLOOKUP(LEFT(AA277),$L$157:$L$164,$M$157:$M$164,,0,1),--RIGHT(AA277)*_xlfn.XLOOKUP(LEFT(AA277),$L$157:$L$164,$O$157:$O$164,,0,1),0),
_xlpm.col, IF(_xlfn.XLOOKUP(LEFT(AA277),$L$157:$L$164,$N$157:$N$164,,0,1),--RIGHT(AA277)*_xlfn.XLOOKUP(LEFT(AA277),$L$157:$L$164,$P$157:$P$164,,0,1),0),
_xlpm.adjRow, IF(ROW(_xlpm.startCell) + _xlpm.row &lt;= 0, 1, _xlpm.row),
_xlpm.adjCol, IF(COLUMN(_xlpm.startCell) + _xlpm.col &lt;= 0, 1, _xlpm.col),
_xlpm.ref, OFFSET(INDIRECT(AZ277),_xlpm.adjRow,_xlpm.adjCol,1,1),
ADDRESS(_xlfn.IFS(ROW(_xlpm.ref)&lt;8,8,ROW(_xlpm.ref)&gt;27,27,TRUE,ROW(_xlpm.ref)),_xlfn.IFS(COLUMN(_xlpm.ref)&lt;5,5,COLUMN(_xlpm.ref)&gt;64,64,TRUE,COLUMN(_xlpm.ref)),4,1))</f>
        <v>L8</v>
      </c>
      <c r="BB277" s="1" t="str" cm="1">
        <f t="array" aca="1" ref="BB277" ca="1">_xlfn.LET(
_xlpm.startCell, INDIRECT(BA277),
_xlpm.row, IF(_xlfn.XLOOKUP(LEFT(AB277),$L$157:$L$164,$M$157:$M$164,,0,1),--RIGHT(AB277)*_xlfn.XLOOKUP(LEFT(AB277),$L$157:$L$164,$O$157:$O$164,,0,1),0),
_xlpm.col, IF(_xlfn.XLOOKUP(LEFT(AB277),$L$157:$L$164,$N$157:$N$164,,0,1),--RIGHT(AB277)*_xlfn.XLOOKUP(LEFT(AB277),$L$157:$L$164,$P$157:$P$164,,0,1),0),
_xlpm.adjRow, IF(ROW(_xlpm.startCell) + _xlpm.row &lt;= 0, 1, _xlpm.row),
_xlpm.adjCol, IF(COLUMN(_xlpm.startCell) + _xlpm.col &lt;= 0, 1, _xlpm.col),
_xlpm.ref, OFFSET(INDIRECT(BA277),_xlpm.adjRow,_xlpm.adjCol,1,1),
ADDRESS(_xlfn.IFS(ROW(_xlpm.ref)&lt;8,8,ROW(_xlpm.ref)&gt;27,27,TRUE,ROW(_xlpm.ref)),_xlfn.IFS(COLUMN(_xlpm.ref)&lt;5,5,COLUMN(_xlpm.ref)&gt;64,64,TRUE,COLUMN(_xlpm.ref)),4,1))</f>
        <v>I8</v>
      </c>
      <c r="BC277" s="1" t="str" cm="1">
        <f t="array" aca="1" ref="BC277" ca="1">_xlfn.LET(
_xlpm.startCell, INDIRECT(BB277),
_xlpm.row, IF(_xlfn.XLOOKUP(LEFT(AC277),$L$157:$L$164,$M$157:$M$164,,0,1),--RIGHT(AC277)*_xlfn.XLOOKUP(LEFT(AC277),$L$157:$L$164,$O$157:$O$164,,0,1),0),
_xlpm.col, IF(_xlfn.XLOOKUP(LEFT(AC277),$L$157:$L$164,$N$157:$N$164,,0,1),--RIGHT(AC277)*_xlfn.XLOOKUP(LEFT(AC277),$L$157:$L$164,$P$157:$P$164,,0,1),0),
_xlpm.adjRow, IF(ROW(_xlpm.startCell) + _xlpm.row &lt;= 0, 1, _xlpm.row),
_xlpm.adjCol, IF(COLUMN(_xlpm.startCell) + _xlpm.col &lt;= 0, 1, _xlpm.col),
_xlpm.ref, OFFSET(INDIRECT(BB277),_xlpm.adjRow,_xlpm.adjCol,1,1),
ADDRESS(_xlfn.IFS(ROW(_xlpm.ref)&lt;8,8,ROW(_xlpm.ref)&gt;27,27,TRUE,ROW(_xlpm.ref)),_xlfn.IFS(COLUMN(_xlpm.ref)&lt;5,5,COLUMN(_xlpm.ref)&gt;64,64,TRUE,COLUMN(_xlpm.ref)),4,1))</f>
        <v>I15</v>
      </c>
      <c r="BD277" s="1" t="str" cm="1">
        <f t="array" aca="1" ref="BD277" ca="1">_xlfn.LET(
_xlpm.startCell, INDIRECT(BC277),
_xlpm.row, IF(_xlfn.XLOOKUP(LEFT(AD277),$L$157:$L$164,$M$157:$M$164,,0,1),--RIGHT(AD277)*_xlfn.XLOOKUP(LEFT(AD277),$L$157:$L$164,$O$157:$O$164,,0,1),0),
_xlpm.col, IF(_xlfn.XLOOKUP(LEFT(AD277),$L$157:$L$164,$N$157:$N$164,,0,1),--RIGHT(AD277)*_xlfn.XLOOKUP(LEFT(AD277),$L$157:$L$164,$P$157:$P$164,,0,1),0),
_xlpm.adjRow, IF(ROW(_xlpm.startCell) + _xlpm.row &lt;= 0, 1, _xlpm.row),
_xlpm.adjCol, IF(COLUMN(_xlpm.startCell) + _xlpm.col &lt;= 0, 1, _xlpm.col),
_xlpm.ref, OFFSET(INDIRECT(BC277),_xlpm.adjRow,_xlpm.adjCol,1,1),
ADDRESS(_xlfn.IFS(ROW(_xlpm.ref)&lt;8,8,ROW(_xlpm.ref)&gt;27,27,TRUE,ROW(_xlpm.ref)),_xlfn.IFS(COLUMN(_xlpm.ref)&lt;5,5,COLUMN(_xlpm.ref)&gt;64,64,TRUE,COLUMN(_xlpm.ref)),4,1))</f>
        <v>N20</v>
      </c>
      <c r="BE277" s="1" t="str" cm="1">
        <f t="array" aca="1" ref="BE277" ca="1">_xlfn.LET(
_xlpm.startCell, INDIRECT(BD277),
_xlpm.row, IF(_xlfn.XLOOKUP(LEFT(AE277),$L$157:$L$164,$M$157:$M$164,,0,1),--RIGHT(AE277)*_xlfn.XLOOKUP(LEFT(AE277),$L$157:$L$164,$O$157:$O$164,,0,1),0),
_xlpm.col, IF(_xlfn.XLOOKUP(LEFT(AE277),$L$157:$L$164,$N$157:$N$164,,0,1),--RIGHT(AE277)*_xlfn.XLOOKUP(LEFT(AE277),$L$157:$L$164,$P$157:$P$164,,0,1),0),
_xlpm.adjRow, IF(ROW(_xlpm.startCell) + _xlpm.row &lt;= 0, 1, _xlpm.row),
_xlpm.adjCol, IF(COLUMN(_xlpm.startCell) + _xlpm.col &lt;= 0, 1, _xlpm.col),
_xlpm.ref, OFFSET(INDIRECT(BD277),_xlpm.adjRow,_xlpm.adjCol,1,1),
ADDRESS(_xlfn.IFS(ROW(_xlpm.ref)&lt;8,8,ROW(_xlpm.ref)&gt;27,27,TRUE,ROW(_xlpm.ref)),_xlfn.IFS(COLUMN(_xlpm.ref)&lt;5,5,COLUMN(_xlpm.ref)&gt;64,64,TRUE,COLUMN(_xlpm.ref)),4,1))</f>
        <v>S25</v>
      </c>
      <c r="BF277" s="1" t="str" cm="1">
        <f t="array" aca="1" ref="BF277" ca="1">_xlfn.LET(
_xlpm.startCell, INDIRECT(BE277),
_xlpm.row, IF(_xlfn.XLOOKUP(LEFT(AF277),$L$157:$L$164,$M$157:$M$164,,0,1),--RIGHT(AF277)*_xlfn.XLOOKUP(LEFT(AF277),$L$157:$L$164,$O$157:$O$164,,0,1),0),
_xlpm.col, IF(_xlfn.XLOOKUP(LEFT(AF277),$L$157:$L$164,$N$157:$N$164,,0,1),--RIGHT(AF277)*_xlfn.XLOOKUP(LEFT(AF277),$L$157:$L$164,$P$157:$P$164,,0,1),0),
_xlpm.adjRow, IF(ROW(_xlpm.startCell) + _xlpm.row &lt;= 0, 1, _xlpm.row),
_xlpm.adjCol, IF(COLUMN(_xlpm.startCell) + _xlpm.col &lt;= 0, 1, _xlpm.col),
_xlpm.ref, OFFSET(INDIRECT(BE277),_xlpm.adjRow,_xlpm.adjCol,1,1),
ADDRESS(_xlfn.IFS(ROW(_xlpm.ref)&lt;8,8,ROW(_xlpm.ref)&gt;27,27,TRUE,ROW(_xlpm.ref)),_xlfn.IFS(COLUMN(_xlpm.ref)&lt;5,5,COLUMN(_xlpm.ref)&gt;64,64,TRUE,COLUMN(_xlpm.ref)),4,1))</f>
        <v>U27</v>
      </c>
      <c r="BG277" s="4"/>
      <c r="BH277" s="4" t="b" cm="1">
        <f t="array" aca="1" ref="BH277" ca="1">AND(ROW(INDIRECT(AH277,TRUE))&gt;=8,OR(COLUMN(INDIRECT(AH277, TRUE))&gt;=60,COLUMN(INDIRECT(AH277, TRUE))&lt;=9))</f>
        <v>0</v>
      </c>
      <c r="BI277" s="4" t="b" cm="1">
        <f t="array" aca="1" ref="BI277" ca="1">AND(ROW(INDIRECT(AI277,TRUE))&gt;=8,OR(COLUMN(INDIRECT(AI277, TRUE))&gt;=60,COLUMN(INDIRECT(AI277, TRUE))&lt;=9))</f>
        <v>0</v>
      </c>
      <c r="BJ277" s="4" t="b" cm="1">
        <f t="array" aca="1" ref="BJ277" ca="1">AND(ROW(INDIRECT(AJ277,TRUE))&gt;=8,OR(COLUMN(INDIRECT(AJ277, TRUE))&gt;=60,COLUMN(INDIRECT(AJ277, TRUE))&lt;=9))</f>
        <v>0</v>
      </c>
      <c r="BK277" s="4" t="b" cm="1">
        <f t="array" aca="1" ref="BK277" ca="1">AND(ROW(INDIRECT(AK277,TRUE))&gt;=8,OR(COLUMN(INDIRECT(AK277, TRUE))&gt;=60,COLUMN(INDIRECT(AK277, TRUE))&lt;=9))</f>
        <v>0</v>
      </c>
      <c r="BL277" s="4" t="b" cm="1">
        <f t="array" aca="1" ref="BL277" ca="1">AND(ROW(INDIRECT(AL277,TRUE))&gt;=8,OR(COLUMN(INDIRECT(AL277, TRUE))&gt;=60,COLUMN(INDIRECT(AL277, TRUE))&lt;=9))</f>
        <v>0</v>
      </c>
      <c r="BM277" s="4" t="b" cm="1">
        <f t="array" aca="1" ref="BM277" ca="1">AND(ROW(INDIRECT(AM277,TRUE))&gt;=8,OR(COLUMN(INDIRECT(AM277, TRUE))&gt;=60,COLUMN(INDIRECT(AM277, TRUE))&lt;=9))</f>
        <v>1</v>
      </c>
      <c r="BN277" s="4" t="b" cm="1">
        <f t="array" aca="1" ref="BN277" ca="1">AND(ROW(INDIRECT(AN277,TRUE))&gt;=8,OR(COLUMN(INDIRECT(AN277, TRUE))&gt;=60,COLUMN(INDIRECT(AN277, TRUE))&lt;=9))</f>
        <v>1</v>
      </c>
      <c r="BO277" s="4" t="b" cm="1">
        <f t="array" aca="1" ref="BO277" ca="1">AND(ROW(INDIRECT(AO277,TRUE))&gt;=8,OR(COLUMN(INDIRECT(AO277, TRUE))&gt;=60,COLUMN(INDIRECT(AO277, TRUE))&lt;=9))</f>
        <v>0</v>
      </c>
      <c r="BP277" s="4" t="b" cm="1">
        <f t="array" aca="1" ref="BP277" ca="1">AND(ROW(INDIRECT(AP277,TRUE))&gt;=8,OR(COLUMN(INDIRECT(AP277, TRUE))&gt;=60,COLUMN(INDIRECT(AP277, TRUE))&lt;=9))</f>
        <v>1</v>
      </c>
      <c r="BQ277" s="4" t="b" cm="1">
        <f t="array" aca="1" ref="BQ277" ca="1">AND(ROW(INDIRECT(AQ277,TRUE))&gt;=8,OR(COLUMN(INDIRECT(AQ277, TRUE))&gt;=60,COLUMN(INDIRECT(AQ277, TRUE))&lt;=9))</f>
        <v>1</v>
      </c>
      <c r="BR277" s="4" t="b" cm="1">
        <f t="array" aca="1" ref="BR277" ca="1">AND(ROW(INDIRECT(AR277,TRUE))&gt;=8,OR(COLUMN(INDIRECT(AR277, TRUE))&gt;=60,COLUMN(INDIRECT(AR277, TRUE))&lt;=9))</f>
        <v>0</v>
      </c>
      <c r="BS277" s="4" t="b" cm="1">
        <f t="array" aca="1" ref="BS277" ca="1">AND(ROW(INDIRECT(AS277,TRUE))&gt;=8,OR(COLUMN(INDIRECT(AS277, TRUE))&gt;=60,COLUMN(INDIRECT(AS277, TRUE))&lt;=9))</f>
        <v>0</v>
      </c>
      <c r="BT277" s="4" t="b" cm="1">
        <f t="array" aca="1" ref="BT277" ca="1">AND(ROW(INDIRECT(AT277,TRUE))&gt;=8,OR(COLUMN(INDIRECT(AT277, TRUE))&gt;=60,COLUMN(INDIRECT(AT277, TRUE))&lt;=9))</f>
        <v>0</v>
      </c>
      <c r="BU277" s="4" t="b" cm="1">
        <f t="array" aca="1" ref="BU277" ca="1">AND(ROW(INDIRECT(AU277,TRUE))&gt;=8,OR(COLUMN(INDIRECT(AU277, TRUE))&gt;=60,COLUMN(INDIRECT(AU277, TRUE))&lt;=9))</f>
        <v>0</v>
      </c>
      <c r="BV277" s="4" t="b" cm="1">
        <f t="array" aca="1" ref="BV277" ca="1">AND(ROW(INDIRECT(AV277,TRUE))&gt;=8,OR(COLUMN(INDIRECT(AV277, TRUE))&gt;=60,COLUMN(INDIRECT(AV277, TRUE))&lt;=9))</f>
        <v>0</v>
      </c>
      <c r="BW277" s="4" t="b" cm="1">
        <f t="array" aca="1" ref="BW277" ca="1">AND(ROW(INDIRECT(AW277,TRUE))&gt;=8,OR(COLUMN(INDIRECT(AW277, TRUE))&gt;=60,COLUMN(INDIRECT(AW277, TRUE))&lt;=9))</f>
        <v>1</v>
      </c>
      <c r="BX277" s="4" t="b" cm="1">
        <f t="array" aca="1" ref="BX277" ca="1">AND(ROW(INDIRECT(AX277,TRUE))&gt;=8,OR(COLUMN(INDIRECT(AX277, TRUE))&gt;=60,COLUMN(INDIRECT(AX277, TRUE))&lt;=9))</f>
        <v>1</v>
      </c>
      <c r="BY277" s="4" t="b" cm="1">
        <f t="array" aca="1" ref="BY277" ca="1">AND(ROW(INDIRECT(AY277,TRUE))&gt;=8,OR(COLUMN(INDIRECT(AY277, TRUE))&gt;=60,COLUMN(INDIRECT(AY277, TRUE))&lt;=9))</f>
        <v>0</v>
      </c>
      <c r="BZ277" s="4" t="b" cm="1">
        <f t="array" aca="1" ref="BZ277" ca="1">AND(ROW(INDIRECT(AZ277,TRUE))&gt;=8,OR(COLUMN(INDIRECT(AZ277, TRUE))&gt;=60,COLUMN(INDIRECT(AZ277, TRUE))&lt;=9))</f>
        <v>0</v>
      </c>
      <c r="CA277" s="4" t="b" cm="1">
        <f t="array" aca="1" ref="CA277" ca="1">AND(ROW(INDIRECT(BA277,TRUE))&gt;=8,OR(COLUMN(INDIRECT(BA277, TRUE))&gt;=60,COLUMN(INDIRECT(BA277, TRUE))&lt;=9))</f>
        <v>0</v>
      </c>
      <c r="CB277" s="4" t="b" cm="1">
        <f t="array" aca="1" ref="CB277" ca="1">AND(ROW(INDIRECT(BB277,TRUE))&gt;=8,OR(COLUMN(INDIRECT(BB277, TRUE))&gt;=60,COLUMN(INDIRECT(BB277, TRUE))&lt;=9))</f>
        <v>1</v>
      </c>
      <c r="CC277" s="4" t="b" cm="1">
        <f t="array" aca="1" ref="CC277" ca="1">AND(ROW(INDIRECT(BC277,TRUE))&gt;=8,OR(COLUMN(INDIRECT(BC277, TRUE))&gt;=60,COLUMN(INDIRECT(BC277, TRUE))&lt;=9))</f>
        <v>1</v>
      </c>
      <c r="CD277" s="4" t="b" cm="1">
        <f t="array" aca="1" ref="CD277" ca="1">AND(ROW(INDIRECT(BD277,TRUE))&gt;=8,OR(COLUMN(INDIRECT(BD277, TRUE))&gt;=60,COLUMN(INDIRECT(BD277, TRUE))&lt;=9))</f>
        <v>0</v>
      </c>
      <c r="CE277" s="4" t="b" cm="1">
        <f t="array" aca="1" ref="CE277" ca="1">AND(ROW(INDIRECT(BE277,TRUE))&gt;=8,OR(COLUMN(INDIRECT(BE277, TRUE))&gt;=60,COLUMN(INDIRECT(BE277, TRUE))&lt;=9))</f>
        <v>0</v>
      </c>
      <c r="CF277" s="4" t="b" cm="1">
        <f t="array" aca="1" ref="CF277" ca="1">AND(ROW(INDIRECT(BF277,TRUE))&gt;=8,OR(COLUMN(INDIRECT(BF277, TRUE))&gt;=60,COLUMN(INDIRECT(BF277, TRUE))&lt;=9))</f>
        <v>0</v>
      </c>
      <c r="CG277" s="4"/>
      <c r="CH277" s="215">
        <f t="shared" ca="1" si="7"/>
        <v>6</v>
      </c>
      <c r="CI277" s="4"/>
      <c r="CL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row>
    <row r="278" spans="2:250" ht="23.25">
      <c r="B278" s="14">
        <f t="shared" si="8"/>
        <v>130</v>
      </c>
      <c r="C278" s="12">
        <v>7</v>
      </c>
      <c r="D278" s="161">
        <v>10</v>
      </c>
      <c r="E278" s="21">
        <f ca="1"/>
        <v>16</v>
      </c>
      <c r="G278" s="15" t="s">
        <v>33</v>
      </c>
      <c r="H278" s="15" t="s">
        <v>79</v>
      </c>
      <c r="I278" s="15" t="s">
        <v>95</v>
      </c>
      <c r="J278" s="15" t="s">
        <v>116</v>
      </c>
      <c r="K278" s="15" t="s">
        <v>84</v>
      </c>
      <c r="L278" s="15" t="s">
        <v>66</v>
      </c>
      <c r="M278" s="15" t="s">
        <v>119</v>
      </c>
      <c r="N278" s="15" t="s">
        <v>98</v>
      </c>
      <c r="O278" s="15" t="s">
        <v>92</v>
      </c>
      <c r="P278" s="15" t="s">
        <v>113</v>
      </c>
      <c r="Q278" s="15" t="s">
        <v>98</v>
      </c>
      <c r="R278" s="15" t="s">
        <v>79</v>
      </c>
      <c r="S278" s="15" t="s">
        <v>110</v>
      </c>
      <c r="T278" s="15" t="s">
        <v>123</v>
      </c>
      <c r="U278" s="15" t="s">
        <v>125</v>
      </c>
      <c r="V278" s="15" t="s">
        <v>107</v>
      </c>
      <c r="W278" s="15" t="s">
        <v>51</v>
      </c>
      <c r="X278" s="15" t="s">
        <v>58</v>
      </c>
      <c r="Y278" s="15" t="s">
        <v>67</v>
      </c>
      <c r="Z278" s="15" t="s">
        <v>113</v>
      </c>
      <c r="AA278" s="15" t="s">
        <v>100</v>
      </c>
      <c r="AB278" s="15" t="s">
        <v>65</v>
      </c>
      <c r="AC278" s="15" t="s">
        <v>64</v>
      </c>
      <c r="AD278" s="15" t="s">
        <v>106</v>
      </c>
      <c r="AE278" s="15" t="s">
        <v>113</v>
      </c>
      <c r="AF278" s="15" t="s">
        <v>100</v>
      </c>
      <c r="AH278" s="1" t="str" cm="1">
        <f t="array" aca="1" ref="AH278" ca="1">_xlfn.LET(
_xlpm.startCell, INDIRECT(G278),
_xlpm.row, IF(_xlfn.XLOOKUP(LEFT(H278),$L$157:$L$164,$M$157:$M$164,,0,1),--RIGHT(H278)*_xlfn.XLOOKUP(LEFT(H278),$L$157:$L$164,$O$157:$O$164,,0,1),0),
_xlpm.col, IF(_xlfn.XLOOKUP(LEFT(H278),$L$157:$L$164,$N$157:$N$164,,0,1),--RIGHT(H278)*_xlfn.XLOOKUP(LEFT(H278),$L$157:$L$164,$P$157:$P$164,,0,1),0),
_xlpm.adjRow, IF(ROW(_xlpm.startCell) + _xlpm.row &lt;= 0, 1, _xlpm.row),
_xlpm.adjCol, IF(COLUMN(_xlpm.startCell) + _xlpm.col &lt;= 0, 1, _xlpm.col),
_xlpm.ref, OFFSET(INDIRECT(G278),_xlpm.adjRow,_xlpm.adjCol,1,1),
ADDRESS(_xlfn.IFS(ROW(_xlpm.ref)&lt;8,8,ROW(_xlpm.ref)&gt;27,27,TRUE,ROW(_xlpm.ref)),_xlfn.IFS(COLUMN(_xlpm.ref)&lt;5,5,COLUMN(_xlpm.ref)&gt;64,64,TRUE,COLUMN(_xlpm.ref)),4,1))</f>
        <v>AA25</v>
      </c>
      <c r="AI278" s="1" t="str" cm="1">
        <f t="array" aca="1" ref="AI278" ca="1">_xlfn.LET(
_xlpm.startCell, INDIRECT(AH278),
_xlpm.row, IF(_xlfn.XLOOKUP(LEFT(I278),$L$157:$L$164,$M$157:$M$164,,0,1),--RIGHT(I278)*_xlfn.XLOOKUP(LEFT(I278),$L$157:$L$164,$O$157:$O$164,,0,1),0),
_xlpm.col, IF(_xlfn.XLOOKUP(LEFT(I278),$L$157:$L$164,$N$157:$N$164,,0,1),--RIGHT(I278)*_xlfn.XLOOKUP(LEFT(I278),$L$157:$L$164,$P$157:$P$164,,0,1),0),
_xlpm.adjRow, IF(ROW(_xlpm.startCell) + _xlpm.row &lt;= 0, 1, _xlpm.row),
_xlpm.adjCol, IF(COLUMN(_xlpm.startCell) + _xlpm.col &lt;= 0, 1, _xlpm.col),
_xlpm.ref, OFFSET(INDIRECT(AH278),_xlpm.adjRow,_xlpm.adjCol,1,1),
ADDRESS(_xlfn.IFS(ROW(_xlpm.ref)&lt;8,8,ROW(_xlpm.ref)&gt;27,27,TRUE,ROW(_xlpm.ref)),_xlfn.IFS(COLUMN(_xlpm.ref)&lt;5,5,COLUMN(_xlpm.ref)&gt;64,64,TRUE,COLUMN(_xlpm.ref)),4,1))</f>
        <v>AA27</v>
      </c>
      <c r="AJ278" s="1" t="str" cm="1">
        <f t="array" aca="1" ref="AJ278" ca="1">_xlfn.LET(
_xlpm.startCell, INDIRECT(AI278),
_xlpm.row, IF(_xlfn.XLOOKUP(LEFT(J278),$L$157:$L$164,$M$157:$M$164,,0,1),--RIGHT(J278)*_xlfn.XLOOKUP(LEFT(J278),$L$157:$L$164,$O$157:$O$164,,0,1),0),
_xlpm.col, IF(_xlfn.XLOOKUP(LEFT(J278),$L$157:$L$164,$N$157:$N$164,,0,1),--RIGHT(J278)*_xlfn.XLOOKUP(LEFT(J278),$L$157:$L$164,$P$157:$P$164,,0,1),0),
_xlpm.adjRow, IF(ROW(_xlpm.startCell) + _xlpm.row &lt;= 0, 1, _xlpm.row),
_xlpm.adjCol, IF(COLUMN(_xlpm.startCell) + _xlpm.col &lt;= 0, 1, _xlpm.col),
_xlpm.ref, OFFSET(INDIRECT(AI278),_xlpm.adjRow,_xlpm.adjCol,1,1),
ADDRESS(_xlfn.IFS(ROW(_xlpm.ref)&lt;8,8,ROW(_xlpm.ref)&gt;27,27,TRUE,ROW(_xlpm.ref)),_xlfn.IFS(COLUMN(_xlpm.ref)&lt;5,5,COLUMN(_xlpm.ref)&gt;64,64,TRUE,COLUMN(_xlpm.ref)),4,1))</f>
        <v>S19</v>
      </c>
      <c r="AK278" s="1" t="str" cm="1">
        <f t="array" aca="1" ref="AK278" ca="1">_xlfn.LET(
_xlpm.startCell, INDIRECT(AJ278),
_xlpm.row, IF(_xlfn.XLOOKUP(LEFT(K278),$L$157:$L$164,$M$157:$M$164,,0,1),--RIGHT(K278)*_xlfn.XLOOKUP(LEFT(K278),$L$157:$L$164,$O$157:$O$164,,0,1),0),
_xlpm.col, IF(_xlfn.XLOOKUP(LEFT(K278),$L$157:$L$164,$N$157:$N$164,,0,1),--RIGHT(K278)*_xlfn.XLOOKUP(LEFT(K278),$L$157:$L$164,$P$157:$P$164,,0,1),0),
_xlpm.adjRow, IF(ROW(_xlpm.startCell) + _xlpm.row &lt;= 0, 1, _xlpm.row),
_xlpm.adjCol, IF(COLUMN(_xlpm.startCell) + _xlpm.col &lt;= 0, 1, _xlpm.col),
_xlpm.ref, OFFSET(INDIRECT(AJ278),_xlpm.adjRow,_xlpm.adjCol,1,1),
ADDRESS(_xlfn.IFS(ROW(_xlpm.ref)&lt;8,8,ROW(_xlpm.ref)&gt;27,27,TRUE,ROW(_xlpm.ref)),_xlfn.IFS(COLUMN(_xlpm.ref)&lt;5,5,COLUMN(_xlpm.ref)&gt;64,64,TRUE,COLUMN(_xlpm.ref)),4,1))</f>
        <v>L19</v>
      </c>
      <c r="AL278" s="1" t="str" cm="1">
        <f t="array" aca="1" ref="AL278" ca="1">_xlfn.LET(
_xlpm.startCell, INDIRECT(AK278),
_xlpm.row, IF(_xlfn.XLOOKUP(LEFT(L278),$L$157:$L$164,$M$157:$M$164,,0,1),--RIGHT(L278)*_xlfn.XLOOKUP(LEFT(L278),$L$157:$L$164,$O$157:$O$164,,0,1),0),
_xlpm.col, IF(_xlfn.XLOOKUP(LEFT(L278),$L$157:$L$164,$N$157:$N$164,,0,1),--RIGHT(L278)*_xlfn.XLOOKUP(LEFT(L278),$L$157:$L$164,$P$157:$P$164,,0,1),0),
_xlpm.adjRow, IF(ROW(_xlpm.startCell) + _xlpm.row &lt;= 0, 1, _xlpm.row),
_xlpm.adjCol, IF(COLUMN(_xlpm.startCell) + _xlpm.col &lt;= 0, 1, _xlpm.col),
_xlpm.ref, OFFSET(INDIRECT(AK278),_xlpm.adjRow,_xlpm.adjCol,1,1),
ADDRESS(_xlfn.IFS(ROW(_xlpm.ref)&lt;8,8,ROW(_xlpm.ref)&gt;27,27,TRUE,ROW(_xlpm.ref)),_xlfn.IFS(COLUMN(_xlpm.ref)&lt;5,5,COLUMN(_xlpm.ref)&gt;64,64,TRUE,COLUMN(_xlpm.ref)),4,1))</f>
        <v>P23</v>
      </c>
      <c r="AM278" s="1" t="str" cm="1">
        <f t="array" aca="1" ref="AM278" ca="1">_xlfn.LET(
_xlpm.startCell, INDIRECT(AL278),
_xlpm.row, IF(_xlfn.XLOOKUP(LEFT(M278),$L$157:$L$164,$M$157:$M$164,,0,1),--RIGHT(M278)*_xlfn.XLOOKUP(LEFT(M278),$L$157:$L$164,$O$157:$O$164,,0,1),0),
_xlpm.col, IF(_xlfn.XLOOKUP(LEFT(M278),$L$157:$L$164,$N$157:$N$164,,0,1),--RIGHT(M278)*_xlfn.XLOOKUP(LEFT(M278),$L$157:$L$164,$P$157:$P$164,,0,1),0),
_xlpm.adjRow, IF(ROW(_xlpm.startCell) + _xlpm.row &lt;= 0, 1, _xlpm.row),
_xlpm.adjCol, IF(COLUMN(_xlpm.startCell) + _xlpm.col &lt;= 0, 1, _xlpm.col),
_xlpm.ref, OFFSET(INDIRECT(AL278),_xlpm.adjRow,_xlpm.adjCol,1,1),
ADDRESS(_xlfn.IFS(ROW(_xlpm.ref)&lt;8,8,ROW(_xlpm.ref)&gt;27,27,TRUE,ROW(_xlpm.ref)),_xlfn.IFS(COLUMN(_xlpm.ref)&lt;5,5,COLUMN(_xlpm.ref)&gt;64,64,TRUE,COLUMN(_xlpm.ref)),4,1))</f>
        <v>O24</v>
      </c>
      <c r="AN278" s="1" t="str" cm="1">
        <f t="array" aca="1" ref="AN278" ca="1">_xlfn.LET(
_xlpm.startCell, INDIRECT(AM278),
_xlpm.row, IF(_xlfn.XLOOKUP(LEFT(N278),$L$157:$L$164,$M$157:$M$164,,0,1),--RIGHT(N278)*_xlfn.XLOOKUP(LEFT(N278),$L$157:$L$164,$O$157:$O$164,,0,1),0),
_xlpm.col, IF(_xlfn.XLOOKUP(LEFT(N278),$L$157:$L$164,$N$157:$N$164,,0,1),--RIGHT(N278)*_xlfn.XLOOKUP(LEFT(N278),$L$157:$L$164,$P$157:$P$164,,0,1),0),
_xlpm.adjRow, IF(ROW(_xlpm.startCell) + _xlpm.row &lt;= 0, 1, _xlpm.row),
_xlpm.adjCol, IF(COLUMN(_xlpm.startCell) + _xlpm.col &lt;= 0, 1, _xlpm.col),
_xlpm.ref, OFFSET(INDIRECT(AM278),_xlpm.adjRow,_xlpm.adjCol,1,1),
ADDRESS(_xlfn.IFS(ROW(_xlpm.ref)&lt;8,8,ROW(_xlpm.ref)&gt;27,27,TRUE,ROW(_xlpm.ref)),_xlfn.IFS(COLUMN(_xlpm.ref)&lt;5,5,COLUMN(_xlpm.ref)&gt;64,64,TRUE,COLUMN(_xlpm.ref)),4,1))</f>
        <v>O22</v>
      </c>
      <c r="AO278" s="1" t="str" cm="1">
        <f t="array" aca="1" ref="AO278" ca="1">_xlfn.LET(
_xlpm.startCell, INDIRECT(AN278),
_xlpm.row, IF(_xlfn.XLOOKUP(LEFT(O278),$L$157:$L$164,$M$157:$M$164,,0,1),--RIGHT(O278)*_xlfn.XLOOKUP(LEFT(O278),$L$157:$L$164,$O$157:$O$164,,0,1),0),
_xlpm.col, IF(_xlfn.XLOOKUP(LEFT(O278),$L$157:$L$164,$N$157:$N$164,,0,1),--RIGHT(O278)*_xlfn.XLOOKUP(LEFT(O278),$L$157:$L$164,$P$157:$P$164,,0,1),0),
_xlpm.adjRow, IF(ROW(_xlpm.startCell) + _xlpm.row &lt;= 0, 1, _xlpm.row),
_xlpm.adjCol, IF(COLUMN(_xlpm.startCell) + _xlpm.col &lt;= 0, 1, _xlpm.col),
_xlpm.ref, OFFSET(INDIRECT(AN278),_xlpm.adjRow,_xlpm.adjCol,1,1),
ADDRESS(_xlfn.IFS(ROW(_xlpm.ref)&lt;8,8,ROW(_xlpm.ref)&gt;27,27,TRUE,ROW(_xlpm.ref)),_xlfn.IFS(COLUMN(_xlpm.ref)&lt;5,5,COLUMN(_xlpm.ref)&gt;64,64,TRUE,COLUMN(_xlpm.ref)),4,1))</f>
        <v>T22</v>
      </c>
      <c r="AP278" s="1" t="str" cm="1">
        <f t="array" aca="1" ref="AP278" ca="1">_xlfn.LET(
_xlpm.startCell, INDIRECT(AO278),
_xlpm.row, IF(_xlfn.XLOOKUP(LEFT(P278),$L$157:$L$164,$M$157:$M$164,,0,1),--RIGHT(P278)*_xlfn.XLOOKUP(LEFT(P278),$L$157:$L$164,$O$157:$O$164,,0,1),0),
_xlpm.col, IF(_xlfn.XLOOKUP(LEFT(P278),$L$157:$L$164,$N$157:$N$164,,0,1),--RIGHT(P278)*_xlfn.XLOOKUP(LEFT(P278),$L$157:$L$164,$P$157:$P$164,,0,1),0),
_xlpm.adjRow, IF(ROW(_xlpm.startCell) + _xlpm.row &lt;= 0, 1, _xlpm.row),
_xlpm.adjCol, IF(COLUMN(_xlpm.startCell) + _xlpm.col &lt;= 0, 1, _xlpm.col),
_xlpm.ref, OFFSET(INDIRECT(AO278),_xlpm.adjRow,_xlpm.adjCol,1,1),
ADDRESS(_xlfn.IFS(ROW(_xlpm.ref)&lt;8,8,ROW(_xlpm.ref)&gt;27,27,TRUE,ROW(_xlpm.ref)),_xlfn.IFS(COLUMN(_xlpm.ref)&lt;5,5,COLUMN(_xlpm.ref)&gt;64,64,TRUE,COLUMN(_xlpm.ref)),4,1))</f>
        <v>K13</v>
      </c>
      <c r="AQ278" s="1" t="str" cm="1">
        <f t="array" aca="1" ref="AQ278" ca="1">_xlfn.LET(
_xlpm.startCell, INDIRECT(AP278),
_xlpm.row, IF(_xlfn.XLOOKUP(LEFT(Q278),$L$157:$L$164,$M$157:$M$164,,0,1),--RIGHT(Q278)*_xlfn.XLOOKUP(LEFT(Q278),$L$157:$L$164,$O$157:$O$164,,0,1),0),
_xlpm.col, IF(_xlfn.XLOOKUP(LEFT(Q278),$L$157:$L$164,$N$157:$N$164,,0,1),--RIGHT(Q278)*_xlfn.XLOOKUP(LEFT(Q278),$L$157:$L$164,$P$157:$P$164,,0,1),0),
_xlpm.adjRow, IF(ROW(_xlpm.startCell) + _xlpm.row &lt;= 0, 1, _xlpm.row),
_xlpm.adjCol, IF(COLUMN(_xlpm.startCell) + _xlpm.col &lt;= 0, 1, _xlpm.col),
_xlpm.ref, OFFSET(INDIRECT(AP278),_xlpm.adjRow,_xlpm.adjCol,1,1),
ADDRESS(_xlfn.IFS(ROW(_xlpm.ref)&lt;8,8,ROW(_xlpm.ref)&gt;27,27,TRUE,ROW(_xlpm.ref)),_xlfn.IFS(COLUMN(_xlpm.ref)&lt;5,5,COLUMN(_xlpm.ref)&gt;64,64,TRUE,COLUMN(_xlpm.ref)),4,1))</f>
        <v>K11</v>
      </c>
      <c r="AR278" s="1" t="str" cm="1">
        <f t="array" aca="1" ref="AR278" ca="1">_xlfn.LET(
_xlpm.startCell, INDIRECT(AQ278),
_xlpm.row, IF(_xlfn.XLOOKUP(LEFT(R278),$L$157:$L$164,$M$157:$M$164,,0,1),--RIGHT(R278)*_xlfn.XLOOKUP(LEFT(R278),$L$157:$L$164,$O$157:$O$164,,0,1),0),
_xlpm.col, IF(_xlfn.XLOOKUP(LEFT(R278),$L$157:$L$164,$N$157:$N$164,,0,1),--RIGHT(R278)*_xlfn.XLOOKUP(LEFT(R278),$L$157:$L$164,$P$157:$P$164,,0,1),0),
_xlpm.adjRow, IF(ROW(_xlpm.startCell) + _xlpm.row &lt;= 0, 1, _xlpm.row),
_xlpm.adjCol, IF(COLUMN(_xlpm.startCell) + _xlpm.col &lt;= 0, 1, _xlpm.col),
_xlpm.ref, OFFSET(INDIRECT(AQ278),_xlpm.adjRow,_xlpm.adjCol,1,1),
ADDRESS(_xlfn.IFS(ROW(_xlpm.ref)&lt;8,8,ROW(_xlpm.ref)&gt;27,27,TRUE,ROW(_xlpm.ref)),_xlfn.IFS(COLUMN(_xlpm.ref)&lt;5,5,COLUMN(_xlpm.ref)&gt;64,64,TRUE,COLUMN(_xlpm.ref)),4,1))</f>
        <v>K12</v>
      </c>
      <c r="AS278" s="1" t="str" cm="1">
        <f t="array" aca="1" ref="AS278" ca="1">_xlfn.LET(
_xlpm.startCell, INDIRECT(AR278),
_xlpm.row, IF(_xlfn.XLOOKUP(LEFT(S278),$L$157:$L$164,$M$157:$M$164,,0,1),--RIGHT(S278)*_xlfn.XLOOKUP(LEFT(S278),$L$157:$L$164,$O$157:$O$164,,0,1),0),
_xlpm.col, IF(_xlfn.XLOOKUP(LEFT(S278),$L$157:$L$164,$N$157:$N$164,,0,1),--RIGHT(S278)*_xlfn.XLOOKUP(LEFT(S278),$L$157:$L$164,$P$157:$P$164,,0,1),0),
_xlpm.adjRow, IF(ROW(_xlpm.startCell) + _xlpm.row &lt;= 0, 1, _xlpm.row),
_xlpm.adjCol, IF(COLUMN(_xlpm.startCell) + _xlpm.col &lt;= 0, 1, _xlpm.col),
_xlpm.ref, OFFSET(INDIRECT(AR278),_xlpm.adjRow,_xlpm.adjCol,1,1),
ADDRESS(_xlfn.IFS(ROW(_xlpm.ref)&lt;8,8,ROW(_xlpm.ref)&gt;27,27,TRUE,ROW(_xlpm.ref)),_xlfn.IFS(COLUMN(_xlpm.ref)&lt;5,5,COLUMN(_xlpm.ref)&gt;64,64,TRUE,COLUMN(_xlpm.ref)),4,1))</f>
        <v>R8</v>
      </c>
      <c r="AT278" s="1" t="str" cm="1">
        <f t="array" aca="1" ref="AT278" ca="1">_xlfn.LET(
_xlpm.startCell, INDIRECT(AS278),
_xlpm.row, IF(_xlfn.XLOOKUP(LEFT(T278),$L$157:$L$164,$M$157:$M$164,,0,1),--RIGHT(T278)*_xlfn.XLOOKUP(LEFT(T278),$L$157:$L$164,$O$157:$O$164,,0,1),0),
_xlpm.col, IF(_xlfn.XLOOKUP(LEFT(T278),$L$157:$L$164,$N$157:$N$164,,0,1),--RIGHT(T278)*_xlfn.XLOOKUP(LEFT(T278),$L$157:$L$164,$P$157:$P$164,,0,1),0),
_xlpm.adjRow, IF(ROW(_xlpm.startCell) + _xlpm.row &lt;= 0, 1, _xlpm.row),
_xlpm.adjCol, IF(COLUMN(_xlpm.startCell) + _xlpm.col &lt;= 0, 1, _xlpm.col),
_xlpm.ref, OFFSET(INDIRECT(AS278),_xlpm.adjRow,_xlpm.adjCol,1,1),
ADDRESS(_xlfn.IFS(ROW(_xlpm.ref)&lt;8,8,ROW(_xlpm.ref)&gt;27,27,TRUE,ROW(_xlpm.ref)),_xlfn.IFS(COLUMN(_xlpm.ref)&lt;5,5,COLUMN(_xlpm.ref)&gt;64,64,TRUE,COLUMN(_xlpm.ref)),4,1))</f>
        <v>M8</v>
      </c>
      <c r="AU278" s="1" t="str" cm="1">
        <f t="array" aca="1" ref="AU278" ca="1">_xlfn.LET(
_xlpm.startCell, INDIRECT(AT278),
_xlpm.row, IF(_xlfn.XLOOKUP(LEFT(U278),$L$157:$L$164,$M$157:$M$164,,0,1),--RIGHT(U278)*_xlfn.XLOOKUP(LEFT(U278),$L$157:$L$164,$O$157:$O$164,,0,1),0),
_xlpm.col, IF(_xlfn.XLOOKUP(LEFT(U278),$L$157:$L$164,$N$157:$N$164,,0,1),--RIGHT(U278)*_xlfn.XLOOKUP(LEFT(U278),$L$157:$L$164,$P$157:$P$164,,0,1),0),
_xlpm.adjRow, IF(ROW(_xlpm.startCell) + _xlpm.row &lt;= 0, 1, _xlpm.row),
_xlpm.adjCol, IF(COLUMN(_xlpm.startCell) + _xlpm.col &lt;= 0, 1, _xlpm.col),
_xlpm.ref, OFFSET(INDIRECT(AT278),_xlpm.adjRow,_xlpm.adjCol,1,1),
ADDRESS(_xlfn.IFS(ROW(_xlpm.ref)&lt;8,8,ROW(_xlpm.ref)&gt;27,27,TRUE,ROW(_xlpm.ref)),_xlfn.IFS(COLUMN(_xlpm.ref)&lt;5,5,COLUMN(_xlpm.ref)&gt;64,64,TRUE,COLUMN(_xlpm.ref)),4,1))</f>
        <v>K8</v>
      </c>
      <c r="AV278" s="1" t="str" cm="1">
        <f t="array" aca="1" ref="AV278" ca="1">_xlfn.LET(
_xlpm.startCell, INDIRECT(AU278),
_xlpm.row, IF(_xlfn.XLOOKUP(LEFT(V278),$L$157:$L$164,$M$157:$M$164,,0,1),--RIGHT(V278)*_xlfn.XLOOKUP(LEFT(V278),$L$157:$L$164,$O$157:$O$164,,0,1),0),
_xlpm.col, IF(_xlfn.XLOOKUP(LEFT(V278),$L$157:$L$164,$N$157:$N$164,,0,1),--RIGHT(V278)*_xlfn.XLOOKUP(LEFT(V278),$L$157:$L$164,$P$157:$P$164,,0,1),0),
_xlpm.adjRow, IF(ROW(_xlpm.startCell) + _xlpm.row &lt;= 0, 1, _xlpm.row),
_xlpm.adjCol, IF(COLUMN(_xlpm.startCell) + _xlpm.col &lt;= 0, 1, _xlpm.col),
_xlpm.ref, OFFSET(INDIRECT(AU278),_xlpm.adjRow,_xlpm.adjCol,1,1),
ADDRESS(_xlfn.IFS(ROW(_xlpm.ref)&lt;8,8,ROW(_xlpm.ref)&gt;27,27,TRUE,ROW(_xlpm.ref)),_xlfn.IFS(COLUMN(_xlpm.ref)&lt;5,5,COLUMN(_xlpm.ref)&gt;64,64,TRUE,COLUMN(_xlpm.ref)),4,1))</f>
        <v>K16</v>
      </c>
      <c r="AW278" s="1" t="str" cm="1">
        <f t="array" aca="1" ref="AW278" ca="1">_xlfn.LET(
_xlpm.startCell, INDIRECT(AV278),
_xlpm.row, IF(_xlfn.XLOOKUP(LEFT(W278),$L$157:$L$164,$M$157:$M$164,,0,1),--RIGHT(W278)*_xlfn.XLOOKUP(LEFT(W278),$L$157:$L$164,$O$157:$O$164,,0,1),0),
_xlpm.col, IF(_xlfn.XLOOKUP(LEFT(W278),$L$157:$L$164,$N$157:$N$164,,0,1),--RIGHT(W278)*_xlfn.XLOOKUP(LEFT(W278),$L$157:$L$164,$P$157:$P$164,,0,1),0),
_xlpm.adjRow, IF(ROW(_xlpm.startCell) + _xlpm.row &lt;= 0, 1, _xlpm.row),
_xlpm.adjCol, IF(COLUMN(_xlpm.startCell) + _xlpm.col &lt;= 0, 1, _xlpm.col),
_xlpm.ref, OFFSET(INDIRECT(AV278),_xlpm.adjRow,_xlpm.adjCol,1,1),
ADDRESS(_xlfn.IFS(ROW(_xlpm.ref)&lt;8,8,ROW(_xlpm.ref)&gt;27,27,TRUE,ROW(_xlpm.ref)),_xlfn.IFS(COLUMN(_xlpm.ref)&lt;5,5,COLUMN(_xlpm.ref)&gt;64,64,TRUE,COLUMN(_xlpm.ref)),4,1))</f>
        <v>E24</v>
      </c>
      <c r="AX278" s="1" t="str" cm="1">
        <f t="array" aca="1" ref="AX278" ca="1">_xlfn.LET(
_xlpm.startCell, INDIRECT(AW278),
_xlpm.row, IF(_xlfn.XLOOKUP(LEFT(X278),$L$157:$L$164,$M$157:$M$164,,0,1),--RIGHT(X278)*_xlfn.XLOOKUP(LEFT(X278),$L$157:$L$164,$O$157:$O$164,,0,1),0),
_xlpm.col, IF(_xlfn.XLOOKUP(LEFT(X278),$L$157:$L$164,$N$157:$N$164,,0,1),--RIGHT(X278)*_xlfn.XLOOKUP(LEFT(X278),$L$157:$L$164,$P$157:$P$164,,0,1),0),
_xlpm.adjRow, IF(ROW(_xlpm.startCell) + _xlpm.row &lt;= 0, 1, _xlpm.row),
_xlpm.adjCol, IF(COLUMN(_xlpm.startCell) + _xlpm.col &lt;= 0, 1, _xlpm.col),
_xlpm.ref, OFFSET(INDIRECT(AW278),_xlpm.adjRow,_xlpm.adjCol,1,1),
ADDRESS(_xlfn.IFS(ROW(_xlpm.ref)&lt;8,8,ROW(_xlpm.ref)&gt;27,27,TRUE,ROW(_xlpm.ref)),_xlfn.IFS(COLUMN(_xlpm.ref)&lt;5,5,COLUMN(_xlpm.ref)&gt;64,64,TRUE,COLUMN(_xlpm.ref)),4,1))</f>
        <v>H27</v>
      </c>
      <c r="AY278" s="1" t="str" cm="1">
        <f t="array" aca="1" ref="AY278" ca="1">_xlfn.LET(
_xlpm.startCell, INDIRECT(AX278),
_xlpm.row, IF(_xlfn.XLOOKUP(LEFT(Y278),$L$157:$L$164,$M$157:$M$164,,0,1),--RIGHT(Y278)*_xlfn.XLOOKUP(LEFT(Y278),$L$157:$L$164,$O$157:$O$164,,0,1),0),
_xlpm.col, IF(_xlfn.XLOOKUP(LEFT(Y278),$L$157:$L$164,$N$157:$N$164,,0,1),--RIGHT(Y278)*_xlfn.XLOOKUP(LEFT(Y278),$L$157:$L$164,$P$157:$P$164,,0,1),0),
_xlpm.adjRow, IF(ROW(_xlpm.startCell) + _xlpm.row &lt;= 0, 1, _xlpm.row),
_xlpm.adjCol, IF(COLUMN(_xlpm.startCell) + _xlpm.col &lt;= 0, 1, _xlpm.col),
_xlpm.ref, OFFSET(INDIRECT(AX278),_xlpm.adjRow,_xlpm.adjCol,1,1),
ADDRESS(_xlfn.IFS(ROW(_xlpm.ref)&lt;8,8,ROW(_xlpm.ref)&gt;27,27,TRUE,ROW(_xlpm.ref)),_xlfn.IFS(COLUMN(_xlpm.ref)&lt;5,5,COLUMN(_xlpm.ref)&gt;64,64,TRUE,COLUMN(_xlpm.ref)),4,1))</f>
        <v>F25</v>
      </c>
      <c r="AZ278" s="1" t="str" cm="1">
        <f t="array" aca="1" ref="AZ278" ca="1">_xlfn.LET(
_xlpm.startCell, INDIRECT(AY278),
_xlpm.row, IF(_xlfn.XLOOKUP(LEFT(Z278),$L$157:$L$164,$M$157:$M$164,,0,1),--RIGHT(Z278)*_xlfn.XLOOKUP(LEFT(Z278),$L$157:$L$164,$O$157:$O$164,,0,1),0),
_xlpm.col, IF(_xlfn.XLOOKUP(LEFT(Z278),$L$157:$L$164,$N$157:$N$164,,0,1),--RIGHT(Z278)*_xlfn.XLOOKUP(LEFT(Z278),$L$157:$L$164,$P$157:$P$164,,0,1),0),
_xlpm.adjRow, IF(ROW(_xlpm.startCell) + _xlpm.row &lt;= 0, 1, _xlpm.row),
_xlpm.adjCol, IF(COLUMN(_xlpm.startCell) + _xlpm.col &lt;= 0, 1, _xlpm.col),
_xlpm.ref, OFFSET(INDIRECT(AY278),_xlpm.adjRow,_xlpm.adjCol,1,1),
ADDRESS(_xlfn.IFS(ROW(_xlpm.ref)&lt;8,8,ROW(_xlpm.ref)&gt;27,27,TRUE,ROW(_xlpm.ref)),_xlfn.IFS(COLUMN(_xlpm.ref)&lt;5,5,COLUMN(_xlpm.ref)&gt;64,64,TRUE,COLUMN(_xlpm.ref)),4,1))</f>
        <v>G16</v>
      </c>
      <c r="BA278" s="1" t="str" cm="1">
        <f t="array" aca="1" ref="BA278" ca="1">_xlfn.LET(
_xlpm.startCell, INDIRECT(AZ278),
_xlpm.row, IF(_xlfn.XLOOKUP(LEFT(AA278),$L$157:$L$164,$M$157:$M$164,,0,1),--RIGHT(AA278)*_xlfn.XLOOKUP(LEFT(AA278),$L$157:$L$164,$O$157:$O$164,,0,1),0),
_xlpm.col, IF(_xlfn.XLOOKUP(LEFT(AA278),$L$157:$L$164,$N$157:$N$164,,0,1),--RIGHT(AA278)*_xlfn.XLOOKUP(LEFT(AA278),$L$157:$L$164,$P$157:$P$164,,0,1),0),
_xlpm.adjRow, IF(ROW(_xlpm.startCell) + _xlpm.row &lt;= 0, 1, _xlpm.row),
_xlpm.adjCol, IF(COLUMN(_xlpm.startCell) + _xlpm.col &lt;= 0, 1, _xlpm.col),
_xlpm.ref, OFFSET(INDIRECT(AZ278),_xlpm.adjRow,_xlpm.adjCol,1,1),
ADDRESS(_xlfn.IFS(ROW(_xlpm.ref)&lt;8,8,ROW(_xlpm.ref)&gt;27,27,TRUE,ROW(_xlpm.ref)),_xlfn.IFS(COLUMN(_xlpm.ref)&lt;5,5,COLUMN(_xlpm.ref)&gt;64,64,TRUE,COLUMN(_xlpm.ref)),4,1))</f>
        <v>G15</v>
      </c>
      <c r="BB278" s="1" t="str" cm="1">
        <f t="array" aca="1" ref="BB278" ca="1">_xlfn.LET(
_xlpm.startCell, INDIRECT(BA278),
_xlpm.row, IF(_xlfn.XLOOKUP(LEFT(AB278),$L$157:$L$164,$M$157:$M$164,,0,1),--RIGHT(AB278)*_xlfn.XLOOKUP(LEFT(AB278),$L$157:$L$164,$O$157:$O$164,,0,1),0),
_xlpm.col, IF(_xlfn.XLOOKUP(LEFT(AB278),$L$157:$L$164,$N$157:$N$164,,0,1),--RIGHT(AB278)*_xlfn.XLOOKUP(LEFT(AB278),$L$157:$L$164,$P$157:$P$164,,0,1),0),
_xlpm.adjRow, IF(ROW(_xlpm.startCell) + _xlpm.row &lt;= 0, 1, _xlpm.row),
_xlpm.adjCol, IF(COLUMN(_xlpm.startCell) + _xlpm.col &lt;= 0, 1, _xlpm.col),
_xlpm.ref, OFFSET(INDIRECT(BA278),_xlpm.adjRow,_xlpm.adjCol,1,1),
ADDRESS(_xlfn.IFS(ROW(_xlpm.ref)&lt;8,8,ROW(_xlpm.ref)&gt;27,27,TRUE,ROW(_xlpm.ref)),_xlfn.IFS(COLUMN(_xlpm.ref)&lt;5,5,COLUMN(_xlpm.ref)&gt;64,64,TRUE,COLUMN(_xlpm.ref)),4,1))</f>
        <v>E19</v>
      </c>
      <c r="BC278" s="1" t="str" cm="1">
        <f t="array" aca="1" ref="BC278" ca="1">_xlfn.LET(
_xlpm.startCell, INDIRECT(BB278),
_xlpm.row, IF(_xlfn.XLOOKUP(LEFT(AC278),$L$157:$L$164,$M$157:$M$164,,0,1),--RIGHT(AC278)*_xlfn.XLOOKUP(LEFT(AC278),$L$157:$L$164,$O$157:$O$164,,0,1),0),
_xlpm.col, IF(_xlfn.XLOOKUP(LEFT(AC278),$L$157:$L$164,$N$157:$N$164,,0,1),--RIGHT(AC278)*_xlfn.XLOOKUP(LEFT(AC278),$L$157:$L$164,$P$157:$P$164,,0,1),0),
_xlpm.adjRow, IF(ROW(_xlpm.startCell) + _xlpm.row &lt;= 0, 1, _xlpm.row),
_xlpm.adjCol, IF(COLUMN(_xlpm.startCell) + _xlpm.col &lt;= 0, 1, _xlpm.col),
_xlpm.ref, OFFSET(INDIRECT(BB278),_xlpm.adjRow,_xlpm.adjCol,1,1),
ADDRESS(_xlfn.IFS(ROW(_xlpm.ref)&lt;8,8,ROW(_xlpm.ref)&gt;27,27,TRUE,ROW(_xlpm.ref)),_xlfn.IFS(COLUMN(_xlpm.ref)&lt;5,5,COLUMN(_xlpm.ref)&gt;64,64,TRUE,COLUMN(_xlpm.ref)),4,1))</f>
        <v>F13</v>
      </c>
      <c r="BD278" s="1" t="str" cm="1">
        <f t="array" aca="1" ref="BD278" ca="1">_xlfn.LET(
_xlpm.startCell, INDIRECT(BC278),
_xlpm.row, IF(_xlfn.XLOOKUP(LEFT(AD278),$L$157:$L$164,$M$157:$M$164,,0,1),--RIGHT(AD278)*_xlfn.XLOOKUP(LEFT(AD278),$L$157:$L$164,$O$157:$O$164,,0,1),0),
_xlpm.col, IF(_xlfn.XLOOKUP(LEFT(AD278),$L$157:$L$164,$N$157:$N$164,,0,1),--RIGHT(AD278)*_xlfn.XLOOKUP(LEFT(AD278),$L$157:$L$164,$P$157:$P$164,,0,1),0),
_xlpm.adjRow, IF(ROW(_xlpm.startCell) + _xlpm.row &lt;= 0, 1, _xlpm.row),
_xlpm.adjCol, IF(COLUMN(_xlpm.startCell) + _xlpm.col &lt;= 0, 1, _xlpm.col),
_xlpm.ref, OFFSET(INDIRECT(BC278),_xlpm.adjRow,_xlpm.adjCol,1,1),
ADDRESS(_xlfn.IFS(ROW(_xlpm.ref)&lt;8,8,ROW(_xlpm.ref)&gt;27,27,TRUE,ROW(_xlpm.ref)),_xlfn.IFS(COLUMN(_xlpm.ref)&lt;5,5,COLUMN(_xlpm.ref)&gt;64,64,TRUE,COLUMN(_xlpm.ref)),4,1))</f>
        <v>G13</v>
      </c>
      <c r="BE278" s="1" t="str" cm="1">
        <f t="array" aca="1" ref="BE278" ca="1">_xlfn.LET(
_xlpm.startCell, INDIRECT(BD278),
_xlpm.row, IF(_xlfn.XLOOKUP(LEFT(AE278),$L$157:$L$164,$M$157:$M$164,,0,1),--RIGHT(AE278)*_xlfn.XLOOKUP(LEFT(AE278),$L$157:$L$164,$O$157:$O$164,,0,1),0),
_xlpm.col, IF(_xlfn.XLOOKUP(LEFT(AE278),$L$157:$L$164,$N$157:$N$164,,0,1),--RIGHT(AE278)*_xlfn.XLOOKUP(LEFT(AE278),$L$157:$L$164,$P$157:$P$164,,0,1),0),
_xlpm.adjRow, IF(ROW(_xlpm.startCell) + _xlpm.row &lt;= 0, 1, _xlpm.row),
_xlpm.adjCol, IF(COLUMN(_xlpm.startCell) + _xlpm.col &lt;= 0, 1, _xlpm.col),
_xlpm.ref, OFFSET(INDIRECT(BD278),_xlpm.adjRow,_xlpm.adjCol,1,1),
ADDRESS(_xlfn.IFS(ROW(_xlpm.ref)&lt;8,8,ROW(_xlpm.ref)&gt;27,27,TRUE,ROW(_xlpm.ref)),_xlfn.IFS(COLUMN(_xlpm.ref)&lt;5,5,COLUMN(_xlpm.ref)&gt;64,64,TRUE,COLUMN(_xlpm.ref)),4,1))</f>
        <v>H8</v>
      </c>
      <c r="BF278" s="1" t="str" cm="1">
        <f t="array" aca="1" ref="BF278" ca="1">_xlfn.LET(
_xlpm.startCell, INDIRECT(BE278),
_xlpm.row, IF(_xlfn.XLOOKUP(LEFT(AF278),$L$157:$L$164,$M$157:$M$164,,0,1),--RIGHT(AF278)*_xlfn.XLOOKUP(LEFT(AF278),$L$157:$L$164,$O$157:$O$164,,0,1),0),
_xlpm.col, IF(_xlfn.XLOOKUP(LEFT(AF278),$L$157:$L$164,$N$157:$N$164,,0,1),--RIGHT(AF278)*_xlfn.XLOOKUP(LEFT(AF278),$L$157:$L$164,$P$157:$P$164,,0,1),0),
_xlpm.adjRow, IF(ROW(_xlpm.startCell) + _xlpm.row &lt;= 0, 1, _xlpm.row),
_xlpm.adjCol, IF(COLUMN(_xlpm.startCell) + _xlpm.col &lt;= 0, 1, _xlpm.col),
_xlpm.ref, OFFSET(INDIRECT(BE278),_xlpm.adjRow,_xlpm.adjCol,1,1),
ADDRESS(_xlfn.IFS(ROW(_xlpm.ref)&lt;8,8,ROW(_xlpm.ref)&gt;27,27,TRUE,ROW(_xlpm.ref)),_xlfn.IFS(COLUMN(_xlpm.ref)&lt;5,5,COLUMN(_xlpm.ref)&gt;64,64,TRUE,COLUMN(_xlpm.ref)),4,1))</f>
        <v>H8</v>
      </c>
      <c r="BG278" s="4"/>
      <c r="BH278" s="4" t="b" cm="1">
        <f t="array" aca="1" ref="BH278" ca="1">AND(ROW(INDIRECT(AH278,TRUE))&gt;=8,OR(COLUMN(INDIRECT(AH278, TRUE))&gt;=60,COLUMN(INDIRECT(AH278, TRUE))&lt;=9))</f>
        <v>0</v>
      </c>
      <c r="BI278" s="4" t="b" cm="1">
        <f t="array" aca="1" ref="BI278" ca="1">AND(ROW(INDIRECT(AI278,TRUE))&gt;=8,OR(COLUMN(INDIRECT(AI278, TRUE))&gt;=60,COLUMN(INDIRECT(AI278, TRUE))&lt;=9))</f>
        <v>0</v>
      </c>
      <c r="BJ278" s="4" t="b" cm="1">
        <f t="array" aca="1" ref="BJ278" ca="1">AND(ROW(INDIRECT(AJ278,TRUE))&gt;=8,OR(COLUMN(INDIRECT(AJ278, TRUE))&gt;=60,COLUMN(INDIRECT(AJ278, TRUE))&lt;=9))</f>
        <v>0</v>
      </c>
      <c r="BK278" s="4" t="b" cm="1">
        <f t="array" aca="1" ref="BK278" ca="1">AND(ROW(INDIRECT(AK278,TRUE))&gt;=8,OR(COLUMN(INDIRECT(AK278, TRUE))&gt;=60,COLUMN(INDIRECT(AK278, TRUE))&lt;=9))</f>
        <v>0</v>
      </c>
      <c r="BL278" s="4" t="b" cm="1">
        <f t="array" aca="1" ref="BL278" ca="1">AND(ROW(INDIRECT(AL278,TRUE))&gt;=8,OR(COLUMN(INDIRECT(AL278, TRUE))&gt;=60,COLUMN(INDIRECT(AL278, TRUE))&lt;=9))</f>
        <v>0</v>
      </c>
      <c r="BM278" s="4" t="b" cm="1">
        <f t="array" aca="1" ref="BM278" ca="1">AND(ROW(INDIRECT(AM278,TRUE))&gt;=8,OR(COLUMN(INDIRECT(AM278, TRUE))&gt;=60,COLUMN(INDIRECT(AM278, TRUE))&lt;=9))</f>
        <v>0</v>
      </c>
      <c r="BN278" s="4" t="b" cm="1">
        <f t="array" aca="1" ref="BN278" ca="1">AND(ROW(INDIRECT(AN278,TRUE))&gt;=8,OR(COLUMN(INDIRECT(AN278, TRUE))&gt;=60,COLUMN(INDIRECT(AN278, TRUE))&lt;=9))</f>
        <v>0</v>
      </c>
      <c r="BO278" s="4" t="b" cm="1">
        <f t="array" aca="1" ref="BO278" ca="1">AND(ROW(INDIRECT(AO278,TRUE))&gt;=8,OR(COLUMN(INDIRECT(AO278, TRUE))&gt;=60,COLUMN(INDIRECT(AO278, TRUE))&lt;=9))</f>
        <v>0</v>
      </c>
      <c r="BP278" s="4" t="b" cm="1">
        <f t="array" aca="1" ref="BP278" ca="1">AND(ROW(INDIRECT(AP278,TRUE))&gt;=8,OR(COLUMN(INDIRECT(AP278, TRUE))&gt;=60,COLUMN(INDIRECT(AP278, TRUE))&lt;=9))</f>
        <v>0</v>
      </c>
      <c r="BQ278" s="4" t="b" cm="1">
        <f t="array" aca="1" ref="BQ278" ca="1">AND(ROW(INDIRECT(AQ278,TRUE))&gt;=8,OR(COLUMN(INDIRECT(AQ278, TRUE))&gt;=60,COLUMN(INDIRECT(AQ278, TRUE))&lt;=9))</f>
        <v>0</v>
      </c>
      <c r="BR278" s="4" t="b" cm="1">
        <f t="array" aca="1" ref="BR278" ca="1">AND(ROW(INDIRECT(AR278,TRUE))&gt;=8,OR(COLUMN(INDIRECT(AR278, TRUE))&gt;=60,COLUMN(INDIRECT(AR278, TRUE))&lt;=9))</f>
        <v>0</v>
      </c>
      <c r="BS278" s="4" t="b" cm="1">
        <f t="array" aca="1" ref="BS278" ca="1">AND(ROW(INDIRECT(AS278,TRUE))&gt;=8,OR(COLUMN(INDIRECT(AS278, TRUE))&gt;=60,COLUMN(INDIRECT(AS278, TRUE))&lt;=9))</f>
        <v>0</v>
      </c>
      <c r="BT278" s="4" t="b" cm="1">
        <f t="array" aca="1" ref="BT278" ca="1">AND(ROW(INDIRECT(AT278,TRUE))&gt;=8,OR(COLUMN(INDIRECT(AT278, TRUE))&gt;=60,COLUMN(INDIRECT(AT278, TRUE))&lt;=9))</f>
        <v>0</v>
      </c>
      <c r="BU278" s="4" t="b" cm="1">
        <f t="array" aca="1" ref="BU278" ca="1">AND(ROW(INDIRECT(AU278,TRUE))&gt;=8,OR(COLUMN(INDIRECT(AU278, TRUE))&gt;=60,COLUMN(INDIRECT(AU278, TRUE))&lt;=9))</f>
        <v>0</v>
      </c>
      <c r="BV278" s="4" t="b" cm="1">
        <f t="array" aca="1" ref="BV278" ca="1">AND(ROW(INDIRECT(AV278,TRUE))&gt;=8,OR(COLUMN(INDIRECT(AV278, TRUE))&gt;=60,COLUMN(INDIRECT(AV278, TRUE))&lt;=9))</f>
        <v>0</v>
      </c>
      <c r="BW278" s="4" t="b" cm="1">
        <f t="array" aca="1" ref="BW278" ca="1">AND(ROW(INDIRECT(AW278,TRUE))&gt;=8,OR(COLUMN(INDIRECT(AW278, TRUE))&gt;=60,COLUMN(INDIRECT(AW278, TRUE))&lt;=9))</f>
        <v>1</v>
      </c>
      <c r="BX278" s="4" t="b" cm="1">
        <f t="array" aca="1" ref="BX278" ca="1">AND(ROW(INDIRECT(AX278,TRUE))&gt;=8,OR(COLUMN(INDIRECT(AX278, TRUE))&gt;=60,COLUMN(INDIRECT(AX278, TRUE))&lt;=9))</f>
        <v>1</v>
      </c>
      <c r="BY278" s="4" t="b" cm="1">
        <f t="array" aca="1" ref="BY278" ca="1">AND(ROW(INDIRECT(AY278,TRUE))&gt;=8,OR(COLUMN(INDIRECT(AY278, TRUE))&gt;=60,COLUMN(INDIRECT(AY278, TRUE))&lt;=9))</f>
        <v>1</v>
      </c>
      <c r="BZ278" s="4" t="b" cm="1">
        <f t="array" aca="1" ref="BZ278" ca="1">AND(ROW(INDIRECT(AZ278,TRUE))&gt;=8,OR(COLUMN(INDIRECT(AZ278, TRUE))&gt;=60,COLUMN(INDIRECT(AZ278, TRUE))&lt;=9))</f>
        <v>1</v>
      </c>
      <c r="CA278" s="4" t="b" cm="1">
        <f t="array" aca="1" ref="CA278" ca="1">AND(ROW(INDIRECT(BA278,TRUE))&gt;=8,OR(COLUMN(INDIRECT(BA278, TRUE))&gt;=60,COLUMN(INDIRECT(BA278, TRUE))&lt;=9))</f>
        <v>1</v>
      </c>
      <c r="CB278" s="4" t="b" cm="1">
        <f t="array" aca="1" ref="CB278" ca="1">AND(ROW(INDIRECT(BB278,TRUE))&gt;=8,OR(COLUMN(INDIRECT(BB278, TRUE))&gt;=60,COLUMN(INDIRECT(BB278, TRUE))&lt;=9))</f>
        <v>1</v>
      </c>
      <c r="CC278" s="4" t="b" cm="1">
        <f t="array" aca="1" ref="CC278" ca="1">AND(ROW(INDIRECT(BC278,TRUE))&gt;=8,OR(COLUMN(INDIRECT(BC278, TRUE))&gt;=60,COLUMN(INDIRECT(BC278, TRUE))&lt;=9))</f>
        <v>1</v>
      </c>
      <c r="CD278" s="4" t="b" cm="1">
        <f t="array" aca="1" ref="CD278" ca="1">AND(ROW(INDIRECT(BD278,TRUE))&gt;=8,OR(COLUMN(INDIRECT(BD278, TRUE))&gt;=60,COLUMN(INDIRECT(BD278, TRUE))&lt;=9))</f>
        <v>1</v>
      </c>
      <c r="CE278" s="4" t="b" cm="1">
        <f t="array" aca="1" ref="CE278" ca="1">AND(ROW(INDIRECT(BE278,TRUE))&gt;=8,OR(COLUMN(INDIRECT(BE278, TRUE))&gt;=60,COLUMN(INDIRECT(BE278, TRUE))&lt;=9))</f>
        <v>1</v>
      </c>
      <c r="CF278" s="4" t="b" cm="1">
        <f t="array" aca="1" ref="CF278" ca="1">AND(ROW(INDIRECT(BF278,TRUE))&gt;=8,OR(COLUMN(INDIRECT(BF278, TRUE))&gt;=60,COLUMN(INDIRECT(BF278, TRUE))&lt;=9))</f>
        <v>1</v>
      </c>
      <c r="CG278" s="4"/>
      <c r="CH278" s="215">
        <f t="shared" ca="1" si="7"/>
        <v>16</v>
      </c>
      <c r="CI278" s="4"/>
      <c r="CL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row>
    <row r="279" spans="2:250" s="1" customFormat="1" ht="23.25">
      <c r="B279" s="14">
        <f t="shared" si="8"/>
        <v>131</v>
      </c>
      <c r="C279" s="12">
        <v>7</v>
      </c>
      <c r="D279" s="161">
        <v>10</v>
      </c>
      <c r="E279" s="21">
        <f ca="1"/>
        <v>5</v>
      </c>
      <c r="F279" s="5"/>
      <c r="G279" s="15" t="s">
        <v>143</v>
      </c>
      <c r="H279" s="15" t="s">
        <v>88</v>
      </c>
      <c r="I279" s="15" t="s">
        <v>65</v>
      </c>
      <c r="J279" s="15" t="s">
        <v>50</v>
      </c>
      <c r="K279" s="15" t="s">
        <v>114</v>
      </c>
      <c r="L279" s="15" t="s">
        <v>111</v>
      </c>
      <c r="M279" s="15" t="s">
        <v>83</v>
      </c>
      <c r="N279" s="15" t="s">
        <v>108</v>
      </c>
      <c r="O279" s="15" t="s">
        <v>89</v>
      </c>
      <c r="P279" s="15" t="s">
        <v>107</v>
      </c>
      <c r="Q279" s="15" t="s">
        <v>77</v>
      </c>
      <c r="R279" s="15" t="s">
        <v>88</v>
      </c>
      <c r="S279" s="15" t="s">
        <v>117</v>
      </c>
      <c r="T279" s="15" t="s">
        <v>60</v>
      </c>
      <c r="U279" s="15" t="s">
        <v>107</v>
      </c>
      <c r="V279" s="15" t="s">
        <v>92</v>
      </c>
      <c r="W279" s="15" t="s">
        <v>119</v>
      </c>
      <c r="X279" s="15" t="s">
        <v>112</v>
      </c>
      <c r="Y279" s="15" t="s">
        <v>75</v>
      </c>
      <c r="Z279" s="15" t="s">
        <v>54</v>
      </c>
      <c r="AA279" s="15" t="s">
        <v>108</v>
      </c>
      <c r="AB279" s="15" t="s">
        <v>119</v>
      </c>
      <c r="AC279" s="15" t="s">
        <v>127</v>
      </c>
      <c r="AD279" s="15" t="s">
        <v>82</v>
      </c>
      <c r="AE279" s="15" t="s">
        <v>121</v>
      </c>
      <c r="AF279" s="15" t="s">
        <v>83</v>
      </c>
      <c r="AH279" s="1" t="str" cm="1">
        <f t="array" aca="1" ref="AH279" ca="1">_xlfn.LET(
_xlpm.startCell, INDIRECT(G279),
_xlpm.row, IF(_xlfn.XLOOKUP(LEFT(H279),$L$157:$L$164,$M$157:$M$164,,0,1),--RIGHT(H279)*_xlfn.XLOOKUP(LEFT(H279),$L$157:$L$164,$O$157:$O$164,,0,1),0),
_xlpm.col, IF(_xlfn.XLOOKUP(LEFT(H279),$L$157:$L$164,$N$157:$N$164,,0,1),--RIGHT(H279)*_xlfn.XLOOKUP(LEFT(H279),$L$157:$L$164,$P$157:$P$164,,0,1),0),
_xlpm.adjRow, IF(ROW(_xlpm.startCell) + _xlpm.row &lt;= 0, 1, _xlpm.row),
_xlpm.adjCol, IF(COLUMN(_xlpm.startCell) + _xlpm.col &lt;= 0, 1, _xlpm.col),
_xlpm.ref, OFFSET(INDIRECT(G279),_xlpm.adjRow,_xlpm.adjCol,1,1),
ADDRESS(_xlfn.IFS(ROW(_xlpm.ref)&lt;8,8,ROW(_xlpm.ref)&gt;27,27,TRUE,ROW(_xlpm.ref)),_xlfn.IFS(COLUMN(_xlpm.ref)&lt;5,5,COLUMN(_xlpm.ref)&gt;64,64,TRUE,COLUMN(_xlpm.ref)),4,1))</f>
        <v>BA10</v>
      </c>
      <c r="AI279" s="1" t="str" cm="1">
        <f t="array" aca="1" ref="AI279" ca="1">_xlfn.LET(
_xlpm.startCell, INDIRECT(AH279),
_xlpm.row, IF(_xlfn.XLOOKUP(LEFT(I279),$L$157:$L$164,$M$157:$M$164,,0,1),--RIGHT(I279)*_xlfn.XLOOKUP(LEFT(I279),$L$157:$L$164,$O$157:$O$164,,0,1),0),
_xlpm.col, IF(_xlfn.XLOOKUP(LEFT(I279),$L$157:$L$164,$N$157:$N$164,,0,1),--RIGHT(I279)*_xlfn.XLOOKUP(LEFT(I279),$L$157:$L$164,$P$157:$P$164,,0,1),0),
_xlpm.adjRow, IF(ROW(_xlpm.startCell) + _xlpm.row &lt;= 0, 1, _xlpm.row),
_xlpm.adjCol, IF(COLUMN(_xlpm.startCell) + _xlpm.col &lt;= 0, 1, _xlpm.col),
_xlpm.ref, OFFSET(INDIRECT(AH279),_xlpm.adjRow,_xlpm.adjCol,1,1),
ADDRESS(_xlfn.IFS(ROW(_xlpm.ref)&lt;8,8,ROW(_xlpm.ref)&gt;27,27,TRUE,ROW(_xlpm.ref)),_xlfn.IFS(COLUMN(_xlpm.ref)&lt;5,5,COLUMN(_xlpm.ref)&gt;64,64,TRUE,COLUMN(_xlpm.ref)),4,1))</f>
        <v>AW14</v>
      </c>
      <c r="AJ279" s="1" t="str" cm="1">
        <f t="array" aca="1" ref="AJ279" ca="1">_xlfn.LET(
_xlpm.startCell, INDIRECT(AI279),
_xlpm.row, IF(_xlfn.XLOOKUP(LEFT(J279),$L$157:$L$164,$M$157:$M$164,,0,1),--RIGHT(J279)*_xlfn.XLOOKUP(LEFT(J279),$L$157:$L$164,$O$157:$O$164,,0,1),0),
_xlpm.col, IF(_xlfn.XLOOKUP(LEFT(J279),$L$157:$L$164,$N$157:$N$164,,0,1),--RIGHT(J279)*_xlfn.XLOOKUP(LEFT(J279),$L$157:$L$164,$P$157:$P$164,,0,1),0),
_xlpm.adjRow, IF(ROW(_xlpm.startCell) + _xlpm.row &lt;= 0, 1, _xlpm.row),
_xlpm.adjCol, IF(COLUMN(_xlpm.startCell) + _xlpm.col &lt;= 0, 1, _xlpm.col),
_xlpm.ref, OFFSET(INDIRECT(AI279),_xlpm.adjRow,_xlpm.adjCol,1,1),
ADDRESS(_xlfn.IFS(ROW(_xlpm.ref)&lt;8,8,ROW(_xlpm.ref)&gt;27,27,TRUE,ROW(_xlpm.ref)),_xlfn.IFS(COLUMN(_xlpm.ref)&lt;5,5,COLUMN(_xlpm.ref)&gt;64,64,TRUE,COLUMN(_xlpm.ref)),4,1))</f>
        <v>BC8</v>
      </c>
      <c r="AK279" s="1" t="str" cm="1">
        <f t="array" aca="1" ref="AK279" ca="1">_xlfn.LET(
_xlpm.startCell, INDIRECT(AJ279),
_xlpm.row, IF(_xlfn.XLOOKUP(LEFT(K279),$L$157:$L$164,$M$157:$M$164,,0,1),--RIGHT(K279)*_xlfn.XLOOKUP(LEFT(K279),$L$157:$L$164,$O$157:$O$164,,0,1),0),
_xlpm.col, IF(_xlfn.XLOOKUP(LEFT(K279),$L$157:$L$164,$N$157:$N$164,,0,1),--RIGHT(K279)*_xlfn.XLOOKUP(LEFT(K279),$L$157:$L$164,$P$157:$P$164,,0,1),0),
_xlpm.adjRow, IF(ROW(_xlpm.startCell) + _xlpm.row &lt;= 0, 1, _xlpm.row),
_xlpm.adjCol, IF(COLUMN(_xlpm.startCell) + _xlpm.col &lt;= 0, 1, _xlpm.col),
_xlpm.ref, OFFSET(INDIRECT(AJ279),_xlpm.adjRow,_xlpm.adjCol,1,1),
ADDRESS(_xlfn.IFS(ROW(_xlpm.ref)&lt;8,8,ROW(_xlpm.ref)&gt;27,27,TRUE,ROW(_xlpm.ref)),_xlfn.IFS(COLUMN(_xlpm.ref)&lt;5,5,COLUMN(_xlpm.ref)&gt;64,64,TRUE,COLUMN(_xlpm.ref)),4,1))</f>
        <v>BC8</v>
      </c>
      <c r="AL279" s="1" t="str" cm="1">
        <f t="array" aca="1" ref="AL279" ca="1">_xlfn.LET(
_xlpm.startCell, INDIRECT(AK279),
_xlpm.row, IF(_xlfn.XLOOKUP(LEFT(L279),$L$157:$L$164,$M$157:$M$164,,0,1),--RIGHT(L279)*_xlfn.XLOOKUP(LEFT(L279),$L$157:$L$164,$O$157:$O$164,,0,1),0),
_xlpm.col, IF(_xlfn.XLOOKUP(LEFT(L279),$L$157:$L$164,$N$157:$N$164,,0,1),--RIGHT(L279)*_xlfn.XLOOKUP(LEFT(L279),$L$157:$L$164,$P$157:$P$164,,0,1),0),
_xlpm.adjRow, IF(ROW(_xlpm.startCell) + _xlpm.row &lt;= 0, 1, _xlpm.row),
_xlpm.adjCol, IF(COLUMN(_xlpm.startCell) + _xlpm.col &lt;= 0, 1, _xlpm.col),
_xlpm.ref, OFFSET(INDIRECT(AK279),_xlpm.adjRow,_xlpm.adjCol,1,1),
ADDRESS(_xlfn.IFS(ROW(_xlpm.ref)&lt;8,8,ROW(_xlpm.ref)&gt;27,27,TRUE,ROW(_xlpm.ref)),_xlfn.IFS(COLUMN(_xlpm.ref)&lt;5,5,COLUMN(_xlpm.ref)&gt;64,64,TRUE,COLUMN(_xlpm.ref)),4,1))</f>
        <v>BL17</v>
      </c>
      <c r="AM279" s="1" t="str" cm="1">
        <f t="array" aca="1" ref="AM279" ca="1">_xlfn.LET(
_xlpm.startCell, INDIRECT(AL279),
_xlpm.row, IF(_xlfn.XLOOKUP(LEFT(M279),$L$157:$L$164,$M$157:$M$164,,0,1),--RIGHT(M279)*_xlfn.XLOOKUP(LEFT(M279),$L$157:$L$164,$O$157:$O$164,,0,1),0),
_xlpm.col, IF(_xlfn.XLOOKUP(LEFT(M279),$L$157:$L$164,$N$157:$N$164,,0,1),--RIGHT(M279)*_xlfn.XLOOKUP(LEFT(M279),$L$157:$L$164,$P$157:$P$164,,0,1),0),
_xlpm.adjRow, IF(ROW(_xlpm.startCell) + _xlpm.row &lt;= 0, 1, _xlpm.row),
_xlpm.adjCol, IF(COLUMN(_xlpm.startCell) + _xlpm.col &lt;= 0, 1, _xlpm.col),
_xlpm.ref, OFFSET(INDIRECT(AL279),_xlpm.adjRow,_xlpm.adjCol,1,1),
ADDRESS(_xlfn.IFS(ROW(_xlpm.ref)&lt;8,8,ROW(_xlpm.ref)&gt;27,27,TRUE,ROW(_xlpm.ref)),_xlfn.IFS(COLUMN(_xlpm.ref)&lt;5,5,COLUMN(_xlpm.ref)&gt;64,64,TRUE,COLUMN(_xlpm.ref)),4,1))</f>
        <v>BL17</v>
      </c>
      <c r="AN279" s="1" t="str" cm="1">
        <f t="array" aca="1" ref="AN279" ca="1">_xlfn.LET(
_xlpm.startCell, INDIRECT(AM279),
_xlpm.row, IF(_xlfn.XLOOKUP(LEFT(N279),$L$157:$L$164,$M$157:$M$164,,0,1),--RIGHT(N279)*_xlfn.XLOOKUP(LEFT(N279),$L$157:$L$164,$O$157:$O$164,,0,1),0),
_xlpm.col, IF(_xlfn.XLOOKUP(LEFT(N279),$L$157:$L$164,$N$157:$N$164,,0,1),--RIGHT(N279)*_xlfn.XLOOKUP(LEFT(N279),$L$157:$L$164,$P$157:$P$164,,0,1),0),
_xlpm.adjRow, IF(ROW(_xlpm.startCell) + _xlpm.row &lt;= 0, 1, _xlpm.row),
_xlpm.adjCol, IF(COLUMN(_xlpm.startCell) + _xlpm.col &lt;= 0, 1, _xlpm.col),
_xlpm.ref, OFFSET(INDIRECT(AM279),_xlpm.adjRow,_xlpm.adjCol,1,1),
ADDRESS(_xlfn.IFS(ROW(_xlpm.ref)&lt;8,8,ROW(_xlpm.ref)&gt;27,27,TRUE,ROW(_xlpm.ref)),_xlfn.IFS(COLUMN(_xlpm.ref)&lt;5,5,COLUMN(_xlpm.ref)&gt;64,64,TRUE,COLUMN(_xlpm.ref)),4,1))</f>
        <v>BL18</v>
      </c>
      <c r="AO279" s="1" t="str" cm="1">
        <f t="array" aca="1" ref="AO279" ca="1">_xlfn.LET(
_xlpm.startCell, INDIRECT(AN279),
_xlpm.row, IF(_xlfn.XLOOKUP(LEFT(O279),$L$157:$L$164,$M$157:$M$164,,0,1),--RIGHT(O279)*_xlfn.XLOOKUP(LEFT(O279),$L$157:$L$164,$O$157:$O$164,,0,1),0),
_xlpm.col, IF(_xlfn.XLOOKUP(LEFT(O279),$L$157:$L$164,$N$157:$N$164,,0,1),--RIGHT(O279)*_xlfn.XLOOKUP(LEFT(O279),$L$157:$L$164,$P$157:$P$164,,0,1),0),
_xlpm.adjRow, IF(ROW(_xlpm.startCell) + _xlpm.row &lt;= 0, 1, _xlpm.row),
_xlpm.adjCol, IF(COLUMN(_xlpm.startCell) + _xlpm.col &lt;= 0, 1, _xlpm.col),
_xlpm.ref, OFFSET(INDIRECT(AN279),_xlpm.adjRow,_xlpm.adjCol,1,1),
ADDRESS(_xlfn.IFS(ROW(_xlpm.ref)&lt;8,8,ROW(_xlpm.ref)&gt;27,27,TRUE,ROW(_xlpm.ref)),_xlfn.IFS(COLUMN(_xlpm.ref)&lt;5,5,COLUMN(_xlpm.ref)&gt;64,64,TRUE,COLUMN(_xlpm.ref)),4,1))</f>
        <v>BL15</v>
      </c>
      <c r="AP279" s="1" t="str" cm="1">
        <f t="array" aca="1" ref="AP279" ca="1">_xlfn.LET(
_xlpm.startCell, INDIRECT(AO279),
_xlpm.row, IF(_xlfn.XLOOKUP(LEFT(P279),$L$157:$L$164,$M$157:$M$164,,0,1),--RIGHT(P279)*_xlfn.XLOOKUP(LEFT(P279),$L$157:$L$164,$O$157:$O$164,,0,1),0),
_xlpm.col, IF(_xlfn.XLOOKUP(LEFT(P279),$L$157:$L$164,$N$157:$N$164,,0,1),--RIGHT(P279)*_xlfn.XLOOKUP(LEFT(P279),$L$157:$L$164,$P$157:$P$164,,0,1),0),
_xlpm.adjRow, IF(ROW(_xlpm.startCell) + _xlpm.row &lt;= 0, 1, _xlpm.row),
_xlpm.adjCol, IF(COLUMN(_xlpm.startCell) + _xlpm.col &lt;= 0, 1, _xlpm.col),
_xlpm.ref, OFFSET(INDIRECT(AO279),_xlpm.adjRow,_xlpm.adjCol,1,1),
ADDRESS(_xlfn.IFS(ROW(_xlpm.ref)&lt;8,8,ROW(_xlpm.ref)&gt;27,27,TRUE,ROW(_xlpm.ref)),_xlfn.IFS(COLUMN(_xlpm.ref)&lt;5,5,COLUMN(_xlpm.ref)&gt;64,64,TRUE,COLUMN(_xlpm.ref)),4,1))</f>
        <v>BL23</v>
      </c>
      <c r="AQ279" s="1" t="str" cm="1">
        <f t="array" aca="1" ref="AQ279" ca="1">_xlfn.LET(
_xlpm.startCell, INDIRECT(AP279),
_xlpm.row, IF(_xlfn.XLOOKUP(LEFT(Q279),$L$157:$L$164,$M$157:$M$164,,0,1),--RIGHT(Q279)*_xlfn.XLOOKUP(LEFT(Q279),$L$157:$L$164,$O$157:$O$164,,0,1),0),
_xlpm.col, IF(_xlfn.XLOOKUP(LEFT(Q279),$L$157:$L$164,$N$157:$N$164,,0,1),--RIGHT(Q279)*_xlfn.XLOOKUP(LEFT(Q279),$L$157:$L$164,$P$157:$P$164,,0,1),0),
_xlpm.adjRow, IF(ROW(_xlpm.startCell) + _xlpm.row &lt;= 0, 1, _xlpm.row),
_xlpm.adjCol, IF(COLUMN(_xlpm.startCell) + _xlpm.col &lt;= 0, 1, _xlpm.col),
_xlpm.ref, OFFSET(INDIRECT(AP279),_xlpm.adjRow,_xlpm.adjCol,1,1),
ADDRESS(_xlfn.IFS(ROW(_xlpm.ref)&lt;8,8,ROW(_xlpm.ref)&gt;27,27,TRUE,ROW(_xlpm.ref)),_xlfn.IFS(COLUMN(_xlpm.ref)&lt;5,5,COLUMN(_xlpm.ref)&gt;64,64,TRUE,COLUMN(_xlpm.ref)),4,1))</f>
        <v>BL27</v>
      </c>
      <c r="AR279" s="1" t="str" cm="1">
        <f t="array" aca="1" ref="AR279" ca="1">_xlfn.LET(
_xlpm.startCell, INDIRECT(AQ279),
_xlpm.row, IF(_xlfn.XLOOKUP(LEFT(R279),$L$157:$L$164,$M$157:$M$164,,0,1),--RIGHT(R279)*_xlfn.XLOOKUP(LEFT(R279),$L$157:$L$164,$O$157:$O$164,,0,1),0),
_xlpm.col, IF(_xlfn.XLOOKUP(LEFT(R279),$L$157:$L$164,$N$157:$N$164,,0,1),--RIGHT(R279)*_xlfn.XLOOKUP(LEFT(R279),$L$157:$L$164,$P$157:$P$164,,0,1),0),
_xlpm.adjRow, IF(ROW(_xlpm.startCell) + _xlpm.row &lt;= 0, 1, _xlpm.row),
_xlpm.adjCol, IF(COLUMN(_xlpm.startCell) + _xlpm.col &lt;= 0, 1, _xlpm.col),
_xlpm.ref, OFFSET(INDIRECT(AQ279),_xlpm.adjRow,_xlpm.adjCol,1,1),
ADDRESS(_xlfn.IFS(ROW(_xlpm.ref)&lt;8,8,ROW(_xlpm.ref)&gt;27,27,TRUE,ROW(_xlpm.ref)),_xlfn.IFS(COLUMN(_xlpm.ref)&lt;5,5,COLUMN(_xlpm.ref)&gt;64,64,TRUE,COLUMN(_xlpm.ref)),4,1))</f>
        <v>BL22</v>
      </c>
      <c r="AS279" s="1" t="str" cm="1">
        <f t="array" aca="1" ref="AS279" ca="1">_xlfn.LET(
_xlpm.startCell, INDIRECT(AR279),
_xlpm.row, IF(_xlfn.XLOOKUP(LEFT(S279),$L$157:$L$164,$M$157:$M$164,,0,1),--RIGHT(S279)*_xlfn.XLOOKUP(LEFT(S279),$L$157:$L$164,$O$157:$O$164,,0,1),0),
_xlpm.col, IF(_xlfn.XLOOKUP(LEFT(S279),$L$157:$L$164,$N$157:$N$164,,0,1),--RIGHT(S279)*_xlfn.XLOOKUP(LEFT(S279),$L$157:$L$164,$P$157:$P$164,,0,1),0),
_xlpm.adjRow, IF(ROW(_xlpm.startCell) + _xlpm.row &lt;= 0, 1, _xlpm.row),
_xlpm.adjCol, IF(COLUMN(_xlpm.startCell) + _xlpm.col &lt;= 0, 1, _xlpm.col),
_xlpm.ref, OFFSET(INDIRECT(AR279),_xlpm.adjRow,_xlpm.adjCol,1,1),
ADDRESS(_xlfn.IFS(ROW(_xlpm.ref)&lt;8,8,ROW(_xlpm.ref)&gt;27,27,TRUE,ROW(_xlpm.ref)),_xlfn.IFS(COLUMN(_xlpm.ref)&lt;5,5,COLUMN(_xlpm.ref)&gt;64,64,TRUE,COLUMN(_xlpm.ref)),4,1))</f>
        <v>BK22</v>
      </c>
      <c r="AT279" s="1" t="str" cm="1">
        <f t="array" aca="1" ref="AT279" ca="1">_xlfn.LET(
_xlpm.startCell, INDIRECT(AS279),
_xlpm.row, IF(_xlfn.XLOOKUP(LEFT(T279),$L$157:$L$164,$M$157:$M$164,,0,1),--RIGHT(T279)*_xlfn.XLOOKUP(LEFT(T279),$L$157:$L$164,$O$157:$O$164,,0,1),0),
_xlpm.col, IF(_xlfn.XLOOKUP(LEFT(T279),$L$157:$L$164,$N$157:$N$164,,0,1),--RIGHT(T279)*_xlfn.XLOOKUP(LEFT(T279),$L$157:$L$164,$P$157:$P$164,,0,1),0),
_xlpm.adjRow, IF(ROW(_xlpm.startCell) + _xlpm.row &lt;= 0, 1, _xlpm.row),
_xlpm.adjCol, IF(COLUMN(_xlpm.startCell) + _xlpm.col &lt;= 0, 1, _xlpm.col),
_xlpm.ref, OFFSET(INDIRECT(AS279),_xlpm.adjRow,_xlpm.adjCol,1,1),
ADDRESS(_xlfn.IFS(ROW(_xlpm.ref)&lt;8,8,ROW(_xlpm.ref)&gt;27,27,TRUE,ROW(_xlpm.ref)),_xlfn.IFS(COLUMN(_xlpm.ref)&lt;5,5,COLUMN(_xlpm.ref)&gt;64,64,TRUE,COLUMN(_xlpm.ref)),4,1))</f>
        <v>BE27</v>
      </c>
      <c r="AU279" s="1" t="str" cm="1">
        <f t="array" aca="1" ref="AU279" ca="1">_xlfn.LET(
_xlpm.startCell, INDIRECT(AT279),
_xlpm.row, IF(_xlfn.XLOOKUP(LEFT(U279),$L$157:$L$164,$M$157:$M$164,,0,1),--RIGHT(U279)*_xlfn.XLOOKUP(LEFT(U279),$L$157:$L$164,$O$157:$O$164,,0,1),0),
_xlpm.col, IF(_xlfn.XLOOKUP(LEFT(U279),$L$157:$L$164,$N$157:$N$164,,0,1),--RIGHT(U279)*_xlfn.XLOOKUP(LEFT(U279),$L$157:$L$164,$P$157:$P$164,,0,1),0),
_xlpm.adjRow, IF(ROW(_xlpm.startCell) + _xlpm.row &lt;= 0, 1, _xlpm.row),
_xlpm.adjCol, IF(COLUMN(_xlpm.startCell) + _xlpm.col &lt;= 0, 1, _xlpm.col),
_xlpm.ref, OFFSET(INDIRECT(AT279),_xlpm.adjRow,_xlpm.adjCol,1,1),
ADDRESS(_xlfn.IFS(ROW(_xlpm.ref)&lt;8,8,ROW(_xlpm.ref)&gt;27,27,TRUE,ROW(_xlpm.ref)),_xlfn.IFS(COLUMN(_xlpm.ref)&lt;5,5,COLUMN(_xlpm.ref)&gt;64,64,TRUE,COLUMN(_xlpm.ref)),4,1))</f>
        <v>BE27</v>
      </c>
      <c r="AV279" s="1" t="str" cm="1">
        <f t="array" aca="1" ref="AV279" ca="1">_xlfn.LET(
_xlpm.startCell, INDIRECT(AU279),
_xlpm.row, IF(_xlfn.XLOOKUP(LEFT(V279),$L$157:$L$164,$M$157:$M$164,,0,1),--RIGHT(V279)*_xlfn.XLOOKUP(LEFT(V279),$L$157:$L$164,$O$157:$O$164,,0,1),0),
_xlpm.col, IF(_xlfn.XLOOKUP(LEFT(V279),$L$157:$L$164,$N$157:$N$164,,0,1),--RIGHT(V279)*_xlfn.XLOOKUP(LEFT(V279),$L$157:$L$164,$P$157:$P$164,,0,1),0),
_xlpm.adjRow, IF(ROW(_xlpm.startCell) + _xlpm.row &lt;= 0, 1, _xlpm.row),
_xlpm.adjCol, IF(COLUMN(_xlpm.startCell) + _xlpm.col &lt;= 0, 1, _xlpm.col),
_xlpm.ref, OFFSET(INDIRECT(AU279),_xlpm.adjRow,_xlpm.adjCol,1,1),
ADDRESS(_xlfn.IFS(ROW(_xlpm.ref)&lt;8,8,ROW(_xlpm.ref)&gt;27,27,TRUE,ROW(_xlpm.ref)),_xlfn.IFS(COLUMN(_xlpm.ref)&lt;5,5,COLUMN(_xlpm.ref)&gt;64,64,TRUE,COLUMN(_xlpm.ref)),4,1))</f>
        <v>BJ27</v>
      </c>
      <c r="AW279" s="1" t="str" cm="1">
        <f t="array" aca="1" ref="AW279" ca="1">_xlfn.LET(
_xlpm.startCell, INDIRECT(AV279),
_xlpm.row, IF(_xlfn.XLOOKUP(LEFT(W279),$L$157:$L$164,$M$157:$M$164,,0,1),--RIGHT(W279)*_xlfn.XLOOKUP(LEFT(W279),$L$157:$L$164,$O$157:$O$164,,0,1),0),
_xlpm.col, IF(_xlfn.XLOOKUP(LEFT(W279),$L$157:$L$164,$N$157:$N$164,,0,1),--RIGHT(W279)*_xlfn.XLOOKUP(LEFT(W279),$L$157:$L$164,$P$157:$P$164,,0,1),0),
_xlpm.adjRow, IF(ROW(_xlpm.startCell) + _xlpm.row &lt;= 0, 1, _xlpm.row),
_xlpm.adjCol, IF(COLUMN(_xlpm.startCell) + _xlpm.col &lt;= 0, 1, _xlpm.col),
_xlpm.ref, OFFSET(INDIRECT(AV279),_xlpm.adjRow,_xlpm.adjCol,1,1),
ADDRESS(_xlfn.IFS(ROW(_xlpm.ref)&lt;8,8,ROW(_xlpm.ref)&gt;27,27,TRUE,ROW(_xlpm.ref)),_xlfn.IFS(COLUMN(_xlpm.ref)&lt;5,5,COLUMN(_xlpm.ref)&gt;64,64,TRUE,COLUMN(_xlpm.ref)),4,1))</f>
        <v>BI27</v>
      </c>
      <c r="AX279" s="1" t="str" cm="1">
        <f t="array" aca="1" ref="AX279" ca="1">_xlfn.LET(
_xlpm.startCell, INDIRECT(AW279),
_xlpm.row, IF(_xlfn.XLOOKUP(LEFT(X279),$L$157:$L$164,$M$157:$M$164,,0,1),--RIGHT(X279)*_xlfn.XLOOKUP(LEFT(X279),$L$157:$L$164,$O$157:$O$164,,0,1),0),
_xlpm.col, IF(_xlfn.XLOOKUP(LEFT(X279),$L$157:$L$164,$N$157:$N$164,,0,1),--RIGHT(X279)*_xlfn.XLOOKUP(LEFT(X279),$L$157:$L$164,$P$157:$P$164,,0,1),0),
_xlpm.adjRow, IF(ROW(_xlpm.startCell) + _xlpm.row &lt;= 0, 1, _xlpm.row),
_xlpm.adjCol, IF(COLUMN(_xlpm.startCell) + _xlpm.col &lt;= 0, 1, _xlpm.col),
_xlpm.ref, OFFSET(INDIRECT(AW279),_xlpm.adjRow,_xlpm.adjCol,1,1),
ADDRESS(_xlfn.IFS(ROW(_xlpm.ref)&lt;8,8,ROW(_xlpm.ref)&gt;27,27,TRUE,ROW(_xlpm.ref)),_xlfn.IFS(COLUMN(_xlpm.ref)&lt;5,5,COLUMN(_xlpm.ref)&gt;64,64,TRUE,COLUMN(_xlpm.ref)),4,1))</f>
        <v>BL22</v>
      </c>
      <c r="AY279" s="1" t="str" cm="1">
        <f t="array" aca="1" ref="AY279" ca="1">_xlfn.LET(
_xlpm.startCell, INDIRECT(AX279),
_xlpm.row, IF(_xlfn.XLOOKUP(LEFT(Y279),$L$157:$L$164,$M$157:$M$164,,0,1),--RIGHT(Y279)*_xlfn.XLOOKUP(LEFT(Y279),$L$157:$L$164,$O$157:$O$164,,0,1),0),
_xlpm.col, IF(_xlfn.XLOOKUP(LEFT(Y279),$L$157:$L$164,$N$157:$N$164,,0,1),--RIGHT(Y279)*_xlfn.XLOOKUP(LEFT(Y279),$L$157:$L$164,$P$157:$P$164,,0,1),0),
_xlpm.adjRow, IF(ROW(_xlpm.startCell) + _xlpm.row &lt;= 0, 1, _xlpm.row),
_xlpm.adjCol, IF(COLUMN(_xlpm.startCell) + _xlpm.col &lt;= 0, 1, _xlpm.col),
_xlpm.ref, OFFSET(INDIRECT(AX279),_xlpm.adjRow,_xlpm.adjCol,1,1),
ADDRESS(_xlfn.IFS(ROW(_xlpm.ref)&lt;8,8,ROW(_xlpm.ref)&gt;27,27,TRUE,ROW(_xlpm.ref)),_xlfn.IFS(COLUMN(_xlpm.ref)&lt;5,5,COLUMN(_xlpm.ref)&gt;64,64,TRUE,COLUMN(_xlpm.ref)),4,1))</f>
        <v>BL27</v>
      </c>
      <c r="AZ279" s="1" t="str" cm="1">
        <f t="array" aca="1" ref="AZ279" ca="1">_xlfn.LET(
_xlpm.startCell, INDIRECT(AY279),
_xlpm.row, IF(_xlfn.XLOOKUP(LEFT(Z279),$L$157:$L$164,$M$157:$M$164,,0,1),--RIGHT(Z279)*_xlfn.XLOOKUP(LEFT(Z279),$L$157:$L$164,$O$157:$O$164,,0,1),0),
_xlpm.col, IF(_xlfn.XLOOKUP(LEFT(Z279),$L$157:$L$164,$N$157:$N$164,,0,1),--RIGHT(Z279)*_xlfn.XLOOKUP(LEFT(Z279),$L$157:$L$164,$P$157:$P$164,,0,1),0),
_xlpm.adjRow, IF(ROW(_xlpm.startCell) + _xlpm.row &lt;= 0, 1, _xlpm.row),
_xlpm.adjCol, IF(COLUMN(_xlpm.startCell) + _xlpm.col &lt;= 0, 1, _xlpm.col),
_xlpm.ref, OFFSET(INDIRECT(AY279),_xlpm.adjRow,_xlpm.adjCol,1,1),
ADDRESS(_xlfn.IFS(ROW(_xlpm.ref)&lt;8,8,ROW(_xlpm.ref)&gt;27,27,TRUE,ROW(_xlpm.ref)),_xlfn.IFS(COLUMN(_xlpm.ref)&lt;5,5,COLUMN(_xlpm.ref)&gt;64,64,TRUE,COLUMN(_xlpm.ref)),4,1))</f>
        <v>BL27</v>
      </c>
      <c r="BA279" s="1" t="str" cm="1">
        <f t="array" aca="1" ref="BA279" ca="1">_xlfn.LET(
_xlpm.startCell, INDIRECT(AZ279),
_xlpm.row, IF(_xlfn.XLOOKUP(LEFT(AA279),$L$157:$L$164,$M$157:$M$164,,0,1),--RIGHT(AA279)*_xlfn.XLOOKUP(LEFT(AA279),$L$157:$L$164,$O$157:$O$164,,0,1),0),
_xlpm.col, IF(_xlfn.XLOOKUP(LEFT(AA279),$L$157:$L$164,$N$157:$N$164,,0,1),--RIGHT(AA279)*_xlfn.XLOOKUP(LEFT(AA279),$L$157:$L$164,$P$157:$P$164,,0,1),0),
_xlpm.adjRow, IF(ROW(_xlpm.startCell) + _xlpm.row &lt;= 0, 1, _xlpm.row),
_xlpm.adjCol, IF(COLUMN(_xlpm.startCell) + _xlpm.col &lt;= 0, 1, _xlpm.col),
_xlpm.ref, OFFSET(INDIRECT(AZ279),_xlpm.adjRow,_xlpm.adjCol,1,1),
ADDRESS(_xlfn.IFS(ROW(_xlpm.ref)&lt;8,8,ROW(_xlpm.ref)&gt;27,27,TRUE,ROW(_xlpm.ref)),_xlfn.IFS(COLUMN(_xlpm.ref)&lt;5,5,COLUMN(_xlpm.ref)&gt;64,64,TRUE,COLUMN(_xlpm.ref)),4,1))</f>
        <v>BL27</v>
      </c>
      <c r="BB279" s="1" t="str" cm="1">
        <f t="array" aca="1" ref="BB279" ca="1">_xlfn.LET(
_xlpm.startCell, INDIRECT(BA279),
_xlpm.row, IF(_xlfn.XLOOKUP(LEFT(AB279),$L$157:$L$164,$M$157:$M$164,,0,1),--RIGHT(AB279)*_xlfn.XLOOKUP(LEFT(AB279),$L$157:$L$164,$O$157:$O$164,,0,1),0),
_xlpm.col, IF(_xlfn.XLOOKUP(LEFT(AB279),$L$157:$L$164,$N$157:$N$164,,0,1),--RIGHT(AB279)*_xlfn.XLOOKUP(LEFT(AB279),$L$157:$L$164,$P$157:$P$164,,0,1),0),
_xlpm.adjRow, IF(ROW(_xlpm.startCell) + _xlpm.row &lt;= 0, 1, _xlpm.row),
_xlpm.adjCol, IF(COLUMN(_xlpm.startCell) + _xlpm.col &lt;= 0, 1, _xlpm.col),
_xlpm.ref, OFFSET(INDIRECT(BA279),_xlpm.adjRow,_xlpm.adjCol,1,1),
ADDRESS(_xlfn.IFS(ROW(_xlpm.ref)&lt;8,8,ROW(_xlpm.ref)&gt;27,27,TRUE,ROW(_xlpm.ref)),_xlfn.IFS(COLUMN(_xlpm.ref)&lt;5,5,COLUMN(_xlpm.ref)&gt;64,64,TRUE,COLUMN(_xlpm.ref)),4,1))</f>
        <v>BK27</v>
      </c>
      <c r="BC279" s="1" t="str" cm="1">
        <f t="array" aca="1" ref="BC279" ca="1">_xlfn.LET(
_xlpm.startCell, INDIRECT(BB279),
_xlpm.row, IF(_xlfn.XLOOKUP(LEFT(AC279),$L$157:$L$164,$M$157:$M$164,,0,1),--RIGHT(AC279)*_xlfn.XLOOKUP(LEFT(AC279),$L$157:$L$164,$O$157:$O$164,,0,1),0),
_xlpm.col, IF(_xlfn.XLOOKUP(LEFT(AC279),$L$157:$L$164,$N$157:$N$164,,0,1),--RIGHT(AC279)*_xlfn.XLOOKUP(LEFT(AC279),$L$157:$L$164,$P$157:$P$164,,0,1),0),
_xlpm.adjRow, IF(ROW(_xlpm.startCell) + _xlpm.row &lt;= 0, 1, _xlpm.row),
_xlpm.adjCol, IF(COLUMN(_xlpm.startCell) + _xlpm.col &lt;= 0, 1, _xlpm.col),
_xlpm.ref, OFFSET(INDIRECT(BB279),_xlpm.adjRow,_xlpm.adjCol,1,1),
ADDRESS(_xlfn.IFS(ROW(_xlpm.ref)&lt;8,8,ROW(_xlpm.ref)&gt;27,27,TRUE,ROW(_xlpm.ref)),_xlfn.IFS(COLUMN(_xlpm.ref)&lt;5,5,COLUMN(_xlpm.ref)&gt;64,64,TRUE,COLUMN(_xlpm.ref)),4,1))</f>
        <v>BK27</v>
      </c>
      <c r="BD279" s="1" t="str" cm="1">
        <f t="array" aca="1" ref="BD279" ca="1">_xlfn.LET(
_xlpm.startCell, INDIRECT(BC279),
_xlpm.row, IF(_xlfn.XLOOKUP(LEFT(AD279),$L$157:$L$164,$M$157:$M$164,,0,1),--RIGHT(AD279)*_xlfn.XLOOKUP(LEFT(AD279),$L$157:$L$164,$O$157:$O$164,,0,1),0),
_xlpm.col, IF(_xlfn.XLOOKUP(LEFT(AD279),$L$157:$L$164,$N$157:$N$164,,0,1),--RIGHT(AD279)*_xlfn.XLOOKUP(LEFT(AD279),$L$157:$L$164,$P$157:$P$164,,0,1),0),
_xlpm.adjRow, IF(ROW(_xlpm.startCell) + _xlpm.row &lt;= 0, 1, _xlpm.row),
_xlpm.adjCol, IF(COLUMN(_xlpm.startCell) + _xlpm.col &lt;= 0, 1, _xlpm.col),
_xlpm.ref, OFFSET(INDIRECT(BC279),_xlpm.adjRow,_xlpm.adjCol,1,1),
ADDRESS(_xlfn.IFS(ROW(_xlpm.ref)&lt;8,8,ROW(_xlpm.ref)&gt;27,27,TRUE,ROW(_xlpm.ref)),_xlfn.IFS(COLUMN(_xlpm.ref)&lt;5,5,COLUMN(_xlpm.ref)&gt;64,64,TRUE,COLUMN(_xlpm.ref)),4,1))</f>
        <v>BL27</v>
      </c>
      <c r="BE279" s="1" t="str" cm="1">
        <f t="array" aca="1" ref="BE279" ca="1">_xlfn.LET(
_xlpm.startCell, INDIRECT(BD279),
_xlpm.row, IF(_xlfn.XLOOKUP(LEFT(AE279),$L$157:$L$164,$M$157:$M$164,,0,1),--RIGHT(AE279)*_xlfn.XLOOKUP(LEFT(AE279),$L$157:$L$164,$O$157:$O$164,,0,1),0),
_xlpm.col, IF(_xlfn.XLOOKUP(LEFT(AE279),$L$157:$L$164,$N$157:$N$164,,0,1),--RIGHT(AE279)*_xlfn.XLOOKUP(LEFT(AE279),$L$157:$L$164,$P$157:$P$164,,0,1),0),
_xlpm.adjRow, IF(ROW(_xlpm.startCell) + _xlpm.row &lt;= 0, 1, _xlpm.row),
_xlpm.adjCol, IF(COLUMN(_xlpm.startCell) + _xlpm.col &lt;= 0, 1, _xlpm.col),
_xlpm.ref, OFFSET(INDIRECT(BD279),_xlpm.adjRow,_xlpm.adjCol,1,1),
ADDRESS(_xlfn.IFS(ROW(_xlpm.ref)&lt;8,8,ROW(_xlpm.ref)&gt;27,27,TRUE,ROW(_xlpm.ref)),_xlfn.IFS(COLUMN(_xlpm.ref)&lt;5,5,COLUMN(_xlpm.ref)&gt;64,64,TRUE,COLUMN(_xlpm.ref)),4,1))</f>
        <v>BL23</v>
      </c>
      <c r="BF279" s="1" t="str" cm="1">
        <f t="array" aca="1" ref="BF279" ca="1">_xlfn.LET(
_xlpm.startCell, INDIRECT(BE279),
_xlpm.row, IF(_xlfn.XLOOKUP(LEFT(AF279),$L$157:$L$164,$M$157:$M$164,,0,1),--RIGHT(AF279)*_xlfn.XLOOKUP(LEFT(AF279),$L$157:$L$164,$O$157:$O$164,,0,1),0),
_xlpm.col, IF(_xlfn.XLOOKUP(LEFT(AF279),$L$157:$L$164,$N$157:$N$164,,0,1),--RIGHT(AF279)*_xlfn.XLOOKUP(LEFT(AF279),$L$157:$L$164,$P$157:$P$164,,0,1),0),
_xlpm.adjRow, IF(ROW(_xlpm.startCell) + _xlpm.row &lt;= 0, 1, _xlpm.row),
_xlpm.adjCol, IF(COLUMN(_xlpm.startCell) + _xlpm.col &lt;= 0, 1, _xlpm.col),
_xlpm.ref, OFFSET(INDIRECT(BE279),_xlpm.adjRow,_xlpm.adjCol,1,1),
ADDRESS(_xlfn.IFS(ROW(_xlpm.ref)&lt;8,8,ROW(_xlpm.ref)&gt;27,27,TRUE,ROW(_xlpm.ref)),_xlfn.IFS(COLUMN(_xlpm.ref)&lt;5,5,COLUMN(_xlpm.ref)&gt;64,64,TRUE,COLUMN(_xlpm.ref)),4,1))</f>
        <v>BL23</v>
      </c>
      <c r="BG279" s="4"/>
      <c r="BH279" s="4" t="b" cm="1">
        <f t="array" aca="1" ref="BH279" ca="1">AND(ROW(INDIRECT(AH279,TRUE))&gt;=8,OR(COLUMN(INDIRECT(AH279, TRUE))&gt;=60,COLUMN(INDIRECT(AH279, TRUE))&lt;=9))</f>
        <v>0</v>
      </c>
      <c r="BI279" s="4" t="b" cm="1">
        <f t="array" aca="1" ref="BI279" ca="1">AND(ROW(INDIRECT(AI279,TRUE))&gt;=8,OR(COLUMN(INDIRECT(AI279, TRUE))&gt;=60,COLUMN(INDIRECT(AI279, TRUE))&lt;=9))</f>
        <v>0</v>
      </c>
      <c r="BJ279" s="4" t="b" cm="1">
        <f t="array" aca="1" ref="BJ279" ca="1">AND(ROW(INDIRECT(AJ279,TRUE))&gt;=8,OR(COLUMN(INDIRECT(AJ279, TRUE))&gt;=60,COLUMN(INDIRECT(AJ279, TRUE))&lt;=9))</f>
        <v>0</v>
      </c>
      <c r="BK279" s="4" t="b" cm="1">
        <f t="array" aca="1" ref="BK279" ca="1">AND(ROW(INDIRECT(AK279,TRUE))&gt;=8,OR(COLUMN(INDIRECT(AK279, TRUE))&gt;=60,COLUMN(INDIRECT(AK279, TRUE))&lt;=9))</f>
        <v>0</v>
      </c>
      <c r="BL279" s="4" t="b" cm="1">
        <f t="array" aca="1" ref="BL279" ca="1">AND(ROW(INDIRECT(AL279,TRUE))&gt;=8,OR(COLUMN(INDIRECT(AL279, TRUE))&gt;=60,COLUMN(INDIRECT(AL279, TRUE))&lt;=9))</f>
        <v>1</v>
      </c>
      <c r="BM279" s="4" t="b" cm="1">
        <f t="array" aca="1" ref="BM279" ca="1">AND(ROW(INDIRECT(AM279,TRUE))&gt;=8,OR(COLUMN(INDIRECT(AM279, TRUE))&gt;=60,COLUMN(INDIRECT(AM279, TRUE))&lt;=9))</f>
        <v>1</v>
      </c>
      <c r="BN279" s="4" t="b" cm="1">
        <f t="array" aca="1" ref="BN279" ca="1">AND(ROW(INDIRECT(AN279,TRUE))&gt;=8,OR(COLUMN(INDIRECT(AN279, TRUE))&gt;=60,COLUMN(INDIRECT(AN279, TRUE))&lt;=9))</f>
        <v>1</v>
      </c>
      <c r="BO279" s="4" t="b" cm="1">
        <f t="array" aca="1" ref="BO279" ca="1">AND(ROW(INDIRECT(AO279,TRUE))&gt;=8,OR(COLUMN(INDIRECT(AO279, TRUE))&gt;=60,COLUMN(INDIRECT(AO279, TRUE))&lt;=9))</f>
        <v>1</v>
      </c>
      <c r="BP279" s="4" t="b" cm="1">
        <f t="array" aca="1" ref="BP279" ca="1">AND(ROW(INDIRECT(AP279,TRUE))&gt;=8,OR(COLUMN(INDIRECT(AP279, TRUE))&gt;=60,COLUMN(INDIRECT(AP279, TRUE))&lt;=9))</f>
        <v>1</v>
      </c>
      <c r="BQ279" s="4" t="b" cm="1">
        <f t="array" aca="1" ref="BQ279" ca="1">AND(ROW(INDIRECT(AQ279,TRUE))&gt;=8,OR(COLUMN(INDIRECT(AQ279, TRUE))&gt;=60,COLUMN(INDIRECT(AQ279, TRUE))&lt;=9))</f>
        <v>1</v>
      </c>
      <c r="BR279" s="4" t="b" cm="1">
        <f t="array" aca="1" ref="BR279" ca="1">AND(ROW(INDIRECT(AR279,TRUE))&gt;=8,OR(COLUMN(INDIRECT(AR279, TRUE))&gt;=60,COLUMN(INDIRECT(AR279, TRUE))&lt;=9))</f>
        <v>1</v>
      </c>
      <c r="BS279" s="4" t="b" cm="1">
        <f t="array" aca="1" ref="BS279" ca="1">AND(ROW(INDIRECT(AS279,TRUE))&gt;=8,OR(COLUMN(INDIRECT(AS279, TRUE))&gt;=60,COLUMN(INDIRECT(AS279, TRUE))&lt;=9))</f>
        <v>1</v>
      </c>
      <c r="BT279" s="4" t="b" cm="1">
        <f t="array" aca="1" ref="BT279" ca="1">AND(ROW(INDIRECT(AT279,TRUE))&gt;=8,OR(COLUMN(INDIRECT(AT279, TRUE))&gt;=60,COLUMN(INDIRECT(AT279, TRUE))&lt;=9))</f>
        <v>0</v>
      </c>
      <c r="BU279" s="4" t="b" cm="1">
        <f t="array" aca="1" ref="BU279" ca="1">AND(ROW(INDIRECT(AU279,TRUE))&gt;=8,OR(COLUMN(INDIRECT(AU279, TRUE))&gt;=60,COLUMN(INDIRECT(AU279, TRUE))&lt;=9))</f>
        <v>0</v>
      </c>
      <c r="BV279" s="4" t="b" cm="1">
        <f t="array" aca="1" ref="BV279" ca="1">AND(ROW(INDIRECT(AV279,TRUE))&gt;=8,OR(COLUMN(INDIRECT(AV279, TRUE))&gt;=60,COLUMN(INDIRECT(AV279, TRUE))&lt;=9))</f>
        <v>1</v>
      </c>
      <c r="BW279" s="4" t="b" cm="1">
        <f t="array" aca="1" ref="BW279" ca="1">AND(ROW(INDIRECT(AW279,TRUE))&gt;=8,OR(COLUMN(INDIRECT(AW279, TRUE))&gt;=60,COLUMN(INDIRECT(AW279, TRUE))&lt;=9))</f>
        <v>1</v>
      </c>
      <c r="BX279" s="4" t="b" cm="1">
        <f t="array" aca="1" ref="BX279" ca="1">AND(ROW(INDIRECT(AX279,TRUE))&gt;=8,OR(COLUMN(INDIRECT(AX279, TRUE))&gt;=60,COLUMN(INDIRECT(AX279, TRUE))&lt;=9))</f>
        <v>1</v>
      </c>
      <c r="BY279" s="4" t="b" cm="1">
        <f t="array" aca="1" ref="BY279" ca="1">AND(ROW(INDIRECT(AY279,TRUE))&gt;=8,OR(COLUMN(INDIRECT(AY279, TRUE))&gt;=60,COLUMN(INDIRECT(AY279, TRUE))&lt;=9))</f>
        <v>1</v>
      </c>
      <c r="BZ279" s="4" t="b" cm="1">
        <f t="array" aca="1" ref="BZ279" ca="1">AND(ROW(INDIRECT(AZ279,TRUE))&gt;=8,OR(COLUMN(INDIRECT(AZ279, TRUE))&gt;=60,COLUMN(INDIRECT(AZ279, TRUE))&lt;=9))</f>
        <v>1</v>
      </c>
      <c r="CA279" s="4" t="b" cm="1">
        <f t="array" aca="1" ref="CA279" ca="1">AND(ROW(INDIRECT(BA279,TRUE))&gt;=8,OR(COLUMN(INDIRECT(BA279, TRUE))&gt;=60,COLUMN(INDIRECT(BA279, TRUE))&lt;=9))</f>
        <v>1</v>
      </c>
      <c r="CB279" s="4" t="b" cm="1">
        <f t="array" aca="1" ref="CB279" ca="1">AND(ROW(INDIRECT(BB279,TRUE))&gt;=8,OR(COLUMN(INDIRECT(BB279, TRUE))&gt;=60,COLUMN(INDIRECT(BB279, TRUE))&lt;=9))</f>
        <v>1</v>
      </c>
      <c r="CC279" s="4" t="b" cm="1">
        <f t="array" aca="1" ref="CC279" ca="1">AND(ROW(INDIRECT(BC279,TRUE))&gt;=8,OR(COLUMN(INDIRECT(BC279, TRUE))&gt;=60,COLUMN(INDIRECT(BC279, TRUE))&lt;=9))</f>
        <v>1</v>
      </c>
      <c r="CD279" s="4" t="b" cm="1">
        <f t="array" aca="1" ref="CD279" ca="1">AND(ROW(INDIRECT(BD279,TRUE))&gt;=8,OR(COLUMN(INDIRECT(BD279, TRUE))&gt;=60,COLUMN(INDIRECT(BD279, TRUE))&lt;=9))</f>
        <v>1</v>
      </c>
      <c r="CE279" s="4" t="b" cm="1">
        <f t="array" aca="1" ref="CE279" ca="1">AND(ROW(INDIRECT(BE279,TRUE))&gt;=8,OR(COLUMN(INDIRECT(BE279, TRUE))&gt;=60,COLUMN(INDIRECT(BE279, TRUE))&lt;=9))</f>
        <v>1</v>
      </c>
      <c r="CF279" s="4" t="b" cm="1">
        <f t="array" aca="1" ref="CF279" ca="1">AND(ROW(INDIRECT(BF279,TRUE))&gt;=8,OR(COLUMN(INDIRECT(BF279, TRUE))&gt;=60,COLUMN(INDIRECT(BF279, TRUE))&lt;=9))</f>
        <v>1</v>
      </c>
      <c r="CG279" s="4"/>
      <c r="CH279" s="215">
        <f t="shared" ca="1" si="7"/>
        <v>5</v>
      </c>
      <c r="CI279" s="4"/>
    </row>
    <row r="280" spans="2:250" s="1" customFormat="1" ht="23.25">
      <c r="B280" s="14">
        <f t="shared" si="8"/>
        <v>132</v>
      </c>
      <c r="C280" s="12">
        <v>7</v>
      </c>
      <c r="D280" s="161">
        <v>10</v>
      </c>
      <c r="E280" s="21">
        <f ca="1"/>
        <v>18</v>
      </c>
      <c r="F280" s="5"/>
      <c r="G280" s="15" t="s">
        <v>144</v>
      </c>
      <c r="H280" s="15" t="s">
        <v>101</v>
      </c>
      <c r="I280" s="15" t="s">
        <v>91</v>
      </c>
      <c r="J280" s="15" t="s">
        <v>73</v>
      </c>
      <c r="K280" s="15" t="s">
        <v>114</v>
      </c>
      <c r="L280" s="15" t="s">
        <v>115</v>
      </c>
      <c r="M280" s="15" t="s">
        <v>62</v>
      </c>
      <c r="N280" s="15" t="s">
        <v>91</v>
      </c>
      <c r="O280" s="15" t="s">
        <v>54</v>
      </c>
      <c r="P280" s="15" t="s">
        <v>113</v>
      </c>
      <c r="Q280" s="15" t="s">
        <v>77</v>
      </c>
      <c r="R280" s="15" t="s">
        <v>50</v>
      </c>
      <c r="S280" s="15" t="s">
        <v>115</v>
      </c>
      <c r="T280" s="15" t="s">
        <v>57</v>
      </c>
      <c r="U280" s="15" t="s">
        <v>117</v>
      </c>
      <c r="V280" s="15" t="s">
        <v>51</v>
      </c>
      <c r="W280" s="15" t="s">
        <v>52</v>
      </c>
      <c r="X280" s="15" t="s">
        <v>72</v>
      </c>
      <c r="Y280" s="15" t="s">
        <v>111</v>
      </c>
      <c r="Z280" s="15" t="s">
        <v>54</v>
      </c>
      <c r="AA280" s="15" t="s">
        <v>90</v>
      </c>
      <c r="AB280" s="15" t="s">
        <v>98</v>
      </c>
      <c r="AC280" s="15" t="s">
        <v>100</v>
      </c>
      <c r="AD280" s="15" t="s">
        <v>92</v>
      </c>
      <c r="AE280" s="15" t="s">
        <v>124</v>
      </c>
      <c r="AF280" s="15" t="s">
        <v>121</v>
      </c>
      <c r="AH280" s="1" t="str" cm="1">
        <f t="array" aca="1" ref="AH280" ca="1">_xlfn.LET(
_xlpm.startCell, INDIRECT(G280),
_xlpm.row, IF(_xlfn.XLOOKUP(LEFT(H280),$L$157:$L$164,$M$157:$M$164,,0,1),--RIGHT(H280)*_xlfn.XLOOKUP(LEFT(H280),$L$157:$L$164,$O$157:$O$164,,0,1),0),
_xlpm.col, IF(_xlfn.XLOOKUP(LEFT(H280),$L$157:$L$164,$N$157:$N$164,,0,1),--RIGHT(H280)*_xlfn.XLOOKUP(LEFT(H280),$L$157:$L$164,$P$157:$P$164,,0,1),0),
_xlpm.adjRow, IF(ROW(_xlpm.startCell) + _xlpm.row &lt;= 0, 1, _xlpm.row),
_xlpm.adjCol, IF(COLUMN(_xlpm.startCell) + _xlpm.col &lt;= 0, 1, _xlpm.col),
_xlpm.ref, OFFSET(INDIRECT(G280),_xlpm.adjRow,_xlpm.adjCol,1,1),
ADDRESS(_xlfn.IFS(ROW(_xlpm.ref)&lt;8,8,ROW(_xlpm.ref)&gt;27,27,TRUE,ROW(_xlpm.ref)),_xlfn.IFS(COLUMN(_xlpm.ref)&lt;5,5,COLUMN(_xlpm.ref)&gt;64,64,TRUE,COLUMN(_xlpm.ref)),4,1))</f>
        <v>AE9</v>
      </c>
      <c r="AI280" s="1" t="str" cm="1">
        <f t="array" aca="1" ref="AI280" ca="1">_xlfn.LET(
_xlpm.startCell, INDIRECT(AH280),
_xlpm.row, IF(_xlfn.XLOOKUP(LEFT(I280),$L$157:$L$164,$M$157:$M$164,,0,1),--RIGHT(I280)*_xlfn.XLOOKUP(LEFT(I280),$L$157:$L$164,$O$157:$O$164,,0,1),0),
_xlpm.col, IF(_xlfn.XLOOKUP(LEFT(I280),$L$157:$L$164,$N$157:$N$164,,0,1),--RIGHT(I280)*_xlfn.XLOOKUP(LEFT(I280),$L$157:$L$164,$P$157:$P$164,,0,1),0),
_xlpm.adjRow, IF(ROW(_xlpm.startCell) + _xlpm.row &lt;= 0, 1, _xlpm.row),
_xlpm.adjCol, IF(COLUMN(_xlpm.startCell) + _xlpm.col &lt;= 0, 1, _xlpm.col),
_xlpm.ref, OFFSET(INDIRECT(AH280),_xlpm.adjRow,_xlpm.adjCol,1,1),
ADDRESS(_xlfn.IFS(ROW(_xlpm.ref)&lt;8,8,ROW(_xlpm.ref)&gt;27,27,TRUE,ROW(_xlpm.ref)),_xlfn.IFS(COLUMN(_xlpm.ref)&lt;5,5,COLUMN(_xlpm.ref)&gt;64,64,TRUE,COLUMN(_xlpm.ref)),4,1))</f>
        <v>AF9</v>
      </c>
      <c r="AJ280" s="1" t="str" cm="1">
        <f t="array" aca="1" ref="AJ280" ca="1">_xlfn.LET(
_xlpm.startCell, INDIRECT(AI280),
_xlpm.row, IF(_xlfn.XLOOKUP(LEFT(J280),$L$157:$L$164,$M$157:$M$164,,0,1),--RIGHT(J280)*_xlfn.XLOOKUP(LEFT(J280),$L$157:$L$164,$O$157:$O$164,,0,1),0),
_xlpm.col, IF(_xlfn.XLOOKUP(LEFT(J280),$L$157:$L$164,$N$157:$N$164,,0,1),--RIGHT(J280)*_xlfn.XLOOKUP(LEFT(J280),$L$157:$L$164,$P$157:$P$164,,0,1),0),
_xlpm.adjRow, IF(ROW(_xlpm.startCell) + _xlpm.row &lt;= 0, 1, _xlpm.row),
_xlpm.adjCol, IF(COLUMN(_xlpm.startCell) + _xlpm.col &lt;= 0, 1, _xlpm.col),
_xlpm.ref, OFFSET(INDIRECT(AI280),_xlpm.adjRow,_xlpm.adjCol,1,1),
ADDRESS(_xlfn.IFS(ROW(_xlpm.ref)&lt;8,8,ROW(_xlpm.ref)&gt;27,27,TRUE,ROW(_xlpm.ref)),_xlfn.IFS(COLUMN(_xlpm.ref)&lt;5,5,COLUMN(_xlpm.ref)&gt;64,64,TRUE,COLUMN(_xlpm.ref)),4,1))</f>
        <v>AI8</v>
      </c>
      <c r="AK280" s="1" t="str" cm="1">
        <f t="array" aca="1" ref="AK280" ca="1">_xlfn.LET(
_xlpm.startCell, INDIRECT(AJ280),
_xlpm.row, IF(_xlfn.XLOOKUP(LEFT(K280),$L$157:$L$164,$M$157:$M$164,,0,1),--RIGHT(K280)*_xlfn.XLOOKUP(LEFT(K280),$L$157:$L$164,$O$157:$O$164,,0,1),0),
_xlpm.col, IF(_xlfn.XLOOKUP(LEFT(K280),$L$157:$L$164,$N$157:$N$164,,0,1),--RIGHT(K280)*_xlfn.XLOOKUP(LEFT(K280),$L$157:$L$164,$P$157:$P$164,,0,1),0),
_xlpm.adjRow, IF(ROW(_xlpm.startCell) + _xlpm.row &lt;= 0, 1, _xlpm.row),
_xlpm.adjCol, IF(COLUMN(_xlpm.startCell) + _xlpm.col &lt;= 0, 1, _xlpm.col),
_xlpm.ref, OFFSET(INDIRECT(AJ280),_xlpm.adjRow,_xlpm.adjCol,1,1),
ADDRESS(_xlfn.IFS(ROW(_xlpm.ref)&lt;8,8,ROW(_xlpm.ref)&gt;27,27,TRUE,ROW(_xlpm.ref)),_xlfn.IFS(COLUMN(_xlpm.ref)&lt;5,5,COLUMN(_xlpm.ref)&gt;64,64,TRUE,COLUMN(_xlpm.ref)),4,1))</f>
        <v>AI8</v>
      </c>
      <c r="AL280" s="1" t="str" cm="1">
        <f t="array" aca="1" ref="AL280" ca="1">_xlfn.LET(
_xlpm.startCell, INDIRECT(AK280),
_xlpm.row, IF(_xlfn.XLOOKUP(LEFT(L280),$L$157:$L$164,$M$157:$M$164,,0,1),--RIGHT(L280)*_xlfn.XLOOKUP(LEFT(L280),$L$157:$L$164,$O$157:$O$164,,0,1),0),
_xlpm.col, IF(_xlfn.XLOOKUP(LEFT(L280),$L$157:$L$164,$N$157:$N$164,,0,1),--RIGHT(L280)*_xlfn.XLOOKUP(LEFT(L280),$L$157:$L$164,$P$157:$P$164,,0,1),0),
_xlpm.adjRow, IF(ROW(_xlpm.startCell) + _xlpm.row &lt;= 0, 1, _xlpm.row),
_xlpm.adjCol, IF(COLUMN(_xlpm.startCell) + _xlpm.col &lt;= 0, 1, _xlpm.col),
_xlpm.ref, OFFSET(INDIRECT(AK280),_xlpm.adjRow,_xlpm.adjCol,1,1),
ADDRESS(_xlfn.IFS(ROW(_xlpm.ref)&lt;8,8,ROW(_xlpm.ref)&gt;27,27,TRUE,ROW(_xlpm.ref)),_xlfn.IFS(COLUMN(_xlpm.ref)&lt;5,5,COLUMN(_xlpm.ref)&gt;64,64,TRUE,COLUMN(_xlpm.ref)),4,1))</f>
        <v>AL8</v>
      </c>
      <c r="AM280" s="1" t="str" cm="1">
        <f t="array" aca="1" ref="AM280" ca="1">_xlfn.LET(
_xlpm.startCell, INDIRECT(AL280),
_xlpm.row, IF(_xlfn.XLOOKUP(LEFT(M280),$L$157:$L$164,$M$157:$M$164,,0,1),--RIGHT(M280)*_xlfn.XLOOKUP(LEFT(M280),$L$157:$L$164,$O$157:$O$164,,0,1),0),
_xlpm.col, IF(_xlfn.XLOOKUP(LEFT(M280),$L$157:$L$164,$N$157:$N$164,,0,1),--RIGHT(M280)*_xlfn.XLOOKUP(LEFT(M280),$L$157:$L$164,$P$157:$P$164,,0,1),0),
_xlpm.adjRow, IF(ROW(_xlpm.startCell) + _xlpm.row &lt;= 0, 1, _xlpm.row),
_xlpm.adjCol, IF(COLUMN(_xlpm.startCell) + _xlpm.col &lt;= 0, 1, _xlpm.col),
_xlpm.ref, OFFSET(INDIRECT(AL280),_xlpm.adjRow,_xlpm.adjCol,1,1),
ADDRESS(_xlfn.IFS(ROW(_xlpm.ref)&lt;8,8,ROW(_xlpm.ref)&gt;27,27,TRUE,ROW(_xlpm.ref)),_xlfn.IFS(COLUMN(_xlpm.ref)&lt;5,5,COLUMN(_xlpm.ref)&gt;64,64,TRUE,COLUMN(_xlpm.ref)),4,1))</f>
        <v>AS15</v>
      </c>
      <c r="AN280" s="1" t="str" cm="1">
        <f t="array" aca="1" ref="AN280" ca="1">_xlfn.LET(
_xlpm.startCell, INDIRECT(AM280),
_xlpm.row, IF(_xlfn.XLOOKUP(LEFT(N280),$L$157:$L$164,$M$157:$M$164,,0,1),--RIGHT(N280)*_xlfn.XLOOKUP(LEFT(N280),$L$157:$L$164,$O$157:$O$164,,0,1),0),
_xlpm.col, IF(_xlfn.XLOOKUP(LEFT(N280),$L$157:$L$164,$N$157:$N$164,,0,1),--RIGHT(N280)*_xlfn.XLOOKUP(LEFT(N280),$L$157:$L$164,$P$157:$P$164,,0,1),0),
_xlpm.adjRow, IF(ROW(_xlpm.startCell) + _xlpm.row &lt;= 0, 1, _xlpm.row),
_xlpm.adjCol, IF(COLUMN(_xlpm.startCell) + _xlpm.col &lt;= 0, 1, _xlpm.col),
_xlpm.ref, OFFSET(INDIRECT(AM280),_xlpm.adjRow,_xlpm.adjCol,1,1),
ADDRESS(_xlfn.IFS(ROW(_xlpm.ref)&lt;8,8,ROW(_xlpm.ref)&gt;27,27,TRUE,ROW(_xlpm.ref)),_xlfn.IFS(COLUMN(_xlpm.ref)&lt;5,5,COLUMN(_xlpm.ref)&gt;64,64,TRUE,COLUMN(_xlpm.ref)),4,1))</f>
        <v>AT15</v>
      </c>
      <c r="AO280" s="1" t="str" cm="1">
        <f t="array" aca="1" ref="AO280" ca="1">_xlfn.LET(
_xlpm.startCell, INDIRECT(AN280),
_xlpm.row, IF(_xlfn.XLOOKUP(LEFT(O280),$L$157:$L$164,$M$157:$M$164,,0,1),--RIGHT(O280)*_xlfn.XLOOKUP(LEFT(O280),$L$157:$L$164,$O$157:$O$164,,0,1),0),
_xlpm.col, IF(_xlfn.XLOOKUP(LEFT(O280),$L$157:$L$164,$N$157:$N$164,,0,1),--RIGHT(O280)*_xlfn.XLOOKUP(LEFT(O280),$L$157:$L$164,$P$157:$P$164,,0,1),0),
_xlpm.adjRow, IF(ROW(_xlpm.startCell) + _xlpm.row &lt;= 0, 1, _xlpm.row),
_xlpm.adjCol, IF(COLUMN(_xlpm.startCell) + _xlpm.col &lt;= 0, 1, _xlpm.col),
_xlpm.ref, OFFSET(INDIRECT(AN280),_xlpm.adjRow,_xlpm.adjCol,1,1),
ADDRESS(_xlfn.IFS(ROW(_xlpm.ref)&lt;8,8,ROW(_xlpm.ref)&gt;27,27,TRUE,ROW(_xlpm.ref)),_xlfn.IFS(COLUMN(_xlpm.ref)&lt;5,5,COLUMN(_xlpm.ref)&gt;64,64,TRUE,COLUMN(_xlpm.ref)),4,1))</f>
        <v>AY20</v>
      </c>
      <c r="AP280" s="1" t="str" cm="1">
        <f t="array" aca="1" ref="AP280" ca="1">_xlfn.LET(
_xlpm.startCell, INDIRECT(AO280),
_xlpm.row, IF(_xlfn.XLOOKUP(LEFT(P280),$L$157:$L$164,$M$157:$M$164,,0,1),--RIGHT(P280)*_xlfn.XLOOKUP(LEFT(P280),$L$157:$L$164,$O$157:$O$164,,0,1),0),
_xlpm.col, IF(_xlfn.XLOOKUP(LEFT(P280),$L$157:$L$164,$N$157:$N$164,,0,1),--RIGHT(P280)*_xlfn.XLOOKUP(LEFT(P280),$L$157:$L$164,$P$157:$P$164,,0,1),0),
_xlpm.adjRow, IF(ROW(_xlpm.startCell) + _xlpm.row &lt;= 0, 1, _xlpm.row),
_xlpm.adjCol, IF(COLUMN(_xlpm.startCell) + _xlpm.col &lt;= 0, 1, _xlpm.col),
_xlpm.ref, OFFSET(INDIRECT(AO280),_xlpm.adjRow,_xlpm.adjCol,1,1),
ADDRESS(_xlfn.IFS(ROW(_xlpm.ref)&lt;8,8,ROW(_xlpm.ref)&gt;27,27,TRUE,ROW(_xlpm.ref)),_xlfn.IFS(COLUMN(_xlpm.ref)&lt;5,5,COLUMN(_xlpm.ref)&gt;64,64,TRUE,COLUMN(_xlpm.ref)),4,1))</f>
        <v>AP11</v>
      </c>
      <c r="AQ280" s="1" t="str" cm="1">
        <f t="array" aca="1" ref="AQ280" ca="1">_xlfn.LET(
_xlpm.startCell, INDIRECT(AP280),
_xlpm.row, IF(_xlfn.XLOOKUP(LEFT(Q280),$L$157:$L$164,$M$157:$M$164,,0,1),--RIGHT(Q280)*_xlfn.XLOOKUP(LEFT(Q280),$L$157:$L$164,$O$157:$O$164,,0,1),0),
_xlpm.col, IF(_xlfn.XLOOKUP(LEFT(Q280),$L$157:$L$164,$N$157:$N$164,,0,1),--RIGHT(Q280)*_xlfn.XLOOKUP(LEFT(Q280),$L$157:$L$164,$P$157:$P$164,,0,1),0),
_xlpm.adjRow, IF(ROW(_xlpm.startCell) + _xlpm.row &lt;= 0, 1, _xlpm.row),
_xlpm.adjCol, IF(COLUMN(_xlpm.startCell) + _xlpm.col &lt;= 0, 1, _xlpm.col),
_xlpm.ref, OFFSET(INDIRECT(AP280),_xlpm.adjRow,_xlpm.adjCol,1,1),
ADDRESS(_xlfn.IFS(ROW(_xlpm.ref)&lt;8,8,ROW(_xlpm.ref)&gt;27,27,TRUE,ROW(_xlpm.ref)),_xlfn.IFS(COLUMN(_xlpm.ref)&lt;5,5,COLUMN(_xlpm.ref)&gt;64,64,TRUE,COLUMN(_xlpm.ref)),4,1))</f>
        <v>AP15</v>
      </c>
      <c r="AR280" s="1" t="str" cm="1">
        <f t="array" aca="1" ref="AR280" ca="1">_xlfn.LET(
_xlpm.startCell, INDIRECT(AQ280),
_xlpm.row, IF(_xlfn.XLOOKUP(LEFT(R280),$L$157:$L$164,$M$157:$M$164,,0,1),--RIGHT(R280)*_xlfn.XLOOKUP(LEFT(R280),$L$157:$L$164,$O$157:$O$164,,0,1),0),
_xlpm.col, IF(_xlfn.XLOOKUP(LEFT(R280),$L$157:$L$164,$N$157:$N$164,,0,1),--RIGHT(R280)*_xlfn.XLOOKUP(LEFT(R280),$L$157:$L$164,$P$157:$P$164,,0,1),0),
_xlpm.adjRow, IF(ROW(_xlpm.startCell) + _xlpm.row &lt;= 0, 1, _xlpm.row),
_xlpm.adjCol, IF(COLUMN(_xlpm.startCell) + _xlpm.col &lt;= 0, 1, _xlpm.col),
_xlpm.ref, OFFSET(INDIRECT(AQ280),_xlpm.adjRow,_xlpm.adjCol,1,1),
ADDRESS(_xlfn.IFS(ROW(_xlpm.ref)&lt;8,8,ROW(_xlpm.ref)&gt;27,27,TRUE,ROW(_xlpm.ref)),_xlfn.IFS(COLUMN(_xlpm.ref)&lt;5,5,COLUMN(_xlpm.ref)&gt;64,64,TRUE,COLUMN(_xlpm.ref)),4,1))</f>
        <v>AV9</v>
      </c>
      <c r="AS280" s="1" t="str" cm="1">
        <f t="array" aca="1" ref="AS280" ca="1">_xlfn.LET(
_xlpm.startCell, INDIRECT(AR280),
_xlpm.row, IF(_xlfn.XLOOKUP(LEFT(S280),$L$157:$L$164,$M$157:$M$164,,0,1),--RIGHT(S280)*_xlfn.XLOOKUP(LEFT(S280),$L$157:$L$164,$O$157:$O$164,,0,1),0),
_xlpm.col, IF(_xlfn.XLOOKUP(LEFT(S280),$L$157:$L$164,$N$157:$N$164,,0,1),--RIGHT(S280)*_xlfn.XLOOKUP(LEFT(S280),$L$157:$L$164,$P$157:$P$164,,0,1),0),
_xlpm.adjRow, IF(ROW(_xlpm.startCell) + _xlpm.row &lt;= 0, 1, _xlpm.row),
_xlpm.adjCol, IF(COLUMN(_xlpm.startCell) + _xlpm.col &lt;= 0, 1, _xlpm.col),
_xlpm.ref, OFFSET(INDIRECT(AR280),_xlpm.adjRow,_xlpm.adjCol,1,1),
ADDRESS(_xlfn.IFS(ROW(_xlpm.ref)&lt;8,8,ROW(_xlpm.ref)&gt;27,27,TRUE,ROW(_xlpm.ref)),_xlfn.IFS(COLUMN(_xlpm.ref)&lt;5,5,COLUMN(_xlpm.ref)&gt;64,64,TRUE,COLUMN(_xlpm.ref)),4,1))</f>
        <v>AY9</v>
      </c>
      <c r="AT280" s="1" t="str" cm="1">
        <f t="array" aca="1" ref="AT280" ca="1">_xlfn.LET(
_xlpm.startCell, INDIRECT(AS280),
_xlpm.row, IF(_xlfn.XLOOKUP(LEFT(T280),$L$157:$L$164,$M$157:$M$164,,0,1),--RIGHT(T280)*_xlfn.XLOOKUP(LEFT(T280),$L$157:$L$164,$O$157:$O$164,,0,1),0),
_xlpm.col, IF(_xlfn.XLOOKUP(LEFT(T280),$L$157:$L$164,$N$157:$N$164,,0,1),--RIGHT(T280)*_xlfn.XLOOKUP(LEFT(T280),$L$157:$L$164,$P$157:$P$164,,0,1),0),
_xlpm.adjRow, IF(ROW(_xlpm.startCell) + _xlpm.row &lt;= 0, 1, _xlpm.row),
_xlpm.adjCol, IF(COLUMN(_xlpm.startCell) + _xlpm.col &lt;= 0, 1, _xlpm.col),
_xlpm.ref, OFFSET(INDIRECT(AS280),_xlpm.adjRow,_xlpm.adjCol,1,1),
ADDRESS(_xlfn.IFS(ROW(_xlpm.ref)&lt;8,8,ROW(_xlpm.ref)&gt;27,27,TRUE,ROW(_xlpm.ref)),_xlfn.IFS(COLUMN(_xlpm.ref)&lt;5,5,COLUMN(_xlpm.ref)&gt;64,64,TRUE,COLUMN(_xlpm.ref)),4,1))</f>
        <v>AZ8</v>
      </c>
      <c r="AU280" s="1" t="str" cm="1">
        <f t="array" aca="1" ref="AU280" ca="1">_xlfn.LET(
_xlpm.startCell, INDIRECT(AT280),
_xlpm.row, IF(_xlfn.XLOOKUP(LEFT(U280),$L$157:$L$164,$M$157:$M$164,,0,1),--RIGHT(U280)*_xlfn.XLOOKUP(LEFT(U280),$L$157:$L$164,$O$157:$O$164,,0,1),0),
_xlpm.col, IF(_xlfn.XLOOKUP(LEFT(U280),$L$157:$L$164,$N$157:$N$164,,0,1),--RIGHT(U280)*_xlfn.XLOOKUP(LEFT(U280),$L$157:$L$164,$P$157:$P$164,,0,1),0),
_xlpm.adjRow, IF(ROW(_xlpm.startCell) + _xlpm.row &lt;= 0, 1, _xlpm.row),
_xlpm.adjCol, IF(COLUMN(_xlpm.startCell) + _xlpm.col &lt;= 0, 1, _xlpm.col),
_xlpm.ref, OFFSET(INDIRECT(AT280),_xlpm.adjRow,_xlpm.adjCol,1,1),
ADDRESS(_xlfn.IFS(ROW(_xlpm.ref)&lt;8,8,ROW(_xlpm.ref)&gt;27,27,TRUE,ROW(_xlpm.ref)),_xlfn.IFS(COLUMN(_xlpm.ref)&lt;5,5,COLUMN(_xlpm.ref)&gt;64,64,TRUE,COLUMN(_xlpm.ref)),4,1))</f>
        <v>AY8</v>
      </c>
      <c r="AV280" s="1" t="str" cm="1">
        <f t="array" aca="1" ref="AV280" ca="1">_xlfn.LET(
_xlpm.startCell, INDIRECT(AU280),
_xlpm.row, IF(_xlfn.XLOOKUP(LEFT(V280),$L$157:$L$164,$M$157:$M$164,,0,1),--RIGHT(V280)*_xlfn.XLOOKUP(LEFT(V280),$L$157:$L$164,$O$157:$O$164,,0,1),0),
_xlpm.col, IF(_xlfn.XLOOKUP(LEFT(V280),$L$157:$L$164,$N$157:$N$164,,0,1),--RIGHT(V280)*_xlfn.XLOOKUP(LEFT(V280),$L$157:$L$164,$P$157:$P$164,,0,1),0),
_xlpm.adjRow, IF(ROW(_xlpm.startCell) + _xlpm.row &lt;= 0, 1, _xlpm.row),
_xlpm.adjCol, IF(COLUMN(_xlpm.startCell) + _xlpm.col &lt;= 0, 1, _xlpm.col),
_xlpm.ref, OFFSET(INDIRECT(AU280),_xlpm.adjRow,_xlpm.adjCol,1,1),
ADDRESS(_xlfn.IFS(ROW(_xlpm.ref)&lt;8,8,ROW(_xlpm.ref)&gt;27,27,TRUE,ROW(_xlpm.ref)),_xlfn.IFS(COLUMN(_xlpm.ref)&lt;5,5,COLUMN(_xlpm.ref)&gt;64,64,TRUE,COLUMN(_xlpm.ref)),4,1))</f>
        <v>AQ16</v>
      </c>
      <c r="AW280" s="1" t="str" cm="1">
        <f t="array" aca="1" ref="AW280" ca="1">_xlfn.LET(
_xlpm.startCell, INDIRECT(AV280),
_xlpm.row, IF(_xlfn.XLOOKUP(LEFT(W280),$L$157:$L$164,$M$157:$M$164,,0,1),--RIGHT(W280)*_xlfn.XLOOKUP(LEFT(W280),$L$157:$L$164,$O$157:$O$164,,0,1),0),
_xlpm.col, IF(_xlfn.XLOOKUP(LEFT(W280),$L$157:$L$164,$N$157:$N$164,,0,1),--RIGHT(W280)*_xlfn.XLOOKUP(LEFT(W280),$L$157:$L$164,$P$157:$P$164,,0,1),0),
_xlpm.adjRow, IF(ROW(_xlpm.startCell) + _xlpm.row &lt;= 0, 1, _xlpm.row),
_xlpm.adjCol, IF(COLUMN(_xlpm.startCell) + _xlpm.col &lt;= 0, 1, _xlpm.col),
_xlpm.ref, OFFSET(INDIRECT(AV280),_xlpm.adjRow,_xlpm.adjCol,1,1),
ADDRESS(_xlfn.IFS(ROW(_xlpm.ref)&lt;8,8,ROW(_xlpm.ref)&gt;27,27,TRUE,ROW(_xlpm.ref)),_xlfn.IFS(COLUMN(_xlpm.ref)&lt;5,5,COLUMN(_xlpm.ref)&gt;64,64,TRUE,COLUMN(_xlpm.ref)),4,1))</f>
        <v>AY8</v>
      </c>
      <c r="AX280" s="1" t="str" cm="1">
        <f t="array" aca="1" ref="AX280" ca="1">_xlfn.LET(
_xlpm.startCell, INDIRECT(AW280),
_xlpm.row, IF(_xlfn.XLOOKUP(LEFT(X280),$L$157:$L$164,$M$157:$M$164,,0,1),--RIGHT(X280)*_xlfn.XLOOKUP(LEFT(X280),$L$157:$L$164,$O$157:$O$164,,0,1),0),
_xlpm.col, IF(_xlfn.XLOOKUP(LEFT(X280),$L$157:$L$164,$N$157:$N$164,,0,1),--RIGHT(X280)*_xlfn.XLOOKUP(LEFT(X280),$L$157:$L$164,$P$157:$P$164,,0,1),0),
_xlpm.adjRow, IF(ROW(_xlpm.startCell) + _xlpm.row &lt;= 0, 1, _xlpm.row),
_xlpm.adjCol, IF(COLUMN(_xlpm.startCell) + _xlpm.col &lt;= 0, 1, _xlpm.col),
_xlpm.ref, OFFSET(INDIRECT(AW280),_xlpm.adjRow,_xlpm.adjCol,1,1),
ADDRESS(_xlfn.IFS(ROW(_xlpm.ref)&lt;8,8,ROW(_xlpm.ref)&gt;27,27,TRUE,ROW(_xlpm.ref)),_xlfn.IFS(COLUMN(_xlpm.ref)&lt;5,5,COLUMN(_xlpm.ref)&gt;64,64,TRUE,COLUMN(_xlpm.ref)),4,1))</f>
        <v>BC8</v>
      </c>
      <c r="AY280" s="1" t="str" cm="1">
        <f t="array" aca="1" ref="AY280" ca="1">_xlfn.LET(
_xlpm.startCell, INDIRECT(AX280),
_xlpm.row, IF(_xlfn.XLOOKUP(LEFT(Y280),$L$157:$L$164,$M$157:$M$164,,0,1),--RIGHT(Y280)*_xlfn.XLOOKUP(LEFT(Y280),$L$157:$L$164,$O$157:$O$164,,0,1),0),
_xlpm.col, IF(_xlfn.XLOOKUP(LEFT(Y280),$L$157:$L$164,$N$157:$N$164,,0,1),--RIGHT(Y280)*_xlfn.XLOOKUP(LEFT(Y280),$L$157:$L$164,$P$157:$P$164,,0,1),0),
_xlpm.adjRow, IF(ROW(_xlpm.startCell) + _xlpm.row &lt;= 0, 1, _xlpm.row),
_xlpm.adjCol, IF(COLUMN(_xlpm.startCell) + _xlpm.col &lt;= 0, 1, _xlpm.col),
_xlpm.ref, OFFSET(INDIRECT(AX280),_xlpm.adjRow,_xlpm.adjCol,1,1),
ADDRESS(_xlfn.IFS(ROW(_xlpm.ref)&lt;8,8,ROW(_xlpm.ref)&gt;27,27,TRUE,ROW(_xlpm.ref)),_xlfn.IFS(COLUMN(_xlpm.ref)&lt;5,5,COLUMN(_xlpm.ref)&gt;64,64,TRUE,COLUMN(_xlpm.ref)),4,1))</f>
        <v>BL17</v>
      </c>
      <c r="AZ280" s="1" t="str" cm="1">
        <f t="array" aca="1" ref="AZ280" ca="1">_xlfn.LET(
_xlpm.startCell, INDIRECT(AY280),
_xlpm.row, IF(_xlfn.XLOOKUP(LEFT(Z280),$L$157:$L$164,$M$157:$M$164,,0,1),--RIGHT(Z280)*_xlfn.XLOOKUP(LEFT(Z280),$L$157:$L$164,$O$157:$O$164,,0,1),0),
_xlpm.col, IF(_xlfn.XLOOKUP(LEFT(Z280),$L$157:$L$164,$N$157:$N$164,,0,1),--RIGHT(Z280)*_xlfn.XLOOKUP(LEFT(Z280),$L$157:$L$164,$P$157:$P$164,,0,1),0),
_xlpm.adjRow, IF(ROW(_xlpm.startCell) + _xlpm.row &lt;= 0, 1, _xlpm.row),
_xlpm.adjCol, IF(COLUMN(_xlpm.startCell) + _xlpm.col &lt;= 0, 1, _xlpm.col),
_xlpm.ref, OFFSET(INDIRECT(AY280),_xlpm.adjRow,_xlpm.adjCol,1,1),
ADDRESS(_xlfn.IFS(ROW(_xlpm.ref)&lt;8,8,ROW(_xlpm.ref)&gt;27,27,TRUE,ROW(_xlpm.ref)),_xlfn.IFS(COLUMN(_xlpm.ref)&lt;5,5,COLUMN(_xlpm.ref)&gt;64,64,TRUE,COLUMN(_xlpm.ref)),4,1))</f>
        <v>BL22</v>
      </c>
      <c r="BA280" s="1" t="str" cm="1">
        <f t="array" aca="1" ref="BA280" ca="1">_xlfn.LET(
_xlpm.startCell, INDIRECT(AZ280),
_xlpm.row, IF(_xlfn.XLOOKUP(LEFT(AA280),$L$157:$L$164,$M$157:$M$164,,0,1),--RIGHT(AA280)*_xlfn.XLOOKUP(LEFT(AA280),$L$157:$L$164,$O$157:$O$164,,0,1),0),
_xlpm.col, IF(_xlfn.XLOOKUP(LEFT(AA280),$L$157:$L$164,$N$157:$N$164,,0,1),--RIGHT(AA280)*_xlfn.XLOOKUP(LEFT(AA280),$L$157:$L$164,$P$157:$P$164,,0,1),0),
_xlpm.adjRow, IF(ROW(_xlpm.startCell) + _xlpm.row &lt;= 0, 1, _xlpm.row),
_xlpm.adjCol, IF(COLUMN(_xlpm.startCell) + _xlpm.col &lt;= 0, 1, _xlpm.col),
_xlpm.ref, OFFSET(INDIRECT(AZ280),_xlpm.adjRow,_xlpm.adjCol,1,1),
ADDRESS(_xlfn.IFS(ROW(_xlpm.ref)&lt;8,8,ROW(_xlpm.ref)&gt;27,27,TRUE,ROW(_xlpm.ref)),_xlfn.IFS(COLUMN(_xlpm.ref)&lt;5,5,COLUMN(_xlpm.ref)&gt;64,64,TRUE,COLUMN(_xlpm.ref)),4,1))</f>
        <v>BL22</v>
      </c>
      <c r="BB280" s="1" t="str" cm="1">
        <f t="array" aca="1" ref="BB280" ca="1">_xlfn.LET(
_xlpm.startCell, INDIRECT(BA280),
_xlpm.row, IF(_xlfn.XLOOKUP(LEFT(AB280),$L$157:$L$164,$M$157:$M$164,,0,1),--RIGHT(AB280)*_xlfn.XLOOKUP(LEFT(AB280),$L$157:$L$164,$O$157:$O$164,,0,1),0),
_xlpm.col, IF(_xlfn.XLOOKUP(LEFT(AB280),$L$157:$L$164,$N$157:$N$164,,0,1),--RIGHT(AB280)*_xlfn.XLOOKUP(LEFT(AB280),$L$157:$L$164,$P$157:$P$164,,0,1),0),
_xlpm.adjRow, IF(ROW(_xlpm.startCell) + _xlpm.row &lt;= 0, 1, _xlpm.row),
_xlpm.adjCol, IF(COLUMN(_xlpm.startCell) + _xlpm.col &lt;= 0, 1, _xlpm.col),
_xlpm.ref, OFFSET(INDIRECT(BA280),_xlpm.adjRow,_xlpm.adjCol,1,1),
ADDRESS(_xlfn.IFS(ROW(_xlpm.ref)&lt;8,8,ROW(_xlpm.ref)&gt;27,27,TRUE,ROW(_xlpm.ref)),_xlfn.IFS(COLUMN(_xlpm.ref)&lt;5,5,COLUMN(_xlpm.ref)&gt;64,64,TRUE,COLUMN(_xlpm.ref)),4,1))</f>
        <v>BL20</v>
      </c>
      <c r="BC280" s="1" t="str" cm="1">
        <f t="array" aca="1" ref="BC280" ca="1">_xlfn.LET(
_xlpm.startCell, INDIRECT(BB280),
_xlpm.row, IF(_xlfn.XLOOKUP(LEFT(AC280),$L$157:$L$164,$M$157:$M$164,,0,1),--RIGHT(AC280)*_xlfn.XLOOKUP(LEFT(AC280),$L$157:$L$164,$O$157:$O$164,,0,1),0),
_xlpm.col, IF(_xlfn.XLOOKUP(LEFT(AC280),$L$157:$L$164,$N$157:$N$164,,0,1),--RIGHT(AC280)*_xlfn.XLOOKUP(LEFT(AC280),$L$157:$L$164,$P$157:$P$164,,0,1),0),
_xlpm.adjRow, IF(ROW(_xlpm.startCell) + _xlpm.row &lt;= 0, 1, _xlpm.row),
_xlpm.adjCol, IF(COLUMN(_xlpm.startCell) + _xlpm.col &lt;= 0, 1, _xlpm.col),
_xlpm.ref, OFFSET(INDIRECT(BB280),_xlpm.adjRow,_xlpm.adjCol,1,1),
ADDRESS(_xlfn.IFS(ROW(_xlpm.ref)&lt;8,8,ROW(_xlpm.ref)&gt;27,27,TRUE,ROW(_xlpm.ref)),_xlfn.IFS(COLUMN(_xlpm.ref)&lt;5,5,COLUMN(_xlpm.ref)&gt;64,64,TRUE,COLUMN(_xlpm.ref)),4,1))</f>
        <v>BL19</v>
      </c>
      <c r="BD280" s="1" t="str" cm="1">
        <f t="array" aca="1" ref="BD280" ca="1">_xlfn.LET(
_xlpm.startCell, INDIRECT(BC280),
_xlpm.row, IF(_xlfn.XLOOKUP(LEFT(AD280),$L$157:$L$164,$M$157:$M$164,,0,1),--RIGHT(AD280)*_xlfn.XLOOKUP(LEFT(AD280),$L$157:$L$164,$O$157:$O$164,,0,1),0),
_xlpm.col, IF(_xlfn.XLOOKUP(LEFT(AD280),$L$157:$L$164,$N$157:$N$164,,0,1),--RIGHT(AD280)*_xlfn.XLOOKUP(LEFT(AD280),$L$157:$L$164,$P$157:$P$164,,0,1),0),
_xlpm.adjRow, IF(ROW(_xlpm.startCell) + _xlpm.row &lt;= 0, 1, _xlpm.row),
_xlpm.adjCol, IF(COLUMN(_xlpm.startCell) + _xlpm.col &lt;= 0, 1, _xlpm.col),
_xlpm.ref, OFFSET(INDIRECT(BC280),_xlpm.adjRow,_xlpm.adjCol,1,1),
ADDRESS(_xlfn.IFS(ROW(_xlpm.ref)&lt;8,8,ROW(_xlpm.ref)&gt;27,27,TRUE,ROW(_xlpm.ref)),_xlfn.IFS(COLUMN(_xlpm.ref)&lt;5,5,COLUMN(_xlpm.ref)&gt;64,64,TRUE,COLUMN(_xlpm.ref)),4,1))</f>
        <v>BL19</v>
      </c>
      <c r="BE280" s="1" t="str" cm="1">
        <f t="array" aca="1" ref="BE280" ca="1">_xlfn.LET(
_xlpm.startCell, INDIRECT(BD280),
_xlpm.row, IF(_xlfn.XLOOKUP(LEFT(AE280),$L$157:$L$164,$M$157:$M$164,,0,1),--RIGHT(AE280)*_xlfn.XLOOKUP(LEFT(AE280),$L$157:$L$164,$O$157:$O$164,,0,1),0),
_xlpm.col, IF(_xlfn.XLOOKUP(LEFT(AE280),$L$157:$L$164,$N$157:$N$164,,0,1),--RIGHT(AE280)*_xlfn.XLOOKUP(LEFT(AE280),$L$157:$L$164,$P$157:$P$164,,0,1),0),
_xlpm.adjRow, IF(ROW(_xlpm.startCell) + _xlpm.row &lt;= 0, 1, _xlpm.row),
_xlpm.adjCol, IF(COLUMN(_xlpm.startCell) + _xlpm.col &lt;= 0, 1, _xlpm.col),
_xlpm.ref, OFFSET(INDIRECT(BD280),_xlpm.adjRow,_xlpm.adjCol,1,1),
ADDRESS(_xlfn.IFS(ROW(_xlpm.ref)&lt;8,8,ROW(_xlpm.ref)&gt;27,27,TRUE,ROW(_xlpm.ref)),_xlfn.IFS(COLUMN(_xlpm.ref)&lt;5,5,COLUMN(_xlpm.ref)&gt;64,64,TRUE,COLUMN(_xlpm.ref)),4,1))</f>
        <v>BK18</v>
      </c>
      <c r="BF280" s="1" t="str" cm="1">
        <f t="array" aca="1" ref="BF280" ca="1">_xlfn.LET(
_xlpm.startCell, INDIRECT(BE280),
_xlpm.row, IF(_xlfn.XLOOKUP(LEFT(AF280),$L$157:$L$164,$M$157:$M$164,,0,1),--RIGHT(AF280)*_xlfn.XLOOKUP(LEFT(AF280),$L$157:$L$164,$O$157:$O$164,,0,1),0),
_xlpm.col, IF(_xlfn.XLOOKUP(LEFT(AF280),$L$157:$L$164,$N$157:$N$164,,0,1),--RIGHT(AF280)*_xlfn.XLOOKUP(LEFT(AF280),$L$157:$L$164,$P$157:$P$164,,0,1),0),
_xlpm.adjRow, IF(ROW(_xlpm.startCell) + _xlpm.row &lt;= 0, 1, _xlpm.row),
_xlpm.adjCol, IF(COLUMN(_xlpm.startCell) + _xlpm.col &lt;= 0, 1, _xlpm.col),
_xlpm.ref, OFFSET(INDIRECT(BE280),_xlpm.adjRow,_xlpm.adjCol,1,1),
ADDRESS(_xlfn.IFS(ROW(_xlpm.ref)&lt;8,8,ROW(_xlpm.ref)&gt;27,27,TRUE,ROW(_xlpm.ref)),_xlfn.IFS(COLUMN(_xlpm.ref)&lt;5,5,COLUMN(_xlpm.ref)&gt;64,64,TRUE,COLUMN(_xlpm.ref)),4,1))</f>
        <v>BK14</v>
      </c>
      <c r="BG280" s="4"/>
      <c r="BH280" s="4" t="b" cm="1">
        <f t="array" aca="1" ref="BH280" ca="1">AND(ROW(INDIRECT(AH280,TRUE))&gt;=8,OR(COLUMN(INDIRECT(AH280, TRUE))&gt;=60,COLUMN(INDIRECT(AH280, TRUE))&lt;=9))</f>
        <v>0</v>
      </c>
      <c r="BI280" s="4" t="b" cm="1">
        <f t="array" aca="1" ref="BI280" ca="1">AND(ROW(INDIRECT(AI280,TRUE))&gt;=8,OR(COLUMN(INDIRECT(AI280, TRUE))&gt;=60,COLUMN(INDIRECT(AI280, TRUE))&lt;=9))</f>
        <v>0</v>
      </c>
      <c r="BJ280" s="4" t="b" cm="1">
        <f t="array" aca="1" ref="BJ280" ca="1">AND(ROW(INDIRECT(AJ280,TRUE))&gt;=8,OR(COLUMN(INDIRECT(AJ280, TRUE))&gt;=60,COLUMN(INDIRECT(AJ280, TRUE))&lt;=9))</f>
        <v>0</v>
      </c>
      <c r="BK280" s="4" t="b" cm="1">
        <f t="array" aca="1" ref="BK280" ca="1">AND(ROW(INDIRECT(AK280,TRUE))&gt;=8,OR(COLUMN(INDIRECT(AK280, TRUE))&gt;=60,COLUMN(INDIRECT(AK280, TRUE))&lt;=9))</f>
        <v>0</v>
      </c>
      <c r="BL280" s="4" t="b" cm="1">
        <f t="array" aca="1" ref="BL280" ca="1">AND(ROW(INDIRECT(AL280,TRUE))&gt;=8,OR(COLUMN(INDIRECT(AL280, TRUE))&gt;=60,COLUMN(INDIRECT(AL280, TRUE))&lt;=9))</f>
        <v>0</v>
      </c>
      <c r="BM280" s="4" t="b" cm="1">
        <f t="array" aca="1" ref="BM280" ca="1">AND(ROW(INDIRECT(AM280,TRUE))&gt;=8,OR(COLUMN(INDIRECT(AM280, TRUE))&gt;=60,COLUMN(INDIRECT(AM280, TRUE))&lt;=9))</f>
        <v>0</v>
      </c>
      <c r="BN280" s="4" t="b" cm="1">
        <f t="array" aca="1" ref="BN280" ca="1">AND(ROW(INDIRECT(AN280,TRUE))&gt;=8,OR(COLUMN(INDIRECT(AN280, TRUE))&gt;=60,COLUMN(INDIRECT(AN280, TRUE))&lt;=9))</f>
        <v>0</v>
      </c>
      <c r="BO280" s="4" t="b" cm="1">
        <f t="array" aca="1" ref="BO280" ca="1">AND(ROW(INDIRECT(AO280,TRUE))&gt;=8,OR(COLUMN(INDIRECT(AO280, TRUE))&gt;=60,COLUMN(INDIRECT(AO280, TRUE))&lt;=9))</f>
        <v>0</v>
      </c>
      <c r="BP280" s="4" t="b" cm="1">
        <f t="array" aca="1" ref="BP280" ca="1">AND(ROW(INDIRECT(AP280,TRUE))&gt;=8,OR(COLUMN(INDIRECT(AP280, TRUE))&gt;=60,COLUMN(INDIRECT(AP280, TRUE))&lt;=9))</f>
        <v>0</v>
      </c>
      <c r="BQ280" s="4" t="b" cm="1">
        <f t="array" aca="1" ref="BQ280" ca="1">AND(ROW(INDIRECT(AQ280,TRUE))&gt;=8,OR(COLUMN(INDIRECT(AQ280, TRUE))&gt;=60,COLUMN(INDIRECT(AQ280, TRUE))&lt;=9))</f>
        <v>0</v>
      </c>
      <c r="BR280" s="4" t="b" cm="1">
        <f t="array" aca="1" ref="BR280" ca="1">AND(ROW(INDIRECT(AR280,TRUE))&gt;=8,OR(COLUMN(INDIRECT(AR280, TRUE))&gt;=60,COLUMN(INDIRECT(AR280, TRUE))&lt;=9))</f>
        <v>0</v>
      </c>
      <c r="BS280" s="4" t="b" cm="1">
        <f t="array" aca="1" ref="BS280" ca="1">AND(ROW(INDIRECT(AS280,TRUE))&gt;=8,OR(COLUMN(INDIRECT(AS280, TRUE))&gt;=60,COLUMN(INDIRECT(AS280, TRUE))&lt;=9))</f>
        <v>0</v>
      </c>
      <c r="BT280" s="4" t="b" cm="1">
        <f t="array" aca="1" ref="BT280" ca="1">AND(ROW(INDIRECT(AT280,TRUE))&gt;=8,OR(COLUMN(INDIRECT(AT280, TRUE))&gt;=60,COLUMN(INDIRECT(AT280, TRUE))&lt;=9))</f>
        <v>0</v>
      </c>
      <c r="BU280" s="4" t="b" cm="1">
        <f t="array" aca="1" ref="BU280" ca="1">AND(ROW(INDIRECT(AU280,TRUE))&gt;=8,OR(COLUMN(INDIRECT(AU280, TRUE))&gt;=60,COLUMN(INDIRECT(AU280, TRUE))&lt;=9))</f>
        <v>0</v>
      </c>
      <c r="BV280" s="4" t="b" cm="1">
        <f t="array" aca="1" ref="BV280" ca="1">AND(ROW(INDIRECT(AV280,TRUE))&gt;=8,OR(COLUMN(INDIRECT(AV280, TRUE))&gt;=60,COLUMN(INDIRECT(AV280, TRUE))&lt;=9))</f>
        <v>0</v>
      </c>
      <c r="BW280" s="4" t="b" cm="1">
        <f t="array" aca="1" ref="BW280" ca="1">AND(ROW(INDIRECT(AW280,TRUE))&gt;=8,OR(COLUMN(INDIRECT(AW280, TRUE))&gt;=60,COLUMN(INDIRECT(AW280, TRUE))&lt;=9))</f>
        <v>0</v>
      </c>
      <c r="BX280" s="4" t="b" cm="1">
        <f t="array" aca="1" ref="BX280" ca="1">AND(ROW(INDIRECT(AX280,TRUE))&gt;=8,OR(COLUMN(INDIRECT(AX280, TRUE))&gt;=60,COLUMN(INDIRECT(AX280, TRUE))&lt;=9))</f>
        <v>0</v>
      </c>
      <c r="BY280" s="4" t="b" cm="1">
        <f t="array" aca="1" ref="BY280" ca="1">AND(ROW(INDIRECT(AY280,TRUE))&gt;=8,OR(COLUMN(INDIRECT(AY280, TRUE))&gt;=60,COLUMN(INDIRECT(AY280, TRUE))&lt;=9))</f>
        <v>1</v>
      </c>
      <c r="BZ280" s="4" t="b" cm="1">
        <f t="array" aca="1" ref="BZ280" ca="1">AND(ROW(INDIRECT(AZ280,TRUE))&gt;=8,OR(COLUMN(INDIRECT(AZ280, TRUE))&gt;=60,COLUMN(INDIRECT(AZ280, TRUE))&lt;=9))</f>
        <v>1</v>
      </c>
      <c r="CA280" s="4" t="b" cm="1">
        <f t="array" aca="1" ref="CA280" ca="1">AND(ROW(INDIRECT(BA280,TRUE))&gt;=8,OR(COLUMN(INDIRECT(BA280, TRUE))&gt;=60,COLUMN(INDIRECT(BA280, TRUE))&lt;=9))</f>
        <v>1</v>
      </c>
      <c r="CB280" s="4" t="b" cm="1">
        <f t="array" aca="1" ref="CB280" ca="1">AND(ROW(INDIRECT(BB280,TRUE))&gt;=8,OR(COLUMN(INDIRECT(BB280, TRUE))&gt;=60,COLUMN(INDIRECT(BB280, TRUE))&lt;=9))</f>
        <v>1</v>
      </c>
      <c r="CC280" s="4" t="b" cm="1">
        <f t="array" aca="1" ref="CC280" ca="1">AND(ROW(INDIRECT(BC280,TRUE))&gt;=8,OR(COLUMN(INDIRECT(BC280, TRUE))&gt;=60,COLUMN(INDIRECT(BC280, TRUE))&lt;=9))</f>
        <v>1</v>
      </c>
      <c r="CD280" s="4" t="b" cm="1">
        <f t="array" aca="1" ref="CD280" ca="1">AND(ROW(INDIRECT(BD280,TRUE))&gt;=8,OR(COLUMN(INDIRECT(BD280, TRUE))&gt;=60,COLUMN(INDIRECT(BD280, TRUE))&lt;=9))</f>
        <v>1</v>
      </c>
      <c r="CE280" s="4" t="b" cm="1">
        <f t="array" aca="1" ref="CE280" ca="1">AND(ROW(INDIRECT(BE280,TRUE))&gt;=8,OR(COLUMN(INDIRECT(BE280, TRUE))&gt;=60,COLUMN(INDIRECT(BE280, TRUE))&lt;=9))</f>
        <v>1</v>
      </c>
      <c r="CF280" s="4" t="b" cm="1">
        <f t="array" aca="1" ref="CF280" ca="1">AND(ROW(INDIRECT(BF280,TRUE))&gt;=8,OR(COLUMN(INDIRECT(BF280, TRUE))&gt;=60,COLUMN(INDIRECT(BF280, TRUE))&lt;=9))</f>
        <v>1</v>
      </c>
      <c r="CG280" s="4"/>
      <c r="CH280" s="215">
        <f t="shared" ca="1" si="7"/>
        <v>18</v>
      </c>
      <c r="CI280" s="4"/>
    </row>
    <row r="281" spans="2:250" s="1" customFormat="1" ht="23.25">
      <c r="B281" s="14">
        <f t="shared" si="8"/>
        <v>133</v>
      </c>
      <c r="C281" s="12">
        <v>7</v>
      </c>
      <c r="D281" s="161">
        <v>10</v>
      </c>
      <c r="E281" s="21">
        <f ca="1"/>
        <v>22</v>
      </c>
      <c r="F281" s="5"/>
      <c r="G281" s="15" t="s">
        <v>15</v>
      </c>
      <c r="H281" s="15" t="s">
        <v>108</v>
      </c>
      <c r="I281" s="15" t="s">
        <v>78</v>
      </c>
      <c r="J281" s="15" t="s">
        <v>121</v>
      </c>
      <c r="K281" s="15" t="s">
        <v>121</v>
      </c>
      <c r="L281" s="15" t="s">
        <v>69</v>
      </c>
      <c r="M281" s="15" t="s">
        <v>87</v>
      </c>
      <c r="N281" s="15" t="s">
        <v>93</v>
      </c>
      <c r="O281" s="15" t="s">
        <v>86</v>
      </c>
      <c r="P281" s="15" t="s">
        <v>66</v>
      </c>
      <c r="Q281" s="15" t="s">
        <v>110</v>
      </c>
      <c r="R281" s="15" t="s">
        <v>77</v>
      </c>
      <c r="S281" s="15" t="s">
        <v>84</v>
      </c>
      <c r="T281" s="15" t="s">
        <v>88</v>
      </c>
      <c r="U281" s="15" t="s">
        <v>83</v>
      </c>
      <c r="V281" s="15" t="s">
        <v>82</v>
      </c>
      <c r="W281" s="15" t="s">
        <v>65</v>
      </c>
      <c r="X281" s="15" t="s">
        <v>72</v>
      </c>
      <c r="Y281" s="15" t="s">
        <v>57</v>
      </c>
      <c r="Z281" s="15" t="s">
        <v>81</v>
      </c>
      <c r="AA281" s="15" t="s">
        <v>58</v>
      </c>
      <c r="AB281" s="15" t="s">
        <v>56</v>
      </c>
      <c r="AC281" s="15" t="s">
        <v>52</v>
      </c>
      <c r="AD281" s="15" t="s">
        <v>50</v>
      </c>
      <c r="AE281" s="15" t="s">
        <v>82</v>
      </c>
      <c r="AF281" s="15" t="s">
        <v>75</v>
      </c>
      <c r="AH281" s="1" t="str" cm="1">
        <f t="array" aca="1" ref="AH281" ca="1">_xlfn.LET(
_xlpm.startCell, INDIRECT(G281),
_xlpm.row, IF(_xlfn.XLOOKUP(LEFT(H281),$L$157:$L$164,$M$157:$M$164,,0,1),--RIGHT(H281)*_xlfn.XLOOKUP(LEFT(H281),$L$157:$L$164,$O$157:$O$164,,0,1),0),
_xlpm.col, IF(_xlfn.XLOOKUP(LEFT(H281),$L$157:$L$164,$N$157:$N$164,,0,1),--RIGHT(H281)*_xlfn.XLOOKUP(LEFT(H281),$L$157:$L$164,$P$157:$P$164,,0,1),0),
_xlpm.adjRow, IF(ROW(_xlpm.startCell) + _xlpm.row &lt;= 0, 1, _xlpm.row),
_xlpm.adjCol, IF(COLUMN(_xlpm.startCell) + _xlpm.col &lt;= 0, 1, _xlpm.col),
_xlpm.ref, OFFSET(INDIRECT(G281),_xlpm.adjRow,_xlpm.adjCol,1,1),
ADDRESS(_xlfn.IFS(ROW(_xlpm.ref)&lt;8,8,ROW(_xlpm.ref)&gt;27,27,TRUE,ROW(_xlpm.ref)),_xlfn.IFS(COLUMN(_xlpm.ref)&lt;5,5,COLUMN(_xlpm.ref)&gt;64,64,TRUE,COLUMN(_xlpm.ref)),4,1))</f>
        <v>O12</v>
      </c>
      <c r="AI281" s="1" t="str" cm="1">
        <f t="array" aca="1" ref="AI281" ca="1">_xlfn.LET(
_xlpm.startCell, INDIRECT(AH281),
_xlpm.row, IF(_xlfn.XLOOKUP(LEFT(I281),$L$157:$L$164,$M$157:$M$164,,0,1),--RIGHT(I281)*_xlfn.XLOOKUP(LEFT(I281),$L$157:$L$164,$O$157:$O$164,,0,1),0),
_xlpm.col, IF(_xlfn.XLOOKUP(LEFT(I281),$L$157:$L$164,$N$157:$N$164,,0,1),--RIGHT(I281)*_xlfn.XLOOKUP(LEFT(I281),$L$157:$L$164,$P$157:$P$164,,0,1),0),
_xlpm.adjRow, IF(ROW(_xlpm.startCell) + _xlpm.row &lt;= 0, 1, _xlpm.row),
_xlpm.adjCol, IF(COLUMN(_xlpm.startCell) + _xlpm.col &lt;= 0, 1, _xlpm.col),
_xlpm.ref, OFFSET(INDIRECT(AH281),_xlpm.adjRow,_xlpm.adjCol,1,1),
ADDRESS(_xlfn.IFS(ROW(_xlpm.ref)&lt;8,8,ROW(_xlpm.ref)&gt;27,27,TRUE,ROW(_xlpm.ref)),_xlfn.IFS(COLUMN(_xlpm.ref)&lt;5,5,COLUMN(_xlpm.ref)&gt;64,64,TRUE,COLUMN(_xlpm.ref)),4,1))</f>
        <v>Q14</v>
      </c>
      <c r="AJ281" s="1" t="str" cm="1">
        <f t="array" aca="1" ref="AJ281" ca="1">_xlfn.LET(
_xlpm.startCell, INDIRECT(AI281),
_xlpm.row, IF(_xlfn.XLOOKUP(LEFT(J281),$L$157:$L$164,$M$157:$M$164,,0,1),--RIGHT(J281)*_xlfn.XLOOKUP(LEFT(J281),$L$157:$L$164,$O$157:$O$164,,0,1),0),
_xlpm.col, IF(_xlfn.XLOOKUP(LEFT(J281),$L$157:$L$164,$N$157:$N$164,,0,1),--RIGHT(J281)*_xlfn.XLOOKUP(LEFT(J281),$L$157:$L$164,$P$157:$P$164,,0,1),0),
_xlpm.adjRow, IF(ROW(_xlpm.startCell) + _xlpm.row &lt;= 0, 1, _xlpm.row),
_xlpm.adjCol, IF(COLUMN(_xlpm.startCell) + _xlpm.col &lt;= 0, 1, _xlpm.col),
_xlpm.ref, OFFSET(INDIRECT(AI281),_xlpm.adjRow,_xlpm.adjCol,1,1),
ADDRESS(_xlfn.IFS(ROW(_xlpm.ref)&lt;8,8,ROW(_xlpm.ref)&gt;27,27,TRUE,ROW(_xlpm.ref)),_xlfn.IFS(COLUMN(_xlpm.ref)&lt;5,5,COLUMN(_xlpm.ref)&gt;64,64,TRUE,COLUMN(_xlpm.ref)),4,1))</f>
        <v>Q10</v>
      </c>
      <c r="AK281" s="1" t="str" cm="1">
        <f t="array" aca="1" ref="AK281" ca="1">_xlfn.LET(
_xlpm.startCell, INDIRECT(AJ281),
_xlpm.row, IF(_xlfn.XLOOKUP(LEFT(K281),$L$157:$L$164,$M$157:$M$164,,0,1),--RIGHT(K281)*_xlfn.XLOOKUP(LEFT(K281),$L$157:$L$164,$O$157:$O$164,,0,1),0),
_xlpm.col, IF(_xlfn.XLOOKUP(LEFT(K281),$L$157:$L$164,$N$157:$N$164,,0,1),--RIGHT(K281)*_xlfn.XLOOKUP(LEFT(K281),$L$157:$L$164,$P$157:$P$164,,0,1),0),
_xlpm.adjRow, IF(ROW(_xlpm.startCell) + _xlpm.row &lt;= 0, 1, _xlpm.row),
_xlpm.adjCol, IF(COLUMN(_xlpm.startCell) + _xlpm.col &lt;= 0, 1, _xlpm.col),
_xlpm.ref, OFFSET(INDIRECT(AJ281),_xlpm.adjRow,_xlpm.adjCol,1,1),
ADDRESS(_xlfn.IFS(ROW(_xlpm.ref)&lt;8,8,ROW(_xlpm.ref)&gt;27,27,TRUE,ROW(_xlpm.ref)),_xlfn.IFS(COLUMN(_xlpm.ref)&lt;5,5,COLUMN(_xlpm.ref)&gt;64,64,TRUE,COLUMN(_xlpm.ref)),4,1))</f>
        <v>Q8</v>
      </c>
      <c r="AL281" s="1" t="str" cm="1">
        <f t="array" aca="1" ref="AL281" ca="1">_xlfn.LET(
_xlpm.startCell, INDIRECT(AK281),
_xlpm.row, IF(_xlfn.XLOOKUP(LEFT(L281),$L$157:$L$164,$M$157:$M$164,,0,1),--RIGHT(L281)*_xlfn.XLOOKUP(LEFT(L281),$L$157:$L$164,$O$157:$O$164,,0,1),0),
_xlpm.col, IF(_xlfn.XLOOKUP(LEFT(L281),$L$157:$L$164,$N$157:$N$164,,0,1),--RIGHT(L281)*_xlfn.XLOOKUP(LEFT(L281),$L$157:$L$164,$P$157:$P$164,,0,1),0),
_xlpm.adjRow, IF(ROW(_xlpm.startCell) + _xlpm.row &lt;= 0, 1, _xlpm.row),
_xlpm.adjCol, IF(COLUMN(_xlpm.startCell) + _xlpm.col &lt;= 0, 1, _xlpm.col),
_xlpm.ref, OFFSET(INDIRECT(AK281),_xlpm.adjRow,_xlpm.adjCol,1,1),
ADDRESS(_xlfn.IFS(ROW(_xlpm.ref)&lt;8,8,ROW(_xlpm.ref)&gt;27,27,TRUE,ROW(_xlpm.ref)),_xlfn.IFS(COLUMN(_xlpm.ref)&lt;5,5,COLUMN(_xlpm.ref)&gt;64,64,TRUE,COLUMN(_xlpm.ref)),4,1))</f>
        <v>Q8</v>
      </c>
      <c r="AM281" s="1" t="str" cm="1">
        <f t="array" aca="1" ref="AM281" ca="1">_xlfn.LET(
_xlpm.startCell, INDIRECT(AL281),
_xlpm.row, IF(_xlfn.XLOOKUP(LEFT(M281),$L$157:$L$164,$M$157:$M$164,,0,1),--RIGHT(M281)*_xlfn.XLOOKUP(LEFT(M281),$L$157:$L$164,$O$157:$O$164,,0,1),0),
_xlpm.col, IF(_xlfn.XLOOKUP(LEFT(M281),$L$157:$L$164,$N$157:$N$164,,0,1),--RIGHT(M281)*_xlfn.XLOOKUP(LEFT(M281),$L$157:$L$164,$P$157:$P$164,,0,1),0),
_xlpm.adjRow, IF(ROW(_xlpm.startCell) + _xlpm.row &lt;= 0, 1, _xlpm.row),
_xlpm.adjCol, IF(COLUMN(_xlpm.startCell) + _xlpm.col &lt;= 0, 1, _xlpm.col),
_xlpm.ref, OFFSET(INDIRECT(AL281),_xlpm.adjRow,_xlpm.adjCol,1,1),
ADDRESS(_xlfn.IFS(ROW(_xlpm.ref)&lt;8,8,ROW(_xlpm.ref)&gt;27,27,TRUE,ROW(_xlpm.ref)),_xlfn.IFS(COLUMN(_xlpm.ref)&lt;5,5,COLUMN(_xlpm.ref)&gt;64,64,TRUE,COLUMN(_xlpm.ref)),4,1))</f>
        <v>S8</v>
      </c>
      <c r="AN281" s="1" t="str" cm="1">
        <f t="array" aca="1" ref="AN281" ca="1">_xlfn.LET(
_xlpm.startCell, INDIRECT(AM281),
_xlpm.row, IF(_xlfn.XLOOKUP(LEFT(N281),$L$157:$L$164,$M$157:$M$164,,0,1),--RIGHT(N281)*_xlfn.XLOOKUP(LEFT(N281),$L$157:$L$164,$O$157:$O$164,,0,1),0),
_xlpm.col, IF(_xlfn.XLOOKUP(LEFT(N281),$L$157:$L$164,$N$157:$N$164,,0,1),--RIGHT(N281)*_xlfn.XLOOKUP(LEFT(N281),$L$157:$L$164,$P$157:$P$164,,0,1),0),
_xlpm.adjRow, IF(ROW(_xlpm.startCell) + _xlpm.row &lt;= 0, 1, _xlpm.row),
_xlpm.adjCol, IF(COLUMN(_xlpm.startCell) + _xlpm.col &lt;= 0, 1, _xlpm.col),
_xlpm.ref, OFFSET(INDIRECT(AM281),_xlpm.adjRow,_xlpm.adjCol,1,1),
ADDRESS(_xlfn.IFS(ROW(_xlpm.ref)&lt;8,8,ROW(_xlpm.ref)&gt;27,27,TRUE,ROW(_xlpm.ref)),_xlfn.IFS(COLUMN(_xlpm.ref)&lt;5,5,COLUMN(_xlpm.ref)&gt;64,64,TRUE,COLUMN(_xlpm.ref)),4,1))</f>
        <v>P8</v>
      </c>
      <c r="AO281" s="1" t="str" cm="1">
        <f t="array" aca="1" ref="AO281" ca="1">_xlfn.LET(
_xlpm.startCell, INDIRECT(AN281),
_xlpm.row, IF(_xlfn.XLOOKUP(LEFT(O281),$L$157:$L$164,$M$157:$M$164,,0,1),--RIGHT(O281)*_xlfn.XLOOKUP(LEFT(O281),$L$157:$L$164,$O$157:$O$164,,0,1),0),
_xlpm.col, IF(_xlfn.XLOOKUP(LEFT(O281),$L$157:$L$164,$N$157:$N$164,,0,1),--RIGHT(O281)*_xlfn.XLOOKUP(LEFT(O281),$L$157:$L$164,$P$157:$P$164,,0,1),0),
_xlpm.adjRow, IF(ROW(_xlpm.startCell) + _xlpm.row &lt;= 0, 1, _xlpm.row),
_xlpm.adjCol, IF(COLUMN(_xlpm.startCell) + _xlpm.col &lt;= 0, 1, _xlpm.col),
_xlpm.ref, OFFSET(INDIRECT(AN281),_xlpm.adjRow,_xlpm.adjCol,1,1),
ADDRESS(_xlfn.IFS(ROW(_xlpm.ref)&lt;8,8,ROW(_xlpm.ref)&gt;27,27,TRUE,ROW(_xlpm.ref)),_xlfn.IFS(COLUMN(_xlpm.ref)&lt;5,5,COLUMN(_xlpm.ref)&gt;64,64,TRUE,COLUMN(_xlpm.ref)),4,1))</f>
        <v>R8</v>
      </c>
      <c r="AP281" s="1" t="str" cm="1">
        <f t="array" aca="1" ref="AP281" ca="1">_xlfn.LET(
_xlpm.startCell, INDIRECT(AO281),
_xlpm.row, IF(_xlfn.XLOOKUP(LEFT(P281),$L$157:$L$164,$M$157:$M$164,,0,1),--RIGHT(P281)*_xlfn.XLOOKUP(LEFT(P281),$L$157:$L$164,$O$157:$O$164,,0,1),0),
_xlpm.col, IF(_xlfn.XLOOKUP(LEFT(P281),$L$157:$L$164,$N$157:$N$164,,0,1),--RIGHT(P281)*_xlfn.XLOOKUP(LEFT(P281),$L$157:$L$164,$P$157:$P$164,,0,1),0),
_xlpm.adjRow, IF(ROW(_xlpm.startCell) + _xlpm.row &lt;= 0, 1, _xlpm.row),
_xlpm.adjCol, IF(COLUMN(_xlpm.startCell) + _xlpm.col &lt;= 0, 1, _xlpm.col),
_xlpm.ref, OFFSET(INDIRECT(AO281),_xlpm.adjRow,_xlpm.adjCol,1,1),
ADDRESS(_xlfn.IFS(ROW(_xlpm.ref)&lt;8,8,ROW(_xlpm.ref)&gt;27,27,TRUE,ROW(_xlpm.ref)),_xlfn.IFS(COLUMN(_xlpm.ref)&lt;5,5,COLUMN(_xlpm.ref)&gt;64,64,TRUE,COLUMN(_xlpm.ref)),4,1))</f>
        <v>V12</v>
      </c>
      <c r="AQ281" s="1" t="str" cm="1">
        <f t="array" aca="1" ref="AQ281" ca="1">_xlfn.LET(
_xlpm.startCell, INDIRECT(AP281),
_xlpm.row, IF(_xlfn.XLOOKUP(LEFT(Q281),$L$157:$L$164,$M$157:$M$164,,0,1),--RIGHT(Q281)*_xlfn.XLOOKUP(LEFT(Q281),$L$157:$L$164,$O$157:$O$164,,0,1),0),
_xlpm.col, IF(_xlfn.XLOOKUP(LEFT(Q281),$L$157:$L$164,$N$157:$N$164,,0,1),--RIGHT(Q281)*_xlfn.XLOOKUP(LEFT(Q281),$L$157:$L$164,$P$157:$P$164,,0,1),0),
_xlpm.adjRow, IF(ROW(_xlpm.startCell) + _xlpm.row &lt;= 0, 1, _xlpm.row),
_xlpm.adjCol, IF(COLUMN(_xlpm.startCell) + _xlpm.col &lt;= 0, 1, _xlpm.col),
_xlpm.ref, OFFSET(INDIRECT(AP281),_xlpm.adjRow,_xlpm.adjCol,1,1),
ADDRESS(_xlfn.IFS(ROW(_xlpm.ref)&lt;8,8,ROW(_xlpm.ref)&gt;27,27,TRUE,ROW(_xlpm.ref)),_xlfn.IFS(COLUMN(_xlpm.ref)&lt;5,5,COLUMN(_xlpm.ref)&gt;64,64,TRUE,COLUMN(_xlpm.ref)),4,1))</f>
        <v>AC8</v>
      </c>
      <c r="AR281" s="1" t="str" cm="1">
        <f t="array" aca="1" ref="AR281" ca="1">_xlfn.LET(
_xlpm.startCell, INDIRECT(AQ281),
_xlpm.row, IF(_xlfn.XLOOKUP(LEFT(R281),$L$157:$L$164,$M$157:$M$164,,0,1),--RIGHT(R281)*_xlfn.XLOOKUP(LEFT(R281),$L$157:$L$164,$O$157:$O$164,,0,1),0),
_xlpm.col, IF(_xlfn.XLOOKUP(LEFT(R281),$L$157:$L$164,$N$157:$N$164,,0,1),--RIGHT(R281)*_xlfn.XLOOKUP(LEFT(R281),$L$157:$L$164,$P$157:$P$164,,0,1),0),
_xlpm.adjRow, IF(ROW(_xlpm.startCell) + _xlpm.row &lt;= 0, 1, _xlpm.row),
_xlpm.adjCol, IF(COLUMN(_xlpm.startCell) + _xlpm.col &lt;= 0, 1, _xlpm.col),
_xlpm.ref, OFFSET(INDIRECT(AQ281),_xlpm.adjRow,_xlpm.adjCol,1,1),
ADDRESS(_xlfn.IFS(ROW(_xlpm.ref)&lt;8,8,ROW(_xlpm.ref)&gt;27,27,TRUE,ROW(_xlpm.ref)),_xlfn.IFS(COLUMN(_xlpm.ref)&lt;5,5,COLUMN(_xlpm.ref)&gt;64,64,TRUE,COLUMN(_xlpm.ref)),4,1))</f>
        <v>AC12</v>
      </c>
      <c r="AS281" s="1" t="str" cm="1">
        <f t="array" aca="1" ref="AS281" ca="1">_xlfn.LET(
_xlpm.startCell, INDIRECT(AR281),
_xlpm.row, IF(_xlfn.XLOOKUP(LEFT(S281),$L$157:$L$164,$M$157:$M$164,,0,1),--RIGHT(S281)*_xlfn.XLOOKUP(LEFT(S281),$L$157:$L$164,$O$157:$O$164,,0,1),0),
_xlpm.col, IF(_xlfn.XLOOKUP(LEFT(S281),$L$157:$L$164,$N$157:$N$164,,0,1),--RIGHT(S281)*_xlfn.XLOOKUP(LEFT(S281),$L$157:$L$164,$P$157:$P$164,,0,1),0),
_xlpm.adjRow, IF(ROW(_xlpm.startCell) + _xlpm.row &lt;= 0, 1, _xlpm.row),
_xlpm.adjCol, IF(COLUMN(_xlpm.startCell) + _xlpm.col &lt;= 0, 1, _xlpm.col),
_xlpm.ref, OFFSET(INDIRECT(AR281),_xlpm.adjRow,_xlpm.adjCol,1,1),
ADDRESS(_xlfn.IFS(ROW(_xlpm.ref)&lt;8,8,ROW(_xlpm.ref)&gt;27,27,TRUE,ROW(_xlpm.ref)),_xlfn.IFS(COLUMN(_xlpm.ref)&lt;5,5,COLUMN(_xlpm.ref)&gt;64,64,TRUE,COLUMN(_xlpm.ref)),4,1))</f>
        <v>V12</v>
      </c>
      <c r="AT281" s="1" t="str" cm="1">
        <f t="array" aca="1" ref="AT281" ca="1">_xlfn.LET(
_xlpm.startCell, INDIRECT(AS281),
_xlpm.row, IF(_xlfn.XLOOKUP(LEFT(T281),$L$157:$L$164,$M$157:$M$164,,0,1),--RIGHT(T281)*_xlfn.XLOOKUP(LEFT(T281),$L$157:$L$164,$O$157:$O$164,,0,1),0),
_xlpm.col, IF(_xlfn.XLOOKUP(LEFT(T281),$L$157:$L$164,$N$157:$N$164,,0,1),--RIGHT(T281)*_xlfn.XLOOKUP(LEFT(T281),$L$157:$L$164,$P$157:$P$164,,0,1),0),
_xlpm.adjRow, IF(ROW(_xlpm.startCell) + _xlpm.row &lt;= 0, 1, _xlpm.row),
_xlpm.adjCol, IF(COLUMN(_xlpm.startCell) + _xlpm.col &lt;= 0, 1, _xlpm.col),
_xlpm.ref, OFFSET(INDIRECT(AS281),_xlpm.adjRow,_xlpm.adjCol,1,1),
ADDRESS(_xlfn.IFS(ROW(_xlpm.ref)&lt;8,8,ROW(_xlpm.ref)&gt;27,27,TRUE,ROW(_xlpm.ref)),_xlfn.IFS(COLUMN(_xlpm.ref)&lt;5,5,COLUMN(_xlpm.ref)&gt;64,64,TRUE,COLUMN(_xlpm.ref)),4,1))</f>
        <v>V8</v>
      </c>
      <c r="AU281" s="1" t="str" cm="1">
        <f t="array" aca="1" ref="AU281" ca="1">_xlfn.LET(
_xlpm.startCell, INDIRECT(AT281),
_xlpm.row, IF(_xlfn.XLOOKUP(LEFT(U281),$L$157:$L$164,$M$157:$M$164,,0,1),--RIGHT(U281)*_xlfn.XLOOKUP(LEFT(U281),$L$157:$L$164,$O$157:$O$164,,0,1),0),
_xlpm.col, IF(_xlfn.XLOOKUP(LEFT(U281),$L$157:$L$164,$N$157:$N$164,,0,1),--RIGHT(U281)*_xlfn.XLOOKUP(LEFT(U281),$L$157:$L$164,$P$157:$P$164,,0,1),0),
_xlpm.adjRow, IF(ROW(_xlpm.startCell) + _xlpm.row &lt;= 0, 1, _xlpm.row),
_xlpm.adjCol, IF(COLUMN(_xlpm.startCell) + _xlpm.col &lt;= 0, 1, _xlpm.col),
_xlpm.ref, OFFSET(INDIRECT(AT281),_xlpm.adjRow,_xlpm.adjCol,1,1),
ADDRESS(_xlfn.IFS(ROW(_xlpm.ref)&lt;8,8,ROW(_xlpm.ref)&gt;27,27,TRUE,ROW(_xlpm.ref)),_xlfn.IFS(COLUMN(_xlpm.ref)&lt;5,5,COLUMN(_xlpm.ref)&gt;64,64,TRUE,COLUMN(_xlpm.ref)),4,1))</f>
        <v>AE8</v>
      </c>
      <c r="AV281" s="1" t="str" cm="1">
        <f t="array" aca="1" ref="AV281" ca="1">_xlfn.LET(
_xlpm.startCell, INDIRECT(AU281),
_xlpm.row, IF(_xlfn.XLOOKUP(LEFT(V281),$L$157:$L$164,$M$157:$M$164,,0,1),--RIGHT(V281)*_xlfn.XLOOKUP(LEFT(V281),$L$157:$L$164,$O$157:$O$164,,0,1),0),
_xlpm.col, IF(_xlfn.XLOOKUP(LEFT(V281),$L$157:$L$164,$N$157:$N$164,,0,1),--RIGHT(V281)*_xlfn.XLOOKUP(LEFT(V281),$L$157:$L$164,$P$157:$P$164,,0,1),0),
_xlpm.adjRow, IF(ROW(_xlpm.startCell) + _xlpm.row &lt;= 0, 1, _xlpm.row),
_xlpm.adjCol, IF(COLUMN(_xlpm.startCell) + _xlpm.col &lt;= 0, 1, _xlpm.col),
_xlpm.ref, OFFSET(INDIRECT(AU281),_xlpm.adjRow,_xlpm.adjCol,1,1),
ADDRESS(_xlfn.IFS(ROW(_xlpm.ref)&lt;8,8,ROW(_xlpm.ref)&gt;27,27,TRUE,ROW(_xlpm.ref)),_xlfn.IFS(COLUMN(_xlpm.ref)&lt;5,5,COLUMN(_xlpm.ref)&gt;64,64,TRUE,COLUMN(_xlpm.ref)),4,1))</f>
        <v>AM8</v>
      </c>
      <c r="AW281" s="1" t="str" cm="1">
        <f t="array" aca="1" ref="AW281" ca="1">_xlfn.LET(
_xlpm.startCell, INDIRECT(AV281),
_xlpm.row, IF(_xlfn.XLOOKUP(LEFT(W281),$L$157:$L$164,$M$157:$M$164,,0,1),--RIGHT(W281)*_xlfn.XLOOKUP(LEFT(W281),$L$157:$L$164,$O$157:$O$164,,0,1),0),
_xlpm.col, IF(_xlfn.XLOOKUP(LEFT(W281),$L$157:$L$164,$N$157:$N$164,,0,1),--RIGHT(W281)*_xlfn.XLOOKUP(LEFT(W281),$L$157:$L$164,$P$157:$P$164,,0,1),0),
_xlpm.adjRow, IF(ROW(_xlpm.startCell) + _xlpm.row &lt;= 0, 1, _xlpm.row),
_xlpm.adjCol, IF(COLUMN(_xlpm.startCell) + _xlpm.col &lt;= 0, 1, _xlpm.col),
_xlpm.ref, OFFSET(INDIRECT(AV281),_xlpm.adjRow,_xlpm.adjCol,1,1),
ADDRESS(_xlfn.IFS(ROW(_xlpm.ref)&lt;8,8,ROW(_xlpm.ref)&gt;27,27,TRUE,ROW(_xlpm.ref)),_xlfn.IFS(COLUMN(_xlpm.ref)&lt;5,5,COLUMN(_xlpm.ref)&gt;64,64,TRUE,COLUMN(_xlpm.ref)),4,1))</f>
        <v>AI12</v>
      </c>
      <c r="AX281" s="1" t="str" cm="1">
        <f t="array" aca="1" ref="AX281" ca="1">_xlfn.LET(
_xlpm.startCell, INDIRECT(AW281),
_xlpm.row, IF(_xlfn.XLOOKUP(LEFT(X281),$L$157:$L$164,$M$157:$M$164,,0,1),--RIGHT(X281)*_xlfn.XLOOKUP(LEFT(X281),$L$157:$L$164,$O$157:$O$164,,0,1),0),
_xlpm.col, IF(_xlfn.XLOOKUP(LEFT(X281),$L$157:$L$164,$N$157:$N$164,,0,1),--RIGHT(X281)*_xlfn.XLOOKUP(LEFT(X281),$L$157:$L$164,$P$157:$P$164,,0,1),0),
_xlpm.adjRow, IF(ROW(_xlpm.startCell) + _xlpm.row &lt;= 0, 1, _xlpm.row),
_xlpm.adjCol, IF(COLUMN(_xlpm.startCell) + _xlpm.col &lt;= 0, 1, _xlpm.col),
_xlpm.ref, OFFSET(INDIRECT(AW281),_xlpm.adjRow,_xlpm.adjCol,1,1),
ADDRESS(_xlfn.IFS(ROW(_xlpm.ref)&lt;8,8,ROW(_xlpm.ref)&gt;27,27,TRUE,ROW(_xlpm.ref)),_xlfn.IFS(COLUMN(_xlpm.ref)&lt;5,5,COLUMN(_xlpm.ref)&gt;64,64,TRUE,COLUMN(_xlpm.ref)),4,1))</f>
        <v>AM8</v>
      </c>
      <c r="AY281" s="1" t="str" cm="1">
        <f t="array" aca="1" ref="AY281" ca="1">_xlfn.LET(
_xlpm.startCell, INDIRECT(AX281),
_xlpm.row, IF(_xlfn.XLOOKUP(LEFT(Y281),$L$157:$L$164,$M$157:$M$164,,0,1),--RIGHT(Y281)*_xlfn.XLOOKUP(LEFT(Y281),$L$157:$L$164,$O$157:$O$164,,0,1),0),
_xlpm.col, IF(_xlfn.XLOOKUP(LEFT(Y281),$L$157:$L$164,$N$157:$N$164,,0,1),--RIGHT(Y281)*_xlfn.XLOOKUP(LEFT(Y281),$L$157:$L$164,$P$157:$P$164,,0,1),0),
_xlpm.adjRow, IF(ROW(_xlpm.startCell) + _xlpm.row &lt;= 0, 1, _xlpm.row),
_xlpm.adjCol, IF(COLUMN(_xlpm.startCell) + _xlpm.col &lt;= 0, 1, _xlpm.col),
_xlpm.ref, OFFSET(INDIRECT(AX281),_xlpm.adjRow,_xlpm.adjCol,1,1),
ADDRESS(_xlfn.IFS(ROW(_xlpm.ref)&lt;8,8,ROW(_xlpm.ref)&gt;27,27,TRUE,ROW(_xlpm.ref)),_xlfn.IFS(COLUMN(_xlpm.ref)&lt;5,5,COLUMN(_xlpm.ref)&gt;64,64,TRUE,COLUMN(_xlpm.ref)),4,1))</f>
        <v>AN8</v>
      </c>
      <c r="AZ281" s="1" t="str" cm="1">
        <f t="array" aca="1" ref="AZ281" ca="1">_xlfn.LET(
_xlpm.startCell, INDIRECT(AY281),
_xlpm.row, IF(_xlfn.XLOOKUP(LEFT(Z281),$L$157:$L$164,$M$157:$M$164,,0,1),--RIGHT(Z281)*_xlfn.XLOOKUP(LEFT(Z281),$L$157:$L$164,$O$157:$O$164,,0,1),0),
_xlpm.col, IF(_xlfn.XLOOKUP(LEFT(Z281),$L$157:$L$164,$N$157:$N$164,,0,1),--RIGHT(Z281)*_xlfn.XLOOKUP(LEFT(Z281),$L$157:$L$164,$P$157:$P$164,,0,1),0),
_xlpm.adjRow, IF(ROW(_xlpm.startCell) + _xlpm.row &lt;= 0, 1, _xlpm.row),
_xlpm.adjCol, IF(COLUMN(_xlpm.startCell) + _xlpm.col &lt;= 0, 1, _xlpm.col),
_xlpm.ref, OFFSET(INDIRECT(AY281),_xlpm.adjRow,_xlpm.adjCol,1,1),
ADDRESS(_xlfn.IFS(ROW(_xlpm.ref)&lt;8,8,ROW(_xlpm.ref)&gt;27,27,TRUE,ROW(_xlpm.ref)),_xlfn.IFS(COLUMN(_xlpm.ref)&lt;5,5,COLUMN(_xlpm.ref)&gt;64,64,TRUE,COLUMN(_xlpm.ref)),4,1))</f>
        <v>AR8</v>
      </c>
      <c r="BA281" s="1" t="str" cm="1">
        <f t="array" aca="1" ref="BA281" ca="1">_xlfn.LET(
_xlpm.startCell, INDIRECT(AZ281),
_xlpm.row, IF(_xlfn.XLOOKUP(LEFT(AA281),$L$157:$L$164,$M$157:$M$164,,0,1),--RIGHT(AA281)*_xlfn.XLOOKUP(LEFT(AA281),$L$157:$L$164,$O$157:$O$164,,0,1),0),
_xlpm.col, IF(_xlfn.XLOOKUP(LEFT(AA281),$L$157:$L$164,$N$157:$N$164,,0,1),--RIGHT(AA281)*_xlfn.XLOOKUP(LEFT(AA281),$L$157:$L$164,$P$157:$P$164,,0,1),0),
_xlpm.adjRow, IF(ROW(_xlpm.startCell) + _xlpm.row &lt;= 0, 1, _xlpm.row),
_xlpm.adjCol, IF(COLUMN(_xlpm.startCell) + _xlpm.col &lt;= 0, 1, _xlpm.col),
_xlpm.ref, OFFSET(INDIRECT(AZ281),_xlpm.adjRow,_xlpm.adjCol,1,1),
ADDRESS(_xlfn.IFS(ROW(_xlpm.ref)&lt;8,8,ROW(_xlpm.ref)&gt;27,27,TRUE,ROW(_xlpm.ref)),_xlfn.IFS(COLUMN(_xlpm.ref)&lt;5,5,COLUMN(_xlpm.ref)&gt;64,64,TRUE,COLUMN(_xlpm.ref)),4,1))</f>
        <v>AU11</v>
      </c>
      <c r="BB281" s="1" t="str" cm="1">
        <f t="array" aca="1" ref="BB281" ca="1">_xlfn.LET(
_xlpm.startCell, INDIRECT(BA281),
_xlpm.row, IF(_xlfn.XLOOKUP(LEFT(AB281),$L$157:$L$164,$M$157:$M$164,,0,1),--RIGHT(AB281)*_xlfn.XLOOKUP(LEFT(AB281),$L$157:$L$164,$O$157:$O$164,,0,1),0),
_xlpm.col, IF(_xlfn.XLOOKUP(LEFT(AB281),$L$157:$L$164,$N$157:$N$164,,0,1),--RIGHT(AB281)*_xlfn.XLOOKUP(LEFT(AB281),$L$157:$L$164,$P$157:$P$164,,0,1),0),
_xlpm.adjRow, IF(ROW(_xlpm.startCell) + _xlpm.row &lt;= 0, 1, _xlpm.row),
_xlpm.adjCol, IF(COLUMN(_xlpm.startCell) + _xlpm.col &lt;= 0, 1, _xlpm.col),
_xlpm.ref, OFFSET(INDIRECT(BA281),_xlpm.adjRow,_xlpm.adjCol,1,1),
ADDRESS(_xlfn.IFS(ROW(_xlpm.ref)&lt;8,8,ROW(_xlpm.ref)&gt;27,27,TRUE,ROW(_xlpm.ref)),_xlfn.IFS(COLUMN(_xlpm.ref)&lt;5,5,COLUMN(_xlpm.ref)&gt;64,64,TRUE,COLUMN(_xlpm.ref)),4,1))</f>
        <v>BA17</v>
      </c>
      <c r="BC281" s="1" t="str" cm="1">
        <f t="array" aca="1" ref="BC281" ca="1">_xlfn.LET(
_xlpm.startCell, INDIRECT(BB281),
_xlpm.row, IF(_xlfn.XLOOKUP(LEFT(AC281),$L$157:$L$164,$M$157:$M$164,,0,1),--RIGHT(AC281)*_xlfn.XLOOKUP(LEFT(AC281),$L$157:$L$164,$O$157:$O$164,,0,1),0),
_xlpm.col, IF(_xlfn.XLOOKUP(LEFT(AC281),$L$157:$L$164,$N$157:$N$164,,0,1),--RIGHT(AC281)*_xlfn.XLOOKUP(LEFT(AC281),$L$157:$L$164,$P$157:$P$164,,0,1),0),
_xlpm.adjRow, IF(ROW(_xlpm.startCell) + _xlpm.row &lt;= 0, 1, _xlpm.row),
_xlpm.adjCol, IF(COLUMN(_xlpm.startCell) + _xlpm.col &lt;= 0, 1, _xlpm.col),
_xlpm.ref, OFFSET(INDIRECT(BB281),_xlpm.adjRow,_xlpm.adjCol,1,1),
ADDRESS(_xlfn.IFS(ROW(_xlpm.ref)&lt;8,8,ROW(_xlpm.ref)&gt;27,27,TRUE,ROW(_xlpm.ref)),_xlfn.IFS(COLUMN(_xlpm.ref)&lt;5,5,COLUMN(_xlpm.ref)&gt;64,64,TRUE,COLUMN(_xlpm.ref)),4,1))</f>
        <v>BI9</v>
      </c>
      <c r="BD281" s="1" t="str" cm="1">
        <f t="array" aca="1" ref="BD281" ca="1">_xlfn.LET(
_xlpm.startCell, INDIRECT(BC281),
_xlpm.row, IF(_xlfn.XLOOKUP(LEFT(AD281),$L$157:$L$164,$M$157:$M$164,,0,1),--RIGHT(AD281)*_xlfn.XLOOKUP(LEFT(AD281),$L$157:$L$164,$O$157:$O$164,,0,1),0),
_xlpm.col, IF(_xlfn.XLOOKUP(LEFT(AD281),$L$157:$L$164,$N$157:$N$164,,0,1),--RIGHT(AD281)*_xlfn.XLOOKUP(LEFT(AD281),$L$157:$L$164,$P$157:$P$164,,0,1),0),
_xlpm.adjRow, IF(ROW(_xlpm.startCell) + _xlpm.row &lt;= 0, 1, _xlpm.row),
_xlpm.adjCol, IF(COLUMN(_xlpm.startCell) + _xlpm.col &lt;= 0, 1, _xlpm.col),
_xlpm.ref, OFFSET(INDIRECT(BC281),_xlpm.adjRow,_xlpm.adjCol,1,1),
ADDRESS(_xlfn.IFS(ROW(_xlpm.ref)&lt;8,8,ROW(_xlpm.ref)&gt;27,27,TRUE,ROW(_xlpm.ref)),_xlfn.IFS(COLUMN(_xlpm.ref)&lt;5,5,COLUMN(_xlpm.ref)&gt;64,64,TRUE,COLUMN(_xlpm.ref)),4,1))</f>
        <v>BL8</v>
      </c>
      <c r="BE281" s="1" t="str" cm="1">
        <f t="array" aca="1" ref="BE281" ca="1">_xlfn.LET(
_xlpm.startCell, INDIRECT(BD281),
_xlpm.row, IF(_xlfn.XLOOKUP(LEFT(AE281),$L$157:$L$164,$M$157:$M$164,,0,1),--RIGHT(AE281)*_xlfn.XLOOKUP(LEFT(AE281),$L$157:$L$164,$O$157:$O$164,,0,1),0),
_xlpm.col, IF(_xlfn.XLOOKUP(LEFT(AE281),$L$157:$L$164,$N$157:$N$164,,0,1),--RIGHT(AE281)*_xlfn.XLOOKUP(LEFT(AE281),$L$157:$L$164,$P$157:$P$164,,0,1),0),
_xlpm.adjRow, IF(ROW(_xlpm.startCell) + _xlpm.row &lt;= 0, 1, _xlpm.row),
_xlpm.adjCol, IF(COLUMN(_xlpm.startCell) + _xlpm.col &lt;= 0, 1, _xlpm.col),
_xlpm.ref, OFFSET(INDIRECT(BD281),_xlpm.adjRow,_xlpm.adjCol,1,1),
ADDRESS(_xlfn.IFS(ROW(_xlpm.ref)&lt;8,8,ROW(_xlpm.ref)&gt;27,27,TRUE,ROW(_xlpm.ref)),_xlfn.IFS(COLUMN(_xlpm.ref)&lt;5,5,COLUMN(_xlpm.ref)&gt;64,64,TRUE,COLUMN(_xlpm.ref)),4,1))</f>
        <v>BL8</v>
      </c>
      <c r="BF281" s="1" t="str" cm="1">
        <f t="array" aca="1" ref="BF281" ca="1">_xlfn.LET(
_xlpm.startCell, INDIRECT(BE281),
_xlpm.row, IF(_xlfn.XLOOKUP(LEFT(AF281),$L$157:$L$164,$M$157:$M$164,,0,1),--RIGHT(AF281)*_xlfn.XLOOKUP(LEFT(AF281),$L$157:$L$164,$O$157:$O$164,,0,1),0),
_xlpm.col, IF(_xlfn.XLOOKUP(LEFT(AF281),$L$157:$L$164,$N$157:$N$164,,0,1),--RIGHT(AF281)*_xlfn.XLOOKUP(LEFT(AF281),$L$157:$L$164,$P$157:$P$164,,0,1),0),
_xlpm.adjRow, IF(ROW(_xlpm.startCell) + _xlpm.row &lt;= 0, 1, _xlpm.row),
_xlpm.adjCol, IF(COLUMN(_xlpm.startCell) + _xlpm.col &lt;= 0, 1, _xlpm.col),
_xlpm.ref, OFFSET(INDIRECT(BE281),_xlpm.adjRow,_xlpm.adjCol,1,1),
ADDRESS(_xlfn.IFS(ROW(_xlpm.ref)&lt;8,8,ROW(_xlpm.ref)&gt;27,27,TRUE,ROW(_xlpm.ref)),_xlfn.IFS(COLUMN(_xlpm.ref)&lt;5,5,COLUMN(_xlpm.ref)&gt;64,64,TRUE,COLUMN(_xlpm.ref)),4,1))</f>
        <v>BL16</v>
      </c>
      <c r="BG281" s="4"/>
      <c r="BH281" s="4" t="b" cm="1">
        <f t="array" aca="1" ref="BH281" ca="1">AND(ROW(INDIRECT(AH281,TRUE))&gt;=8,OR(COLUMN(INDIRECT(AH281, TRUE))&gt;=60,COLUMN(INDIRECT(AH281, TRUE))&lt;=9))</f>
        <v>0</v>
      </c>
      <c r="BI281" s="4" t="b" cm="1">
        <f t="array" aca="1" ref="BI281" ca="1">AND(ROW(INDIRECT(AI281,TRUE))&gt;=8,OR(COLUMN(INDIRECT(AI281, TRUE))&gt;=60,COLUMN(INDIRECT(AI281, TRUE))&lt;=9))</f>
        <v>0</v>
      </c>
      <c r="BJ281" s="4" t="b" cm="1">
        <f t="array" aca="1" ref="BJ281" ca="1">AND(ROW(INDIRECT(AJ281,TRUE))&gt;=8,OR(COLUMN(INDIRECT(AJ281, TRUE))&gt;=60,COLUMN(INDIRECT(AJ281, TRUE))&lt;=9))</f>
        <v>0</v>
      </c>
      <c r="BK281" s="4" t="b" cm="1">
        <f t="array" aca="1" ref="BK281" ca="1">AND(ROW(INDIRECT(AK281,TRUE))&gt;=8,OR(COLUMN(INDIRECT(AK281, TRUE))&gt;=60,COLUMN(INDIRECT(AK281, TRUE))&lt;=9))</f>
        <v>0</v>
      </c>
      <c r="BL281" s="4" t="b" cm="1">
        <f t="array" aca="1" ref="BL281" ca="1">AND(ROW(INDIRECT(AL281,TRUE))&gt;=8,OR(COLUMN(INDIRECT(AL281, TRUE))&gt;=60,COLUMN(INDIRECT(AL281, TRUE))&lt;=9))</f>
        <v>0</v>
      </c>
      <c r="BM281" s="4" t="b" cm="1">
        <f t="array" aca="1" ref="BM281" ca="1">AND(ROW(INDIRECT(AM281,TRUE))&gt;=8,OR(COLUMN(INDIRECT(AM281, TRUE))&gt;=60,COLUMN(INDIRECT(AM281, TRUE))&lt;=9))</f>
        <v>0</v>
      </c>
      <c r="BN281" s="4" t="b" cm="1">
        <f t="array" aca="1" ref="BN281" ca="1">AND(ROW(INDIRECT(AN281,TRUE))&gt;=8,OR(COLUMN(INDIRECT(AN281, TRUE))&gt;=60,COLUMN(INDIRECT(AN281, TRUE))&lt;=9))</f>
        <v>0</v>
      </c>
      <c r="BO281" s="4" t="b" cm="1">
        <f t="array" aca="1" ref="BO281" ca="1">AND(ROW(INDIRECT(AO281,TRUE))&gt;=8,OR(COLUMN(INDIRECT(AO281, TRUE))&gt;=60,COLUMN(INDIRECT(AO281, TRUE))&lt;=9))</f>
        <v>0</v>
      </c>
      <c r="BP281" s="4" t="b" cm="1">
        <f t="array" aca="1" ref="BP281" ca="1">AND(ROW(INDIRECT(AP281,TRUE))&gt;=8,OR(COLUMN(INDIRECT(AP281, TRUE))&gt;=60,COLUMN(INDIRECT(AP281, TRUE))&lt;=9))</f>
        <v>0</v>
      </c>
      <c r="BQ281" s="4" t="b" cm="1">
        <f t="array" aca="1" ref="BQ281" ca="1">AND(ROW(INDIRECT(AQ281,TRUE))&gt;=8,OR(COLUMN(INDIRECT(AQ281, TRUE))&gt;=60,COLUMN(INDIRECT(AQ281, TRUE))&lt;=9))</f>
        <v>0</v>
      </c>
      <c r="BR281" s="4" t="b" cm="1">
        <f t="array" aca="1" ref="BR281" ca="1">AND(ROW(INDIRECT(AR281,TRUE))&gt;=8,OR(COLUMN(INDIRECT(AR281, TRUE))&gt;=60,COLUMN(INDIRECT(AR281, TRUE))&lt;=9))</f>
        <v>0</v>
      </c>
      <c r="BS281" s="4" t="b" cm="1">
        <f t="array" aca="1" ref="BS281" ca="1">AND(ROW(INDIRECT(AS281,TRUE))&gt;=8,OR(COLUMN(INDIRECT(AS281, TRUE))&gt;=60,COLUMN(INDIRECT(AS281, TRUE))&lt;=9))</f>
        <v>0</v>
      </c>
      <c r="BT281" s="4" t="b" cm="1">
        <f t="array" aca="1" ref="BT281" ca="1">AND(ROW(INDIRECT(AT281,TRUE))&gt;=8,OR(COLUMN(INDIRECT(AT281, TRUE))&gt;=60,COLUMN(INDIRECT(AT281, TRUE))&lt;=9))</f>
        <v>0</v>
      </c>
      <c r="BU281" s="4" t="b" cm="1">
        <f t="array" aca="1" ref="BU281" ca="1">AND(ROW(INDIRECT(AU281,TRUE))&gt;=8,OR(COLUMN(INDIRECT(AU281, TRUE))&gt;=60,COLUMN(INDIRECT(AU281, TRUE))&lt;=9))</f>
        <v>0</v>
      </c>
      <c r="BV281" s="4" t="b" cm="1">
        <f t="array" aca="1" ref="BV281" ca="1">AND(ROW(INDIRECT(AV281,TRUE))&gt;=8,OR(COLUMN(INDIRECT(AV281, TRUE))&gt;=60,COLUMN(INDIRECT(AV281, TRUE))&lt;=9))</f>
        <v>0</v>
      </c>
      <c r="BW281" s="4" t="b" cm="1">
        <f t="array" aca="1" ref="BW281" ca="1">AND(ROW(INDIRECT(AW281,TRUE))&gt;=8,OR(COLUMN(INDIRECT(AW281, TRUE))&gt;=60,COLUMN(INDIRECT(AW281, TRUE))&lt;=9))</f>
        <v>0</v>
      </c>
      <c r="BX281" s="4" t="b" cm="1">
        <f t="array" aca="1" ref="BX281" ca="1">AND(ROW(INDIRECT(AX281,TRUE))&gt;=8,OR(COLUMN(INDIRECT(AX281, TRUE))&gt;=60,COLUMN(INDIRECT(AX281, TRUE))&lt;=9))</f>
        <v>0</v>
      </c>
      <c r="BY281" s="4" t="b" cm="1">
        <f t="array" aca="1" ref="BY281" ca="1">AND(ROW(INDIRECT(AY281,TRUE))&gt;=8,OR(COLUMN(INDIRECT(AY281, TRUE))&gt;=60,COLUMN(INDIRECT(AY281, TRUE))&lt;=9))</f>
        <v>0</v>
      </c>
      <c r="BZ281" s="4" t="b" cm="1">
        <f t="array" aca="1" ref="BZ281" ca="1">AND(ROW(INDIRECT(AZ281,TRUE))&gt;=8,OR(COLUMN(INDIRECT(AZ281, TRUE))&gt;=60,COLUMN(INDIRECT(AZ281, TRUE))&lt;=9))</f>
        <v>0</v>
      </c>
      <c r="CA281" s="4" t="b" cm="1">
        <f t="array" aca="1" ref="CA281" ca="1">AND(ROW(INDIRECT(BA281,TRUE))&gt;=8,OR(COLUMN(INDIRECT(BA281, TRUE))&gt;=60,COLUMN(INDIRECT(BA281, TRUE))&lt;=9))</f>
        <v>0</v>
      </c>
      <c r="CB281" s="4" t="b" cm="1">
        <f t="array" aca="1" ref="CB281" ca="1">AND(ROW(INDIRECT(BB281,TRUE))&gt;=8,OR(COLUMN(INDIRECT(BB281, TRUE))&gt;=60,COLUMN(INDIRECT(BB281, TRUE))&lt;=9))</f>
        <v>0</v>
      </c>
      <c r="CC281" s="4" t="b" cm="1">
        <f t="array" aca="1" ref="CC281" ca="1">AND(ROW(INDIRECT(BC281,TRUE))&gt;=8,OR(COLUMN(INDIRECT(BC281, TRUE))&gt;=60,COLUMN(INDIRECT(BC281, TRUE))&lt;=9))</f>
        <v>1</v>
      </c>
      <c r="CD281" s="4" t="b" cm="1">
        <f t="array" aca="1" ref="CD281" ca="1">AND(ROW(INDIRECT(BD281,TRUE))&gt;=8,OR(COLUMN(INDIRECT(BD281, TRUE))&gt;=60,COLUMN(INDIRECT(BD281, TRUE))&lt;=9))</f>
        <v>1</v>
      </c>
      <c r="CE281" s="4" t="b" cm="1">
        <f t="array" aca="1" ref="CE281" ca="1">AND(ROW(INDIRECT(BE281,TRUE))&gt;=8,OR(COLUMN(INDIRECT(BE281, TRUE))&gt;=60,COLUMN(INDIRECT(BE281, TRUE))&lt;=9))</f>
        <v>1</v>
      </c>
      <c r="CF281" s="4" t="b" cm="1">
        <f t="array" aca="1" ref="CF281" ca="1">AND(ROW(INDIRECT(BF281,TRUE))&gt;=8,OR(COLUMN(INDIRECT(BF281, TRUE))&gt;=60,COLUMN(INDIRECT(BF281, TRUE))&lt;=9))</f>
        <v>1</v>
      </c>
      <c r="CG281" s="4"/>
      <c r="CH281" s="215">
        <f t="shared" ca="1" si="7"/>
        <v>22</v>
      </c>
      <c r="CI281" s="4"/>
    </row>
    <row r="282" spans="2:250" s="1" customFormat="1" ht="23.25">
      <c r="B282" s="14">
        <f t="shared" si="8"/>
        <v>134</v>
      </c>
      <c r="C282" s="12">
        <v>7</v>
      </c>
      <c r="D282" s="161">
        <v>10</v>
      </c>
      <c r="E282" s="21">
        <f ca="1"/>
        <v>10</v>
      </c>
      <c r="F282" s="5"/>
      <c r="G282" s="15" t="s">
        <v>145</v>
      </c>
      <c r="H282" s="15" t="s">
        <v>117</v>
      </c>
      <c r="I282" s="15" t="s">
        <v>122</v>
      </c>
      <c r="J282" s="15" t="s">
        <v>107</v>
      </c>
      <c r="K282" s="15" t="s">
        <v>86</v>
      </c>
      <c r="L282" s="15" t="s">
        <v>91</v>
      </c>
      <c r="M282" s="15" t="s">
        <v>52</v>
      </c>
      <c r="N282" s="15" t="s">
        <v>88</v>
      </c>
      <c r="O282" s="15" t="s">
        <v>108</v>
      </c>
      <c r="P282" s="15" t="s">
        <v>78</v>
      </c>
      <c r="Q282" s="15" t="s">
        <v>62</v>
      </c>
      <c r="R282" s="15" t="s">
        <v>61</v>
      </c>
      <c r="S282" s="15" t="s">
        <v>83</v>
      </c>
      <c r="T282" s="15" t="s">
        <v>111</v>
      </c>
      <c r="U282" s="15" t="s">
        <v>127</v>
      </c>
      <c r="V282" s="15" t="s">
        <v>98</v>
      </c>
      <c r="W282" s="15" t="s">
        <v>54</v>
      </c>
      <c r="X282" s="15" t="s">
        <v>75</v>
      </c>
      <c r="Y282" s="15" t="s">
        <v>91</v>
      </c>
      <c r="Z282" s="15" t="s">
        <v>66</v>
      </c>
      <c r="AA282" s="15" t="s">
        <v>57</v>
      </c>
      <c r="AB282" s="15" t="s">
        <v>92</v>
      </c>
      <c r="AC282" s="15" t="s">
        <v>111</v>
      </c>
      <c r="AD282" s="15" t="s">
        <v>97</v>
      </c>
      <c r="AE282" s="15" t="s">
        <v>83</v>
      </c>
      <c r="AF282" s="15" t="s">
        <v>50</v>
      </c>
      <c r="AH282" s="1" t="str" cm="1">
        <f t="array" aca="1" ref="AH282" ca="1">_xlfn.LET(
_xlpm.startCell, INDIRECT(G282),
_xlpm.row, IF(_xlfn.XLOOKUP(LEFT(H282),$L$157:$L$164,$M$157:$M$164,,0,1),--RIGHT(H282)*_xlfn.XLOOKUP(LEFT(H282),$L$157:$L$164,$O$157:$O$164,,0,1),0),
_xlpm.col, IF(_xlfn.XLOOKUP(LEFT(H282),$L$157:$L$164,$N$157:$N$164,,0,1),--RIGHT(H282)*_xlfn.XLOOKUP(LEFT(H282),$L$157:$L$164,$P$157:$P$164,,0,1),0),
_xlpm.adjRow, IF(ROW(_xlpm.startCell) + _xlpm.row &lt;= 0, 1, _xlpm.row),
_xlpm.adjCol, IF(COLUMN(_xlpm.startCell) + _xlpm.col &lt;= 0, 1, _xlpm.col),
_xlpm.ref, OFFSET(INDIRECT(G282),_xlpm.adjRow,_xlpm.adjCol,1,1),
ADDRESS(_xlfn.IFS(ROW(_xlpm.ref)&lt;8,8,ROW(_xlpm.ref)&gt;27,27,TRUE,ROW(_xlpm.ref)),_xlfn.IFS(COLUMN(_xlpm.ref)&lt;5,5,COLUMN(_xlpm.ref)&gt;64,64,TRUE,COLUMN(_xlpm.ref)),4,1))</f>
        <v>AS22</v>
      </c>
      <c r="AI282" s="1" t="str" cm="1">
        <f t="array" aca="1" ref="AI282" ca="1">_xlfn.LET(
_xlpm.startCell, INDIRECT(AH282),
_xlpm.row, IF(_xlfn.XLOOKUP(LEFT(I282),$L$157:$L$164,$M$157:$M$164,,0,1),--RIGHT(I282)*_xlfn.XLOOKUP(LEFT(I282),$L$157:$L$164,$O$157:$O$164,,0,1),0),
_xlpm.col, IF(_xlfn.XLOOKUP(LEFT(I282),$L$157:$L$164,$N$157:$N$164,,0,1),--RIGHT(I282)*_xlfn.XLOOKUP(LEFT(I282),$L$157:$L$164,$P$157:$P$164,,0,1),0),
_xlpm.adjRow, IF(ROW(_xlpm.startCell) + _xlpm.row &lt;= 0, 1, _xlpm.row),
_xlpm.adjCol, IF(COLUMN(_xlpm.startCell) + _xlpm.col &lt;= 0, 1, _xlpm.col),
_xlpm.ref, OFFSET(INDIRECT(AH282),_xlpm.adjRow,_xlpm.adjCol,1,1),
ADDRESS(_xlfn.IFS(ROW(_xlpm.ref)&lt;8,8,ROW(_xlpm.ref)&gt;27,27,TRUE,ROW(_xlpm.ref)),_xlfn.IFS(COLUMN(_xlpm.ref)&lt;5,5,COLUMN(_xlpm.ref)&gt;64,64,TRUE,COLUMN(_xlpm.ref)),4,1))</f>
        <v>AN27</v>
      </c>
      <c r="AJ282" s="1" t="str" cm="1">
        <f t="array" aca="1" ref="AJ282" ca="1">_xlfn.LET(
_xlpm.startCell, INDIRECT(AI282),
_xlpm.row, IF(_xlfn.XLOOKUP(LEFT(J282),$L$157:$L$164,$M$157:$M$164,,0,1),--RIGHT(J282)*_xlfn.XLOOKUP(LEFT(J282),$L$157:$L$164,$O$157:$O$164,,0,1),0),
_xlpm.col, IF(_xlfn.XLOOKUP(LEFT(J282),$L$157:$L$164,$N$157:$N$164,,0,1),--RIGHT(J282)*_xlfn.XLOOKUP(LEFT(J282),$L$157:$L$164,$P$157:$P$164,,0,1),0),
_xlpm.adjRow, IF(ROW(_xlpm.startCell) + _xlpm.row &lt;= 0, 1, _xlpm.row),
_xlpm.adjCol, IF(COLUMN(_xlpm.startCell) + _xlpm.col &lt;= 0, 1, _xlpm.col),
_xlpm.ref, OFFSET(INDIRECT(AI282),_xlpm.adjRow,_xlpm.adjCol,1,1),
ADDRESS(_xlfn.IFS(ROW(_xlpm.ref)&lt;8,8,ROW(_xlpm.ref)&gt;27,27,TRUE,ROW(_xlpm.ref)),_xlfn.IFS(COLUMN(_xlpm.ref)&lt;5,5,COLUMN(_xlpm.ref)&gt;64,64,TRUE,COLUMN(_xlpm.ref)),4,1))</f>
        <v>AN27</v>
      </c>
      <c r="AK282" s="1" t="str" cm="1">
        <f t="array" aca="1" ref="AK282" ca="1">_xlfn.LET(
_xlpm.startCell, INDIRECT(AJ282),
_xlpm.row, IF(_xlfn.XLOOKUP(LEFT(K282),$L$157:$L$164,$M$157:$M$164,,0,1),--RIGHT(K282)*_xlfn.XLOOKUP(LEFT(K282),$L$157:$L$164,$O$157:$O$164,,0,1),0),
_xlpm.col, IF(_xlfn.XLOOKUP(LEFT(K282),$L$157:$L$164,$N$157:$N$164,,0,1),--RIGHT(K282)*_xlfn.XLOOKUP(LEFT(K282),$L$157:$L$164,$P$157:$P$164,,0,1),0),
_xlpm.adjRow, IF(ROW(_xlpm.startCell) + _xlpm.row &lt;= 0, 1, _xlpm.row),
_xlpm.adjCol, IF(COLUMN(_xlpm.startCell) + _xlpm.col &lt;= 0, 1, _xlpm.col),
_xlpm.ref, OFFSET(INDIRECT(AJ282),_xlpm.adjRow,_xlpm.adjCol,1,1),
ADDRESS(_xlfn.IFS(ROW(_xlpm.ref)&lt;8,8,ROW(_xlpm.ref)&gt;27,27,TRUE,ROW(_xlpm.ref)),_xlfn.IFS(COLUMN(_xlpm.ref)&lt;5,5,COLUMN(_xlpm.ref)&gt;64,64,TRUE,COLUMN(_xlpm.ref)),4,1))</f>
        <v>AP27</v>
      </c>
      <c r="AL282" s="1" t="str" cm="1">
        <f t="array" aca="1" ref="AL282" ca="1">_xlfn.LET(
_xlpm.startCell, INDIRECT(AK282),
_xlpm.row, IF(_xlfn.XLOOKUP(LEFT(L282),$L$157:$L$164,$M$157:$M$164,,0,1),--RIGHT(L282)*_xlfn.XLOOKUP(LEFT(L282),$L$157:$L$164,$O$157:$O$164,,0,1),0),
_xlpm.col, IF(_xlfn.XLOOKUP(LEFT(L282),$L$157:$L$164,$N$157:$N$164,,0,1),--RIGHT(L282)*_xlfn.XLOOKUP(LEFT(L282),$L$157:$L$164,$P$157:$P$164,,0,1),0),
_xlpm.adjRow, IF(ROW(_xlpm.startCell) + _xlpm.row &lt;= 0, 1, _xlpm.row),
_xlpm.adjCol, IF(COLUMN(_xlpm.startCell) + _xlpm.col &lt;= 0, 1, _xlpm.col),
_xlpm.ref, OFFSET(INDIRECT(AK282),_xlpm.adjRow,_xlpm.adjCol,1,1),
ADDRESS(_xlfn.IFS(ROW(_xlpm.ref)&lt;8,8,ROW(_xlpm.ref)&gt;27,27,TRUE,ROW(_xlpm.ref)),_xlfn.IFS(COLUMN(_xlpm.ref)&lt;5,5,COLUMN(_xlpm.ref)&gt;64,64,TRUE,COLUMN(_xlpm.ref)),4,1))</f>
        <v>AQ27</v>
      </c>
      <c r="AM282" s="1" t="str" cm="1">
        <f t="array" aca="1" ref="AM282" ca="1">_xlfn.LET(
_xlpm.startCell, INDIRECT(AL282),
_xlpm.row, IF(_xlfn.XLOOKUP(LEFT(M282),$L$157:$L$164,$M$157:$M$164,,0,1),--RIGHT(M282)*_xlfn.XLOOKUP(LEFT(M282),$L$157:$L$164,$O$157:$O$164,,0,1),0),
_xlpm.col, IF(_xlfn.XLOOKUP(LEFT(M282),$L$157:$L$164,$N$157:$N$164,,0,1),--RIGHT(M282)*_xlfn.XLOOKUP(LEFT(M282),$L$157:$L$164,$P$157:$P$164,,0,1),0),
_xlpm.adjRow, IF(ROW(_xlpm.startCell) + _xlpm.row &lt;= 0, 1, _xlpm.row),
_xlpm.adjCol, IF(COLUMN(_xlpm.startCell) + _xlpm.col &lt;= 0, 1, _xlpm.col),
_xlpm.ref, OFFSET(INDIRECT(AL282),_xlpm.adjRow,_xlpm.adjCol,1,1),
ADDRESS(_xlfn.IFS(ROW(_xlpm.ref)&lt;8,8,ROW(_xlpm.ref)&gt;27,27,TRUE,ROW(_xlpm.ref)),_xlfn.IFS(COLUMN(_xlpm.ref)&lt;5,5,COLUMN(_xlpm.ref)&gt;64,64,TRUE,COLUMN(_xlpm.ref)),4,1))</f>
        <v>AY19</v>
      </c>
      <c r="AN282" s="1" t="str" cm="1">
        <f t="array" aca="1" ref="AN282" ca="1">_xlfn.LET(
_xlpm.startCell, INDIRECT(AM282),
_xlpm.row, IF(_xlfn.XLOOKUP(LEFT(N282),$L$157:$L$164,$M$157:$M$164,,0,1),--RIGHT(N282)*_xlfn.XLOOKUP(LEFT(N282),$L$157:$L$164,$O$157:$O$164,,0,1),0),
_xlpm.col, IF(_xlfn.XLOOKUP(LEFT(N282),$L$157:$L$164,$N$157:$N$164,,0,1),--RIGHT(N282)*_xlfn.XLOOKUP(LEFT(N282),$L$157:$L$164,$P$157:$P$164,,0,1),0),
_xlpm.adjRow, IF(ROW(_xlpm.startCell) + _xlpm.row &lt;= 0, 1, _xlpm.row),
_xlpm.adjCol, IF(COLUMN(_xlpm.startCell) + _xlpm.col &lt;= 0, 1, _xlpm.col),
_xlpm.ref, OFFSET(INDIRECT(AM282),_xlpm.adjRow,_xlpm.adjCol,1,1),
ADDRESS(_xlfn.IFS(ROW(_xlpm.ref)&lt;8,8,ROW(_xlpm.ref)&gt;27,27,TRUE,ROW(_xlpm.ref)),_xlfn.IFS(COLUMN(_xlpm.ref)&lt;5,5,COLUMN(_xlpm.ref)&gt;64,64,TRUE,COLUMN(_xlpm.ref)),4,1))</f>
        <v>AY14</v>
      </c>
      <c r="AO282" s="1" t="str" cm="1">
        <f t="array" aca="1" ref="AO282" ca="1">_xlfn.LET(
_xlpm.startCell, INDIRECT(AN282),
_xlpm.row, IF(_xlfn.XLOOKUP(LEFT(O282),$L$157:$L$164,$M$157:$M$164,,0,1),--RIGHT(O282)*_xlfn.XLOOKUP(LEFT(O282),$L$157:$L$164,$O$157:$O$164,,0,1),0),
_xlpm.col, IF(_xlfn.XLOOKUP(LEFT(O282),$L$157:$L$164,$N$157:$N$164,,0,1),--RIGHT(O282)*_xlfn.XLOOKUP(LEFT(O282),$L$157:$L$164,$P$157:$P$164,,0,1),0),
_xlpm.adjRow, IF(ROW(_xlpm.startCell) + _xlpm.row &lt;= 0, 1, _xlpm.row),
_xlpm.adjCol, IF(COLUMN(_xlpm.startCell) + _xlpm.col &lt;= 0, 1, _xlpm.col),
_xlpm.ref, OFFSET(INDIRECT(AN282),_xlpm.adjRow,_xlpm.adjCol,1,1),
ADDRESS(_xlfn.IFS(ROW(_xlpm.ref)&lt;8,8,ROW(_xlpm.ref)&gt;27,27,TRUE,ROW(_xlpm.ref)),_xlfn.IFS(COLUMN(_xlpm.ref)&lt;5,5,COLUMN(_xlpm.ref)&gt;64,64,TRUE,COLUMN(_xlpm.ref)),4,1))</f>
        <v>AZ15</v>
      </c>
      <c r="AP282" s="1" t="str" cm="1">
        <f t="array" aca="1" ref="AP282" ca="1">_xlfn.LET(
_xlpm.startCell, INDIRECT(AO282),
_xlpm.row, IF(_xlfn.XLOOKUP(LEFT(P282),$L$157:$L$164,$M$157:$M$164,,0,1),--RIGHT(P282)*_xlfn.XLOOKUP(LEFT(P282),$L$157:$L$164,$O$157:$O$164,,0,1),0),
_xlpm.col, IF(_xlfn.XLOOKUP(LEFT(P282),$L$157:$L$164,$N$157:$N$164,,0,1),--RIGHT(P282)*_xlfn.XLOOKUP(LEFT(P282),$L$157:$L$164,$P$157:$P$164,,0,1),0),
_xlpm.adjRow, IF(ROW(_xlpm.startCell) + _xlpm.row &lt;= 0, 1, _xlpm.row),
_xlpm.adjCol, IF(COLUMN(_xlpm.startCell) + _xlpm.col &lt;= 0, 1, _xlpm.col),
_xlpm.ref, OFFSET(INDIRECT(AO282),_xlpm.adjRow,_xlpm.adjCol,1,1),
ADDRESS(_xlfn.IFS(ROW(_xlpm.ref)&lt;8,8,ROW(_xlpm.ref)&gt;27,27,TRUE,ROW(_xlpm.ref)),_xlfn.IFS(COLUMN(_xlpm.ref)&lt;5,5,COLUMN(_xlpm.ref)&gt;64,64,TRUE,COLUMN(_xlpm.ref)),4,1))</f>
        <v>BB17</v>
      </c>
      <c r="AQ282" s="1" t="str" cm="1">
        <f t="array" aca="1" ref="AQ282" ca="1">_xlfn.LET(
_xlpm.startCell, INDIRECT(AP282),
_xlpm.row, IF(_xlfn.XLOOKUP(LEFT(Q282),$L$157:$L$164,$M$157:$M$164,,0,1),--RIGHT(Q282)*_xlfn.XLOOKUP(LEFT(Q282),$L$157:$L$164,$O$157:$O$164,,0,1),0),
_xlpm.col, IF(_xlfn.XLOOKUP(LEFT(Q282),$L$157:$L$164,$N$157:$N$164,,0,1),--RIGHT(Q282)*_xlfn.XLOOKUP(LEFT(Q282),$L$157:$L$164,$P$157:$P$164,,0,1),0),
_xlpm.adjRow, IF(ROW(_xlpm.startCell) + _xlpm.row &lt;= 0, 1, _xlpm.row),
_xlpm.adjCol, IF(COLUMN(_xlpm.startCell) + _xlpm.col &lt;= 0, 1, _xlpm.col),
_xlpm.ref, OFFSET(INDIRECT(AP282),_xlpm.adjRow,_xlpm.adjCol,1,1),
ADDRESS(_xlfn.IFS(ROW(_xlpm.ref)&lt;8,8,ROW(_xlpm.ref)&gt;27,27,TRUE,ROW(_xlpm.ref)),_xlfn.IFS(COLUMN(_xlpm.ref)&lt;5,5,COLUMN(_xlpm.ref)&gt;64,64,TRUE,COLUMN(_xlpm.ref)),4,1))</f>
        <v>BI24</v>
      </c>
      <c r="AR282" s="1" t="str" cm="1">
        <f t="array" aca="1" ref="AR282" ca="1">_xlfn.LET(
_xlpm.startCell, INDIRECT(AQ282),
_xlpm.row, IF(_xlfn.XLOOKUP(LEFT(R282),$L$157:$L$164,$M$157:$M$164,,0,1),--RIGHT(R282)*_xlfn.XLOOKUP(LEFT(R282),$L$157:$L$164,$O$157:$O$164,,0,1),0),
_xlpm.col, IF(_xlfn.XLOOKUP(LEFT(R282),$L$157:$L$164,$N$157:$N$164,,0,1),--RIGHT(R282)*_xlfn.XLOOKUP(LEFT(R282),$L$157:$L$164,$P$157:$P$164,,0,1),0),
_xlpm.adjRow, IF(ROW(_xlpm.startCell) + _xlpm.row &lt;= 0, 1, _xlpm.row),
_xlpm.adjCol, IF(COLUMN(_xlpm.startCell) + _xlpm.col &lt;= 0, 1, _xlpm.col),
_xlpm.ref, OFFSET(INDIRECT(AQ282),_xlpm.adjRow,_xlpm.adjCol,1,1),
ADDRESS(_xlfn.IFS(ROW(_xlpm.ref)&lt;8,8,ROW(_xlpm.ref)&gt;27,27,TRUE,ROW(_xlpm.ref)),_xlfn.IFS(COLUMN(_xlpm.ref)&lt;5,5,COLUMN(_xlpm.ref)&gt;64,64,TRUE,COLUMN(_xlpm.ref)),4,1))</f>
        <v>BL15</v>
      </c>
      <c r="AS282" s="1" t="str" cm="1">
        <f t="array" aca="1" ref="AS282" ca="1">_xlfn.LET(
_xlpm.startCell, INDIRECT(AR282),
_xlpm.row, IF(_xlfn.XLOOKUP(LEFT(S282),$L$157:$L$164,$M$157:$M$164,,0,1),--RIGHT(S282)*_xlfn.XLOOKUP(LEFT(S282),$L$157:$L$164,$O$157:$O$164,,0,1),0),
_xlpm.col, IF(_xlfn.XLOOKUP(LEFT(S282),$L$157:$L$164,$N$157:$N$164,,0,1),--RIGHT(S282)*_xlfn.XLOOKUP(LEFT(S282),$L$157:$L$164,$P$157:$P$164,,0,1),0),
_xlpm.adjRow, IF(ROW(_xlpm.startCell) + _xlpm.row &lt;= 0, 1, _xlpm.row),
_xlpm.adjCol, IF(COLUMN(_xlpm.startCell) + _xlpm.col &lt;= 0, 1, _xlpm.col),
_xlpm.ref, OFFSET(INDIRECT(AR282),_xlpm.adjRow,_xlpm.adjCol,1,1),
ADDRESS(_xlfn.IFS(ROW(_xlpm.ref)&lt;8,8,ROW(_xlpm.ref)&gt;27,27,TRUE,ROW(_xlpm.ref)),_xlfn.IFS(COLUMN(_xlpm.ref)&lt;5,5,COLUMN(_xlpm.ref)&gt;64,64,TRUE,COLUMN(_xlpm.ref)),4,1))</f>
        <v>BL15</v>
      </c>
      <c r="AT282" s="1" t="str" cm="1">
        <f t="array" aca="1" ref="AT282" ca="1">_xlfn.LET(
_xlpm.startCell, INDIRECT(AS282),
_xlpm.row, IF(_xlfn.XLOOKUP(LEFT(T282),$L$157:$L$164,$M$157:$M$164,,0,1),--RIGHT(T282)*_xlfn.XLOOKUP(LEFT(T282),$L$157:$L$164,$O$157:$O$164,,0,1),0),
_xlpm.col, IF(_xlfn.XLOOKUP(LEFT(T282),$L$157:$L$164,$N$157:$N$164,,0,1),--RIGHT(T282)*_xlfn.XLOOKUP(LEFT(T282),$L$157:$L$164,$P$157:$P$164,,0,1),0),
_xlpm.adjRow, IF(ROW(_xlpm.startCell) + _xlpm.row &lt;= 0, 1, _xlpm.row),
_xlpm.adjCol, IF(COLUMN(_xlpm.startCell) + _xlpm.col &lt;= 0, 1, _xlpm.col),
_xlpm.ref, OFFSET(INDIRECT(AS282),_xlpm.adjRow,_xlpm.adjCol,1,1),
ADDRESS(_xlfn.IFS(ROW(_xlpm.ref)&lt;8,8,ROW(_xlpm.ref)&gt;27,27,TRUE,ROW(_xlpm.ref)),_xlfn.IFS(COLUMN(_xlpm.ref)&lt;5,5,COLUMN(_xlpm.ref)&gt;64,64,TRUE,COLUMN(_xlpm.ref)),4,1))</f>
        <v>BL24</v>
      </c>
      <c r="AU282" s="1" t="str" cm="1">
        <f t="array" aca="1" ref="AU282" ca="1">_xlfn.LET(
_xlpm.startCell, INDIRECT(AT282),
_xlpm.row, IF(_xlfn.XLOOKUP(LEFT(U282),$L$157:$L$164,$M$157:$M$164,,0,1),--RIGHT(U282)*_xlfn.XLOOKUP(LEFT(U282),$L$157:$L$164,$O$157:$O$164,,0,1),0),
_xlpm.col, IF(_xlfn.XLOOKUP(LEFT(U282),$L$157:$L$164,$N$157:$N$164,,0,1),--RIGHT(U282)*_xlfn.XLOOKUP(LEFT(U282),$L$157:$L$164,$P$157:$P$164,,0,1),0),
_xlpm.adjRow, IF(ROW(_xlpm.startCell) + _xlpm.row &lt;= 0, 1, _xlpm.row),
_xlpm.adjCol, IF(COLUMN(_xlpm.startCell) + _xlpm.col &lt;= 0, 1, _xlpm.col),
_xlpm.ref, OFFSET(INDIRECT(AT282),_xlpm.adjRow,_xlpm.adjCol,1,1),
ADDRESS(_xlfn.IFS(ROW(_xlpm.ref)&lt;8,8,ROW(_xlpm.ref)&gt;27,27,TRUE,ROW(_xlpm.ref)),_xlfn.IFS(COLUMN(_xlpm.ref)&lt;5,5,COLUMN(_xlpm.ref)&gt;64,64,TRUE,COLUMN(_xlpm.ref)),4,1))</f>
        <v>BL27</v>
      </c>
      <c r="AV282" s="1" t="str" cm="1">
        <f t="array" aca="1" ref="AV282" ca="1">_xlfn.LET(
_xlpm.startCell, INDIRECT(AU282),
_xlpm.row, IF(_xlfn.XLOOKUP(LEFT(V282),$L$157:$L$164,$M$157:$M$164,,0,1),--RIGHT(V282)*_xlfn.XLOOKUP(LEFT(V282),$L$157:$L$164,$O$157:$O$164,,0,1),0),
_xlpm.col, IF(_xlfn.XLOOKUP(LEFT(V282),$L$157:$L$164,$N$157:$N$164,,0,1),--RIGHT(V282)*_xlfn.XLOOKUP(LEFT(V282),$L$157:$L$164,$P$157:$P$164,,0,1),0),
_xlpm.adjRow, IF(ROW(_xlpm.startCell) + _xlpm.row &lt;= 0, 1, _xlpm.row),
_xlpm.adjCol, IF(COLUMN(_xlpm.startCell) + _xlpm.col &lt;= 0, 1, _xlpm.col),
_xlpm.ref, OFFSET(INDIRECT(AU282),_xlpm.adjRow,_xlpm.adjCol,1,1),
ADDRESS(_xlfn.IFS(ROW(_xlpm.ref)&lt;8,8,ROW(_xlpm.ref)&gt;27,27,TRUE,ROW(_xlpm.ref)),_xlfn.IFS(COLUMN(_xlpm.ref)&lt;5,5,COLUMN(_xlpm.ref)&gt;64,64,TRUE,COLUMN(_xlpm.ref)),4,1))</f>
        <v>BL25</v>
      </c>
      <c r="AW282" s="1" t="str" cm="1">
        <f t="array" aca="1" ref="AW282" ca="1">_xlfn.LET(
_xlpm.startCell, INDIRECT(AV282),
_xlpm.row, IF(_xlfn.XLOOKUP(LEFT(W282),$L$157:$L$164,$M$157:$M$164,,0,1),--RIGHT(W282)*_xlfn.XLOOKUP(LEFT(W282),$L$157:$L$164,$O$157:$O$164,,0,1),0),
_xlpm.col, IF(_xlfn.XLOOKUP(LEFT(W282),$L$157:$L$164,$N$157:$N$164,,0,1),--RIGHT(W282)*_xlfn.XLOOKUP(LEFT(W282),$L$157:$L$164,$P$157:$P$164,,0,1),0),
_xlpm.adjRow, IF(ROW(_xlpm.startCell) + _xlpm.row &lt;= 0, 1, _xlpm.row),
_xlpm.adjCol, IF(COLUMN(_xlpm.startCell) + _xlpm.col &lt;= 0, 1, _xlpm.col),
_xlpm.ref, OFFSET(INDIRECT(AV282),_xlpm.adjRow,_xlpm.adjCol,1,1),
ADDRESS(_xlfn.IFS(ROW(_xlpm.ref)&lt;8,8,ROW(_xlpm.ref)&gt;27,27,TRUE,ROW(_xlpm.ref)),_xlfn.IFS(COLUMN(_xlpm.ref)&lt;5,5,COLUMN(_xlpm.ref)&gt;64,64,TRUE,COLUMN(_xlpm.ref)),4,1))</f>
        <v>BL27</v>
      </c>
      <c r="AX282" s="1" t="str" cm="1">
        <f t="array" aca="1" ref="AX282" ca="1">_xlfn.LET(
_xlpm.startCell, INDIRECT(AW282),
_xlpm.row, IF(_xlfn.XLOOKUP(LEFT(X282),$L$157:$L$164,$M$157:$M$164,,0,1),--RIGHT(X282)*_xlfn.XLOOKUP(LEFT(X282),$L$157:$L$164,$O$157:$O$164,,0,1),0),
_xlpm.col, IF(_xlfn.XLOOKUP(LEFT(X282),$L$157:$L$164,$N$157:$N$164,,0,1),--RIGHT(X282)*_xlfn.XLOOKUP(LEFT(X282),$L$157:$L$164,$P$157:$P$164,,0,1),0),
_xlpm.adjRow, IF(ROW(_xlpm.startCell) + _xlpm.row &lt;= 0, 1, _xlpm.row),
_xlpm.adjCol, IF(COLUMN(_xlpm.startCell) + _xlpm.col &lt;= 0, 1, _xlpm.col),
_xlpm.ref, OFFSET(INDIRECT(AW282),_xlpm.adjRow,_xlpm.adjCol,1,1),
ADDRESS(_xlfn.IFS(ROW(_xlpm.ref)&lt;8,8,ROW(_xlpm.ref)&gt;27,27,TRUE,ROW(_xlpm.ref)),_xlfn.IFS(COLUMN(_xlpm.ref)&lt;5,5,COLUMN(_xlpm.ref)&gt;64,64,TRUE,COLUMN(_xlpm.ref)),4,1))</f>
        <v>BL27</v>
      </c>
      <c r="AY282" s="1" t="str" cm="1">
        <f t="array" aca="1" ref="AY282" ca="1">_xlfn.LET(
_xlpm.startCell, INDIRECT(AX282),
_xlpm.row, IF(_xlfn.XLOOKUP(LEFT(Y282),$L$157:$L$164,$M$157:$M$164,,0,1),--RIGHT(Y282)*_xlfn.XLOOKUP(LEFT(Y282),$L$157:$L$164,$O$157:$O$164,,0,1),0),
_xlpm.col, IF(_xlfn.XLOOKUP(LEFT(Y282),$L$157:$L$164,$N$157:$N$164,,0,1),--RIGHT(Y282)*_xlfn.XLOOKUP(LEFT(Y282),$L$157:$L$164,$P$157:$P$164,,0,1),0),
_xlpm.adjRow, IF(ROW(_xlpm.startCell) + _xlpm.row &lt;= 0, 1, _xlpm.row),
_xlpm.adjCol, IF(COLUMN(_xlpm.startCell) + _xlpm.col &lt;= 0, 1, _xlpm.col),
_xlpm.ref, OFFSET(INDIRECT(AX282),_xlpm.adjRow,_xlpm.adjCol,1,1),
ADDRESS(_xlfn.IFS(ROW(_xlpm.ref)&lt;8,8,ROW(_xlpm.ref)&gt;27,27,TRUE,ROW(_xlpm.ref)),_xlfn.IFS(COLUMN(_xlpm.ref)&lt;5,5,COLUMN(_xlpm.ref)&gt;64,64,TRUE,COLUMN(_xlpm.ref)),4,1))</f>
        <v>BL27</v>
      </c>
      <c r="AZ282" s="1" t="str" cm="1">
        <f t="array" aca="1" ref="AZ282" ca="1">_xlfn.LET(
_xlpm.startCell, INDIRECT(AY282),
_xlpm.row, IF(_xlfn.XLOOKUP(LEFT(Z282),$L$157:$L$164,$M$157:$M$164,,0,1),--RIGHT(Z282)*_xlfn.XLOOKUP(LEFT(Z282),$L$157:$L$164,$O$157:$O$164,,0,1),0),
_xlpm.col, IF(_xlfn.XLOOKUP(LEFT(Z282),$L$157:$L$164,$N$157:$N$164,,0,1),--RIGHT(Z282)*_xlfn.XLOOKUP(LEFT(Z282),$L$157:$L$164,$P$157:$P$164,,0,1),0),
_xlpm.adjRow, IF(ROW(_xlpm.startCell) + _xlpm.row &lt;= 0, 1, _xlpm.row),
_xlpm.adjCol, IF(COLUMN(_xlpm.startCell) + _xlpm.col &lt;= 0, 1, _xlpm.col),
_xlpm.ref, OFFSET(INDIRECT(AY282),_xlpm.adjRow,_xlpm.adjCol,1,1),
ADDRESS(_xlfn.IFS(ROW(_xlpm.ref)&lt;8,8,ROW(_xlpm.ref)&gt;27,27,TRUE,ROW(_xlpm.ref)),_xlfn.IFS(COLUMN(_xlpm.ref)&lt;5,5,COLUMN(_xlpm.ref)&gt;64,64,TRUE,COLUMN(_xlpm.ref)),4,1))</f>
        <v>BL27</v>
      </c>
      <c r="BA282" s="1" t="str" cm="1">
        <f t="array" aca="1" ref="BA282" ca="1">_xlfn.LET(
_xlpm.startCell, INDIRECT(AZ282),
_xlpm.row, IF(_xlfn.XLOOKUP(LEFT(AA282),$L$157:$L$164,$M$157:$M$164,,0,1),--RIGHT(AA282)*_xlfn.XLOOKUP(LEFT(AA282),$L$157:$L$164,$O$157:$O$164,,0,1),0),
_xlpm.col, IF(_xlfn.XLOOKUP(LEFT(AA282),$L$157:$L$164,$N$157:$N$164,,0,1),--RIGHT(AA282)*_xlfn.XLOOKUP(LEFT(AA282),$L$157:$L$164,$P$157:$P$164,,0,1),0),
_xlpm.adjRow, IF(ROW(_xlpm.startCell) + _xlpm.row &lt;= 0, 1, _xlpm.row),
_xlpm.adjCol, IF(COLUMN(_xlpm.startCell) + _xlpm.col &lt;= 0, 1, _xlpm.col),
_xlpm.ref, OFFSET(INDIRECT(AZ282),_xlpm.adjRow,_xlpm.adjCol,1,1),
ADDRESS(_xlfn.IFS(ROW(_xlpm.ref)&lt;8,8,ROW(_xlpm.ref)&gt;27,27,TRUE,ROW(_xlpm.ref)),_xlfn.IFS(COLUMN(_xlpm.ref)&lt;5,5,COLUMN(_xlpm.ref)&gt;64,64,TRUE,COLUMN(_xlpm.ref)),4,1))</f>
        <v>BL26</v>
      </c>
      <c r="BB282" s="1" t="str" cm="1">
        <f t="array" aca="1" ref="BB282" ca="1">_xlfn.LET(
_xlpm.startCell, INDIRECT(BA282),
_xlpm.row, IF(_xlfn.XLOOKUP(LEFT(AB282),$L$157:$L$164,$M$157:$M$164,,0,1),--RIGHT(AB282)*_xlfn.XLOOKUP(LEFT(AB282),$L$157:$L$164,$O$157:$O$164,,0,1),0),
_xlpm.col, IF(_xlfn.XLOOKUP(LEFT(AB282),$L$157:$L$164,$N$157:$N$164,,0,1),--RIGHT(AB282)*_xlfn.XLOOKUP(LEFT(AB282),$L$157:$L$164,$P$157:$P$164,,0,1),0),
_xlpm.adjRow, IF(ROW(_xlpm.startCell) + _xlpm.row &lt;= 0, 1, _xlpm.row),
_xlpm.adjCol, IF(COLUMN(_xlpm.startCell) + _xlpm.col &lt;= 0, 1, _xlpm.col),
_xlpm.ref, OFFSET(INDIRECT(BA282),_xlpm.adjRow,_xlpm.adjCol,1,1),
ADDRESS(_xlfn.IFS(ROW(_xlpm.ref)&lt;8,8,ROW(_xlpm.ref)&gt;27,27,TRUE,ROW(_xlpm.ref)),_xlfn.IFS(COLUMN(_xlpm.ref)&lt;5,5,COLUMN(_xlpm.ref)&gt;64,64,TRUE,COLUMN(_xlpm.ref)),4,1))</f>
        <v>BL26</v>
      </c>
      <c r="BC282" s="1" t="str" cm="1">
        <f t="array" aca="1" ref="BC282" ca="1">_xlfn.LET(
_xlpm.startCell, INDIRECT(BB282),
_xlpm.row, IF(_xlfn.XLOOKUP(LEFT(AC282),$L$157:$L$164,$M$157:$M$164,,0,1),--RIGHT(AC282)*_xlfn.XLOOKUP(LEFT(AC282),$L$157:$L$164,$O$157:$O$164,,0,1),0),
_xlpm.col, IF(_xlfn.XLOOKUP(LEFT(AC282),$L$157:$L$164,$N$157:$N$164,,0,1),--RIGHT(AC282)*_xlfn.XLOOKUP(LEFT(AC282),$L$157:$L$164,$P$157:$P$164,,0,1),0),
_xlpm.adjRow, IF(ROW(_xlpm.startCell) + _xlpm.row &lt;= 0, 1, _xlpm.row),
_xlpm.adjCol, IF(COLUMN(_xlpm.startCell) + _xlpm.col &lt;= 0, 1, _xlpm.col),
_xlpm.ref, OFFSET(INDIRECT(BB282),_xlpm.adjRow,_xlpm.adjCol,1,1),
ADDRESS(_xlfn.IFS(ROW(_xlpm.ref)&lt;8,8,ROW(_xlpm.ref)&gt;27,27,TRUE,ROW(_xlpm.ref)),_xlfn.IFS(COLUMN(_xlpm.ref)&lt;5,5,COLUMN(_xlpm.ref)&gt;64,64,TRUE,COLUMN(_xlpm.ref)),4,1))</f>
        <v>BL27</v>
      </c>
      <c r="BD282" s="1" t="str" cm="1">
        <f t="array" aca="1" ref="BD282" ca="1">_xlfn.LET(
_xlpm.startCell, INDIRECT(BC282),
_xlpm.row, IF(_xlfn.XLOOKUP(LEFT(AD282),$L$157:$L$164,$M$157:$M$164,,0,1),--RIGHT(AD282)*_xlfn.XLOOKUP(LEFT(AD282),$L$157:$L$164,$O$157:$O$164,,0,1),0),
_xlpm.col, IF(_xlfn.XLOOKUP(LEFT(AD282),$L$157:$L$164,$N$157:$N$164,,0,1),--RIGHT(AD282)*_xlfn.XLOOKUP(LEFT(AD282),$L$157:$L$164,$P$157:$P$164,,0,1),0),
_xlpm.adjRow, IF(ROW(_xlpm.startCell) + _xlpm.row &lt;= 0, 1, _xlpm.row),
_xlpm.adjCol, IF(COLUMN(_xlpm.startCell) + _xlpm.col &lt;= 0, 1, _xlpm.col),
_xlpm.ref, OFFSET(INDIRECT(BC282),_xlpm.adjRow,_xlpm.adjCol,1,1),
ADDRESS(_xlfn.IFS(ROW(_xlpm.ref)&lt;8,8,ROW(_xlpm.ref)&gt;27,27,TRUE,ROW(_xlpm.ref)),_xlfn.IFS(COLUMN(_xlpm.ref)&lt;5,5,COLUMN(_xlpm.ref)&gt;64,64,TRUE,COLUMN(_xlpm.ref)),4,1))</f>
        <v>BL27</v>
      </c>
      <c r="BE282" s="1" t="str" cm="1">
        <f t="array" aca="1" ref="BE282" ca="1">_xlfn.LET(
_xlpm.startCell, INDIRECT(BD282),
_xlpm.row, IF(_xlfn.XLOOKUP(LEFT(AE282),$L$157:$L$164,$M$157:$M$164,,0,1),--RIGHT(AE282)*_xlfn.XLOOKUP(LEFT(AE282),$L$157:$L$164,$O$157:$O$164,,0,1),0),
_xlpm.col, IF(_xlfn.XLOOKUP(LEFT(AE282),$L$157:$L$164,$N$157:$N$164,,0,1),--RIGHT(AE282)*_xlfn.XLOOKUP(LEFT(AE282),$L$157:$L$164,$P$157:$P$164,,0,1),0),
_xlpm.adjRow, IF(ROW(_xlpm.startCell) + _xlpm.row &lt;= 0, 1, _xlpm.row),
_xlpm.adjCol, IF(COLUMN(_xlpm.startCell) + _xlpm.col &lt;= 0, 1, _xlpm.col),
_xlpm.ref, OFFSET(INDIRECT(BD282),_xlpm.adjRow,_xlpm.adjCol,1,1),
ADDRESS(_xlfn.IFS(ROW(_xlpm.ref)&lt;8,8,ROW(_xlpm.ref)&gt;27,27,TRUE,ROW(_xlpm.ref)),_xlfn.IFS(COLUMN(_xlpm.ref)&lt;5,5,COLUMN(_xlpm.ref)&gt;64,64,TRUE,COLUMN(_xlpm.ref)),4,1))</f>
        <v>BL27</v>
      </c>
      <c r="BF282" s="1" t="str" cm="1">
        <f t="array" aca="1" ref="BF282" ca="1">_xlfn.LET(
_xlpm.startCell, INDIRECT(BE282),
_xlpm.row, IF(_xlfn.XLOOKUP(LEFT(AF282),$L$157:$L$164,$M$157:$M$164,,0,1),--RIGHT(AF282)*_xlfn.XLOOKUP(LEFT(AF282),$L$157:$L$164,$O$157:$O$164,,0,1),0),
_xlpm.col, IF(_xlfn.XLOOKUP(LEFT(AF282),$L$157:$L$164,$N$157:$N$164,,0,1),--RIGHT(AF282)*_xlfn.XLOOKUP(LEFT(AF282),$L$157:$L$164,$P$157:$P$164,,0,1),0),
_xlpm.adjRow, IF(ROW(_xlpm.startCell) + _xlpm.row &lt;= 0, 1, _xlpm.row),
_xlpm.adjCol, IF(COLUMN(_xlpm.startCell) + _xlpm.col &lt;= 0, 1, _xlpm.col),
_xlpm.ref, OFFSET(INDIRECT(BE282),_xlpm.adjRow,_xlpm.adjCol,1,1),
ADDRESS(_xlfn.IFS(ROW(_xlpm.ref)&lt;8,8,ROW(_xlpm.ref)&gt;27,27,TRUE,ROW(_xlpm.ref)),_xlfn.IFS(COLUMN(_xlpm.ref)&lt;5,5,COLUMN(_xlpm.ref)&gt;64,64,TRUE,COLUMN(_xlpm.ref)),4,1))</f>
        <v>BL21</v>
      </c>
      <c r="BG282" s="4"/>
      <c r="BH282" s="4" t="b" cm="1">
        <f t="array" aca="1" ref="BH282" ca="1">AND(ROW(INDIRECT(AH282,TRUE))&gt;=8,OR(COLUMN(INDIRECT(AH282, TRUE))&gt;=60,COLUMN(INDIRECT(AH282, TRUE))&lt;=9))</f>
        <v>0</v>
      </c>
      <c r="BI282" s="4" t="b" cm="1">
        <f t="array" aca="1" ref="BI282" ca="1">AND(ROW(INDIRECT(AI282,TRUE))&gt;=8,OR(COLUMN(INDIRECT(AI282, TRUE))&gt;=60,COLUMN(INDIRECT(AI282, TRUE))&lt;=9))</f>
        <v>0</v>
      </c>
      <c r="BJ282" s="4" t="b" cm="1">
        <f t="array" aca="1" ref="BJ282" ca="1">AND(ROW(INDIRECT(AJ282,TRUE))&gt;=8,OR(COLUMN(INDIRECT(AJ282, TRUE))&gt;=60,COLUMN(INDIRECT(AJ282, TRUE))&lt;=9))</f>
        <v>0</v>
      </c>
      <c r="BK282" s="4" t="b" cm="1">
        <f t="array" aca="1" ref="BK282" ca="1">AND(ROW(INDIRECT(AK282,TRUE))&gt;=8,OR(COLUMN(INDIRECT(AK282, TRUE))&gt;=60,COLUMN(INDIRECT(AK282, TRUE))&lt;=9))</f>
        <v>0</v>
      </c>
      <c r="BL282" s="4" t="b" cm="1">
        <f t="array" aca="1" ref="BL282" ca="1">AND(ROW(INDIRECT(AL282,TRUE))&gt;=8,OR(COLUMN(INDIRECT(AL282, TRUE))&gt;=60,COLUMN(INDIRECT(AL282, TRUE))&lt;=9))</f>
        <v>0</v>
      </c>
      <c r="BM282" s="4" t="b" cm="1">
        <f t="array" aca="1" ref="BM282" ca="1">AND(ROW(INDIRECT(AM282,TRUE))&gt;=8,OR(COLUMN(INDIRECT(AM282, TRUE))&gt;=60,COLUMN(INDIRECT(AM282, TRUE))&lt;=9))</f>
        <v>0</v>
      </c>
      <c r="BN282" s="4" t="b" cm="1">
        <f t="array" aca="1" ref="BN282" ca="1">AND(ROW(INDIRECT(AN282,TRUE))&gt;=8,OR(COLUMN(INDIRECT(AN282, TRUE))&gt;=60,COLUMN(INDIRECT(AN282, TRUE))&lt;=9))</f>
        <v>0</v>
      </c>
      <c r="BO282" s="4" t="b" cm="1">
        <f t="array" aca="1" ref="BO282" ca="1">AND(ROW(INDIRECT(AO282,TRUE))&gt;=8,OR(COLUMN(INDIRECT(AO282, TRUE))&gt;=60,COLUMN(INDIRECT(AO282, TRUE))&lt;=9))</f>
        <v>0</v>
      </c>
      <c r="BP282" s="4" t="b" cm="1">
        <f t="array" aca="1" ref="BP282" ca="1">AND(ROW(INDIRECT(AP282,TRUE))&gt;=8,OR(COLUMN(INDIRECT(AP282, TRUE))&gt;=60,COLUMN(INDIRECT(AP282, TRUE))&lt;=9))</f>
        <v>0</v>
      </c>
      <c r="BQ282" s="4" t="b" cm="1">
        <f t="array" aca="1" ref="BQ282" ca="1">AND(ROW(INDIRECT(AQ282,TRUE))&gt;=8,OR(COLUMN(INDIRECT(AQ282, TRUE))&gt;=60,COLUMN(INDIRECT(AQ282, TRUE))&lt;=9))</f>
        <v>1</v>
      </c>
      <c r="BR282" s="4" t="b" cm="1">
        <f t="array" aca="1" ref="BR282" ca="1">AND(ROW(INDIRECT(AR282,TRUE))&gt;=8,OR(COLUMN(INDIRECT(AR282, TRUE))&gt;=60,COLUMN(INDIRECT(AR282, TRUE))&lt;=9))</f>
        <v>1</v>
      </c>
      <c r="BS282" s="4" t="b" cm="1">
        <f t="array" aca="1" ref="BS282" ca="1">AND(ROW(INDIRECT(AS282,TRUE))&gt;=8,OR(COLUMN(INDIRECT(AS282, TRUE))&gt;=60,COLUMN(INDIRECT(AS282, TRUE))&lt;=9))</f>
        <v>1</v>
      </c>
      <c r="BT282" s="4" t="b" cm="1">
        <f t="array" aca="1" ref="BT282" ca="1">AND(ROW(INDIRECT(AT282,TRUE))&gt;=8,OR(COLUMN(INDIRECT(AT282, TRUE))&gt;=60,COLUMN(INDIRECT(AT282, TRUE))&lt;=9))</f>
        <v>1</v>
      </c>
      <c r="BU282" s="4" t="b" cm="1">
        <f t="array" aca="1" ref="BU282" ca="1">AND(ROW(INDIRECT(AU282,TRUE))&gt;=8,OR(COLUMN(INDIRECT(AU282, TRUE))&gt;=60,COLUMN(INDIRECT(AU282, TRUE))&lt;=9))</f>
        <v>1</v>
      </c>
      <c r="BV282" s="4" t="b" cm="1">
        <f t="array" aca="1" ref="BV282" ca="1">AND(ROW(INDIRECT(AV282,TRUE))&gt;=8,OR(COLUMN(INDIRECT(AV282, TRUE))&gt;=60,COLUMN(INDIRECT(AV282, TRUE))&lt;=9))</f>
        <v>1</v>
      </c>
      <c r="BW282" s="4" t="b" cm="1">
        <f t="array" aca="1" ref="BW282" ca="1">AND(ROW(INDIRECT(AW282,TRUE))&gt;=8,OR(COLUMN(INDIRECT(AW282, TRUE))&gt;=60,COLUMN(INDIRECT(AW282, TRUE))&lt;=9))</f>
        <v>1</v>
      </c>
      <c r="BX282" s="4" t="b" cm="1">
        <f t="array" aca="1" ref="BX282" ca="1">AND(ROW(INDIRECT(AX282,TRUE))&gt;=8,OR(COLUMN(INDIRECT(AX282, TRUE))&gt;=60,COLUMN(INDIRECT(AX282, TRUE))&lt;=9))</f>
        <v>1</v>
      </c>
      <c r="BY282" s="4" t="b" cm="1">
        <f t="array" aca="1" ref="BY282" ca="1">AND(ROW(INDIRECT(AY282,TRUE))&gt;=8,OR(COLUMN(INDIRECT(AY282, TRUE))&gt;=60,COLUMN(INDIRECT(AY282, TRUE))&lt;=9))</f>
        <v>1</v>
      </c>
      <c r="BZ282" s="4" t="b" cm="1">
        <f t="array" aca="1" ref="BZ282" ca="1">AND(ROW(INDIRECT(AZ282,TRUE))&gt;=8,OR(COLUMN(INDIRECT(AZ282, TRUE))&gt;=60,COLUMN(INDIRECT(AZ282, TRUE))&lt;=9))</f>
        <v>1</v>
      </c>
      <c r="CA282" s="4" t="b" cm="1">
        <f t="array" aca="1" ref="CA282" ca="1">AND(ROW(INDIRECT(BA282,TRUE))&gt;=8,OR(COLUMN(INDIRECT(BA282, TRUE))&gt;=60,COLUMN(INDIRECT(BA282, TRUE))&lt;=9))</f>
        <v>1</v>
      </c>
      <c r="CB282" s="4" t="b" cm="1">
        <f t="array" aca="1" ref="CB282" ca="1">AND(ROW(INDIRECT(BB282,TRUE))&gt;=8,OR(COLUMN(INDIRECT(BB282, TRUE))&gt;=60,COLUMN(INDIRECT(BB282, TRUE))&lt;=9))</f>
        <v>1</v>
      </c>
      <c r="CC282" s="4" t="b" cm="1">
        <f t="array" aca="1" ref="CC282" ca="1">AND(ROW(INDIRECT(BC282,TRUE))&gt;=8,OR(COLUMN(INDIRECT(BC282, TRUE))&gt;=60,COLUMN(INDIRECT(BC282, TRUE))&lt;=9))</f>
        <v>1</v>
      </c>
      <c r="CD282" s="4" t="b" cm="1">
        <f t="array" aca="1" ref="CD282" ca="1">AND(ROW(INDIRECT(BD282,TRUE))&gt;=8,OR(COLUMN(INDIRECT(BD282, TRUE))&gt;=60,COLUMN(INDIRECT(BD282, TRUE))&lt;=9))</f>
        <v>1</v>
      </c>
      <c r="CE282" s="4" t="b" cm="1">
        <f t="array" aca="1" ref="CE282" ca="1">AND(ROW(INDIRECT(BE282,TRUE))&gt;=8,OR(COLUMN(INDIRECT(BE282, TRUE))&gt;=60,COLUMN(INDIRECT(BE282, TRUE))&lt;=9))</f>
        <v>1</v>
      </c>
      <c r="CF282" s="4" t="b" cm="1">
        <f t="array" aca="1" ref="CF282" ca="1">AND(ROW(INDIRECT(BF282,TRUE))&gt;=8,OR(COLUMN(INDIRECT(BF282, TRUE))&gt;=60,COLUMN(INDIRECT(BF282, TRUE))&lt;=9))</f>
        <v>1</v>
      </c>
      <c r="CG282" s="4"/>
      <c r="CH282" s="215">
        <f t="shared" ca="1" si="7"/>
        <v>10</v>
      </c>
      <c r="CI282" s="4"/>
    </row>
    <row r="283" spans="2:250" s="1" customFormat="1" ht="23.25">
      <c r="B283" s="14">
        <f t="shared" si="8"/>
        <v>135</v>
      </c>
      <c r="C283" s="12">
        <v>7</v>
      </c>
      <c r="D283" s="161">
        <v>10</v>
      </c>
      <c r="E283" s="21">
        <f ca="1"/>
        <v>7</v>
      </c>
      <c r="F283" s="5"/>
      <c r="G283" s="15" t="s">
        <v>146</v>
      </c>
      <c r="H283" s="15" t="s">
        <v>119</v>
      </c>
      <c r="I283" s="15" t="s">
        <v>80</v>
      </c>
      <c r="J283" s="15" t="s">
        <v>120</v>
      </c>
      <c r="K283" s="15" t="s">
        <v>102</v>
      </c>
      <c r="L283" s="15" t="s">
        <v>55</v>
      </c>
      <c r="M283" s="15" t="s">
        <v>99</v>
      </c>
      <c r="N283" s="15" t="s">
        <v>55</v>
      </c>
      <c r="O283" s="15" t="s">
        <v>57</v>
      </c>
      <c r="P283" s="15" t="s">
        <v>106</v>
      </c>
      <c r="Q283" s="15" t="s">
        <v>102</v>
      </c>
      <c r="R283" s="15" t="s">
        <v>76</v>
      </c>
      <c r="S283" s="15" t="s">
        <v>65</v>
      </c>
      <c r="T283" s="15" t="s">
        <v>127</v>
      </c>
      <c r="U283" s="15" t="s">
        <v>64</v>
      </c>
      <c r="V283" s="15" t="s">
        <v>61</v>
      </c>
      <c r="W283" s="15" t="s">
        <v>111</v>
      </c>
      <c r="X283" s="15" t="s">
        <v>97</v>
      </c>
      <c r="Y283" s="15" t="s">
        <v>112</v>
      </c>
      <c r="Z283" s="15" t="s">
        <v>119</v>
      </c>
      <c r="AA283" s="15" t="s">
        <v>72</v>
      </c>
      <c r="AB283" s="15" t="s">
        <v>114</v>
      </c>
      <c r="AC283" s="15" t="s">
        <v>71</v>
      </c>
      <c r="AD283" s="15" t="s">
        <v>67</v>
      </c>
      <c r="AE283" s="15" t="s">
        <v>84</v>
      </c>
      <c r="AF283" s="15" t="s">
        <v>125</v>
      </c>
      <c r="AH283" s="1" t="str" cm="1">
        <f t="array" aca="1" ref="AH283" ca="1">_xlfn.LET(
_xlpm.startCell, INDIRECT(G283),
_xlpm.row, IF(_xlfn.XLOOKUP(LEFT(H283),$L$157:$L$164,$M$157:$M$164,,0,1),--RIGHT(H283)*_xlfn.XLOOKUP(LEFT(H283),$L$157:$L$164,$O$157:$O$164,,0,1),0),
_xlpm.col, IF(_xlfn.XLOOKUP(LEFT(H283),$L$157:$L$164,$N$157:$N$164,,0,1),--RIGHT(H283)*_xlfn.XLOOKUP(LEFT(H283),$L$157:$L$164,$P$157:$P$164,,0,1),0),
_xlpm.adjRow, IF(ROW(_xlpm.startCell) + _xlpm.row &lt;= 0, 1, _xlpm.row),
_xlpm.adjCol, IF(COLUMN(_xlpm.startCell) + _xlpm.col &lt;= 0, 1, _xlpm.col),
_xlpm.ref, OFFSET(INDIRECT(G283),_xlpm.adjRow,_xlpm.adjCol,1,1),
ADDRESS(_xlfn.IFS(ROW(_xlpm.ref)&lt;8,8,ROW(_xlpm.ref)&gt;27,27,TRUE,ROW(_xlpm.ref)),_xlfn.IFS(COLUMN(_xlpm.ref)&lt;5,5,COLUMN(_xlpm.ref)&gt;64,64,TRUE,COLUMN(_xlpm.ref)),4,1))</f>
        <v>AI15</v>
      </c>
      <c r="AI283" s="1" t="str" cm="1">
        <f t="array" aca="1" ref="AI283" ca="1">_xlfn.LET(
_xlpm.startCell, INDIRECT(AH283),
_xlpm.row, IF(_xlfn.XLOOKUP(LEFT(I283),$L$157:$L$164,$M$157:$M$164,,0,1),--RIGHT(I283)*_xlfn.XLOOKUP(LEFT(I283),$L$157:$L$164,$O$157:$O$164,,0,1),0),
_xlpm.col, IF(_xlfn.XLOOKUP(LEFT(I283),$L$157:$L$164,$N$157:$N$164,,0,1),--RIGHT(I283)*_xlfn.XLOOKUP(LEFT(I283),$L$157:$L$164,$P$157:$P$164,,0,1),0),
_xlpm.adjRow, IF(ROW(_xlpm.startCell) + _xlpm.row &lt;= 0, 1, _xlpm.row),
_xlpm.adjCol, IF(COLUMN(_xlpm.startCell) + _xlpm.col &lt;= 0, 1, _xlpm.col),
_xlpm.ref, OFFSET(INDIRECT(AH283),_xlpm.adjRow,_xlpm.adjCol,1,1),
ADDRESS(_xlfn.IFS(ROW(_xlpm.ref)&lt;8,8,ROW(_xlpm.ref)&gt;27,27,TRUE,ROW(_xlpm.ref)),_xlfn.IFS(COLUMN(_xlpm.ref)&lt;5,5,COLUMN(_xlpm.ref)&gt;64,64,TRUE,COLUMN(_xlpm.ref)),4,1))</f>
        <v>AI8</v>
      </c>
      <c r="AJ283" s="1" t="str" cm="1">
        <f t="array" aca="1" ref="AJ283" ca="1">_xlfn.LET(
_xlpm.startCell, INDIRECT(AI283),
_xlpm.row, IF(_xlfn.XLOOKUP(LEFT(J283),$L$157:$L$164,$M$157:$M$164,,0,1),--RIGHT(J283)*_xlfn.XLOOKUP(LEFT(J283),$L$157:$L$164,$O$157:$O$164,,0,1),0),
_xlpm.col, IF(_xlfn.XLOOKUP(LEFT(J283),$L$157:$L$164,$N$157:$N$164,,0,1),--RIGHT(J283)*_xlfn.XLOOKUP(LEFT(J283),$L$157:$L$164,$P$157:$P$164,,0,1),0),
_xlpm.adjRow, IF(ROW(_xlpm.startCell) + _xlpm.row &lt;= 0, 1, _xlpm.row),
_xlpm.adjCol, IF(COLUMN(_xlpm.startCell) + _xlpm.col &lt;= 0, 1, _xlpm.col),
_xlpm.ref, OFFSET(INDIRECT(AI283),_xlpm.adjRow,_xlpm.adjCol,1,1),
ADDRESS(_xlfn.IFS(ROW(_xlpm.ref)&lt;8,8,ROW(_xlpm.ref)&gt;27,27,TRUE,ROW(_xlpm.ref)),_xlfn.IFS(COLUMN(_xlpm.ref)&lt;5,5,COLUMN(_xlpm.ref)&gt;64,64,TRUE,COLUMN(_xlpm.ref)),4,1))</f>
        <v>AE8</v>
      </c>
      <c r="AK283" s="1" t="str" cm="1">
        <f t="array" aca="1" ref="AK283" ca="1">_xlfn.LET(
_xlpm.startCell, INDIRECT(AJ283),
_xlpm.row, IF(_xlfn.XLOOKUP(LEFT(K283),$L$157:$L$164,$M$157:$M$164,,0,1),--RIGHT(K283)*_xlfn.XLOOKUP(LEFT(K283),$L$157:$L$164,$O$157:$O$164,,0,1),0),
_xlpm.col, IF(_xlfn.XLOOKUP(LEFT(K283),$L$157:$L$164,$N$157:$N$164,,0,1),--RIGHT(K283)*_xlfn.XLOOKUP(LEFT(K283),$L$157:$L$164,$P$157:$P$164,,0,1),0),
_xlpm.adjRow, IF(ROW(_xlpm.startCell) + _xlpm.row &lt;= 0, 1, _xlpm.row),
_xlpm.adjCol, IF(COLUMN(_xlpm.startCell) + _xlpm.col &lt;= 0, 1, _xlpm.col),
_xlpm.ref, OFFSET(INDIRECT(AJ283),_xlpm.adjRow,_xlpm.adjCol,1,1),
ADDRESS(_xlfn.IFS(ROW(_xlpm.ref)&lt;8,8,ROW(_xlpm.ref)&gt;27,27,TRUE,ROW(_xlpm.ref)),_xlfn.IFS(COLUMN(_xlpm.ref)&lt;5,5,COLUMN(_xlpm.ref)&gt;64,64,TRUE,COLUMN(_xlpm.ref)),4,1))</f>
        <v>W8</v>
      </c>
      <c r="AL283" s="1" t="str" cm="1">
        <f t="array" aca="1" ref="AL283" ca="1">_xlfn.LET(
_xlpm.startCell, INDIRECT(AK283),
_xlpm.row, IF(_xlfn.XLOOKUP(LEFT(L283),$L$157:$L$164,$M$157:$M$164,,0,1),--RIGHT(L283)*_xlfn.XLOOKUP(LEFT(L283),$L$157:$L$164,$O$157:$O$164,,0,1),0),
_xlpm.col, IF(_xlfn.XLOOKUP(LEFT(L283),$L$157:$L$164,$N$157:$N$164,,0,1),--RIGHT(L283)*_xlfn.XLOOKUP(LEFT(L283),$L$157:$L$164,$P$157:$P$164,,0,1),0),
_xlpm.adjRow, IF(ROW(_xlpm.startCell) + _xlpm.row &lt;= 0, 1, _xlpm.row),
_xlpm.adjCol, IF(COLUMN(_xlpm.startCell) + _xlpm.col &lt;= 0, 1, _xlpm.col),
_xlpm.ref, OFFSET(INDIRECT(AK283),_xlpm.adjRow,_xlpm.adjCol,1,1),
ADDRESS(_xlfn.IFS(ROW(_xlpm.ref)&lt;8,8,ROW(_xlpm.ref)&gt;27,27,TRUE,ROW(_xlpm.ref)),_xlfn.IFS(COLUMN(_xlpm.ref)&lt;5,5,COLUMN(_xlpm.ref)&gt;64,64,TRUE,COLUMN(_xlpm.ref)),4,1))</f>
        <v>P15</v>
      </c>
      <c r="AM283" s="1" t="str" cm="1">
        <f t="array" aca="1" ref="AM283" ca="1">_xlfn.LET(
_xlpm.startCell, INDIRECT(AL283),
_xlpm.row, IF(_xlfn.XLOOKUP(LEFT(M283),$L$157:$L$164,$M$157:$M$164,,0,1),--RIGHT(M283)*_xlfn.XLOOKUP(LEFT(M283),$L$157:$L$164,$O$157:$O$164,,0,1),0),
_xlpm.col, IF(_xlfn.XLOOKUP(LEFT(M283),$L$157:$L$164,$N$157:$N$164,,0,1),--RIGHT(M283)*_xlfn.XLOOKUP(LEFT(M283),$L$157:$L$164,$P$157:$P$164,,0,1),0),
_xlpm.adjRow, IF(ROW(_xlpm.startCell) + _xlpm.row &lt;= 0, 1, _xlpm.row),
_xlpm.adjCol, IF(COLUMN(_xlpm.startCell) + _xlpm.col &lt;= 0, 1, _xlpm.col),
_xlpm.ref, OFFSET(INDIRECT(AL283),_xlpm.adjRow,_xlpm.adjCol,1,1),
ADDRESS(_xlfn.IFS(ROW(_xlpm.ref)&lt;8,8,ROW(_xlpm.ref)&gt;27,27,TRUE,ROW(_xlpm.ref)),_xlfn.IFS(COLUMN(_xlpm.ref)&lt;5,5,COLUMN(_xlpm.ref)&gt;64,64,TRUE,COLUMN(_xlpm.ref)),4,1))</f>
        <v>M18</v>
      </c>
      <c r="AN283" s="1" t="str" cm="1">
        <f t="array" aca="1" ref="AN283" ca="1">_xlfn.LET(
_xlpm.startCell, INDIRECT(AM283),
_xlpm.row, IF(_xlfn.XLOOKUP(LEFT(N283),$L$157:$L$164,$M$157:$M$164,,0,1),--RIGHT(N283)*_xlfn.XLOOKUP(LEFT(N283),$L$157:$L$164,$O$157:$O$164,,0,1),0),
_xlpm.col, IF(_xlfn.XLOOKUP(LEFT(N283),$L$157:$L$164,$N$157:$N$164,,0,1),--RIGHT(N283)*_xlfn.XLOOKUP(LEFT(N283),$L$157:$L$164,$P$157:$P$164,,0,1),0),
_xlpm.adjRow, IF(ROW(_xlpm.startCell) + _xlpm.row &lt;= 0, 1, _xlpm.row),
_xlpm.adjCol, IF(COLUMN(_xlpm.startCell) + _xlpm.col &lt;= 0, 1, _xlpm.col),
_xlpm.ref, OFFSET(INDIRECT(AM283),_xlpm.adjRow,_xlpm.adjCol,1,1),
ADDRESS(_xlfn.IFS(ROW(_xlpm.ref)&lt;8,8,ROW(_xlpm.ref)&gt;27,27,TRUE,ROW(_xlpm.ref)),_xlfn.IFS(COLUMN(_xlpm.ref)&lt;5,5,COLUMN(_xlpm.ref)&gt;64,64,TRUE,COLUMN(_xlpm.ref)),4,1))</f>
        <v>F25</v>
      </c>
      <c r="AO283" s="1" t="str" cm="1">
        <f t="array" aca="1" ref="AO283" ca="1">_xlfn.LET(
_xlpm.startCell, INDIRECT(AN283),
_xlpm.row, IF(_xlfn.XLOOKUP(LEFT(O283),$L$157:$L$164,$M$157:$M$164,,0,1),--RIGHT(O283)*_xlfn.XLOOKUP(LEFT(O283),$L$157:$L$164,$O$157:$O$164,,0,1),0),
_xlpm.col, IF(_xlfn.XLOOKUP(LEFT(O283),$L$157:$L$164,$N$157:$N$164,,0,1),--RIGHT(O283)*_xlfn.XLOOKUP(LEFT(O283),$L$157:$L$164,$P$157:$P$164,,0,1),0),
_xlpm.adjRow, IF(ROW(_xlpm.startCell) + _xlpm.row &lt;= 0, 1, _xlpm.row),
_xlpm.adjCol, IF(COLUMN(_xlpm.startCell) + _xlpm.col &lt;= 0, 1, _xlpm.col),
_xlpm.ref, OFFSET(INDIRECT(AN283),_xlpm.adjRow,_xlpm.adjCol,1,1),
ADDRESS(_xlfn.IFS(ROW(_xlpm.ref)&lt;8,8,ROW(_xlpm.ref)&gt;27,27,TRUE,ROW(_xlpm.ref)),_xlfn.IFS(COLUMN(_xlpm.ref)&lt;5,5,COLUMN(_xlpm.ref)&gt;64,64,TRUE,COLUMN(_xlpm.ref)),4,1))</f>
        <v>G24</v>
      </c>
      <c r="AP283" s="1" t="str" cm="1">
        <f t="array" aca="1" ref="AP283" ca="1">_xlfn.LET(
_xlpm.startCell, INDIRECT(AO283),
_xlpm.row, IF(_xlfn.XLOOKUP(LEFT(P283),$L$157:$L$164,$M$157:$M$164,,0,1),--RIGHT(P283)*_xlfn.XLOOKUP(LEFT(P283),$L$157:$L$164,$O$157:$O$164,,0,1),0),
_xlpm.col, IF(_xlfn.XLOOKUP(LEFT(P283),$L$157:$L$164,$N$157:$N$164,,0,1),--RIGHT(P283)*_xlfn.XLOOKUP(LEFT(P283),$L$157:$L$164,$P$157:$P$164,,0,1),0),
_xlpm.adjRow, IF(ROW(_xlpm.startCell) + _xlpm.row &lt;= 0, 1, _xlpm.row),
_xlpm.adjCol, IF(COLUMN(_xlpm.startCell) + _xlpm.col &lt;= 0, 1, _xlpm.col),
_xlpm.ref, OFFSET(INDIRECT(AO283),_xlpm.adjRow,_xlpm.adjCol,1,1),
ADDRESS(_xlfn.IFS(ROW(_xlpm.ref)&lt;8,8,ROW(_xlpm.ref)&gt;27,27,TRUE,ROW(_xlpm.ref)),_xlfn.IFS(COLUMN(_xlpm.ref)&lt;5,5,COLUMN(_xlpm.ref)&gt;64,64,TRUE,COLUMN(_xlpm.ref)),4,1))</f>
        <v>E24</v>
      </c>
      <c r="AQ283" s="1" t="str" cm="1">
        <f t="array" aca="1" ref="AQ283" ca="1">_xlfn.LET(
_xlpm.startCell, INDIRECT(AP283),
_xlpm.row, IF(_xlfn.XLOOKUP(LEFT(Q283),$L$157:$L$164,$M$157:$M$164,,0,1),--RIGHT(Q283)*_xlfn.XLOOKUP(LEFT(Q283),$L$157:$L$164,$O$157:$O$164,,0,1),0),
_xlpm.col, IF(_xlfn.XLOOKUP(LEFT(Q283),$L$157:$L$164,$N$157:$N$164,,0,1),--RIGHT(Q283)*_xlfn.XLOOKUP(LEFT(Q283),$L$157:$L$164,$P$157:$P$164,,0,1),0),
_xlpm.adjRow, IF(ROW(_xlpm.startCell) + _xlpm.row &lt;= 0, 1, _xlpm.row),
_xlpm.adjCol, IF(COLUMN(_xlpm.startCell) + _xlpm.col &lt;= 0, 1, _xlpm.col),
_xlpm.ref, OFFSET(INDIRECT(AP283),_xlpm.adjRow,_xlpm.adjCol,1,1),
ADDRESS(_xlfn.IFS(ROW(_xlpm.ref)&lt;8,8,ROW(_xlpm.ref)&gt;27,27,TRUE,ROW(_xlpm.ref)),_xlfn.IFS(COLUMN(_xlpm.ref)&lt;5,5,COLUMN(_xlpm.ref)&gt;64,64,TRUE,COLUMN(_xlpm.ref)),4,1))</f>
        <v>F24</v>
      </c>
      <c r="AR283" s="1" t="str" cm="1">
        <f t="array" aca="1" ref="AR283" ca="1">_xlfn.LET(
_xlpm.startCell, INDIRECT(AQ283),
_xlpm.row, IF(_xlfn.XLOOKUP(LEFT(R283),$L$157:$L$164,$M$157:$M$164,,0,1),--RIGHT(R283)*_xlfn.XLOOKUP(LEFT(R283),$L$157:$L$164,$O$157:$O$164,,0,1),0),
_xlpm.col, IF(_xlfn.XLOOKUP(LEFT(R283),$L$157:$L$164,$N$157:$N$164,,0,1),--RIGHT(R283)*_xlfn.XLOOKUP(LEFT(R283),$L$157:$L$164,$P$157:$P$164,,0,1),0),
_xlpm.adjRow, IF(ROW(_xlpm.startCell) + _xlpm.row &lt;= 0, 1, _xlpm.row),
_xlpm.adjCol, IF(COLUMN(_xlpm.startCell) + _xlpm.col &lt;= 0, 1, _xlpm.col),
_xlpm.ref, OFFSET(INDIRECT(AQ283),_xlpm.adjRow,_xlpm.adjCol,1,1),
ADDRESS(_xlfn.IFS(ROW(_xlpm.ref)&lt;8,8,ROW(_xlpm.ref)&gt;27,27,TRUE,ROW(_xlpm.ref)),_xlfn.IFS(COLUMN(_xlpm.ref)&lt;5,5,COLUMN(_xlpm.ref)&gt;64,64,TRUE,COLUMN(_xlpm.ref)),4,1))</f>
        <v>E24</v>
      </c>
      <c r="AS283" s="1" t="str" cm="1">
        <f t="array" aca="1" ref="AS283" ca="1">_xlfn.LET(
_xlpm.startCell, INDIRECT(AR283),
_xlpm.row, IF(_xlfn.XLOOKUP(LEFT(S283),$L$157:$L$164,$M$157:$M$164,,0,1),--RIGHT(S283)*_xlfn.XLOOKUP(LEFT(S283),$L$157:$L$164,$O$157:$O$164,,0,1),0),
_xlpm.col, IF(_xlfn.XLOOKUP(LEFT(S283),$L$157:$L$164,$N$157:$N$164,,0,1),--RIGHT(S283)*_xlfn.XLOOKUP(LEFT(S283),$L$157:$L$164,$P$157:$P$164,,0,1),0),
_xlpm.adjRow, IF(ROW(_xlpm.startCell) + _xlpm.row &lt;= 0, 1, _xlpm.row),
_xlpm.adjCol, IF(COLUMN(_xlpm.startCell) + _xlpm.col &lt;= 0, 1, _xlpm.col),
_xlpm.ref, OFFSET(INDIRECT(AR283),_xlpm.adjRow,_xlpm.adjCol,1,1),
ADDRESS(_xlfn.IFS(ROW(_xlpm.ref)&lt;8,8,ROW(_xlpm.ref)&gt;27,27,TRUE,ROW(_xlpm.ref)),_xlfn.IFS(COLUMN(_xlpm.ref)&lt;5,5,COLUMN(_xlpm.ref)&gt;64,64,TRUE,COLUMN(_xlpm.ref)),4,1))</f>
        <v>E27</v>
      </c>
      <c r="AT283" s="1" t="str" cm="1">
        <f t="array" aca="1" ref="AT283" ca="1">_xlfn.LET(
_xlpm.startCell, INDIRECT(AS283),
_xlpm.row, IF(_xlfn.XLOOKUP(LEFT(T283),$L$157:$L$164,$M$157:$M$164,,0,1),--RIGHT(T283)*_xlfn.XLOOKUP(LEFT(T283),$L$157:$L$164,$O$157:$O$164,,0,1),0),
_xlpm.col, IF(_xlfn.XLOOKUP(LEFT(T283),$L$157:$L$164,$N$157:$N$164,,0,1),--RIGHT(T283)*_xlfn.XLOOKUP(LEFT(T283),$L$157:$L$164,$P$157:$P$164,,0,1),0),
_xlpm.adjRow, IF(ROW(_xlpm.startCell) + _xlpm.row &lt;= 0, 1, _xlpm.row),
_xlpm.adjCol, IF(COLUMN(_xlpm.startCell) + _xlpm.col &lt;= 0, 1, _xlpm.col),
_xlpm.ref, OFFSET(INDIRECT(AS283),_xlpm.adjRow,_xlpm.adjCol,1,1),
ADDRESS(_xlfn.IFS(ROW(_xlpm.ref)&lt;8,8,ROW(_xlpm.ref)&gt;27,27,TRUE,ROW(_xlpm.ref)),_xlfn.IFS(COLUMN(_xlpm.ref)&lt;5,5,COLUMN(_xlpm.ref)&gt;64,64,TRUE,COLUMN(_xlpm.ref)),4,1))</f>
        <v>E27</v>
      </c>
      <c r="AU283" s="1" t="str" cm="1">
        <f t="array" aca="1" ref="AU283" ca="1">_xlfn.LET(
_xlpm.startCell, INDIRECT(AT283),
_xlpm.row, IF(_xlfn.XLOOKUP(LEFT(U283),$L$157:$L$164,$M$157:$M$164,,0,1),--RIGHT(U283)*_xlfn.XLOOKUP(LEFT(U283),$L$157:$L$164,$O$157:$O$164,,0,1),0),
_xlpm.col, IF(_xlfn.XLOOKUP(LEFT(U283),$L$157:$L$164,$N$157:$N$164,,0,1),--RIGHT(U283)*_xlfn.XLOOKUP(LEFT(U283),$L$157:$L$164,$P$157:$P$164,,0,1),0),
_xlpm.adjRow, IF(ROW(_xlpm.startCell) + _xlpm.row &lt;= 0, 1, _xlpm.row),
_xlpm.adjCol, IF(COLUMN(_xlpm.startCell) + _xlpm.col &lt;= 0, 1, _xlpm.col),
_xlpm.ref, OFFSET(INDIRECT(AT283),_xlpm.adjRow,_xlpm.adjCol,1,1),
ADDRESS(_xlfn.IFS(ROW(_xlpm.ref)&lt;8,8,ROW(_xlpm.ref)&gt;27,27,TRUE,ROW(_xlpm.ref)),_xlfn.IFS(COLUMN(_xlpm.ref)&lt;5,5,COLUMN(_xlpm.ref)&gt;64,64,TRUE,COLUMN(_xlpm.ref)),4,1))</f>
        <v>F21</v>
      </c>
      <c r="AV283" s="1" t="str" cm="1">
        <f t="array" aca="1" ref="AV283" ca="1">_xlfn.LET(
_xlpm.startCell, INDIRECT(AU283),
_xlpm.row, IF(_xlfn.XLOOKUP(LEFT(V283),$L$157:$L$164,$M$157:$M$164,,0,1),--RIGHT(V283)*_xlfn.XLOOKUP(LEFT(V283),$L$157:$L$164,$O$157:$O$164,,0,1),0),
_xlpm.col, IF(_xlfn.XLOOKUP(LEFT(V283),$L$157:$L$164,$N$157:$N$164,,0,1),--RIGHT(V283)*_xlfn.XLOOKUP(LEFT(V283),$L$157:$L$164,$P$157:$P$164,,0,1),0),
_xlpm.adjRow, IF(ROW(_xlpm.startCell) + _xlpm.row &lt;= 0, 1, _xlpm.row),
_xlpm.adjCol, IF(COLUMN(_xlpm.startCell) + _xlpm.col &lt;= 0, 1, _xlpm.col),
_xlpm.ref, OFFSET(INDIRECT(AU283),_xlpm.adjRow,_xlpm.adjCol,1,1),
ADDRESS(_xlfn.IFS(ROW(_xlpm.ref)&lt;8,8,ROW(_xlpm.ref)&gt;27,27,TRUE,ROW(_xlpm.ref)),_xlfn.IFS(COLUMN(_xlpm.ref)&lt;5,5,COLUMN(_xlpm.ref)&gt;64,64,TRUE,COLUMN(_xlpm.ref)),4,1))</f>
        <v>O12</v>
      </c>
      <c r="AW283" s="1" t="str" cm="1">
        <f t="array" aca="1" ref="AW283" ca="1">_xlfn.LET(
_xlpm.startCell, INDIRECT(AV283),
_xlpm.row, IF(_xlfn.XLOOKUP(LEFT(W283),$L$157:$L$164,$M$157:$M$164,,0,1),--RIGHT(W283)*_xlfn.XLOOKUP(LEFT(W283),$L$157:$L$164,$O$157:$O$164,,0,1),0),
_xlpm.col, IF(_xlfn.XLOOKUP(LEFT(W283),$L$157:$L$164,$N$157:$N$164,,0,1),--RIGHT(W283)*_xlfn.XLOOKUP(LEFT(W283),$L$157:$L$164,$P$157:$P$164,,0,1),0),
_xlpm.adjRow, IF(ROW(_xlpm.startCell) + _xlpm.row &lt;= 0, 1, _xlpm.row),
_xlpm.adjCol, IF(COLUMN(_xlpm.startCell) + _xlpm.col &lt;= 0, 1, _xlpm.col),
_xlpm.ref, OFFSET(INDIRECT(AV283),_xlpm.adjRow,_xlpm.adjCol,1,1),
ADDRESS(_xlfn.IFS(ROW(_xlpm.ref)&lt;8,8,ROW(_xlpm.ref)&gt;27,27,TRUE,ROW(_xlpm.ref)),_xlfn.IFS(COLUMN(_xlpm.ref)&lt;5,5,COLUMN(_xlpm.ref)&gt;64,64,TRUE,COLUMN(_xlpm.ref)),4,1))</f>
        <v>X21</v>
      </c>
      <c r="AX283" s="1" t="str" cm="1">
        <f t="array" aca="1" ref="AX283" ca="1">_xlfn.LET(
_xlpm.startCell, INDIRECT(AW283),
_xlpm.row, IF(_xlfn.XLOOKUP(LEFT(X283),$L$157:$L$164,$M$157:$M$164,,0,1),--RIGHT(X283)*_xlfn.XLOOKUP(LEFT(X283),$L$157:$L$164,$O$157:$O$164,,0,1),0),
_xlpm.col, IF(_xlfn.XLOOKUP(LEFT(X283),$L$157:$L$164,$N$157:$N$164,,0,1),--RIGHT(X283)*_xlfn.XLOOKUP(LEFT(X283),$L$157:$L$164,$P$157:$P$164,,0,1),0),
_xlpm.adjRow, IF(ROW(_xlpm.startCell) + _xlpm.row &lt;= 0, 1, _xlpm.row),
_xlpm.adjCol, IF(COLUMN(_xlpm.startCell) + _xlpm.col &lt;= 0, 1, _xlpm.col),
_xlpm.ref, OFFSET(INDIRECT(AW283),_xlpm.adjRow,_xlpm.adjCol,1,1),
ADDRESS(_xlfn.IFS(ROW(_xlpm.ref)&lt;8,8,ROW(_xlpm.ref)&gt;27,27,TRUE,ROW(_xlpm.ref)),_xlfn.IFS(COLUMN(_xlpm.ref)&lt;5,5,COLUMN(_xlpm.ref)&gt;64,64,TRUE,COLUMN(_xlpm.ref)),4,1))</f>
        <v>X27</v>
      </c>
      <c r="AY283" s="1" t="str" cm="1">
        <f t="array" aca="1" ref="AY283" ca="1">_xlfn.LET(
_xlpm.startCell, INDIRECT(AX283),
_xlpm.row, IF(_xlfn.XLOOKUP(LEFT(Y283),$L$157:$L$164,$M$157:$M$164,,0,1),--RIGHT(Y283)*_xlfn.XLOOKUP(LEFT(Y283),$L$157:$L$164,$O$157:$O$164,,0,1),0),
_xlpm.col, IF(_xlfn.XLOOKUP(LEFT(Y283),$L$157:$L$164,$N$157:$N$164,,0,1),--RIGHT(Y283)*_xlfn.XLOOKUP(LEFT(Y283),$L$157:$L$164,$P$157:$P$164,,0,1),0),
_xlpm.adjRow, IF(ROW(_xlpm.startCell) + _xlpm.row &lt;= 0, 1, _xlpm.row),
_xlpm.adjCol, IF(COLUMN(_xlpm.startCell) + _xlpm.col &lt;= 0, 1, _xlpm.col),
_xlpm.ref, OFFSET(INDIRECT(AX283),_xlpm.adjRow,_xlpm.adjCol,1,1),
ADDRESS(_xlfn.IFS(ROW(_xlpm.ref)&lt;8,8,ROW(_xlpm.ref)&gt;27,27,TRUE,ROW(_xlpm.ref)),_xlfn.IFS(COLUMN(_xlpm.ref)&lt;5,5,COLUMN(_xlpm.ref)&gt;64,64,TRUE,COLUMN(_xlpm.ref)),4,1))</f>
        <v>AC22</v>
      </c>
      <c r="AZ283" s="1" t="str" cm="1">
        <f t="array" aca="1" ref="AZ283" ca="1">_xlfn.LET(
_xlpm.startCell, INDIRECT(AY283),
_xlpm.row, IF(_xlfn.XLOOKUP(LEFT(Z283),$L$157:$L$164,$M$157:$M$164,,0,1),--RIGHT(Z283)*_xlfn.XLOOKUP(LEFT(Z283),$L$157:$L$164,$O$157:$O$164,,0,1),0),
_xlpm.col, IF(_xlfn.XLOOKUP(LEFT(Z283),$L$157:$L$164,$N$157:$N$164,,0,1),--RIGHT(Z283)*_xlfn.XLOOKUP(LEFT(Z283),$L$157:$L$164,$P$157:$P$164,,0,1),0),
_xlpm.adjRow, IF(ROW(_xlpm.startCell) + _xlpm.row &lt;= 0, 1, _xlpm.row),
_xlpm.adjCol, IF(COLUMN(_xlpm.startCell) + _xlpm.col &lt;= 0, 1, _xlpm.col),
_xlpm.ref, OFFSET(INDIRECT(AY283),_xlpm.adjRow,_xlpm.adjCol,1,1),
ADDRESS(_xlfn.IFS(ROW(_xlpm.ref)&lt;8,8,ROW(_xlpm.ref)&gt;27,27,TRUE,ROW(_xlpm.ref)),_xlfn.IFS(COLUMN(_xlpm.ref)&lt;5,5,COLUMN(_xlpm.ref)&gt;64,64,TRUE,COLUMN(_xlpm.ref)),4,1))</f>
        <v>AB23</v>
      </c>
      <c r="BA283" s="1" t="str" cm="1">
        <f t="array" aca="1" ref="BA283" ca="1">_xlfn.LET(
_xlpm.startCell, INDIRECT(AZ283),
_xlpm.row, IF(_xlfn.XLOOKUP(LEFT(AA283),$L$157:$L$164,$M$157:$M$164,,0,1),--RIGHT(AA283)*_xlfn.XLOOKUP(LEFT(AA283),$L$157:$L$164,$O$157:$O$164,,0,1),0),
_xlpm.col, IF(_xlfn.XLOOKUP(LEFT(AA283),$L$157:$L$164,$N$157:$N$164,,0,1),--RIGHT(AA283)*_xlfn.XLOOKUP(LEFT(AA283),$L$157:$L$164,$P$157:$P$164,,0,1),0),
_xlpm.adjRow, IF(ROW(_xlpm.startCell) + _xlpm.row &lt;= 0, 1, _xlpm.row),
_xlpm.adjCol, IF(COLUMN(_xlpm.startCell) + _xlpm.col &lt;= 0, 1, _xlpm.col),
_xlpm.ref, OFFSET(INDIRECT(AZ283),_xlpm.adjRow,_xlpm.adjCol,1,1),
ADDRESS(_xlfn.IFS(ROW(_xlpm.ref)&lt;8,8,ROW(_xlpm.ref)&gt;27,27,TRUE,ROW(_xlpm.ref)),_xlfn.IFS(COLUMN(_xlpm.ref)&lt;5,5,COLUMN(_xlpm.ref)&gt;64,64,TRUE,COLUMN(_xlpm.ref)),4,1))</f>
        <v>AF19</v>
      </c>
      <c r="BB283" s="1" t="str" cm="1">
        <f t="array" aca="1" ref="BB283" ca="1">_xlfn.LET(
_xlpm.startCell, INDIRECT(BA283),
_xlpm.row, IF(_xlfn.XLOOKUP(LEFT(AB283),$L$157:$L$164,$M$157:$M$164,,0,1),--RIGHT(AB283)*_xlfn.XLOOKUP(LEFT(AB283),$L$157:$L$164,$O$157:$O$164,,0,1),0),
_xlpm.col, IF(_xlfn.XLOOKUP(LEFT(AB283),$L$157:$L$164,$N$157:$N$164,,0,1),--RIGHT(AB283)*_xlfn.XLOOKUP(LEFT(AB283),$L$157:$L$164,$P$157:$P$164,,0,1),0),
_xlpm.adjRow, IF(ROW(_xlpm.startCell) + _xlpm.row &lt;= 0, 1, _xlpm.row),
_xlpm.adjCol, IF(COLUMN(_xlpm.startCell) + _xlpm.col &lt;= 0, 1, _xlpm.col),
_xlpm.ref, OFFSET(INDIRECT(BA283),_xlpm.adjRow,_xlpm.adjCol,1,1),
ADDRESS(_xlfn.IFS(ROW(_xlpm.ref)&lt;8,8,ROW(_xlpm.ref)&gt;27,27,TRUE,ROW(_xlpm.ref)),_xlfn.IFS(COLUMN(_xlpm.ref)&lt;5,5,COLUMN(_xlpm.ref)&gt;64,64,TRUE,COLUMN(_xlpm.ref)),4,1))</f>
        <v>AF13</v>
      </c>
      <c r="BC283" s="1" t="str" cm="1">
        <f t="array" aca="1" ref="BC283" ca="1">_xlfn.LET(
_xlpm.startCell, INDIRECT(BB283),
_xlpm.row, IF(_xlfn.XLOOKUP(LEFT(AC283),$L$157:$L$164,$M$157:$M$164,,0,1),--RIGHT(AC283)*_xlfn.XLOOKUP(LEFT(AC283),$L$157:$L$164,$O$157:$O$164,,0,1),0),
_xlpm.col, IF(_xlfn.XLOOKUP(LEFT(AC283),$L$157:$L$164,$N$157:$N$164,,0,1),--RIGHT(AC283)*_xlfn.XLOOKUP(LEFT(AC283),$L$157:$L$164,$P$157:$P$164,,0,1),0),
_xlpm.adjRow, IF(ROW(_xlpm.startCell) + _xlpm.row &lt;= 0, 1, _xlpm.row),
_xlpm.adjCol, IF(COLUMN(_xlpm.startCell) + _xlpm.col &lt;= 0, 1, _xlpm.col),
_xlpm.ref, OFFSET(INDIRECT(BB283),_xlpm.adjRow,_xlpm.adjCol,1,1),
ADDRESS(_xlfn.IFS(ROW(_xlpm.ref)&lt;8,8,ROW(_xlpm.ref)&gt;27,27,TRUE,ROW(_xlpm.ref)),_xlfn.IFS(COLUMN(_xlpm.ref)&lt;5,5,COLUMN(_xlpm.ref)&gt;64,64,TRUE,COLUMN(_xlpm.ref)),4,1))</f>
        <v>AB9</v>
      </c>
      <c r="BD283" s="1" t="str" cm="1">
        <f t="array" aca="1" ref="BD283" ca="1">_xlfn.LET(
_xlpm.startCell, INDIRECT(BC283),
_xlpm.row, IF(_xlfn.XLOOKUP(LEFT(AD283),$L$157:$L$164,$M$157:$M$164,,0,1),--RIGHT(AD283)*_xlfn.XLOOKUP(LEFT(AD283),$L$157:$L$164,$O$157:$O$164,,0,1),0),
_xlpm.col, IF(_xlfn.XLOOKUP(LEFT(AD283),$L$157:$L$164,$N$157:$N$164,,0,1),--RIGHT(AD283)*_xlfn.XLOOKUP(LEFT(AD283),$L$157:$L$164,$P$157:$P$164,,0,1),0),
_xlpm.adjRow, IF(ROW(_xlpm.startCell) + _xlpm.row &lt;= 0, 1, _xlpm.row),
_xlpm.adjCol, IF(COLUMN(_xlpm.startCell) + _xlpm.col &lt;= 0, 1, _xlpm.col),
_xlpm.ref, OFFSET(INDIRECT(BC283),_xlpm.adjRow,_xlpm.adjCol,1,1),
ADDRESS(_xlfn.IFS(ROW(_xlpm.ref)&lt;8,8,ROW(_xlpm.ref)&gt;27,27,TRUE,ROW(_xlpm.ref)),_xlfn.IFS(COLUMN(_xlpm.ref)&lt;5,5,COLUMN(_xlpm.ref)&gt;64,64,TRUE,COLUMN(_xlpm.ref)),4,1))</f>
        <v>Z8</v>
      </c>
      <c r="BE283" s="1" t="str" cm="1">
        <f t="array" aca="1" ref="BE283" ca="1">_xlfn.LET(
_xlpm.startCell, INDIRECT(BD283),
_xlpm.row, IF(_xlfn.XLOOKUP(LEFT(AE283),$L$157:$L$164,$M$157:$M$164,,0,1),--RIGHT(AE283)*_xlfn.XLOOKUP(LEFT(AE283),$L$157:$L$164,$O$157:$O$164,,0,1),0),
_xlpm.col, IF(_xlfn.XLOOKUP(LEFT(AE283),$L$157:$L$164,$N$157:$N$164,,0,1),--RIGHT(AE283)*_xlfn.XLOOKUP(LEFT(AE283),$L$157:$L$164,$P$157:$P$164,,0,1),0),
_xlpm.adjRow, IF(ROW(_xlpm.startCell) + _xlpm.row &lt;= 0, 1, _xlpm.row),
_xlpm.adjCol, IF(COLUMN(_xlpm.startCell) + _xlpm.col &lt;= 0, 1, _xlpm.col),
_xlpm.ref, OFFSET(INDIRECT(BD283),_xlpm.adjRow,_xlpm.adjCol,1,1),
ADDRESS(_xlfn.IFS(ROW(_xlpm.ref)&lt;8,8,ROW(_xlpm.ref)&gt;27,27,TRUE,ROW(_xlpm.ref)),_xlfn.IFS(COLUMN(_xlpm.ref)&lt;5,5,COLUMN(_xlpm.ref)&gt;64,64,TRUE,COLUMN(_xlpm.ref)),4,1))</f>
        <v>S8</v>
      </c>
      <c r="BF283" s="1" t="str" cm="1">
        <f t="array" aca="1" ref="BF283" ca="1">_xlfn.LET(
_xlpm.startCell, INDIRECT(BE283),
_xlpm.row, IF(_xlfn.XLOOKUP(LEFT(AF283),$L$157:$L$164,$M$157:$M$164,,0,1),--RIGHT(AF283)*_xlfn.XLOOKUP(LEFT(AF283),$L$157:$L$164,$O$157:$O$164,,0,1),0),
_xlpm.col, IF(_xlfn.XLOOKUP(LEFT(AF283),$L$157:$L$164,$N$157:$N$164,,0,1),--RIGHT(AF283)*_xlfn.XLOOKUP(LEFT(AF283),$L$157:$L$164,$P$157:$P$164,,0,1),0),
_xlpm.adjRow, IF(ROW(_xlpm.startCell) + _xlpm.row &lt;= 0, 1, _xlpm.row),
_xlpm.adjCol, IF(COLUMN(_xlpm.startCell) + _xlpm.col &lt;= 0, 1, _xlpm.col),
_xlpm.ref, OFFSET(INDIRECT(BE283),_xlpm.adjRow,_xlpm.adjCol,1,1),
ADDRESS(_xlfn.IFS(ROW(_xlpm.ref)&lt;8,8,ROW(_xlpm.ref)&gt;27,27,TRUE,ROW(_xlpm.ref)),_xlfn.IFS(COLUMN(_xlpm.ref)&lt;5,5,COLUMN(_xlpm.ref)&gt;64,64,TRUE,COLUMN(_xlpm.ref)),4,1))</f>
        <v>Q8</v>
      </c>
      <c r="BG283" s="4"/>
      <c r="BH283" s="4" t="b" cm="1">
        <f t="array" aca="1" ref="BH283" ca="1">AND(ROW(INDIRECT(AH283,TRUE))&gt;=8,OR(COLUMN(INDIRECT(AH283, TRUE))&gt;=60,COLUMN(INDIRECT(AH283, TRUE))&lt;=9))</f>
        <v>0</v>
      </c>
      <c r="BI283" s="4" t="b" cm="1">
        <f t="array" aca="1" ref="BI283" ca="1">AND(ROW(INDIRECT(AI283,TRUE))&gt;=8,OR(COLUMN(INDIRECT(AI283, TRUE))&gt;=60,COLUMN(INDIRECT(AI283, TRUE))&lt;=9))</f>
        <v>0</v>
      </c>
      <c r="BJ283" s="4" t="b" cm="1">
        <f t="array" aca="1" ref="BJ283" ca="1">AND(ROW(INDIRECT(AJ283,TRUE))&gt;=8,OR(COLUMN(INDIRECT(AJ283, TRUE))&gt;=60,COLUMN(INDIRECT(AJ283, TRUE))&lt;=9))</f>
        <v>0</v>
      </c>
      <c r="BK283" s="4" t="b" cm="1">
        <f t="array" aca="1" ref="BK283" ca="1">AND(ROW(INDIRECT(AK283,TRUE))&gt;=8,OR(COLUMN(INDIRECT(AK283, TRUE))&gt;=60,COLUMN(INDIRECT(AK283, TRUE))&lt;=9))</f>
        <v>0</v>
      </c>
      <c r="BL283" s="4" t="b" cm="1">
        <f t="array" aca="1" ref="BL283" ca="1">AND(ROW(INDIRECT(AL283,TRUE))&gt;=8,OR(COLUMN(INDIRECT(AL283, TRUE))&gt;=60,COLUMN(INDIRECT(AL283, TRUE))&lt;=9))</f>
        <v>0</v>
      </c>
      <c r="BM283" s="4" t="b" cm="1">
        <f t="array" aca="1" ref="BM283" ca="1">AND(ROW(INDIRECT(AM283,TRUE))&gt;=8,OR(COLUMN(INDIRECT(AM283, TRUE))&gt;=60,COLUMN(INDIRECT(AM283, TRUE))&lt;=9))</f>
        <v>0</v>
      </c>
      <c r="BN283" s="4" t="b" cm="1">
        <f t="array" aca="1" ref="BN283" ca="1">AND(ROW(INDIRECT(AN283,TRUE))&gt;=8,OR(COLUMN(INDIRECT(AN283, TRUE))&gt;=60,COLUMN(INDIRECT(AN283, TRUE))&lt;=9))</f>
        <v>1</v>
      </c>
      <c r="BO283" s="4" t="b" cm="1">
        <f t="array" aca="1" ref="BO283" ca="1">AND(ROW(INDIRECT(AO283,TRUE))&gt;=8,OR(COLUMN(INDIRECT(AO283, TRUE))&gt;=60,COLUMN(INDIRECT(AO283, TRUE))&lt;=9))</f>
        <v>1</v>
      </c>
      <c r="BP283" s="4" t="b" cm="1">
        <f t="array" aca="1" ref="BP283" ca="1">AND(ROW(INDIRECT(AP283,TRUE))&gt;=8,OR(COLUMN(INDIRECT(AP283, TRUE))&gt;=60,COLUMN(INDIRECT(AP283, TRUE))&lt;=9))</f>
        <v>1</v>
      </c>
      <c r="BQ283" s="4" t="b" cm="1">
        <f t="array" aca="1" ref="BQ283" ca="1">AND(ROW(INDIRECT(AQ283,TRUE))&gt;=8,OR(COLUMN(INDIRECT(AQ283, TRUE))&gt;=60,COLUMN(INDIRECT(AQ283, TRUE))&lt;=9))</f>
        <v>1</v>
      </c>
      <c r="BR283" s="4" t="b" cm="1">
        <f t="array" aca="1" ref="BR283" ca="1">AND(ROW(INDIRECT(AR283,TRUE))&gt;=8,OR(COLUMN(INDIRECT(AR283, TRUE))&gt;=60,COLUMN(INDIRECT(AR283, TRUE))&lt;=9))</f>
        <v>1</v>
      </c>
      <c r="BS283" s="4" t="b" cm="1">
        <f t="array" aca="1" ref="BS283" ca="1">AND(ROW(INDIRECT(AS283,TRUE))&gt;=8,OR(COLUMN(INDIRECT(AS283, TRUE))&gt;=60,COLUMN(INDIRECT(AS283, TRUE))&lt;=9))</f>
        <v>1</v>
      </c>
      <c r="BT283" s="4" t="b" cm="1">
        <f t="array" aca="1" ref="BT283" ca="1">AND(ROW(INDIRECT(AT283,TRUE))&gt;=8,OR(COLUMN(INDIRECT(AT283, TRUE))&gt;=60,COLUMN(INDIRECT(AT283, TRUE))&lt;=9))</f>
        <v>1</v>
      </c>
      <c r="BU283" s="4" t="b" cm="1">
        <f t="array" aca="1" ref="BU283" ca="1">AND(ROW(INDIRECT(AU283,TRUE))&gt;=8,OR(COLUMN(INDIRECT(AU283, TRUE))&gt;=60,COLUMN(INDIRECT(AU283, TRUE))&lt;=9))</f>
        <v>1</v>
      </c>
      <c r="BV283" s="4" t="b" cm="1">
        <f t="array" aca="1" ref="BV283" ca="1">AND(ROW(INDIRECT(AV283,TRUE))&gt;=8,OR(COLUMN(INDIRECT(AV283, TRUE))&gt;=60,COLUMN(INDIRECT(AV283, TRUE))&lt;=9))</f>
        <v>0</v>
      </c>
      <c r="BW283" s="4" t="b" cm="1">
        <f t="array" aca="1" ref="BW283" ca="1">AND(ROW(INDIRECT(AW283,TRUE))&gt;=8,OR(COLUMN(INDIRECT(AW283, TRUE))&gt;=60,COLUMN(INDIRECT(AW283, TRUE))&lt;=9))</f>
        <v>0</v>
      </c>
      <c r="BX283" s="4" t="b" cm="1">
        <f t="array" aca="1" ref="BX283" ca="1">AND(ROW(INDIRECT(AX283,TRUE))&gt;=8,OR(COLUMN(INDIRECT(AX283, TRUE))&gt;=60,COLUMN(INDIRECT(AX283, TRUE))&lt;=9))</f>
        <v>0</v>
      </c>
      <c r="BY283" s="4" t="b" cm="1">
        <f t="array" aca="1" ref="BY283" ca="1">AND(ROW(INDIRECT(AY283,TRUE))&gt;=8,OR(COLUMN(INDIRECT(AY283, TRUE))&gt;=60,COLUMN(INDIRECT(AY283, TRUE))&lt;=9))</f>
        <v>0</v>
      </c>
      <c r="BZ283" s="4" t="b" cm="1">
        <f t="array" aca="1" ref="BZ283" ca="1">AND(ROW(INDIRECT(AZ283,TRUE))&gt;=8,OR(COLUMN(INDIRECT(AZ283, TRUE))&gt;=60,COLUMN(INDIRECT(AZ283, TRUE))&lt;=9))</f>
        <v>0</v>
      </c>
      <c r="CA283" s="4" t="b" cm="1">
        <f t="array" aca="1" ref="CA283" ca="1">AND(ROW(INDIRECT(BA283,TRUE))&gt;=8,OR(COLUMN(INDIRECT(BA283, TRUE))&gt;=60,COLUMN(INDIRECT(BA283, TRUE))&lt;=9))</f>
        <v>0</v>
      </c>
      <c r="CB283" s="4" t="b" cm="1">
        <f t="array" aca="1" ref="CB283" ca="1">AND(ROW(INDIRECT(BB283,TRUE))&gt;=8,OR(COLUMN(INDIRECT(BB283, TRUE))&gt;=60,COLUMN(INDIRECT(BB283, TRUE))&lt;=9))</f>
        <v>0</v>
      </c>
      <c r="CC283" s="4" t="b" cm="1">
        <f t="array" aca="1" ref="CC283" ca="1">AND(ROW(INDIRECT(BC283,TRUE))&gt;=8,OR(COLUMN(INDIRECT(BC283, TRUE))&gt;=60,COLUMN(INDIRECT(BC283, TRUE))&lt;=9))</f>
        <v>0</v>
      </c>
      <c r="CD283" s="4" t="b" cm="1">
        <f t="array" aca="1" ref="CD283" ca="1">AND(ROW(INDIRECT(BD283,TRUE))&gt;=8,OR(COLUMN(INDIRECT(BD283, TRUE))&gt;=60,COLUMN(INDIRECT(BD283, TRUE))&lt;=9))</f>
        <v>0</v>
      </c>
      <c r="CE283" s="4" t="b" cm="1">
        <f t="array" aca="1" ref="CE283" ca="1">AND(ROW(INDIRECT(BE283,TRUE))&gt;=8,OR(COLUMN(INDIRECT(BE283, TRUE))&gt;=60,COLUMN(INDIRECT(BE283, TRUE))&lt;=9))</f>
        <v>0</v>
      </c>
      <c r="CF283" s="4" t="b" cm="1">
        <f t="array" aca="1" ref="CF283" ca="1">AND(ROW(INDIRECT(BF283,TRUE))&gt;=8,OR(COLUMN(INDIRECT(BF283, TRUE))&gt;=60,COLUMN(INDIRECT(BF283, TRUE))&lt;=9))</f>
        <v>0</v>
      </c>
      <c r="CG283" s="4"/>
      <c r="CH283" s="215">
        <f t="shared" ca="1" si="7"/>
        <v>7</v>
      </c>
      <c r="CI283" s="4"/>
    </row>
    <row r="284" spans="2:250" s="1" customFormat="1" ht="23.25">
      <c r="B284" s="14">
        <f t="shared" si="8"/>
        <v>136</v>
      </c>
      <c r="C284" s="12">
        <v>7</v>
      </c>
      <c r="D284" s="161">
        <v>10</v>
      </c>
      <c r="E284" s="21">
        <f ca="1"/>
        <v>3</v>
      </c>
      <c r="F284" s="5"/>
      <c r="G284" s="15" t="s">
        <v>147</v>
      </c>
      <c r="H284" s="15" t="s">
        <v>88</v>
      </c>
      <c r="I284" s="15" t="s">
        <v>59</v>
      </c>
      <c r="J284" s="15" t="s">
        <v>116</v>
      </c>
      <c r="K284" s="15" t="s">
        <v>97</v>
      </c>
      <c r="L284" s="15" t="s">
        <v>94</v>
      </c>
      <c r="M284" s="15" t="s">
        <v>123</v>
      </c>
      <c r="N284" s="15" t="s">
        <v>122</v>
      </c>
      <c r="O284" s="15" t="s">
        <v>84</v>
      </c>
      <c r="P284" s="15" t="s">
        <v>70</v>
      </c>
      <c r="Q284" s="15" t="s">
        <v>78</v>
      </c>
      <c r="R284" s="15" t="s">
        <v>66</v>
      </c>
      <c r="S284" s="15" t="s">
        <v>124</v>
      </c>
      <c r="T284" s="15" t="s">
        <v>102</v>
      </c>
      <c r="U284" s="15" t="s">
        <v>99</v>
      </c>
      <c r="V284" s="15" t="s">
        <v>124</v>
      </c>
      <c r="W284" s="15" t="s">
        <v>60</v>
      </c>
      <c r="X284" s="15" t="s">
        <v>112</v>
      </c>
      <c r="Y284" s="15" t="s">
        <v>115</v>
      </c>
      <c r="Z284" s="15" t="s">
        <v>106</v>
      </c>
      <c r="AA284" s="15" t="s">
        <v>116</v>
      </c>
      <c r="AB284" s="15" t="s">
        <v>69</v>
      </c>
      <c r="AC284" s="15" t="s">
        <v>124</v>
      </c>
      <c r="AD284" s="15" t="s">
        <v>106</v>
      </c>
      <c r="AE284" s="15" t="s">
        <v>103</v>
      </c>
      <c r="AF284" s="15" t="s">
        <v>111</v>
      </c>
      <c r="AH284" s="1" t="str" cm="1">
        <f t="array" aca="1" ref="AH284" ca="1">_xlfn.LET(
_xlpm.startCell, INDIRECT(G284),
_xlpm.row, IF(_xlfn.XLOOKUP(LEFT(H284),$L$157:$L$164,$M$157:$M$164,,0,1),--RIGHT(H284)*_xlfn.XLOOKUP(LEFT(H284),$L$157:$L$164,$O$157:$O$164,,0,1),0),
_xlpm.col, IF(_xlfn.XLOOKUP(LEFT(H284),$L$157:$L$164,$N$157:$N$164,,0,1),--RIGHT(H284)*_xlfn.XLOOKUP(LEFT(H284),$L$157:$L$164,$P$157:$P$164,,0,1),0),
_xlpm.adjRow, IF(ROW(_xlpm.startCell) + _xlpm.row &lt;= 0, 1, _xlpm.row),
_xlpm.adjCol, IF(COLUMN(_xlpm.startCell) + _xlpm.col &lt;= 0, 1, _xlpm.col),
_xlpm.ref, OFFSET(INDIRECT(G284),_xlpm.adjRow,_xlpm.adjCol,1,1),
ADDRESS(_xlfn.IFS(ROW(_xlpm.ref)&lt;8,8,ROW(_xlpm.ref)&gt;27,27,TRUE,ROW(_xlpm.ref)),_xlfn.IFS(COLUMN(_xlpm.ref)&lt;5,5,COLUMN(_xlpm.ref)&gt;64,64,TRUE,COLUMN(_xlpm.ref)),4,1))</f>
        <v>T14</v>
      </c>
      <c r="AI284" s="1" t="str" cm="1">
        <f t="array" aca="1" ref="AI284" ca="1">_xlfn.LET(
_xlpm.startCell, INDIRECT(AH284),
_xlpm.row, IF(_xlfn.XLOOKUP(LEFT(I284),$L$157:$L$164,$M$157:$M$164,,0,1),--RIGHT(I284)*_xlfn.XLOOKUP(LEFT(I284),$L$157:$L$164,$O$157:$O$164,,0,1),0),
_xlpm.col, IF(_xlfn.XLOOKUP(LEFT(I284),$L$157:$L$164,$N$157:$N$164,,0,1),--RIGHT(I284)*_xlfn.XLOOKUP(LEFT(I284),$L$157:$L$164,$P$157:$P$164,,0,1),0),
_xlpm.adjRow, IF(ROW(_xlpm.startCell) + _xlpm.row &lt;= 0, 1, _xlpm.row),
_xlpm.adjCol, IF(COLUMN(_xlpm.startCell) + _xlpm.col &lt;= 0, 1, _xlpm.col),
_xlpm.ref, OFFSET(INDIRECT(AH284),_xlpm.adjRow,_xlpm.adjCol,1,1),
ADDRESS(_xlfn.IFS(ROW(_xlpm.ref)&lt;8,8,ROW(_xlpm.ref)&gt;27,27,TRUE,ROW(_xlpm.ref)),_xlfn.IFS(COLUMN(_xlpm.ref)&lt;5,5,COLUMN(_xlpm.ref)&gt;64,64,TRUE,COLUMN(_xlpm.ref)),4,1))</f>
        <v>O9</v>
      </c>
      <c r="AJ284" s="1" t="str" cm="1">
        <f t="array" aca="1" ref="AJ284" ca="1">_xlfn.LET(
_xlpm.startCell, INDIRECT(AI284),
_xlpm.row, IF(_xlfn.XLOOKUP(LEFT(J284),$L$157:$L$164,$M$157:$M$164,,0,1),--RIGHT(J284)*_xlfn.XLOOKUP(LEFT(J284),$L$157:$L$164,$O$157:$O$164,,0,1),0),
_xlpm.col, IF(_xlfn.XLOOKUP(LEFT(J284),$L$157:$L$164,$N$157:$N$164,,0,1),--RIGHT(J284)*_xlfn.XLOOKUP(LEFT(J284),$L$157:$L$164,$P$157:$P$164,,0,1),0),
_xlpm.adjRow, IF(ROW(_xlpm.startCell) + _xlpm.row &lt;= 0, 1, _xlpm.row),
_xlpm.adjCol, IF(COLUMN(_xlpm.startCell) + _xlpm.col &lt;= 0, 1, _xlpm.col),
_xlpm.ref, OFFSET(INDIRECT(AI284),_xlpm.adjRow,_xlpm.adjCol,1,1),
ADDRESS(_xlfn.IFS(ROW(_xlpm.ref)&lt;8,8,ROW(_xlpm.ref)&gt;27,27,TRUE,ROW(_xlpm.ref)),_xlfn.IFS(COLUMN(_xlpm.ref)&lt;5,5,COLUMN(_xlpm.ref)&gt;64,64,TRUE,COLUMN(_xlpm.ref)),4,1))</f>
        <v>G8</v>
      </c>
      <c r="AK284" s="1" t="str" cm="1">
        <f t="array" aca="1" ref="AK284" ca="1">_xlfn.LET(
_xlpm.startCell, INDIRECT(AJ284),
_xlpm.row, IF(_xlfn.XLOOKUP(LEFT(K284),$L$157:$L$164,$M$157:$M$164,,0,1),--RIGHT(K284)*_xlfn.XLOOKUP(LEFT(K284),$L$157:$L$164,$O$157:$O$164,,0,1),0),
_xlpm.col, IF(_xlfn.XLOOKUP(LEFT(K284),$L$157:$L$164,$N$157:$N$164,,0,1),--RIGHT(K284)*_xlfn.XLOOKUP(LEFT(K284),$L$157:$L$164,$P$157:$P$164,,0,1),0),
_xlpm.adjRow, IF(ROW(_xlpm.startCell) + _xlpm.row &lt;= 0, 1, _xlpm.row),
_xlpm.adjCol, IF(COLUMN(_xlpm.startCell) + _xlpm.col &lt;= 0, 1, _xlpm.col),
_xlpm.ref, OFFSET(INDIRECT(AJ284),_xlpm.adjRow,_xlpm.adjCol,1,1),
ADDRESS(_xlfn.IFS(ROW(_xlpm.ref)&lt;8,8,ROW(_xlpm.ref)&gt;27,27,TRUE,ROW(_xlpm.ref)),_xlfn.IFS(COLUMN(_xlpm.ref)&lt;5,5,COLUMN(_xlpm.ref)&gt;64,64,TRUE,COLUMN(_xlpm.ref)),4,1))</f>
        <v>G15</v>
      </c>
      <c r="AL284" s="1" t="str" cm="1">
        <f t="array" aca="1" ref="AL284" ca="1">_xlfn.LET(
_xlpm.startCell, INDIRECT(AK284),
_xlpm.row, IF(_xlfn.XLOOKUP(LEFT(L284),$L$157:$L$164,$M$157:$M$164,,0,1),--RIGHT(L284)*_xlfn.XLOOKUP(LEFT(L284),$L$157:$L$164,$O$157:$O$164,,0,1),0),
_xlpm.col, IF(_xlfn.XLOOKUP(LEFT(L284),$L$157:$L$164,$N$157:$N$164,,0,1),--RIGHT(L284)*_xlfn.XLOOKUP(LEFT(L284),$L$157:$L$164,$P$157:$P$164,,0,1),0),
_xlpm.adjRow, IF(ROW(_xlpm.startCell) + _xlpm.row &lt;= 0, 1, _xlpm.row),
_xlpm.adjCol, IF(COLUMN(_xlpm.startCell) + _xlpm.col &lt;= 0, 1, _xlpm.col),
_xlpm.ref, OFFSET(INDIRECT(AK284),_xlpm.adjRow,_xlpm.adjCol,1,1),
ADDRESS(_xlfn.IFS(ROW(_xlpm.ref)&lt;8,8,ROW(_xlpm.ref)&gt;27,27,TRUE,ROW(_xlpm.ref)),_xlfn.IFS(COLUMN(_xlpm.ref)&lt;5,5,COLUMN(_xlpm.ref)&gt;64,64,TRUE,COLUMN(_xlpm.ref)),4,1))</f>
        <v>N15</v>
      </c>
      <c r="AM284" s="1" t="str" cm="1">
        <f t="array" aca="1" ref="AM284" ca="1">_xlfn.LET(
_xlpm.startCell, INDIRECT(AL284),
_xlpm.row, IF(_xlfn.XLOOKUP(LEFT(M284),$L$157:$L$164,$M$157:$M$164,,0,1),--RIGHT(M284)*_xlfn.XLOOKUP(LEFT(M284),$L$157:$L$164,$O$157:$O$164,,0,1),0),
_xlpm.col, IF(_xlfn.XLOOKUP(LEFT(M284),$L$157:$L$164,$N$157:$N$164,,0,1),--RIGHT(M284)*_xlfn.XLOOKUP(LEFT(M284),$L$157:$L$164,$P$157:$P$164,,0,1),0),
_xlpm.adjRow, IF(ROW(_xlpm.startCell) + _xlpm.row &lt;= 0, 1, _xlpm.row),
_xlpm.adjCol, IF(COLUMN(_xlpm.startCell) + _xlpm.col &lt;= 0, 1, _xlpm.col),
_xlpm.ref, OFFSET(INDIRECT(AL284),_xlpm.adjRow,_xlpm.adjCol,1,1),
ADDRESS(_xlfn.IFS(ROW(_xlpm.ref)&lt;8,8,ROW(_xlpm.ref)&gt;27,27,TRUE,ROW(_xlpm.ref)),_xlfn.IFS(COLUMN(_xlpm.ref)&lt;5,5,COLUMN(_xlpm.ref)&gt;64,64,TRUE,COLUMN(_xlpm.ref)),4,1))</f>
        <v>I15</v>
      </c>
      <c r="AN284" s="1" t="str" cm="1">
        <f t="array" aca="1" ref="AN284" ca="1">_xlfn.LET(
_xlpm.startCell, INDIRECT(AM284),
_xlpm.row, IF(_xlfn.XLOOKUP(LEFT(N284),$L$157:$L$164,$M$157:$M$164,,0,1),--RIGHT(N284)*_xlfn.XLOOKUP(LEFT(N284),$L$157:$L$164,$O$157:$O$164,,0,1),0),
_xlpm.col, IF(_xlfn.XLOOKUP(LEFT(N284),$L$157:$L$164,$N$157:$N$164,,0,1),--RIGHT(N284)*_xlfn.XLOOKUP(LEFT(N284),$L$157:$L$164,$P$157:$P$164,,0,1),0),
_xlpm.adjRow, IF(ROW(_xlpm.startCell) + _xlpm.row &lt;= 0, 1, _xlpm.row),
_xlpm.adjCol, IF(COLUMN(_xlpm.startCell) + _xlpm.col &lt;= 0, 1, _xlpm.col),
_xlpm.ref, OFFSET(INDIRECT(AM284),_xlpm.adjRow,_xlpm.adjCol,1,1),
ADDRESS(_xlfn.IFS(ROW(_xlpm.ref)&lt;8,8,ROW(_xlpm.ref)&gt;27,27,TRUE,ROW(_xlpm.ref)),_xlfn.IFS(COLUMN(_xlpm.ref)&lt;5,5,COLUMN(_xlpm.ref)&gt;64,64,TRUE,COLUMN(_xlpm.ref)),4,1))</f>
        <v>E20</v>
      </c>
      <c r="AO284" s="1" t="str" cm="1">
        <f t="array" aca="1" ref="AO284" ca="1">_xlfn.LET(
_xlpm.startCell, INDIRECT(AN284),
_xlpm.row, IF(_xlfn.XLOOKUP(LEFT(O284),$L$157:$L$164,$M$157:$M$164,,0,1),--RIGHT(O284)*_xlfn.XLOOKUP(LEFT(O284),$L$157:$L$164,$O$157:$O$164,,0,1),0),
_xlpm.col, IF(_xlfn.XLOOKUP(LEFT(O284),$L$157:$L$164,$N$157:$N$164,,0,1),--RIGHT(O284)*_xlfn.XLOOKUP(LEFT(O284),$L$157:$L$164,$P$157:$P$164,,0,1),0),
_xlpm.adjRow, IF(ROW(_xlpm.startCell) + _xlpm.row &lt;= 0, 1, _xlpm.row),
_xlpm.adjCol, IF(COLUMN(_xlpm.startCell) + _xlpm.col &lt;= 0, 1, _xlpm.col),
_xlpm.ref, OFFSET(INDIRECT(AN284),_xlpm.adjRow,_xlpm.adjCol,1,1),
ADDRESS(_xlfn.IFS(ROW(_xlpm.ref)&lt;8,8,ROW(_xlpm.ref)&gt;27,27,TRUE,ROW(_xlpm.ref)),_xlfn.IFS(COLUMN(_xlpm.ref)&lt;5,5,COLUMN(_xlpm.ref)&gt;64,64,TRUE,COLUMN(_xlpm.ref)),4,1))</f>
        <v>F20</v>
      </c>
      <c r="AP284" s="1" t="str" cm="1">
        <f t="array" aca="1" ref="AP284" ca="1">_xlfn.LET(
_xlpm.startCell, INDIRECT(AO284),
_xlpm.row, IF(_xlfn.XLOOKUP(LEFT(P284),$L$157:$L$164,$M$157:$M$164,,0,1),--RIGHT(P284)*_xlfn.XLOOKUP(LEFT(P284),$L$157:$L$164,$O$157:$O$164,,0,1),0),
_xlpm.col, IF(_xlfn.XLOOKUP(LEFT(P284),$L$157:$L$164,$N$157:$N$164,,0,1),--RIGHT(P284)*_xlfn.XLOOKUP(LEFT(P284),$L$157:$L$164,$P$157:$P$164,,0,1),0),
_xlpm.adjRow, IF(ROW(_xlpm.startCell) + _xlpm.row &lt;= 0, 1, _xlpm.row),
_xlpm.adjCol, IF(COLUMN(_xlpm.startCell) + _xlpm.col &lt;= 0, 1, _xlpm.col),
_xlpm.ref, OFFSET(INDIRECT(AO284),_xlpm.adjRow,_xlpm.adjCol,1,1),
ADDRESS(_xlfn.IFS(ROW(_xlpm.ref)&lt;8,8,ROW(_xlpm.ref)&gt;27,27,TRUE,ROW(_xlpm.ref)),_xlfn.IFS(COLUMN(_xlpm.ref)&lt;5,5,COLUMN(_xlpm.ref)&gt;64,64,TRUE,COLUMN(_xlpm.ref)),4,1))</f>
        <v>G27</v>
      </c>
      <c r="AQ284" s="1" t="str" cm="1">
        <f t="array" aca="1" ref="AQ284" ca="1">_xlfn.LET(
_xlpm.startCell, INDIRECT(AP284),
_xlpm.row, IF(_xlfn.XLOOKUP(LEFT(Q284),$L$157:$L$164,$M$157:$M$164,,0,1),--RIGHT(Q284)*_xlfn.XLOOKUP(LEFT(Q284),$L$157:$L$164,$O$157:$O$164,,0,1),0),
_xlpm.col, IF(_xlfn.XLOOKUP(LEFT(Q284),$L$157:$L$164,$N$157:$N$164,,0,1),--RIGHT(Q284)*_xlfn.XLOOKUP(LEFT(Q284),$L$157:$L$164,$P$157:$P$164,,0,1),0),
_xlpm.adjRow, IF(ROW(_xlpm.startCell) + _xlpm.row &lt;= 0, 1, _xlpm.row),
_xlpm.adjCol, IF(COLUMN(_xlpm.startCell) + _xlpm.col &lt;= 0, 1, _xlpm.col),
_xlpm.ref, OFFSET(INDIRECT(AP284),_xlpm.adjRow,_xlpm.adjCol,1,1),
ADDRESS(_xlfn.IFS(ROW(_xlpm.ref)&lt;8,8,ROW(_xlpm.ref)&gt;27,27,TRUE,ROW(_xlpm.ref)),_xlfn.IFS(COLUMN(_xlpm.ref)&lt;5,5,COLUMN(_xlpm.ref)&gt;64,64,TRUE,COLUMN(_xlpm.ref)),4,1))</f>
        <v>I27</v>
      </c>
      <c r="AR284" s="1" t="str" cm="1">
        <f t="array" aca="1" ref="AR284" ca="1">_xlfn.LET(
_xlpm.startCell, INDIRECT(AQ284),
_xlpm.row, IF(_xlfn.XLOOKUP(LEFT(R284),$L$157:$L$164,$M$157:$M$164,,0,1),--RIGHT(R284)*_xlfn.XLOOKUP(LEFT(R284),$L$157:$L$164,$O$157:$O$164,,0,1),0),
_xlpm.col, IF(_xlfn.XLOOKUP(LEFT(R284),$L$157:$L$164,$N$157:$N$164,,0,1),--RIGHT(R284)*_xlfn.XLOOKUP(LEFT(R284),$L$157:$L$164,$P$157:$P$164,,0,1),0),
_xlpm.adjRow, IF(ROW(_xlpm.startCell) + _xlpm.row &lt;= 0, 1, _xlpm.row),
_xlpm.adjCol, IF(COLUMN(_xlpm.startCell) + _xlpm.col &lt;= 0, 1, _xlpm.col),
_xlpm.ref, OFFSET(INDIRECT(AQ284),_xlpm.adjRow,_xlpm.adjCol,1,1),
ADDRESS(_xlfn.IFS(ROW(_xlpm.ref)&lt;8,8,ROW(_xlpm.ref)&gt;27,27,TRUE,ROW(_xlpm.ref)),_xlfn.IFS(COLUMN(_xlpm.ref)&lt;5,5,COLUMN(_xlpm.ref)&gt;64,64,TRUE,COLUMN(_xlpm.ref)),4,1))</f>
        <v>M27</v>
      </c>
      <c r="AS284" s="1" t="str" cm="1">
        <f t="array" aca="1" ref="AS284" ca="1">_xlfn.LET(
_xlpm.startCell, INDIRECT(AR284),
_xlpm.row, IF(_xlfn.XLOOKUP(LEFT(S284),$L$157:$L$164,$M$157:$M$164,,0,1),--RIGHT(S284)*_xlfn.XLOOKUP(LEFT(S284),$L$157:$L$164,$O$157:$O$164,,0,1),0),
_xlpm.col, IF(_xlfn.XLOOKUP(LEFT(S284),$L$157:$L$164,$N$157:$N$164,,0,1),--RIGHT(S284)*_xlfn.XLOOKUP(LEFT(S284),$L$157:$L$164,$P$157:$P$164,,0,1),0),
_xlpm.adjRow, IF(ROW(_xlpm.startCell) + _xlpm.row &lt;= 0, 1, _xlpm.row),
_xlpm.adjCol, IF(COLUMN(_xlpm.startCell) + _xlpm.col &lt;= 0, 1, _xlpm.col),
_xlpm.ref, OFFSET(INDIRECT(AR284),_xlpm.adjRow,_xlpm.adjCol,1,1),
ADDRESS(_xlfn.IFS(ROW(_xlpm.ref)&lt;8,8,ROW(_xlpm.ref)&gt;27,27,TRUE,ROW(_xlpm.ref)),_xlfn.IFS(COLUMN(_xlpm.ref)&lt;5,5,COLUMN(_xlpm.ref)&gt;64,64,TRUE,COLUMN(_xlpm.ref)),4,1))</f>
        <v>L26</v>
      </c>
      <c r="AT284" s="1" t="str" cm="1">
        <f t="array" aca="1" ref="AT284" ca="1">_xlfn.LET(
_xlpm.startCell, INDIRECT(AS284),
_xlpm.row, IF(_xlfn.XLOOKUP(LEFT(T284),$L$157:$L$164,$M$157:$M$164,,0,1),--RIGHT(T284)*_xlfn.XLOOKUP(LEFT(T284),$L$157:$L$164,$O$157:$O$164,,0,1),0),
_xlpm.col, IF(_xlfn.XLOOKUP(LEFT(T284),$L$157:$L$164,$N$157:$N$164,,0,1),--RIGHT(T284)*_xlfn.XLOOKUP(LEFT(T284),$L$157:$L$164,$P$157:$P$164,,0,1),0),
_xlpm.adjRow, IF(ROW(_xlpm.startCell) + _xlpm.row &lt;= 0, 1, _xlpm.row),
_xlpm.adjCol, IF(COLUMN(_xlpm.startCell) + _xlpm.col &lt;= 0, 1, _xlpm.col),
_xlpm.ref, OFFSET(INDIRECT(AS284),_xlpm.adjRow,_xlpm.adjCol,1,1),
ADDRESS(_xlfn.IFS(ROW(_xlpm.ref)&lt;8,8,ROW(_xlpm.ref)&gt;27,27,TRUE,ROW(_xlpm.ref)),_xlfn.IFS(COLUMN(_xlpm.ref)&lt;5,5,COLUMN(_xlpm.ref)&gt;64,64,TRUE,COLUMN(_xlpm.ref)),4,1))</f>
        <v>E26</v>
      </c>
      <c r="AU284" s="1" t="str" cm="1">
        <f t="array" aca="1" ref="AU284" ca="1">_xlfn.LET(
_xlpm.startCell, INDIRECT(AT284),
_xlpm.row, IF(_xlfn.XLOOKUP(LEFT(U284),$L$157:$L$164,$M$157:$M$164,,0,1),--RIGHT(U284)*_xlfn.XLOOKUP(LEFT(U284),$L$157:$L$164,$O$157:$O$164,,0,1),0),
_xlpm.col, IF(_xlfn.XLOOKUP(LEFT(U284),$L$157:$L$164,$N$157:$N$164,,0,1),--RIGHT(U284)*_xlfn.XLOOKUP(LEFT(U284),$L$157:$L$164,$P$157:$P$164,,0,1),0),
_xlpm.adjRow, IF(ROW(_xlpm.startCell) + _xlpm.row &lt;= 0, 1, _xlpm.row),
_xlpm.adjCol, IF(COLUMN(_xlpm.startCell) + _xlpm.col &lt;= 0, 1, _xlpm.col),
_xlpm.ref, OFFSET(INDIRECT(AT284),_xlpm.adjRow,_xlpm.adjCol,1,1),
ADDRESS(_xlfn.IFS(ROW(_xlpm.ref)&lt;8,8,ROW(_xlpm.ref)&gt;27,27,TRUE,ROW(_xlpm.ref)),_xlfn.IFS(COLUMN(_xlpm.ref)&lt;5,5,COLUMN(_xlpm.ref)&gt;64,64,TRUE,COLUMN(_xlpm.ref)),4,1))</f>
        <v>E27</v>
      </c>
      <c r="AV284" s="1" t="str" cm="1">
        <f t="array" aca="1" ref="AV284" ca="1">_xlfn.LET(
_xlpm.startCell, INDIRECT(AU284),
_xlpm.row, IF(_xlfn.XLOOKUP(LEFT(V284),$L$157:$L$164,$M$157:$M$164,,0,1),--RIGHT(V284)*_xlfn.XLOOKUP(LEFT(V284),$L$157:$L$164,$O$157:$O$164,,0,1),0),
_xlpm.col, IF(_xlfn.XLOOKUP(LEFT(V284),$L$157:$L$164,$N$157:$N$164,,0,1),--RIGHT(V284)*_xlfn.XLOOKUP(LEFT(V284),$L$157:$L$164,$P$157:$P$164,,0,1),0),
_xlpm.adjRow, IF(ROW(_xlpm.startCell) + _xlpm.row &lt;= 0, 1, _xlpm.row),
_xlpm.adjCol, IF(COLUMN(_xlpm.startCell) + _xlpm.col &lt;= 0, 1, _xlpm.col),
_xlpm.ref, OFFSET(INDIRECT(AU284),_xlpm.adjRow,_xlpm.adjCol,1,1),
ADDRESS(_xlfn.IFS(ROW(_xlpm.ref)&lt;8,8,ROW(_xlpm.ref)&gt;27,27,TRUE,ROW(_xlpm.ref)),_xlfn.IFS(COLUMN(_xlpm.ref)&lt;5,5,COLUMN(_xlpm.ref)&gt;64,64,TRUE,COLUMN(_xlpm.ref)),4,1))</f>
        <v>E26</v>
      </c>
      <c r="AW284" s="1" t="str" cm="1">
        <f t="array" aca="1" ref="AW284" ca="1">_xlfn.LET(
_xlpm.startCell, INDIRECT(AV284),
_xlpm.row, IF(_xlfn.XLOOKUP(LEFT(W284),$L$157:$L$164,$M$157:$M$164,,0,1),--RIGHT(W284)*_xlfn.XLOOKUP(LEFT(W284),$L$157:$L$164,$O$157:$O$164,,0,1),0),
_xlpm.col, IF(_xlfn.XLOOKUP(LEFT(W284),$L$157:$L$164,$N$157:$N$164,,0,1),--RIGHT(W284)*_xlfn.XLOOKUP(LEFT(W284),$L$157:$L$164,$P$157:$P$164,,0,1),0),
_xlpm.adjRow, IF(ROW(_xlpm.startCell) + _xlpm.row &lt;= 0, 1, _xlpm.row),
_xlpm.adjCol, IF(COLUMN(_xlpm.startCell) + _xlpm.col &lt;= 0, 1, _xlpm.col),
_xlpm.ref, OFFSET(INDIRECT(AV284),_xlpm.adjRow,_xlpm.adjCol,1,1),
ADDRESS(_xlfn.IFS(ROW(_xlpm.ref)&lt;8,8,ROW(_xlpm.ref)&gt;27,27,TRUE,ROW(_xlpm.ref)),_xlfn.IFS(COLUMN(_xlpm.ref)&lt;5,5,COLUMN(_xlpm.ref)&gt;64,64,TRUE,COLUMN(_xlpm.ref)),4,1))</f>
        <v>F27</v>
      </c>
      <c r="AX284" s="1" t="str" cm="1">
        <f t="array" aca="1" ref="AX284" ca="1">_xlfn.LET(
_xlpm.startCell, INDIRECT(AW284),
_xlpm.row, IF(_xlfn.XLOOKUP(LEFT(X284),$L$157:$L$164,$M$157:$M$164,,0,1),--RIGHT(X284)*_xlfn.XLOOKUP(LEFT(X284),$L$157:$L$164,$O$157:$O$164,,0,1),0),
_xlpm.col, IF(_xlfn.XLOOKUP(LEFT(X284),$L$157:$L$164,$N$157:$N$164,,0,1),--RIGHT(X284)*_xlfn.XLOOKUP(LEFT(X284),$L$157:$L$164,$P$157:$P$164,,0,1),0),
_xlpm.adjRow, IF(ROW(_xlpm.startCell) + _xlpm.row &lt;= 0, 1, _xlpm.row),
_xlpm.adjCol, IF(COLUMN(_xlpm.startCell) + _xlpm.col &lt;= 0, 1, _xlpm.col),
_xlpm.ref, OFFSET(INDIRECT(AW284),_xlpm.adjRow,_xlpm.adjCol,1,1),
ADDRESS(_xlfn.IFS(ROW(_xlpm.ref)&lt;8,8,ROW(_xlpm.ref)&gt;27,27,TRUE,ROW(_xlpm.ref)),_xlfn.IFS(COLUMN(_xlpm.ref)&lt;5,5,COLUMN(_xlpm.ref)&gt;64,64,TRUE,COLUMN(_xlpm.ref)),4,1))</f>
        <v>K22</v>
      </c>
      <c r="AY284" s="1" t="str" cm="1">
        <f t="array" aca="1" ref="AY284" ca="1">_xlfn.LET(
_xlpm.startCell, INDIRECT(AX284),
_xlpm.row, IF(_xlfn.XLOOKUP(LEFT(Y284),$L$157:$L$164,$M$157:$M$164,,0,1),--RIGHT(Y284)*_xlfn.XLOOKUP(LEFT(Y284),$L$157:$L$164,$O$157:$O$164,,0,1),0),
_xlpm.col, IF(_xlfn.XLOOKUP(LEFT(Y284),$L$157:$L$164,$N$157:$N$164,,0,1),--RIGHT(Y284)*_xlfn.XLOOKUP(LEFT(Y284),$L$157:$L$164,$P$157:$P$164,,0,1),0),
_xlpm.adjRow, IF(ROW(_xlpm.startCell) + _xlpm.row &lt;= 0, 1, _xlpm.row),
_xlpm.adjCol, IF(COLUMN(_xlpm.startCell) + _xlpm.col &lt;= 0, 1, _xlpm.col),
_xlpm.ref, OFFSET(INDIRECT(AX284),_xlpm.adjRow,_xlpm.adjCol,1,1),
ADDRESS(_xlfn.IFS(ROW(_xlpm.ref)&lt;8,8,ROW(_xlpm.ref)&gt;27,27,TRUE,ROW(_xlpm.ref)),_xlfn.IFS(COLUMN(_xlpm.ref)&lt;5,5,COLUMN(_xlpm.ref)&gt;64,64,TRUE,COLUMN(_xlpm.ref)),4,1))</f>
        <v>N22</v>
      </c>
      <c r="AZ284" s="1" t="str" cm="1">
        <f t="array" aca="1" ref="AZ284" ca="1">_xlfn.LET(
_xlpm.startCell, INDIRECT(AY284),
_xlpm.row, IF(_xlfn.XLOOKUP(LEFT(Z284),$L$157:$L$164,$M$157:$M$164,,0,1),--RIGHT(Z284)*_xlfn.XLOOKUP(LEFT(Z284),$L$157:$L$164,$O$157:$O$164,,0,1),0),
_xlpm.col, IF(_xlfn.XLOOKUP(LEFT(Z284),$L$157:$L$164,$N$157:$N$164,,0,1),--RIGHT(Z284)*_xlfn.XLOOKUP(LEFT(Z284),$L$157:$L$164,$P$157:$P$164,,0,1),0),
_xlpm.adjRow, IF(ROW(_xlpm.startCell) + _xlpm.row &lt;= 0, 1, _xlpm.row),
_xlpm.adjCol, IF(COLUMN(_xlpm.startCell) + _xlpm.col &lt;= 0, 1, _xlpm.col),
_xlpm.ref, OFFSET(INDIRECT(AY284),_xlpm.adjRow,_xlpm.adjCol,1,1),
ADDRESS(_xlfn.IFS(ROW(_xlpm.ref)&lt;8,8,ROW(_xlpm.ref)&gt;27,27,TRUE,ROW(_xlpm.ref)),_xlfn.IFS(COLUMN(_xlpm.ref)&lt;5,5,COLUMN(_xlpm.ref)&gt;64,64,TRUE,COLUMN(_xlpm.ref)),4,1))</f>
        <v>H22</v>
      </c>
      <c r="BA284" s="1" t="str" cm="1">
        <f t="array" aca="1" ref="BA284" ca="1">_xlfn.LET(
_xlpm.startCell, INDIRECT(AZ284),
_xlpm.row, IF(_xlfn.XLOOKUP(LEFT(AA284),$L$157:$L$164,$M$157:$M$164,,0,1),--RIGHT(AA284)*_xlfn.XLOOKUP(LEFT(AA284),$L$157:$L$164,$O$157:$O$164,,0,1),0),
_xlpm.col, IF(_xlfn.XLOOKUP(LEFT(AA284),$L$157:$L$164,$N$157:$N$164,,0,1),--RIGHT(AA284)*_xlfn.XLOOKUP(LEFT(AA284),$L$157:$L$164,$P$157:$P$164,,0,1),0),
_xlpm.adjRow, IF(ROW(_xlpm.startCell) + _xlpm.row &lt;= 0, 1, _xlpm.row),
_xlpm.adjCol, IF(COLUMN(_xlpm.startCell) + _xlpm.col &lt;= 0, 1, _xlpm.col),
_xlpm.ref, OFFSET(INDIRECT(AZ284),_xlpm.adjRow,_xlpm.adjCol,1,1),
ADDRESS(_xlfn.IFS(ROW(_xlpm.ref)&lt;8,8,ROW(_xlpm.ref)&gt;27,27,TRUE,ROW(_xlpm.ref)),_xlfn.IFS(COLUMN(_xlpm.ref)&lt;5,5,COLUMN(_xlpm.ref)&gt;64,64,TRUE,COLUMN(_xlpm.ref)),4,1))</f>
        <v>I14</v>
      </c>
      <c r="BB284" s="1" t="str" cm="1">
        <f t="array" aca="1" ref="BB284" ca="1">_xlfn.LET(
_xlpm.startCell, INDIRECT(BA284),
_xlpm.row, IF(_xlfn.XLOOKUP(LEFT(AB284),$L$157:$L$164,$M$157:$M$164,,0,1),--RIGHT(AB284)*_xlfn.XLOOKUP(LEFT(AB284),$L$157:$L$164,$O$157:$O$164,,0,1),0),
_xlpm.col, IF(_xlfn.XLOOKUP(LEFT(AB284),$L$157:$L$164,$N$157:$N$164,,0,1),--RIGHT(AB284)*_xlfn.XLOOKUP(LEFT(AB284),$L$157:$L$164,$P$157:$P$164,,0,1),0),
_xlpm.adjRow, IF(ROW(_xlpm.startCell) + _xlpm.row &lt;= 0, 1, _xlpm.row),
_xlpm.adjCol, IF(COLUMN(_xlpm.startCell) + _xlpm.col &lt;= 0, 1, _xlpm.col),
_xlpm.ref, OFFSET(INDIRECT(BA284),_xlpm.adjRow,_xlpm.adjCol,1,1),
ADDRESS(_xlfn.IFS(ROW(_xlpm.ref)&lt;8,8,ROW(_xlpm.ref)&gt;27,27,TRUE,ROW(_xlpm.ref)),_xlfn.IFS(COLUMN(_xlpm.ref)&lt;5,5,COLUMN(_xlpm.ref)&gt;64,64,TRUE,COLUMN(_xlpm.ref)),4,1))</f>
        <v>I8</v>
      </c>
      <c r="BC284" s="1" t="str" cm="1">
        <f t="array" aca="1" ref="BC284" ca="1">_xlfn.LET(
_xlpm.startCell, INDIRECT(BB284),
_xlpm.row, IF(_xlfn.XLOOKUP(LEFT(AC284),$L$157:$L$164,$M$157:$M$164,,0,1),--RIGHT(AC284)*_xlfn.XLOOKUP(LEFT(AC284),$L$157:$L$164,$O$157:$O$164,,0,1),0),
_xlpm.col, IF(_xlfn.XLOOKUP(LEFT(AC284),$L$157:$L$164,$N$157:$N$164,,0,1),--RIGHT(AC284)*_xlfn.XLOOKUP(LEFT(AC284),$L$157:$L$164,$P$157:$P$164,,0,1),0),
_xlpm.adjRow, IF(ROW(_xlpm.startCell) + _xlpm.row &lt;= 0, 1, _xlpm.row),
_xlpm.adjCol, IF(COLUMN(_xlpm.startCell) + _xlpm.col &lt;= 0, 1, _xlpm.col),
_xlpm.ref, OFFSET(INDIRECT(BB284),_xlpm.adjRow,_xlpm.adjCol,1,1),
ADDRESS(_xlfn.IFS(ROW(_xlpm.ref)&lt;8,8,ROW(_xlpm.ref)&gt;27,27,TRUE,ROW(_xlpm.ref)),_xlfn.IFS(COLUMN(_xlpm.ref)&lt;5,5,COLUMN(_xlpm.ref)&gt;64,64,TRUE,COLUMN(_xlpm.ref)),4,1))</f>
        <v>H8</v>
      </c>
      <c r="BD284" s="1" t="str" cm="1">
        <f t="array" aca="1" ref="BD284" ca="1">_xlfn.LET(
_xlpm.startCell, INDIRECT(BC284),
_xlpm.row, IF(_xlfn.XLOOKUP(LEFT(AD284),$L$157:$L$164,$M$157:$M$164,,0,1),--RIGHT(AD284)*_xlfn.XLOOKUP(LEFT(AD284),$L$157:$L$164,$O$157:$O$164,,0,1),0),
_xlpm.col, IF(_xlfn.XLOOKUP(LEFT(AD284),$L$157:$L$164,$N$157:$N$164,,0,1),--RIGHT(AD284)*_xlfn.XLOOKUP(LEFT(AD284),$L$157:$L$164,$P$157:$P$164,,0,1),0),
_xlpm.adjRow, IF(ROW(_xlpm.startCell) + _xlpm.row &lt;= 0, 1, _xlpm.row),
_xlpm.adjCol, IF(COLUMN(_xlpm.startCell) + _xlpm.col &lt;= 0, 1, _xlpm.col),
_xlpm.ref, OFFSET(INDIRECT(BC284),_xlpm.adjRow,_xlpm.adjCol,1,1),
ADDRESS(_xlfn.IFS(ROW(_xlpm.ref)&lt;8,8,ROW(_xlpm.ref)&gt;27,27,TRUE,ROW(_xlpm.ref)),_xlfn.IFS(COLUMN(_xlpm.ref)&lt;5,5,COLUMN(_xlpm.ref)&gt;64,64,TRUE,COLUMN(_xlpm.ref)),4,1))</f>
        <v>E8</v>
      </c>
      <c r="BE284" s="1" t="str" cm="1">
        <f t="array" aca="1" ref="BE284" ca="1">_xlfn.LET(
_xlpm.startCell, INDIRECT(BD284),
_xlpm.row, IF(_xlfn.XLOOKUP(LEFT(AE284),$L$157:$L$164,$M$157:$M$164,,0,1),--RIGHT(AE284)*_xlfn.XLOOKUP(LEFT(AE284),$L$157:$L$164,$O$157:$O$164,,0,1),0),
_xlpm.col, IF(_xlfn.XLOOKUP(LEFT(AE284),$L$157:$L$164,$N$157:$N$164,,0,1),--RIGHT(AE284)*_xlfn.XLOOKUP(LEFT(AE284),$L$157:$L$164,$P$157:$P$164,,0,1),0),
_xlpm.adjRow, IF(ROW(_xlpm.startCell) + _xlpm.row &lt;= 0, 1, _xlpm.row),
_xlpm.adjCol, IF(COLUMN(_xlpm.startCell) + _xlpm.col &lt;= 0, 1, _xlpm.col),
_xlpm.ref, OFFSET(INDIRECT(BD284),_xlpm.adjRow,_xlpm.adjCol,1,1),
ADDRESS(_xlfn.IFS(ROW(_xlpm.ref)&lt;8,8,ROW(_xlpm.ref)&gt;27,27,TRUE,ROW(_xlpm.ref)),_xlfn.IFS(COLUMN(_xlpm.ref)&lt;5,5,COLUMN(_xlpm.ref)&gt;64,64,TRUE,COLUMN(_xlpm.ref)),4,1))</f>
        <v>E10</v>
      </c>
      <c r="BF284" s="1" t="str" cm="1">
        <f t="array" aca="1" ref="BF284" ca="1">_xlfn.LET(
_xlpm.startCell, INDIRECT(BE284),
_xlpm.row, IF(_xlfn.XLOOKUP(LEFT(AF284),$L$157:$L$164,$M$157:$M$164,,0,1),--RIGHT(AF284)*_xlfn.XLOOKUP(LEFT(AF284),$L$157:$L$164,$O$157:$O$164,,0,1),0),
_xlpm.col, IF(_xlfn.XLOOKUP(LEFT(AF284),$L$157:$L$164,$N$157:$N$164,,0,1),--RIGHT(AF284)*_xlfn.XLOOKUP(LEFT(AF284),$L$157:$L$164,$P$157:$P$164,,0,1),0),
_xlpm.adjRow, IF(ROW(_xlpm.startCell) + _xlpm.row &lt;= 0, 1, _xlpm.row),
_xlpm.adjCol, IF(COLUMN(_xlpm.startCell) + _xlpm.col &lt;= 0, 1, _xlpm.col),
_xlpm.ref, OFFSET(INDIRECT(BE284),_xlpm.adjRow,_xlpm.adjCol,1,1),
ADDRESS(_xlfn.IFS(ROW(_xlpm.ref)&lt;8,8,ROW(_xlpm.ref)&gt;27,27,TRUE,ROW(_xlpm.ref)),_xlfn.IFS(COLUMN(_xlpm.ref)&lt;5,5,COLUMN(_xlpm.ref)&gt;64,64,TRUE,COLUMN(_xlpm.ref)),4,1))</f>
        <v>N19</v>
      </c>
      <c r="BG284" s="4"/>
      <c r="BH284" s="4" t="b" cm="1">
        <f t="array" aca="1" ref="BH284" ca="1">AND(ROW(INDIRECT(AH284,TRUE))&gt;=8,OR(COLUMN(INDIRECT(AH284, TRUE))&gt;=60,COLUMN(INDIRECT(AH284, TRUE))&lt;=9))</f>
        <v>0</v>
      </c>
      <c r="BI284" s="4" t="b" cm="1">
        <f t="array" aca="1" ref="BI284" ca="1">AND(ROW(INDIRECT(AI284,TRUE))&gt;=8,OR(COLUMN(INDIRECT(AI284, TRUE))&gt;=60,COLUMN(INDIRECT(AI284, TRUE))&lt;=9))</f>
        <v>0</v>
      </c>
      <c r="BJ284" s="4" t="b" cm="1">
        <f t="array" aca="1" ref="BJ284" ca="1">AND(ROW(INDIRECT(AJ284,TRUE))&gt;=8,OR(COLUMN(INDIRECT(AJ284, TRUE))&gt;=60,COLUMN(INDIRECT(AJ284, TRUE))&lt;=9))</f>
        <v>1</v>
      </c>
      <c r="BK284" s="4" t="b" cm="1">
        <f t="array" aca="1" ref="BK284" ca="1">AND(ROW(INDIRECT(AK284,TRUE))&gt;=8,OR(COLUMN(INDIRECT(AK284, TRUE))&gt;=60,COLUMN(INDIRECT(AK284, TRUE))&lt;=9))</f>
        <v>1</v>
      </c>
      <c r="BL284" s="4" t="b" cm="1">
        <f t="array" aca="1" ref="BL284" ca="1">AND(ROW(INDIRECT(AL284,TRUE))&gt;=8,OR(COLUMN(INDIRECT(AL284, TRUE))&gt;=60,COLUMN(INDIRECT(AL284, TRUE))&lt;=9))</f>
        <v>0</v>
      </c>
      <c r="BM284" s="4" t="b" cm="1">
        <f t="array" aca="1" ref="BM284" ca="1">AND(ROW(INDIRECT(AM284,TRUE))&gt;=8,OR(COLUMN(INDIRECT(AM284, TRUE))&gt;=60,COLUMN(INDIRECT(AM284, TRUE))&lt;=9))</f>
        <v>1</v>
      </c>
      <c r="BN284" s="4" t="b" cm="1">
        <f t="array" aca="1" ref="BN284" ca="1">AND(ROW(INDIRECT(AN284,TRUE))&gt;=8,OR(COLUMN(INDIRECT(AN284, TRUE))&gt;=60,COLUMN(INDIRECT(AN284, TRUE))&lt;=9))</f>
        <v>1</v>
      </c>
      <c r="BO284" s="4" t="b" cm="1">
        <f t="array" aca="1" ref="BO284" ca="1">AND(ROW(INDIRECT(AO284,TRUE))&gt;=8,OR(COLUMN(INDIRECT(AO284, TRUE))&gt;=60,COLUMN(INDIRECT(AO284, TRUE))&lt;=9))</f>
        <v>1</v>
      </c>
      <c r="BP284" s="4" t="b" cm="1">
        <f t="array" aca="1" ref="BP284" ca="1">AND(ROW(INDIRECT(AP284,TRUE))&gt;=8,OR(COLUMN(INDIRECT(AP284, TRUE))&gt;=60,COLUMN(INDIRECT(AP284, TRUE))&lt;=9))</f>
        <v>1</v>
      </c>
      <c r="BQ284" s="4" t="b" cm="1">
        <f t="array" aca="1" ref="BQ284" ca="1">AND(ROW(INDIRECT(AQ284,TRUE))&gt;=8,OR(COLUMN(INDIRECT(AQ284, TRUE))&gt;=60,COLUMN(INDIRECT(AQ284, TRUE))&lt;=9))</f>
        <v>1</v>
      </c>
      <c r="BR284" s="4" t="b" cm="1">
        <f t="array" aca="1" ref="BR284" ca="1">AND(ROW(INDIRECT(AR284,TRUE))&gt;=8,OR(COLUMN(INDIRECT(AR284, TRUE))&gt;=60,COLUMN(INDIRECT(AR284, TRUE))&lt;=9))</f>
        <v>0</v>
      </c>
      <c r="BS284" s="4" t="b" cm="1">
        <f t="array" aca="1" ref="BS284" ca="1">AND(ROW(INDIRECT(AS284,TRUE))&gt;=8,OR(COLUMN(INDIRECT(AS284, TRUE))&gt;=60,COLUMN(INDIRECT(AS284, TRUE))&lt;=9))</f>
        <v>0</v>
      </c>
      <c r="BT284" s="4" t="b" cm="1">
        <f t="array" aca="1" ref="BT284" ca="1">AND(ROW(INDIRECT(AT284,TRUE))&gt;=8,OR(COLUMN(INDIRECT(AT284, TRUE))&gt;=60,COLUMN(INDIRECT(AT284, TRUE))&lt;=9))</f>
        <v>1</v>
      </c>
      <c r="BU284" s="4" t="b" cm="1">
        <f t="array" aca="1" ref="BU284" ca="1">AND(ROW(INDIRECT(AU284,TRUE))&gt;=8,OR(COLUMN(INDIRECT(AU284, TRUE))&gt;=60,COLUMN(INDIRECT(AU284, TRUE))&lt;=9))</f>
        <v>1</v>
      </c>
      <c r="BV284" s="4" t="b" cm="1">
        <f t="array" aca="1" ref="BV284" ca="1">AND(ROW(INDIRECT(AV284,TRUE))&gt;=8,OR(COLUMN(INDIRECT(AV284, TRUE))&gt;=60,COLUMN(INDIRECT(AV284, TRUE))&lt;=9))</f>
        <v>1</v>
      </c>
      <c r="BW284" s="4" t="b" cm="1">
        <f t="array" aca="1" ref="BW284" ca="1">AND(ROW(INDIRECT(AW284,TRUE))&gt;=8,OR(COLUMN(INDIRECT(AW284, TRUE))&gt;=60,COLUMN(INDIRECT(AW284, TRUE))&lt;=9))</f>
        <v>1</v>
      </c>
      <c r="BX284" s="4" t="b" cm="1">
        <f t="array" aca="1" ref="BX284" ca="1">AND(ROW(INDIRECT(AX284,TRUE))&gt;=8,OR(COLUMN(INDIRECT(AX284, TRUE))&gt;=60,COLUMN(INDIRECT(AX284, TRUE))&lt;=9))</f>
        <v>0</v>
      </c>
      <c r="BY284" s="4" t="b" cm="1">
        <f t="array" aca="1" ref="BY284" ca="1">AND(ROW(INDIRECT(AY284,TRUE))&gt;=8,OR(COLUMN(INDIRECT(AY284, TRUE))&gt;=60,COLUMN(INDIRECT(AY284, TRUE))&lt;=9))</f>
        <v>0</v>
      </c>
      <c r="BZ284" s="4" t="b" cm="1">
        <f t="array" aca="1" ref="BZ284" ca="1">AND(ROW(INDIRECT(AZ284,TRUE))&gt;=8,OR(COLUMN(INDIRECT(AZ284, TRUE))&gt;=60,COLUMN(INDIRECT(AZ284, TRUE))&lt;=9))</f>
        <v>1</v>
      </c>
      <c r="CA284" s="4" t="b" cm="1">
        <f t="array" aca="1" ref="CA284" ca="1">AND(ROW(INDIRECT(BA284,TRUE))&gt;=8,OR(COLUMN(INDIRECT(BA284, TRUE))&gt;=60,COLUMN(INDIRECT(BA284, TRUE))&lt;=9))</f>
        <v>1</v>
      </c>
      <c r="CB284" s="4" t="b" cm="1">
        <f t="array" aca="1" ref="CB284" ca="1">AND(ROW(INDIRECT(BB284,TRUE))&gt;=8,OR(COLUMN(INDIRECT(BB284, TRUE))&gt;=60,COLUMN(INDIRECT(BB284, TRUE))&lt;=9))</f>
        <v>1</v>
      </c>
      <c r="CC284" s="4" t="b" cm="1">
        <f t="array" aca="1" ref="CC284" ca="1">AND(ROW(INDIRECT(BC284,TRUE))&gt;=8,OR(COLUMN(INDIRECT(BC284, TRUE))&gt;=60,COLUMN(INDIRECT(BC284, TRUE))&lt;=9))</f>
        <v>1</v>
      </c>
      <c r="CD284" s="4" t="b" cm="1">
        <f t="array" aca="1" ref="CD284" ca="1">AND(ROW(INDIRECT(BD284,TRUE))&gt;=8,OR(COLUMN(INDIRECT(BD284, TRUE))&gt;=60,COLUMN(INDIRECT(BD284, TRUE))&lt;=9))</f>
        <v>1</v>
      </c>
      <c r="CE284" s="4" t="b" cm="1">
        <f t="array" aca="1" ref="CE284" ca="1">AND(ROW(INDIRECT(BE284,TRUE))&gt;=8,OR(COLUMN(INDIRECT(BE284, TRUE))&gt;=60,COLUMN(INDIRECT(BE284, TRUE))&lt;=9))</f>
        <v>1</v>
      </c>
      <c r="CF284" s="4" t="b" cm="1">
        <f t="array" aca="1" ref="CF284" ca="1">AND(ROW(INDIRECT(BF284,TRUE))&gt;=8,OR(COLUMN(INDIRECT(BF284, TRUE))&gt;=60,COLUMN(INDIRECT(BF284, TRUE))&lt;=9))</f>
        <v>0</v>
      </c>
      <c r="CG284" s="4"/>
      <c r="CH284" s="215">
        <f t="shared" ca="1" si="7"/>
        <v>3</v>
      </c>
      <c r="CI284" s="4"/>
    </row>
    <row r="285" spans="2:250" s="1" customFormat="1" ht="23.25">
      <c r="B285" s="14">
        <f t="shared" si="8"/>
        <v>137</v>
      </c>
      <c r="C285" s="12">
        <v>7</v>
      </c>
      <c r="D285" s="161">
        <v>10</v>
      </c>
      <c r="E285" s="21">
        <f ca="1"/>
        <v>24</v>
      </c>
      <c r="F285" s="5"/>
      <c r="G285" s="15" t="s">
        <v>148</v>
      </c>
      <c r="H285" s="15" t="s">
        <v>121</v>
      </c>
      <c r="I285" s="15" t="s">
        <v>119</v>
      </c>
      <c r="J285" s="15" t="s">
        <v>78</v>
      </c>
      <c r="K285" s="15" t="s">
        <v>106</v>
      </c>
      <c r="L285" s="15" t="s">
        <v>94</v>
      </c>
      <c r="M285" s="15" t="s">
        <v>100</v>
      </c>
      <c r="N285" s="15" t="s">
        <v>88</v>
      </c>
      <c r="O285" s="15" t="s">
        <v>65</v>
      </c>
      <c r="P285" s="15" t="s">
        <v>102</v>
      </c>
      <c r="Q285" s="15" t="s">
        <v>124</v>
      </c>
      <c r="R285" s="15" t="s">
        <v>120</v>
      </c>
      <c r="S285" s="15" t="s">
        <v>79</v>
      </c>
      <c r="T285" s="15" t="s">
        <v>95</v>
      </c>
      <c r="U285" s="15" t="s">
        <v>111</v>
      </c>
      <c r="V285" s="15" t="s">
        <v>119</v>
      </c>
      <c r="W285" s="15" t="s">
        <v>72</v>
      </c>
      <c r="X285" s="15" t="s">
        <v>92</v>
      </c>
      <c r="Y285" s="15" t="s">
        <v>56</v>
      </c>
      <c r="Z285" s="15" t="s">
        <v>107</v>
      </c>
      <c r="AA285" s="15" t="s">
        <v>119</v>
      </c>
      <c r="AB285" s="15" t="s">
        <v>108</v>
      </c>
      <c r="AC285" s="15" t="s">
        <v>93</v>
      </c>
      <c r="AD285" s="15" t="s">
        <v>57</v>
      </c>
      <c r="AE285" s="15" t="s">
        <v>50</v>
      </c>
      <c r="AF285" s="15" t="s">
        <v>79</v>
      </c>
      <c r="AH285" s="1" t="str" cm="1">
        <f t="array" aca="1" ref="AH285" ca="1">_xlfn.LET(
_xlpm.startCell, INDIRECT(G285),
_xlpm.row, IF(_xlfn.XLOOKUP(LEFT(H285),$L$157:$L$164,$M$157:$M$164,,0,1),--RIGHT(H285)*_xlfn.XLOOKUP(LEFT(H285),$L$157:$L$164,$O$157:$O$164,,0,1),0),
_xlpm.col, IF(_xlfn.XLOOKUP(LEFT(H285),$L$157:$L$164,$N$157:$N$164,,0,1),--RIGHT(H285)*_xlfn.XLOOKUP(LEFT(H285),$L$157:$L$164,$P$157:$P$164,,0,1),0),
_xlpm.adjRow, IF(ROW(_xlpm.startCell) + _xlpm.row &lt;= 0, 1, _xlpm.row),
_xlpm.adjCol, IF(COLUMN(_xlpm.startCell) + _xlpm.col &lt;= 0, 1, _xlpm.col),
_xlpm.ref, OFFSET(INDIRECT(G285),_xlpm.adjRow,_xlpm.adjCol,1,1),
ADDRESS(_xlfn.IFS(ROW(_xlpm.ref)&lt;8,8,ROW(_xlpm.ref)&gt;27,27,TRUE,ROW(_xlpm.ref)),_xlfn.IFS(COLUMN(_xlpm.ref)&lt;5,5,COLUMN(_xlpm.ref)&gt;64,64,TRUE,COLUMN(_xlpm.ref)),4,1))</f>
        <v>AX8</v>
      </c>
      <c r="AI285" s="1" t="str" cm="1">
        <f t="array" aca="1" ref="AI285" ca="1">_xlfn.LET(
_xlpm.startCell, INDIRECT(AH285),
_xlpm.row, IF(_xlfn.XLOOKUP(LEFT(I285),$L$157:$L$164,$M$157:$M$164,,0,1),--RIGHT(I285)*_xlfn.XLOOKUP(LEFT(I285),$L$157:$L$164,$O$157:$O$164,,0,1),0),
_xlpm.col, IF(_xlfn.XLOOKUP(LEFT(I285),$L$157:$L$164,$N$157:$N$164,,0,1),--RIGHT(I285)*_xlfn.XLOOKUP(LEFT(I285),$L$157:$L$164,$P$157:$P$164,,0,1),0),
_xlpm.adjRow, IF(ROW(_xlpm.startCell) + _xlpm.row &lt;= 0, 1, _xlpm.row),
_xlpm.adjCol, IF(COLUMN(_xlpm.startCell) + _xlpm.col &lt;= 0, 1, _xlpm.col),
_xlpm.ref, OFFSET(INDIRECT(AH285),_xlpm.adjRow,_xlpm.adjCol,1,1),
ADDRESS(_xlfn.IFS(ROW(_xlpm.ref)&lt;8,8,ROW(_xlpm.ref)&gt;27,27,TRUE,ROW(_xlpm.ref)),_xlfn.IFS(COLUMN(_xlpm.ref)&lt;5,5,COLUMN(_xlpm.ref)&gt;64,64,TRUE,COLUMN(_xlpm.ref)),4,1))</f>
        <v>AW9</v>
      </c>
      <c r="AJ285" s="1" t="str" cm="1">
        <f t="array" aca="1" ref="AJ285" ca="1">_xlfn.LET(
_xlpm.startCell, INDIRECT(AI285),
_xlpm.row, IF(_xlfn.XLOOKUP(LEFT(J285),$L$157:$L$164,$M$157:$M$164,,0,1),--RIGHT(J285)*_xlfn.XLOOKUP(LEFT(J285),$L$157:$L$164,$O$157:$O$164,,0,1),0),
_xlpm.col, IF(_xlfn.XLOOKUP(LEFT(J285),$L$157:$L$164,$N$157:$N$164,,0,1),--RIGHT(J285)*_xlfn.XLOOKUP(LEFT(J285),$L$157:$L$164,$P$157:$P$164,,0,1),0),
_xlpm.adjRow, IF(ROW(_xlpm.startCell) + _xlpm.row &lt;= 0, 1, _xlpm.row),
_xlpm.adjCol, IF(COLUMN(_xlpm.startCell) + _xlpm.col &lt;= 0, 1, _xlpm.col),
_xlpm.ref, OFFSET(INDIRECT(AI285),_xlpm.adjRow,_xlpm.adjCol,1,1),
ADDRESS(_xlfn.IFS(ROW(_xlpm.ref)&lt;8,8,ROW(_xlpm.ref)&gt;27,27,TRUE,ROW(_xlpm.ref)),_xlfn.IFS(COLUMN(_xlpm.ref)&lt;5,5,COLUMN(_xlpm.ref)&gt;64,64,TRUE,COLUMN(_xlpm.ref)),4,1))</f>
        <v>AY11</v>
      </c>
      <c r="AK285" s="1" t="str" cm="1">
        <f t="array" aca="1" ref="AK285" ca="1">_xlfn.LET(
_xlpm.startCell, INDIRECT(AJ285),
_xlpm.row, IF(_xlfn.XLOOKUP(LEFT(K285),$L$157:$L$164,$M$157:$M$164,,0,1),--RIGHT(K285)*_xlfn.XLOOKUP(LEFT(K285),$L$157:$L$164,$O$157:$O$164,,0,1),0),
_xlpm.col, IF(_xlfn.XLOOKUP(LEFT(K285),$L$157:$L$164,$N$157:$N$164,,0,1),--RIGHT(K285)*_xlfn.XLOOKUP(LEFT(K285),$L$157:$L$164,$P$157:$P$164,,0,1),0),
_xlpm.adjRow, IF(ROW(_xlpm.startCell) + _xlpm.row &lt;= 0, 1, _xlpm.row),
_xlpm.adjCol, IF(COLUMN(_xlpm.startCell) + _xlpm.col &lt;= 0, 1, _xlpm.col),
_xlpm.ref, OFFSET(INDIRECT(AJ285),_xlpm.adjRow,_xlpm.adjCol,1,1),
ADDRESS(_xlfn.IFS(ROW(_xlpm.ref)&lt;8,8,ROW(_xlpm.ref)&gt;27,27,TRUE,ROW(_xlpm.ref)),_xlfn.IFS(COLUMN(_xlpm.ref)&lt;5,5,COLUMN(_xlpm.ref)&gt;64,64,TRUE,COLUMN(_xlpm.ref)),4,1))</f>
        <v>AS11</v>
      </c>
      <c r="AL285" s="1" t="str" cm="1">
        <f t="array" aca="1" ref="AL285" ca="1">_xlfn.LET(
_xlpm.startCell, INDIRECT(AK285),
_xlpm.row, IF(_xlfn.XLOOKUP(LEFT(L285),$L$157:$L$164,$M$157:$M$164,,0,1),--RIGHT(L285)*_xlfn.XLOOKUP(LEFT(L285),$L$157:$L$164,$O$157:$O$164,,0,1),0),
_xlpm.col, IF(_xlfn.XLOOKUP(LEFT(L285),$L$157:$L$164,$N$157:$N$164,,0,1),--RIGHT(L285)*_xlfn.XLOOKUP(LEFT(L285),$L$157:$L$164,$P$157:$P$164,,0,1),0),
_xlpm.adjRow, IF(ROW(_xlpm.startCell) + _xlpm.row &lt;= 0, 1, _xlpm.row),
_xlpm.adjCol, IF(COLUMN(_xlpm.startCell) + _xlpm.col &lt;= 0, 1, _xlpm.col),
_xlpm.ref, OFFSET(INDIRECT(AK285),_xlpm.adjRow,_xlpm.adjCol,1,1),
ADDRESS(_xlfn.IFS(ROW(_xlpm.ref)&lt;8,8,ROW(_xlpm.ref)&gt;27,27,TRUE,ROW(_xlpm.ref)),_xlfn.IFS(COLUMN(_xlpm.ref)&lt;5,5,COLUMN(_xlpm.ref)&gt;64,64,TRUE,COLUMN(_xlpm.ref)),4,1))</f>
        <v>AZ11</v>
      </c>
      <c r="AM285" s="1" t="str" cm="1">
        <f t="array" aca="1" ref="AM285" ca="1">_xlfn.LET(
_xlpm.startCell, INDIRECT(AL285),
_xlpm.row, IF(_xlfn.XLOOKUP(LEFT(M285),$L$157:$L$164,$M$157:$M$164,,0,1),--RIGHT(M285)*_xlfn.XLOOKUP(LEFT(M285),$L$157:$L$164,$O$157:$O$164,,0,1),0),
_xlpm.col, IF(_xlfn.XLOOKUP(LEFT(M285),$L$157:$L$164,$N$157:$N$164,,0,1),--RIGHT(M285)*_xlfn.XLOOKUP(LEFT(M285),$L$157:$L$164,$P$157:$P$164,,0,1),0),
_xlpm.adjRow, IF(ROW(_xlpm.startCell) + _xlpm.row &lt;= 0, 1, _xlpm.row),
_xlpm.adjCol, IF(COLUMN(_xlpm.startCell) + _xlpm.col &lt;= 0, 1, _xlpm.col),
_xlpm.ref, OFFSET(INDIRECT(AL285),_xlpm.adjRow,_xlpm.adjCol,1,1),
ADDRESS(_xlfn.IFS(ROW(_xlpm.ref)&lt;8,8,ROW(_xlpm.ref)&gt;27,27,TRUE,ROW(_xlpm.ref)),_xlfn.IFS(COLUMN(_xlpm.ref)&lt;5,5,COLUMN(_xlpm.ref)&gt;64,64,TRUE,COLUMN(_xlpm.ref)),4,1))</f>
        <v>AZ10</v>
      </c>
      <c r="AN285" s="1" t="str" cm="1">
        <f t="array" aca="1" ref="AN285" ca="1">_xlfn.LET(
_xlpm.startCell, INDIRECT(AM285),
_xlpm.row, IF(_xlfn.XLOOKUP(LEFT(N285),$L$157:$L$164,$M$157:$M$164,,0,1),--RIGHT(N285)*_xlfn.XLOOKUP(LEFT(N285),$L$157:$L$164,$O$157:$O$164,,0,1),0),
_xlpm.col, IF(_xlfn.XLOOKUP(LEFT(N285),$L$157:$L$164,$N$157:$N$164,,0,1),--RIGHT(N285)*_xlfn.XLOOKUP(LEFT(N285),$L$157:$L$164,$P$157:$P$164,,0,1),0),
_xlpm.adjRow, IF(ROW(_xlpm.startCell) + _xlpm.row &lt;= 0, 1, _xlpm.row),
_xlpm.adjCol, IF(COLUMN(_xlpm.startCell) + _xlpm.col &lt;= 0, 1, _xlpm.col),
_xlpm.ref, OFFSET(INDIRECT(AM285),_xlpm.adjRow,_xlpm.adjCol,1,1),
ADDRESS(_xlfn.IFS(ROW(_xlpm.ref)&lt;8,8,ROW(_xlpm.ref)&gt;27,27,TRUE,ROW(_xlpm.ref)),_xlfn.IFS(COLUMN(_xlpm.ref)&lt;5,5,COLUMN(_xlpm.ref)&gt;64,64,TRUE,COLUMN(_xlpm.ref)),4,1))</f>
        <v>AZ8</v>
      </c>
      <c r="AO285" s="1" t="str" cm="1">
        <f t="array" aca="1" ref="AO285" ca="1">_xlfn.LET(
_xlpm.startCell, INDIRECT(AN285),
_xlpm.row, IF(_xlfn.XLOOKUP(LEFT(O285),$L$157:$L$164,$M$157:$M$164,,0,1),--RIGHT(O285)*_xlfn.XLOOKUP(LEFT(O285),$L$157:$L$164,$O$157:$O$164,,0,1),0),
_xlpm.col, IF(_xlfn.XLOOKUP(LEFT(O285),$L$157:$L$164,$N$157:$N$164,,0,1),--RIGHT(O285)*_xlfn.XLOOKUP(LEFT(O285),$L$157:$L$164,$P$157:$P$164,,0,1),0),
_xlpm.adjRow, IF(ROW(_xlpm.startCell) + _xlpm.row &lt;= 0, 1, _xlpm.row),
_xlpm.adjCol, IF(COLUMN(_xlpm.startCell) + _xlpm.col &lt;= 0, 1, _xlpm.col),
_xlpm.ref, OFFSET(INDIRECT(AN285),_xlpm.adjRow,_xlpm.adjCol,1,1),
ADDRESS(_xlfn.IFS(ROW(_xlpm.ref)&lt;8,8,ROW(_xlpm.ref)&gt;27,27,TRUE,ROW(_xlpm.ref)),_xlfn.IFS(COLUMN(_xlpm.ref)&lt;5,5,COLUMN(_xlpm.ref)&gt;64,64,TRUE,COLUMN(_xlpm.ref)),4,1))</f>
        <v>AV12</v>
      </c>
      <c r="AP285" s="1" t="str" cm="1">
        <f t="array" aca="1" ref="AP285" ca="1">_xlfn.LET(
_xlpm.startCell, INDIRECT(AO285),
_xlpm.row, IF(_xlfn.XLOOKUP(LEFT(P285),$L$157:$L$164,$M$157:$M$164,,0,1),--RIGHT(P285)*_xlfn.XLOOKUP(LEFT(P285),$L$157:$L$164,$O$157:$O$164,,0,1),0),
_xlpm.col, IF(_xlfn.XLOOKUP(LEFT(P285),$L$157:$L$164,$N$157:$N$164,,0,1),--RIGHT(P285)*_xlfn.XLOOKUP(LEFT(P285),$L$157:$L$164,$P$157:$P$164,,0,1),0),
_xlpm.adjRow, IF(ROW(_xlpm.startCell) + _xlpm.row &lt;= 0, 1, _xlpm.row),
_xlpm.adjCol, IF(COLUMN(_xlpm.startCell) + _xlpm.col &lt;= 0, 1, _xlpm.col),
_xlpm.ref, OFFSET(INDIRECT(AO285),_xlpm.adjRow,_xlpm.adjCol,1,1),
ADDRESS(_xlfn.IFS(ROW(_xlpm.ref)&lt;8,8,ROW(_xlpm.ref)&gt;27,27,TRUE,ROW(_xlpm.ref)),_xlfn.IFS(COLUMN(_xlpm.ref)&lt;5,5,COLUMN(_xlpm.ref)&gt;64,64,TRUE,COLUMN(_xlpm.ref)),4,1))</f>
        <v>AN12</v>
      </c>
      <c r="AQ285" s="1" t="str" cm="1">
        <f t="array" aca="1" ref="AQ285" ca="1">_xlfn.LET(
_xlpm.startCell, INDIRECT(AP285),
_xlpm.row, IF(_xlfn.XLOOKUP(LEFT(Q285),$L$157:$L$164,$M$157:$M$164,,0,1),--RIGHT(Q285)*_xlfn.XLOOKUP(LEFT(Q285),$L$157:$L$164,$O$157:$O$164,,0,1),0),
_xlpm.col, IF(_xlfn.XLOOKUP(LEFT(Q285),$L$157:$L$164,$N$157:$N$164,,0,1),--RIGHT(Q285)*_xlfn.XLOOKUP(LEFT(Q285),$L$157:$L$164,$P$157:$P$164,,0,1),0),
_xlpm.adjRow, IF(ROW(_xlpm.startCell) + _xlpm.row &lt;= 0, 1, _xlpm.row),
_xlpm.adjCol, IF(COLUMN(_xlpm.startCell) + _xlpm.col &lt;= 0, 1, _xlpm.col),
_xlpm.ref, OFFSET(INDIRECT(AP285),_xlpm.adjRow,_xlpm.adjCol,1,1),
ADDRESS(_xlfn.IFS(ROW(_xlpm.ref)&lt;8,8,ROW(_xlpm.ref)&gt;27,27,TRUE,ROW(_xlpm.ref)),_xlfn.IFS(COLUMN(_xlpm.ref)&lt;5,5,COLUMN(_xlpm.ref)&gt;64,64,TRUE,COLUMN(_xlpm.ref)),4,1))</f>
        <v>AM11</v>
      </c>
      <c r="AR285" s="1" t="str" cm="1">
        <f t="array" aca="1" ref="AR285" ca="1">_xlfn.LET(
_xlpm.startCell, INDIRECT(AQ285),
_xlpm.row, IF(_xlfn.XLOOKUP(LEFT(R285),$L$157:$L$164,$M$157:$M$164,,0,1),--RIGHT(R285)*_xlfn.XLOOKUP(LEFT(R285),$L$157:$L$164,$O$157:$O$164,,0,1),0),
_xlpm.col, IF(_xlfn.XLOOKUP(LEFT(R285),$L$157:$L$164,$N$157:$N$164,,0,1),--RIGHT(R285)*_xlfn.XLOOKUP(LEFT(R285),$L$157:$L$164,$P$157:$P$164,,0,1),0),
_xlpm.adjRow, IF(ROW(_xlpm.startCell) + _xlpm.row &lt;= 0, 1, _xlpm.row),
_xlpm.adjCol, IF(COLUMN(_xlpm.startCell) + _xlpm.col &lt;= 0, 1, _xlpm.col),
_xlpm.ref, OFFSET(INDIRECT(AQ285),_xlpm.adjRow,_xlpm.adjCol,1,1),
ADDRESS(_xlfn.IFS(ROW(_xlpm.ref)&lt;8,8,ROW(_xlpm.ref)&gt;27,27,TRUE,ROW(_xlpm.ref)),_xlfn.IFS(COLUMN(_xlpm.ref)&lt;5,5,COLUMN(_xlpm.ref)&gt;64,64,TRUE,COLUMN(_xlpm.ref)),4,1))</f>
        <v>AI11</v>
      </c>
      <c r="AS285" s="1" t="str" cm="1">
        <f t="array" aca="1" ref="AS285" ca="1">_xlfn.LET(
_xlpm.startCell, INDIRECT(AR285),
_xlpm.row, IF(_xlfn.XLOOKUP(LEFT(S285),$L$157:$L$164,$M$157:$M$164,,0,1),--RIGHT(S285)*_xlfn.XLOOKUP(LEFT(S285),$L$157:$L$164,$O$157:$O$164,,0,1),0),
_xlpm.col, IF(_xlfn.XLOOKUP(LEFT(S285),$L$157:$L$164,$N$157:$N$164,,0,1),--RIGHT(S285)*_xlfn.XLOOKUP(LEFT(S285),$L$157:$L$164,$P$157:$P$164,,0,1),0),
_xlpm.adjRow, IF(ROW(_xlpm.startCell) + _xlpm.row &lt;= 0, 1, _xlpm.row),
_xlpm.adjCol, IF(COLUMN(_xlpm.startCell) + _xlpm.col &lt;= 0, 1, _xlpm.col),
_xlpm.ref, OFFSET(INDIRECT(AR285),_xlpm.adjRow,_xlpm.adjCol,1,1),
ADDRESS(_xlfn.IFS(ROW(_xlpm.ref)&lt;8,8,ROW(_xlpm.ref)&gt;27,27,TRUE,ROW(_xlpm.ref)),_xlfn.IFS(COLUMN(_xlpm.ref)&lt;5,5,COLUMN(_xlpm.ref)&gt;64,64,TRUE,COLUMN(_xlpm.ref)),4,1))</f>
        <v>AI12</v>
      </c>
      <c r="AT285" s="1" t="str" cm="1">
        <f t="array" aca="1" ref="AT285" ca="1">_xlfn.LET(
_xlpm.startCell, INDIRECT(AS285),
_xlpm.row, IF(_xlfn.XLOOKUP(LEFT(T285),$L$157:$L$164,$M$157:$M$164,,0,1),--RIGHT(T285)*_xlfn.XLOOKUP(LEFT(T285),$L$157:$L$164,$O$157:$O$164,,0,1),0),
_xlpm.col, IF(_xlfn.XLOOKUP(LEFT(T285),$L$157:$L$164,$N$157:$N$164,,0,1),--RIGHT(T285)*_xlfn.XLOOKUP(LEFT(T285),$L$157:$L$164,$P$157:$P$164,,0,1),0),
_xlpm.adjRow, IF(ROW(_xlpm.startCell) + _xlpm.row &lt;= 0, 1, _xlpm.row),
_xlpm.adjCol, IF(COLUMN(_xlpm.startCell) + _xlpm.col &lt;= 0, 1, _xlpm.col),
_xlpm.ref, OFFSET(INDIRECT(AS285),_xlpm.adjRow,_xlpm.adjCol,1,1),
ADDRESS(_xlfn.IFS(ROW(_xlpm.ref)&lt;8,8,ROW(_xlpm.ref)&gt;27,27,TRUE,ROW(_xlpm.ref)),_xlfn.IFS(COLUMN(_xlpm.ref)&lt;5,5,COLUMN(_xlpm.ref)&gt;64,64,TRUE,COLUMN(_xlpm.ref)),4,1))</f>
        <v>AI18</v>
      </c>
      <c r="AU285" s="1" t="str" cm="1">
        <f t="array" aca="1" ref="AU285" ca="1">_xlfn.LET(
_xlpm.startCell, INDIRECT(AT285),
_xlpm.row, IF(_xlfn.XLOOKUP(LEFT(U285),$L$157:$L$164,$M$157:$M$164,,0,1),--RIGHT(U285)*_xlfn.XLOOKUP(LEFT(U285),$L$157:$L$164,$O$157:$O$164,,0,1),0),
_xlpm.col, IF(_xlfn.XLOOKUP(LEFT(U285),$L$157:$L$164,$N$157:$N$164,,0,1),--RIGHT(U285)*_xlfn.XLOOKUP(LEFT(U285),$L$157:$L$164,$P$157:$P$164,,0,1),0),
_xlpm.adjRow, IF(ROW(_xlpm.startCell) + _xlpm.row &lt;= 0, 1, _xlpm.row),
_xlpm.adjCol, IF(COLUMN(_xlpm.startCell) + _xlpm.col &lt;= 0, 1, _xlpm.col),
_xlpm.ref, OFFSET(INDIRECT(AT285),_xlpm.adjRow,_xlpm.adjCol,1,1),
ADDRESS(_xlfn.IFS(ROW(_xlpm.ref)&lt;8,8,ROW(_xlpm.ref)&gt;27,27,TRUE,ROW(_xlpm.ref)),_xlfn.IFS(COLUMN(_xlpm.ref)&lt;5,5,COLUMN(_xlpm.ref)&gt;64,64,TRUE,COLUMN(_xlpm.ref)),4,1))</f>
        <v>AR27</v>
      </c>
      <c r="AV285" s="1" t="str" cm="1">
        <f t="array" aca="1" ref="AV285" ca="1">_xlfn.LET(
_xlpm.startCell, INDIRECT(AU285),
_xlpm.row, IF(_xlfn.XLOOKUP(LEFT(V285),$L$157:$L$164,$M$157:$M$164,,0,1),--RIGHT(V285)*_xlfn.XLOOKUP(LEFT(V285),$L$157:$L$164,$O$157:$O$164,,0,1),0),
_xlpm.col, IF(_xlfn.XLOOKUP(LEFT(V285),$L$157:$L$164,$N$157:$N$164,,0,1),--RIGHT(V285)*_xlfn.XLOOKUP(LEFT(V285),$L$157:$L$164,$P$157:$P$164,,0,1),0),
_xlpm.adjRow, IF(ROW(_xlpm.startCell) + _xlpm.row &lt;= 0, 1, _xlpm.row),
_xlpm.adjCol, IF(COLUMN(_xlpm.startCell) + _xlpm.col &lt;= 0, 1, _xlpm.col),
_xlpm.ref, OFFSET(INDIRECT(AU285),_xlpm.adjRow,_xlpm.adjCol,1,1),
ADDRESS(_xlfn.IFS(ROW(_xlpm.ref)&lt;8,8,ROW(_xlpm.ref)&gt;27,27,TRUE,ROW(_xlpm.ref)),_xlfn.IFS(COLUMN(_xlpm.ref)&lt;5,5,COLUMN(_xlpm.ref)&gt;64,64,TRUE,COLUMN(_xlpm.ref)),4,1))</f>
        <v>AQ27</v>
      </c>
      <c r="AW285" s="1" t="str" cm="1">
        <f t="array" aca="1" ref="AW285" ca="1">_xlfn.LET(
_xlpm.startCell, INDIRECT(AV285),
_xlpm.row, IF(_xlfn.XLOOKUP(LEFT(W285),$L$157:$L$164,$M$157:$M$164,,0,1),--RIGHT(W285)*_xlfn.XLOOKUP(LEFT(W285),$L$157:$L$164,$O$157:$O$164,,0,1),0),
_xlpm.col, IF(_xlfn.XLOOKUP(LEFT(W285),$L$157:$L$164,$N$157:$N$164,,0,1),--RIGHT(W285)*_xlfn.XLOOKUP(LEFT(W285),$L$157:$L$164,$P$157:$P$164,,0,1),0),
_xlpm.adjRow, IF(ROW(_xlpm.startCell) + _xlpm.row &lt;= 0, 1, _xlpm.row),
_xlpm.adjCol, IF(COLUMN(_xlpm.startCell) + _xlpm.col &lt;= 0, 1, _xlpm.col),
_xlpm.ref, OFFSET(INDIRECT(AV285),_xlpm.adjRow,_xlpm.adjCol,1,1),
ADDRESS(_xlfn.IFS(ROW(_xlpm.ref)&lt;8,8,ROW(_xlpm.ref)&gt;27,27,TRUE,ROW(_xlpm.ref)),_xlfn.IFS(COLUMN(_xlpm.ref)&lt;5,5,COLUMN(_xlpm.ref)&gt;64,64,TRUE,COLUMN(_xlpm.ref)),4,1))</f>
        <v>AU23</v>
      </c>
      <c r="AX285" s="1" t="str" cm="1">
        <f t="array" aca="1" ref="AX285" ca="1">_xlfn.LET(
_xlpm.startCell, INDIRECT(AW285),
_xlpm.row, IF(_xlfn.XLOOKUP(LEFT(X285),$L$157:$L$164,$M$157:$M$164,,0,1),--RIGHT(X285)*_xlfn.XLOOKUP(LEFT(X285),$L$157:$L$164,$O$157:$O$164,,0,1),0),
_xlpm.col, IF(_xlfn.XLOOKUP(LEFT(X285),$L$157:$L$164,$N$157:$N$164,,0,1),--RIGHT(X285)*_xlfn.XLOOKUP(LEFT(X285),$L$157:$L$164,$P$157:$P$164,,0,1),0),
_xlpm.adjRow, IF(ROW(_xlpm.startCell) + _xlpm.row &lt;= 0, 1, _xlpm.row),
_xlpm.adjCol, IF(COLUMN(_xlpm.startCell) + _xlpm.col &lt;= 0, 1, _xlpm.col),
_xlpm.ref, OFFSET(INDIRECT(AW285),_xlpm.adjRow,_xlpm.adjCol,1,1),
ADDRESS(_xlfn.IFS(ROW(_xlpm.ref)&lt;8,8,ROW(_xlpm.ref)&gt;27,27,TRUE,ROW(_xlpm.ref)),_xlfn.IFS(COLUMN(_xlpm.ref)&lt;5,5,COLUMN(_xlpm.ref)&gt;64,64,TRUE,COLUMN(_xlpm.ref)),4,1))</f>
        <v>AZ23</v>
      </c>
      <c r="AY285" s="1" t="str" cm="1">
        <f t="array" aca="1" ref="AY285" ca="1">_xlfn.LET(
_xlpm.startCell, INDIRECT(AX285),
_xlpm.row, IF(_xlfn.XLOOKUP(LEFT(Y285),$L$157:$L$164,$M$157:$M$164,,0,1),--RIGHT(Y285)*_xlfn.XLOOKUP(LEFT(Y285),$L$157:$L$164,$O$157:$O$164,,0,1),0),
_xlpm.col, IF(_xlfn.XLOOKUP(LEFT(Y285),$L$157:$L$164,$N$157:$N$164,,0,1),--RIGHT(Y285)*_xlfn.XLOOKUP(LEFT(Y285),$L$157:$L$164,$P$157:$P$164,,0,1),0),
_xlpm.adjRow, IF(ROW(_xlpm.startCell) + _xlpm.row &lt;= 0, 1, _xlpm.row),
_xlpm.adjCol, IF(COLUMN(_xlpm.startCell) + _xlpm.col &lt;= 0, 1, _xlpm.col),
_xlpm.ref, OFFSET(INDIRECT(AX285),_xlpm.adjRow,_xlpm.adjCol,1,1),
ADDRESS(_xlfn.IFS(ROW(_xlpm.ref)&lt;8,8,ROW(_xlpm.ref)&gt;27,27,TRUE,ROW(_xlpm.ref)),_xlfn.IFS(COLUMN(_xlpm.ref)&lt;5,5,COLUMN(_xlpm.ref)&gt;64,64,TRUE,COLUMN(_xlpm.ref)),4,1))</f>
        <v>BF27</v>
      </c>
      <c r="AZ285" s="1" t="str" cm="1">
        <f t="array" aca="1" ref="AZ285" ca="1">_xlfn.LET(
_xlpm.startCell, INDIRECT(AY285),
_xlpm.row, IF(_xlfn.XLOOKUP(LEFT(Z285),$L$157:$L$164,$M$157:$M$164,,0,1),--RIGHT(Z285)*_xlfn.XLOOKUP(LEFT(Z285),$L$157:$L$164,$O$157:$O$164,,0,1),0),
_xlpm.col, IF(_xlfn.XLOOKUP(LEFT(Z285),$L$157:$L$164,$N$157:$N$164,,0,1),--RIGHT(Z285)*_xlfn.XLOOKUP(LEFT(Z285),$L$157:$L$164,$P$157:$P$164,,0,1),0),
_xlpm.adjRow, IF(ROW(_xlpm.startCell) + _xlpm.row &lt;= 0, 1, _xlpm.row),
_xlpm.adjCol, IF(COLUMN(_xlpm.startCell) + _xlpm.col &lt;= 0, 1, _xlpm.col),
_xlpm.ref, OFFSET(INDIRECT(AY285),_xlpm.adjRow,_xlpm.adjCol,1,1),
ADDRESS(_xlfn.IFS(ROW(_xlpm.ref)&lt;8,8,ROW(_xlpm.ref)&gt;27,27,TRUE,ROW(_xlpm.ref)),_xlfn.IFS(COLUMN(_xlpm.ref)&lt;5,5,COLUMN(_xlpm.ref)&gt;64,64,TRUE,COLUMN(_xlpm.ref)),4,1))</f>
        <v>BF27</v>
      </c>
      <c r="BA285" s="1" t="str" cm="1">
        <f t="array" aca="1" ref="BA285" ca="1">_xlfn.LET(
_xlpm.startCell, INDIRECT(AZ285),
_xlpm.row, IF(_xlfn.XLOOKUP(LEFT(AA285),$L$157:$L$164,$M$157:$M$164,,0,1),--RIGHT(AA285)*_xlfn.XLOOKUP(LEFT(AA285),$L$157:$L$164,$O$157:$O$164,,0,1),0),
_xlpm.col, IF(_xlfn.XLOOKUP(LEFT(AA285),$L$157:$L$164,$N$157:$N$164,,0,1),--RIGHT(AA285)*_xlfn.XLOOKUP(LEFT(AA285),$L$157:$L$164,$P$157:$P$164,,0,1),0),
_xlpm.adjRow, IF(ROW(_xlpm.startCell) + _xlpm.row &lt;= 0, 1, _xlpm.row),
_xlpm.adjCol, IF(COLUMN(_xlpm.startCell) + _xlpm.col &lt;= 0, 1, _xlpm.col),
_xlpm.ref, OFFSET(INDIRECT(AZ285),_xlpm.adjRow,_xlpm.adjCol,1,1),
ADDRESS(_xlfn.IFS(ROW(_xlpm.ref)&lt;8,8,ROW(_xlpm.ref)&gt;27,27,TRUE,ROW(_xlpm.ref)),_xlfn.IFS(COLUMN(_xlpm.ref)&lt;5,5,COLUMN(_xlpm.ref)&gt;64,64,TRUE,COLUMN(_xlpm.ref)),4,1))</f>
        <v>BE27</v>
      </c>
      <c r="BB285" s="1" t="str" cm="1">
        <f t="array" aca="1" ref="BB285" ca="1">_xlfn.LET(
_xlpm.startCell, INDIRECT(BA285),
_xlpm.row, IF(_xlfn.XLOOKUP(LEFT(AB285),$L$157:$L$164,$M$157:$M$164,,0,1),--RIGHT(AB285)*_xlfn.XLOOKUP(LEFT(AB285),$L$157:$L$164,$O$157:$O$164,,0,1),0),
_xlpm.col, IF(_xlfn.XLOOKUP(LEFT(AB285),$L$157:$L$164,$N$157:$N$164,,0,1),--RIGHT(AB285)*_xlfn.XLOOKUP(LEFT(AB285),$L$157:$L$164,$P$157:$P$164,,0,1),0),
_xlpm.adjRow, IF(ROW(_xlpm.startCell) + _xlpm.row &lt;= 0, 1, _xlpm.row),
_xlpm.adjCol, IF(COLUMN(_xlpm.startCell) + _xlpm.col &lt;= 0, 1, _xlpm.col),
_xlpm.ref, OFFSET(INDIRECT(BA285),_xlpm.adjRow,_xlpm.adjCol,1,1),
ADDRESS(_xlfn.IFS(ROW(_xlpm.ref)&lt;8,8,ROW(_xlpm.ref)&gt;27,27,TRUE,ROW(_xlpm.ref)),_xlfn.IFS(COLUMN(_xlpm.ref)&lt;5,5,COLUMN(_xlpm.ref)&gt;64,64,TRUE,COLUMN(_xlpm.ref)),4,1))</f>
        <v>BF27</v>
      </c>
      <c r="BC285" s="1" t="str" cm="1">
        <f t="array" aca="1" ref="BC285" ca="1">_xlfn.LET(
_xlpm.startCell, INDIRECT(BB285),
_xlpm.row, IF(_xlfn.XLOOKUP(LEFT(AC285),$L$157:$L$164,$M$157:$M$164,,0,1),--RIGHT(AC285)*_xlfn.XLOOKUP(LEFT(AC285),$L$157:$L$164,$O$157:$O$164,,0,1),0),
_xlpm.col, IF(_xlfn.XLOOKUP(LEFT(AC285),$L$157:$L$164,$N$157:$N$164,,0,1),--RIGHT(AC285)*_xlfn.XLOOKUP(LEFT(AC285),$L$157:$L$164,$P$157:$P$164,,0,1),0),
_xlpm.adjRow, IF(ROW(_xlpm.startCell) + _xlpm.row &lt;= 0, 1, _xlpm.row),
_xlpm.adjCol, IF(COLUMN(_xlpm.startCell) + _xlpm.col &lt;= 0, 1, _xlpm.col),
_xlpm.ref, OFFSET(INDIRECT(BB285),_xlpm.adjRow,_xlpm.adjCol,1,1),
ADDRESS(_xlfn.IFS(ROW(_xlpm.ref)&lt;8,8,ROW(_xlpm.ref)&gt;27,27,TRUE,ROW(_xlpm.ref)),_xlfn.IFS(COLUMN(_xlpm.ref)&lt;5,5,COLUMN(_xlpm.ref)&gt;64,64,TRUE,COLUMN(_xlpm.ref)),4,1))</f>
        <v>BC24</v>
      </c>
      <c r="BD285" s="1" t="str" cm="1">
        <f t="array" aca="1" ref="BD285" ca="1">_xlfn.LET(
_xlpm.startCell, INDIRECT(BC285),
_xlpm.row, IF(_xlfn.XLOOKUP(LEFT(AD285),$L$157:$L$164,$M$157:$M$164,,0,1),--RIGHT(AD285)*_xlfn.XLOOKUP(LEFT(AD285),$L$157:$L$164,$O$157:$O$164,,0,1),0),
_xlpm.col, IF(_xlfn.XLOOKUP(LEFT(AD285),$L$157:$L$164,$N$157:$N$164,,0,1),--RIGHT(AD285)*_xlfn.XLOOKUP(LEFT(AD285),$L$157:$L$164,$P$157:$P$164,,0,1),0),
_xlpm.adjRow, IF(ROW(_xlpm.startCell) + _xlpm.row &lt;= 0, 1, _xlpm.row),
_xlpm.adjCol, IF(COLUMN(_xlpm.startCell) + _xlpm.col &lt;= 0, 1, _xlpm.col),
_xlpm.ref, OFFSET(INDIRECT(BC285),_xlpm.adjRow,_xlpm.adjCol,1,1),
ADDRESS(_xlfn.IFS(ROW(_xlpm.ref)&lt;8,8,ROW(_xlpm.ref)&gt;27,27,TRUE,ROW(_xlpm.ref)),_xlfn.IFS(COLUMN(_xlpm.ref)&lt;5,5,COLUMN(_xlpm.ref)&gt;64,64,TRUE,COLUMN(_xlpm.ref)),4,1))</f>
        <v>BD23</v>
      </c>
      <c r="BE285" s="1" t="str" cm="1">
        <f t="array" aca="1" ref="BE285" ca="1">_xlfn.LET(
_xlpm.startCell, INDIRECT(BD285),
_xlpm.row, IF(_xlfn.XLOOKUP(LEFT(AE285),$L$157:$L$164,$M$157:$M$164,,0,1),--RIGHT(AE285)*_xlfn.XLOOKUP(LEFT(AE285),$L$157:$L$164,$O$157:$O$164,,0,1),0),
_xlpm.col, IF(_xlfn.XLOOKUP(LEFT(AE285),$L$157:$L$164,$N$157:$N$164,,0,1),--RIGHT(AE285)*_xlfn.XLOOKUP(LEFT(AE285),$L$157:$L$164,$P$157:$P$164,,0,1),0),
_xlpm.adjRow, IF(ROW(_xlpm.startCell) + _xlpm.row &lt;= 0, 1, _xlpm.row),
_xlpm.adjCol, IF(COLUMN(_xlpm.startCell) + _xlpm.col &lt;= 0, 1, _xlpm.col),
_xlpm.ref, OFFSET(INDIRECT(BD285),_xlpm.adjRow,_xlpm.adjCol,1,1),
ADDRESS(_xlfn.IFS(ROW(_xlpm.ref)&lt;8,8,ROW(_xlpm.ref)&gt;27,27,TRUE,ROW(_xlpm.ref)),_xlfn.IFS(COLUMN(_xlpm.ref)&lt;5,5,COLUMN(_xlpm.ref)&gt;64,64,TRUE,COLUMN(_xlpm.ref)),4,1))</f>
        <v>BJ17</v>
      </c>
      <c r="BF285" s="1" t="str" cm="1">
        <f t="array" aca="1" ref="BF285" ca="1">_xlfn.LET(
_xlpm.startCell, INDIRECT(BE285),
_xlpm.row, IF(_xlfn.XLOOKUP(LEFT(AF285),$L$157:$L$164,$M$157:$M$164,,0,1),--RIGHT(AF285)*_xlfn.XLOOKUP(LEFT(AF285),$L$157:$L$164,$O$157:$O$164,,0,1),0),
_xlpm.col, IF(_xlfn.XLOOKUP(LEFT(AF285),$L$157:$L$164,$N$157:$N$164,,0,1),--RIGHT(AF285)*_xlfn.XLOOKUP(LEFT(AF285),$L$157:$L$164,$P$157:$P$164,,0,1),0),
_xlpm.adjRow, IF(ROW(_xlpm.startCell) + _xlpm.row &lt;= 0, 1, _xlpm.row),
_xlpm.adjCol, IF(COLUMN(_xlpm.startCell) + _xlpm.col &lt;= 0, 1, _xlpm.col),
_xlpm.ref, OFFSET(INDIRECT(BE285),_xlpm.adjRow,_xlpm.adjCol,1,1),
ADDRESS(_xlfn.IFS(ROW(_xlpm.ref)&lt;8,8,ROW(_xlpm.ref)&gt;27,27,TRUE,ROW(_xlpm.ref)),_xlfn.IFS(COLUMN(_xlpm.ref)&lt;5,5,COLUMN(_xlpm.ref)&gt;64,64,TRUE,COLUMN(_xlpm.ref)),4,1))</f>
        <v>BJ18</v>
      </c>
      <c r="BG285" s="4"/>
      <c r="BH285" s="4" t="b" cm="1">
        <f t="array" aca="1" ref="BH285" ca="1">AND(ROW(INDIRECT(AH285,TRUE))&gt;=8,OR(COLUMN(INDIRECT(AH285, TRUE))&gt;=60,COLUMN(INDIRECT(AH285, TRUE))&lt;=9))</f>
        <v>0</v>
      </c>
      <c r="BI285" s="4" t="b" cm="1">
        <f t="array" aca="1" ref="BI285" ca="1">AND(ROW(INDIRECT(AI285,TRUE))&gt;=8,OR(COLUMN(INDIRECT(AI285, TRUE))&gt;=60,COLUMN(INDIRECT(AI285, TRUE))&lt;=9))</f>
        <v>0</v>
      </c>
      <c r="BJ285" s="4" t="b" cm="1">
        <f t="array" aca="1" ref="BJ285" ca="1">AND(ROW(INDIRECT(AJ285,TRUE))&gt;=8,OR(COLUMN(INDIRECT(AJ285, TRUE))&gt;=60,COLUMN(INDIRECT(AJ285, TRUE))&lt;=9))</f>
        <v>0</v>
      </c>
      <c r="BK285" s="4" t="b" cm="1">
        <f t="array" aca="1" ref="BK285" ca="1">AND(ROW(INDIRECT(AK285,TRUE))&gt;=8,OR(COLUMN(INDIRECT(AK285, TRUE))&gt;=60,COLUMN(INDIRECT(AK285, TRUE))&lt;=9))</f>
        <v>0</v>
      </c>
      <c r="BL285" s="4" t="b" cm="1">
        <f t="array" aca="1" ref="BL285" ca="1">AND(ROW(INDIRECT(AL285,TRUE))&gt;=8,OR(COLUMN(INDIRECT(AL285, TRUE))&gt;=60,COLUMN(INDIRECT(AL285, TRUE))&lt;=9))</f>
        <v>0</v>
      </c>
      <c r="BM285" s="4" t="b" cm="1">
        <f t="array" aca="1" ref="BM285" ca="1">AND(ROW(INDIRECT(AM285,TRUE))&gt;=8,OR(COLUMN(INDIRECT(AM285, TRUE))&gt;=60,COLUMN(INDIRECT(AM285, TRUE))&lt;=9))</f>
        <v>0</v>
      </c>
      <c r="BN285" s="4" t="b" cm="1">
        <f t="array" aca="1" ref="BN285" ca="1">AND(ROW(INDIRECT(AN285,TRUE))&gt;=8,OR(COLUMN(INDIRECT(AN285, TRUE))&gt;=60,COLUMN(INDIRECT(AN285, TRUE))&lt;=9))</f>
        <v>0</v>
      </c>
      <c r="BO285" s="4" t="b" cm="1">
        <f t="array" aca="1" ref="BO285" ca="1">AND(ROW(INDIRECT(AO285,TRUE))&gt;=8,OR(COLUMN(INDIRECT(AO285, TRUE))&gt;=60,COLUMN(INDIRECT(AO285, TRUE))&lt;=9))</f>
        <v>0</v>
      </c>
      <c r="BP285" s="4" t="b" cm="1">
        <f t="array" aca="1" ref="BP285" ca="1">AND(ROW(INDIRECT(AP285,TRUE))&gt;=8,OR(COLUMN(INDIRECT(AP285, TRUE))&gt;=60,COLUMN(INDIRECT(AP285, TRUE))&lt;=9))</f>
        <v>0</v>
      </c>
      <c r="BQ285" s="4" t="b" cm="1">
        <f t="array" aca="1" ref="BQ285" ca="1">AND(ROW(INDIRECT(AQ285,TRUE))&gt;=8,OR(COLUMN(INDIRECT(AQ285, TRUE))&gt;=60,COLUMN(INDIRECT(AQ285, TRUE))&lt;=9))</f>
        <v>0</v>
      </c>
      <c r="BR285" s="4" t="b" cm="1">
        <f t="array" aca="1" ref="BR285" ca="1">AND(ROW(INDIRECT(AR285,TRUE))&gt;=8,OR(COLUMN(INDIRECT(AR285, TRUE))&gt;=60,COLUMN(INDIRECT(AR285, TRUE))&lt;=9))</f>
        <v>0</v>
      </c>
      <c r="BS285" s="4" t="b" cm="1">
        <f t="array" aca="1" ref="BS285" ca="1">AND(ROW(INDIRECT(AS285,TRUE))&gt;=8,OR(COLUMN(INDIRECT(AS285, TRUE))&gt;=60,COLUMN(INDIRECT(AS285, TRUE))&lt;=9))</f>
        <v>0</v>
      </c>
      <c r="BT285" s="4" t="b" cm="1">
        <f t="array" aca="1" ref="BT285" ca="1">AND(ROW(INDIRECT(AT285,TRUE))&gt;=8,OR(COLUMN(INDIRECT(AT285, TRUE))&gt;=60,COLUMN(INDIRECT(AT285, TRUE))&lt;=9))</f>
        <v>0</v>
      </c>
      <c r="BU285" s="4" t="b" cm="1">
        <f t="array" aca="1" ref="BU285" ca="1">AND(ROW(INDIRECT(AU285,TRUE))&gt;=8,OR(COLUMN(INDIRECT(AU285, TRUE))&gt;=60,COLUMN(INDIRECT(AU285, TRUE))&lt;=9))</f>
        <v>0</v>
      </c>
      <c r="BV285" s="4" t="b" cm="1">
        <f t="array" aca="1" ref="BV285" ca="1">AND(ROW(INDIRECT(AV285,TRUE))&gt;=8,OR(COLUMN(INDIRECT(AV285, TRUE))&gt;=60,COLUMN(INDIRECT(AV285, TRUE))&lt;=9))</f>
        <v>0</v>
      </c>
      <c r="BW285" s="4" t="b" cm="1">
        <f t="array" aca="1" ref="BW285" ca="1">AND(ROW(INDIRECT(AW285,TRUE))&gt;=8,OR(COLUMN(INDIRECT(AW285, TRUE))&gt;=60,COLUMN(INDIRECT(AW285, TRUE))&lt;=9))</f>
        <v>0</v>
      </c>
      <c r="BX285" s="4" t="b" cm="1">
        <f t="array" aca="1" ref="BX285" ca="1">AND(ROW(INDIRECT(AX285,TRUE))&gt;=8,OR(COLUMN(INDIRECT(AX285, TRUE))&gt;=60,COLUMN(INDIRECT(AX285, TRUE))&lt;=9))</f>
        <v>0</v>
      </c>
      <c r="BY285" s="4" t="b" cm="1">
        <f t="array" aca="1" ref="BY285" ca="1">AND(ROW(INDIRECT(AY285,TRUE))&gt;=8,OR(COLUMN(INDIRECT(AY285, TRUE))&gt;=60,COLUMN(INDIRECT(AY285, TRUE))&lt;=9))</f>
        <v>0</v>
      </c>
      <c r="BZ285" s="4" t="b" cm="1">
        <f t="array" aca="1" ref="BZ285" ca="1">AND(ROW(INDIRECT(AZ285,TRUE))&gt;=8,OR(COLUMN(INDIRECT(AZ285, TRUE))&gt;=60,COLUMN(INDIRECT(AZ285, TRUE))&lt;=9))</f>
        <v>0</v>
      </c>
      <c r="CA285" s="4" t="b" cm="1">
        <f t="array" aca="1" ref="CA285" ca="1">AND(ROW(INDIRECT(BA285,TRUE))&gt;=8,OR(COLUMN(INDIRECT(BA285, TRUE))&gt;=60,COLUMN(INDIRECT(BA285, TRUE))&lt;=9))</f>
        <v>0</v>
      </c>
      <c r="CB285" s="4" t="b" cm="1">
        <f t="array" aca="1" ref="CB285" ca="1">AND(ROW(INDIRECT(BB285,TRUE))&gt;=8,OR(COLUMN(INDIRECT(BB285, TRUE))&gt;=60,COLUMN(INDIRECT(BB285, TRUE))&lt;=9))</f>
        <v>0</v>
      </c>
      <c r="CC285" s="4" t="b" cm="1">
        <f t="array" aca="1" ref="CC285" ca="1">AND(ROW(INDIRECT(BC285,TRUE))&gt;=8,OR(COLUMN(INDIRECT(BC285, TRUE))&gt;=60,COLUMN(INDIRECT(BC285, TRUE))&lt;=9))</f>
        <v>0</v>
      </c>
      <c r="CD285" s="4" t="b" cm="1">
        <f t="array" aca="1" ref="CD285" ca="1">AND(ROW(INDIRECT(BD285,TRUE))&gt;=8,OR(COLUMN(INDIRECT(BD285, TRUE))&gt;=60,COLUMN(INDIRECT(BD285, TRUE))&lt;=9))</f>
        <v>0</v>
      </c>
      <c r="CE285" s="4" t="b" cm="1">
        <f t="array" aca="1" ref="CE285" ca="1">AND(ROW(INDIRECT(BE285,TRUE))&gt;=8,OR(COLUMN(INDIRECT(BE285, TRUE))&gt;=60,COLUMN(INDIRECT(BE285, TRUE))&lt;=9))</f>
        <v>1</v>
      </c>
      <c r="CF285" s="4" t="b" cm="1">
        <f t="array" aca="1" ref="CF285" ca="1">AND(ROW(INDIRECT(BF285,TRUE))&gt;=8,OR(COLUMN(INDIRECT(BF285, TRUE))&gt;=60,COLUMN(INDIRECT(BF285, TRUE))&lt;=9))</f>
        <v>1</v>
      </c>
      <c r="CG285" s="4"/>
      <c r="CH285" s="215">
        <f t="shared" ca="1" si="7"/>
        <v>24</v>
      </c>
      <c r="CI285" s="4"/>
    </row>
    <row r="286" spans="2:250" s="1" customFormat="1" ht="23.25">
      <c r="B286" s="14">
        <f t="shared" si="8"/>
        <v>138</v>
      </c>
      <c r="C286" s="12">
        <v>7</v>
      </c>
      <c r="D286" s="161">
        <v>10</v>
      </c>
      <c r="E286" s="21">
        <f ca="1"/>
        <v>25</v>
      </c>
      <c r="F286" s="5"/>
      <c r="G286" s="15" t="s">
        <v>24</v>
      </c>
      <c r="H286" s="15" t="s">
        <v>57</v>
      </c>
      <c r="I286" s="15" t="s">
        <v>92</v>
      </c>
      <c r="J286" s="15" t="s">
        <v>62</v>
      </c>
      <c r="K286" s="15" t="s">
        <v>101</v>
      </c>
      <c r="L286" s="15" t="s">
        <v>58</v>
      </c>
      <c r="M286" s="15" t="s">
        <v>58</v>
      </c>
      <c r="N286" s="15" t="s">
        <v>51</v>
      </c>
      <c r="O286" s="15" t="s">
        <v>113</v>
      </c>
      <c r="P286" s="15" t="s">
        <v>80</v>
      </c>
      <c r="Q286" s="15" t="s">
        <v>65</v>
      </c>
      <c r="R286" s="15" t="s">
        <v>52</v>
      </c>
      <c r="S286" s="15" t="s">
        <v>83</v>
      </c>
      <c r="T286" s="15" t="s">
        <v>88</v>
      </c>
      <c r="U286" s="15" t="s">
        <v>54</v>
      </c>
      <c r="V286" s="15" t="s">
        <v>67</v>
      </c>
      <c r="W286" s="15" t="s">
        <v>54</v>
      </c>
      <c r="X286" s="15" t="s">
        <v>60</v>
      </c>
      <c r="Y286" s="15" t="s">
        <v>50</v>
      </c>
      <c r="Z286" s="15" t="s">
        <v>90</v>
      </c>
      <c r="AA286" s="15" t="s">
        <v>127</v>
      </c>
      <c r="AB286" s="15" t="s">
        <v>95</v>
      </c>
      <c r="AC286" s="15" t="s">
        <v>108</v>
      </c>
      <c r="AD286" s="15" t="s">
        <v>85</v>
      </c>
      <c r="AE286" s="15" t="s">
        <v>92</v>
      </c>
      <c r="AF286" s="15" t="s">
        <v>58</v>
      </c>
      <c r="AH286" s="1" t="str" cm="1">
        <f t="array" aca="1" ref="AH286" ca="1">_xlfn.LET(
_xlpm.startCell, INDIRECT(G286),
_xlpm.row, IF(_xlfn.XLOOKUP(LEFT(H286),$L$157:$L$164,$M$157:$M$164,,0,1),--RIGHT(H286)*_xlfn.XLOOKUP(LEFT(H286),$L$157:$L$164,$O$157:$O$164,,0,1),0),
_xlpm.col, IF(_xlfn.XLOOKUP(LEFT(H286),$L$157:$L$164,$N$157:$N$164,,0,1),--RIGHT(H286)*_xlfn.XLOOKUP(LEFT(H286),$L$157:$L$164,$P$157:$P$164,,0,1),0),
_xlpm.adjRow, IF(ROW(_xlpm.startCell) + _xlpm.row &lt;= 0, 1, _xlpm.row),
_xlpm.adjCol, IF(COLUMN(_xlpm.startCell) + _xlpm.col &lt;= 0, 1, _xlpm.col),
_xlpm.ref, OFFSET(INDIRECT(G286),_xlpm.adjRow,_xlpm.adjCol,1,1),
ADDRESS(_xlfn.IFS(ROW(_xlpm.ref)&lt;8,8,ROW(_xlpm.ref)&gt;27,27,TRUE,ROW(_xlpm.ref)),_xlfn.IFS(COLUMN(_xlpm.ref)&lt;5,5,COLUMN(_xlpm.ref)&gt;64,64,TRUE,COLUMN(_xlpm.ref)),4,1))</f>
        <v>X17</v>
      </c>
      <c r="AI286" s="1" t="str" cm="1">
        <f t="array" aca="1" ref="AI286" ca="1">_xlfn.LET(
_xlpm.startCell, INDIRECT(AH286),
_xlpm.row, IF(_xlfn.XLOOKUP(LEFT(I286),$L$157:$L$164,$M$157:$M$164,,0,1),--RIGHT(I286)*_xlfn.XLOOKUP(LEFT(I286),$L$157:$L$164,$O$157:$O$164,,0,1),0),
_xlpm.col, IF(_xlfn.XLOOKUP(LEFT(I286),$L$157:$L$164,$N$157:$N$164,,0,1),--RIGHT(I286)*_xlfn.XLOOKUP(LEFT(I286),$L$157:$L$164,$P$157:$P$164,,0,1),0),
_xlpm.adjRow, IF(ROW(_xlpm.startCell) + _xlpm.row &lt;= 0, 1, _xlpm.row),
_xlpm.adjCol, IF(COLUMN(_xlpm.startCell) + _xlpm.col &lt;= 0, 1, _xlpm.col),
_xlpm.ref, OFFSET(INDIRECT(AH286),_xlpm.adjRow,_xlpm.adjCol,1,1),
ADDRESS(_xlfn.IFS(ROW(_xlpm.ref)&lt;8,8,ROW(_xlpm.ref)&gt;27,27,TRUE,ROW(_xlpm.ref)),_xlfn.IFS(COLUMN(_xlpm.ref)&lt;5,5,COLUMN(_xlpm.ref)&gt;64,64,TRUE,COLUMN(_xlpm.ref)),4,1))</f>
        <v>AC17</v>
      </c>
      <c r="AJ286" s="1" t="str" cm="1">
        <f t="array" aca="1" ref="AJ286" ca="1">_xlfn.LET(
_xlpm.startCell, INDIRECT(AI286),
_xlpm.row, IF(_xlfn.XLOOKUP(LEFT(J286),$L$157:$L$164,$M$157:$M$164,,0,1),--RIGHT(J286)*_xlfn.XLOOKUP(LEFT(J286),$L$157:$L$164,$O$157:$O$164,,0,1),0),
_xlpm.col, IF(_xlfn.XLOOKUP(LEFT(J286),$L$157:$L$164,$N$157:$N$164,,0,1),--RIGHT(J286)*_xlfn.XLOOKUP(LEFT(J286),$L$157:$L$164,$P$157:$P$164,,0,1),0),
_xlpm.adjRow, IF(ROW(_xlpm.startCell) + _xlpm.row &lt;= 0, 1, _xlpm.row),
_xlpm.adjCol, IF(COLUMN(_xlpm.startCell) + _xlpm.col &lt;= 0, 1, _xlpm.col),
_xlpm.ref, OFFSET(INDIRECT(AI286),_xlpm.adjRow,_xlpm.adjCol,1,1),
ADDRESS(_xlfn.IFS(ROW(_xlpm.ref)&lt;8,8,ROW(_xlpm.ref)&gt;27,27,TRUE,ROW(_xlpm.ref)),_xlfn.IFS(COLUMN(_xlpm.ref)&lt;5,5,COLUMN(_xlpm.ref)&gt;64,64,TRUE,COLUMN(_xlpm.ref)),4,1))</f>
        <v>AJ24</v>
      </c>
      <c r="AK286" s="1" t="str" cm="1">
        <f t="array" aca="1" ref="AK286" ca="1">_xlfn.LET(
_xlpm.startCell, INDIRECT(AJ286),
_xlpm.row, IF(_xlfn.XLOOKUP(LEFT(K286),$L$157:$L$164,$M$157:$M$164,,0,1),--RIGHT(K286)*_xlfn.XLOOKUP(LEFT(K286),$L$157:$L$164,$O$157:$O$164,,0,1),0),
_xlpm.col, IF(_xlfn.XLOOKUP(LEFT(K286),$L$157:$L$164,$N$157:$N$164,,0,1),--RIGHT(K286)*_xlfn.XLOOKUP(LEFT(K286),$L$157:$L$164,$P$157:$P$164,,0,1),0),
_xlpm.adjRow, IF(ROW(_xlpm.startCell) + _xlpm.row &lt;= 0, 1, _xlpm.row),
_xlpm.adjCol, IF(COLUMN(_xlpm.startCell) + _xlpm.col &lt;= 0, 1, _xlpm.col),
_xlpm.ref, OFFSET(INDIRECT(AJ286),_xlpm.adjRow,_xlpm.adjCol,1,1),
ADDRESS(_xlfn.IFS(ROW(_xlpm.ref)&lt;8,8,ROW(_xlpm.ref)&gt;27,27,TRUE,ROW(_xlpm.ref)),_xlfn.IFS(COLUMN(_xlpm.ref)&lt;5,5,COLUMN(_xlpm.ref)&gt;64,64,TRUE,COLUMN(_xlpm.ref)),4,1))</f>
        <v>AJ16</v>
      </c>
      <c r="AL286" s="1" t="str" cm="1">
        <f t="array" aca="1" ref="AL286" ca="1">_xlfn.LET(
_xlpm.startCell, INDIRECT(AK286),
_xlpm.row, IF(_xlfn.XLOOKUP(LEFT(L286),$L$157:$L$164,$M$157:$M$164,,0,1),--RIGHT(L286)*_xlfn.XLOOKUP(LEFT(L286),$L$157:$L$164,$O$157:$O$164,,0,1),0),
_xlpm.col, IF(_xlfn.XLOOKUP(LEFT(L286),$L$157:$L$164,$N$157:$N$164,,0,1),--RIGHT(L286)*_xlfn.XLOOKUP(LEFT(L286),$L$157:$L$164,$P$157:$P$164,,0,1),0),
_xlpm.adjRow, IF(ROW(_xlpm.startCell) + _xlpm.row &lt;= 0, 1, _xlpm.row),
_xlpm.adjCol, IF(COLUMN(_xlpm.startCell) + _xlpm.col &lt;= 0, 1, _xlpm.col),
_xlpm.ref, OFFSET(INDIRECT(AK286),_xlpm.adjRow,_xlpm.adjCol,1,1),
ADDRESS(_xlfn.IFS(ROW(_xlpm.ref)&lt;8,8,ROW(_xlpm.ref)&gt;27,27,TRUE,ROW(_xlpm.ref)),_xlfn.IFS(COLUMN(_xlpm.ref)&lt;5,5,COLUMN(_xlpm.ref)&gt;64,64,TRUE,COLUMN(_xlpm.ref)),4,1))</f>
        <v>AM19</v>
      </c>
      <c r="AM286" s="1" t="str" cm="1">
        <f t="array" aca="1" ref="AM286" ca="1">_xlfn.LET(
_xlpm.startCell, INDIRECT(AL286),
_xlpm.row, IF(_xlfn.XLOOKUP(LEFT(M286),$L$157:$L$164,$M$157:$M$164,,0,1),--RIGHT(M286)*_xlfn.XLOOKUP(LEFT(M286),$L$157:$L$164,$O$157:$O$164,,0,1),0),
_xlpm.col, IF(_xlfn.XLOOKUP(LEFT(M286),$L$157:$L$164,$N$157:$N$164,,0,1),--RIGHT(M286)*_xlfn.XLOOKUP(LEFT(M286),$L$157:$L$164,$P$157:$P$164,,0,1),0),
_xlpm.adjRow, IF(ROW(_xlpm.startCell) + _xlpm.row &lt;= 0, 1, _xlpm.row),
_xlpm.adjCol, IF(COLUMN(_xlpm.startCell) + _xlpm.col &lt;= 0, 1, _xlpm.col),
_xlpm.ref, OFFSET(INDIRECT(AL286),_xlpm.adjRow,_xlpm.adjCol,1,1),
ADDRESS(_xlfn.IFS(ROW(_xlpm.ref)&lt;8,8,ROW(_xlpm.ref)&gt;27,27,TRUE,ROW(_xlpm.ref)),_xlfn.IFS(COLUMN(_xlpm.ref)&lt;5,5,COLUMN(_xlpm.ref)&gt;64,64,TRUE,COLUMN(_xlpm.ref)),4,1))</f>
        <v>AP22</v>
      </c>
      <c r="AN286" s="1" t="str" cm="1">
        <f t="array" aca="1" ref="AN286" ca="1">_xlfn.LET(
_xlpm.startCell, INDIRECT(AM286),
_xlpm.row, IF(_xlfn.XLOOKUP(LEFT(N286),$L$157:$L$164,$M$157:$M$164,,0,1),--RIGHT(N286)*_xlfn.XLOOKUP(LEFT(N286),$L$157:$L$164,$O$157:$O$164,,0,1),0),
_xlpm.col, IF(_xlfn.XLOOKUP(LEFT(N286),$L$157:$L$164,$N$157:$N$164,,0,1),--RIGHT(N286)*_xlfn.XLOOKUP(LEFT(N286),$L$157:$L$164,$P$157:$P$164,,0,1),0),
_xlpm.adjRow, IF(ROW(_xlpm.startCell) + _xlpm.row &lt;= 0, 1, _xlpm.row),
_xlpm.adjCol, IF(COLUMN(_xlpm.startCell) + _xlpm.col &lt;= 0, 1, _xlpm.col),
_xlpm.ref, OFFSET(INDIRECT(AM286),_xlpm.adjRow,_xlpm.adjCol,1,1),
ADDRESS(_xlfn.IFS(ROW(_xlpm.ref)&lt;8,8,ROW(_xlpm.ref)&gt;27,27,TRUE,ROW(_xlpm.ref)),_xlfn.IFS(COLUMN(_xlpm.ref)&lt;5,5,COLUMN(_xlpm.ref)&gt;64,64,TRUE,COLUMN(_xlpm.ref)),4,1))</f>
        <v>AH27</v>
      </c>
      <c r="AO286" s="1" t="str" cm="1">
        <f t="array" aca="1" ref="AO286" ca="1">_xlfn.LET(
_xlpm.startCell, INDIRECT(AN286),
_xlpm.row, IF(_xlfn.XLOOKUP(LEFT(O286),$L$157:$L$164,$M$157:$M$164,,0,1),--RIGHT(O286)*_xlfn.XLOOKUP(LEFT(O286),$L$157:$L$164,$O$157:$O$164,,0,1),0),
_xlpm.col, IF(_xlfn.XLOOKUP(LEFT(O286),$L$157:$L$164,$N$157:$N$164,,0,1),--RIGHT(O286)*_xlfn.XLOOKUP(LEFT(O286),$L$157:$L$164,$P$157:$P$164,,0,1),0),
_xlpm.adjRow, IF(ROW(_xlpm.startCell) + _xlpm.row &lt;= 0, 1, _xlpm.row),
_xlpm.adjCol, IF(COLUMN(_xlpm.startCell) + _xlpm.col &lt;= 0, 1, _xlpm.col),
_xlpm.ref, OFFSET(INDIRECT(AN286),_xlpm.adjRow,_xlpm.adjCol,1,1),
ADDRESS(_xlfn.IFS(ROW(_xlpm.ref)&lt;8,8,ROW(_xlpm.ref)&gt;27,27,TRUE,ROW(_xlpm.ref)),_xlfn.IFS(COLUMN(_xlpm.ref)&lt;5,5,COLUMN(_xlpm.ref)&gt;64,64,TRUE,COLUMN(_xlpm.ref)),4,1))</f>
        <v>Y18</v>
      </c>
      <c r="AP286" s="1" t="str" cm="1">
        <f t="array" aca="1" ref="AP286" ca="1">_xlfn.LET(
_xlpm.startCell, INDIRECT(AO286),
_xlpm.row, IF(_xlfn.XLOOKUP(LEFT(P286),$L$157:$L$164,$M$157:$M$164,,0,1),--RIGHT(P286)*_xlfn.XLOOKUP(LEFT(P286),$L$157:$L$164,$O$157:$O$164,,0,1),0),
_xlpm.col, IF(_xlfn.XLOOKUP(LEFT(P286),$L$157:$L$164,$N$157:$N$164,,0,1),--RIGHT(P286)*_xlfn.XLOOKUP(LEFT(P286),$L$157:$L$164,$P$157:$P$164,,0,1),0),
_xlpm.adjRow, IF(ROW(_xlpm.startCell) + _xlpm.row &lt;= 0, 1, _xlpm.row),
_xlpm.adjCol, IF(COLUMN(_xlpm.startCell) + _xlpm.col &lt;= 0, 1, _xlpm.col),
_xlpm.ref, OFFSET(INDIRECT(AO286),_xlpm.adjRow,_xlpm.adjCol,1,1),
ADDRESS(_xlfn.IFS(ROW(_xlpm.ref)&lt;8,8,ROW(_xlpm.ref)&gt;27,27,TRUE,ROW(_xlpm.ref)),_xlfn.IFS(COLUMN(_xlpm.ref)&lt;5,5,COLUMN(_xlpm.ref)&gt;64,64,TRUE,COLUMN(_xlpm.ref)),4,1))</f>
        <v>Y9</v>
      </c>
      <c r="AQ286" s="1" t="str" cm="1">
        <f t="array" aca="1" ref="AQ286" ca="1">_xlfn.LET(
_xlpm.startCell, INDIRECT(AP286),
_xlpm.row, IF(_xlfn.XLOOKUP(LEFT(Q286),$L$157:$L$164,$M$157:$M$164,,0,1),--RIGHT(Q286)*_xlfn.XLOOKUP(LEFT(Q286),$L$157:$L$164,$O$157:$O$164,,0,1),0),
_xlpm.col, IF(_xlfn.XLOOKUP(LEFT(Q286),$L$157:$L$164,$N$157:$N$164,,0,1),--RIGHT(Q286)*_xlfn.XLOOKUP(LEFT(Q286),$L$157:$L$164,$P$157:$P$164,,0,1),0),
_xlpm.adjRow, IF(ROW(_xlpm.startCell) + _xlpm.row &lt;= 0, 1, _xlpm.row),
_xlpm.adjCol, IF(COLUMN(_xlpm.startCell) + _xlpm.col &lt;= 0, 1, _xlpm.col),
_xlpm.ref, OFFSET(INDIRECT(AP286),_xlpm.adjRow,_xlpm.adjCol,1,1),
ADDRESS(_xlfn.IFS(ROW(_xlpm.ref)&lt;8,8,ROW(_xlpm.ref)&gt;27,27,TRUE,ROW(_xlpm.ref)),_xlfn.IFS(COLUMN(_xlpm.ref)&lt;5,5,COLUMN(_xlpm.ref)&gt;64,64,TRUE,COLUMN(_xlpm.ref)),4,1))</f>
        <v>U13</v>
      </c>
      <c r="AR286" s="1" t="str" cm="1">
        <f t="array" aca="1" ref="AR286" ca="1">_xlfn.LET(
_xlpm.startCell, INDIRECT(AQ286),
_xlpm.row, IF(_xlfn.XLOOKUP(LEFT(R286),$L$157:$L$164,$M$157:$M$164,,0,1),--RIGHT(R286)*_xlfn.XLOOKUP(LEFT(R286),$L$157:$L$164,$O$157:$O$164,,0,1),0),
_xlpm.col, IF(_xlfn.XLOOKUP(LEFT(R286),$L$157:$L$164,$N$157:$N$164,,0,1),--RIGHT(R286)*_xlfn.XLOOKUP(LEFT(R286),$L$157:$L$164,$P$157:$P$164,,0,1),0),
_xlpm.adjRow, IF(ROW(_xlpm.startCell) + _xlpm.row &lt;= 0, 1, _xlpm.row),
_xlpm.adjCol, IF(COLUMN(_xlpm.startCell) + _xlpm.col &lt;= 0, 1, _xlpm.col),
_xlpm.ref, OFFSET(INDIRECT(AQ286),_xlpm.adjRow,_xlpm.adjCol,1,1),
ADDRESS(_xlfn.IFS(ROW(_xlpm.ref)&lt;8,8,ROW(_xlpm.ref)&gt;27,27,TRUE,ROW(_xlpm.ref)),_xlfn.IFS(COLUMN(_xlpm.ref)&lt;5,5,COLUMN(_xlpm.ref)&gt;64,64,TRUE,COLUMN(_xlpm.ref)),4,1))</f>
        <v>AC8</v>
      </c>
      <c r="AS286" s="1" t="str" cm="1">
        <f t="array" aca="1" ref="AS286" ca="1">_xlfn.LET(
_xlpm.startCell, INDIRECT(AR286),
_xlpm.row, IF(_xlfn.XLOOKUP(LEFT(S286),$L$157:$L$164,$M$157:$M$164,,0,1),--RIGHT(S286)*_xlfn.XLOOKUP(LEFT(S286),$L$157:$L$164,$O$157:$O$164,,0,1),0),
_xlpm.col, IF(_xlfn.XLOOKUP(LEFT(S286),$L$157:$L$164,$N$157:$N$164,,0,1),--RIGHT(S286)*_xlfn.XLOOKUP(LEFT(S286),$L$157:$L$164,$P$157:$P$164,,0,1),0),
_xlpm.adjRow, IF(ROW(_xlpm.startCell) + _xlpm.row &lt;= 0, 1, _xlpm.row),
_xlpm.adjCol, IF(COLUMN(_xlpm.startCell) + _xlpm.col &lt;= 0, 1, _xlpm.col),
_xlpm.ref, OFFSET(INDIRECT(AR286),_xlpm.adjRow,_xlpm.adjCol,1,1),
ADDRESS(_xlfn.IFS(ROW(_xlpm.ref)&lt;8,8,ROW(_xlpm.ref)&gt;27,27,TRUE,ROW(_xlpm.ref)),_xlfn.IFS(COLUMN(_xlpm.ref)&lt;5,5,COLUMN(_xlpm.ref)&gt;64,64,TRUE,COLUMN(_xlpm.ref)),4,1))</f>
        <v>AL8</v>
      </c>
      <c r="AT286" s="1" t="str" cm="1">
        <f t="array" aca="1" ref="AT286" ca="1">_xlfn.LET(
_xlpm.startCell, INDIRECT(AS286),
_xlpm.row, IF(_xlfn.XLOOKUP(LEFT(T286),$L$157:$L$164,$M$157:$M$164,,0,1),--RIGHT(T286)*_xlfn.XLOOKUP(LEFT(T286),$L$157:$L$164,$O$157:$O$164,,0,1),0),
_xlpm.col, IF(_xlfn.XLOOKUP(LEFT(T286),$L$157:$L$164,$N$157:$N$164,,0,1),--RIGHT(T286)*_xlfn.XLOOKUP(LEFT(T286),$L$157:$L$164,$P$157:$P$164,,0,1),0),
_xlpm.adjRow, IF(ROW(_xlpm.startCell) + _xlpm.row &lt;= 0, 1, _xlpm.row),
_xlpm.adjCol, IF(COLUMN(_xlpm.startCell) + _xlpm.col &lt;= 0, 1, _xlpm.col),
_xlpm.ref, OFFSET(INDIRECT(AS286),_xlpm.adjRow,_xlpm.adjCol,1,1),
ADDRESS(_xlfn.IFS(ROW(_xlpm.ref)&lt;8,8,ROW(_xlpm.ref)&gt;27,27,TRUE,ROW(_xlpm.ref)),_xlfn.IFS(COLUMN(_xlpm.ref)&lt;5,5,COLUMN(_xlpm.ref)&gt;64,64,TRUE,COLUMN(_xlpm.ref)),4,1))</f>
        <v>AL8</v>
      </c>
      <c r="AU286" s="1" t="str" cm="1">
        <f t="array" aca="1" ref="AU286" ca="1">_xlfn.LET(
_xlpm.startCell, INDIRECT(AT286),
_xlpm.row, IF(_xlfn.XLOOKUP(LEFT(U286),$L$157:$L$164,$M$157:$M$164,,0,1),--RIGHT(U286)*_xlfn.XLOOKUP(LEFT(U286),$L$157:$L$164,$O$157:$O$164,,0,1),0),
_xlpm.col, IF(_xlfn.XLOOKUP(LEFT(U286),$L$157:$L$164,$N$157:$N$164,,0,1),--RIGHT(U286)*_xlfn.XLOOKUP(LEFT(U286),$L$157:$L$164,$P$157:$P$164,,0,1),0),
_xlpm.adjRow, IF(ROW(_xlpm.startCell) + _xlpm.row &lt;= 0, 1, _xlpm.row),
_xlpm.adjCol, IF(COLUMN(_xlpm.startCell) + _xlpm.col &lt;= 0, 1, _xlpm.col),
_xlpm.ref, OFFSET(INDIRECT(AT286),_xlpm.adjRow,_xlpm.adjCol,1,1),
ADDRESS(_xlfn.IFS(ROW(_xlpm.ref)&lt;8,8,ROW(_xlpm.ref)&gt;27,27,TRUE,ROW(_xlpm.ref)),_xlfn.IFS(COLUMN(_xlpm.ref)&lt;5,5,COLUMN(_xlpm.ref)&gt;64,64,TRUE,COLUMN(_xlpm.ref)),4,1))</f>
        <v>AQ13</v>
      </c>
      <c r="AV286" s="1" t="str" cm="1">
        <f t="array" aca="1" ref="AV286" ca="1">_xlfn.LET(
_xlpm.startCell, INDIRECT(AU286),
_xlpm.row, IF(_xlfn.XLOOKUP(LEFT(V286),$L$157:$L$164,$M$157:$M$164,,0,1),--RIGHT(V286)*_xlfn.XLOOKUP(LEFT(V286),$L$157:$L$164,$O$157:$O$164,,0,1),0),
_xlpm.col, IF(_xlfn.XLOOKUP(LEFT(V286),$L$157:$L$164,$N$157:$N$164,,0,1),--RIGHT(V286)*_xlfn.XLOOKUP(LEFT(V286),$L$157:$L$164,$P$157:$P$164,,0,1),0),
_xlpm.adjRow, IF(ROW(_xlpm.startCell) + _xlpm.row &lt;= 0, 1, _xlpm.row),
_xlpm.adjCol, IF(COLUMN(_xlpm.startCell) + _xlpm.col &lt;= 0, 1, _xlpm.col),
_xlpm.ref, OFFSET(INDIRECT(AU286),_xlpm.adjRow,_xlpm.adjCol,1,1),
ADDRESS(_xlfn.IFS(ROW(_xlpm.ref)&lt;8,8,ROW(_xlpm.ref)&gt;27,27,TRUE,ROW(_xlpm.ref)),_xlfn.IFS(COLUMN(_xlpm.ref)&lt;5,5,COLUMN(_xlpm.ref)&gt;64,64,TRUE,COLUMN(_xlpm.ref)),4,1))</f>
        <v>AO11</v>
      </c>
      <c r="AW286" s="1" t="str" cm="1">
        <f t="array" aca="1" ref="AW286" ca="1">_xlfn.LET(
_xlpm.startCell, INDIRECT(AV286),
_xlpm.row, IF(_xlfn.XLOOKUP(LEFT(W286),$L$157:$L$164,$M$157:$M$164,,0,1),--RIGHT(W286)*_xlfn.XLOOKUP(LEFT(W286),$L$157:$L$164,$O$157:$O$164,,0,1),0),
_xlpm.col, IF(_xlfn.XLOOKUP(LEFT(W286),$L$157:$L$164,$N$157:$N$164,,0,1),--RIGHT(W286)*_xlfn.XLOOKUP(LEFT(W286),$L$157:$L$164,$P$157:$P$164,,0,1),0),
_xlpm.adjRow, IF(ROW(_xlpm.startCell) + _xlpm.row &lt;= 0, 1, _xlpm.row),
_xlpm.adjCol, IF(COLUMN(_xlpm.startCell) + _xlpm.col &lt;= 0, 1, _xlpm.col),
_xlpm.ref, OFFSET(INDIRECT(AV286),_xlpm.adjRow,_xlpm.adjCol,1,1),
ADDRESS(_xlfn.IFS(ROW(_xlpm.ref)&lt;8,8,ROW(_xlpm.ref)&gt;27,27,TRUE,ROW(_xlpm.ref)),_xlfn.IFS(COLUMN(_xlpm.ref)&lt;5,5,COLUMN(_xlpm.ref)&gt;64,64,TRUE,COLUMN(_xlpm.ref)),4,1))</f>
        <v>AT16</v>
      </c>
      <c r="AX286" s="1" t="str" cm="1">
        <f t="array" aca="1" ref="AX286" ca="1">_xlfn.LET(
_xlpm.startCell, INDIRECT(AW286),
_xlpm.row, IF(_xlfn.XLOOKUP(LEFT(X286),$L$157:$L$164,$M$157:$M$164,,0,1),--RIGHT(X286)*_xlfn.XLOOKUP(LEFT(X286),$L$157:$L$164,$O$157:$O$164,,0,1),0),
_xlpm.col, IF(_xlfn.XLOOKUP(LEFT(X286),$L$157:$L$164,$N$157:$N$164,,0,1),--RIGHT(X286)*_xlfn.XLOOKUP(LEFT(X286),$L$157:$L$164,$P$157:$P$164,,0,1),0),
_xlpm.adjRow, IF(ROW(_xlpm.startCell) + _xlpm.row &lt;= 0, 1, _xlpm.row),
_xlpm.adjCol, IF(COLUMN(_xlpm.startCell) + _xlpm.col &lt;= 0, 1, _xlpm.col),
_xlpm.ref, OFFSET(INDIRECT(AW286),_xlpm.adjRow,_xlpm.adjCol,1,1),
ADDRESS(_xlfn.IFS(ROW(_xlpm.ref)&lt;8,8,ROW(_xlpm.ref)&gt;27,27,TRUE,ROW(_xlpm.ref)),_xlfn.IFS(COLUMN(_xlpm.ref)&lt;5,5,COLUMN(_xlpm.ref)&gt;64,64,TRUE,COLUMN(_xlpm.ref)),4,1))</f>
        <v>AN22</v>
      </c>
      <c r="AY286" s="1" t="str" cm="1">
        <f t="array" aca="1" ref="AY286" ca="1">_xlfn.LET(
_xlpm.startCell, INDIRECT(AX286),
_xlpm.row, IF(_xlfn.XLOOKUP(LEFT(Y286),$L$157:$L$164,$M$157:$M$164,,0,1),--RIGHT(Y286)*_xlfn.XLOOKUP(LEFT(Y286),$L$157:$L$164,$O$157:$O$164,,0,1),0),
_xlpm.col, IF(_xlfn.XLOOKUP(LEFT(Y286),$L$157:$L$164,$N$157:$N$164,,0,1),--RIGHT(Y286)*_xlfn.XLOOKUP(LEFT(Y286),$L$157:$L$164,$P$157:$P$164,,0,1),0),
_xlpm.adjRow, IF(ROW(_xlpm.startCell) + _xlpm.row &lt;= 0, 1, _xlpm.row),
_xlpm.adjCol, IF(COLUMN(_xlpm.startCell) + _xlpm.col &lt;= 0, 1, _xlpm.col),
_xlpm.ref, OFFSET(INDIRECT(AX286),_xlpm.adjRow,_xlpm.adjCol,1,1),
ADDRESS(_xlfn.IFS(ROW(_xlpm.ref)&lt;8,8,ROW(_xlpm.ref)&gt;27,27,TRUE,ROW(_xlpm.ref)),_xlfn.IFS(COLUMN(_xlpm.ref)&lt;5,5,COLUMN(_xlpm.ref)&gt;64,64,TRUE,COLUMN(_xlpm.ref)),4,1))</f>
        <v>AT16</v>
      </c>
      <c r="AZ286" s="1" t="str" cm="1">
        <f t="array" aca="1" ref="AZ286" ca="1">_xlfn.LET(
_xlpm.startCell, INDIRECT(AY286),
_xlpm.row, IF(_xlfn.XLOOKUP(LEFT(Z286),$L$157:$L$164,$M$157:$M$164,,0,1),--RIGHT(Z286)*_xlfn.XLOOKUP(LEFT(Z286),$L$157:$L$164,$O$157:$O$164,,0,1),0),
_xlpm.col, IF(_xlfn.XLOOKUP(LEFT(Z286),$L$157:$L$164,$N$157:$N$164,,0,1),--RIGHT(Z286)*_xlfn.XLOOKUP(LEFT(Z286),$L$157:$L$164,$P$157:$P$164,,0,1),0),
_xlpm.adjRow, IF(ROW(_xlpm.startCell) + _xlpm.row &lt;= 0, 1, _xlpm.row),
_xlpm.adjCol, IF(COLUMN(_xlpm.startCell) + _xlpm.col &lt;= 0, 1, _xlpm.col),
_xlpm.ref, OFFSET(INDIRECT(AY286),_xlpm.adjRow,_xlpm.adjCol,1,1),
ADDRESS(_xlfn.IFS(ROW(_xlpm.ref)&lt;8,8,ROW(_xlpm.ref)&gt;27,27,TRUE,ROW(_xlpm.ref)),_xlfn.IFS(COLUMN(_xlpm.ref)&lt;5,5,COLUMN(_xlpm.ref)&gt;64,64,TRUE,COLUMN(_xlpm.ref)),4,1))</f>
        <v>AZ16</v>
      </c>
      <c r="BA286" s="1" t="str" cm="1">
        <f t="array" aca="1" ref="BA286" ca="1">_xlfn.LET(
_xlpm.startCell, INDIRECT(AZ286),
_xlpm.row, IF(_xlfn.XLOOKUP(LEFT(AA286),$L$157:$L$164,$M$157:$M$164,,0,1),--RIGHT(AA286)*_xlfn.XLOOKUP(LEFT(AA286),$L$157:$L$164,$O$157:$O$164,,0,1),0),
_xlpm.col, IF(_xlfn.XLOOKUP(LEFT(AA286),$L$157:$L$164,$N$157:$N$164,,0,1),--RIGHT(AA286)*_xlfn.XLOOKUP(LEFT(AA286),$L$157:$L$164,$P$157:$P$164,,0,1),0),
_xlpm.adjRow, IF(ROW(_xlpm.startCell) + _xlpm.row &lt;= 0, 1, _xlpm.row),
_xlpm.adjCol, IF(COLUMN(_xlpm.startCell) + _xlpm.col &lt;= 0, 1, _xlpm.col),
_xlpm.ref, OFFSET(INDIRECT(AZ286),_xlpm.adjRow,_xlpm.adjCol,1,1),
ADDRESS(_xlfn.IFS(ROW(_xlpm.ref)&lt;8,8,ROW(_xlpm.ref)&gt;27,27,TRUE,ROW(_xlpm.ref)),_xlfn.IFS(COLUMN(_xlpm.ref)&lt;5,5,COLUMN(_xlpm.ref)&gt;64,64,TRUE,COLUMN(_xlpm.ref)),4,1))</f>
        <v>AZ25</v>
      </c>
      <c r="BB286" s="1" t="str" cm="1">
        <f t="array" aca="1" ref="BB286" ca="1">_xlfn.LET(
_xlpm.startCell, INDIRECT(BA286),
_xlpm.row, IF(_xlfn.XLOOKUP(LEFT(AB286),$L$157:$L$164,$M$157:$M$164,,0,1),--RIGHT(AB286)*_xlfn.XLOOKUP(LEFT(AB286),$L$157:$L$164,$O$157:$O$164,,0,1),0),
_xlpm.col, IF(_xlfn.XLOOKUP(LEFT(AB286),$L$157:$L$164,$N$157:$N$164,,0,1),--RIGHT(AB286)*_xlfn.XLOOKUP(LEFT(AB286),$L$157:$L$164,$P$157:$P$164,,0,1),0),
_xlpm.adjRow, IF(ROW(_xlpm.startCell) + _xlpm.row &lt;= 0, 1, _xlpm.row),
_xlpm.adjCol, IF(COLUMN(_xlpm.startCell) + _xlpm.col &lt;= 0, 1, _xlpm.col),
_xlpm.ref, OFFSET(INDIRECT(BA286),_xlpm.adjRow,_xlpm.adjCol,1,1),
ADDRESS(_xlfn.IFS(ROW(_xlpm.ref)&lt;8,8,ROW(_xlpm.ref)&gt;27,27,TRUE,ROW(_xlpm.ref)),_xlfn.IFS(COLUMN(_xlpm.ref)&lt;5,5,COLUMN(_xlpm.ref)&gt;64,64,TRUE,COLUMN(_xlpm.ref)),4,1))</f>
        <v>AZ27</v>
      </c>
      <c r="BC286" s="1" t="str" cm="1">
        <f t="array" aca="1" ref="BC286" ca="1">_xlfn.LET(
_xlpm.startCell, INDIRECT(BB286),
_xlpm.row, IF(_xlfn.XLOOKUP(LEFT(AC286),$L$157:$L$164,$M$157:$M$164,,0,1),--RIGHT(AC286)*_xlfn.XLOOKUP(LEFT(AC286),$L$157:$L$164,$O$157:$O$164,,0,1),0),
_xlpm.col, IF(_xlfn.XLOOKUP(LEFT(AC286),$L$157:$L$164,$N$157:$N$164,,0,1),--RIGHT(AC286)*_xlfn.XLOOKUP(LEFT(AC286),$L$157:$L$164,$P$157:$P$164,,0,1),0),
_xlpm.adjRow, IF(ROW(_xlpm.startCell) + _xlpm.row &lt;= 0, 1, _xlpm.row),
_xlpm.adjCol, IF(COLUMN(_xlpm.startCell) + _xlpm.col &lt;= 0, 1, _xlpm.col),
_xlpm.ref, OFFSET(INDIRECT(BB286),_xlpm.adjRow,_xlpm.adjCol,1,1),
ADDRESS(_xlfn.IFS(ROW(_xlpm.ref)&lt;8,8,ROW(_xlpm.ref)&gt;27,27,TRUE,ROW(_xlpm.ref)),_xlfn.IFS(COLUMN(_xlpm.ref)&lt;5,5,COLUMN(_xlpm.ref)&gt;64,64,TRUE,COLUMN(_xlpm.ref)),4,1))</f>
        <v>BA27</v>
      </c>
      <c r="BD286" s="1" t="str" cm="1">
        <f t="array" aca="1" ref="BD286" ca="1">_xlfn.LET(
_xlpm.startCell, INDIRECT(BC286),
_xlpm.row, IF(_xlfn.XLOOKUP(LEFT(AD286),$L$157:$L$164,$M$157:$M$164,,0,1),--RIGHT(AD286)*_xlfn.XLOOKUP(LEFT(AD286),$L$157:$L$164,$O$157:$O$164,,0,1),0),
_xlpm.col, IF(_xlfn.XLOOKUP(LEFT(AD286),$L$157:$L$164,$N$157:$N$164,,0,1),--RIGHT(AD286)*_xlfn.XLOOKUP(LEFT(AD286),$L$157:$L$164,$P$157:$P$164,,0,1),0),
_xlpm.adjRow, IF(ROW(_xlpm.startCell) + _xlpm.row &lt;= 0, 1, _xlpm.row),
_xlpm.adjCol, IF(COLUMN(_xlpm.startCell) + _xlpm.col &lt;= 0, 1, _xlpm.col),
_xlpm.ref, OFFSET(INDIRECT(BC286),_xlpm.adjRow,_xlpm.adjCol,1,1),
ADDRESS(_xlfn.IFS(ROW(_xlpm.ref)&lt;8,8,ROW(_xlpm.ref)&gt;27,27,TRUE,ROW(_xlpm.ref)),_xlfn.IFS(COLUMN(_xlpm.ref)&lt;5,5,COLUMN(_xlpm.ref)&gt;64,64,TRUE,COLUMN(_xlpm.ref)),4,1))</f>
        <v>BA27</v>
      </c>
      <c r="BE286" s="1" t="str" cm="1">
        <f t="array" aca="1" ref="BE286" ca="1">_xlfn.LET(
_xlpm.startCell, INDIRECT(BD286),
_xlpm.row, IF(_xlfn.XLOOKUP(LEFT(AE286),$L$157:$L$164,$M$157:$M$164,,0,1),--RIGHT(AE286)*_xlfn.XLOOKUP(LEFT(AE286),$L$157:$L$164,$O$157:$O$164,,0,1),0),
_xlpm.col, IF(_xlfn.XLOOKUP(LEFT(AE286),$L$157:$L$164,$N$157:$N$164,,0,1),--RIGHT(AE286)*_xlfn.XLOOKUP(LEFT(AE286),$L$157:$L$164,$P$157:$P$164,,0,1),0),
_xlpm.adjRow, IF(ROW(_xlpm.startCell) + _xlpm.row &lt;= 0, 1, _xlpm.row),
_xlpm.adjCol, IF(COLUMN(_xlpm.startCell) + _xlpm.col &lt;= 0, 1, _xlpm.col),
_xlpm.ref, OFFSET(INDIRECT(BD286),_xlpm.adjRow,_xlpm.adjCol,1,1),
ADDRESS(_xlfn.IFS(ROW(_xlpm.ref)&lt;8,8,ROW(_xlpm.ref)&gt;27,27,TRUE,ROW(_xlpm.ref)),_xlfn.IFS(COLUMN(_xlpm.ref)&lt;5,5,COLUMN(_xlpm.ref)&gt;64,64,TRUE,COLUMN(_xlpm.ref)),4,1))</f>
        <v>BF27</v>
      </c>
      <c r="BF286" s="1" t="str" cm="1">
        <f t="array" aca="1" ref="BF286" ca="1">_xlfn.LET(
_xlpm.startCell, INDIRECT(BE286),
_xlpm.row, IF(_xlfn.XLOOKUP(LEFT(AF286),$L$157:$L$164,$M$157:$M$164,,0,1),--RIGHT(AF286)*_xlfn.XLOOKUP(LEFT(AF286),$L$157:$L$164,$O$157:$O$164,,0,1),0),
_xlpm.col, IF(_xlfn.XLOOKUP(LEFT(AF286),$L$157:$L$164,$N$157:$N$164,,0,1),--RIGHT(AF286)*_xlfn.XLOOKUP(LEFT(AF286),$L$157:$L$164,$P$157:$P$164,,0,1),0),
_xlpm.adjRow, IF(ROW(_xlpm.startCell) + _xlpm.row &lt;= 0, 1, _xlpm.row),
_xlpm.adjCol, IF(COLUMN(_xlpm.startCell) + _xlpm.col &lt;= 0, 1, _xlpm.col),
_xlpm.ref, OFFSET(INDIRECT(BE286),_xlpm.adjRow,_xlpm.adjCol,1,1),
ADDRESS(_xlfn.IFS(ROW(_xlpm.ref)&lt;8,8,ROW(_xlpm.ref)&gt;27,27,TRUE,ROW(_xlpm.ref)),_xlfn.IFS(COLUMN(_xlpm.ref)&lt;5,5,COLUMN(_xlpm.ref)&gt;64,64,TRUE,COLUMN(_xlpm.ref)),4,1))</f>
        <v>BI27</v>
      </c>
      <c r="BG286" s="4"/>
      <c r="BH286" s="4" t="b" cm="1">
        <f t="array" aca="1" ref="BH286" ca="1">AND(ROW(INDIRECT(AH286,TRUE))&gt;=8,OR(COLUMN(INDIRECT(AH286, TRUE))&gt;=60,COLUMN(INDIRECT(AH286, TRUE))&lt;=9))</f>
        <v>0</v>
      </c>
      <c r="BI286" s="4" t="b" cm="1">
        <f t="array" aca="1" ref="BI286" ca="1">AND(ROW(INDIRECT(AI286,TRUE))&gt;=8,OR(COLUMN(INDIRECT(AI286, TRUE))&gt;=60,COLUMN(INDIRECT(AI286, TRUE))&lt;=9))</f>
        <v>0</v>
      </c>
      <c r="BJ286" s="4" t="b" cm="1">
        <f t="array" aca="1" ref="BJ286" ca="1">AND(ROW(INDIRECT(AJ286,TRUE))&gt;=8,OR(COLUMN(INDIRECT(AJ286, TRUE))&gt;=60,COLUMN(INDIRECT(AJ286, TRUE))&lt;=9))</f>
        <v>0</v>
      </c>
      <c r="BK286" s="4" t="b" cm="1">
        <f t="array" aca="1" ref="BK286" ca="1">AND(ROW(INDIRECT(AK286,TRUE))&gt;=8,OR(COLUMN(INDIRECT(AK286, TRUE))&gt;=60,COLUMN(INDIRECT(AK286, TRUE))&lt;=9))</f>
        <v>0</v>
      </c>
      <c r="BL286" s="4" t="b" cm="1">
        <f t="array" aca="1" ref="BL286" ca="1">AND(ROW(INDIRECT(AL286,TRUE))&gt;=8,OR(COLUMN(INDIRECT(AL286, TRUE))&gt;=60,COLUMN(INDIRECT(AL286, TRUE))&lt;=9))</f>
        <v>0</v>
      </c>
      <c r="BM286" s="4" t="b" cm="1">
        <f t="array" aca="1" ref="BM286" ca="1">AND(ROW(INDIRECT(AM286,TRUE))&gt;=8,OR(COLUMN(INDIRECT(AM286, TRUE))&gt;=60,COLUMN(INDIRECT(AM286, TRUE))&lt;=9))</f>
        <v>0</v>
      </c>
      <c r="BN286" s="4" t="b" cm="1">
        <f t="array" aca="1" ref="BN286" ca="1">AND(ROW(INDIRECT(AN286,TRUE))&gt;=8,OR(COLUMN(INDIRECT(AN286, TRUE))&gt;=60,COLUMN(INDIRECT(AN286, TRUE))&lt;=9))</f>
        <v>0</v>
      </c>
      <c r="BO286" s="4" t="b" cm="1">
        <f t="array" aca="1" ref="BO286" ca="1">AND(ROW(INDIRECT(AO286,TRUE))&gt;=8,OR(COLUMN(INDIRECT(AO286, TRUE))&gt;=60,COLUMN(INDIRECT(AO286, TRUE))&lt;=9))</f>
        <v>0</v>
      </c>
      <c r="BP286" s="4" t="b" cm="1">
        <f t="array" aca="1" ref="BP286" ca="1">AND(ROW(INDIRECT(AP286,TRUE))&gt;=8,OR(COLUMN(INDIRECT(AP286, TRUE))&gt;=60,COLUMN(INDIRECT(AP286, TRUE))&lt;=9))</f>
        <v>0</v>
      </c>
      <c r="BQ286" s="4" t="b" cm="1">
        <f t="array" aca="1" ref="BQ286" ca="1">AND(ROW(INDIRECT(AQ286,TRUE))&gt;=8,OR(COLUMN(INDIRECT(AQ286, TRUE))&gt;=60,COLUMN(INDIRECT(AQ286, TRUE))&lt;=9))</f>
        <v>0</v>
      </c>
      <c r="BR286" s="4" t="b" cm="1">
        <f t="array" aca="1" ref="BR286" ca="1">AND(ROW(INDIRECT(AR286,TRUE))&gt;=8,OR(COLUMN(INDIRECT(AR286, TRUE))&gt;=60,COLUMN(INDIRECT(AR286, TRUE))&lt;=9))</f>
        <v>0</v>
      </c>
      <c r="BS286" s="4" t="b" cm="1">
        <f t="array" aca="1" ref="BS286" ca="1">AND(ROW(INDIRECT(AS286,TRUE))&gt;=8,OR(COLUMN(INDIRECT(AS286, TRUE))&gt;=60,COLUMN(INDIRECT(AS286, TRUE))&lt;=9))</f>
        <v>0</v>
      </c>
      <c r="BT286" s="4" t="b" cm="1">
        <f t="array" aca="1" ref="BT286" ca="1">AND(ROW(INDIRECT(AT286,TRUE))&gt;=8,OR(COLUMN(INDIRECT(AT286, TRUE))&gt;=60,COLUMN(INDIRECT(AT286, TRUE))&lt;=9))</f>
        <v>0</v>
      </c>
      <c r="BU286" s="4" t="b" cm="1">
        <f t="array" aca="1" ref="BU286" ca="1">AND(ROW(INDIRECT(AU286,TRUE))&gt;=8,OR(COLUMN(INDIRECT(AU286, TRUE))&gt;=60,COLUMN(INDIRECT(AU286, TRUE))&lt;=9))</f>
        <v>0</v>
      </c>
      <c r="BV286" s="4" t="b" cm="1">
        <f t="array" aca="1" ref="BV286" ca="1">AND(ROW(INDIRECT(AV286,TRUE))&gt;=8,OR(COLUMN(INDIRECT(AV286, TRUE))&gt;=60,COLUMN(INDIRECT(AV286, TRUE))&lt;=9))</f>
        <v>0</v>
      </c>
      <c r="BW286" s="4" t="b" cm="1">
        <f t="array" aca="1" ref="BW286" ca="1">AND(ROW(INDIRECT(AW286,TRUE))&gt;=8,OR(COLUMN(INDIRECT(AW286, TRUE))&gt;=60,COLUMN(INDIRECT(AW286, TRUE))&lt;=9))</f>
        <v>0</v>
      </c>
      <c r="BX286" s="4" t="b" cm="1">
        <f t="array" aca="1" ref="BX286" ca="1">AND(ROW(INDIRECT(AX286,TRUE))&gt;=8,OR(COLUMN(INDIRECT(AX286, TRUE))&gt;=60,COLUMN(INDIRECT(AX286, TRUE))&lt;=9))</f>
        <v>0</v>
      </c>
      <c r="BY286" s="4" t="b" cm="1">
        <f t="array" aca="1" ref="BY286" ca="1">AND(ROW(INDIRECT(AY286,TRUE))&gt;=8,OR(COLUMN(INDIRECT(AY286, TRUE))&gt;=60,COLUMN(INDIRECT(AY286, TRUE))&lt;=9))</f>
        <v>0</v>
      </c>
      <c r="BZ286" s="4" t="b" cm="1">
        <f t="array" aca="1" ref="BZ286" ca="1">AND(ROW(INDIRECT(AZ286,TRUE))&gt;=8,OR(COLUMN(INDIRECT(AZ286, TRUE))&gt;=60,COLUMN(INDIRECT(AZ286, TRUE))&lt;=9))</f>
        <v>0</v>
      </c>
      <c r="CA286" s="4" t="b" cm="1">
        <f t="array" aca="1" ref="CA286" ca="1">AND(ROW(INDIRECT(BA286,TRUE))&gt;=8,OR(COLUMN(INDIRECT(BA286, TRUE))&gt;=60,COLUMN(INDIRECT(BA286, TRUE))&lt;=9))</f>
        <v>0</v>
      </c>
      <c r="CB286" s="4" t="b" cm="1">
        <f t="array" aca="1" ref="CB286" ca="1">AND(ROW(INDIRECT(BB286,TRUE))&gt;=8,OR(COLUMN(INDIRECT(BB286, TRUE))&gt;=60,COLUMN(INDIRECT(BB286, TRUE))&lt;=9))</f>
        <v>0</v>
      </c>
      <c r="CC286" s="4" t="b" cm="1">
        <f t="array" aca="1" ref="CC286" ca="1">AND(ROW(INDIRECT(BC286,TRUE))&gt;=8,OR(COLUMN(INDIRECT(BC286, TRUE))&gt;=60,COLUMN(INDIRECT(BC286, TRUE))&lt;=9))</f>
        <v>0</v>
      </c>
      <c r="CD286" s="4" t="b" cm="1">
        <f t="array" aca="1" ref="CD286" ca="1">AND(ROW(INDIRECT(BD286,TRUE))&gt;=8,OR(COLUMN(INDIRECT(BD286, TRUE))&gt;=60,COLUMN(INDIRECT(BD286, TRUE))&lt;=9))</f>
        <v>0</v>
      </c>
      <c r="CE286" s="4" t="b" cm="1">
        <f t="array" aca="1" ref="CE286" ca="1">AND(ROW(INDIRECT(BE286,TRUE))&gt;=8,OR(COLUMN(INDIRECT(BE286, TRUE))&gt;=60,COLUMN(INDIRECT(BE286, TRUE))&lt;=9))</f>
        <v>0</v>
      </c>
      <c r="CF286" s="4" t="b" cm="1">
        <f t="array" aca="1" ref="CF286" ca="1">AND(ROW(INDIRECT(BF286,TRUE))&gt;=8,OR(COLUMN(INDIRECT(BF286, TRUE))&gt;=60,COLUMN(INDIRECT(BF286, TRUE))&lt;=9))</f>
        <v>1</v>
      </c>
      <c r="CG286" s="4"/>
      <c r="CH286" s="215">
        <f t="shared" ca="1" si="7"/>
        <v>25</v>
      </c>
      <c r="CI286" s="4"/>
    </row>
    <row r="287" spans="2:250" s="1" customFormat="1" ht="23.25">
      <c r="B287" s="14">
        <f t="shared" si="8"/>
        <v>139</v>
      </c>
      <c r="C287" s="12">
        <v>7</v>
      </c>
      <c r="D287" s="161">
        <v>10</v>
      </c>
      <c r="E287" s="21">
        <f ca="1"/>
        <v>13</v>
      </c>
      <c r="F287" s="5"/>
      <c r="G287" s="15" t="s">
        <v>149</v>
      </c>
      <c r="H287" s="15" t="s">
        <v>78</v>
      </c>
      <c r="I287" s="15" t="s">
        <v>78</v>
      </c>
      <c r="J287" s="15" t="s">
        <v>64</v>
      </c>
      <c r="K287" s="15" t="s">
        <v>108</v>
      </c>
      <c r="L287" s="15" t="s">
        <v>102</v>
      </c>
      <c r="M287" s="15" t="s">
        <v>83</v>
      </c>
      <c r="N287" s="15" t="s">
        <v>69</v>
      </c>
      <c r="O287" s="15" t="s">
        <v>115</v>
      </c>
      <c r="P287" s="15" t="s">
        <v>66</v>
      </c>
      <c r="Q287" s="15" t="s">
        <v>94</v>
      </c>
      <c r="R287" s="15" t="s">
        <v>78</v>
      </c>
      <c r="S287" s="15" t="s">
        <v>85</v>
      </c>
      <c r="T287" s="15" t="s">
        <v>92</v>
      </c>
      <c r="U287" s="15" t="s">
        <v>85</v>
      </c>
      <c r="V287" s="15" t="s">
        <v>114</v>
      </c>
      <c r="W287" s="15" t="s">
        <v>56</v>
      </c>
      <c r="X287" s="15" t="s">
        <v>94</v>
      </c>
      <c r="Y287" s="15" t="s">
        <v>91</v>
      </c>
      <c r="Z287" s="15" t="s">
        <v>104</v>
      </c>
      <c r="AA287" s="15" t="s">
        <v>61</v>
      </c>
      <c r="AB287" s="15" t="s">
        <v>70</v>
      </c>
      <c r="AC287" s="15" t="s">
        <v>76</v>
      </c>
      <c r="AD287" s="15" t="s">
        <v>99</v>
      </c>
      <c r="AE287" s="15" t="s">
        <v>72</v>
      </c>
      <c r="AF287" s="15" t="s">
        <v>75</v>
      </c>
      <c r="AH287" s="1" t="str" cm="1">
        <f t="array" aca="1" ref="AH287" ca="1">_xlfn.LET(
_xlpm.startCell, INDIRECT(G287),
_xlpm.row, IF(_xlfn.XLOOKUP(LEFT(H287),$L$157:$L$164,$M$157:$M$164,,0,1),--RIGHT(H287)*_xlfn.XLOOKUP(LEFT(H287),$L$157:$L$164,$O$157:$O$164,,0,1),0),
_xlpm.col, IF(_xlfn.XLOOKUP(LEFT(H287),$L$157:$L$164,$N$157:$N$164,,0,1),--RIGHT(H287)*_xlfn.XLOOKUP(LEFT(H287),$L$157:$L$164,$P$157:$P$164,,0,1),0),
_xlpm.adjRow, IF(ROW(_xlpm.startCell) + _xlpm.row &lt;= 0, 1, _xlpm.row),
_xlpm.adjCol, IF(COLUMN(_xlpm.startCell) + _xlpm.col &lt;= 0, 1, _xlpm.col),
_xlpm.ref, OFFSET(INDIRECT(G287),_xlpm.adjRow,_xlpm.adjCol,1,1),
ADDRESS(_xlfn.IFS(ROW(_xlpm.ref)&lt;8,8,ROW(_xlpm.ref)&gt;27,27,TRUE,ROW(_xlpm.ref)),_xlfn.IFS(COLUMN(_xlpm.ref)&lt;5,5,COLUMN(_xlpm.ref)&gt;64,64,TRUE,COLUMN(_xlpm.ref)),4,1))</f>
        <v>AP17</v>
      </c>
      <c r="AI287" s="1" t="str" cm="1">
        <f t="array" aca="1" ref="AI287" ca="1">_xlfn.LET(
_xlpm.startCell, INDIRECT(AH287),
_xlpm.row, IF(_xlfn.XLOOKUP(LEFT(I287),$L$157:$L$164,$M$157:$M$164,,0,1),--RIGHT(I287)*_xlfn.XLOOKUP(LEFT(I287),$L$157:$L$164,$O$157:$O$164,,0,1),0),
_xlpm.col, IF(_xlfn.XLOOKUP(LEFT(I287),$L$157:$L$164,$N$157:$N$164,,0,1),--RIGHT(I287)*_xlfn.XLOOKUP(LEFT(I287),$L$157:$L$164,$P$157:$P$164,,0,1),0),
_xlpm.adjRow, IF(ROW(_xlpm.startCell) + _xlpm.row &lt;= 0, 1, _xlpm.row),
_xlpm.adjCol, IF(COLUMN(_xlpm.startCell) + _xlpm.col &lt;= 0, 1, _xlpm.col),
_xlpm.ref, OFFSET(INDIRECT(AH287),_xlpm.adjRow,_xlpm.adjCol,1,1),
ADDRESS(_xlfn.IFS(ROW(_xlpm.ref)&lt;8,8,ROW(_xlpm.ref)&gt;27,27,TRUE,ROW(_xlpm.ref)),_xlfn.IFS(COLUMN(_xlpm.ref)&lt;5,5,COLUMN(_xlpm.ref)&gt;64,64,TRUE,COLUMN(_xlpm.ref)),4,1))</f>
        <v>AR19</v>
      </c>
      <c r="AJ287" s="1" t="str" cm="1">
        <f t="array" aca="1" ref="AJ287" ca="1">_xlfn.LET(
_xlpm.startCell, INDIRECT(AI287),
_xlpm.row, IF(_xlfn.XLOOKUP(LEFT(J287),$L$157:$L$164,$M$157:$M$164,,0,1),--RIGHT(J287)*_xlfn.XLOOKUP(LEFT(J287),$L$157:$L$164,$O$157:$O$164,,0,1),0),
_xlpm.col, IF(_xlfn.XLOOKUP(LEFT(J287),$L$157:$L$164,$N$157:$N$164,,0,1),--RIGHT(J287)*_xlfn.XLOOKUP(LEFT(J287),$L$157:$L$164,$P$157:$P$164,,0,1),0),
_xlpm.adjRow, IF(ROW(_xlpm.startCell) + _xlpm.row &lt;= 0, 1, _xlpm.row),
_xlpm.adjCol, IF(COLUMN(_xlpm.startCell) + _xlpm.col &lt;= 0, 1, _xlpm.col),
_xlpm.ref, OFFSET(INDIRECT(AI287),_xlpm.adjRow,_xlpm.adjCol,1,1),
ADDRESS(_xlfn.IFS(ROW(_xlpm.ref)&lt;8,8,ROW(_xlpm.ref)&gt;27,27,TRUE,ROW(_xlpm.ref)),_xlfn.IFS(COLUMN(_xlpm.ref)&lt;5,5,COLUMN(_xlpm.ref)&gt;64,64,TRUE,COLUMN(_xlpm.ref)),4,1))</f>
        <v>AL13</v>
      </c>
      <c r="AK287" s="1" t="str" cm="1">
        <f t="array" aca="1" ref="AK287" ca="1">_xlfn.LET(
_xlpm.startCell, INDIRECT(AJ287),
_xlpm.row, IF(_xlfn.XLOOKUP(LEFT(K287),$L$157:$L$164,$M$157:$M$164,,0,1),--RIGHT(K287)*_xlfn.XLOOKUP(LEFT(K287),$L$157:$L$164,$O$157:$O$164,,0,1),0),
_xlpm.col, IF(_xlfn.XLOOKUP(LEFT(K287),$L$157:$L$164,$N$157:$N$164,,0,1),--RIGHT(K287)*_xlfn.XLOOKUP(LEFT(K287),$L$157:$L$164,$P$157:$P$164,,0,1),0),
_xlpm.adjRow, IF(ROW(_xlpm.startCell) + _xlpm.row &lt;= 0, 1, _xlpm.row),
_xlpm.adjCol, IF(COLUMN(_xlpm.startCell) + _xlpm.col &lt;= 0, 1, _xlpm.col),
_xlpm.ref, OFFSET(INDIRECT(AJ287),_xlpm.adjRow,_xlpm.adjCol,1,1),
ADDRESS(_xlfn.IFS(ROW(_xlpm.ref)&lt;8,8,ROW(_xlpm.ref)&gt;27,27,TRUE,ROW(_xlpm.ref)),_xlfn.IFS(COLUMN(_xlpm.ref)&lt;5,5,COLUMN(_xlpm.ref)&gt;64,64,TRUE,COLUMN(_xlpm.ref)),4,1))</f>
        <v>AM14</v>
      </c>
      <c r="AL287" s="1" t="str" cm="1">
        <f t="array" aca="1" ref="AL287" ca="1">_xlfn.LET(
_xlpm.startCell, INDIRECT(AK287),
_xlpm.row, IF(_xlfn.XLOOKUP(LEFT(L287),$L$157:$L$164,$M$157:$M$164,,0,1),--RIGHT(L287)*_xlfn.XLOOKUP(LEFT(L287),$L$157:$L$164,$O$157:$O$164,,0,1),0),
_xlpm.col, IF(_xlfn.XLOOKUP(LEFT(L287),$L$157:$L$164,$N$157:$N$164,,0,1),--RIGHT(L287)*_xlfn.XLOOKUP(LEFT(L287),$L$157:$L$164,$P$157:$P$164,,0,1),0),
_xlpm.adjRow, IF(ROW(_xlpm.startCell) + _xlpm.row &lt;= 0, 1, _xlpm.row),
_xlpm.adjCol, IF(COLUMN(_xlpm.startCell) + _xlpm.col &lt;= 0, 1, _xlpm.col),
_xlpm.ref, OFFSET(INDIRECT(AK287),_xlpm.adjRow,_xlpm.adjCol,1,1),
ADDRESS(_xlfn.IFS(ROW(_xlpm.ref)&lt;8,8,ROW(_xlpm.ref)&gt;27,27,TRUE,ROW(_xlpm.ref)),_xlfn.IFS(COLUMN(_xlpm.ref)&lt;5,5,COLUMN(_xlpm.ref)&gt;64,64,TRUE,COLUMN(_xlpm.ref)),4,1))</f>
        <v>AE14</v>
      </c>
      <c r="AM287" s="1" t="str" cm="1">
        <f t="array" aca="1" ref="AM287" ca="1">_xlfn.LET(
_xlpm.startCell, INDIRECT(AL287),
_xlpm.row, IF(_xlfn.XLOOKUP(LEFT(M287),$L$157:$L$164,$M$157:$M$164,,0,1),--RIGHT(M287)*_xlfn.XLOOKUP(LEFT(M287),$L$157:$L$164,$O$157:$O$164,,0,1),0),
_xlpm.col, IF(_xlfn.XLOOKUP(LEFT(M287),$L$157:$L$164,$N$157:$N$164,,0,1),--RIGHT(M287)*_xlfn.XLOOKUP(LEFT(M287),$L$157:$L$164,$P$157:$P$164,,0,1),0),
_xlpm.adjRow, IF(ROW(_xlpm.startCell) + _xlpm.row &lt;= 0, 1, _xlpm.row),
_xlpm.adjCol, IF(COLUMN(_xlpm.startCell) + _xlpm.col &lt;= 0, 1, _xlpm.col),
_xlpm.ref, OFFSET(INDIRECT(AL287),_xlpm.adjRow,_xlpm.adjCol,1,1),
ADDRESS(_xlfn.IFS(ROW(_xlpm.ref)&lt;8,8,ROW(_xlpm.ref)&gt;27,27,TRUE,ROW(_xlpm.ref)),_xlfn.IFS(COLUMN(_xlpm.ref)&lt;5,5,COLUMN(_xlpm.ref)&gt;64,64,TRUE,COLUMN(_xlpm.ref)),4,1))</f>
        <v>AN14</v>
      </c>
      <c r="AN287" s="1" t="str" cm="1">
        <f t="array" aca="1" ref="AN287" ca="1">_xlfn.LET(
_xlpm.startCell, INDIRECT(AM287),
_xlpm.row, IF(_xlfn.XLOOKUP(LEFT(N287),$L$157:$L$164,$M$157:$M$164,,0,1),--RIGHT(N287)*_xlfn.XLOOKUP(LEFT(N287),$L$157:$L$164,$O$157:$O$164,,0,1),0),
_xlpm.col, IF(_xlfn.XLOOKUP(LEFT(N287),$L$157:$L$164,$N$157:$N$164,,0,1),--RIGHT(N287)*_xlfn.XLOOKUP(LEFT(N287),$L$157:$L$164,$P$157:$P$164,,0,1),0),
_xlpm.adjRow, IF(ROW(_xlpm.startCell) + _xlpm.row &lt;= 0, 1, _xlpm.row),
_xlpm.adjCol, IF(COLUMN(_xlpm.startCell) + _xlpm.col &lt;= 0, 1, _xlpm.col),
_xlpm.ref, OFFSET(INDIRECT(AM287),_xlpm.adjRow,_xlpm.adjCol,1,1),
ADDRESS(_xlfn.IFS(ROW(_xlpm.ref)&lt;8,8,ROW(_xlpm.ref)&gt;27,27,TRUE,ROW(_xlpm.ref)),_xlfn.IFS(COLUMN(_xlpm.ref)&lt;5,5,COLUMN(_xlpm.ref)&gt;64,64,TRUE,COLUMN(_xlpm.ref)),4,1))</f>
        <v>AN8</v>
      </c>
      <c r="AO287" s="1" t="str" cm="1">
        <f t="array" aca="1" ref="AO287" ca="1">_xlfn.LET(
_xlpm.startCell, INDIRECT(AN287),
_xlpm.row, IF(_xlfn.XLOOKUP(LEFT(O287),$L$157:$L$164,$M$157:$M$164,,0,1),--RIGHT(O287)*_xlfn.XLOOKUP(LEFT(O287),$L$157:$L$164,$O$157:$O$164,,0,1),0),
_xlpm.col, IF(_xlfn.XLOOKUP(LEFT(O287),$L$157:$L$164,$N$157:$N$164,,0,1),--RIGHT(O287)*_xlfn.XLOOKUP(LEFT(O287),$L$157:$L$164,$P$157:$P$164,,0,1),0),
_xlpm.adjRow, IF(ROW(_xlpm.startCell) + _xlpm.row &lt;= 0, 1, _xlpm.row),
_xlpm.adjCol, IF(COLUMN(_xlpm.startCell) + _xlpm.col &lt;= 0, 1, _xlpm.col),
_xlpm.ref, OFFSET(INDIRECT(AN287),_xlpm.adjRow,_xlpm.adjCol,1,1),
ADDRESS(_xlfn.IFS(ROW(_xlpm.ref)&lt;8,8,ROW(_xlpm.ref)&gt;27,27,TRUE,ROW(_xlpm.ref)),_xlfn.IFS(COLUMN(_xlpm.ref)&lt;5,5,COLUMN(_xlpm.ref)&gt;64,64,TRUE,COLUMN(_xlpm.ref)),4,1))</f>
        <v>AQ8</v>
      </c>
      <c r="AP287" s="1" t="str" cm="1">
        <f t="array" aca="1" ref="AP287" ca="1">_xlfn.LET(
_xlpm.startCell, INDIRECT(AO287),
_xlpm.row, IF(_xlfn.XLOOKUP(LEFT(P287),$L$157:$L$164,$M$157:$M$164,,0,1),--RIGHT(P287)*_xlfn.XLOOKUP(LEFT(P287),$L$157:$L$164,$O$157:$O$164,,0,1),0),
_xlpm.col, IF(_xlfn.XLOOKUP(LEFT(P287),$L$157:$L$164,$N$157:$N$164,,0,1),--RIGHT(P287)*_xlfn.XLOOKUP(LEFT(P287),$L$157:$L$164,$P$157:$P$164,,0,1),0),
_xlpm.adjRow, IF(ROW(_xlpm.startCell) + _xlpm.row &lt;= 0, 1, _xlpm.row),
_xlpm.adjCol, IF(COLUMN(_xlpm.startCell) + _xlpm.col &lt;= 0, 1, _xlpm.col),
_xlpm.ref, OFFSET(INDIRECT(AO287),_xlpm.adjRow,_xlpm.adjCol,1,1),
ADDRESS(_xlfn.IFS(ROW(_xlpm.ref)&lt;8,8,ROW(_xlpm.ref)&gt;27,27,TRUE,ROW(_xlpm.ref)),_xlfn.IFS(COLUMN(_xlpm.ref)&lt;5,5,COLUMN(_xlpm.ref)&gt;64,64,TRUE,COLUMN(_xlpm.ref)),4,1))</f>
        <v>AU12</v>
      </c>
      <c r="AQ287" s="1" t="str" cm="1">
        <f t="array" aca="1" ref="AQ287" ca="1">_xlfn.LET(
_xlpm.startCell, INDIRECT(AP287),
_xlpm.row, IF(_xlfn.XLOOKUP(LEFT(Q287),$L$157:$L$164,$M$157:$M$164,,0,1),--RIGHT(Q287)*_xlfn.XLOOKUP(LEFT(Q287),$L$157:$L$164,$O$157:$O$164,,0,1),0),
_xlpm.col, IF(_xlfn.XLOOKUP(LEFT(Q287),$L$157:$L$164,$N$157:$N$164,,0,1),--RIGHT(Q287)*_xlfn.XLOOKUP(LEFT(Q287),$L$157:$L$164,$P$157:$P$164,,0,1),0),
_xlpm.adjRow, IF(ROW(_xlpm.startCell) + _xlpm.row &lt;= 0, 1, _xlpm.row),
_xlpm.adjCol, IF(COLUMN(_xlpm.startCell) + _xlpm.col &lt;= 0, 1, _xlpm.col),
_xlpm.ref, OFFSET(INDIRECT(AP287),_xlpm.adjRow,_xlpm.adjCol,1,1),
ADDRESS(_xlfn.IFS(ROW(_xlpm.ref)&lt;8,8,ROW(_xlpm.ref)&gt;27,27,TRUE,ROW(_xlpm.ref)),_xlfn.IFS(COLUMN(_xlpm.ref)&lt;5,5,COLUMN(_xlpm.ref)&gt;64,64,TRUE,COLUMN(_xlpm.ref)),4,1))</f>
        <v>BB12</v>
      </c>
      <c r="AR287" s="1" t="str" cm="1">
        <f t="array" aca="1" ref="AR287" ca="1">_xlfn.LET(
_xlpm.startCell, INDIRECT(AQ287),
_xlpm.row, IF(_xlfn.XLOOKUP(LEFT(R287),$L$157:$L$164,$M$157:$M$164,,0,1),--RIGHT(R287)*_xlfn.XLOOKUP(LEFT(R287),$L$157:$L$164,$O$157:$O$164,,0,1),0),
_xlpm.col, IF(_xlfn.XLOOKUP(LEFT(R287),$L$157:$L$164,$N$157:$N$164,,0,1),--RIGHT(R287)*_xlfn.XLOOKUP(LEFT(R287),$L$157:$L$164,$P$157:$P$164,,0,1),0),
_xlpm.adjRow, IF(ROW(_xlpm.startCell) + _xlpm.row &lt;= 0, 1, _xlpm.row),
_xlpm.adjCol, IF(COLUMN(_xlpm.startCell) + _xlpm.col &lt;= 0, 1, _xlpm.col),
_xlpm.ref, OFFSET(INDIRECT(AQ287),_xlpm.adjRow,_xlpm.adjCol,1,1),
ADDRESS(_xlfn.IFS(ROW(_xlpm.ref)&lt;8,8,ROW(_xlpm.ref)&gt;27,27,TRUE,ROW(_xlpm.ref)),_xlfn.IFS(COLUMN(_xlpm.ref)&lt;5,5,COLUMN(_xlpm.ref)&gt;64,64,TRUE,COLUMN(_xlpm.ref)),4,1))</f>
        <v>BD14</v>
      </c>
      <c r="AS287" s="1" t="str" cm="1">
        <f t="array" aca="1" ref="AS287" ca="1">_xlfn.LET(
_xlpm.startCell, INDIRECT(AR287),
_xlpm.row, IF(_xlfn.XLOOKUP(LEFT(S287),$L$157:$L$164,$M$157:$M$164,,0,1),--RIGHT(S287)*_xlfn.XLOOKUP(LEFT(S287),$L$157:$L$164,$O$157:$O$164,,0,1),0),
_xlpm.col, IF(_xlfn.XLOOKUP(LEFT(S287),$L$157:$L$164,$N$157:$N$164,,0,1),--RIGHT(S287)*_xlfn.XLOOKUP(LEFT(S287),$L$157:$L$164,$P$157:$P$164,,0,1),0),
_xlpm.adjRow, IF(ROW(_xlpm.startCell) + _xlpm.row &lt;= 0, 1, _xlpm.row),
_xlpm.adjCol, IF(COLUMN(_xlpm.startCell) + _xlpm.col &lt;= 0, 1, _xlpm.col),
_xlpm.ref, OFFSET(INDIRECT(AR287),_xlpm.adjRow,_xlpm.adjCol,1,1),
ADDRESS(_xlfn.IFS(ROW(_xlpm.ref)&lt;8,8,ROW(_xlpm.ref)&gt;27,27,TRUE,ROW(_xlpm.ref)),_xlfn.IFS(COLUMN(_xlpm.ref)&lt;5,5,COLUMN(_xlpm.ref)&gt;64,64,TRUE,COLUMN(_xlpm.ref)),4,1))</f>
        <v>BD19</v>
      </c>
      <c r="AT287" s="1" t="str" cm="1">
        <f t="array" aca="1" ref="AT287" ca="1">_xlfn.LET(
_xlpm.startCell, INDIRECT(AS287),
_xlpm.row, IF(_xlfn.XLOOKUP(LEFT(T287),$L$157:$L$164,$M$157:$M$164,,0,1),--RIGHT(T287)*_xlfn.XLOOKUP(LEFT(T287),$L$157:$L$164,$O$157:$O$164,,0,1),0),
_xlpm.col, IF(_xlfn.XLOOKUP(LEFT(T287),$L$157:$L$164,$N$157:$N$164,,0,1),--RIGHT(T287)*_xlfn.XLOOKUP(LEFT(T287),$L$157:$L$164,$P$157:$P$164,,0,1),0),
_xlpm.adjRow, IF(ROW(_xlpm.startCell) + _xlpm.row &lt;= 0, 1, _xlpm.row),
_xlpm.adjCol, IF(COLUMN(_xlpm.startCell) + _xlpm.col &lt;= 0, 1, _xlpm.col),
_xlpm.ref, OFFSET(INDIRECT(AS287),_xlpm.adjRow,_xlpm.adjCol,1,1),
ADDRESS(_xlfn.IFS(ROW(_xlpm.ref)&lt;8,8,ROW(_xlpm.ref)&gt;27,27,TRUE,ROW(_xlpm.ref)),_xlfn.IFS(COLUMN(_xlpm.ref)&lt;5,5,COLUMN(_xlpm.ref)&gt;64,64,TRUE,COLUMN(_xlpm.ref)),4,1))</f>
        <v>BI19</v>
      </c>
      <c r="AU287" s="1" t="str" cm="1">
        <f t="array" aca="1" ref="AU287" ca="1">_xlfn.LET(
_xlpm.startCell, INDIRECT(AT287),
_xlpm.row, IF(_xlfn.XLOOKUP(LEFT(U287),$L$157:$L$164,$M$157:$M$164,,0,1),--RIGHT(U287)*_xlfn.XLOOKUP(LEFT(U287),$L$157:$L$164,$O$157:$O$164,,0,1),0),
_xlpm.col, IF(_xlfn.XLOOKUP(LEFT(U287),$L$157:$L$164,$N$157:$N$164,,0,1),--RIGHT(U287)*_xlfn.XLOOKUP(LEFT(U287),$L$157:$L$164,$P$157:$P$164,,0,1),0),
_xlpm.adjRow, IF(ROW(_xlpm.startCell) + _xlpm.row &lt;= 0, 1, _xlpm.row),
_xlpm.adjCol, IF(COLUMN(_xlpm.startCell) + _xlpm.col &lt;= 0, 1, _xlpm.col),
_xlpm.ref, OFFSET(INDIRECT(AT287),_xlpm.adjRow,_xlpm.adjCol,1,1),
ADDRESS(_xlfn.IFS(ROW(_xlpm.ref)&lt;8,8,ROW(_xlpm.ref)&gt;27,27,TRUE,ROW(_xlpm.ref)),_xlfn.IFS(COLUMN(_xlpm.ref)&lt;5,5,COLUMN(_xlpm.ref)&gt;64,64,TRUE,COLUMN(_xlpm.ref)),4,1))</f>
        <v>BI24</v>
      </c>
      <c r="AV287" s="1" t="str" cm="1">
        <f t="array" aca="1" ref="AV287" ca="1">_xlfn.LET(
_xlpm.startCell, INDIRECT(AU287),
_xlpm.row, IF(_xlfn.XLOOKUP(LEFT(V287),$L$157:$L$164,$M$157:$M$164,,0,1),--RIGHT(V287)*_xlfn.XLOOKUP(LEFT(V287),$L$157:$L$164,$O$157:$O$164,,0,1),0),
_xlpm.col, IF(_xlfn.XLOOKUP(LEFT(V287),$L$157:$L$164,$N$157:$N$164,,0,1),--RIGHT(V287)*_xlfn.XLOOKUP(LEFT(V287),$L$157:$L$164,$P$157:$P$164,,0,1),0),
_xlpm.adjRow, IF(ROW(_xlpm.startCell) + _xlpm.row &lt;= 0, 1, _xlpm.row),
_xlpm.adjCol, IF(COLUMN(_xlpm.startCell) + _xlpm.col &lt;= 0, 1, _xlpm.col),
_xlpm.ref, OFFSET(INDIRECT(AU287),_xlpm.adjRow,_xlpm.adjCol,1,1),
ADDRESS(_xlfn.IFS(ROW(_xlpm.ref)&lt;8,8,ROW(_xlpm.ref)&gt;27,27,TRUE,ROW(_xlpm.ref)),_xlfn.IFS(COLUMN(_xlpm.ref)&lt;5,5,COLUMN(_xlpm.ref)&gt;64,64,TRUE,COLUMN(_xlpm.ref)),4,1))</f>
        <v>BI18</v>
      </c>
      <c r="AW287" s="1" t="str" cm="1">
        <f t="array" aca="1" ref="AW287" ca="1">_xlfn.LET(
_xlpm.startCell, INDIRECT(AV287),
_xlpm.row, IF(_xlfn.XLOOKUP(LEFT(W287),$L$157:$L$164,$M$157:$M$164,,0,1),--RIGHT(W287)*_xlfn.XLOOKUP(LEFT(W287),$L$157:$L$164,$O$157:$O$164,,0,1),0),
_xlpm.col, IF(_xlfn.XLOOKUP(LEFT(W287),$L$157:$L$164,$N$157:$N$164,,0,1),--RIGHT(W287)*_xlfn.XLOOKUP(LEFT(W287),$L$157:$L$164,$P$157:$P$164,,0,1),0),
_xlpm.adjRow, IF(ROW(_xlpm.startCell) + _xlpm.row &lt;= 0, 1, _xlpm.row),
_xlpm.adjCol, IF(COLUMN(_xlpm.startCell) + _xlpm.col &lt;= 0, 1, _xlpm.col),
_xlpm.ref, OFFSET(INDIRECT(AV287),_xlpm.adjRow,_xlpm.adjCol,1,1),
ADDRESS(_xlfn.IFS(ROW(_xlpm.ref)&lt;8,8,ROW(_xlpm.ref)&gt;27,27,TRUE,ROW(_xlpm.ref)),_xlfn.IFS(COLUMN(_xlpm.ref)&lt;5,5,COLUMN(_xlpm.ref)&gt;64,64,TRUE,COLUMN(_xlpm.ref)),4,1))</f>
        <v>BL24</v>
      </c>
      <c r="AX287" s="1" t="str" cm="1">
        <f t="array" aca="1" ref="AX287" ca="1">_xlfn.LET(
_xlpm.startCell, INDIRECT(AW287),
_xlpm.row, IF(_xlfn.XLOOKUP(LEFT(X287),$L$157:$L$164,$M$157:$M$164,,0,1),--RIGHT(X287)*_xlfn.XLOOKUP(LEFT(X287),$L$157:$L$164,$O$157:$O$164,,0,1),0),
_xlpm.col, IF(_xlfn.XLOOKUP(LEFT(X287),$L$157:$L$164,$N$157:$N$164,,0,1),--RIGHT(X287)*_xlfn.XLOOKUP(LEFT(X287),$L$157:$L$164,$P$157:$P$164,,0,1),0),
_xlpm.adjRow, IF(ROW(_xlpm.startCell) + _xlpm.row &lt;= 0, 1, _xlpm.row),
_xlpm.adjCol, IF(COLUMN(_xlpm.startCell) + _xlpm.col &lt;= 0, 1, _xlpm.col),
_xlpm.ref, OFFSET(INDIRECT(AW287),_xlpm.adjRow,_xlpm.adjCol,1,1),
ADDRESS(_xlfn.IFS(ROW(_xlpm.ref)&lt;8,8,ROW(_xlpm.ref)&gt;27,27,TRUE,ROW(_xlpm.ref)),_xlfn.IFS(COLUMN(_xlpm.ref)&lt;5,5,COLUMN(_xlpm.ref)&gt;64,64,TRUE,COLUMN(_xlpm.ref)),4,1))</f>
        <v>BL24</v>
      </c>
      <c r="AY287" s="1" t="str" cm="1">
        <f t="array" aca="1" ref="AY287" ca="1">_xlfn.LET(
_xlpm.startCell, INDIRECT(AX287),
_xlpm.row, IF(_xlfn.XLOOKUP(LEFT(Y287),$L$157:$L$164,$M$157:$M$164,,0,1),--RIGHT(Y287)*_xlfn.XLOOKUP(LEFT(Y287),$L$157:$L$164,$O$157:$O$164,,0,1),0),
_xlpm.col, IF(_xlfn.XLOOKUP(LEFT(Y287),$L$157:$L$164,$N$157:$N$164,,0,1),--RIGHT(Y287)*_xlfn.XLOOKUP(LEFT(Y287),$L$157:$L$164,$P$157:$P$164,,0,1),0),
_xlpm.adjRow, IF(ROW(_xlpm.startCell) + _xlpm.row &lt;= 0, 1, _xlpm.row),
_xlpm.adjCol, IF(COLUMN(_xlpm.startCell) + _xlpm.col &lt;= 0, 1, _xlpm.col),
_xlpm.ref, OFFSET(INDIRECT(AX287),_xlpm.adjRow,_xlpm.adjCol,1,1),
ADDRESS(_xlfn.IFS(ROW(_xlpm.ref)&lt;8,8,ROW(_xlpm.ref)&gt;27,27,TRUE,ROW(_xlpm.ref)),_xlfn.IFS(COLUMN(_xlpm.ref)&lt;5,5,COLUMN(_xlpm.ref)&gt;64,64,TRUE,COLUMN(_xlpm.ref)),4,1))</f>
        <v>BL24</v>
      </c>
      <c r="AZ287" s="1" t="str" cm="1">
        <f t="array" aca="1" ref="AZ287" ca="1">_xlfn.LET(
_xlpm.startCell, INDIRECT(AY287),
_xlpm.row, IF(_xlfn.XLOOKUP(LEFT(Z287),$L$157:$L$164,$M$157:$M$164,,0,1),--RIGHT(Z287)*_xlfn.XLOOKUP(LEFT(Z287),$L$157:$L$164,$O$157:$O$164,,0,1),0),
_xlpm.col, IF(_xlfn.XLOOKUP(LEFT(Z287),$L$157:$L$164,$N$157:$N$164,,0,1),--RIGHT(Z287)*_xlfn.XLOOKUP(LEFT(Z287),$L$157:$L$164,$P$157:$P$164,,0,1),0),
_xlpm.adjRow, IF(ROW(_xlpm.startCell) + _xlpm.row &lt;= 0, 1, _xlpm.row),
_xlpm.adjCol, IF(COLUMN(_xlpm.startCell) + _xlpm.col &lt;= 0, 1, _xlpm.col),
_xlpm.ref, OFFSET(INDIRECT(AY287),_xlpm.adjRow,_xlpm.adjCol,1,1),
ADDRESS(_xlfn.IFS(ROW(_xlpm.ref)&lt;8,8,ROW(_xlpm.ref)&gt;27,27,TRUE,ROW(_xlpm.ref)),_xlfn.IFS(COLUMN(_xlpm.ref)&lt;5,5,COLUMN(_xlpm.ref)&gt;64,64,TRUE,COLUMN(_xlpm.ref)),4,1))</f>
        <v>BL27</v>
      </c>
      <c r="BA287" s="1" t="str" cm="1">
        <f t="array" aca="1" ref="BA287" ca="1">_xlfn.LET(
_xlpm.startCell, INDIRECT(AZ287),
_xlpm.row, IF(_xlfn.XLOOKUP(LEFT(AA287),$L$157:$L$164,$M$157:$M$164,,0,1),--RIGHT(AA287)*_xlfn.XLOOKUP(LEFT(AA287),$L$157:$L$164,$O$157:$O$164,,0,1),0),
_xlpm.col, IF(_xlfn.XLOOKUP(LEFT(AA287),$L$157:$L$164,$N$157:$N$164,,0,1),--RIGHT(AA287)*_xlfn.XLOOKUP(LEFT(AA287),$L$157:$L$164,$P$157:$P$164,,0,1),0),
_xlpm.adjRow, IF(ROW(_xlpm.startCell) + _xlpm.row &lt;= 0, 1, _xlpm.row),
_xlpm.adjCol, IF(COLUMN(_xlpm.startCell) + _xlpm.col &lt;= 0, 1, _xlpm.col),
_xlpm.ref, OFFSET(INDIRECT(AZ287),_xlpm.adjRow,_xlpm.adjCol,1,1),
ADDRESS(_xlfn.IFS(ROW(_xlpm.ref)&lt;8,8,ROW(_xlpm.ref)&gt;27,27,TRUE,ROW(_xlpm.ref)),_xlfn.IFS(COLUMN(_xlpm.ref)&lt;5,5,COLUMN(_xlpm.ref)&gt;64,64,TRUE,COLUMN(_xlpm.ref)),4,1))</f>
        <v>BL18</v>
      </c>
      <c r="BB287" s="1" t="str" cm="1">
        <f t="array" aca="1" ref="BB287" ca="1">_xlfn.LET(
_xlpm.startCell, INDIRECT(BA287),
_xlpm.row, IF(_xlfn.XLOOKUP(LEFT(AB287),$L$157:$L$164,$M$157:$M$164,,0,1),--RIGHT(AB287)*_xlfn.XLOOKUP(LEFT(AB287),$L$157:$L$164,$O$157:$O$164,,0,1),0),
_xlpm.col, IF(_xlfn.XLOOKUP(LEFT(AB287),$L$157:$L$164,$N$157:$N$164,,0,1),--RIGHT(AB287)*_xlfn.XLOOKUP(LEFT(AB287),$L$157:$L$164,$P$157:$P$164,,0,1),0),
_xlpm.adjRow, IF(ROW(_xlpm.startCell) + _xlpm.row &lt;= 0, 1, _xlpm.row),
_xlpm.adjCol, IF(COLUMN(_xlpm.startCell) + _xlpm.col &lt;= 0, 1, _xlpm.col),
_xlpm.ref, OFFSET(INDIRECT(BA287),_xlpm.adjRow,_xlpm.adjCol,1,1),
ADDRESS(_xlfn.IFS(ROW(_xlpm.ref)&lt;8,8,ROW(_xlpm.ref)&gt;27,27,TRUE,ROW(_xlpm.ref)),_xlfn.IFS(COLUMN(_xlpm.ref)&lt;5,5,COLUMN(_xlpm.ref)&gt;64,64,TRUE,COLUMN(_xlpm.ref)),4,1))</f>
        <v>BC27</v>
      </c>
      <c r="BC287" s="1" t="str" cm="1">
        <f t="array" aca="1" ref="BC287" ca="1">_xlfn.LET(
_xlpm.startCell, INDIRECT(BB287),
_xlpm.row, IF(_xlfn.XLOOKUP(LEFT(AC287),$L$157:$L$164,$M$157:$M$164,,0,1),--RIGHT(AC287)*_xlfn.XLOOKUP(LEFT(AC287),$L$157:$L$164,$O$157:$O$164,,0,1),0),
_xlpm.col, IF(_xlfn.XLOOKUP(LEFT(AC287),$L$157:$L$164,$N$157:$N$164,,0,1),--RIGHT(AC287)*_xlfn.XLOOKUP(LEFT(AC287),$L$157:$L$164,$P$157:$P$164,,0,1),0),
_xlpm.adjRow, IF(ROW(_xlpm.startCell) + _xlpm.row &lt;= 0, 1, _xlpm.row),
_xlpm.adjCol, IF(COLUMN(_xlpm.startCell) + _xlpm.col &lt;= 0, 1, _xlpm.col),
_xlpm.ref, OFFSET(INDIRECT(BB287),_xlpm.adjRow,_xlpm.adjCol,1,1),
ADDRESS(_xlfn.IFS(ROW(_xlpm.ref)&lt;8,8,ROW(_xlpm.ref)&gt;27,27,TRUE,ROW(_xlpm.ref)),_xlfn.IFS(COLUMN(_xlpm.ref)&lt;5,5,COLUMN(_xlpm.ref)&gt;64,64,TRUE,COLUMN(_xlpm.ref)),4,1))</f>
        <v>AZ27</v>
      </c>
      <c r="BD287" s="1" t="str" cm="1">
        <f t="array" aca="1" ref="BD287" ca="1">_xlfn.LET(
_xlpm.startCell, INDIRECT(BC287),
_xlpm.row, IF(_xlfn.XLOOKUP(LEFT(AD287),$L$157:$L$164,$M$157:$M$164,,0,1),--RIGHT(AD287)*_xlfn.XLOOKUP(LEFT(AD287),$L$157:$L$164,$O$157:$O$164,,0,1),0),
_xlpm.col, IF(_xlfn.XLOOKUP(LEFT(AD287),$L$157:$L$164,$N$157:$N$164,,0,1),--RIGHT(AD287)*_xlfn.XLOOKUP(LEFT(AD287),$L$157:$L$164,$P$157:$P$164,,0,1),0),
_xlpm.adjRow, IF(ROW(_xlpm.startCell) + _xlpm.row &lt;= 0, 1, _xlpm.row),
_xlpm.adjCol, IF(COLUMN(_xlpm.startCell) + _xlpm.col &lt;= 0, 1, _xlpm.col),
_xlpm.ref, OFFSET(INDIRECT(BC287),_xlpm.adjRow,_xlpm.adjCol,1,1),
ADDRESS(_xlfn.IFS(ROW(_xlpm.ref)&lt;8,8,ROW(_xlpm.ref)&gt;27,27,TRUE,ROW(_xlpm.ref)),_xlfn.IFS(COLUMN(_xlpm.ref)&lt;5,5,COLUMN(_xlpm.ref)&gt;64,64,TRUE,COLUMN(_xlpm.ref)),4,1))</f>
        <v>AW27</v>
      </c>
      <c r="BE287" s="1" t="str" cm="1">
        <f t="array" aca="1" ref="BE287" ca="1">_xlfn.LET(
_xlpm.startCell, INDIRECT(BD287),
_xlpm.row, IF(_xlfn.XLOOKUP(LEFT(AE287),$L$157:$L$164,$M$157:$M$164,,0,1),--RIGHT(AE287)*_xlfn.XLOOKUP(LEFT(AE287),$L$157:$L$164,$O$157:$O$164,,0,1),0),
_xlpm.col, IF(_xlfn.XLOOKUP(LEFT(AE287),$L$157:$L$164,$N$157:$N$164,,0,1),--RIGHT(AE287)*_xlfn.XLOOKUP(LEFT(AE287),$L$157:$L$164,$P$157:$P$164,,0,1),0),
_xlpm.adjRow, IF(ROW(_xlpm.startCell) + _xlpm.row &lt;= 0, 1, _xlpm.row),
_xlpm.adjCol, IF(COLUMN(_xlpm.startCell) + _xlpm.col &lt;= 0, 1, _xlpm.col),
_xlpm.ref, OFFSET(INDIRECT(BD287),_xlpm.adjRow,_xlpm.adjCol,1,1),
ADDRESS(_xlfn.IFS(ROW(_xlpm.ref)&lt;8,8,ROW(_xlpm.ref)&gt;27,27,TRUE,ROW(_xlpm.ref)),_xlfn.IFS(COLUMN(_xlpm.ref)&lt;5,5,COLUMN(_xlpm.ref)&gt;64,64,TRUE,COLUMN(_xlpm.ref)),4,1))</f>
        <v>BA23</v>
      </c>
      <c r="BF287" s="1" t="str" cm="1">
        <f t="array" aca="1" ref="BF287" ca="1">_xlfn.LET(
_xlpm.startCell, INDIRECT(BE287),
_xlpm.row, IF(_xlfn.XLOOKUP(LEFT(AF287),$L$157:$L$164,$M$157:$M$164,,0,1),--RIGHT(AF287)*_xlfn.XLOOKUP(LEFT(AF287),$L$157:$L$164,$O$157:$O$164,,0,1),0),
_xlpm.col, IF(_xlfn.XLOOKUP(LEFT(AF287),$L$157:$L$164,$N$157:$N$164,,0,1),--RIGHT(AF287)*_xlfn.XLOOKUP(LEFT(AF287),$L$157:$L$164,$P$157:$P$164,,0,1),0),
_xlpm.adjRow, IF(ROW(_xlpm.startCell) + _xlpm.row &lt;= 0, 1, _xlpm.row),
_xlpm.adjCol, IF(COLUMN(_xlpm.startCell) + _xlpm.col &lt;= 0, 1, _xlpm.col),
_xlpm.ref, OFFSET(INDIRECT(BE287),_xlpm.adjRow,_xlpm.adjCol,1,1),
ADDRESS(_xlfn.IFS(ROW(_xlpm.ref)&lt;8,8,ROW(_xlpm.ref)&gt;27,27,TRUE,ROW(_xlpm.ref)),_xlfn.IFS(COLUMN(_xlpm.ref)&lt;5,5,COLUMN(_xlpm.ref)&gt;64,64,TRUE,COLUMN(_xlpm.ref)),4,1))</f>
        <v>BI27</v>
      </c>
      <c r="BG287" s="4"/>
      <c r="BH287" s="4" t="b" cm="1">
        <f t="array" aca="1" ref="BH287" ca="1">AND(ROW(INDIRECT(AH287,TRUE))&gt;=8,OR(COLUMN(INDIRECT(AH287, TRUE))&gt;=60,COLUMN(INDIRECT(AH287, TRUE))&lt;=9))</f>
        <v>0</v>
      </c>
      <c r="BI287" s="4" t="b" cm="1">
        <f t="array" aca="1" ref="BI287" ca="1">AND(ROW(INDIRECT(AI287,TRUE))&gt;=8,OR(COLUMN(INDIRECT(AI287, TRUE))&gt;=60,COLUMN(INDIRECT(AI287, TRUE))&lt;=9))</f>
        <v>0</v>
      </c>
      <c r="BJ287" s="4" t="b" cm="1">
        <f t="array" aca="1" ref="BJ287" ca="1">AND(ROW(INDIRECT(AJ287,TRUE))&gt;=8,OR(COLUMN(INDIRECT(AJ287, TRUE))&gt;=60,COLUMN(INDIRECT(AJ287, TRUE))&lt;=9))</f>
        <v>0</v>
      </c>
      <c r="BK287" s="4" t="b" cm="1">
        <f t="array" aca="1" ref="BK287" ca="1">AND(ROW(INDIRECT(AK287,TRUE))&gt;=8,OR(COLUMN(INDIRECT(AK287, TRUE))&gt;=60,COLUMN(INDIRECT(AK287, TRUE))&lt;=9))</f>
        <v>0</v>
      </c>
      <c r="BL287" s="4" t="b" cm="1">
        <f t="array" aca="1" ref="BL287" ca="1">AND(ROW(INDIRECT(AL287,TRUE))&gt;=8,OR(COLUMN(INDIRECT(AL287, TRUE))&gt;=60,COLUMN(INDIRECT(AL287, TRUE))&lt;=9))</f>
        <v>0</v>
      </c>
      <c r="BM287" s="4" t="b" cm="1">
        <f t="array" aca="1" ref="BM287" ca="1">AND(ROW(INDIRECT(AM287,TRUE))&gt;=8,OR(COLUMN(INDIRECT(AM287, TRUE))&gt;=60,COLUMN(INDIRECT(AM287, TRUE))&lt;=9))</f>
        <v>0</v>
      </c>
      <c r="BN287" s="4" t="b" cm="1">
        <f t="array" aca="1" ref="BN287" ca="1">AND(ROW(INDIRECT(AN287,TRUE))&gt;=8,OR(COLUMN(INDIRECT(AN287, TRUE))&gt;=60,COLUMN(INDIRECT(AN287, TRUE))&lt;=9))</f>
        <v>0</v>
      </c>
      <c r="BO287" s="4" t="b" cm="1">
        <f t="array" aca="1" ref="BO287" ca="1">AND(ROW(INDIRECT(AO287,TRUE))&gt;=8,OR(COLUMN(INDIRECT(AO287, TRUE))&gt;=60,COLUMN(INDIRECT(AO287, TRUE))&lt;=9))</f>
        <v>0</v>
      </c>
      <c r="BP287" s="4" t="b" cm="1">
        <f t="array" aca="1" ref="BP287" ca="1">AND(ROW(INDIRECT(AP287,TRUE))&gt;=8,OR(COLUMN(INDIRECT(AP287, TRUE))&gt;=60,COLUMN(INDIRECT(AP287, TRUE))&lt;=9))</f>
        <v>0</v>
      </c>
      <c r="BQ287" s="4" t="b" cm="1">
        <f t="array" aca="1" ref="BQ287" ca="1">AND(ROW(INDIRECT(AQ287,TRUE))&gt;=8,OR(COLUMN(INDIRECT(AQ287, TRUE))&gt;=60,COLUMN(INDIRECT(AQ287, TRUE))&lt;=9))</f>
        <v>0</v>
      </c>
      <c r="BR287" s="4" t="b" cm="1">
        <f t="array" aca="1" ref="BR287" ca="1">AND(ROW(INDIRECT(AR287,TRUE))&gt;=8,OR(COLUMN(INDIRECT(AR287, TRUE))&gt;=60,COLUMN(INDIRECT(AR287, TRUE))&lt;=9))</f>
        <v>0</v>
      </c>
      <c r="BS287" s="4" t="b" cm="1">
        <f t="array" aca="1" ref="BS287" ca="1">AND(ROW(INDIRECT(AS287,TRUE))&gt;=8,OR(COLUMN(INDIRECT(AS287, TRUE))&gt;=60,COLUMN(INDIRECT(AS287, TRUE))&lt;=9))</f>
        <v>0</v>
      </c>
      <c r="BT287" s="4" t="b" cm="1">
        <f t="array" aca="1" ref="BT287" ca="1">AND(ROW(INDIRECT(AT287,TRUE))&gt;=8,OR(COLUMN(INDIRECT(AT287, TRUE))&gt;=60,COLUMN(INDIRECT(AT287, TRUE))&lt;=9))</f>
        <v>1</v>
      </c>
      <c r="BU287" s="4" t="b" cm="1">
        <f t="array" aca="1" ref="BU287" ca="1">AND(ROW(INDIRECT(AU287,TRUE))&gt;=8,OR(COLUMN(INDIRECT(AU287, TRUE))&gt;=60,COLUMN(INDIRECT(AU287, TRUE))&lt;=9))</f>
        <v>1</v>
      </c>
      <c r="BV287" s="4" t="b" cm="1">
        <f t="array" aca="1" ref="BV287" ca="1">AND(ROW(INDIRECT(AV287,TRUE))&gt;=8,OR(COLUMN(INDIRECT(AV287, TRUE))&gt;=60,COLUMN(INDIRECT(AV287, TRUE))&lt;=9))</f>
        <v>1</v>
      </c>
      <c r="BW287" s="4" t="b" cm="1">
        <f t="array" aca="1" ref="BW287" ca="1">AND(ROW(INDIRECT(AW287,TRUE))&gt;=8,OR(COLUMN(INDIRECT(AW287, TRUE))&gt;=60,COLUMN(INDIRECT(AW287, TRUE))&lt;=9))</f>
        <v>1</v>
      </c>
      <c r="BX287" s="4" t="b" cm="1">
        <f t="array" aca="1" ref="BX287" ca="1">AND(ROW(INDIRECT(AX287,TRUE))&gt;=8,OR(COLUMN(INDIRECT(AX287, TRUE))&gt;=60,COLUMN(INDIRECT(AX287, TRUE))&lt;=9))</f>
        <v>1</v>
      </c>
      <c r="BY287" s="4" t="b" cm="1">
        <f t="array" aca="1" ref="BY287" ca="1">AND(ROW(INDIRECT(AY287,TRUE))&gt;=8,OR(COLUMN(INDIRECT(AY287, TRUE))&gt;=60,COLUMN(INDIRECT(AY287, TRUE))&lt;=9))</f>
        <v>1</v>
      </c>
      <c r="BZ287" s="4" t="b" cm="1">
        <f t="array" aca="1" ref="BZ287" ca="1">AND(ROW(INDIRECT(AZ287,TRUE))&gt;=8,OR(COLUMN(INDIRECT(AZ287, TRUE))&gt;=60,COLUMN(INDIRECT(AZ287, TRUE))&lt;=9))</f>
        <v>1</v>
      </c>
      <c r="CA287" s="4" t="b" cm="1">
        <f t="array" aca="1" ref="CA287" ca="1">AND(ROW(INDIRECT(BA287,TRUE))&gt;=8,OR(COLUMN(INDIRECT(BA287, TRUE))&gt;=60,COLUMN(INDIRECT(BA287, TRUE))&lt;=9))</f>
        <v>1</v>
      </c>
      <c r="CB287" s="4" t="b" cm="1">
        <f t="array" aca="1" ref="CB287" ca="1">AND(ROW(INDIRECT(BB287,TRUE))&gt;=8,OR(COLUMN(INDIRECT(BB287, TRUE))&gt;=60,COLUMN(INDIRECT(BB287, TRUE))&lt;=9))</f>
        <v>0</v>
      </c>
      <c r="CC287" s="4" t="b" cm="1">
        <f t="array" aca="1" ref="CC287" ca="1">AND(ROW(INDIRECT(BC287,TRUE))&gt;=8,OR(COLUMN(INDIRECT(BC287, TRUE))&gt;=60,COLUMN(INDIRECT(BC287, TRUE))&lt;=9))</f>
        <v>0</v>
      </c>
      <c r="CD287" s="4" t="b" cm="1">
        <f t="array" aca="1" ref="CD287" ca="1">AND(ROW(INDIRECT(BD287,TRUE))&gt;=8,OR(COLUMN(INDIRECT(BD287, TRUE))&gt;=60,COLUMN(INDIRECT(BD287, TRUE))&lt;=9))</f>
        <v>0</v>
      </c>
      <c r="CE287" s="4" t="b" cm="1">
        <f t="array" aca="1" ref="CE287" ca="1">AND(ROW(INDIRECT(BE287,TRUE))&gt;=8,OR(COLUMN(INDIRECT(BE287, TRUE))&gt;=60,COLUMN(INDIRECT(BE287, TRUE))&lt;=9))</f>
        <v>0</v>
      </c>
      <c r="CF287" s="4" t="b" cm="1">
        <f t="array" aca="1" ref="CF287" ca="1">AND(ROW(INDIRECT(BF287,TRUE))&gt;=8,OR(COLUMN(INDIRECT(BF287, TRUE))&gt;=60,COLUMN(INDIRECT(BF287, TRUE))&lt;=9))</f>
        <v>1</v>
      </c>
      <c r="CG287" s="4"/>
      <c r="CH287" s="215">
        <f t="shared" ca="1" si="7"/>
        <v>13</v>
      </c>
      <c r="CI287" s="4"/>
    </row>
    <row r="288" spans="2:250" s="1" customFormat="1" ht="23.25">
      <c r="B288" s="14">
        <f t="shared" si="8"/>
        <v>140</v>
      </c>
      <c r="C288" s="12">
        <v>7</v>
      </c>
      <c r="D288" s="161">
        <v>10</v>
      </c>
      <c r="E288" s="21">
        <f ca="1"/>
        <v>21</v>
      </c>
      <c r="F288" s="5"/>
      <c r="G288" s="15" t="s">
        <v>27</v>
      </c>
      <c r="H288" s="15" t="s">
        <v>66</v>
      </c>
      <c r="I288" s="15" t="s">
        <v>55</v>
      </c>
      <c r="J288" s="15" t="s">
        <v>104</v>
      </c>
      <c r="K288" s="15" t="s">
        <v>127</v>
      </c>
      <c r="L288" s="15" t="s">
        <v>67</v>
      </c>
      <c r="M288" s="15" t="s">
        <v>125</v>
      </c>
      <c r="N288" s="15" t="s">
        <v>58</v>
      </c>
      <c r="O288" s="15" t="s">
        <v>66</v>
      </c>
      <c r="P288" s="15" t="s">
        <v>101</v>
      </c>
      <c r="Q288" s="15" t="s">
        <v>88</v>
      </c>
      <c r="R288" s="15" t="s">
        <v>56</v>
      </c>
      <c r="S288" s="15" t="s">
        <v>64</v>
      </c>
      <c r="T288" s="15" t="s">
        <v>89</v>
      </c>
      <c r="U288" s="15" t="s">
        <v>64</v>
      </c>
      <c r="V288" s="15" t="s">
        <v>114</v>
      </c>
      <c r="W288" s="15" t="s">
        <v>78</v>
      </c>
      <c r="X288" s="15" t="s">
        <v>107</v>
      </c>
      <c r="Y288" s="15" t="s">
        <v>121</v>
      </c>
      <c r="Z288" s="15" t="s">
        <v>76</v>
      </c>
      <c r="AA288" s="15" t="s">
        <v>56</v>
      </c>
      <c r="AB288" s="15" t="s">
        <v>113</v>
      </c>
      <c r="AC288" s="15" t="s">
        <v>90</v>
      </c>
      <c r="AD288" s="15" t="s">
        <v>53</v>
      </c>
      <c r="AE288" s="15" t="s">
        <v>54</v>
      </c>
      <c r="AF288" s="15" t="s">
        <v>125</v>
      </c>
      <c r="AH288" s="1" t="str" cm="1">
        <f t="array" aca="1" ref="AH288" ca="1">_xlfn.LET(
_xlpm.startCell, INDIRECT(G288),
_xlpm.row, IF(_xlfn.XLOOKUP(LEFT(H288),$L$157:$L$164,$M$157:$M$164,,0,1),--RIGHT(H288)*_xlfn.XLOOKUP(LEFT(H288),$L$157:$L$164,$O$157:$O$164,,0,1),0),
_xlpm.col, IF(_xlfn.XLOOKUP(LEFT(H288),$L$157:$L$164,$N$157:$N$164,,0,1),--RIGHT(H288)*_xlfn.XLOOKUP(LEFT(H288),$L$157:$L$164,$P$157:$P$164,,0,1),0),
_xlpm.adjRow, IF(ROW(_xlpm.startCell) + _xlpm.row &lt;= 0, 1, _xlpm.row),
_xlpm.adjCol, IF(COLUMN(_xlpm.startCell) + _xlpm.col &lt;= 0, 1, _xlpm.col),
_xlpm.ref, OFFSET(INDIRECT(G288),_xlpm.adjRow,_xlpm.adjCol,1,1),
ADDRESS(_xlfn.IFS(ROW(_xlpm.ref)&lt;8,8,ROW(_xlpm.ref)&gt;27,27,TRUE,ROW(_xlpm.ref)),_xlfn.IFS(COLUMN(_xlpm.ref)&lt;5,5,COLUMN(_xlpm.ref)&gt;64,64,TRUE,COLUMN(_xlpm.ref)),4,1))</f>
        <v>V24</v>
      </c>
      <c r="AI288" s="1" t="str" cm="1">
        <f t="array" aca="1" ref="AI288" ca="1">_xlfn.LET(
_xlpm.startCell, INDIRECT(AH288),
_xlpm.row, IF(_xlfn.XLOOKUP(LEFT(I288),$L$157:$L$164,$M$157:$M$164,,0,1),--RIGHT(I288)*_xlfn.XLOOKUP(LEFT(I288),$L$157:$L$164,$O$157:$O$164,,0,1),0),
_xlpm.col, IF(_xlfn.XLOOKUP(LEFT(I288),$L$157:$L$164,$N$157:$N$164,,0,1),--RIGHT(I288)*_xlfn.XLOOKUP(LEFT(I288),$L$157:$L$164,$P$157:$P$164,,0,1),0),
_xlpm.adjRow, IF(ROW(_xlpm.startCell) + _xlpm.row &lt;= 0, 1, _xlpm.row),
_xlpm.adjCol, IF(COLUMN(_xlpm.startCell) + _xlpm.col &lt;= 0, 1, _xlpm.col),
_xlpm.ref, OFFSET(INDIRECT(AH288),_xlpm.adjRow,_xlpm.adjCol,1,1),
ADDRESS(_xlfn.IFS(ROW(_xlpm.ref)&lt;8,8,ROW(_xlpm.ref)&gt;27,27,TRUE,ROW(_xlpm.ref)),_xlfn.IFS(COLUMN(_xlpm.ref)&lt;5,5,COLUMN(_xlpm.ref)&gt;64,64,TRUE,COLUMN(_xlpm.ref)),4,1))</f>
        <v>O27</v>
      </c>
      <c r="AJ288" s="1" t="str" cm="1">
        <f t="array" aca="1" ref="AJ288" ca="1">_xlfn.LET(
_xlpm.startCell, INDIRECT(AI288),
_xlpm.row, IF(_xlfn.XLOOKUP(LEFT(J288),$L$157:$L$164,$M$157:$M$164,,0,1),--RIGHT(J288)*_xlfn.XLOOKUP(LEFT(J288),$L$157:$L$164,$O$157:$O$164,,0,1),0),
_xlpm.col, IF(_xlfn.XLOOKUP(LEFT(J288),$L$157:$L$164,$N$157:$N$164,,0,1),--RIGHT(J288)*_xlfn.XLOOKUP(LEFT(J288),$L$157:$L$164,$P$157:$P$164,,0,1),0),
_xlpm.adjRow, IF(ROW(_xlpm.startCell) + _xlpm.row &lt;= 0, 1, _xlpm.row),
_xlpm.adjCol, IF(COLUMN(_xlpm.startCell) + _xlpm.col &lt;= 0, 1, _xlpm.col),
_xlpm.ref, OFFSET(INDIRECT(AI288),_xlpm.adjRow,_xlpm.adjCol,1,1),
ADDRESS(_xlfn.IFS(ROW(_xlpm.ref)&lt;8,8,ROW(_xlpm.ref)&gt;27,27,TRUE,ROW(_xlpm.ref)),_xlfn.IFS(COLUMN(_xlpm.ref)&lt;5,5,COLUMN(_xlpm.ref)&gt;64,64,TRUE,COLUMN(_xlpm.ref)),4,1))</f>
        <v>O27</v>
      </c>
      <c r="AK288" s="1" t="str" cm="1">
        <f t="array" aca="1" ref="AK288" ca="1">_xlfn.LET(
_xlpm.startCell, INDIRECT(AJ288),
_xlpm.row, IF(_xlfn.XLOOKUP(LEFT(K288),$L$157:$L$164,$M$157:$M$164,,0,1),--RIGHT(K288)*_xlfn.XLOOKUP(LEFT(K288),$L$157:$L$164,$O$157:$O$164,,0,1),0),
_xlpm.col, IF(_xlfn.XLOOKUP(LEFT(K288),$L$157:$L$164,$N$157:$N$164,,0,1),--RIGHT(K288)*_xlfn.XLOOKUP(LEFT(K288),$L$157:$L$164,$P$157:$P$164,,0,1),0),
_xlpm.adjRow, IF(ROW(_xlpm.startCell) + _xlpm.row &lt;= 0, 1, _xlpm.row),
_xlpm.adjCol, IF(COLUMN(_xlpm.startCell) + _xlpm.col &lt;= 0, 1, _xlpm.col),
_xlpm.ref, OFFSET(INDIRECT(AJ288),_xlpm.adjRow,_xlpm.adjCol,1,1),
ADDRESS(_xlfn.IFS(ROW(_xlpm.ref)&lt;8,8,ROW(_xlpm.ref)&gt;27,27,TRUE,ROW(_xlpm.ref)),_xlfn.IFS(COLUMN(_xlpm.ref)&lt;5,5,COLUMN(_xlpm.ref)&gt;64,64,TRUE,COLUMN(_xlpm.ref)),4,1))</f>
        <v>O27</v>
      </c>
      <c r="AL288" s="1" t="str" cm="1">
        <f t="array" aca="1" ref="AL288" ca="1">_xlfn.LET(
_xlpm.startCell, INDIRECT(AK288),
_xlpm.row, IF(_xlfn.XLOOKUP(LEFT(L288),$L$157:$L$164,$M$157:$M$164,,0,1),--RIGHT(L288)*_xlfn.XLOOKUP(LEFT(L288),$L$157:$L$164,$O$157:$O$164,,0,1),0),
_xlpm.col, IF(_xlfn.XLOOKUP(LEFT(L288),$L$157:$L$164,$N$157:$N$164,,0,1),--RIGHT(L288)*_xlfn.XLOOKUP(LEFT(L288),$L$157:$L$164,$P$157:$P$164,,0,1),0),
_xlpm.adjRow, IF(ROW(_xlpm.startCell) + _xlpm.row &lt;= 0, 1, _xlpm.row),
_xlpm.adjCol, IF(COLUMN(_xlpm.startCell) + _xlpm.col &lt;= 0, 1, _xlpm.col),
_xlpm.ref, OFFSET(INDIRECT(AK288),_xlpm.adjRow,_xlpm.adjCol,1,1),
ADDRESS(_xlfn.IFS(ROW(_xlpm.ref)&lt;8,8,ROW(_xlpm.ref)&gt;27,27,TRUE,ROW(_xlpm.ref)),_xlfn.IFS(COLUMN(_xlpm.ref)&lt;5,5,COLUMN(_xlpm.ref)&gt;64,64,TRUE,COLUMN(_xlpm.ref)),4,1))</f>
        <v>M25</v>
      </c>
      <c r="AM288" s="1" t="str" cm="1">
        <f t="array" aca="1" ref="AM288" ca="1">_xlfn.LET(
_xlpm.startCell, INDIRECT(AL288),
_xlpm.row, IF(_xlfn.XLOOKUP(LEFT(M288),$L$157:$L$164,$M$157:$M$164,,0,1),--RIGHT(M288)*_xlfn.XLOOKUP(LEFT(M288),$L$157:$L$164,$O$157:$O$164,,0,1),0),
_xlpm.col, IF(_xlfn.XLOOKUP(LEFT(M288),$L$157:$L$164,$N$157:$N$164,,0,1),--RIGHT(M288)*_xlfn.XLOOKUP(LEFT(M288),$L$157:$L$164,$P$157:$P$164,,0,1),0),
_xlpm.adjRow, IF(ROW(_xlpm.startCell) + _xlpm.row &lt;= 0, 1, _xlpm.row),
_xlpm.adjCol, IF(COLUMN(_xlpm.startCell) + _xlpm.col &lt;= 0, 1, _xlpm.col),
_xlpm.ref, OFFSET(INDIRECT(AL288),_xlpm.adjRow,_xlpm.adjCol,1,1),
ADDRESS(_xlfn.IFS(ROW(_xlpm.ref)&lt;8,8,ROW(_xlpm.ref)&gt;27,27,TRUE,ROW(_xlpm.ref)),_xlfn.IFS(COLUMN(_xlpm.ref)&lt;5,5,COLUMN(_xlpm.ref)&gt;64,64,TRUE,COLUMN(_xlpm.ref)),4,1))</f>
        <v>K25</v>
      </c>
      <c r="AN288" s="1" t="str" cm="1">
        <f t="array" aca="1" ref="AN288" ca="1">_xlfn.LET(
_xlpm.startCell, INDIRECT(AM288),
_xlpm.row, IF(_xlfn.XLOOKUP(LEFT(N288),$L$157:$L$164,$M$157:$M$164,,0,1),--RIGHT(N288)*_xlfn.XLOOKUP(LEFT(N288),$L$157:$L$164,$O$157:$O$164,,0,1),0),
_xlpm.col, IF(_xlfn.XLOOKUP(LEFT(N288),$L$157:$L$164,$N$157:$N$164,,0,1),--RIGHT(N288)*_xlfn.XLOOKUP(LEFT(N288),$L$157:$L$164,$P$157:$P$164,,0,1),0),
_xlpm.adjRow, IF(ROW(_xlpm.startCell) + _xlpm.row &lt;= 0, 1, _xlpm.row),
_xlpm.adjCol, IF(COLUMN(_xlpm.startCell) + _xlpm.col &lt;= 0, 1, _xlpm.col),
_xlpm.ref, OFFSET(INDIRECT(AM288),_xlpm.adjRow,_xlpm.adjCol,1,1),
ADDRESS(_xlfn.IFS(ROW(_xlpm.ref)&lt;8,8,ROW(_xlpm.ref)&gt;27,27,TRUE,ROW(_xlpm.ref)),_xlfn.IFS(COLUMN(_xlpm.ref)&lt;5,5,COLUMN(_xlpm.ref)&gt;64,64,TRUE,COLUMN(_xlpm.ref)),4,1))</f>
        <v>N27</v>
      </c>
      <c r="AO288" s="1" t="str" cm="1">
        <f t="array" aca="1" ref="AO288" ca="1">_xlfn.LET(
_xlpm.startCell, INDIRECT(AN288),
_xlpm.row, IF(_xlfn.XLOOKUP(LEFT(O288),$L$157:$L$164,$M$157:$M$164,,0,1),--RIGHT(O288)*_xlfn.XLOOKUP(LEFT(O288),$L$157:$L$164,$O$157:$O$164,,0,1),0),
_xlpm.col, IF(_xlfn.XLOOKUP(LEFT(O288),$L$157:$L$164,$N$157:$N$164,,0,1),--RIGHT(O288)*_xlfn.XLOOKUP(LEFT(O288),$L$157:$L$164,$P$157:$P$164,,0,1),0),
_xlpm.adjRow, IF(ROW(_xlpm.startCell) + _xlpm.row &lt;= 0, 1, _xlpm.row),
_xlpm.adjCol, IF(COLUMN(_xlpm.startCell) + _xlpm.col &lt;= 0, 1, _xlpm.col),
_xlpm.ref, OFFSET(INDIRECT(AN288),_xlpm.adjRow,_xlpm.adjCol,1,1),
ADDRESS(_xlfn.IFS(ROW(_xlpm.ref)&lt;8,8,ROW(_xlpm.ref)&gt;27,27,TRUE,ROW(_xlpm.ref)),_xlfn.IFS(COLUMN(_xlpm.ref)&lt;5,5,COLUMN(_xlpm.ref)&gt;64,64,TRUE,COLUMN(_xlpm.ref)),4,1))</f>
        <v>R27</v>
      </c>
      <c r="AP288" s="1" t="str" cm="1">
        <f t="array" aca="1" ref="AP288" ca="1">_xlfn.LET(
_xlpm.startCell, INDIRECT(AO288),
_xlpm.row, IF(_xlfn.XLOOKUP(LEFT(P288),$L$157:$L$164,$M$157:$M$164,,0,1),--RIGHT(P288)*_xlfn.XLOOKUP(LEFT(P288),$L$157:$L$164,$O$157:$O$164,,0,1),0),
_xlpm.col, IF(_xlfn.XLOOKUP(LEFT(P288),$L$157:$L$164,$N$157:$N$164,,0,1),--RIGHT(P288)*_xlfn.XLOOKUP(LEFT(P288),$L$157:$L$164,$P$157:$P$164,,0,1),0),
_xlpm.adjRow, IF(ROW(_xlpm.startCell) + _xlpm.row &lt;= 0, 1, _xlpm.row),
_xlpm.adjCol, IF(COLUMN(_xlpm.startCell) + _xlpm.col &lt;= 0, 1, _xlpm.col),
_xlpm.ref, OFFSET(INDIRECT(AO288),_xlpm.adjRow,_xlpm.adjCol,1,1),
ADDRESS(_xlfn.IFS(ROW(_xlpm.ref)&lt;8,8,ROW(_xlpm.ref)&gt;27,27,TRUE,ROW(_xlpm.ref)),_xlfn.IFS(COLUMN(_xlpm.ref)&lt;5,5,COLUMN(_xlpm.ref)&gt;64,64,TRUE,COLUMN(_xlpm.ref)),4,1))</f>
        <v>R19</v>
      </c>
      <c r="AQ288" s="1" t="str" cm="1">
        <f t="array" aca="1" ref="AQ288" ca="1">_xlfn.LET(
_xlpm.startCell, INDIRECT(AP288),
_xlpm.row, IF(_xlfn.XLOOKUP(LEFT(Q288),$L$157:$L$164,$M$157:$M$164,,0,1),--RIGHT(Q288)*_xlfn.XLOOKUP(LEFT(Q288),$L$157:$L$164,$O$157:$O$164,,0,1),0),
_xlpm.col, IF(_xlfn.XLOOKUP(LEFT(Q288),$L$157:$L$164,$N$157:$N$164,,0,1),--RIGHT(Q288)*_xlfn.XLOOKUP(LEFT(Q288),$L$157:$L$164,$P$157:$P$164,,0,1),0),
_xlpm.adjRow, IF(ROW(_xlpm.startCell) + _xlpm.row &lt;= 0, 1, _xlpm.row),
_xlpm.adjCol, IF(COLUMN(_xlpm.startCell) + _xlpm.col &lt;= 0, 1, _xlpm.col),
_xlpm.ref, OFFSET(INDIRECT(AP288),_xlpm.adjRow,_xlpm.adjCol,1,1),
ADDRESS(_xlfn.IFS(ROW(_xlpm.ref)&lt;8,8,ROW(_xlpm.ref)&gt;27,27,TRUE,ROW(_xlpm.ref)),_xlfn.IFS(COLUMN(_xlpm.ref)&lt;5,5,COLUMN(_xlpm.ref)&gt;64,64,TRUE,COLUMN(_xlpm.ref)),4,1))</f>
        <v>R14</v>
      </c>
      <c r="AR288" s="1" t="str" cm="1">
        <f t="array" aca="1" ref="AR288" ca="1">_xlfn.LET(
_xlpm.startCell, INDIRECT(AQ288),
_xlpm.row, IF(_xlfn.XLOOKUP(LEFT(R288),$L$157:$L$164,$M$157:$M$164,,0,1),--RIGHT(R288)*_xlfn.XLOOKUP(LEFT(R288),$L$157:$L$164,$O$157:$O$164,,0,1),0),
_xlpm.col, IF(_xlfn.XLOOKUP(LEFT(R288),$L$157:$L$164,$N$157:$N$164,,0,1),--RIGHT(R288)*_xlfn.XLOOKUP(LEFT(R288),$L$157:$L$164,$P$157:$P$164,,0,1),0),
_xlpm.adjRow, IF(ROW(_xlpm.startCell) + _xlpm.row &lt;= 0, 1, _xlpm.row),
_xlpm.adjCol, IF(COLUMN(_xlpm.startCell) + _xlpm.col &lt;= 0, 1, _xlpm.col),
_xlpm.ref, OFFSET(INDIRECT(AQ288),_xlpm.adjRow,_xlpm.adjCol,1,1),
ADDRESS(_xlfn.IFS(ROW(_xlpm.ref)&lt;8,8,ROW(_xlpm.ref)&gt;27,27,TRUE,ROW(_xlpm.ref)),_xlfn.IFS(COLUMN(_xlpm.ref)&lt;5,5,COLUMN(_xlpm.ref)&gt;64,64,TRUE,COLUMN(_xlpm.ref)),4,1))</f>
        <v>X20</v>
      </c>
      <c r="AS288" s="1" t="str" cm="1">
        <f t="array" aca="1" ref="AS288" ca="1">_xlfn.LET(
_xlpm.startCell, INDIRECT(AR288),
_xlpm.row, IF(_xlfn.XLOOKUP(LEFT(S288),$L$157:$L$164,$M$157:$M$164,,0,1),--RIGHT(S288)*_xlfn.XLOOKUP(LEFT(S288),$L$157:$L$164,$O$157:$O$164,,0,1),0),
_xlpm.col, IF(_xlfn.XLOOKUP(LEFT(S288),$L$157:$L$164,$N$157:$N$164,,0,1),--RIGHT(S288)*_xlfn.XLOOKUP(LEFT(S288),$L$157:$L$164,$P$157:$P$164,,0,1),0),
_xlpm.adjRow, IF(ROW(_xlpm.startCell) + _xlpm.row &lt;= 0, 1, _xlpm.row),
_xlpm.adjCol, IF(COLUMN(_xlpm.startCell) + _xlpm.col &lt;= 0, 1, _xlpm.col),
_xlpm.ref, OFFSET(INDIRECT(AR288),_xlpm.adjRow,_xlpm.adjCol,1,1),
ADDRESS(_xlfn.IFS(ROW(_xlpm.ref)&lt;8,8,ROW(_xlpm.ref)&gt;27,27,TRUE,ROW(_xlpm.ref)),_xlfn.IFS(COLUMN(_xlpm.ref)&lt;5,5,COLUMN(_xlpm.ref)&gt;64,64,TRUE,COLUMN(_xlpm.ref)),4,1))</f>
        <v>R14</v>
      </c>
      <c r="AT288" s="1" t="str" cm="1">
        <f t="array" aca="1" ref="AT288" ca="1">_xlfn.LET(
_xlpm.startCell, INDIRECT(AS288),
_xlpm.row, IF(_xlfn.XLOOKUP(LEFT(T288),$L$157:$L$164,$M$157:$M$164,,0,1),--RIGHT(T288)*_xlfn.XLOOKUP(LEFT(T288),$L$157:$L$164,$O$157:$O$164,,0,1),0),
_xlpm.col, IF(_xlfn.XLOOKUP(LEFT(T288),$L$157:$L$164,$N$157:$N$164,,0,1),--RIGHT(T288)*_xlfn.XLOOKUP(LEFT(T288),$L$157:$L$164,$P$157:$P$164,,0,1),0),
_xlpm.adjRow, IF(ROW(_xlpm.startCell) + _xlpm.row &lt;= 0, 1, _xlpm.row),
_xlpm.adjCol, IF(COLUMN(_xlpm.startCell) + _xlpm.col &lt;= 0, 1, _xlpm.col),
_xlpm.ref, OFFSET(INDIRECT(AS288),_xlpm.adjRow,_xlpm.adjCol,1,1),
ADDRESS(_xlfn.IFS(ROW(_xlpm.ref)&lt;8,8,ROW(_xlpm.ref)&gt;27,27,TRUE,ROW(_xlpm.ref)),_xlfn.IFS(COLUMN(_xlpm.ref)&lt;5,5,COLUMN(_xlpm.ref)&gt;64,64,TRUE,COLUMN(_xlpm.ref)),4,1))</f>
        <v>R11</v>
      </c>
      <c r="AU288" s="1" t="str" cm="1">
        <f t="array" aca="1" ref="AU288" ca="1">_xlfn.LET(
_xlpm.startCell, INDIRECT(AT288),
_xlpm.row, IF(_xlfn.XLOOKUP(LEFT(U288),$L$157:$L$164,$M$157:$M$164,,0,1),--RIGHT(U288)*_xlfn.XLOOKUP(LEFT(U288),$L$157:$L$164,$O$157:$O$164,,0,1),0),
_xlpm.col, IF(_xlfn.XLOOKUP(LEFT(U288),$L$157:$L$164,$N$157:$N$164,,0,1),--RIGHT(U288)*_xlfn.XLOOKUP(LEFT(U288),$L$157:$L$164,$P$157:$P$164,,0,1),0),
_xlpm.adjRow, IF(ROW(_xlpm.startCell) + _xlpm.row &lt;= 0, 1, _xlpm.row),
_xlpm.adjCol, IF(COLUMN(_xlpm.startCell) + _xlpm.col &lt;= 0, 1, _xlpm.col),
_xlpm.ref, OFFSET(INDIRECT(AT288),_xlpm.adjRow,_xlpm.adjCol,1,1),
ADDRESS(_xlfn.IFS(ROW(_xlpm.ref)&lt;8,8,ROW(_xlpm.ref)&gt;27,27,TRUE,ROW(_xlpm.ref)),_xlfn.IFS(COLUMN(_xlpm.ref)&lt;5,5,COLUMN(_xlpm.ref)&gt;64,64,TRUE,COLUMN(_xlpm.ref)),4,1))</f>
        <v>L8</v>
      </c>
      <c r="AV288" s="1" t="str" cm="1">
        <f t="array" aca="1" ref="AV288" ca="1">_xlfn.LET(
_xlpm.startCell, INDIRECT(AU288),
_xlpm.row, IF(_xlfn.XLOOKUP(LEFT(V288),$L$157:$L$164,$M$157:$M$164,,0,1),--RIGHT(V288)*_xlfn.XLOOKUP(LEFT(V288),$L$157:$L$164,$O$157:$O$164,,0,1),0),
_xlpm.col, IF(_xlfn.XLOOKUP(LEFT(V288),$L$157:$L$164,$N$157:$N$164,,0,1),--RIGHT(V288)*_xlfn.XLOOKUP(LEFT(V288),$L$157:$L$164,$P$157:$P$164,,0,1),0),
_xlpm.adjRow, IF(ROW(_xlpm.startCell) + _xlpm.row &lt;= 0, 1, _xlpm.row),
_xlpm.adjCol, IF(COLUMN(_xlpm.startCell) + _xlpm.col &lt;= 0, 1, _xlpm.col),
_xlpm.ref, OFFSET(INDIRECT(AU288),_xlpm.adjRow,_xlpm.adjCol,1,1),
ADDRESS(_xlfn.IFS(ROW(_xlpm.ref)&lt;8,8,ROW(_xlpm.ref)&gt;27,27,TRUE,ROW(_xlpm.ref)),_xlfn.IFS(COLUMN(_xlpm.ref)&lt;5,5,COLUMN(_xlpm.ref)&gt;64,64,TRUE,COLUMN(_xlpm.ref)),4,1))</f>
        <v>L8</v>
      </c>
      <c r="AW288" s="1" t="str" cm="1">
        <f t="array" aca="1" ref="AW288" ca="1">_xlfn.LET(
_xlpm.startCell, INDIRECT(AV288),
_xlpm.row, IF(_xlfn.XLOOKUP(LEFT(W288),$L$157:$L$164,$M$157:$M$164,,0,1),--RIGHT(W288)*_xlfn.XLOOKUP(LEFT(W288),$L$157:$L$164,$O$157:$O$164,,0,1),0),
_xlpm.col, IF(_xlfn.XLOOKUP(LEFT(W288),$L$157:$L$164,$N$157:$N$164,,0,1),--RIGHT(W288)*_xlfn.XLOOKUP(LEFT(W288),$L$157:$L$164,$P$157:$P$164,,0,1),0),
_xlpm.adjRow, IF(ROW(_xlpm.startCell) + _xlpm.row &lt;= 0, 1, _xlpm.row),
_xlpm.adjCol, IF(COLUMN(_xlpm.startCell) + _xlpm.col &lt;= 0, 1, _xlpm.col),
_xlpm.ref, OFFSET(INDIRECT(AV288),_xlpm.adjRow,_xlpm.adjCol,1,1),
ADDRESS(_xlfn.IFS(ROW(_xlpm.ref)&lt;8,8,ROW(_xlpm.ref)&gt;27,27,TRUE,ROW(_xlpm.ref)),_xlfn.IFS(COLUMN(_xlpm.ref)&lt;5,5,COLUMN(_xlpm.ref)&gt;64,64,TRUE,COLUMN(_xlpm.ref)),4,1))</f>
        <v>N10</v>
      </c>
      <c r="AX288" s="1" t="str" cm="1">
        <f t="array" aca="1" ref="AX288" ca="1">_xlfn.LET(
_xlpm.startCell, INDIRECT(AW288),
_xlpm.row, IF(_xlfn.XLOOKUP(LEFT(X288),$L$157:$L$164,$M$157:$M$164,,0,1),--RIGHT(X288)*_xlfn.XLOOKUP(LEFT(X288),$L$157:$L$164,$O$157:$O$164,,0,1),0),
_xlpm.col, IF(_xlfn.XLOOKUP(LEFT(X288),$L$157:$L$164,$N$157:$N$164,,0,1),--RIGHT(X288)*_xlfn.XLOOKUP(LEFT(X288),$L$157:$L$164,$P$157:$P$164,,0,1),0),
_xlpm.adjRow, IF(ROW(_xlpm.startCell) + _xlpm.row &lt;= 0, 1, _xlpm.row),
_xlpm.adjCol, IF(COLUMN(_xlpm.startCell) + _xlpm.col &lt;= 0, 1, _xlpm.col),
_xlpm.ref, OFFSET(INDIRECT(AW288),_xlpm.adjRow,_xlpm.adjCol,1,1),
ADDRESS(_xlfn.IFS(ROW(_xlpm.ref)&lt;8,8,ROW(_xlpm.ref)&gt;27,27,TRUE,ROW(_xlpm.ref)),_xlfn.IFS(COLUMN(_xlpm.ref)&lt;5,5,COLUMN(_xlpm.ref)&gt;64,64,TRUE,COLUMN(_xlpm.ref)),4,1))</f>
        <v>N18</v>
      </c>
      <c r="AY288" s="1" t="str" cm="1">
        <f t="array" aca="1" ref="AY288" ca="1">_xlfn.LET(
_xlpm.startCell, INDIRECT(AX288),
_xlpm.row, IF(_xlfn.XLOOKUP(LEFT(Y288),$L$157:$L$164,$M$157:$M$164,,0,1),--RIGHT(Y288)*_xlfn.XLOOKUP(LEFT(Y288),$L$157:$L$164,$O$157:$O$164,,0,1),0),
_xlpm.col, IF(_xlfn.XLOOKUP(LEFT(Y288),$L$157:$L$164,$N$157:$N$164,,0,1),--RIGHT(Y288)*_xlfn.XLOOKUP(LEFT(Y288),$L$157:$L$164,$P$157:$P$164,,0,1),0),
_xlpm.adjRow, IF(ROW(_xlpm.startCell) + _xlpm.row &lt;= 0, 1, _xlpm.row),
_xlpm.adjCol, IF(COLUMN(_xlpm.startCell) + _xlpm.col &lt;= 0, 1, _xlpm.col),
_xlpm.ref, OFFSET(INDIRECT(AX288),_xlpm.adjRow,_xlpm.adjCol,1,1),
ADDRESS(_xlfn.IFS(ROW(_xlpm.ref)&lt;8,8,ROW(_xlpm.ref)&gt;27,27,TRUE,ROW(_xlpm.ref)),_xlfn.IFS(COLUMN(_xlpm.ref)&lt;5,5,COLUMN(_xlpm.ref)&gt;64,64,TRUE,COLUMN(_xlpm.ref)),4,1))</f>
        <v>N14</v>
      </c>
      <c r="AZ288" s="1" t="str" cm="1">
        <f t="array" aca="1" ref="AZ288" ca="1">_xlfn.LET(
_xlpm.startCell, INDIRECT(AY288),
_xlpm.row, IF(_xlfn.XLOOKUP(LEFT(Z288),$L$157:$L$164,$M$157:$M$164,,0,1),--RIGHT(Z288)*_xlfn.XLOOKUP(LEFT(Z288),$L$157:$L$164,$O$157:$O$164,,0,1),0),
_xlpm.col, IF(_xlfn.XLOOKUP(LEFT(Z288),$L$157:$L$164,$N$157:$N$164,,0,1),--RIGHT(Z288)*_xlfn.XLOOKUP(LEFT(Z288),$L$157:$L$164,$P$157:$P$164,,0,1),0),
_xlpm.adjRow, IF(ROW(_xlpm.startCell) + _xlpm.row &lt;= 0, 1, _xlpm.row),
_xlpm.adjCol, IF(COLUMN(_xlpm.startCell) + _xlpm.col &lt;= 0, 1, _xlpm.col),
_xlpm.ref, OFFSET(INDIRECT(AY288),_xlpm.adjRow,_xlpm.adjCol,1,1),
ADDRESS(_xlfn.IFS(ROW(_xlpm.ref)&lt;8,8,ROW(_xlpm.ref)&gt;27,27,TRUE,ROW(_xlpm.ref)),_xlfn.IFS(COLUMN(_xlpm.ref)&lt;5,5,COLUMN(_xlpm.ref)&gt;64,64,TRUE,COLUMN(_xlpm.ref)),4,1))</f>
        <v>K14</v>
      </c>
      <c r="BA288" s="1" t="str" cm="1">
        <f t="array" aca="1" ref="BA288" ca="1">_xlfn.LET(
_xlpm.startCell, INDIRECT(AZ288),
_xlpm.row, IF(_xlfn.XLOOKUP(LEFT(AA288),$L$157:$L$164,$M$157:$M$164,,0,1),--RIGHT(AA288)*_xlfn.XLOOKUP(LEFT(AA288),$L$157:$L$164,$O$157:$O$164,,0,1),0),
_xlpm.col, IF(_xlfn.XLOOKUP(LEFT(AA288),$L$157:$L$164,$N$157:$N$164,,0,1),--RIGHT(AA288)*_xlfn.XLOOKUP(LEFT(AA288),$L$157:$L$164,$P$157:$P$164,,0,1),0),
_xlpm.adjRow, IF(ROW(_xlpm.startCell) + _xlpm.row &lt;= 0, 1, _xlpm.row),
_xlpm.adjCol, IF(COLUMN(_xlpm.startCell) + _xlpm.col &lt;= 0, 1, _xlpm.col),
_xlpm.ref, OFFSET(INDIRECT(AZ288),_xlpm.adjRow,_xlpm.adjCol,1,1),
ADDRESS(_xlfn.IFS(ROW(_xlpm.ref)&lt;8,8,ROW(_xlpm.ref)&gt;27,27,TRUE,ROW(_xlpm.ref)),_xlfn.IFS(COLUMN(_xlpm.ref)&lt;5,5,COLUMN(_xlpm.ref)&gt;64,64,TRUE,COLUMN(_xlpm.ref)),4,1))</f>
        <v>Q20</v>
      </c>
      <c r="BB288" s="1" t="str" cm="1">
        <f t="array" aca="1" ref="BB288" ca="1">_xlfn.LET(
_xlpm.startCell, INDIRECT(BA288),
_xlpm.row, IF(_xlfn.XLOOKUP(LEFT(AB288),$L$157:$L$164,$M$157:$M$164,,0,1),--RIGHT(AB288)*_xlfn.XLOOKUP(LEFT(AB288),$L$157:$L$164,$O$157:$O$164,,0,1),0),
_xlpm.col, IF(_xlfn.XLOOKUP(LEFT(AB288),$L$157:$L$164,$N$157:$N$164,,0,1),--RIGHT(AB288)*_xlfn.XLOOKUP(LEFT(AB288),$L$157:$L$164,$P$157:$P$164,,0,1),0),
_xlpm.adjRow, IF(ROW(_xlpm.startCell) + _xlpm.row &lt;= 0, 1, _xlpm.row),
_xlpm.adjCol, IF(COLUMN(_xlpm.startCell) + _xlpm.col &lt;= 0, 1, _xlpm.col),
_xlpm.ref, OFFSET(INDIRECT(BA288),_xlpm.adjRow,_xlpm.adjCol,1,1),
ADDRESS(_xlfn.IFS(ROW(_xlpm.ref)&lt;8,8,ROW(_xlpm.ref)&gt;27,27,TRUE,ROW(_xlpm.ref)),_xlfn.IFS(COLUMN(_xlpm.ref)&lt;5,5,COLUMN(_xlpm.ref)&gt;64,64,TRUE,COLUMN(_xlpm.ref)),4,1))</f>
        <v>H11</v>
      </c>
      <c r="BC288" s="1" t="str" cm="1">
        <f t="array" aca="1" ref="BC288" ca="1">_xlfn.LET(
_xlpm.startCell, INDIRECT(BB288),
_xlpm.row, IF(_xlfn.XLOOKUP(LEFT(AC288),$L$157:$L$164,$M$157:$M$164,,0,1),--RIGHT(AC288)*_xlfn.XLOOKUP(LEFT(AC288),$L$157:$L$164,$O$157:$O$164,,0,1),0),
_xlpm.col, IF(_xlfn.XLOOKUP(LEFT(AC288),$L$157:$L$164,$N$157:$N$164,,0,1),--RIGHT(AC288)*_xlfn.XLOOKUP(LEFT(AC288),$L$157:$L$164,$P$157:$P$164,,0,1),0),
_xlpm.adjRow, IF(ROW(_xlpm.startCell) + _xlpm.row &lt;= 0, 1, _xlpm.row),
_xlpm.adjCol, IF(COLUMN(_xlpm.startCell) + _xlpm.col &lt;= 0, 1, _xlpm.col),
_xlpm.ref, OFFSET(INDIRECT(BB288),_xlpm.adjRow,_xlpm.adjCol,1,1),
ADDRESS(_xlfn.IFS(ROW(_xlpm.ref)&lt;8,8,ROW(_xlpm.ref)&gt;27,27,TRUE,ROW(_xlpm.ref)),_xlfn.IFS(COLUMN(_xlpm.ref)&lt;5,5,COLUMN(_xlpm.ref)&gt;64,64,TRUE,COLUMN(_xlpm.ref)),4,1))</f>
        <v>N11</v>
      </c>
      <c r="BD288" s="1" t="str" cm="1">
        <f t="array" aca="1" ref="BD288" ca="1">_xlfn.LET(
_xlpm.startCell, INDIRECT(BC288),
_xlpm.row, IF(_xlfn.XLOOKUP(LEFT(AD288),$L$157:$L$164,$M$157:$M$164,,0,1),--RIGHT(AD288)*_xlfn.XLOOKUP(LEFT(AD288),$L$157:$L$164,$O$157:$O$164,,0,1),0),
_xlpm.col, IF(_xlfn.XLOOKUP(LEFT(AD288),$L$157:$L$164,$N$157:$N$164,,0,1),--RIGHT(AD288)*_xlfn.XLOOKUP(LEFT(AD288),$L$157:$L$164,$P$157:$P$164,,0,1),0),
_xlpm.adjRow, IF(ROW(_xlpm.startCell) + _xlpm.row &lt;= 0, 1, _xlpm.row),
_xlpm.adjCol, IF(COLUMN(_xlpm.startCell) + _xlpm.col &lt;= 0, 1, _xlpm.col),
_xlpm.ref, OFFSET(INDIRECT(BC288),_xlpm.adjRow,_xlpm.adjCol,1,1),
ADDRESS(_xlfn.IFS(ROW(_xlpm.ref)&lt;8,8,ROW(_xlpm.ref)&gt;27,27,TRUE,ROW(_xlpm.ref)),_xlfn.IFS(COLUMN(_xlpm.ref)&lt;5,5,COLUMN(_xlpm.ref)&gt;64,64,TRUE,COLUMN(_xlpm.ref)),4,1))</f>
        <v>G8</v>
      </c>
      <c r="BE288" s="1" t="str" cm="1">
        <f t="array" aca="1" ref="BE288" ca="1">_xlfn.LET(
_xlpm.startCell, INDIRECT(BD288),
_xlpm.row, IF(_xlfn.XLOOKUP(LEFT(AE288),$L$157:$L$164,$M$157:$M$164,,0,1),--RIGHT(AE288)*_xlfn.XLOOKUP(LEFT(AE288),$L$157:$L$164,$O$157:$O$164,,0,1),0),
_xlpm.col, IF(_xlfn.XLOOKUP(LEFT(AE288),$L$157:$L$164,$N$157:$N$164,,0,1),--RIGHT(AE288)*_xlfn.XLOOKUP(LEFT(AE288),$L$157:$L$164,$P$157:$P$164,,0,1),0),
_xlpm.adjRow, IF(ROW(_xlpm.startCell) + _xlpm.row &lt;= 0, 1, _xlpm.row),
_xlpm.adjCol, IF(COLUMN(_xlpm.startCell) + _xlpm.col &lt;= 0, 1, _xlpm.col),
_xlpm.ref, OFFSET(INDIRECT(BD288),_xlpm.adjRow,_xlpm.adjCol,1,1),
ADDRESS(_xlfn.IFS(ROW(_xlpm.ref)&lt;8,8,ROW(_xlpm.ref)&gt;27,27,TRUE,ROW(_xlpm.ref)),_xlfn.IFS(COLUMN(_xlpm.ref)&lt;5,5,COLUMN(_xlpm.ref)&gt;64,64,TRUE,COLUMN(_xlpm.ref)),4,1))</f>
        <v>L13</v>
      </c>
      <c r="BF288" s="1" t="str" cm="1">
        <f t="array" aca="1" ref="BF288" ca="1">_xlfn.LET(
_xlpm.startCell, INDIRECT(BE288),
_xlpm.row, IF(_xlfn.XLOOKUP(LEFT(AF288),$L$157:$L$164,$M$157:$M$164,,0,1),--RIGHT(AF288)*_xlfn.XLOOKUP(LEFT(AF288),$L$157:$L$164,$O$157:$O$164,,0,1),0),
_xlpm.col, IF(_xlfn.XLOOKUP(LEFT(AF288),$L$157:$L$164,$N$157:$N$164,,0,1),--RIGHT(AF288)*_xlfn.XLOOKUP(LEFT(AF288),$L$157:$L$164,$P$157:$P$164,,0,1),0),
_xlpm.adjRow, IF(ROW(_xlpm.startCell) + _xlpm.row &lt;= 0, 1, _xlpm.row),
_xlpm.adjCol, IF(COLUMN(_xlpm.startCell) + _xlpm.col &lt;= 0, 1, _xlpm.col),
_xlpm.ref, OFFSET(INDIRECT(BE288),_xlpm.adjRow,_xlpm.adjCol,1,1),
ADDRESS(_xlfn.IFS(ROW(_xlpm.ref)&lt;8,8,ROW(_xlpm.ref)&gt;27,27,TRUE,ROW(_xlpm.ref)),_xlfn.IFS(COLUMN(_xlpm.ref)&lt;5,5,COLUMN(_xlpm.ref)&gt;64,64,TRUE,COLUMN(_xlpm.ref)),4,1))</f>
        <v>J13</v>
      </c>
      <c r="BG288" s="4"/>
      <c r="BH288" s="4" t="b" cm="1">
        <f t="array" aca="1" ref="BH288" ca="1">AND(ROW(INDIRECT(AH288,TRUE))&gt;=8,OR(COLUMN(INDIRECT(AH288, TRUE))&gt;=60,COLUMN(INDIRECT(AH288, TRUE))&lt;=9))</f>
        <v>0</v>
      </c>
      <c r="BI288" s="4" t="b" cm="1">
        <f t="array" aca="1" ref="BI288" ca="1">AND(ROW(INDIRECT(AI288,TRUE))&gt;=8,OR(COLUMN(INDIRECT(AI288, TRUE))&gt;=60,COLUMN(INDIRECT(AI288, TRUE))&lt;=9))</f>
        <v>0</v>
      </c>
      <c r="BJ288" s="4" t="b" cm="1">
        <f t="array" aca="1" ref="BJ288" ca="1">AND(ROW(INDIRECT(AJ288,TRUE))&gt;=8,OR(COLUMN(INDIRECT(AJ288, TRUE))&gt;=60,COLUMN(INDIRECT(AJ288, TRUE))&lt;=9))</f>
        <v>0</v>
      </c>
      <c r="BK288" s="4" t="b" cm="1">
        <f t="array" aca="1" ref="BK288" ca="1">AND(ROW(INDIRECT(AK288,TRUE))&gt;=8,OR(COLUMN(INDIRECT(AK288, TRUE))&gt;=60,COLUMN(INDIRECT(AK288, TRUE))&lt;=9))</f>
        <v>0</v>
      </c>
      <c r="BL288" s="4" t="b" cm="1">
        <f t="array" aca="1" ref="BL288" ca="1">AND(ROW(INDIRECT(AL288,TRUE))&gt;=8,OR(COLUMN(INDIRECT(AL288, TRUE))&gt;=60,COLUMN(INDIRECT(AL288, TRUE))&lt;=9))</f>
        <v>0</v>
      </c>
      <c r="BM288" s="4" t="b" cm="1">
        <f t="array" aca="1" ref="BM288" ca="1">AND(ROW(INDIRECT(AM288,TRUE))&gt;=8,OR(COLUMN(INDIRECT(AM288, TRUE))&gt;=60,COLUMN(INDIRECT(AM288, TRUE))&lt;=9))</f>
        <v>0</v>
      </c>
      <c r="BN288" s="4" t="b" cm="1">
        <f t="array" aca="1" ref="BN288" ca="1">AND(ROW(INDIRECT(AN288,TRUE))&gt;=8,OR(COLUMN(INDIRECT(AN288, TRUE))&gt;=60,COLUMN(INDIRECT(AN288, TRUE))&lt;=9))</f>
        <v>0</v>
      </c>
      <c r="BO288" s="4" t="b" cm="1">
        <f t="array" aca="1" ref="BO288" ca="1">AND(ROW(INDIRECT(AO288,TRUE))&gt;=8,OR(COLUMN(INDIRECT(AO288, TRUE))&gt;=60,COLUMN(INDIRECT(AO288, TRUE))&lt;=9))</f>
        <v>0</v>
      </c>
      <c r="BP288" s="4" t="b" cm="1">
        <f t="array" aca="1" ref="BP288" ca="1">AND(ROW(INDIRECT(AP288,TRUE))&gt;=8,OR(COLUMN(INDIRECT(AP288, TRUE))&gt;=60,COLUMN(INDIRECT(AP288, TRUE))&lt;=9))</f>
        <v>0</v>
      </c>
      <c r="BQ288" s="4" t="b" cm="1">
        <f t="array" aca="1" ref="BQ288" ca="1">AND(ROW(INDIRECT(AQ288,TRUE))&gt;=8,OR(COLUMN(INDIRECT(AQ288, TRUE))&gt;=60,COLUMN(INDIRECT(AQ288, TRUE))&lt;=9))</f>
        <v>0</v>
      </c>
      <c r="BR288" s="4" t="b" cm="1">
        <f t="array" aca="1" ref="BR288" ca="1">AND(ROW(INDIRECT(AR288,TRUE))&gt;=8,OR(COLUMN(INDIRECT(AR288, TRUE))&gt;=60,COLUMN(INDIRECT(AR288, TRUE))&lt;=9))</f>
        <v>0</v>
      </c>
      <c r="BS288" s="4" t="b" cm="1">
        <f t="array" aca="1" ref="BS288" ca="1">AND(ROW(INDIRECT(AS288,TRUE))&gt;=8,OR(COLUMN(INDIRECT(AS288, TRUE))&gt;=60,COLUMN(INDIRECT(AS288, TRUE))&lt;=9))</f>
        <v>0</v>
      </c>
      <c r="BT288" s="4" t="b" cm="1">
        <f t="array" aca="1" ref="BT288" ca="1">AND(ROW(INDIRECT(AT288,TRUE))&gt;=8,OR(COLUMN(INDIRECT(AT288, TRUE))&gt;=60,COLUMN(INDIRECT(AT288, TRUE))&lt;=9))</f>
        <v>0</v>
      </c>
      <c r="BU288" s="4" t="b" cm="1">
        <f t="array" aca="1" ref="BU288" ca="1">AND(ROW(INDIRECT(AU288,TRUE))&gt;=8,OR(COLUMN(INDIRECT(AU288, TRUE))&gt;=60,COLUMN(INDIRECT(AU288, TRUE))&lt;=9))</f>
        <v>0</v>
      </c>
      <c r="BV288" s="4" t="b" cm="1">
        <f t="array" aca="1" ref="BV288" ca="1">AND(ROW(INDIRECT(AV288,TRUE))&gt;=8,OR(COLUMN(INDIRECT(AV288, TRUE))&gt;=60,COLUMN(INDIRECT(AV288, TRUE))&lt;=9))</f>
        <v>0</v>
      </c>
      <c r="BW288" s="4" t="b" cm="1">
        <f t="array" aca="1" ref="BW288" ca="1">AND(ROW(INDIRECT(AW288,TRUE))&gt;=8,OR(COLUMN(INDIRECT(AW288, TRUE))&gt;=60,COLUMN(INDIRECT(AW288, TRUE))&lt;=9))</f>
        <v>0</v>
      </c>
      <c r="BX288" s="4" t="b" cm="1">
        <f t="array" aca="1" ref="BX288" ca="1">AND(ROW(INDIRECT(AX288,TRUE))&gt;=8,OR(COLUMN(INDIRECT(AX288, TRUE))&gt;=60,COLUMN(INDIRECT(AX288, TRUE))&lt;=9))</f>
        <v>0</v>
      </c>
      <c r="BY288" s="4" t="b" cm="1">
        <f t="array" aca="1" ref="BY288" ca="1">AND(ROW(INDIRECT(AY288,TRUE))&gt;=8,OR(COLUMN(INDIRECT(AY288, TRUE))&gt;=60,COLUMN(INDIRECT(AY288, TRUE))&lt;=9))</f>
        <v>0</v>
      </c>
      <c r="BZ288" s="4" t="b" cm="1">
        <f t="array" aca="1" ref="BZ288" ca="1">AND(ROW(INDIRECT(AZ288,TRUE))&gt;=8,OR(COLUMN(INDIRECT(AZ288, TRUE))&gt;=60,COLUMN(INDIRECT(AZ288, TRUE))&lt;=9))</f>
        <v>0</v>
      </c>
      <c r="CA288" s="4" t="b" cm="1">
        <f t="array" aca="1" ref="CA288" ca="1">AND(ROW(INDIRECT(BA288,TRUE))&gt;=8,OR(COLUMN(INDIRECT(BA288, TRUE))&gt;=60,COLUMN(INDIRECT(BA288, TRUE))&lt;=9))</f>
        <v>0</v>
      </c>
      <c r="CB288" s="4" t="b" cm="1">
        <f t="array" aca="1" ref="CB288" ca="1">AND(ROW(INDIRECT(BB288,TRUE))&gt;=8,OR(COLUMN(INDIRECT(BB288, TRUE))&gt;=60,COLUMN(INDIRECT(BB288, TRUE))&lt;=9))</f>
        <v>1</v>
      </c>
      <c r="CC288" s="4" t="b" cm="1">
        <f t="array" aca="1" ref="CC288" ca="1">AND(ROW(INDIRECT(BC288,TRUE))&gt;=8,OR(COLUMN(INDIRECT(BC288, TRUE))&gt;=60,COLUMN(INDIRECT(BC288, TRUE))&lt;=9))</f>
        <v>0</v>
      </c>
      <c r="CD288" s="4" t="b" cm="1">
        <f t="array" aca="1" ref="CD288" ca="1">AND(ROW(INDIRECT(BD288,TRUE))&gt;=8,OR(COLUMN(INDIRECT(BD288, TRUE))&gt;=60,COLUMN(INDIRECT(BD288, TRUE))&lt;=9))</f>
        <v>1</v>
      </c>
      <c r="CE288" s="4" t="b" cm="1">
        <f t="array" aca="1" ref="CE288" ca="1">AND(ROW(INDIRECT(BE288,TRUE))&gt;=8,OR(COLUMN(INDIRECT(BE288, TRUE))&gt;=60,COLUMN(INDIRECT(BE288, TRUE))&lt;=9))</f>
        <v>0</v>
      </c>
      <c r="CF288" s="4" t="b" cm="1">
        <f t="array" aca="1" ref="CF288" ca="1">AND(ROW(INDIRECT(BF288,TRUE))&gt;=8,OR(COLUMN(INDIRECT(BF288, TRUE))&gt;=60,COLUMN(INDIRECT(BF288, TRUE))&lt;=9))</f>
        <v>0</v>
      </c>
      <c r="CG288" s="4"/>
      <c r="CH288" s="215">
        <f t="shared" ca="1" si="7"/>
        <v>21</v>
      </c>
      <c r="CI288" s="4"/>
    </row>
    <row r="289" spans="1:416" s="1" customFormat="1" ht="15" customHeight="1">
      <c r="B289" s="5"/>
      <c r="C289" s="5"/>
      <c r="D289" s="5"/>
      <c r="E289" s="5"/>
      <c r="F289" s="5"/>
      <c r="G289" s="5"/>
      <c r="H289" s="5"/>
      <c r="I289" s="5"/>
      <c r="AD289" s="6"/>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row>
    <row r="290" spans="1:416" ht="15"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c r="AA290" s="57"/>
      <c r="AB290" s="57"/>
      <c r="AC290" s="57"/>
      <c r="AD290" s="57"/>
      <c r="AE290" s="57"/>
      <c r="AF290" s="57"/>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57"/>
      <c r="BW290" s="57"/>
      <c r="BX290" s="57"/>
      <c r="BY290" s="57"/>
      <c r="BZ290" s="57"/>
      <c r="CA290" s="57"/>
      <c r="CB290" s="57"/>
      <c r="CC290" s="57"/>
      <c r="CD290" s="57"/>
      <c r="CE290" s="57"/>
      <c r="CF290" s="57"/>
      <c r="CG290" s="57"/>
      <c r="CH290" s="57"/>
      <c r="CI290" s="57"/>
      <c r="CJ290" s="57"/>
      <c r="CK290" s="57"/>
      <c r="CL290" s="57"/>
      <c r="CM290" s="57"/>
      <c r="CN290" s="57"/>
      <c r="CO290" s="57"/>
      <c r="CP290" s="57"/>
      <c r="CQ290" s="57"/>
      <c r="CR290" s="57"/>
      <c r="CS290" s="57"/>
      <c r="CT290" s="57"/>
      <c r="CU290" s="57"/>
      <c r="CV290" s="57"/>
      <c r="CW290" s="57"/>
      <c r="CX290" s="57"/>
      <c r="CY290" s="57"/>
      <c r="CZ290" s="57"/>
      <c r="DA290" s="57"/>
      <c r="DB290" s="57"/>
      <c r="DC290" s="57"/>
      <c r="DD290" s="57"/>
      <c r="DE290" s="57"/>
      <c r="DF290" s="57"/>
      <c r="DG290" s="57"/>
      <c r="DH290" s="57"/>
      <c r="DI290" s="57"/>
      <c r="DJ290" s="57"/>
      <c r="DK290" s="57"/>
      <c r="DL290" s="57"/>
      <c r="DM290" s="57"/>
      <c r="DN290" s="57"/>
      <c r="DO290" s="57"/>
      <c r="DP290" s="57"/>
      <c r="DQ290" s="57"/>
      <c r="DR290" s="57"/>
      <c r="DS290" s="57"/>
      <c r="DT290" s="57"/>
      <c r="DU290" s="57"/>
      <c r="DV290" s="57"/>
      <c r="DW290" s="57"/>
      <c r="DX290" s="57"/>
      <c r="DY290" s="57"/>
      <c r="DZ290" s="57"/>
      <c r="EA290" s="57"/>
      <c r="EB290" s="57"/>
      <c r="EC290" s="57"/>
      <c r="ED290" s="57"/>
      <c r="EE290" s="57"/>
      <c r="EF290" s="57"/>
      <c r="EG290" s="57"/>
      <c r="EH290" s="57"/>
      <c r="EI290" s="57"/>
      <c r="EJ290" s="57"/>
      <c r="EK290" s="57"/>
      <c r="EL290" s="57"/>
      <c r="EM290" s="57"/>
      <c r="EN290" s="57"/>
      <c r="EO290" s="57"/>
      <c r="EP290" s="57"/>
      <c r="EQ290" s="57"/>
      <c r="ER290" s="57"/>
      <c r="ES290" s="57"/>
      <c r="ET290" s="57"/>
      <c r="EU290" s="57"/>
      <c r="EV290" s="57"/>
      <c r="EW290" s="57"/>
      <c r="EX290" s="57"/>
      <c r="EY290" s="57"/>
      <c r="EZ290" s="57"/>
      <c r="FA290" s="57"/>
      <c r="FB290" s="57"/>
      <c r="FC290" s="57"/>
      <c r="FD290" s="57"/>
      <c r="FE290" s="57"/>
      <c r="FF290" s="57"/>
      <c r="FG290" s="57"/>
      <c r="FH290" s="57"/>
      <c r="FI290" s="57"/>
      <c r="FJ290" s="57"/>
      <c r="FK290" s="57"/>
      <c r="FL290" s="57"/>
      <c r="FM290" s="57"/>
      <c r="FN290" s="57"/>
      <c r="FO290" s="57"/>
      <c r="FP290" s="57"/>
      <c r="FQ290" s="57"/>
      <c r="FR290" s="57"/>
      <c r="FS290" s="57"/>
      <c r="FT290" s="57"/>
      <c r="FU290" s="57"/>
      <c r="FV290" s="57"/>
      <c r="FW290" s="57"/>
      <c r="FX290" s="57"/>
      <c r="FY290" s="57"/>
      <c r="FZ290" s="57"/>
      <c r="GA290" s="57"/>
      <c r="GB290" s="57"/>
      <c r="GC290" s="57"/>
      <c r="GD290" s="57"/>
      <c r="GE290" s="57"/>
      <c r="GF290" s="57"/>
      <c r="GG290" s="57"/>
      <c r="GH290" s="57"/>
      <c r="GI290" s="57"/>
      <c r="GJ290" s="57"/>
      <c r="GK290" s="57"/>
      <c r="GL290" s="57"/>
      <c r="GM290" s="57"/>
      <c r="GN290" s="57"/>
      <c r="GO290" s="57"/>
      <c r="GP290" s="57"/>
      <c r="GQ290" s="57"/>
      <c r="GR290" s="57"/>
      <c r="GS290" s="57"/>
      <c r="GT290" s="57"/>
      <c r="GU290" s="57"/>
      <c r="GV290" s="57"/>
      <c r="GW290" s="57"/>
      <c r="GX290" s="57"/>
      <c r="GY290" s="57"/>
      <c r="GZ290" s="57"/>
      <c r="HA290" s="57"/>
      <c r="HB290" s="57"/>
      <c r="HC290" s="57"/>
      <c r="HD290" s="57"/>
      <c r="HE290" s="57"/>
      <c r="HF290" s="57"/>
      <c r="HG290" s="57"/>
      <c r="HH290" s="57"/>
      <c r="HI290" s="57"/>
      <c r="HJ290" s="57"/>
      <c r="HK290" s="57"/>
      <c r="HL290" s="57"/>
      <c r="HM290" s="57"/>
      <c r="HN290" s="57"/>
      <c r="HO290" s="57"/>
      <c r="HP290" s="57"/>
      <c r="HQ290" s="57"/>
      <c r="HR290" s="57"/>
      <c r="HS290" s="57"/>
      <c r="HT290" s="57"/>
      <c r="HU290" s="57"/>
      <c r="HV290" s="57"/>
      <c r="HW290" s="57"/>
      <c r="HX290" s="57"/>
      <c r="HY290" s="57"/>
      <c r="HZ290" s="57"/>
      <c r="IA290" s="57"/>
      <c r="IB290" s="57"/>
      <c r="IC290" s="57"/>
      <c r="ID290" s="57"/>
      <c r="IE290" s="57"/>
      <c r="IF290" s="57"/>
      <c r="IG290" s="57"/>
      <c r="IH290" s="57"/>
      <c r="II290" s="57"/>
      <c r="IJ290" s="57"/>
      <c r="IK290" s="57"/>
      <c r="IL290" s="57"/>
      <c r="IM290" s="57"/>
      <c r="IN290" s="57"/>
      <c r="IO290" s="57"/>
      <c r="IP290" s="57"/>
      <c r="IQ290" s="57"/>
      <c r="IR290" s="57"/>
      <c r="IS290" s="57"/>
      <c r="IT290" s="57"/>
      <c r="IU290" s="57"/>
      <c r="IV290" s="57"/>
      <c r="IW290" s="57"/>
      <c r="IX290" s="57"/>
      <c r="IY290" s="57"/>
      <c r="IZ290" s="57"/>
      <c r="JA290" s="57"/>
      <c r="JB290" s="57"/>
      <c r="JC290" s="57"/>
      <c r="JD290" s="57"/>
      <c r="JE290" s="57"/>
      <c r="JF290" s="57"/>
      <c r="JG290" s="57"/>
      <c r="JH290" s="57"/>
      <c r="JI290" s="57"/>
      <c r="JJ290" s="57"/>
      <c r="JK290" s="57"/>
      <c r="JL290" s="57"/>
      <c r="JM290" s="57"/>
      <c r="JN290" s="57"/>
      <c r="JO290" s="57"/>
      <c r="JP290" s="57"/>
      <c r="JQ290" s="57"/>
      <c r="JR290" s="57"/>
      <c r="JS290" s="57"/>
      <c r="JT290" s="57"/>
      <c r="JU290" s="57"/>
      <c r="JV290" s="57"/>
      <c r="JW290" s="57"/>
      <c r="JX290" s="57"/>
      <c r="JY290" s="57"/>
      <c r="JZ290" s="57"/>
      <c r="KA290" s="57"/>
      <c r="KB290" s="57"/>
      <c r="KC290" s="57"/>
      <c r="KD290" s="57"/>
      <c r="KE290" s="57"/>
      <c r="KF290" s="57"/>
      <c r="KG290" s="57"/>
      <c r="KH290" s="57"/>
      <c r="KI290" s="57"/>
      <c r="KJ290" s="57"/>
      <c r="KK290" s="57"/>
      <c r="KL290" s="57"/>
      <c r="KM290" s="57"/>
      <c r="KN290" s="57"/>
      <c r="KO290" s="57"/>
      <c r="KP290" s="57"/>
      <c r="KQ290" s="57"/>
      <c r="KR290" s="57"/>
      <c r="KS290" s="57"/>
      <c r="KT290" s="57"/>
      <c r="KU290" s="57"/>
      <c r="KV290" s="57"/>
      <c r="KW290" s="57"/>
      <c r="KX290" s="57"/>
      <c r="KY290" s="57"/>
      <c r="KZ290" s="57"/>
      <c r="LA290" s="57"/>
      <c r="LB290" s="57"/>
      <c r="LC290" s="57"/>
      <c r="LD290" s="57"/>
      <c r="LE290" s="57"/>
      <c r="LF290" s="57"/>
      <c r="LG290" s="57"/>
      <c r="LH290" s="57"/>
      <c r="LI290" s="57"/>
      <c r="LJ290" s="57"/>
      <c r="LK290" s="57"/>
      <c r="LL290" s="57"/>
      <c r="LM290" s="57"/>
      <c r="LN290" s="57"/>
      <c r="LO290" s="57"/>
      <c r="LP290" s="57"/>
      <c r="LQ290" s="57"/>
      <c r="LR290" s="57"/>
      <c r="LS290" s="57"/>
      <c r="LT290" s="57"/>
      <c r="LU290" s="57"/>
      <c r="LV290" s="57"/>
      <c r="LW290" s="57"/>
      <c r="LX290" s="57"/>
      <c r="LY290" s="57"/>
      <c r="LZ290" s="57"/>
      <c r="MA290" s="57"/>
      <c r="MB290" s="57"/>
      <c r="MC290" s="57"/>
      <c r="MD290" s="57"/>
      <c r="ME290" s="57"/>
      <c r="MF290" s="57"/>
      <c r="MG290" s="57"/>
      <c r="MH290" s="57"/>
      <c r="MI290" s="57"/>
      <c r="MJ290" s="57"/>
      <c r="MK290" s="57"/>
      <c r="ML290" s="57"/>
      <c r="MM290" s="57"/>
      <c r="MN290" s="57"/>
      <c r="MO290" s="57"/>
      <c r="MP290" s="57"/>
      <c r="MQ290" s="57"/>
      <c r="MR290" s="57"/>
      <c r="MS290" s="57"/>
      <c r="MT290" s="57"/>
      <c r="MU290" s="57"/>
      <c r="MV290" s="57"/>
      <c r="MW290" s="57"/>
      <c r="MX290" s="57"/>
      <c r="MY290" s="57"/>
      <c r="MZ290" s="57"/>
      <c r="NA290" s="57"/>
      <c r="NB290" s="57"/>
      <c r="NC290" s="57"/>
      <c r="ND290" s="57"/>
      <c r="NE290" s="57"/>
      <c r="NF290" s="57"/>
      <c r="NG290" s="57"/>
      <c r="NH290" s="57"/>
      <c r="NI290" s="57"/>
      <c r="NJ290" s="57"/>
      <c r="NK290" s="57"/>
      <c r="NL290" s="57"/>
      <c r="NM290" s="57"/>
      <c r="NN290" s="57"/>
      <c r="NO290" s="57"/>
      <c r="NP290" s="57"/>
      <c r="NQ290" s="57"/>
      <c r="NR290" s="57"/>
      <c r="NS290" s="57"/>
      <c r="NT290" s="57"/>
      <c r="NU290" s="57"/>
      <c r="NV290" s="57"/>
      <c r="NW290" s="57"/>
      <c r="NX290" s="57"/>
      <c r="NY290" s="57"/>
      <c r="NZ290" s="57"/>
      <c r="OA290" s="57"/>
      <c r="OB290" s="57"/>
      <c r="OC290" s="57"/>
      <c r="OD290" s="57"/>
      <c r="OE290" s="57"/>
      <c r="OF290" s="57"/>
      <c r="OG290" s="57"/>
      <c r="OH290" s="57"/>
      <c r="OI290" s="57"/>
      <c r="OJ290" s="57"/>
      <c r="OK290" s="57"/>
      <c r="OL290" s="57"/>
      <c r="OM290" s="57"/>
      <c r="ON290" s="57"/>
      <c r="OO290" s="57"/>
      <c r="OP290" s="57"/>
      <c r="OQ290" s="57"/>
      <c r="OR290" s="57"/>
      <c r="OS290" s="57"/>
      <c r="OT290" s="57"/>
      <c r="OU290" s="57"/>
      <c r="OV290" s="57"/>
      <c r="OW290" s="57"/>
      <c r="OX290" s="57"/>
      <c r="OY290" s="57"/>
      <c r="OZ290" s="57"/>
    </row>
    <row r="291" spans="1:416" ht="19.5"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c r="AA291" s="57"/>
      <c r="AB291" s="57"/>
      <c r="AC291" s="57"/>
      <c r="AD291" s="57"/>
      <c r="AE291" s="57"/>
      <c r="AF291" s="57"/>
      <c r="AH291" s="4" t="s">
        <v>544</v>
      </c>
      <c r="AI291" s="4"/>
      <c r="AJ291" s="4"/>
      <c r="AK291" s="4"/>
      <c r="AL291" s="4"/>
      <c r="AM291" s="4"/>
      <c r="AN291" s="4"/>
      <c r="AO291" s="4"/>
      <c r="AP291" s="4"/>
      <c r="AQ291" s="4"/>
      <c r="AR291" s="4"/>
      <c r="AS291" s="4"/>
      <c r="AT291" s="4"/>
      <c r="AU291" s="4"/>
      <c r="AV291" s="57"/>
      <c r="AW291" s="57"/>
      <c r="AX291" s="57"/>
      <c r="AY291" s="57"/>
      <c r="AZ291" s="57"/>
      <c r="BA291" s="57"/>
      <c r="BB291" s="57"/>
      <c r="BC291" s="57"/>
      <c r="BD291" s="57"/>
      <c r="BE291" s="57"/>
      <c r="BF291" s="57"/>
      <c r="BG291" s="4"/>
      <c r="BH291" s="132" t="s">
        <v>546</v>
      </c>
      <c r="BK291" s="1">
        <f ca="1">COUNTIF(_xlfn.ANCHORARRAY(BH293),FALSE)</f>
        <v>180</v>
      </c>
      <c r="BN291" s="6"/>
      <c r="BO291" s="4"/>
      <c r="BP291" s="4"/>
      <c r="BQ291" s="4"/>
      <c r="BR291" s="4"/>
      <c r="BS291" s="4"/>
      <c r="BT291" s="4"/>
      <c r="BU291" s="4"/>
      <c r="BV291" s="4"/>
      <c r="BW291" s="4"/>
      <c r="BX291" s="4"/>
      <c r="BY291" s="4"/>
      <c r="BZ291" s="4"/>
      <c r="CA291" s="4"/>
      <c r="CB291" s="4"/>
      <c r="CC291" s="4"/>
      <c r="CD291" s="4"/>
      <c r="CE291" s="4"/>
      <c r="CF291" s="4"/>
      <c r="CG291" s="57"/>
      <c r="CH291" s="57"/>
      <c r="CI291" s="57"/>
      <c r="CJ291" s="57"/>
      <c r="CK291" s="57"/>
      <c r="CL291" s="57"/>
      <c r="CM291" s="57"/>
      <c r="CN291" s="57"/>
      <c r="CO291" s="57"/>
      <c r="CP291" s="57"/>
      <c r="CQ291" s="57"/>
      <c r="CR291" s="57"/>
      <c r="CS291" s="57"/>
      <c r="CT291" s="57"/>
      <c r="CU291" s="57"/>
      <c r="CV291" s="57"/>
      <c r="CW291" s="57"/>
      <c r="CX291" s="57"/>
      <c r="CY291" s="57"/>
      <c r="CZ291" s="57"/>
      <c r="DA291" s="57"/>
      <c r="DB291" s="57"/>
      <c r="DC291" s="57"/>
      <c r="DD291" s="57"/>
      <c r="DE291" s="57"/>
      <c r="DF291" s="57"/>
      <c r="DG291" s="57"/>
      <c r="DH291" s="57"/>
      <c r="DI291" s="57"/>
      <c r="DJ291" s="57"/>
      <c r="DK291" s="57"/>
      <c r="DL291" s="57"/>
      <c r="DM291" s="57"/>
      <c r="DN291" s="57"/>
      <c r="DO291" s="57"/>
      <c r="DP291" s="57"/>
      <c r="DQ291" s="57"/>
      <c r="DR291" s="57"/>
      <c r="DS291" s="57"/>
      <c r="DT291" s="57"/>
      <c r="DU291" s="57"/>
      <c r="DV291" s="57"/>
      <c r="DW291" s="57"/>
      <c r="DX291" s="57"/>
      <c r="DY291" s="57"/>
      <c r="DZ291" s="57"/>
      <c r="EA291" s="57"/>
      <c r="EB291" s="57"/>
      <c r="EC291" s="57"/>
      <c r="ED291" s="57"/>
      <c r="EE291" s="57"/>
      <c r="EF291" s="57"/>
      <c r="EG291" s="57"/>
      <c r="EH291" s="57"/>
      <c r="EI291" s="57"/>
      <c r="EJ291" s="57"/>
      <c r="EK291" s="57"/>
      <c r="EL291" s="57"/>
      <c r="EM291" s="57"/>
      <c r="EN291" s="57"/>
      <c r="EO291" s="57"/>
      <c r="EP291" s="57"/>
      <c r="EQ291" s="57"/>
      <c r="ER291" s="57"/>
      <c r="ES291" s="57"/>
      <c r="ET291" s="57"/>
      <c r="EU291" s="57"/>
      <c r="EV291" s="57"/>
      <c r="EW291" s="57"/>
      <c r="EX291" s="57"/>
      <c r="EY291" s="57"/>
      <c r="EZ291" s="57"/>
      <c r="FA291" s="57"/>
      <c r="FB291" s="57"/>
      <c r="FC291" s="57"/>
      <c r="FD291" s="57"/>
      <c r="FE291" s="57"/>
      <c r="FF291" s="57"/>
      <c r="FG291" s="57"/>
      <c r="FH291" s="57"/>
      <c r="FI291" s="57"/>
      <c r="FJ291" s="57"/>
      <c r="FK291" s="57"/>
      <c r="FL291" s="57"/>
      <c r="FM291" s="57"/>
      <c r="FN291" s="57"/>
      <c r="FO291" s="57"/>
      <c r="FP291" s="57"/>
      <c r="FQ291" s="57"/>
      <c r="FR291" s="57"/>
      <c r="FS291" s="57"/>
      <c r="FT291" s="57"/>
      <c r="FU291" s="57"/>
      <c r="FV291" s="57"/>
      <c r="FW291" s="57"/>
      <c r="FX291" s="57"/>
      <c r="FY291" s="57"/>
      <c r="FZ291" s="57"/>
      <c r="GA291" s="57"/>
      <c r="GB291" s="57"/>
      <c r="GC291" s="57"/>
      <c r="GD291" s="57"/>
      <c r="GE291" s="57"/>
      <c r="GF291" s="57"/>
      <c r="GG291" s="57"/>
      <c r="GH291" s="57"/>
      <c r="GI291" s="57"/>
      <c r="GJ291" s="57"/>
      <c r="GK291" s="57"/>
      <c r="GL291" s="57"/>
      <c r="GM291" s="57"/>
      <c r="GN291" s="57"/>
      <c r="GO291" s="57"/>
      <c r="GP291" s="57"/>
      <c r="GQ291" s="57"/>
      <c r="GR291" s="57"/>
      <c r="GS291" s="57"/>
      <c r="GT291" s="57"/>
      <c r="GU291" s="57"/>
      <c r="GV291" s="57"/>
      <c r="GW291" s="57"/>
      <c r="GX291" s="57"/>
      <c r="GY291" s="57"/>
      <c r="GZ291" s="57"/>
      <c r="HA291" s="57"/>
      <c r="HB291" s="57"/>
      <c r="HC291" s="57"/>
      <c r="HD291" s="57"/>
      <c r="HE291" s="57"/>
      <c r="HF291" s="57"/>
      <c r="HG291" s="57"/>
      <c r="HH291" s="57"/>
      <c r="HI291" s="57"/>
      <c r="HJ291" s="57"/>
      <c r="HK291" s="57"/>
      <c r="HL291" s="57"/>
      <c r="HM291" s="57"/>
      <c r="HN291" s="57"/>
      <c r="HO291" s="57"/>
      <c r="HP291" s="57"/>
      <c r="HQ291" s="57"/>
      <c r="HR291" s="57"/>
      <c r="HS291" s="57"/>
      <c r="HT291" s="57"/>
      <c r="HU291" s="57"/>
      <c r="HV291" s="57"/>
      <c r="HW291" s="57"/>
      <c r="HX291" s="57"/>
      <c r="HY291" s="57"/>
      <c r="HZ291" s="57"/>
      <c r="IA291" s="57"/>
      <c r="IB291" s="57"/>
      <c r="IC291" s="57"/>
      <c r="ID291" s="57"/>
      <c r="IE291" s="57"/>
      <c r="IF291" s="57"/>
      <c r="IG291" s="57"/>
      <c r="IH291" s="57"/>
      <c r="II291" s="57"/>
      <c r="IJ291" s="57"/>
      <c r="IK291" s="57"/>
      <c r="IL291" s="57"/>
      <c r="IM291" s="57"/>
      <c r="IN291" s="57"/>
      <c r="IO291" s="57"/>
      <c r="IP291" s="57"/>
      <c r="IQ291" s="57"/>
      <c r="IR291" s="57"/>
      <c r="IS291" s="57"/>
      <c r="IT291" s="57"/>
      <c r="IU291" s="57"/>
      <c r="IV291" s="57"/>
      <c r="IW291" s="57"/>
      <c r="IX291" s="57"/>
      <c r="IY291" s="57"/>
      <c r="IZ291" s="57"/>
      <c r="JA291" s="57"/>
      <c r="JB291" s="57"/>
      <c r="JC291" s="57"/>
      <c r="JD291" s="57"/>
      <c r="JE291" s="57"/>
      <c r="JF291" s="57"/>
      <c r="JG291" s="57"/>
      <c r="JH291" s="57"/>
      <c r="JI291" s="57"/>
      <c r="JJ291" s="57"/>
      <c r="JK291" s="57"/>
      <c r="JL291" s="57"/>
      <c r="JM291" s="57"/>
      <c r="JN291" s="57"/>
      <c r="JO291" s="57"/>
      <c r="JP291" s="57"/>
      <c r="JQ291" s="57"/>
      <c r="JR291" s="57"/>
      <c r="JS291" s="57"/>
      <c r="JT291" s="57"/>
      <c r="JU291" s="57"/>
      <c r="JV291" s="57"/>
      <c r="JW291" s="57"/>
      <c r="JX291" s="57"/>
      <c r="JY291" s="57"/>
      <c r="JZ291" s="57"/>
      <c r="KA291" s="57"/>
      <c r="KB291" s="57"/>
      <c r="KC291" s="57"/>
      <c r="KD291" s="57"/>
      <c r="KE291" s="57"/>
      <c r="KF291" s="57"/>
      <c r="KG291" s="57"/>
      <c r="KH291" s="57"/>
      <c r="KI291" s="57"/>
      <c r="KJ291" s="57"/>
      <c r="KK291" s="57"/>
      <c r="KL291" s="57"/>
      <c r="KM291" s="57"/>
      <c r="KN291" s="57"/>
      <c r="KO291" s="57"/>
      <c r="KP291" s="57"/>
      <c r="KQ291" s="57"/>
      <c r="KR291" s="57"/>
      <c r="KS291" s="57"/>
      <c r="KT291" s="57"/>
      <c r="KU291" s="57"/>
      <c r="KV291" s="57"/>
      <c r="KW291" s="57"/>
      <c r="KX291" s="57"/>
      <c r="KY291" s="57"/>
      <c r="KZ291" s="57"/>
      <c r="LA291" s="57"/>
      <c r="LB291" s="57"/>
      <c r="LC291" s="57"/>
      <c r="LD291" s="57"/>
      <c r="LE291" s="57"/>
      <c r="LF291" s="57"/>
      <c r="LG291" s="57"/>
      <c r="LH291" s="57"/>
      <c r="LI291" s="57"/>
      <c r="LJ291" s="57"/>
      <c r="LK291" s="57"/>
      <c r="LL291" s="57"/>
      <c r="LM291" s="57"/>
      <c r="LN291" s="57"/>
      <c r="LO291" s="57"/>
      <c r="LP291" s="57"/>
      <c r="LQ291" s="57"/>
      <c r="LR291" s="57"/>
      <c r="LS291" s="57"/>
      <c r="LT291" s="57"/>
      <c r="LU291" s="57"/>
      <c r="LV291" s="57"/>
      <c r="LW291" s="57"/>
      <c r="LX291" s="57"/>
      <c r="LY291" s="57"/>
      <c r="LZ291" s="57"/>
      <c r="MA291" s="57"/>
      <c r="MB291" s="57"/>
      <c r="MC291" s="57"/>
      <c r="MD291" s="57"/>
      <c r="ME291" s="57"/>
      <c r="MF291" s="57"/>
      <c r="MG291" s="57"/>
      <c r="MH291" s="57"/>
      <c r="MI291" s="57"/>
      <c r="MJ291" s="57"/>
      <c r="MK291" s="57"/>
      <c r="ML291" s="57"/>
      <c r="MM291" s="57"/>
      <c r="MN291" s="57"/>
      <c r="MO291" s="57"/>
      <c r="MP291" s="57"/>
      <c r="MQ291" s="57"/>
      <c r="MR291" s="57"/>
      <c r="MS291" s="57"/>
      <c r="MT291" s="57"/>
      <c r="MU291" s="57"/>
      <c r="MV291" s="57"/>
      <c r="MW291" s="57"/>
      <c r="MX291" s="57"/>
      <c r="MY291" s="57"/>
      <c r="MZ291" s="57"/>
      <c r="NA291" s="57"/>
      <c r="NB291" s="57"/>
      <c r="NC291" s="57"/>
      <c r="ND291" s="57"/>
      <c r="NE291" s="57"/>
      <c r="NF291" s="57"/>
      <c r="NG291" s="57"/>
      <c r="NH291" s="57"/>
      <c r="NI291" s="57"/>
      <c r="NJ291" s="57"/>
      <c r="NK291" s="57"/>
      <c r="NL291" s="57"/>
      <c r="NM291" s="57"/>
      <c r="NN291" s="57"/>
      <c r="NO291" s="57"/>
      <c r="NP291" s="57"/>
      <c r="NQ291" s="57"/>
      <c r="NR291" s="57"/>
      <c r="NS291" s="57"/>
      <c r="NT291" s="57"/>
      <c r="NU291" s="57"/>
      <c r="NV291" s="57"/>
      <c r="NW291" s="57"/>
      <c r="NX291" s="57"/>
      <c r="NY291" s="57"/>
      <c r="NZ291" s="57"/>
      <c r="OA291" s="57"/>
      <c r="OB291" s="57"/>
      <c r="OC291" s="57"/>
      <c r="OD291" s="57"/>
      <c r="OE291" s="57"/>
      <c r="OF291" s="57"/>
      <c r="OG291" s="57"/>
      <c r="OH291" s="57"/>
      <c r="OI291" s="57"/>
      <c r="OJ291" s="57"/>
      <c r="OK291" s="57"/>
      <c r="OL291" s="57"/>
      <c r="OM291" s="57"/>
      <c r="ON291" s="57"/>
      <c r="OO291" s="57"/>
      <c r="OP291" s="57"/>
      <c r="OQ291" s="57"/>
      <c r="OR291" s="57"/>
      <c r="OS291" s="57"/>
      <c r="OT291" s="57"/>
      <c r="OU291" s="57"/>
      <c r="OV291" s="57"/>
      <c r="OW291" s="57"/>
      <c r="OX291" s="57"/>
      <c r="OY291" s="57"/>
      <c r="OZ291" s="57"/>
    </row>
    <row r="292" spans="1:416" ht="14.85"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c r="AA292" s="57"/>
      <c r="AB292" s="57"/>
      <c r="AC292" s="57"/>
      <c r="AD292" s="57"/>
      <c r="AE292" s="57"/>
      <c r="AF292" s="57"/>
      <c r="AH292" s="4"/>
      <c r="AI292" s="4"/>
      <c r="AJ292" s="4"/>
      <c r="AK292" s="4"/>
      <c r="AL292" s="4"/>
      <c r="AM292" s="4"/>
      <c r="AN292" s="4"/>
      <c r="AO292" s="4"/>
      <c r="AP292" s="4"/>
      <c r="AQ292" s="4"/>
      <c r="AR292" s="4"/>
      <c r="AS292" s="4"/>
      <c r="AT292" s="4"/>
      <c r="AU292" s="4"/>
      <c r="AV292" s="57"/>
      <c r="AW292" s="57"/>
      <c r="AX292" s="57"/>
      <c r="AY292" s="57"/>
      <c r="AZ292" s="57"/>
      <c r="BA292" s="57"/>
      <c r="BB292" s="57"/>
      <c r="BC292" s="57"/>
      <c r="BD292" s="57"/>
      <c r="BE292" s="57"/>
      <c r="BF292" s="57"/>
      <c r="BG292" s="4"/>
      <c r="BN292" s="6"/>
      <c r="BO292" s="4"/>
      <c r="BP292" s="4"/>
      <c r="BQ292" s="4"/>
      <c r="BR292" s="4"/>
      <c r="BS292" s="4"/>
      <c r="BT292" s="4"/>
      <c r="BU292" s="4"/>
      <c r="BV292" s="4"/>
      <c r="BW292" s="4"/>
      <c r="BX292" s="4"/>
      <c r="BY292" s="4"/>
      <c r="BZ292" s="4"/>
      <c r="CA292" s="4"/>
      <c r="CB292" s="4"/>
      <c r="CC292" s="4"/>
      <c r="CD292" s="4"/>
      <c r="CE292" s="4"/>
      <c r="CF292" s="4"/>
      <c r="CG292" s="57"/>
      <c r="CH292" s="57"/>
      <c r="CI292" s="57"/>
      <c r="CJ292" s="57"/>
      <c r="CK292" s="57"/>
      <c r="CL292" s="57"/>
      <c r="CM292" s="57"/>
      <c r="CN292" s="57"/>
      <c r="CO292" s="57"/>
      <c r="CP292" s="57"/>
      <c r="CQ292" s="57"/>
      <c r="CR292" s="57"/>
      <c r="CS292" s="57"/>
      <c r="CT292" s="57"/>
      <c r="CU292" s="57"/>
      <c r="CV292" s="57"/>
      <c r="CW292" s="57"/>
      <c r="CX292" s="57"/>
      <c r="CY292" s="57"/>
      <c r="CZ292" s="57"/>
      <c r="DA292" s="57"/>
      <c r="DB292" s="57"/>
      <c r="DC292" s="57"/>
      <c r="DD292" s="57"/>
      <c r="DE292" s="57"/>
      <c r="DF292" s="57"/>
      <c r="DG292" s="57"/>
      <c r="DH292" s="57"/>
      <c r="DI292" s="57"/>
      <c r="DJ292" s="57"/>
      <c r="DK292" s="57"/>
      <c r="DL292" s="57"/>
      <c r="DM292" s="57"/>
      <c r="DN292" s="57"/>
      <c r="DO292" s="57"/>
      <c r="DP292" s="57"/>
      <c r="DQ292" s="57"/>
      <c r="DR292" s="57"/>
      <c r="DS292" s="57"/>
      <c r="DT292" s="57"/>
      <c r="DU292" s="57"/>
      <c r="DV292" s="57"/>
      <c r="DW292" s="57"/>
      <c r="DX292" s="57"/>
      <c r="DY292" s="57"/>
      <c r="DZ292" s="57"/>
      <c r="EA292" s="57"/>
      <c r="EB292" s="57"/>
      <c r="EC292" s="57"/>
      <c r="ED292" s="57"/>
      <c r="EE292" s="57"/>
      <c r="EF292" s="57"/>
      <c r="EG292" s="57"/>
      <c r="EH292" s="57"/>
      <c r="EI292" s="57"/>
      <c r="EJ292" s="57"/>
      <c r="EK292" s="57"/>
      <c r="EL292" s="57"/>
      <c r="EM292" s="57"/>
      <c r="EN292" s="57"/>
      <c r="EO292" s="57"/>
      <c r="EP292" s="57"/>
      <c r="EQ292" s="57"/>
      <c r="ER292" s="57"/>
      <c r="ES292" s="57"/>
      <c r="ET292" s="57"/>
      <c r="EU292" s="57"/>
      <c r="EV292" s="57"/>
      <c r="EW292" s="57"/>
      <c r="EX292" s="57"/>
      <c r="EY292" s="57"/>
      <c r="EZ292" s="57"/>
      <c r="FA292" s="57"/>
      <c r="FB292" s="57"/>
      <c r="FC292" s="57"/>
      <c r="FD292" s="57"/>
      <c r="FE292" s="57"/>
      <c r="FF292" s="57"/>
      <c r="FG292" s="57"/>
      <c r="FH292" s="57"/>
      <c r="FI292" s="57"/>
      <c r="FJ292" s="57"/>
      <c r="FK292" s="57"/>
      <c r="FL292" s="57"/>
      <c r="FM292" s="57"/>
      <c r="FN292" s="57"/>
      <c r="FO292" s="57"/>
      <c r="FP292" s="57"/>
      <c r="FQ292" s="57"/>
      <c r="FR292" s="57"/>
      <c r="FS292" s="57"/>
      <c r="FT292" s="57"/>
      <c r="FU292" s="57"/>
      <c r="FV292" s="57"/>
      <c r="FW292" s="57"/>
      <c r="FX292" s="57"/>
      <c r="FY292" s="57"/>
      <c r="FZ292" s="57"/>
      <c r="GA292" s="57"/>
      <c r="GB292" s="57"/>
      <c r="GC292" s="57"/>
      <c r="GD292" s="57"/>
      <c r="GE292" s="57"/>
      <c r="GF292" s="57"/>
      <c r="GG292" s="57"/>
      <c r="GH292" s="57"/>
      <c r="GI292" s="57"/>
      <c r="GJ292" s="57"/>
      <c r="GK292" s="57"/>
      <c r="GL292" s="57"/>
      <c r="GM292" s="57"/>
      <c r="GN292" s="57"/>
      <c r="GO292" s="57"/>
      <c r="GP292" s="57"/>
      <c r="GQ292" s="57"/>
      <c r="GR292" s="57"/>
      <c r="GS292" s="57"/>
      <c r="GT292" s="57"/>
      <c r="GU292" s="57"/>
      <c r="GV292" s="57"/>
      <c r="GW292" s="57"/>
      <c r="GX292" s="57"/>
      <c r="GY292" s="57"/>
      <c r="GZ292" s="57"/>
      <c r="HA292" s="57"/>
      <c r="HB292" s="57"/>
      <c r="HC292" s="57"/>
      <c r="HD292" s="57"/>
      <c r="HE292" s="57"/>
      <c r="HF292" s="57"/>
      <c r="HG292" s="57"/>
      <c r="HH292" s="57"/>
      <c r="HI292" s="57"/>
      <c r="HJ292" s="57"/>
      <c r="HK292" s="57"/>
      <c r="HL292" s="57"/>
      <c r="HM292" s="57"/>
      <c r="HN292" s="57"/>
      <c r="HO292" s="57"/>
      <c r="HP292" s="57"/>
      <c r="HQ292" s="57"/>
      <c r="HR292" s="57"/>
      <c r="HS292" s="57"/>
      <c r="HT292" s="57"/>
      <c r="HU292" s="57"/>
      <c r="HV292" s="57"/>
      <c r="HW292" s="57"/>
      <c r="HX292" s="57"/>
      <c r="HY292" s="57"/>
      <c r="HZ292" s="57"/>
      <c r="IA292" s="57"/>
      <c r="IB292" s="57"/>
      <c r="IC292" s="57"/>
      <c r="ID292" s="57"/>
      <c r="IE292" s="57"/>
      <c r="IF292" s="57"/>
      <c r="IG292" s="57"/>
      <c r="IH292" s="57"/>
      <c r="II292" s="57"/>
      <c r="IJ292" s="57"/>
      <c r="IK292" s="57"/>
      <c r="IL292" s="57"/>
      <c r="IM292" s="57"/>
      <c r="IN292" s="57"/>
      <c r="IO292" s="57"/>
      <c r="IP292" s="57"/>
      <c r="IQ292" s="57"/>
      <c r="IR292" s="57"/>
      <c r="IS292" s="57"/>
      <c r="IT292" s="57"/>
      <c r="IU292" s="57"/>
      <c r="IV292" s="57"/>
      <c r="IW292" s="57"/>
      <c r="IX292" s="57"/>
      <c r="IY292" s="57"/>
      <c r="IZ292" s="57"/>
      <c r="JA292" s="57"/>
      <c r="JB292" s="57"/>
      <c r="JC292" s="57"/>
      <c r="JD292" s="57"/>
      <c r="JE292" s="57"/>
      <c r="JF292" s="57"/>
      <c r="JG292" s="57"/>
      <c r="JH292" s="57"/>
      <c r="JI292" s="57"/>
      <c r="JJ292" s="57"/>
      <c r="JK292" s="57"/>
      <c r="JL292" s="57"/>
      <c r="JM292" s="57"/>
      <c r="JN292" s="57"/>
      <c r="JO292" s="57"/>
      <c r="JP292" s="57"/>
      <c r="JQ292" s="57"/>
      <c r="JR292" s="57"/>
      <c r="JS292" s="57"/>
      <c r="JT292" s="57"/>
      <c r="JU292" s="57"/>
      <c r="JV292" s="57"/>
      <c r="JW292" s="57"/>
      <c r="JX292" s="57"/>
      <c r="JY292" s="57"/>
      <c r="JZ292" s="57"/>
      <c r="KA292" s="57"/>
      <c r="KB292" s="57"/>
      <c r="KC292" s="57"/>
      <c r="KD292" s="57"/>
      <c r="KE292" s="57"/>
      <c r="KF292" s="57"/>
      <c r="KG292" s="57"/>
      <c r="KH292" s="57"/>
      <c r="KI292" s="57"/>
      <c r="KJ292" s="57"/>
      <c r="KK292" s="57"/>
      <c r="KL292" s="57"/>
      <c r="KM292" s="57"/>
      <c r="KN292" s="57"/>
      <c r="KO292" s="57"/>
      <c r="KP292" s="57"/>
      <c r="KQ292" s="57"/>
      <c r="KR292" s="57"/>
      <c r="KS292" s="57"/>
      <c r="KT292" s="57"/>
      <c r="KU292" s="57"/>
      <c r="KV292" s="57"/>
      <c r="KW292" s="57"/>
      <c r="KX292" s="57"/>
      <c r="KY292" s="57"/>
      <c r="KZ292" s="57"/>
      <c r="LA292" s="57"/>
      <c r="LB292" s="57"/>
      <c r="LC292" s="57"/>
      <c r="LD292" s="57"/>
      <c r="LE292" s="57"/>
      <c r="LF292" s="57"/>
      <c r="LG292" s="57"/>
      <c r="LH292" s="57"/>
      <c r="LI292" s="57"/>
      <c r="LJ292" s="57"/>
      <c r="LK292" s="57"/>
      <c r="LL292" s="57"/>
      <c r="LM292" s="57"/>
      <c r="LN292" s="57"/>
      <c r="LO292" s="57"/>
      <c r="LP292" s="57"/>
      <c r="LQ292" s="57"/>
      <c r="LR292" s="57"/>
      <c r="LS292" s="57"/>
      <c r="LT292" s="57"/>
      <c r="LU292" s="57"/>
      <c r="LV292" s="57"/>
      <c r="LW292" s="57"/>
      <c r="LX292" s="57"/>
      <c r="LY292" s="57"/>
      <c r="LZ292" s="57"/>
      <c r="MA292" s="57"/>
      <c r="MB292" s="57"/>
      <c r="MC292" s="57"/>
      <c r="MD292" s="57"/>
      <c r="ME292" s="57"/>
      <c r="MF292" s="57"/>
      <c r="MG292" s="57"/>
      <c r="MH292" s="57"/>
      <c r="MI292" s="57"/>
      <c r="MJ292" s="57"/>
      <c r="MK292" s="57"/>
      <c r="ML292" s="57"/>
      <c r="MM292" s="57"/>
      <c r="MN292" s="57"/>
      <c r="MO292" s="57"/>
      <c r="MP292" s="57"/>
      <c r="MQ292" s="57"/>
      <c r="MR292" s="57"/>
      <c r="MS292" s="57"/>
      <c r="MT292" s="57"/>
      <c r="MU292" s="57"/>
      <c r="MV292" s="57"/>
      <c r="MW292" s="57"/>
      <c r="MX292" s="57"/>
      <c r="MY292" s="57"/>
      <c r="MZ292" s="57"/>
      <c r="NA292" s="57"/>
      <c r="NB292" s="57"/>
      <c r="NC292" s="57"/>
      <c r="ND292" s="57"/>
      <c r="NE292" s="57"/>
      <c r="NF292" s="57"/>
      <c r="NG292" s="57"/>
      <c r="NH292" s="57"/>
      <c r="NI292" s="57"/>
      <c r="NJ292" s="57"/>
      <c r="NK292" s="57"/>
      <c r="NL292" s="57"/>
      <c r="NM292" s="57"/>
      <c r="NN292" s="57"/>
      <c r="NO292" s="57"/>
      <c r="NP292" s="57"/>
      <c r="NQ292" s="57"/>
      <c r="NR292" s="57"/>
      <c r="NS292" s="57"/>
      <c r="NT292" s="57"/>
      <c r="NU292" s="57"/>
      <c r="NV292" s="57"/>
      <c r="NW292" s="57"/>
      <c r="NX292" s="57"/>
      <c r="NY292" s="57"/>
      <c r="NZ292" s="57"/>
      <c r="OA292" s="57"/>
      <c r="OB292" s="57"/>
      <c r="OC292" s="57"/>
      <c r="OD292" s="57"/>
      <c r="OE292" s="57"/>
      <c r="OF292" s="57"/>
      <c r="OG292" s="57"/>
      <c r="OH292" s="57"/>
      <c r="OI292" s="57"/>
      <c r="OJ292" s="57"/>
      <c r="OK292" s="57"/>
      <c r="OL292" s="57"/>
      <c r="OM292" s="57"/>
      <c r="ON292" s="57"/>
      <c r="OO292" s="57"/>
      <c r="OP292" s="57"/>
      <c r="OQ292" s="57"/>
      <c r="OR292" s="57"/>
      <c r="OS292" s="57"/>
      <c r="OT292" s="57"/>
      <c r="OU292" s="57"/>
      <c r="OV292" s="57"/>
      <c r="OW292" s="57"/>
      <c r="OX292" s="57"/>
      <c r="OY292" s="57"/>
      <c r="OZ292" s="57"/>
    </row>
    <row r="293" spans="1:416" ht="14.85" customHeight="1">
      <c r="A293" s="57"/>
      <c r="B293" s="57"/>
      <c r="C293" s="57"/>
      <c r="D293" s="57"/>
      <c r="E293" s="57"/>
      <c r="F293" s="57"/>
      <c r="G293" s="87"/>
      <c r="H293" s="57"/>
      <c r="I293" s="57"/>
      <c r="J293" s="57"/>
      <c r="K293" s="57"/>
      <c r="L293" s="57"/>
      <c r="M293" s="57"/>
      <c r="N293" s="57"/>
      <c r="O293" s="57"/>
      <c r="P293" s="57"/>
      <c r="Q293" s="57"/>
      <c r="R293" s="57"/>
      <c r="S293" s="57"/>
      <c r="T293" s="57"/>
      <c r="U293" s="57"/>
      <c r="V293" s="57"/>
      <c r="W293" s="57"/>
      <c r="X293" s="57"/>
      <c r="Y293" s="57"/>
      <c r="Z293" s="57"/>
      <c r="AA293" s="57"/>
      <c r="AB293" s="57"/>
      <c r="AC293" s="57"/>
      <c r="AD293" s="57"/>
      <c r="AE293" s="57"/>
      <c r="AF293" s="57"/>
      <c r="AH293" s="4" t="str" cm="1">
        <f t="array" aca="1" ref="AH293" ca="1">_xlfn.LET(
_xlpm.startCell, INDIRECT(G269),
_xlpm.row, IF(_xlfn.XLOOKUP(LEFT(H269),$L$157:$L$164,$M$157:$M$164,,0,1),--RIGHT(H269)*_xlfn.XLOOKUP(LEFT(H269),$L$157:$L$164,$O$157:$O$164,,0,1),0),
_xlpm.col, IF(_xlfn.XLOOKUP(LEFT(H269),$L$157:$L$164,$N$157:$N$164,,0,1),--RIGHT(H269)*_xlfn.XLOOKUP(LEFT(H269),$L$157:$L$164,$P$157:$P$164,,0,1),0),
_xlpm.adjRow, IF(ROW(_xlpm.startCell) + _xlpm.row &lt;= 0, 1, _xlpm.row),
_xlpm.adjCol, IF(COLUMN(_xlpm.startCell) + _xlpm.col &lt;= 0, 1, _xlpm.col),
_xlpm.ref, OFFSET(INDIRECT(G269),_xlpm.adjRow,_xlpm.adjCol,1,1),
ADDRESS(ROW(_xlpm.ref),COLUMN(_xlpm.ref),4,1))</f>
        <v>Z17</v>
      </c>
      <c r="AI293" s="4" t="str" cm="1">
        <f t="array" aca="1" ref="AI293" ca="1">_xlfn.LET(
_xlpm.startCell, INDIRECT(AH269),
_xlpm.row, IF(_xlfn.XLOOKUP(LEFT(I269),$L$157:$L$164,$M$157:$M$164,,0,1),--RIGHT(I269)*_xlfn.XLOOKUP(LEFT(I269),$L$157:$L$164,$O$157:$O$164,,0,1),0),
_xlpm.col, IF(_xlfn.XLOOKUP(LEFT(I269),$L$157:$L$164,$N$157:$N$164,,0,1),--RIGHT(I269)*_xlfn.XLOOKUP(LEFT(I269),$L$157:$L$164,$P$157:$P$164,,0,1),0),
_xlpm.adjRow, IF(ROW(_xlpm.startCell) + _xlpm.row &lt;= 0, 1, _xlpm.row),
_xlpm.adjCol, IF(COLUMN(_xlpm.startCell) + _xlpm.col &lt;= 0, 1, _xlpm.col),
_xlpm.ref, OFFSET(INDIRECT(AH269),_xlpm.adjRow,_xlpm.adjCol,1,1),
ADDRESS(ROW(_xlpm.ref),COLUMN(_xlpm.ref),4,1))</f>
        <v>Z19</v>
      </c>
      <c r="AJ293" s="4" t="str" cm="1">
        <f t="array" aca="1" ref="AJ293" ca="1">_xlfn.LET(
_xlpm.startCell, INDIRECT(AI269),
_xlpm.row, IF(_xlfn.XLOOKUP(LEFT(J269),$L$157:$L$164,$M$157:$M$164,,0,1),--RIGHT(J269)*_xlfn.XLOOKUP(LEFT(J269),$L$157:$L$164,$O$157:$O$164,,0,1),0),
_xlpm.col, IF(_xlfn.XLOOKUP(LEFT(J269),$L$157:$L$164,$N$157:$N$164,,0,1),--RIGHT(J269)*_xlfn.XLOOKUP(LEFT(J269),$L$157:$L$164,$P$157:$P$164,,0,1),0),
_xlpm.adjRow, IF(ROW(_xlpm.startCell) + _xlpm.row &lt;= 0, 1, _xlpm.row),
_xlpm.adjCol, IF(COLUMN(_xlpm.startCell) + _xlpm.col &lt;= 0, 1, _xlpm.col),
_xlpm.ref, OFFSET(INDIRECT(AI269),_xlpm.adjRow,_xlpm.adjCol,1,1),
ADDRESS(ROW(_xlpm.ref),COLUMN(_xlpm.ref),4,1))</f>
        <v>R19</v>
      </c>
      <c r="AK293" s="4" t="str" cm="1">
        <f t="array" aca="1" ref="AK293" ca="1">_xlfn.LET(
_xlpm.startCell, INDIRECT(AJ269),
_xlpm.row, IF(_xlfn.XLOOKUP(LEFT(K269),$L$157:$L$164,$M$157:$M$164,,0,1),--RIGHT(K269)*_xlfn.XLOOKUP(LEFT(K269),$L$157:$L$164,$O$157:$O$164,,0,1),0),
_xlpm.col, IF(_xlfn.XLOOKUP(LEFT(K269),$L$157:$L$164,$N$157:$N$164,,0,1),--RIGHT(K269)*_xlfn.XLOOKUP(LEFT(K269),$L$157:$L$164,$P$157:$P$164,,0,1),0),
_xlpm.adjRow, IF(ROW(_xlpm.startCell) + _xlpm.row &lt;= 0, 1, _xlpm.row),
_xlpm.adjCol, IF(COLUMN(_xlpm.startCell) + _xlpm.col &lt;= 0, 1, _xlpm.col),
_xlpm.ref, OFFSET(INDIRECT(AJ269),_xlpm.adjRow,_xlpm.adjCol,1,1),
ADDRESS(ROW(_xlpm.ref),COLUMN(_xlpm.ref),4,1))</f>
        <v>Q18</v>
      </c>
      <c r="AL293" s="4" t="str" cm="1">
        <f t="array" aca="1" ref="AL293" ca="1">_xlfn.LET(
_xlpm.startCell, INDIRECT(AK269),
_xlpm.row, IF(_xlfn.XLOOKUP(LEFT(L269),$L$157:$L$164,$M$157:$M$164,,0,1),--RIGHT(L269)*_xlfn.XLOOKUP(LEFT(L269),$L$157:$L$164,$O$157:$O$164,,0,1),0),
_xlpm.col, IF(_xlfn.XLOOKUP(LEFT(L269),$L$157:$L$164,$N$157:$N$164,,0,1),--RIGHT(L269)*_xlfn.XLOOKUP(LEFT(L269),$L$157:$L$164,$P$157:$P$164,,0,1),0),
_xlpm.adjRow, IF(ROW(_xlpm.startCell) + _xlpm.row &lt;= 0, 1, _xlpm.row),
_xlpm.adjCol, IF(COLUMN(_xlpm.startCell) + _xlpm.col &lt;= 0, 1, _xlpm.col),
_xlpm.ref, OFFSET(INDIRECT(AK269),_xlpm.adjRow,_xlpm.adjCol,1,1),
ADDRESS(ROW(_xlpm.ref),COLUMN(_xlpm.ref),4,1))</f>
        <v>M14</v>
      </c>
      <c r="AM293" s="4" t="str" cm="1">
        <f t="array" aca="1" ref="AM293" ca="1">_xlfn.LET(
_xlpm.startCell, INDIRECT(AL269),
_xlpm.row, IF(_xlfn.XLOOKUP(LEFT(M269),$L$157:$L$164,$M$157:$M$164,,0,1),--RIGHT(M269)*_xlfn.XLOOKUP(LEFT(M269),$L$157:$L$164,$O$157:$O$164,,0,1),0),
_xlpm.col, IF(_xlfn.XLOOKUP(LEFT(M269),$L$157:$L$164,$N$157:$N$164,,0,1),--RIGHT(M269)*_xlfn.XLOOKUP(LEFT(M269),$L$157:$L$164,$P$157:$P$164,,0,1),0),
_xlpm.adjRow, IF(ROW(_xlpm.startCell) + _xlpm.row &lt;= 0, 1, _xlpm.row),
_xlpm.adjCol, IF(COLUMN(_xlpm.startCell) + _xlpm.col &lt;= 0, 1, _xlpm.col),
_xlpm.ref, OFFSET(INDIRECT(AL269),_xlpm.adjRow,_xlpm.adjCol,1,1),
ADDRESS(ROW(_xlpm.ref),COLUMN(_xlpm.ref),4,1))</f>
        <v>T21</v>
      </c>
      <c r="AN293" s="4" t="str" cm="1">
        <f t="array" aca="1" ref="AN293" ca="1">_xlfn.LET(
_xlpm.startCell, INDIRECT(AM269),
_xlpm.row, IF(_xlfn.XLOOKUP(LEFT(N269),$L$157:$L$164,$M$157:$M$164,,0,1),--RIGHT(N269)*_xlfn.XLOOKUP(LEFT(N269),$L$157:$L$164,$O$157:$O$164,,0,1),0),
_xlpm.col, IF(_xlfn.XLOOKUP(LEFT(N269),$L$157:$L$164,$N$157:$N$164,,0,1),--RIGHT(N269)*_xlfn.XLOOKUP(LEFT(N269),$L$157:$L$164,$P$157:$P$164,,0,1),0),
_xlpm.adjRow, IF(ROW(_xlpm.startCell) + _xlpm.row &lt;= 0, 1, _xlpm.row),
_xlpm.adjCol, IF(COLUMN(_xlpm.startCell) + _xlpm.col &lt;= 0, 1, _xlpm.col),
_xlpm.ref, OFFSET(INDIRECT(AM269),_xlpm.adjRow,_xlpm.adjCol,1,1),
ADDRESS(ROW(_xlpm.ref),COLUMN(_xlpm.ref),4,1))</f>
        <v>T28</v>
      </c>
      <c r="AO293" s="4" t="str" cm="1">
        <f t="array" aca="1" ref="AO293" ca="1">_xlfn.LET(
_xlpm.startCell, INDIRECT(AN269),
_xlpm.row, IF(_xlfn.XLOOKUP(LEFT(O269),$L$157:$L$164,$M$157:$M$164,,0,1),--RIGHT(O269)*_xlfn.XLOOKUP(LEFT(O269),$L$157:$L$164,$O$157:$O$164,,0,1),0),
_xlpm.col, IF(_xlfn.XLOOKUP(LEFT(O269),$L$157:$L$164,$N$157:$N$164,,0,1),--RIGHT(O269)*_xlfn.XLOOKUP(LEFT(O269),$L$157:$L$164,$P$157:$P$164,,0,1),0),
_xlpm.adjRow, IF(ROW(_xlpm.startCell) + _xlpm.row &lt;= 0, 1, _xlpm.row),
_xlpm.adjCol, IF(COLUMN(_xlpm.startCell) + _xlpm.col &lt;= 0, 1, _xlpm.col),
_xlpm.ref, OFFSET(INDIRECT(AN269),_xlpm.adjRow,_xlpm.adjCol,1,1),
ADDRESS(ROW(_xlpm.ref),COLUMN(_xlpm.ref),4,1))</f>
        <v>T20</v>
      </c>
      <c r="AP293" s="4" t="str" cm="1">
        <f t="array" aca="1" ref="AP293" ca="1">_xlfn.LET(
_xlpm.startCell, INDIRECT(AO269),
_xlpm.row, IF(_xlfn.XLOOKUP(LEFT(P269),$L$157:$L$164,$M$157:$M$164,,0,1),--RIGHT(P269)*_xlfn.XLOOKUP(LEFT(P269),$L$157:$L$164,$O$157:$O$164,,0,1),0),
_xlpm.col, IF(_xlfn.XLOOKUP(LEFT(P269),$L$157:$L$164,$N$157:$N$164,,0,1),--RIGHT(P269)*_xlfn.XLOOKUP(LEFT(P269),$L$157:$L$164,$P$157:$P$164,,0,1),0),
_xlpm.adjRow, IF(ROW(_xlpm.startCell) + _xlpm.row &lt;= 0, 1, _xlpm.row),
_xlpm.adjCol, IF(COLUMN(_xlpm.startCell) + _xlpm.col &lt;= 0, 1, _xlpm.col),
_xlpm.ref, OFFSET(INDIRECT(AO269),_xlpm.adjRow,_xlpm.adjCol,1,1),
ADDRESS(ROW(_xlpm.ref),COLUMN(_xlpm.ref),4,1))</f>
        <v>Z20</v>
      </c>
      <c r="AQ293" s="4" t="str" cm="1">
        <f t="array" aca="1" ref="AQ293" ca="1">_xlfn.LET(
_xlpm.startCell, INDIRECT(AP269),
_xlpm.row, IF(_xlfn.XLOOKUP(LEFT(Q269),$L$157:$L$164,$M$157:$M$164,,0,1),--RIGHT(Q269)*_xlfn.XLOOKUP(LEFT(Q269),$L$157:$L$164,$O$157:$O$164,,0,1),0),
_xlpm.col, IF(_xlfn.XLOOKUP(LEFT(Q269),$L$157:$L$164,$N$157:$N$164,,0,1),--RIGHT(Q269)*_xlfn.XLOOKUP(LEFT(Q269),$L$157:$L$164,$P$157:$P$164,,0,1),0),
_xlpm.adjRow, IF(ROW(_xlpm.startCell) + _xlpm.row &lt;= 0, 1, _xlpm.row),
_xlpm.adjCol, IF(COLUMN(_xlpm.startCell) + _xlpm.col &lt;= 0, 1, _xlpm.col),
_xlpm.ref, OFFSET(INDIRECT(AP269),_xlpm.adjRow,_xlpm.adjCol,1,1),
ADDRESS(ROW(_xlpm.ref),COLUMN(_xlpm.ref),4,1))</f>
        <v>Z15</v>
      </c>
      <c r="AR293" s="4" t="str" cm="1">
        <f t="array" aca="1" ref="AR293" ca="1">_xlfn.LET(
_xlpm.startCell, INDIRECT(AQ269),
_xlpm.row, IF(_xlfn.XLOOKUP(LEFT(R269),$L$157:$L$164,$M$157:$M$164,,0,1),--RIGHT(R269)*_xlfn.XLOOKUP(LEFT(R269),$L$157:$L$164,$O$157:$O$164,,0,1),0),
_xlpm.col, IF(_xlfn.XLOOKUP(LEFT(R269),$L$157:$L$164,$N$157:$N$164,,0,1),--RIGHT(R269)*_xlfn.XLOOKUP(LEFT(R269),$L$157:$L$164,$P$157:$P$164,,0,1),0),
_xlpm.adjRow, IF(ROW(_xlpm.startCell) + _xlpm.row &lt;= 0, 1, _xlpm.row),
_xlpm.adjCol, IF(COLUMN(_xlpm.startCell) + _xlpm.col &lt;= 0, 1, _xlpm.col),
_xlpm.ref, OFFSET(INDIRECT(AQ269),_xlpm.adjRow,_xlpm.adjCol,1,1),
ADDRESS(ROW(_xlpm.ref),COLUMN(_xlpm.ref),4,1))</f>
        <v>R7</v>
      </c>
      <c r="AS293" s="4" t="str" cm="1">
        <f t="array" aca="1" ref="AS293" ca="1">_xlfn.LET(
_xlpm.startCell, INDIRECT(AR269),
_xlpm.row, IF(_xlfn.XLOOKUP(LEFT(S269),$L$157:$L$164,$M$157:$M$164,,0,1),--RIGHT(S269)*_xlfn.XLOOKUP(LEFT(S269),$L$157:$L$164,$O$157:$O$164,,0,1),0),
_xlpm.col, IF(_xlfn.XLOOKUP(LEFT(S269),$L$157:$L$164,$N$157:$N$164,,0,1),--RIGHT(S269)*_xlfn.XLOOKUP(LEFT(S269),$L$157:$L$164,$P$157:$P$164,,0,1),0),
_xlpm.adjRow, IF(ROW(_xlpm.startCell) + _xlpm.row &lt;= 0, 1, _xlpm.row),
_xlpm.adjCol, IF(COLUMN(_xlpm.startCell) + _xlpm.col &lt;= 0, 1, _xlpm.col),
_xlpm.ref, OFFSET(INDIRECT(AR269),_xlpm.adjRow,_xlpm.adjCol,1,1),
ADDRESS(ROW(_xlpm.ref),COLUMN(_xlpm.ref),4,1))</f>
        <v>S8</v>
      </c>
      <c r="AT293" s="4" t="str" cm="1">
        <f t="array" aca="1" ref="AT293" ca="1">_xlfn.LET(
_xlpm.startCell, INDIRECT(AS269),
_xlpm.row, IF(_xlfn.XLOOKUP(LEFT(T269),$L$157:$L$164,$M$157:$M$164,,0,1),--RIGHT(T269)*_xlfn.XLOOKUP(LEFT(T269),$L$157:$L$164,$O$157:$O$164,,0,1),0),
_xlpm.col, IF(_xlfn.XLOOKUP(LEFT(T269),$L$157:$L$164,$N$157:$N$164,,0,1),--RIGHT(T269)*_xlfn.XLOOKUP(LEFT(T269),$L$157:$L$164,$P$157:$P$164,,0,1),0),
_xlpm.adjRow, IF(ROW(_xlpm.startCell) + _xlpm.row &lt;= 0, 1, _xlpm.row),
_xlpm.adjCol, IF(COLUMN(_xlpm.startCell) + _xlpm.col &lt;= 0, 1, _xlpm.col),
_xlpm.ref, OFFSET(INDIRECT(AS269),_xlpm.adjRow,_xlpm.adjCol,1,1),
ADDRESS(ROW(_xlpm.ref),COLUMN(_xlpm.ref),4,1))</f>
        <v>M8</v>
      </c>
      <c r="AU293" s="4" t="str" cm="1">
        <f t="array" aca="1" ref="AU293" ca="1">_xlfn.LET(
_xlpm.startCell, INDIRECT(AT269),
_xlpm.row, IF(_xlfn.XLOOKUP(LEFT(U269),$L$157:$L$164,$M$157:$M$164,,0,1),--RIGHT(U269)*_xlfn.XLOOKUP(LEFT(U269),$L$157:$L$164,$O$157:$O$164,,0,1),0),
_xlpm.col, IF(_xlfn.XLOOKUP(LEFT(U269),$L$157:$L$164,$N$157:$N$164,,0,1),--RIGHT(U269)*_xlfn.XLOOKUP(LEFT(U269),$L$157:$L$164,$P$157:$P$164,,0,1),0),
_xlpm.adjRow, IF(ROW(_xlpm.startCell) + _xlpm.row &lt;= 0, 1, _xlpm.row),
_xlpm.adjCol, IF(COLUMN(_xlpm.startCell) + _xlpm.col &lt;= 0, 1, _xlpm.col),
_xlpm.ref, OFFSET(INDIRECT(AT269),_xlpm.adjRow,_xlpm.adjCol,1,1),
ADDRESS(ROW(_xlpm.ref),COLUMN(_xlpm.ref),4,1))</f>
        <v>E8</v>
      </c>
      <c r="AV293" s="4" t="str" cm="1">
        <f t="array" aca="1" ref="AV293" ca="1">_xlfn.LET(
_xlpm.startCell, INDIRECT(AU269),
_xlpm.row, IF(_xlfn.XLOOKUP(LEFT(V269),$L$157:$L$164,$M$157:$M$164,,0,1),--RIGHT(V269)*_xlfn.XLOOKUP(LEFT(V269),$L$157:$L$164,$O$157:$O$164,,0,1),0),
_xlpm.col, IF(_xlfn.XLOOKUP(LEFT(V269),$L$157:$L$164,$N$157:$N$164,,0,1),--RIGHT(V269)*_xlfn.XLOOKUP(LEFT(V269),$L$157:$L$164,$P$157:$P$164,,0,1),0),
_xlpm.adjRow, IF(ROW(_xlpm.startCell) + _xlpm.row &lt;= 0, 1, _xlpm.row),
_xlpm.adjCol, IF(COLUMN(_xlpm.startCell) + _xlpm.col &lt;= 0, 1, _xlpm.col),
_xlpm.ref, OFFSET(INDIRECT(AU269),_xlpm.adjRow,_xlpm.adjCol,1,1),
ADDRESS(ROW(_xlpm.ref),COLUMN(_xlpm.ref),4,1))</f>
        <v>F3</v>
      </c>
      <c r="AW293" s="4" t="str" cm="1">
        <f t="array" aca="1" ref="AW293" ca="1">_xlfn.LET(
_xlpm.startCell, INDIRECT(AV269),
_xlpm.row, IF(_xlfn.XLOOKUP(LEFT(W269),$L$157:$L$164,$M$157:$M$164,,0,1),--RIGHT(W269)*_xlfn.XLOOKUP(LEFT(W269),$L$157:$L$164,$O$157:$O$164,,0,1),0),
_xlpm.col, IF(_xlfn.XLOOKUP(LEFT(W269),$L$157:$L$164,$N$157:$N$164,,0,1),--RIGHT(W269)*_xlfn.XLOOKUP(LEFT(W269),$L$157:$L$164,$P$157:$P$164,,0,1),0),
_xlpm.adjRow, IF(ROW(_xlpm.startCell) + _xlpm.row &lt;= 0, 1, _xlpm.row),
_xlpm.adjCol, IF(COLUMN(_xlpm.startCell) + _xlpm.col &lt;= 0, 1, _xlpm.col),
_xlpm.ref, OFFSET(INDIRECT(AV269),_xlpm.adjRow,_xlpm.adjCol,1,1),
ADDRESS(ROW(_xlpm.ref),COLUMN(_xlpm.ref),4,1))</f>
        <v>G17</v>
      </c>
      <c r="AX293" s="4" t="str" cm="1">
        <f t="array" aca="1" ref="AX293" ca="1">_xlfn.LET(
_xlpm.startCell, INDIRECT(AW269),
_xlpm.row, IF(_xlfn.XLOOKUP(LEFT(X269),$L$157:$L$164,$M$157:$M$164,,0,1),--RIGHT(X269)*_xlfn.XLOOKUP(LEFT(X269),$L$157:$L$164,$O$157:$O$164,,0,1),0),
_xlpm.col, IF(_xlfn.XLOOKUP(LEFT(X269),$L$157:$L$164,$N$157:$N$164,,0,1),--RIGHT(X269)*_xlfn.XLOOKUP(LEFT(X269),$L$157:$L$164,$P$157:$P$164,,0,1),0),
_xlpm.adjRow, IF(ROW(_xlpm.startCell) + _xlpm.row &lt;= 0, 1, _xlpm.row),
_xlpm.adjCol, IF(COLUMN(_xlpm.startCell) + _xlpm.col &lt;= 0, 1, _xlpm.col),
_xlpm.ref, OFFSET(INDIRECT(AW269),_xlpm.adjRow,_xlpm.adjCol,1,1),
ADDRESS(ROW(_xlpm.ref),COLUMN(_xlpm.ref),4,1))</f>
        <v>H17</v>
      </c>
      <c r="AY293" s="4" t="str" cm="1">
        <f t="array" aca="1" ref="AY293" ca="1">_xlfn.LET(
_xlpm.startCell, INDIRECT(AX269),
_xlpm.row, IF(_xlfn.XLOOKUP(LEFT(Y269),$L$157:$L$164,$M$157:$M$164,,0,1),--RIGHT(Y269)*_xlfn.XLOOKUP(LEFT(Y269),$L$157:$L$164,$O$157:$O$164,,0,1),0),
_xlpm.col, IF(_xlfn.XLOOKUP(LEFT(Y269),$L$157:$L$164,$N$157:$N$164,,0,1),--RIGHT(Y269)*_xlfn.XLOOKUP(LEFT(Y269),$L$157:$L$164,$P$157:$P$164,,0,1),0),
_xlpm.adjRow, IF(ROW(_xlpm.startCell) + _xlpm.row &lt;= 0, 1, _xlpm.row),
_xlpm.adjCol, IF(COLUMN(_xlpm.startCell) + _xlpm.col &lt;= 0, 1, _xlpm.col),
_xlpm.ref, OFFSET(INDIRECT(AX269),_xlpm.adjRow,_xlpm.adjCol,1,1),
ADDRESS(ROW(_xlpm.ref),COLUMN(_xlpm.ref),4,1))</f>
        <v>I17</v>
      </c>
      <c r="AZ293" s="4" t="str" cm="1">
        <f t="array" aca="1" ref="AZ293" ca="1">_xlfn.LET(
_xlpm.startCell, INDIRECT(AY269),
_xlpm.row, IF(_xlfn.XLOOKUP(LEFT(Z269),$L$157:$L$164,$M$157:$M$164,,0,1),--RIGHT(Z269)*_xlfn.XLOOKUP(LEFT(Z269),$L$157:$L$164,$O$157:$O$164,,0,1),0),
_xlpm.col, IF(_xlfn.XLOOKUP(LEFT(Z269),$L$157:$L$164,$N$157:$N$164,,0,1),--RIGHT(Z269)*_xlfn.XLOOKUP(LEFT(Z269),$L$157:$L$164,$P$157:$P$164,,0,1),0),
_xlpm.adjRow, IF(ROW(_xlpm.startCell) + _xlpm.row &lt;= 0, 1, _xlpm.row),
_xlpm.adjCol, IF(COLUMN(_xlpm.startCell) + _xlpm.col &lt;= 0, 1, _xlpm.col),
_xlpm.ref, OFFSET(INDIRECT(AY269),_xlpm.adjRow,_xlpm.adjCol,1,1),
ADDRESS(ROW(_xlpm.ref),COLUMN(_xlpm.ref),4,1))</f>
        <v>Q17</v>
      </c>
      <c r="BA293" s="4" t="str" cm="1">
        <f t="array" aca="1" ref="BA293" ca="1">_xlfn.LET(
_xlpm.startCell, INDIRECT(AZ269),
_xlpm.row, IF(_xlfn.XLOOKUP(LEFT(AA269),$L$157:$L$164,$M$157:$M$164,,0,1),--RIGHT(AA269)*_xlfn.XLOOKUP(LEFT(AA269),$L$157:$L$164,$O$157:$O$164,,0,1),0),
_xlpm.col, IF(_xlfn.XLOOKUP(LEFT(AA269),$L$157:$L$164,$N$157:$N$164,,0,1),--RIGHT(AA269)*_xlfn.XLOOKUP(LEFT(AA269),$L$157:$L$164,$P$157:$P$164,,0,1),0),
_xlpm.adjRow, IF(ROW(_xlpm.startCell) + _xlpm.row &lt;= 0, 1, _xlpm.row),
_xlpm.adjCol, IF(COLUMN(_xlpm.startCell) + _xlpm.col &lt;= 0, 1, _xlpm.col),
_xlpm.ref, OFFSET(INDIRECT(AZ269),_xlpm.adjRow,_xlpm.adjCol,1,1),
ADDRESS(ROW(_xlpm.ref),COLUMN(_xlpm.ref),4,1))</f>
        <v>L12</v>
      </c>
      <c r="BB293" s="4" t="str" cm="1">
        <f t="array" aca="1" ref="BB293" ca="1">_xlfn.LET(
_xlpm.startCell, INDIRECT(BA269),
_xlpm.row, IF(_xlfn.XLOOKUP(LEFT(AB269),$L$157:$L$164,$M$157:$M$164,,0,1),--RIGHT(AB269)*_xlfn.XLOOKUP(LEFT(AB269),$L$157:$L$164,$O$157:$O$164,,0,1),0),
_xlpm.col, IF(_xlfn.XLOOKUP(LEFT(AB269),$L$157:$L$164,$N$157:$N$164,,0,1),--RIGHT(AB269)*_xlfn.XLOOKUP(LEFT(AB269),$L$157:$L$164,$P$157:$P$164,,0,1),0),
_xlpm.adjRow, IF(ROW(_xlpm.startCell) + _xlpm.row &lt;= 0, 1, _xlpm.row),
_xlpm.adjCol, IF(COLUMN(_xlpm.startCell) + _xlpm.col &lt;= 0, 1, _xlpm.col),
_xlpm.ref, OFFSET(INDIRECT(BA269),_xlpm.adjRow,_xlpm.adjCol,1,1),
ADDRESS(ROW(_xlpm.ref),COLUMN(_xlpm.ref),4,1))</f>
        <v>I15</v>
      </c>
      <c r="BC293" s="4" t="str" cm="1">
        <f t="array" aca="1" ref="BC293" ca="1">_xlfn.LET(
_xlpm.startCell, INDIRECT(BB269),
_xlpm.row, IF(_xlfn.XLOOKUP(LEFT(AC269),$L$157:$L$164,$M$157:$M$164,,0,1),--RIGHT(AC269)*_xlfn.XLOOKUP(LEFT(AC269),$L$157:$L$164,$O$157:$O$164,,0,1),0),
_xlpm.col, IF(_xlfn.XLOOKUP(LEFT(AC269),$L$157:$L$164,$N$157:$N$164,,0,1),--RIGHT(AC269)*_xlfn.XLOOKUP(LEFT(AC269),$L$157:$L$164,$P$157:$P$164,,0,1),0),
_xlpm.adjRow, IF(ROW(_xlpm.startCell) + _xlpm.row &lt;= 0, 1, _xlpm.row),
_xlpm.adjCol, IF(COLUMN(_xlpm.startCell) + _xlpm.col &lt;= 0, 1, _xlpm.col),
_xlpm.ref, OFFSET(INDIRECT(BB269),_xlpm.adjRow,_xlpm.adjCol,1,1),
ADDRESS(ROW(_xlpm.ref),COLUMN(_xlpm.ref),4,1))</f>
        <v>H16</v>
      </c>
      <c r="BD293" s="4" t="str" cm="1">
        <f t="array" aca="1" ref="BD293" ca="1">_xlfn.LET(
_xlpm.startCell, INDIRECT(BC269),
_xlpm.row, IF(_xlfn.XLOOKUP(LEFT(AD269),$L$157:$L$164,$M$157:$M$164,,0,1),--RIGHT(AD269)*_xlfn.XLOOKUP(LEFT(AD269),$L$157:$L$164,$O$157:$O$164,,0,1),0),
_xlpm.col, IF(_xlfn.XLOOKUP(LEFT(AD269),$L$157:$L$164,$N$157:$N$164,,0,1),--RIGHT(AD269)*_xlfn.XLOOKUP(LEFT(AD269),$L$157:$L$164,$P$157:$P$164,,0,1),0),
_xlpm.adjRow, IF(ROW(_xlpm.startCell) + _xlpm.row &lt;= 0, 1, _xlpm.row),
_xlpm.adjCol, IF(COLUMN(_xlpm.startCell) + _xlpm.col &lt;= 0, 1, _xlpm.col),
_xlpm.ref, OFFSET(INDIRECT(BC269),_xlpm.adjRow,_xlpm.adjCol,1,1),
ADDRESS(ROW(_xlpm.ref),COLUMN(_xlpm.ref),4,1))</f>
        <v>C21</v>
      </c>
      <c r="BE293" s="4" t="str" cm="1">
        <f t="array" aca="1" ref="BE293" ca="1">_xlfn.LET(
_xlpm.startCell, INDIRECT(BD269),
_xlpm.row, IF(_xlfn.XLOOKUP(LEFT(AE269),$L$157:$L$164,$M$157:$M$164,,0,1),--RIGHT(AE269)*_xlfn.XLOOKUP(LEFT(AE269),$L$157:$L$164,$O$157:$O$164,,0,1),0),
_xlpm.col, IF(_xlfn.XLOOKUP(LEFT(AE269),$L$157:$L$164,$N$157:$N$164,,0,1),--RIGHT(AE269)*_xlfn.XLOOKUP(LEFT(AE269),$L$157:$L$164,$P$157:$P$164,,0,1),0),
_xlpm.adjRow, IF(ROW(_xlpm.startCell) + _xlpm.row &lt;= 0, 1, _xlpm.row),
_xlpm.adjCol, IF(COLUMN(_xlpm.startCell) + _xlpm.col &lt;= 0, 1, _xlpm.col),
_xlpm.ref, OFFSET(INDIRECT(BD269),_xlpm.adjRow,_xlpm.adjCol,1,1),
ADDRESS(ROW(_xlpm.ref),COLUMN(_xlpm.ref),4,1))</f>
        <v>F21</v>
      </c>
      <c r="BF293" s="4" t="str" cm="1">
        <f t="array" aca="1" ref="BF293" ca="1">_xlfn.LET(
_xlpm.startCell, INDIRECT(BE269),
_xlpm.row, IF(_xlfn.XLOOKUP(LEFT(AF269),$L$157:$L$164,$M$157:$M$164,,0,1),--RIGHT(AF269)*_xlfn.XLOOKUP(LEFT(AF269),$L$157:$L$164,$O$157:$O$164,,0,1),0),
_xlpm.col, IF(_xlfn.XLOOKUP(LEFT(AF269),$L$157:$L$164,$N$157:$N$164,,0,1),--RIGHT(AF269)*_xlfn.XLOOKUP(LEFT(AF269),$L$157:$L$164,$P$157:$P$164,,0,1),0),
_xlpm.adjRow, IF(ROW(_xlpm.startCell) + _xlpm.row &lt;= 0, 1, _xlpm.row),
_xlpm.adjCol, IF(COLUMN(_xlpm.startCell) + _xlpm.col &lt;= 0, 1, _xlpm.col),
_xlpm.ref, OFFSET(INDIRECT(BE269),_xlpm.adjRow,_xlpm.adjCol,1,1),
ADDRESS(ROW(_xlpm.ref),COLUMN(_xlpm.ref),4,1))</f>
        <v>G13</v>
      </c>
      <c r="BG293" s="4"/>
      <c r="BH293" s="1" t="b" cm="1">
        <f t="array" aca="1" ref="BH293:CF312" ca="1">AH293:BF312=AH269:BF288</f>
        <v>1</v>
      </c>
      <c r="BI293" s="1" t="b">
        <f ca="1"/>
        <v>1</v>
      </c>
      <c r="BJ293" s="1" t="b">
        <f ca="1"/>
        <v>1</v>
      </c>
      <c r="BK293" s="1" t="b">
        <f ca="1"/>
        <v>1</v>
      </c>
      <c r="BL293" s="1" t="b">
        <f ca="1"/>
        <v>1</v>
      </c>
      <c r="BM293" s="1" t="b">
        <f ca="1"/>
        <v>1</v>
      </c>
      <c r="BN293" s="5" t="b">
        <f ca="1"/>
        <v>0</v>
      </c>
      <c r="BO293" s="4" t="b">
        <f ca="1"/>
        <v>1</v>
      </c>
      <c r="BP293" s="4" t="b">
        <f ca="1"/>
        <v>1</v>
      </c>
      <c r="BQ293" s="4" t="b">
        <f ca="1"/>
        <v>1</v>
      </c>
      <c r="BR293" s="4" t="b">
        <f ca="1"/>
        <v>0</v>
      </c>
      <c r="BS293" s="4" t="b">
        <f ca="1"/>
        <v>1</v>
      </c>
      <c r="BT293" s="4" t="b">
        <f ca="1"/>
        <v>1</v>
      </c>
      <c r="BU293" s="4" t="b">
        <f ca="1"/>
        <v>1</v>
      </c>
      <c r="BV293" s="4" t="b">
        <f ca="1"/>
        <v>0</v>
      </c>
      <c r="BW293" s="4" t="b">
        <f ca="1"/>
        <v>1</v>
      </c>
      <c r="BX293" s="4" t="b">
        <f ca="1"/>
        <v>1</v>
      </c>
      <c r="BY293" s="4" t="b">
        <f ca="1"/>
        <v>1</v>
      </c>
      <c r="BZ293" s="4" t="b">
        <f ca="1"/>
        <v>1</v>
      </c>
      <c r="CA293" s="4" t="b">
        <f ca="1"/>
        <v>1</v>
      </c>
      <c r="CB293" s="4" t="b">
        <f ca="1"/>
        <v>1</v>
      </c>
      <c r="CC293" s="4" t="b">
        <f ca="1"/>
        <v>1</v>
      </c>
      <c r="CD293" s="4" t="b">
        <f ca="1"/>
        <v>0</v>
      </c>
      <c r="CE293" s="4" t="b">
        <f ca="1"/>
        <v>1</v>
      </c>
      <c r="CF293" s="4" t="b">
        <f ca="1"/>
        <v>1</v>
      </c>
      <c r="CG293" s="57"/>
      <c r="CH293" s="57"/>
      <c r="CI293" s="57"/>
      <c r="CJ293" s="57"/>
      <c r="CK293" s="57"/>
      <c r="CL293" s="57"/>
      <c r="CM293" s="57"/>
      <c r="CN293" s="57"/>
      <c r="CO293" s="57"/>
      <c r="CP293" s="57"/>
      <c r="CQ293" s="57"/>
      <c r="CR293" s="57"/>
      <c r="CS293" s="57"/>
      <c r="CT293" s="57"/>
      <c r="CU293" s="57"/>
      <c r="CV293" s="57"/>
      <c r="CW293" s="57"/>
      <c r="CX293" s="57"/>
      <c r="CY293" s="57"/>
      <c r="CZ293" s="57"/>
      <c r="DA293" s="57"/>
      <c r="DB293" s="57"/>
      <c r="DC293" s="57"/>
      <c r="DD293" s="57"/>
      <c r="DE293" s="57"/>
      <c r="DF293" s="57"/>
      <c r="DG293" s="57"/>
      <c r="DH293" s="57"/>
      <c r="DI293" s="57"/>
      <c r="DJ293" s="57"/>
      <c r="DK293" s="57"/>
      <c r="DL293" s="57"/>
      <c r="DM293" s="57"/>
      <c r="DN293" s="57"/>
      <c r="DO293" s="57"/>
      <c r="DP293" s="57"/>
      <c r="DQ293" s="57"/>
      <c r="DR293" s="57"/>
      <c r="DS293" s="57"/>
      <c r="DT293" s="57"/>
      <c r="DU293" s="57"/>
      <c r="DV293" s="57"/>
      <c r="DW293" s="57"/>
      <c r="DX293" s="57"/>
      <c r="DY293" s="57"/>
      <c r="DZ293" s="57"/>
      <c r="EA293" s="57"/>
      <c r="EB293" s="57"/>
      <c r="EC293" s="57"/>
      <c r="ED293" s="57"/>
      <c r="EE293" s="57"/>
      <c r="EF293" s="57"/>
      <c r="EG293" s="57"/>
      <c r="EH293" s="57"/>
      <c r="EI293" s="57"/>
      <c r="EJ293" s="57"/>
      <c r="EK293" s="57"/>
      <c r="EL293" s="57"/>
      <c r="EM293" s="57"/>
      <c r="EN293" s="57"/>
      <c r="EO293" s="57"/>
      <c r="EP293" s="57"/>
      <c r="EQ293" s="57"/>
      <c r="ER293" s="57"/>
      <c r="ES293" s="57"/>
      <c r="ET293" s="57"/>
      <c r="EU293" s="57"/>
      <c r="EV293" s="57"/>
      <c r="EW293" s="57"/>
      <c r="EX293" s="57"/>
      <c r="EY293" s="57"/>
      <c r="EZ293" s="57"/>
      <c r="FA293" s="57"/>
      <c r="FB293" s="57"/>
      <c r="FC293" s="57"/>
      <c r="FD293" s="57"/>
      <c r="FE293" s="57"/>
      <c r="FF293" s="57"/>
      <c r="FG293" s="57"/>
      <c r="FH293" s="57"/>
      <c r="FI293" s="57"/>
      <c r="FJ293" s="57"/>
      <c r="FK293" s="57"/>
      <c r="FL293" s="57"/>
      <c r="FM293" s="57"/>
      <c r="FN293" s="57"/>
      <c r="FO293" s="57"/>
      <c r="FP293" s="57"/>
      <c r="FQ293" s="57"/>
      <c r="FR293" s="57"/>
      <c r="FS293" s="57"/>
      <c r="FT293" s="57"/>
      <c r="FU293" s="57"/>
      <c r="FV293" s="57"/>
      <c r="FW293" s="57"/>
      <c r="FX293" s="57"/>
      <c r="FY293" s="57"/>
      <c r="FZ293" s="57"/>
      <c r="GA293" s="57"/>
      <c r="GB293" s="57"/>
      <c r="GC293" s="57"/>
      <c r="GD293" s="57"/>
      <c r="GE293" s="57"/>
      <c r="GF293" s="57"/>
      <c r="GG293" s="57"/>
      <c r="GH293" s="57"/>
      <c r="GI293" s="57"/>
      <c r="GJ293" s="57"/>
      <c r="GK293" s="57"/>
      <c r="GL293" s="57"/>
      <c r="GM293" s="57"/>
      <c r="GN293" s="57"/>
      <c r="GO293" s="57"/>
      <c r="GP293" s="57"/>
      <c r="GQ293" s="57"/>
      <c r="GR293" s="57"/>
      <c r="GS293" s="57"/>
      <c r="GT293" s="57"/>
      <c r="GU293" s="57"/>
      <c r="GV293" s="57"/>
      <c r="GW293" s="57"/>
      <c r="GX293" s="57"/>
      <c r="GY293" s="57"/>
      <c r="GZ293" s="57"/>
      <c r="HA293" s="57"/>
      <c r="HB293" s="57"/>
      <c r="HC293" s="57"/>
      <c r="HD293" s="57"/>
      <c r="HE293" s="57"/>
      <c r="HF293" s="57"/>
      <c r="HG293" s="57"/>
      <c r="HH293" s="57"/>
      <c r="HI293" s="57"/>
      <c r="HJ293" s="57"/>
      <c r="HK293" s="57"/>
      <c r="HL293" s="57"/>
      <c r="HM293" s="57"/>
      <c r="HN293" s="57"/>
      <c r="HO293" s="57"/>
      <c r="HP293" s="57"/>
      <c r="HQ293" s="57"/>
      <c r="HR293" s="57"/>
      <c r="HS293" s="57"/>
      <c r="HT293" s="57"/>
      <c r="HU293" s="57"/>
      <c r="HV293" s="57"/>
      <c r="HW293" s="57"/>
      <c r="HX293" s="57"/>
      <c r="HY293" s="57"/>
      <c r="HZ293" s="57"/>
      <c r="IA293" s="57"/>
      <c r="IB293" s="57"/>
      <c r="IC293" s="57"/>
      <c r="ID293" s="57"/>
      <c r="IE293" s="57"/>
      <c r="IF293" s="57"/>
      <c r="IG293" s="57"/>
      <c r="IH293" s="57"/>
      <c r="II293" s="57"/>
      <c r="IJ293" s="57"/>
      <c r="IK293" s="57"/>
      <c r="IL293" s="57"/>
      <c r="IM293" s="57"/>
      <c r="IN293" s="57"/>
      <c r="IO293" s="57"/>
      <c r="IP293" s="57"/>
      <c r="IQ293" s="57"/>
      <c r="IR293" s="57"/>
      <c r="IS293" s="57"/>
      <c r="IT293" s="57"/>
      <c r="IU293" s="57"/>
      <c r="IV293" s="57"/>
      <c r="IW293" s="57"/>
      <c r="IX293" s="57"/>
      <c r="IY293" s="57"/>
      <c r="IZ293" s="57"/>
      <c r="JA293" s="57"/>
      <c r="JB293" s="57"/>
      <c r="JC293" s="57"/>
      <c r="JD293" s="57"/>
      <c r="JE293" s="57"/>
      <c r="JF293" s="57"/>
      <c r="JG293" s="57"/>
      <c r="JH293" s="57"/>
      <c r="JI293" s="57"/>
      <c r="JJ293" s="57"/>
      <c r="JK293" s="57"/>
      <c r="JL293" s="57"/>
      <c r="JM293" s="57"/>
      <c r="JN293" s="57"/>
      <c r="JO293" s="57"/>
      <c r="JP293" s="57"/>
      <c r="JQ293" s="57"/>
      <c r="JR293" s="57"/>
      <c r="JS293" s="57"/>
      <c r="JT293" s="57"/>
      <c r="JU293" s="57"/>
      <c r="JV293" s="57"/>
      <c r="JW293" s="57"/>
      <c r="JX293" s="57"/>
      <c r="JY293" s="57"/>
      <c r="JZ293" s="57"/>
      <c r="KA293" s="57"/>
      <c r="KB293" s="57"/>
      <c r="KC293" s="57"/>
      <c r="KD293" s="57"/>
      <c r="KE293" s="57"/>
      <c r="KF293" s="57"/>
      <c r="KG293" s="57"/>
      <c r="KH293" s="57"/>
      <c r="KI293" s="57"/>
      <c r="KJ293" s="57"/>
      <c r="KK293" s="57"/>
      <c r="KL293" s="57"/>
      <c r="KM293" s="57"/>
      <c r="KN293" s="57"/>
      <c r="KO293" s="57"/>
      <c r="KP293" s="57"/>
      <c r="KQ293" s="57"/>
      <c r="KR293" s="57"/>
      <c r="KS293" s="57"/>
      <c r="KT293" s="57"/>
      <c r="KU293" s="57"/>
      <c r="KV293" s="57"/>
      <c r="KW293" s="57"/>
      <c r="KX293" s="57"/>
      <c r="KY293" s="57"/>
      <c r="KZ293" s="57"/>
      <c r="LA293" s="57"/>
      <c r="LB293" s="57"/>
      <c r="LC293" s="57"/>
      <c r="LD293" s="57"/>
      <c r="LE293" s="57"/>
      <c r="LF293" s="57"/>
      <c r="LG293" s="57"/>
      <c r="LH293" s="57"/>
      <c r="LI293" s="57"/>
      <c r="LJ293" s="57"/>
      <c r="LK293" s="57"/>
      <c r="LL293" s="57"/>
      <c r="LM293" s="57"/>
      <c r="LN293" s="57"/>
      <c r="LO293" s="57"/>
      <c r="LP293" s="57"/>
      <c r="LQ293" s="57"/>
      <c r="LR293" s="57"/>
      <c r="LS293" s="57"/>
      <c r="LT293" s="57"/>
      <c r="LU293" s="57"/>
      <c r="LV293" s="57"/>
      <c r="LW293" s="57"/>
      <c r="LX293" s="57"/>
      <c r="LY293" s="57"/>
      <c r="LZ293" s="57"/>
      <c r="MA293" s="57"/>
      <c r="MB293" s="57"/>
      <c r="MC293" s="57"/>
      <c r="MD293" s="57"/>
      <c r="ME293" s="57"/>
      <c r="MF293" s="57"/>
      <c r="MG293" s="57"/>
      <c r="MH293" s="57"/>
      <c r="MI293" s="57"/>
      <c r="MJ293" s="57"/>
      <c r="MK293" s="57"/>
      <c r="ML293" s="57"/>
      <c r="MM293" s="57"/>
      <c r="MN293" s="57"/>
      <c r="MO293" s="57"/>
      <c r="MP293" s="57"/>
      <c r="MQ293" s="57"/>
      <c r="MR293" s="57"/>
      <c r="MS293" s="57"/>
      <c r="MT293" s="57"/>
      <c r="MU293" s="57"/>
      <c r="MV293" s="57"/>
      <c r="MW293" s="57"/>
      <c r="MX293" s="57"/>
      <c r="MY293" s="57"/>
      <c r="MZ293" s="57"/>
      <c r="NA293" s="57"/>
      <c r="NB293" s="57"/>
      <c r="NC293" s="57"/>
      <c r="ND293" s="57"/>
      <c r="NE293" s="57"/>
      <c r="NF293" s="57"/>
      <c r="NG293" s="57"/>
      <c r="NH293" s="57"/>
      <c r="NI293" s="57"/>
      <c r="NJ293" s="57"/>
      <c r="NK293" s="57"/>
      <c r="NL293" s="57"/>
      <c r="NM293" s="57"/>
      <c r="NN293" s="57"/>
      <c r="NO293" s="57"/>
      <c r="NP293" s="57"/>
      <c r="NQ293" s="57"/>
      <c r="NR293" s="57"/>
      <c r="NS293" s="57"/>
      <c r="NT293" s="57"/>
      <c r="NU293" s="57"/>
      <c r="NV293" s="57"/>
      <c r="NW293" s="57"/>
      <c r="NX293" s="57"/>
      <c r="NY293" s="57"/>
      <c r="NZ293" s="57"/>
      <c r="OA293" s="57"/>
      <c r="OB293" s="57"/>
      <c r="OC293" s="57"/>
      <c r="OD293" s="57"/>
      <c r="OE293" s="57"/>
      <c r="OF293" s="57"/>
      <c r="OG293" s="57"/>
      <c r="OH293" s="57"/>
      <c r="OI293" s="57"/>
      <c r="OJ293" s="57"/>
      <c r="OK293" s="57"/>
      <c r="OL293" s="57"/>
      <c r="OM293" s="57"/>
      <c r="ON293" s="57"/>
      <c r="OO293" s="57"/>
      <c r="OP293" s="57"/>
      <c r="OQ293" s="57"/>
      <c r="OR293" s="57"/>
      <c r="OS293" s="57"/>
      <c r="OT293" s="57"/>
      <c r="OU293" s="57"/>
      <c r="OV293" s="57"/>
      <c r="OW293" s="57"/>
      <c r="OX293" s="57"/>
      <c r="OY293" s="57"/>
      <c r="OZ293" s="57"/>
    </row>
    <row r="294" spans="1:416" ht="14.85" customHeight="1">
      <c r="A294" s="57"/>
      <c r="B294" s="57"/>
      <c r="C294" s="57"/>
      <c r="D294" s="57"/>
      <c r="E294" s="57"/>
      <c r="F294" s="57"/>
      <c r="G294" s="87"/>
      <c r="H294" s="57"/>
      <c r="I294" s="57"/>
      <c r="J294" s="57"/>
      <c r="K294" s="57"/>
      <c r="L294" s="57"/>
      <c r="M294" s="57"/>
      <c r="N294" s="57"/>
      <c r="O294" s="57"/>
      <c r="P294" s="57"/>
      <c r="Q294" s="57"/>
      <c r="R294" s="57"/>
      <c r="S294" s="57"/>
      <c r="T294" s="57"/>
      <c r="U294" s="57"/>
      <c r="V294" s="57"/>
      <c r="W294" s="57"/>
      <c r="X294" s="57"/>
      <c r="Y294" s="57"/>
      <c r="Z294" s="57"/>
      <c r="AA294" s="57"/>
      <c r="AB294" s="57"/>
      <c r="AC294" s="57"/>
      <c r="AD294" s="57"/>
      <c r="AE294" s="57"/>
      <c r="AF294" s="57"/>
      <c r="AH294" s="4" t="str" cm="1">
        <f t="array" aca="1" ref="AH294" ca="1">_xlfn.LET(
_xlpm.startCell, INDIRECT(G270),
_xlpm.row, IF(_xlfn.XLOOKUP(LEFT(H270),$L$157:$L$164,$M$157:$M$164,,0,1),--RIGHT(H270)*_xlfn.XLOOKUP(LEFT(H270),$L$157:$L$164,$O$157:$O$164,,0,1),0),
_xlpm.col, IF(_xlfn.XLOOKUP(LEFT(H270),$L$157:$L$164,$N$157:$N$164,,0,1),--RIGHT(H270)*_xlfn.XLOOKUP(LEFT(H270),$L$157:$L$164,$P$157:$P$164,,0,1),0),
_xlpm.adjRow, IF(ROW(_xlpm.startCell) + _xlpm.row &lt;= 0, 1, _xlpm.row),
_xlpm.adjCol, IF(COLUMN(_xlpm.startCell) + _xlpm.col &lt;= 0, 1, _xlpm.col),
_xlpm.ref, OFFSET(INDIRECT(G270),_xlpm.adjRow,_xlpm.adjCol,1,1),
ADDRESS(ROW(_xlpm.ref),COLUMN(_xlpm.ref),4,1))</f>
        <v>AX29</v>
      </c>
      <c r="AI294" s="4" t="str" cm="1">
        <f t="array" aca="1" ref="AI294" ca="1">_xlfn.LET(
_xlpm.startCell, INDIRECT(AH270),
_xlpm.row, IF(_xlfn.XLOOKUP(LEFT(I270),$L$157:$L$164,$M$157:$M$164,,0,1),--RIGHT(I270)*_xlfn.XLOOKUP(LEFT(I270),$L$157:$L$164,$O$157:$O$164,,0,1),0),
_xlpm.col, IF(_xlfn.XLOOKUP(LEFT(I270),$L$157:$L$164,$N$157:$N$164,,0,1),--RIGHT(I270)*_xlfn.XLOOKUP(LEFT(I270),$L$157:$L$164,$P$157:$P$164,,0,1),0),
_xlpm.adjRow, IF(ROW(_xlpm.startCell) + _xlpm.row &lt;= 0, 1, _xlpm.row),
_xlpm.adjCol, IF(COLUMN(_xlpm.startCell) + _xlpm.col &lt;= 0, 1, _xlpm.col),
_xlpm.ref, OFFSET(INDIRECT(AH270),_xlpm.adjRow,_xlpm.adjCol,1,1),
ADDRESS(ROW(_xlpm.ref),COLUMN(_xlpm.ref),4,1))</f>
        <v>AO36</v>
      </c>
      <c r="AJ294" s="4" t="str" cm="1">
        <f t="array" aca="1" ref="AJ294" ca="1">_xlfn.LET(
_xlpm.startCell, INDIRECT(AI270),
_xlpm.row, IF(_xlfn.XLOOKUP(LEFT(J270),$L$157:$L$164,$M$157:$M$164,,0,1),--RIGHT(J270)*_xlfn.XLOOKUP(LEFT(J270),$L$157:$L$164,$O$157:$O$164,,0,1),0),
_xlpm.col, IF(_xlfn.XLOOKUP(LEFT(J270),$L$157:$L$164,$N$157:$N$164,,0,1),--RIGHT(J270)*_xlfn.XLOOKUP(LEFT(J270),$L$157:$L$164,$P$157:$P$164,,0,1),0),
_xlpm.adjRow, IF(ROW(_xlpm.startCell) + _xlpm.row &lt;= 0, 1, _xlpm.row),
_xlpm.adjCol, IF(COLUMN(_xlpm.startCell) + _xlpm.col &lt;= 0, 1, _xlpm.col),
_xlpm.ref, OFFSET(INDIRECT(AI270),_xlpm.adjRow,_xlpm.adjCol,1,1),
ADDRESS(ROW(_xlpm.ref),COLUMN(_xlpm.ref),4,1))</f>
        <v>AR27</v>
      </c>
      <c r="AK294" s="4" t="str" cm="1">
        <f t="array" aca="1" ref="AK294" ca="1">_xlfn.LET(
_xlpm.startCell, INDIRECT(AJ270),
_xlpm.row, IF(_xlfn.XLOOKUP(LEFT(K270),$L$157:$L$164,$M$157:$M$164,,0,1),--RIGHT(K270)*_xlfn.XLOOKUP(LEFT(K270),$L$157:$L$164,$O$157:$O$164,,0,1),0),
_xlpm.col, IF(_xlfn.XLOOKUP(LEFT(K270),$L$157:$L$164,$N$157:$N$164,,0,1),--RIGHT(K270)*_xlfn.XLOOKUP(LEFT(K270),$L$157:$L$164,$P$157:$P$164,,0,1),0),
_xlpm.adjRow, IF(ROW(_xlpm.startCell) + _xlpm.row &lt;= 0, 1, _xlpm.row),
_xlpm.adjCol, IF(COLUMN(_xlpm.startCell) + _xlpm.col &lt;= 0, 1, _xlpm.col),
_xlpm.ref, OFFSET(INDIRECT(AJ270),_xlpm.adjRow,_xlpm.adjCol,1,1),
ADDRESS(ROW(_xlpm.ref),COLUMN(_xlpm.ref),4,1))</f>
        <v>AR23</v>
      </c>
      <c r="AL294" s="4" t="str" cm="1">
        <f t="array" aca="1" ref="AL294" ca="1">_xlfn.LET(
_xlpm.startCell, INDIRECT(AK270),
_xlpm.row, IF(_xlfn.XLOOKUP(LEFT(L270),$L$157:$L$164,$M$157:$M$164,,0,1),--RIGHT(L270)*_xlfn.XLOOKUP(LEFT(L270),$L$157:$L$164,$O$157:$O$164,,0,1),0),
_xlpm.col, IF(_xlfn.XLOOKUP(LEFT(L270),$L$157:$L$164,$N$157:$N$164,,0,1),--RIGHT(L270)*_xlfn.XLOOKUP(LEFT(L270),$L$157:$L$164,$P$157:$P$164,,0,1),0),
_xlpm.adjRow, IF(ROW(_xlpm.startCell) + _xlpm.row &lt;= 0, 1, _xlpm.row),
_xlpm.adjCol, IF(COLUMN(_xlpm.startCell) + _xlpm.col &lt;= 0, 1, _xlpm.col),
_xlpm.ref, OFFSET(INDIRECT(AK270),_xlpm.adjRow,_xlpm.adjCol,1,1),
ADDRESS(ROW(_xlpm.ref),COLUMN(_xlpm.ref),4,1))</f>
        <v>AU20</v>
      </c>
      <c r="AM294" s="4" t="str" cm="1">
        <f t="array" aca="1" ref="AM294" ca="1">_xlfn.LET(
_xlpm.startCell, INDIRECT(AL270),
_xlpm.row, IF(_xlfn.XLOOKUP(LEFT(M270),$L$157:$L$164,$M$157:$M$164,,0,1),--RIGHT(M270)*_xlfn.XLOOKUP(LEFT(M270),$L$157:$L$164,$O$157:$O$164,,0,1),0),
_xlpm.col, IF(_xlfn.XLOOKUP(LEFT(M270),$L$157:$L$164,$N$157:$N$164,,0,1),--RIGHT(M270)*_xlfn.XLOOKUP(LEFT(M270),$L$157:$L$164,$P$157:$P$164,,0,1),0),
_xlpm.adjRow, IF(ROW(_xlpm.startCell) + _xlpm.row &lt;= 0, 1, _xlpm.row),
_xlpm.adjCol, IF(COLUMN(_xlpm.startCell) + _xlpm.col &lt;= 0, 1, _xlpm.col),
_xlpm.ref, OFFSET(INDIRECT(AL270),_xlpm.adjRow,_xlpm.adjCol,1,1),
ADDRESS(ROW(_xlpm.ref),COLUMN(_xlpm.ref),4,1))</f>
        <v>AW22</v>
      </c>
      <c r="AN294" s="4" t="str" cm="1">
        <f t="array" aca="1" ref="AN294" ca="1">_xlfn.LET(
_xlpm.startCell, INDIRECT(AM270),
_xlpm.row, IF(_xlfn.XLOOKUP(LEFT(N270),$L$157:$L$164,$M$157:$M$164,,0,1),--RIGHT(N270)*_xlfn.XLOOKUP(LEFT(N270),$L$157:$L$164,$O$157:$O$164,,0,1),0),
_xlpm.col, IF(_xlfn.XLOOKUP(LEFT(N270),$L$157:$L$164,$N$157:$N$164,,0,1),--RIGHT(N270)*_xlfn.XLOOKUP(LEFT(N270),$L$157:$L$164,$P$157:$P$164,,0,1),0),
_xlpm.adjRow, IF(ROW(_xlpm.startCell) + _xlpm.row &lt;= 0, 1, _xlpm.row),
_xlpm.adjCol, IF(COLUMN(_xlpm.startCell) + _xlpm.col &lt;= 0, 1, _xlpm.col),
_xlpm.ref, OFFSET(INDIRECT(AM270),_xlpm.adjRow,_xlpm.adjCol,1,1),
ADDRESS(ROW(_xlpm.ref),COLUMN(_xlpm.ref),4,1))</f>
        <v>BD22</v>
      </c>
      <c r="AO294" s="4" t="str" cm="1">
        <f t="array" aca="1" ref="AO294" ca="1">_xlfn.LET(
_xlpm.startCell, INDIRECT(AN270),
_xlpm.row, IF(_xlfn.XLOOKUP(LEFT(O270),$L$157:$L$164,$M$157:$M$164,,0,1),--RIGHT(O270)*_xlfn.XLOOKUP(LEFT(O270),$L$157:$L$164,$O$157:$O$164,,0,1),0),
_xlpm.col, IF(_xlfn.XLOOKUP(LEFT(O270),$L$157:$L$164,$N$157:$N$164,,0,1),--RIGHT(O270)*_xlfn.XLOOKUP(LEFT(O270),$L$157:$L$164,$P$157:$P$164,,0,1),0),
_xlpm.adjRow, IF(ROW(_xlpm.startCell) + _xlpm.row &lt;= 0, 1, _xlpm.row),
_xlpm.adjCol, IF(COLUMN(_xlpm.startCell) + _xlpm.col &lt;= 0, 1, _xlpm.col),
_xlpm.ref, OFFSET(INDIRECT(AN270),_xlpm.adjRow,_xlpm.adjCol,1,1),
ADDRESS(ROW(_xlpm.ref),COLUMN(_xlpm.ref),4,1))</f>
        <v>BF24</v>
      </c>
      <c r="AP294" s="4" t="str" cm="1">
        <f t="array" aca="1" ref="AP294" ca="1">_xlfn.LET(
_xlpm.startCell, INDIRECT(AO270),
_xlpm.row, IF(_xlfn.XLOOKUP(LEFT(P270),$L$157:$L$164,$M$157:$M$164,,0,1),--RIGHT(P270)*_xlfn.XLOOKUP(LEFT(P270),$L$157:$L$164,$O$157:$O$164,,0,1),0),
_xlpm.col, IF(_xlfn.XLOOKUP(LEFT(P270),$L$157:$L$164,$N$157:$N$164,,0,1),--RIGHT(P270)*_xlfn.XLOOKUP(LEFT(P270),$L$157:$L$164,$P$157:$P$164,,0,1),0),
_xlpm.adjRow, IF(ROW(_xlpm.startCell) + _xlpm.row &lt;= 0, 1, _xlpm.row),
_xlpm.adjCol, IF(COLUMN(_xlpm.startCell) + _xlpm.col &lt;= 0, 1, _xlpm.col),
_xlpm.ref, OFFSET(INDIRECT(AO270),_xlpm.adjRow,_xlpm.adjCol,1,1),
ADDRESS(ROW(_xlpm.ref),COLUMN(_xlpm.ref),4,1))</f>
        <v>AW33</v>
      </c>
      <c r="AQ294" s="4" t="str" cm="1">
        <f t="array" aca="1" ref="AQ294" ca="1">_xlfn.LET(
_xlpm.startCell, INDIRECT(AP270),
_xlpm.row, IF(_xlfn.XLOOKUP(LEFT(Q270),$L$157:$L$164,$M$157:$M$164,,0,1),--RIGHT(Q270)*_xlfn.XLOOKUP(LEFT(Q270),$L$157:$L$164,$O$157:$O$164,,0,1),0),
_xlpm.col, IF(_xlfn.XLOOKUP(LEFT(Q270),$L$157:$L$164,$N$157:$N$164,,0,1),--RIGHT(Q270)*_xlfn.XLOOKUP(LEFT(Q270),$L$157:$L$164,$P$157:$P$164,,0,1),0),
_xlpm.adjRow, IF(ROW(_xlpm.startCell) + _xlpm.row &lt;= 0, 1, _xlpm.row),
_xlpm.adjCol, IF(COLUMN(_xlpm.startCell) + _xlpm.col &lt;= 0, 1, _xlpm.col),
_xlpm.ref, OFFSET(INDIRECT(AP270),_xlpm.adjRow,_xlpm.adjCol,1,1),
ADDRESS(ROW(_xlpm.ref),COLUMN(_xlpm.ref),4,1))</f>
        <v>BD34</v>
      </c>
      <c r="AR294" s="4" t="str" cm="1">
        <f t="array" aca="1" ref="AR294" ca="1">_xlfn.LET(
_xlpm.startCell, INDIRECT(AQ270),
_xlpm.row, IF(_xlfn.XLOOKUP(LEFT(R270),$L$157:$L$164,$M$157:$M$164,,0,1),--RIGHT(R270)*_xlfn.XLOOKUP(LEFT(R270),$L$157:$L$164,$O$157:$O$164,,0,1),0),
_xlpm.col, IF(_xlfn.XLOOKUP(LEFT(R270),$L$157:$L$164,$N$157:$N$164,,0,1),--RIGHT(R270)*_xlfn.XLOOKUP(LEFT(R270),$L$157:$L$164,$P$157:$P$164,,0,1),0),
_xlpm.adjRow, IF(ROW(_xlpm.startCell) + _xlpm.row &lt;= 0, 1, _xlpm.row),
_xlpm.adjCol, IF(COLUMN(_xlpm.startCell) + _xlpm.col &lt;= 0, 1, _xlpm.col),
_xlpm.ref, OFFSET(INDIRECT(AQ270),_xlpm.adjRow,_xlpm.adjCol,1,1),
ADDRESS(ROW(_xlpm.ref),COLUMN(_xlpm.ref),4,1))</f>
        <v>BD23</v>
      </c>
      <c r="AS294" s="4" t="str" cm="1">
        <f t="array" aca="1" ref="AS294" ca="1">_xlfn.LET(
_xlpm.startCell, INDIRECT(AR270),
_xlpm.row, IF(_xlfn.XLOOKUP(LEFT(S270),$L$157:$L$164,$M$157:$M$164,,0,1),--RIGHT(S270)*_xlfn.XLOOKUP(LEFT(S270),$L$157:$L$164,$O$157:$O$164,,0,1),0),
_xlpm.col, IF(_xlfn.XLOOKUP(LEFT(S270),$L$157:$L$164,$N$157:$N$164,,0,1),--RIGHT(S270)*_xlfn.XLOOKUP(LEFT(S270),$L$157:$L$164,$P$157:$P$164,,0,1),0),
_xlpm.adjRow, IF(ROW(_xlpm.startCell) + _xlpm.row &lt;= 0, 1, _xlpm.row),
_xlpm.adjCol, IF(COLUMN(_xlpm.startCell) + _xlpm.col &lt;= 0, 1, _xlpm.col),
_xlpm.ref, OFFSET(INDIRECT(AR270),_xlpm.adjRow,_xlpm.adjCol,1,1),
ADDRESS(ROW(_xlpm.ref),COLUMN(_xlpm.ref),4,1))</f>
        <v>BD25</v>
      </c>
      <c r="AT294" s="4" t="str" cm="1">
        <f t="array" aca="1" ref="AT294" ca="1">_xlfn.LET(
_xlpm.startCell, INDIRECT(AS270),
_xlpm.row, IF(_xlfn.XLOOKUP(LEFT(T270),$L$157:$L$164,$M$157:$M$164,,0,1),--RIGHT(T270)*_xlfn.XLOOKUP(LEFT(T270),$L$157:$L$164,$O$157:$O$164,,0,1),0),
_xlpm.col, IF(_xlfn.XLOOKUP(LEFT(T270),$L$157:$L$164,$N$157:$N$164,,0,1),--RIGHT(T270)*_xlfn.XLOOKUP(LEFT(T270),$L$157:$L$164,$P$157:$P$164,,0,1),0),
_xlpm.adjRow, IF(ROW(_xlpm.startCell) + _xlpm.row &lt;= 0, 1, _xlpm.row),
_xlpm.adjCol, IF(COLUMN(_xlpm.startCell) + _xlpm.col &lt;= 0, 1, _xlpm.col),
_xlpm.ref, OFFSET(INDIRECT(AS270),_xlpm.adjRow,_xlpm.adjCol,1,1),
ADDRESS(ROW(_xlpm.ref),COLUMN(_xlpm.ref),4,1))</f>
        <v>BD21</v>
      </c>
      <c r="AU294" s="4" t="str" cm="1">
        <f t="array" aca="1" ref="AU294" ca="1">_xlfn.LET(
_xlpm.startCell, INDIRECT(AT270),
_xlpm.row, IF(_xlfn.XLOOKUP(LEFT(U270),$L$157:$L$164,$M$157:$M$164,,0,1),--RIGHT(U270)*_xlfn.XLOOKUP(LEFT(U270),$L$157:$L$164,$O$157:$O$164,,0,1),0),
_xlpm.col, IF(_xlfn.XLOOKUP(LEFT(U270),$L$157:$L$164,$N$157:$N$164,,0,1),--RIGHT(U270)*_xlfn.XLOOKUP(LEFT(U270),$L$157:$L$164,$P$157:$P$164,,0,1),0),
_xlpm.adjRow, IF(ROW(_xlpm.startCell) + _xlpm.row &lt;= 0, 1, _xlpm.row),
_xlpm.adjCol, IF(COLUMN(_xlpm.startCell) + _xlpm.col &lt;= 0, 1, _xlpm.col),
_xlpm.ref, OFFSET(INDIRECT(AT270),_xlpm.adjRow,_xlpm.adjCol,1,1),
ADDRESS(ROW(_xlpm.ref),COLUMN(_xlpm.ref),4,1))</f>
        <v>BD25</v>
      </c>
      <c r="AV294" s="4" t="str" cm="1">
        <f t="array" aca="1" ref="AV294" ca="1">_xlfn.LET(
_xlpm.startCell, INDIRECT(AU270),
_xlpm.row, IF(_xlfn.XLOOKUP(LEFT(V270),$L$157:$L$164,$M$157:$M$164,,0,1),--RIGHT(V270)*_xlfn.XLOOKUP(LEFT(V270),$L$157:$L$164,$O$157:$O$164,,0,1),0),
_xlpm.col, IF(_xlfn.XLOOKUP(LEFT(V270),$L$157:$L$164,$N$157:$N$164,,0,1),--RIGHT(V270)*_xlfn.XLOOKUP(LEFT(V270),$L$157:$L$164,$P$157:$P$164,,0,1),0),
_xlpm.adjRow, IF(ROW(_xlpm.startCell) + _xlpm.row &lt;= 0, 1, _xlpm.row),
_xlpm.adjCol, IF(COLUMN(_xlpm.startCell) + _xlpm.col &lt;= 0, 1, _xlpm.col),
_xlpm.ref, OFFSET(INDIRECT(AU270),_xlpm.adjRow,_xlpm.adjCol,1,1),
ADDRESS(ROW(_xlpm.ref),COLUMN(_xlpm.ref),4,1))</f>
        <v>AV25</v>
      </c>
      <c r="AW294" s="4" t="str" cm="1">
        <f t="array" aca="1" ref="AW294" ca="1">_xlfn.LET(
_xlpm.startCell, INDIRECT(AV270),
_xlpm.row, IF(_xlfn.XLOOKUP(LEFT(W270),$L$157:$L$164,$M$157:$M$164,,0,1),--RIGHT(W270)*_xlfn.XLOOKUP(LEFT(W270),$L$157:$L$164,$O$157:$O$164,,0,1),0),
_xlpm.col, IF(_xlfn.XLOOKUP(LEFT(W270),$L$157:$L$164,$N$157:$N$164,,0,1),--RIGHT(W270)*_xlfn.XLOOKUP(LEFT(W270),$L$157:$L$164,$P$157:$P$164,,0,1),0),
_xlpm.adjRow, IF(ROW(_xlpm.startCell) + _xlpm.row &lt;= 0, 1, _xlpm.row),
_xlpm.adjCol, IF(COLUMN(_xlpm.startCell) + _xlpm.col &lt;= 0, 1, _xlpm.col),
_xlpm.ref, OFFSET(INDIRECT(AV270),_xlpm.adjRow,_xlpm.adjCol,1,1),
ADDRESS(ROW(_xlpm.ref),COLUMN(_xlpm.ref),4,1))</f>
        <v>AZ29</v>
      </c>
      <c r="AX294" s="4" t="str" cm="1">
        <f t="array" aca="1" ref="AX294" ca="1">_xlfn.LET(
_xlpm.startCell, INDIRECT(AW270),
_xlpm.row, IF(_xlfn.XLOOKUP(LEFT(X270),$L$157:$L$164,$M$157:$M$164,,0,1),--RIGHT(X270)*_xlfn.XLOOKUP(LEFT(X270),$L$157:$L$164,$O$157:$O$164,,0,1),0),
_xlpm.col, IF(_xlfn.XLOOKUP(LEFT(X270),$L$157:$L$164,$N$157:$N$164,,0,1),--RIGHT(X270)*_xlfn.XLOOKUP(LEFT(X270),$L$157:$L$164,$P$157:$P$164,,0,1),0),
_xlpm.adjRow, IF(ROW(_xlpm.startCell) + _xlpm.row &lt;= 0, 1, _xlpm.row),
_xlpm.adjCol, IF(COLUMN(_xlpm.startCell) + _xlpm.col &lt;= 0, 1, _xlpm.col),
_xlpm.ref, OFFSET(INDIRECT(AW270),_xlpm.adjRow,_xlpm.adjCol,1,1),
ADDRESS(ROW(_xlpm.ref),COLUMN(_xlpm.ref),4,1))</f>
        <v>AZ35</v>
      </c>
      <c r="AY294" s="4" t="str" cm="1">
        <f t="array" aca="1" ref="AY294" ca="1">_xlfn.LET(
_xlpm.startCell, INDIRECT(AX270),
_xlpm.row, IF(_xlfn.XLOOKUP(LEFT(Y270),$L$157:$L$164,$M$157:$M$164,,0,1),--RIGHT(Y270)*_xlfn.XLOOKUP(LEFT(Y270),$L$157:$L$164,$O$157:$O$164,,0,1),0),
_xlpm.col, IF(_xlfn.XLOOKUP(LEFT(Y270),$L$157:$L$164,$N$157:$N$164,,0,1),--RIGHT(Y270)*_xlfn.XLOOKUP(LEFT(Y270),$L$157:$L$164,$P$157:$P$164,,0,1),0),
_xlpm.adjRow, IF(ROW(_xlpm.startCell) + _xlpm.row &lt;= 0, 1, _xlpm.row),
_xlpm.adjCol, IF(COLUMN(_xlpm.startCell) + _xlpm.col &lt;= 0, 1, _xlpm.col),
_xlpm.ref, OFFSET(INDIRECT(AX270),_xlpm.adjRow,_xlpm.adjCol,1,1),
ADDRESS(ROW(_xlpm.ref),COLUMN(_xlpm.ref),4,1))</f>
        <v>BC27</v>
      </c>
      <c r="AZ294" s="4" t="str" cm="1">
        <f t="array" aca="1" ref="AZ294" ca="1">_xlfn.LET(
_xlpm.startCell, INDIRECT(AY270),
_xlpm.row, IF(_xlfn.XLOOKUP(LEFT(Z270),$L$157:$L$164,$M$157:$M$164,,0,1),--RIGHT(Z270)*_xlfn.XLOOKUP(LEFT(Z270),$L$157:$L$164,$O$157:$O$164,,0,1),0),
_xlpm.col, IF(_xlfn.XLOOKUP(LEFT(Z270),$L$157:$L$164,$N$157:$N$164,,0,1),--RIGHT(Z270)*_xlfn.XLOOKUP(LEFT(Z270),$L$157:$L$164,$P$157:$P$164,,0,1),0),
_xlpm.adjRow, IF(ROW(_xlpm.startCell) + _xlpm.row &lt;= 0, 1, _xlpm.row),
_xlpm.adjCol, IF(COLUMN(_xlpm.startCell) + _xlpm.col &lt;= 0, 1, _xlpm.col),
_xlpm.ref, OFFSET(INDIRECT(AY270),_xlpm.adjRow,_xlpm.adjCol,1,1),
ADDRESS(ROW(_xlpm.ref),COLUMN(_xlpm.ref),4,1))</f>
        <v>BC24</v>
      </c>
      <c r="BA294" s="4" t="str" cm="1">
        <f t="array" aca="1" ref="BA294" ca="1">_xlfn.LET(
_xlpm.startCell, INDIRECT(AZ270),
_xlpm.row, IF(_xlfn.XLOOKUP(LEFT(AA270),$L$157:$L$164,$M$157:$M$164,,0,1),--RIGHT(AA270)*_xlfn.XLOOKUP(LEFT(AA270),$L$157:$L$164,$O$157:$O$164,,0,1),0),
_xlpm.col, IF(_xlfn.XLOOKUP(LEFT(AA270),$L$157:$L$164,$N$157:$N$164,,0,1),--RIGHT(AA270)*_xlfn.XLOOKUP(LEFT(AA270),$L$157:$L$164,$P$157:$P$164,,0,1),0),
_xlpm.adjRow, IF(ROW(_xlpm.startCell) + _xlpm.row &lt;= 0, 1, _xlpm.row),
_xlpm.adjCol, IF(COLUMN(_xlpm.startCell) + _xlpm.col &lt;= 0, 1, _xlpm.col),
_xlpm.ref, OFFSET(INDIRECT(AZ270),_xlpm.adjRow,_xlpm.adjCol,1,1),
ADDRESS(ROW(_xlpm.ref),COLUMN(_xlpm.ref),4,1))</f>
        <v>BJ31</v>
      </c>
      <c r="BB294" s="4" t="str" cm="1">
        <f t="array" aca="1" ref="BB294" ca="1">_xlfn.LET(
_xlpm.startCell, INDIRECT(BA270),
_xlpm.row, IF(_xlfn.XLOOKUP(LEFT(AB270),$L$157:$L$164,$M$157:$M$164,,0,1),--RIGHT(AB270)*_xlfn.XLOOKUP(LEFT(AB270),$L$157:$L$164,$O$157:$O$164,,0,1),0),
_xlpm.col, IF(_xlfn.XLOOKUP(LEFT(AB270),$L$157:$L$164,$N$157:$N$164,,0,1),--RIGHT(AB270)*_xlfn.XLOOKUP(LEFT(AB270),$L$157:$L$164,$P$157:$P$164,,0,1),0),
_xlpm.adjRow, IF(ROW(_xlpm.startCell) + _xlpm.row &lt;= 0, 1, _xlpm.row),
_xlpm.adjCol, IF(COLUMN(_xlpm.startCell) + _xlpm.col &lt;= 0, 1, _xlpm.col),
_xlpm.ref, OFFSET(INDIRECT(BA270),_xlpm.adjRow,_xlpm.adjCol,1,1),
ADDRESS(ROW(_xlpm.ref),COLUMN(_xlpm.ref),4,1))</f>
        <v>BD21</v>
      </c>
      <c r="BC294" s="4" t="str" cm="1">
        <f t="array" aca="1" ref="BC294" ca="1">_xlfn.LET(
_xlpm.startCell, INDIRECT(BB270),
_xlpm.row, IF(_xlfn.XLOOKUP(LEFT(AC270),$L$157:$L$164,$M$157:$M$164,,0,1),--RIGHT(AC270)*_xlfn.XLOOKUP(LEFT(AC270),$L$157:$L$164,$O$157:$O$164,,0,1),0),
_xlpm.col, IF(_xlfn.XLOOKUP(LEFT(AC270),$L$157:$L$164,$N$157:$N$164,,0,1),--RIGHT(AC270)*_xlfn.XLOOKUP(LEFT(AC270),$L$157:$L$164,$P$157:$P$164,,0,1),0),
_xlpm.adjRow, IF(ROW(_xlpm.startCell) + _xlpm.row &lt;= 0, 1, _xlpm.row),
_xlpm.adjCol, IF(COLUMN(_xlpm.startCell) + _xlpm.col &lt;= 0, 1, _xlpm.col),
_xlpm.ref, OFFSET(INDIRECT(BB270),_xlpm.adjRow,_xlpm.adjCol,1,1),
ADDRESS(ROW(_xlpm.ref),COLUMN(_xlpm.ref),4,1))</f>
        <v>BI26</v>
      </c>
      <c r="BD294" s="4" t="str" cm="1">
        <f t="array" aca="1" ref="BD294" ca="1">_xlfn.LET(
_xlpm.startCell, INDIRECT(BC270),
_xlpm.row, IF(_xlfn.XLOOKUP(LEFT(AD270),$L$157:$L$164,$M$157:$M$164,,0,1),--RIGHT(AD270)*_xlfn.XLOOKUP(LEFT(AD270),$L$157:$L$164,$O$157:$O$164,,0,1),0),
_xlpm.col, IF(_xlfn.XLOOKUP(LEFT(AD270),$L$157:$L$164,$N$157:$N$164,,0,1),--RIGHT(AD270)*_xlfn.XLOOKUP(LEFT(AD270),$L$157:$L$164,$P$157:$P$164,,0,1),0),
_xlpm.adjRow, IF(ROW(_xlpm.startCell) + _xlpm.row &lt;= 0, 1, _xlpm.row),
_xlpm.adjCol, IF(COLUMN(_xlpm.startCell) + _xlpm.col &lt;= 0, 1, _xlpm.col),
_xlpm.ref, OFFSET(INDIRECT(BC270),_xlpm.adjRow,_xlpm.adjCol,1,1),
ADDRESS(ROW(_xlpm.ref),COLUMN(_xlpm.ref),4,1))</f>
        <v>BK26</v>
      </c>
      <c r="BE294" s="4" t="str" cm="1">
        <f t="array" aca="1" ref="BE294" ca="1">_xlfn.LET(
_xlpm.startCell, INDIRECT(BD270),
_xlpm.row, IF(_xlfn.XLOOKUP(LEFT(AE270),$L$157:$L$164,$M$157:$M$164,,0,1),--RIGHT(AE270)*_xlfn.XLOOKUP(LEFT(AE270),$L$157:$L$164,$O$157:$O$164,,0,1),0),
_xlpm.col, IF(_xlfn.XLOOKUP(LEFT(AE270),$L$157:$L$164,$N$157:$N$164,,0,1),--RIGHT(AE270)*_xlfn.XLOOKUP(LEFT(AE270),$L$157:$L$164,$P$157:$P$164,,0,1),0),
_xlpm.adjRow, IF(ROW(_xlpm.startCell) + _xlpm.row &lt;= 0, 1, _xlpm.row),
_xlpm.adjCol, IF(COLUMN(_xlpm.startCell) + _xlpm.col &lt;= 0, 1, _xlpm.col),
_xlpm.ref, OFFSET(INDIRECT(BD270),_xlpm.adjRow,_xlpm.adjCol,1,1),
ADDRESS(ROW(_xlpm.ref),COLUMN(_xlpm.ref),4,1))</f>
        <v>BS34</v>
      </c>
      <c r="BF294" s="4" t="str" cm="1">
        <f t="array" aca="1" ref="BF294" ca="1">_xlfn.LET(
_xlpm.startCell, INDIRECT(BE270),
_xlpm.row, IF(_xlfn.XLOOKUP(LEFT(AF270),$L$157:$L$164,$M$157:$M$164,,0,1),--RIGHT(AF270)*_xlfn.XLOOKUP(LEFT(AF270),$L$157:$L$164,$O$157:$O$164,,0,1),0),
_xlpm.col, IF(_xlfn.XLOOKUP(LEFT(AF270),$L$157:$L$164,$N$157:$N$164,,0,1),--RIGHT(AF270)*_xlfn.XLOOKUP(LEFT(AF270),$L$157:$L$164,$P$157:$P$164,,0,1),0),
_xlpm.adjRow, IF(ROW(_xlpm.startCell) + _xlpm.row &lt;= 0, 1, _xlpm.row),
_xlpm.adjCol, IF(COLUMN(_xlpm.startCell) + _xlpm.col &lt;= 0, 1, _xlpm.col),
_xlpm.ref, OFFSET(INDIRECT(BE270),_xlpm.adjRow,_xlpm.adjCol,1,1),
ADDRESS(ROW(_xlpm.ref),COLUMN(_xlpm.ref),4,1))</f>
        <v>BH31</v>
      </c>
      <c r="BG294" s="4"/>
      <c r="BH294" s="1" t="b">
        <f ca="1"/>
        <v>0</v>
      </c>
      <c r="BI294" s="1" t="b">
        <f ca="1"/>
        <v>0</v>
      </c>
      <c r="BJ294" s="1" t="b">
        <f ca="1"/>
        <v>1</v>
      </c>
      <c r="BK294" s="1" t="b">
        <f ca="1"/>
        <v>1</v>
      </c>
      <c r="BL294" s="1" t="b">
        <f ca="1"/>
        <v>1</v>
      </c>
      <c r="BM294" s="1" t="b">
        <f ca="1"/>
        <v>1</v>
      </c>
      <c r="BN294" s="5" t="b">
        <f ca="1"/>
        <v>1</v>
      </c>
      <c r="BO294" s="4" t="b">
        <f ca="1"/>
        <v>1</v>
      </c>
      <c r="BP294" s="4" t="b">
        <f ca="1"/>
        <v>0</v>
      </c>
      <c r="BQ294" s="4" t="b">
        <f ca="1"/>
        <v>0</v>
      </c>
      <c r="BR294" s="4" t="b">
        <f ca="1"/>
        <v>1</v>
      </c>
      <c r="BS294" s="4" t="b">
        <f ca="1"/>
        <v>1</v>
      </c>
      <c r="BT294" s="4" t="b">
        <f ca="1"/>
        <v>1</v>
      </c>
      <c r="BU294" s="4" t="b">
        <f ca="1"/>
        <v>1</v>
      </c>
      <c r="BV294" s="4" t="b">
        <f ca="1"/>
        <v>1</v>
      </c>
      <c r="BW294" s="4" t="b">
        <f ca="1"/>
        <v>0</v>
      </c>
      <c r="BX294" s="4" t="b">
        <f ca="1"/>
        <v>0</v>
      </c>
      <c r="BY294" s="4" t="b">
        <f ca="1"/>
        <v>1</v>
      </c>
      <c r="BZ294" s="4" t="b">
        <f ca="1"/>
        <v>1</v>
      </c>
      <c r="CA294" s="4" t="b">
        <f ca="1"/>
        <v>0</v>
      </c>
      <c r="CB294" s="4" t="b">
        <f ca="1"/>
        <v>1</v>
      </c>
      <c r="CC294" s="4" t="b">
        <f ca="1"/>
        <v>1</v>
      </c>
      <c r="CD294" s="4" t="b">
        <f ca="1"/>
        <v>1</v>
      </c>
      <c r="CE294" s="4" t="b">
        <f ca="1"/>
        <v>0</v>
      </c>
      <c r="CF294" s="4" t="b">
        <f ca="1"/>
        <v>0</v>
      </c>
      <c r="CG294" s="57"/>
      <c r="CH294" s="57"/>
      <c r="CI294" s="57"/>
      <c r="CJ294" s="57"/>
      <c r="CK294" s="57"/>
      <c r="CL294" s="57"/>
      <c r="CM294" s="57"/>
      <c r="CN294" s="57"/>
      <c r="CO294" s="57"/>
      <c r="CP294" s="57"/>
      <c r="CQ294" s="57"/>
      <c r="CR294" s="57"/>
      <c r="CS294" s="57"/>
      <c r="CT294" s="57"/>
      <c r="CU294" s="57"/>
      <c r="CV294" s="57"/>
      <c r="CW294" s="57"/>
      <c r="CX294" s="57"/>
      <c r="CY294" s="57"/>
      <c r="CZ294" s="57"/>
      <c r="DA294" s="57"/>
      <c r="DB294" s="57"/>
      <c r="DC294" s="57"/>
      <c r="DD294" s="57"/>
      <c r="DE294" s="57"/>
      <c r="DF294" s="57"/>
      <c r="DG294" s="57"/>
      <c r="DH294" s="57"/>
      <c r="DI294" s="57"/>
      <c r="DJ294" s="57"/>
      <c r="DK294" s="57"/>
      <c r="DL294" s="57"/>
      <c r="DM294" s="57"/>
      <c r="DN294" s="57"/>
      <c r="DO294" s="57"/>
      <c r="DP294" s="57"/>
      <c r="DQ294" s="57"/>
      <c r="DR294" s="57"/>
      <c r="DS294" s="57"/>
      <c r="DT294" s="57"/>
      <c r="DU294" s="57"/>
      <c r="DV294" s="57"/>
      <c r="DW294" s="57"/>
      <c r="DX294" s="57"/>
      <c r="DY294" s="57"/>
      <c r="DZ294" s="57"/>
      <c r="EA294" s="57"/>
      <c r="EB294" s="57"/>
      <c r="EC294" s="57"/>
      <c r="ED294" s="57"/>
      <c r="EE294" s="57"/>
      <c r="EF294" s="57"/>
      <c r="EG294" s="57"/>
      <c r="EH294" s="57"/>
      <c r="EI294" s="57"/>
      <c r="EJ294" s="57"/>
      <c r="EK294" s="57"/>
      <c r="EL294" s="57"/>
      <c r="EM294" s="57"/>
      <c r="EN294" s="57"/>
      <c r="EO294" s="57"/>
      <c r="EP294" s="57"/>
      <c r="EQ294" s="57"/>
      <c r="ER294" s="57"/>
      <c r="ES294" s="57"/>
      <c r="ET294" s="57"/>
      <c r="EU294" s="57"/>
      <c r="EV294" s="57"/>
      <c r="EW294" s="57"/>
      <c r="EX294" s="57"/>
      <c r="EY294" s="57"/>
      <c r="EZ294" s="57"/>
      <c r="FA294" s="57"/>
      <c r="FB294" s="57"/>
      <c r="FC294" s="57"/>
      <c r="FD294" s="57"/>
      <c r="FE294" s="57"/>
      <c r="FF294" s="57"/>
      <c r="FG294" s="57"/>
      <c r="FH294" s="57"/>
      <c r="FI294" s="57"/>
      <c r="FJ294" s="57"/>
      <c r="FK294" s="57"/>
      <c r="FL294" s="57"/>
      <c r="FM294" s="57"/>
      <c r="FN294" s="57"/>
      <c r="FO294" s="57"/>
      <c r="FP294" s="57"/>
      <c r="FQ294" s="57"/>
      <c r="FR294" s="57"/>
      <c r="FS294" s="57"/>
      <c r="FT294" s="57"/>
      <c r="FU294" s="57"/>
      <c r="FV294" s="57"/>
      <c r="FW294" s="57"/>
      <c r="FX294" s="57"/>
      <c r="FY294" s="57"/>
      <c r="FZ294" s="57"/>
      <c r="GA294" s="57"/>
      <c r="GB294" s="57"/>
      <c r="GC294" s="57"/>
      <c r="GD294" s="57"/>
      <c r="GE294" s="57"/>
      <c r="GF294" s="57"/>
      <c r="GG294" s="57"/>
      <c r="GH294" s="57"/>
      <c r="GI294" s="57"/>
      <c r="GJ294" s="57"/>
      <c r="GK294" s="57"/>
      <c r="GL294" s="57"/>
      <c r="GM294" s="57"/>
      <c r="GN294" s="57"/>
      <c r="GO294" s="57"/>
      <c r="GP294" s="57"/>
      <c r="GQ294" s="57"/>
      <c r="GR294" s="57"/>
      <c r="GS294" s="57"/>
      <c r="GT294" s="57"/>
      <c r="GU294" s="57"/>
      <c r="GV294" s="57"/>
      <c r="GW294" s="57"/>
      <c r="GX294" s="57"/>
      <c r="GY294" s="57"/>
      <c r="GZ294" s="57"/>
      <c r="HA294" s="57"/>
      <c r="HB294" s="57"/>
      <c r="HC294" s="57"/>
      <c r="HD294" s="57"/>
      <c r="HE294" s="57"/>
      <c r="HF294" s="57"/>
      <c r="HG294" s="57"/>
      <c r="HH294" s="57"/>
      <c r="HI294" s="57"/>
      <c r="HJ294" s="57"/>
      <c r="HK294" s="57"/>
      <c r="HL294" s="57"/>
      <c r="HM294" s="57"/>
      <c r="HN294" s="57"/>
      <c r="HO294" s="57"/>
      <c r="HP294" s="57"/>
      <c r="HQ294" s="57"/>
      <c r="HR294" s="57"/>
      <c r="HS294" s="57"/>
      <c r="HT294" s="57"/>
      <c r="HU294" s="57"/>
      <c r="HV294" s="57"/>
      <c r="HW294" s="57"/>
      <c r="HX294" s="57"/>
      <c r="HY294" s="57"/>
      <c r="HZ294" s="57"/>
      <c r="IA294" s="57"/>
      <c r="IB294" s="57"/>
      <c r="IC294" s="57"/>
      <c r="ID294" s="57"/>
      <c r="IE294" s="57"/>
      <c r="IF294" s="57"/>
      <c r="IG294" s="57"/>
      <c r="IH294" s="57"/>
      <c r="II294" s="57"/>
      <c r="IJ294" s="57"/>
      <c r="IK294" s="57"/>
      <c r="IL294" s="57"/>
      <c r="IM294" s="57"/>
      <c r="IN294" s="57"/>
      <c r="IO294" s="57"/>
      <c r="IP294" s="57"/>
      <c r="IQ294" s="57"/>
      <c r="IR294" s="57"/>
      <c r="IS294" s="57"/>
      <c r="IT294" s="57"/>
      <c r="IU294" s="57"/>
      <c r="IV294" s="57"/>
      <c r="IW294" s="57"/>
      <c r="IX294" s="57"/>
      <c r="IY294" s="57"/>
      <c r="IZ294" s="57"/>
      <c r="JA294" s="57"/>
      <c r="JB294" s="57"/>
      <c r="JC294" s="57"/>
      <c r="JD294" s="57"/>
      <c r="JE294" s="57"/>
      <c r="JF294" s="57"/>
      <c r="JG294" s="57"/>
      <c r="JH294" s="57"/>
      <c r="JI294" s="57"/>
      <c r="JJ294" s="57"/>
      <c r="JK294" s="57"/>
      <c r="JL294" s="57"/>
      <c r="JM294" s="57"/>
      <c r="JN294" s="57"/>
      <c r="JO294" s="57"/>
      <c r="JP294" s="57"/>
      <c r="JQ294" s="57"/>
      <c r="JR294" s="57"/>
      <c r="JS294" s="57"/>
      <c r="JT294" s="57"/>
      <c r="JU294" s="57"/>
      <c r="JV294" s="57"/>
      <c r="JW294" s="57"/>
      <c r="JX294" s="57"/>
      <c r="JY294" s="57"/>
      <c r="JZ294" s="57"/>
      <c r="KA294" s="57"/>
      <c r="KB294" s="57"/>
      <c r="KC294" s="57"/>
      <c r="KD294" s="57"/>
      <c r="KE294" s="57"/>
      <c r="KF294" s="57"/>
      <c r="KG294" s="57"/>
      <c r="KH294" s="57"/>
      <c r="KI294" s="57"/>
      <c r="KJ294" s="57"/>
      <c r="KK294" s="57"/>
      <c r="KL294" s="57"/>
      <c r="KM294" s="57"/>
      <c r="KN294" s="57"/>
      <c r="KO294" s="57"/>
      <c r="KP294" s="57"/>
      <c r="KQ294" s="57"/>
      <c r="KR294" s="57"/>
      <c r="KS294" s="57"/>
      <c r="KT294" s="57"/>
      <c r="KU294" s="57"/>
      <c r="KV294" s="57"/>
      <c r="KW294" s="57"/>
      <c r="KX294" s="57"/>
      <c r="KY294" s="57"/>
      <c r="KZ294" s="57"/>
      <c r="LA294" s="57"/>
      <c r="LB294" s="57"/>
      <c r="LC294" s="57"/>
      <c r="LD294" s="57"/>
      <c r="LE294" s="57"/>
      <c r="LF294" s="57"/>
      <c r="LG294" s="57"/>
      <c r="LH294" s="57"/>
      <c r="LI294" s="57"/>
      <c r="LJ294" s="57"/>
      <c r="LK294" s="57"/>
      <c r="LL294" s="57"/>
      <c r="LM294" s="57"/>
      <c r="LN294" s="57"/>
      <c r="LO294" s="57"/>
      <c r="LP294" s="57"/>
      <c r="LQ294" s="57"/>
      <c r="LR294" s="57"/>
      <c r="LS294" s="57"/>
      <c r="LT294" s="57"/>
      <c r="LU294" s="57"/>
      <c r="LV294" s="57"/>
      <c r="LW294" s="57"/>
      <c r="LX294" s="57"/>
      <c r="LY294" s="57"/>
      <c r="LZ294" s="57"/>
      <c r="MA294" s="57"/>
      <c r="MB294" s="57"/>
      <c r="MC294" s="57"/>
      <c r="MD294" s="57"/>
      <c r="ME294" s="57"/>
      <c r="MF294" s="57"/>
      <c r="MG294" s="57"/>
      <c r="MH294" s="57"/>
      <c r="MI294" s="57"/>
      <c r="MJ294" s="57"/>
      <c r="MK294" s="57"/>
      <c r="ML294" s="57"/>
      <c r="MM294" s="57"/>
      <c r="MN294" s="57"/>
      <c r="MO294" s="57"/>
      <c r="MP294" s="57"/>
      <c r="MQ294" s="57"/>
      <c r="MR294" s="57"/>
      <c r="MS294" s="57"/>
      <c r="MT294" s="57"/>
      <c r="MU294" s="57"/>
      <c r="MV294" s="57"/>
      <c r="MW294" s="57"/>
      <c r="MX294" s="57"/>
      <c r="MY294" s="57"/>
      <c r="MZ294" s="57"/>
      <c r="NA294" s="57"/>
      <c r="NB294" s="57"/>
      <c r="NC294" s="57"/>
      <c r="ND294" s="57"/>
      <c r="NE294" s="57"/>
      <c r="NF294" s="57"/>
      <c r="NG294" s="57"/>
      <c r="NH294" s="57"/>
      <c r="NI294" s="57"/>
      <c r="NJ294" s="57"/>
      <c r="NK294" s="57"/>
      <c r="NL294" s="57"/>
      <c r="NM294" s="57"/>
      <c r="NN294" s="57"/>
      <c r="NO294" s="57"/>
      <c r="NP294" s="57"/>
      <c r="NQ294" s="57"/>
      <c r="NR294" s="57"/>
      <c r="NS294" s="57"/>
      <c r="NT294" s="57"/>
      <c r="NU294" s="57"/>
      <c r="NV294" s="57"/>
      <c r="NW294" s="57"/>
      <c r="NX294" s="57"/>
      <c r="NY294" s="57"/>
      <c r="NZ294" s="57"/>
      <c r="OA294" s="57"/>
      <c r="OB294" s="57"/>
      <c r="OC294" s="57"/>
      <c r="OD294" s="57"/>
      <c r="OE294" s="57"/>
      <c r="OF294" s="57"/>
      <c r="OG294" s="57"/>
      <c r="OH294" s="57"/>
      <c r="OI294" s="57"/>
      <c r="OJ294" s="57"/>
      <c r="OK294" s="57"/>
      <c r="OL294" s="57"/>
      <c r="OM294" s="57"/>
      <c r="ON294" s="57"/>
      <c r="OO294" s="57"/>
      <c r="OP294" s="57"/>
      <c r="OQ294" s="57"/>
      <c r="OR294" s="57"/>
      <c r="OS294" s="57"/>
      <c r="OT294" s="57"/>
      <c r="OU294" s="57"/>
      <c r="OV294" s="57"/>
      <c r="OW294" s="57"/>
      <c r="OX294" s="57"/>
      <c r="OY294" s="57"/>
      <c r="OZ294" s="57"/>
    </row>
    <row r="295" spans="1:416" ht="14.85" customHeight="1">
      <c r="A295" s="57"/>
      <c r="B295" s="57"/>
      <c r="C295" s="57"/>
      <c r="D295" s="57"/>
      <c r="E295" s="57"/>
      <c r="F295" s="57"/>
      <c r="G295" s="87"/>
      <c r="H295" s="57"/>
      <c r="I295" s="57"/>
      <c r="J295" s="57"/>
      <c r="K295" s="57"/>
      <c r="L295" s="57"/>
      <c r="M295" s="57"/>
      <c r="N295" s="57"/>
      <c r="O295" s="57"/>
      <c r="P295" s="57"/>
      <c r="Q295" s="57"/>
      <c r="R295" s="57"/>
      <c r="S295" s="57"/>
      <c r="T295" s="57"/>
      <c r="U295" s="57"/>
      <c r="V295" s="57"/>
      <c r="W295" s="57"/>
      <c r="X295" s="57"/>
      <c r="Y295" s="57"/>
      <c r="Z295" s="57"/>
      <c r="AA295" s="57"/>
      <c r="AB295" s="57"/>
      <c r="AC295" s="57"/>
      <c r="AD295" s="57"/>
      <c r="AE295" s="57"/>
      <c r="AF295" s="57"/>
      <c r="AH295" s="4" t="str" cm="1">
        <f t="array" aca="1" ref="AH295" ca="1">_xlfn.LET(
_xlpm.startCell, INDIRECT(G271),
_xlpm.row, IF(_xlfn.XLOOKUP(LEFT(H271),$L$157:$L$164,$M$157:$M$164,,0,1),--RIGHT(H271)*_xlfn.XLOOKUP(LEFT(H271),$L$157:$L$164,$O$157:$O$164,,0,1),0),
_xlpm.col, IF(_xlfn.XLOOKUP(LEFT(H271),$L$157:$L$164,$N$157:$N$164,,0,1),--RIGHT(H271)*_xlfn.XLOOKUP(LEFT(H271),$L$157:$L$164,$P$157:$P$164,,0,1),0),
_xlpm.adjRow, IF(ROW(_xlpm.startCell) + _xlpm.row &lt;= 0, 1, _xlpm.row),
_xlpm.adjCol, IF(COLUMN(_xlpm.startCell) + _xlpm.col &lt;= 0, 1, _xlpm.col),
_xlpm.ref, OFFSET(INDIRECT(G271),_xlpm.adjRow,_xlpm.adjCol,1,1),
ADDRESS(ROW(_xlpm.ref),COLUMN(_xlpm.ref),4,1))</f>
        <v>Y16</v>
      </c>
      <c r="AI295" s="4" t="str" cm="1">
        <f t="array" aca="1" ref="AI295" ca="1">_xlfn.LET(
_xlpm.startCell, INDIRECT(AH271),
_xlpm.row, IF(_xlfn.XLOOKUP(LEFT(I271),$L$157:$L$164,$M$157:$M$164,,0,1),--RIGHT(I271)*_xlfn.XLOOKUP(LEFT(I271),$L$157:$L$164,$O$157:$O$164,,0,1),0),
_xlpm.col, IF(_xlfn.XLOOKUP(LEFT(I271),$L$157:$L$164,$N$157:$N$164,,0,1),--RIGHT(I271)*_xlfn.XLOOKUP(LEFT(I271),$L$157:$L$164,$P$157:$P$164,,0,1),0),
_xlpm.adjRow, IF(ROW(_xlpm.startCell) + _xlpm.row &lt;= 0, 1, _xlpm.row),
_xlpm.adjCol, IF(COLUMN(_xlpm.startCell) + _xlpm.col &lt;= 0, 1, _xlpm.col),
_xlpm.ref, OFFSET(INDIRECT(AH271),_xlpm.adjRow,_xlpm.adjCol,1,1),
ADDRESS(ROW(_xlpm.ref),COLUMN(_xlpm.ref),4,1))</f>
        <v>U12</v>
      </c>
      <c r="AJ295" s="4" t="str" cm="1">
        <f t="array" aca="1" ref="AJ295" ca="1">_xlfn.LET(
_xlpm.startCell, INDIRECT(AI271),
_xlpm.row, IF(_xlfn.XLOOKUP(LEFT(J271),$L$157:$L$164,$M$157:$M$164,,0,1),--RIGHT(J271)*_xlfn.XLOOKUP(LEFT(J271),$L$157:$L$164,$O$157:$O$164,,0,1),0),
_xlpm.col, IF(_xlfn.XLOOKUP(LEFT(J271),$L$157:$L$164,$N$157:$N$164,,0,1),--RIGHT(J271)*_xlfn.XLOOKUP(LEFT(J271),$L$157:$L$164,$P$157:$P$164,,0,1),0),
_xlpm.adjRow, IF(ROW(_xlpm.startCell) + _xlpm.row &lt;= 0, 1, _xlpm.row),
_xlpm.adjCol, IF(COLUMN(_xlpm.startCell) + _xlpm.col &lt;= 0, 1, _xlpm.col),
_xlpm.ref, OFFSET(INDIRECT(AI271),_xlpm.adjRow,_xlpm.adjCol,1,1),
ADDRESS(ROW(_xlpm.ref),COLUMN(_xlpm.ref),4,1))</f>
        <v>U6</v>
      </c>
      <c r="AK295" s="4" t="str" cm="1">
        <f t="array" aca="1" ref="AK295" ca="1">_xlfn.LET(
_xlpm.startCell, INDIRECT(AJ271),
_xlpm.row, IF(_xlfn.XLOOKUP(LEFT(K271),$L$157:$L$164,$M$157:$M$164,,0,1),--RIGHT(K271)*_xlfn.XLOOKUP(LEFT(K271),$L$157:$L$164,$O$157:$O$164,,0,1),0),
_xlpm.col, IF(_xlfn.XLOOKUP(LEFT(K271),$L$157:$L$164,$N$157:$N$164,,0,1),--RIGHT(K271)*_xlfn.XLOOKUP(LEFT(K271),$L$157:$L$164,$P$157:$P$164,,0,1),0),
_xlpm.adjRow, IF(ROW(_xlpm.startCell) + _xlpm.row &lt;= 0, 1, _xlpm.row),
_xlpm.adjCol, IF(COLUMN(_xlpm.startCell) + _xlpm.col &lt;= 0, 1, _xlpm.col),
_xlpm.ref, OFFSET(INDIRECT(AJ271),_xlpm.adjRow,_xlpm.adjCol,1,1),
ADDRESS(ROW(_xlpm.ref),COLUMN(_xlpm.ref),4,1))</f>
        <v>U11</v>
      </c>
      <c r="AL295" s="4" t="str" cm="1">
        <f t="array" aca="1" ref="AL295" ca="1">_xlfn.LET(
_xlpm.startCell, INDIRECT(AK271),
_xlpm.row, IF(_xlfn.XLOOKUP(LEFT(L271),$L$157:$L$164,$M$157:$M$164,,0,1),--RIGHT(L271)*_xlfn.XLOOKUP(LEFT(L271),$L$157:$L$164,$O$157:$O$164,,0,1),0),
_xlpm.col, IF(_xlfn.XLOOKUP(LEFT(L271),$L$157:$L$164,$N$157:$N$164,,0,1),--RIGHT(L271)*_xlfn.XLOOKUP(LEFT(L271),$L$157:$L$164,$P$157:$P$164,,0,1),0),
_xlpm.adjRow, IF(ROW(_xlpm.startCell) + _xlpm.row &lt;= 0, 1, _xlpm.row),
_xlpm.adjCol, IF(COLUMN(_xlpm.startCell) + _xlpm.col &lt;= 0, 1, _xlpm.col),
_xlpm.ref, OFFSET(INDIRECT(AK271),_xlpm.adjRow,_xlpm.adjCol,1,1),
ADDRESS(ROW(_xlpm.ref),COLUMN(_xlpm.ref),4,1))</f>
        <v>W11</v>
      </c>
      <c r="AM295" s="4" t="str" cm="1">
        <f t="array" aca="1" ref="AM295" ca="1">_xlfn.LET(
_xlpm.startCell, INDIRECT(AL271),
_xlpm.row, IF(_xlfn.XLOOKUP(LEFT(M271),$L$157:$L$164,$M$157:$M$164,,0,1),--RIGHT(M271)*_xlfn.XLOOKUP(LEFT(M271),$L$157:$L$164,$O$157:$O$164,,0,1),0),
_xlpm.col, IF(_xlfn.XLOOKUP(LEFT(M271),$L$157:$L$164,$N$157:$N$164,,0,1),--RIGHT(M271)*_xlfn.XLOOKUP(LEFT(M271),$L$157:$L$164,$P$157:$P$164,,0,1),0),
_xlpm.adjRow, IF(ROW(_xlpm.startCell) + _xlpm.row &lt;= 0, 1, _xlpm.row),
_xlpm.adjCol, IF(COLUMN(_xlpm.startCell) + _xlpm.col &lt;= 0, 1, _xlpm.col),
_xlpm.ref, OFFSET(INDIRECT(AL271),_xlpm.adjRow,_xlpm.adjCol,1,1),
ADDRESS(ROW(_xlpm.ref),COLUMN(_xlpm.ref),4,1))</f>
        <v>AE19</v>
      </c>
      <c r="AN295" s="4" t="str" cm="1">
        <f t="array" aca="1" ref="AN295" ca="1">_xlfn.LET(
_xlpm.startCell, INDIRECT(AM271),
_xlpm.row, IF(_xlfn.XLOOKUP(LEFT(N271),$L$157:$L$164,$M$157:$M$164,,0,1),--RIGHT(N271)*_xlfn.XLOOKUP(LEFT(N271),$L$157:$L$164,$O$157:$O$164,,0,1),0),
_xlpm.col, IF(_xlfn.XLOOKUP(LEFT(N271),$L$157:$L$164,$N$157:$N$164,,0,1),--RIGHT(N271)*_xlfn.XLOOKUP(LEFT(N271),$L$157:$L$164,$P$157:$P$164,,0,1),0),
_xlpm.adjRow, IF(ROW(_xlpm.startCell) + _xlpm.row &lt;= 0, 1, _xlpm.row),
_xlpm.adjCol, IF(COLUMN(_xlpm.startCell) + _xlpm.col &lt;= 0, 1, _xlpm.col),
_xlpm.ref, OFFSET(INDIRECT(AM271),_xlpm.adjRow,_xlpm.adjCol,1,1),
ADDRESS(ROW(_xlpm.ref),COLUMN(_xlpm.ref),4,1))</f>
        <v>AE13</v>
      </c>
      <c r="AO295" s="4" t="str" cm="1">
        <f t="array" aca="1" ref="AO295" ca="1">_xlfn.LET(
_xlpm.startCell, INDIRECT(AN271),
_xlpm.row, IF(_xlfn.XLOOKUP(LEFT(O271),$L$157:$L$164,$M$157:$M$164,,0,1),--RIGHT(O271)*_xlfn.XLOOKUP(LEFT(O271),$L$157:$L$164,$O$157:$O$164,,0,1),0),
_xlpm.col, IF(_xlfn.XLOOKUP(LEFT(O271),$L$157:$L$164,$N$157:$N$164,,0,1),--RIGHT(O271)*_xlfn.XLOOKUP(LEFT(O271),$L$157:$L$164,$P$157:$P$164,,0,1),0),
_xlpm.adjRow, IF(ROW(_xlpm.startCell) + _xlpm.row &lt;= 0, 1, _xlpm.row),
_xlpm.adjCol, IF(COLUMN(_xlpm.startCell) + _xlpm.col &lt;= 0, 1, _xlpm.col),
_xlpm.ref, OFFSET(INDIRECT(AN271),_xlpm.adjRow,_xlpm.adjCol,1,1),
ADDRESS(ROW(_xlpm.ref),COLUMN(_xlpm.ref),4,1))</f>
        <v>AE10</v>
      </c>
      <c r="AP295" s="4" t="str" cm="1">
        <f t="array" aca="1" ref="AP295" ca="1">_xlfn.LET(
_xlpm.startCell, INDIRECT(AO271),
_xlpm.row, IF(_xlfn.XLOOKUP(LEFT(P271),$L$157:$L$164,$M$157:$M$164,,0,1),--RIGHT(P271)*_xlfn.XLOOKUP(LEFT(P271),$L$157:$L$164,$O$157:$O$164,,0,1),0),
_xlpm.col, IF(_xlfn.XLOOKUP(LEFT(P271),$L$157:$L$164,$N$157:$N$164,,0,1),--RIGHT(P271)*_xlfn.XLOOKUP(LEFT(P271),$L$157:$L$164,$P$157:$P$164,,0,1),0),
_xlpm.adjRow, IF(ROW(_xlpm.startCell) + _xlpm.row &lt;= 0, 1, _xlpm.row),
_xlpm.adjCol, IF(COLUMN(_xlpm.startCell) + _xlpm.col &lt;= 0, 1, _xlpm.col),
_xlpm.ref, OFFSET(INDIRECT(AO271),_xlpm.adjRow,_xlpm.adjCol,1,1),
ADDRESS(ROW(_xlpm.ref),COLUMN(_xlpm.ref),4,1))</f>
        <v>AI14</v>
      </c>
      <c r="AQ295" s="4" t="str" cm="1">
        <f t="array" aca="1" ref="AQ295" ca="1">_xlfn.LET(
_xlpm.startCell, INDIRECT(AP271),
_xlpm.row, IF(_xlfn.XLOOKUP(LEFT(Q271),$L$157:$L$164,$M$157:$M$164,,0,1),--RIGHT(Q271)*_xlfn.XLOOKUP(LEFT(Q271),$L$157:$L$164,$O$157:$O$164,,0,1),0),
_xlpm.col, IF(_xlfn.XLOOKUP(LEFT(Q271),$L$157:$L$164,$N$157:$N$164,,0,1),--RIGHT(Q271)*_xlfn.XLOOKUP(LEFT(Q271),$L$157:$L$164,$P$157:$P$164,,0,1),0),
_xlpm.adjRow, IF(ROW(_xlpm.startCell) + _xlpm.row &lt;= 0, 1, _xlpm.row),
_xlpm.adjCol, IF(COLUMN(_xlpm.startCell) + _xlpm.col &lt;= 0, 1, _xlpm.col),
_xlpm.ref, OFFSET(INDIRECT(AP271),_xlpm.adjRow,_xlpm.adjCol,1,1),
ADDRESS(ROW(_xlpm.ref),COLUMN(_xlpm.ref),4,1))</f>
        <v>AO8</v>
      </c>
      <c r="AR295" s="4" t="str" cm="1">
        <f t="array" aca="1" ref="AR295" ca="1">_xlfn.LET(
_xlpm.startCell, INDIRECT(AQ271),
_xlpm.row, IF(_xlfn.XLOOKUP(LEFT(R271),$L$157:$L$164,$M$157:$M$164,,0,1),--RIGHT(R271)*_xlfn.XLOOKUP(LEFT(R271),$L$157:$L$164,$O$157:$O$164,,0,1),0),
_xlpm.col, IF(_xlfn.XLOOKUP(LEFT(R271),$L$157:$L$164,$N$157:$N$164,,0,1),--RIGHT(R271)*_xlfn.XLOOKUP(LEFT(R271),$L$157:$L$164,$P$157:$P$164,,0,1),0),
_xlpm.adjRow, IF(ROW(_xlpm.startCell) + _xlpm.row &lt;= 0, 1, _xlpm.row),
_xlpm.adjCol, IF(COLUMN(_xlpm.startCell) + _xlpm.col &lt;= 0, 1, _xlpm.col),
_xlpm.ref, OFFSET(INDIRECT(AQ271),_xlpm.adjRow,_xlpm.adjCol,1,1),
ADDRESS(ROW(_xlpm.ref),COLUMN(_xlpm.ref),4,1))</f>
        <v>AQ6</v>
      </c>
      <c r="AS295" s="4" t="str" cm="1">
        <f t="array" aca="1" ref="AS295" ca="1">_xlfn.LET(
_xlpm.startCell, INDIRECT(AR271),
_xlpm.row, IF(_xlfn.XLOOKUP(LEFT(S271),$L$157:$L$164,$M$157:$M$164,,0,1),--RIGHT(S271)*_xlfn.XLOOKUP(LEFT(S271),$L$157:$L$164,$O$157:$O$164,,0,1),0),
_xlpm.col, IF(_xlfn.XLOOKUP(LEFT(S271),$L$157:$L$164,$N$157:$N$164,,0,1),--RIGHT(S271)*_xlfn.XLOOKUP(LEFT(S271),$L$157:$L$164,$P$157:$P$164,,0,1),0),
_xlpm.adjRow, IF(ROW(_xlpm.startCell) + _xlpm.row &lt;= 0, 1, _xlpm.row),
_xlpm.adjCol, IF(COLUMN(_xlpm.startCell) + _xlpm.col &lt;= 0, 1, _xlpm.col),
_xlpm.ref, OFFSET(INDIRECT(AR271),_xlpm.adjRow,_xlpm.adjCol,1,1),
ADDRESS(ROW(_xlpm.ref),COLUMN(_xlpm.ref),4,1))</f>
        <v>AZ17</v>
      </c>
      <c r="AT295" s="4" t="str" cm="1">
        <f t="array" aca="1" ref="AT295" ca="1">_xlfn.LET(
_xlpm.startCell, INDIRECT(AS271),
_xlpm.row, IF(_xlfn.XLOOKUP(LEFT(T271),$L$157:$L$164,$M$157:$M$164,,0,1),--RIGHT(T271)*_xlfn.XLOOKUP(LEFT(T271),$L$157:$L$164,$O$157:$O$164,,0,1),0),
_xlpm.col, IF(_xlfn.XLOOKUP(LEFT(T271),$L$157:$L$164,$N$157:$N$164,,0,1),--RIGHT(T271)*_xlfn.XLOOKUP(LEFT(T271),$L$157:$L$164,$P$157:$P$164,,0,1),0),
_xlpm.adjRow, IF(ROW(_xlpm.startCell) + _xlpm.row &lt;= 0, 1, _xlpm.row),
_xlpm.adjCol, IF(COLUMN(_xlpm.startCell) + _xlpm.col &lt;= 0, 1, _xlpm.col),
_xlpm.ref, OFFSET(INDIRECT(AS271),_xlpm.adjRow,_xlpm.adjCol,1,1),
ADDRESS(ROW(_xlpm.ref),COLUMN(_xlpm.ref),4,1))</f>
        <v>AW14</v>
      </c>
      <c r="AU295" s="4" t="str" cm="1">
        <f t="array" aca="1" ref="AU295" ca="1">_xlfn.LET(
_xlpm.startCell, INDIRECT(AT271),
_xlpm.row, IF(_xlfn.XLOOKUP(LEFT(U271),$L$157:$L$164,$M$157:$M$164,,0,1),--RIGHT(U271)*_xlfn.XLOOKUP(LEFT(U271),$L$157:$L$164,$O$157:$O$164,,0,1),0),
_xlpm.col, IF(_xlfn.XLOOKUP(LEFT(U271),$L$157:$L$164,$N$157:$N$164,,0,1),--RIGHT(U271)*_xlfn.XLOOKUP(LEFT(U271),$L$157:$L$164,$P$157:$P$164,,0,1),0),
_xlpm.adjRow, IF(ROW(_xlpm.startCell) + _xlpm.row &lt;= 0, 1, _xlpm.row),
_xlpm.adjCol, IF(COLUMN(_xlpm.startCell) + _xlpm.col &lt;= 0, 1, _xlpm.col),
_xlpm.ref, OFFSET(INDIRECT(AT271),_xlpm.adjRow,_xlpm.adjCol,1,1),
ADDRESS(ROW(_xlpm.ref),COLUMN(_xlpm.ref),4,1))</f>
        <v>BE22</v>
      </c>
      <c r="AV295" s="4" t="str" cm="1">
        <f t="array" aca="1" ref="AV295" ca="1">_xlfn.LET(
_xlpm.startCell, INDIRECT(AU271),
_xlpm.row, IF(_xlfn.XLOOKUP(LEFT(V271),$L$157:$L$164,$M$157:$M$164,,0,1),--RIGHT(V271)*_xlfn.XLOOKUP(LEFT(V271),$L$157:$L$164,$O$157:$O$164,,0,1),0),
_xlpm.col, IF(_xlfn.XLOOKUP(LEFT(V271),$L$157:$L$164,$N$157:$N$164,,0,1),--RIGHT(V271)*_xlfn.XLOOKUP(LEFT(V271),$L$157:$L$164,$P$157:$P$164,,0,1),0),
_xlpm.adjRow, IF(ROW(_xlpm.startCell) + _xlpm.row &lt;= 0, 1, _xlpm.row),
_xlpm.adjCol, IF(COLUMN(_xlpm.startCell) + _xlpm.col &lt;= 0, 1, _xlpm.col),
_xlpm.ref, OFFSET(INDIRECT(AU271),_xlpm.adjRow,_xlpm.adjCol,1,1),
ADDRESS(ROW(_xlpm.ref),COLUMN(_xlpm.ref),4,1))</f>
        <v>BH19</v>
      </c>
      <c r="AW295" s="4" t="str" cm="1">
        <f t="array" aca="1" ref="AW295" ca="1">_xlfn.LET(
_xlpm.startCell, INDIRECT(AV271),
_xlpm.row, IF(_xlfn.XLOOKUP(LEFT(W271),$L$157:$L$164,$M$157:$M$164,,0,1),--RIGHT(W271)*_xlfn.XLOOKUP(LEFT(W271),$L$157:$L$164,$O$157:$O$164,,0,1),0),
_xlpm.col, IF(_xlfn.XLOOKUP(LEFT(W271),$L$157:$L$164,$N$157:$N$164,,0,1),--RIGHT(W271)*_xlfn.XLOOKUP(LEFT(W271),$L$157:$L$164,$P$157:$P$164,,0,1),0),
_xlpm.adjRow, IF(ROW(_xlpm.startCell) + _xlpm.row &lt;= 0, 1, _xlpm.row),
_xlpm.adjCol, IF(COLUMN(_xlpm.startCell) + _xlpm.col &lt;= 0, 1, _xlpm.col),
_xlpm.ref, OFFSET(INDIRECT(AV271),_xlpm.adjRow,_xlpm.adjCol,1,1),
ADDRESS(ROW(_xlpm.ref),COLUMN(_xlpm.ref),4,1))</f>
        <v>BP27</v>
      </c>
      <c r="AX295" s="4" t="str" cm="1">
        <f t="array" aca="1" ref="AX295" ca="1">_xlfn.LET(
_xlpm.startCell, INDIRECT(AW271),
_xlpm.row, IF(_xlfn.XLOOKUP(LEFT(X271),$L$157:$L$164,$M$157:$M$164,,0,1),--RIGHT(X271)*_xlfn.XLOOKUP(LEFT(X271),$L$157:$L$164,$O$157:$O$164,,0,1),0),
_xlpm.col, IF(_xlfn.XLOOKUP(LEFT(X271),$L$157:$L$164,$N$157:$N$164,,0,1),--RIGHT(X271)*_xlfn.XLOOKUP(LEFT(X271),$L$157:$L$164,$P$157:$P$164,,0,1),0),
_xlpm.adjRow, IF(ROW(_xlpm.startCell) + _xlpm.row &lt;= 0, 1, _xlpm.row),
_xlpm.adjCol, IF(COLUMN(_xlpm.startCell) + _xlpm.col &lt;= 0, 1, _xlpm.col),
_xlpm.ref, OFFSET(INDIRECT(AW271),_xlpm.adjRow,_xlpm.adjCol,1,1),
ADDRESS(ROW(_xlpm.ref),COLUMN(_xlpm.ref),4,1))</f>
        <v>BK27</v>
      </c>
      <c r="AY295" s="4" t="str" cm="1">
        <f t="array" aca="1" ref="AY295" ca="1">_xlfn.LET(
_xlpm.startCell, INDIRECT(AX271),
_xlpm.row, IF(_xlfn.XLOOKUP(LEFT(Y271),$L$157:$L$164,$M$157:$M$164,,0,1),--RIGHT(Y271)*_xlfn.XLOOKUP(LEFT(Y271),$L$157:$L$164,$O$157:$O$164,,0,1),0),
_xlpm.col, IF(_xlfn.XLOOKUP(LEFT(Y271),$L$157:$L$164,$N$157:$N$164,,0,1),--RIGHT(Y271)*_xlfn.XLOOKUP(LEFT(Y271),$L$157:$L$164,$P$157:$P$164,,0,1),0),
_xlpm.adjRow, IF(ROW(_xlpm.startCell) + _xlpm.row &lt;= 0, 1, _xlpm.row),
_xlpm.adjCol, IF(COLUMN(_xlpm.startCell) + _xlpm.col &lt;= 0, 1, _xlpm.col),
_xlpm.ref, OFFSET(INDIRECT(AX271),_xlpm.adjRow,_xlpm.adjCol,1,1),
ADDRESS(ROW(_xlpm.ref),COLUMN(_xlpm.ref),4,1))</f>
        <v>BQ21</v>
      </c>
      <c r="AZ295" s="4" t="str" cm="1">
        <f t="array" aca="1" ref="AZ295" ca="1">_xlfn.LET(
_xlpm.startCell, INDIRECT(AY271),
_xlpm.row, IF(_xlfn.XLOOKUP(LEFT(Z271),$L$157:$L$164,$M$157:$M$164,,0,1),--RIGHT(Z271)*_xlfn.XLOOKUP(LEFT(Z271),$L$157:$L$164,$O$157:$O$164,,0,1),0),
_xlpm.col, IF(_xlfn.XLOOKUP(LEFT(Z271),$L$157:$L$164,$N$157:$N$164,,0,1),--RIGHT(Z271)*_xlfn.XLOOKUP(LEFT(Z271),$L$157:$L$164,$P$157:$P$164,,0,1),0),
_xlpm.adjRow, IF(ROW(_xlpm.startCell) + _xlpm.row &lt;= 0, 1, _xlpm.row),
_xlpm.adjCol, IF(COLUMN(_xlpm.startCell) + _xlpm.col &lt;= 0, 1, _xlpm.col),
_xlpm.ref, OFFSET(INDIRECT(AY271),_xlpm.adjRow,_xlpm.adjCol,1,1),
ADDRESS(ROW(_xlpm.ref),COLUMN(_xlpm.ref),4,1))</f>
        <v>BL30</v>
      </c>
      <c r="BA295" s="4" t="str" cm="1">
        <f t="array" aca="1" ref="BA295" ca="1">_xlfn.LET(
_xlpm.startCell, INDIRECT(AZ271),
_xlpm.row, IF(_xlfn.XLOOKUP(LEFT(AA271),$L$157:$L$164,$M$157:$M$164,,0,1),--RIGHT(AA271)*_xlfn.XLOOKUP(LEFT(AA271),$L$157:$L$164,$O$157:$O$164,,0,1),0),
_xlpm.col, IF(_xlfn.XLOOKUP(LEFT(AA271),$L$157:$L$164,$N$157:$N$164,,0,1),--RIGHT(AA271)*_xlfn.XLOOKUP(LEFT(AA271),$L$157:$L$164,$P$157:$P$164,,0,1),0),
_xlpm.adjRow, IF(ROW(_xlpm.startCell) + _xlpm.row &lt;= 0, 1, _xlpm.row),
_xlpm.adjCol, IF(COLUMN(_xlpm.startCell) + _xlpm.col &lt;= 0, 1, _xlpm.col),
_xlpm.ref, OFFSET(INDIRECT(AZ271),_xlpm.adjRow,_xlpm.adjCol,1,1),
ADDRESS(ROW(_xlpm.ref),COLUMN(_xlpm.ref),4,1))</f>
        <v>BI24</v>
      </c>
      <c r="BB295" s="4" t="str" cm="1">
        <f t="array" aca="1" ref="BB295" ca="1">_xlfn.LET(
_xlpm.startCell, INDIRECT(BA271),
_xlpm.row, IF(_xlfn.XLOOKUP(LEFT(AB271),$L$157:$L$164,$M$157:$M$164,,0,1),--RIGHT(AB271)*_xlfn.XLOOKUP(LEFT(AB271),$L$157:$L$164,$O$157:$O$164,,0,1),0),
_xlpm.col, IF(_xlfn.XLOOKUP(LEFT(AB271),$L$157:$L$164,$N$157:$N$164,,0,1),--RIGHT(AB271)*_xlfn.XLOOKUP(LEFT(AB271),$L$157:$L$164,$P$157:$P$164,,0,1),0),
_xlpm.adjRow, IF(ROW(_xlpm.startCell) + _xlpm.row &lt;= 0, 1, _xlpm.row),
_xlpm.adjCol, IF(COLUMN(_xlpm.startCell) + _xlpm.col &lt;= 0, 1, _xlpm.col),
_xlpm.ref, OFFSET(INDIRECT(BA271),_xlpm.adjRow,_xlpm.adjCol,1,1),
ADDRESS(ROW(_xlpm.ref),COLUMN(_xlpm.ref),4,1))</f>
        <v>BO30</v>
      </c>
      <c r="BC295" s="4" t="str" cm="1">
        <f t="array" aca="1" ref="BC295" ca="1">_xlfn.LET(
_xlpm.startCell, INDIRECT(BB271),
_xlpm.row, IF(_xlfn.XLOOKUP(LEFT(AC271),$L$157:$L$164,$M$157:$M$164,,0,1),--RIGHT(AC271)*_xlfn.XLOOKUP(LEFT(AC271),$L$157:$L$164,$O$157:$O$164,,0,1),0),
_xlpm.col, IF(_xlfn.XLOOKUP(LEFT(AC271),$L$157:$L$164,$N$157:$N$164,,0,1),--RIGHT(AC271)*_xlfn.XLOOKUP(LEFT(AC271),$L$157:$L$164,$P$157:$P$164,,0,1),0),
_xlpm.adjRow, IF(ROW(_xlpm.startCell) + _xlpm.row &lt;= 0, 1, _xlpm.row),
_xlpm.adjCol, IF(COLUMN(_xlpm.startCell) + _xlpm.col &lt;= 0, 1, _xlpm.col),
_xlpm.ref, OFFSET(INDIRECT(BB271),_xlpm.adjRow,_xlpm.adjCol,1,1),
ADDRESS(ROW(_xlpm.ref),COLUMN(_xlpm.ref),4,1))</f>
        <v>BL18</v>
      </c>
      <c r="BD295" s="4" t="str" cm="1">
        <f t="array" aca="1" ref="BD295" ca="1">_xlfn.LET(
_xlpm.startCell, INDIRECT(BC271),
_xlpm.row, IF(_xlfn.XLOOKUP(LEFT(AD271),$L$157:$L$164,$M$157:$M$164,,0,1),--RIGHT(AD271)*_xlfn.XLOOKUP(LEFT(AD271),$L$157:$L$164,$O$157:$O$164,,0,1),0),
_xlpm.col, IF(_xlfn.XLOOKUP(LEFT(AD271),$L$157:$L$164,$N$157:$N$164,,0,1),--RIGHT(AD271)*_xlfn.XLOOKUP(LEFT(AD271),$L$157:$L$164,$P$157:$P$164,,0,1),0),
_xlpm.adjRow, IF(ROW(_xlpm.startCell) + _xlpm.row &lt;= 0, 1, _xlpm.row),
_xlpm.adjCol, IF(COLUMN(_xlpm.startCell) + _xlpm.col &lt;= 0, 1, _xlpm.col),
_xlpm.ref, OFFSET(INDIRECT(BC271),_xlpm.adjRow,_xlpm.adjCol,1,1),
ADDRESS(ROW(_xlpm.ref),COLUMN(_xlpm.ref),4,1))</f>
        <v>BL21</v>
      </c>
      <c r="BE295" s="4" t="str" cm="1">
        <f t="array" aca="1" ref="BE295" ca="1">_xlfn.LET(
_xlpm.startCell, INDIRECT(BD271),
_xlpm.row, IF(_xlfn.XLOOKUP(LEFT(AE271),$L$157:$L$164,$M$157:$M$164,,0,1),--RIGHT(AE271)*_xlfn.XLOOKUP(LEFT(AE271),$L$157:$L$164,$O$157:$O$164,,0,1),0),
_xlpm.col, IF(_xlfn.XLOOKUP(LEFT(AE271),$L$157:$L$164,$N$157:$N$164,,0,1),--RIGHT(AE271)*_xlfn.XLOOKUP(LEFT(AE271),$L$157:$L$164,$P$157:$P$164,,0,1),0),
_xlpm.adjRow, IF(ROW(_xlpm.startCell) + _xlpm.row &lt;= 0, 1, _xlpm.row),
_xlpm.adjCol, IF(COLUMN(_xlpm.startCell) + _xlpm.col &lt;= 0, 1, _xlpm.col),
_xlpm.ref, OFFSET(INDIRECT(BD271),_xlpm.adjRow,_xlpm.adjCol,1,1),
ADDRESS(ROW(_xlpm.ref),COLUMN(_xlpm.ref),4,1))</f>
        <v>BD13</v>
      </c>
      <c r="BF295" s="4" t="str" cm="1">
        <f t="array" aca="1" ref="BF295" ca="1">_xlfn.LET(
_xlpm.startCell, INDIRECT(BE271),
_xlpm.row, IF(_xlfn.XLOOKUP(LEFT(AF271),$L$157:$L$164,$M$157:$M$164,,0,1),--RIGHT(AF271)*_xlfn.XLOOKUP(LEFT(AF271),$L$157:$L$164,$O$157:$O$164,,0,1),0),
_xlpm.col, IF(_xlfn.XLOOKUP(LEFT(AF271),$L$157:$L$164,$N$157:$N$164,,0,1),--RIGHT(AF271)*_xlfn.XLOOKUP(LEFT(AF271),$L$157:$L$164,$P$157:$P$164,,0,1),0),
_xlpm.adjRow, IF(ROW(_xlpm.startCell) + _xlpm.row &lt;= 0, 1, _xlpm.row),
_xlpm.adjCol, IF(COLUMN(_xlpm.startCell) + _xlpm.col &lt;= 0, 1, _xlpm.col),
_xlpm.ref, OFFSET(INDIRECT(BE271),_xlpm.adjRow,_xlpm.adjCol,1,1),
ADDRESS(ROW(_xlpm.ref),COLUMN(_xlpm.ref),4,1))</f>
        <v>AU13</v>
      </c>
      <c r="BG295" s="4"/>
      <c r="BH295" s="1" t="b">
        <f ca="1"/>
        <v>1</v>
      </c>
      <c r="BI295" s="1" t="b">
        <f ca="1"/>
        <v>1</v>
      </c>
      <c r="BJ295" s="1" t="b">
        <f ca="1"/>
        <v>0</v>
      </c>
      <c r="BK295" s="1" t="b">
        <f ca="1"/>
        <v>1</v>
      </c>
      <c r="BL295" s="1" t="b">
        <f ca="1"/>
        <v>1</v>
      </c>
      <c r="BM295" s="1" t="b">
        <f ca="1"/>
        <v>1</v>
      </c>
      <c r="BN295" s="5" t="b">
        <f ca="1"/>
        <v>1</v>
      </c>
      <c r="BO295" s="4" t="b">
        <f ca="1"/>
        <v>1</v>
      </c>
      <c r="BP295" s="4" t="b">
        <f ca="1"/>
        <v>1</v>
      </c>
      <c r="BQ295" s="4" t="b">
        <f ca="1"/>
        <v>1</v>
      </c>
      <c r="BR295" s="4" t="b">
        <f ca="1"/>
        <v>0</v>
      </c>
      <c r="BS295" s="4" t="b">
        <f ca="1"/>
        <v>1</v>
      </c>
      <c r="BT295" s="4" t="b">
        <f ca="1"/>
        <v>1</v>
      </c>
      <c r="BU295" s="4" t="b">
        <f ca="1"/>
        <v>1</v>
      </c>
      <c r="BV295" s="4" t="b">
        <f ca="1"/>
        <v>1</v>
      </c>
      <c r="BW295" s="4" t="b">
        <f ca="1"/>
        <v>0</v>
      </c>
      <c r="BX295" s="4" t="b">
        <f ca="1"/>
        <v>1</v>
      </c>
      <c r="BY295" s="4" t="b">
        <f ca="1"/>
        <v>0</v>
      </c>
      <c r="BZ295" s="4" t="b">
        <f ca="1"/>
        <v>0</v>
      </c>
      <c r="CA295" s="4" t="b">
        <f ca="1"/>
        <v>1</v>
      </c>
      <c r="CB295" s="4" t="b">
        <f ca="1"/>
        <v>0</v>
      </c>
      <c r="CC295" s="4" t="b">
        <f ca="1"/>
        <v>1</v>
      </c>
      <c r="CD295" s="4" t="b">
        <f ca="1"/>
        <v>1</v>
      </c>
      <c r="CE295" s="4" t="b">
        <f ca="1"/>
        <v>1</v>
      </c>
      <c r="CF295" s="4" t="b">
        <f ca="1"/>
        <v>1</v>
      </c>
      <c r="CG295" s="57"/>
      <c r="CH295" s="57"/>
      <c r="CI295" s="57"/>
      <c r="CJ295" s="57"/>
      <c r="CK295" s="57"/>
      <c r="CL295" s="57"/>
      <c r="CM295" s="57"/>
      <c r="CN295" s="57"/>
      <c r="CO295" s="57"/>
      <c r="CP295" s="57"/>
      <c r="CQ295" s="57"/>
      <c r="CR295" s="57"/>
      <c r="CS295" s="57"/>
      <c r="CT295" s="57"/>
      <c r="CU295" s="57"/>
      <c r="CV295" s="57"/>
      <c r="CW295" s="57"/>
      <c r="CX295" s="57"/>
      <c r="CY295" s="57"/>
      <c r="CZ295" s="57"/>
      <c r="DA295" s="57"/>
      <c r="DB295" s="57"/>
      <c r="DC295" s="57"/>
      <c r="DD295" s="57"/>
      <c r="DE295" s="57"/>
      <c r="DF295" s="57"/>
      <c r="DG295" s="57"/>
      <c r="DH295" s="57"/>
      <c r="DI295" s="57"/>
      <c r="DJ295" s="57"/>
      <c r="DK295" s="57"/>
      <c r="DL295" s="57"/>
      <c r="DM295" s="57"/>
      <c r="DN295" s="57"/>
      <c r="DO295" s="57"/>
      <c r="DP295" s="57"/>
      <c r="DQ295" s="57"/>
      <c r="DR295" s="57"/>
      <c r="DS295" s="57"/>
      <c r="DT295" s="57"/>
      <c r="DU295" s="57"/>
      <c r="DV295" s="57"/>
      <c r="DW295" s="57"/>
      <c r="DX295" s="57"/>
      <c r="DY295" s="57"/>
      <c r="DZ295" s="57"/>
      <c r="EA295" s="57"/>
      <c r="EB295" s="57"/>
      <c r="EC295" s="57"/>
      <c r="ED295" s="57"/>
      <c r="EE295" s="57"/>
      <c r="EF295" s="57"/>
      <c r="EG295" s="57"/>
      <c r="EH295" s="57"/>
      <c r="EI295" s="57"/>
      <c r="EJ295" s="57"/>
      <c r="EK295" s="57"/>
      <c r="EL295" s="57"/>
      <c r="EM295" s="57"/>
      <c r="EN295" s="57"/>
      <c r="EO295" s="57"/>
      <c r="EP295" s="57"/>
      <c r="EQ295" s="57"/>
      <c r="ER295" s="57"/>
      <c r="ES295" s="57"/>
      <c r="ET295" s="57"/>
      <c r="EU295" s="57"/>
      <c r="EV295" s="57"/>
      <c r="EW295" s="57"/>
      <c r="EX295" s="57"/>
      <c r="EY295" s="57"/>
      <c r="EZ295" s="57"/>
      <c r="FA295" s="57"/>
      <c r="FB295" s="57"/>
      <c r="FC295" s="57"/>
      <c r="FD295" s="57"/>
      <c r="FE295" s="57"/>
      <c r="FF295" s="57"/>
      <c r="FG295" s="57"/>
      <c r="FH295" s="57"/>
      <c r="FI295" s="57"/>
      <c r="FJ295" s="57"/>
      <c r="FK295" s="57"/>
      <c r="FL295" s="57"/>
      <c r="FM295" s="57"/>
      <c r="FN295" s="57"/>
      <c r="FO295" s="57"/>
      <c r="FP295" s="57"/>
      <c r="FQ295" s="57"/>
      <c r="FR295" s="57"/>
      <c r="FS295" s="57"/>
      <c r="FT295" s="57"/>
      <c r="FU295" s="57"/>
      <c r="FV295" s="57"/>
      <c r="FW295" s="57"/>
      <c r="FX295" s="57"/>
      <c r="FY295" s="57"/>
      <c r="FZ295" s="57"/>
      <c r="GA295" s="57"/>
      <c r="GB295" s="57"/>
      <c r="GC295" s="57"/>
      <c r="GD295" s="57"/>
      <c r="GE295" s="57"/>
      <c r="GF295" s="57"/>
      <c r="GG295" s="57"/>
      <c r="GH295" s="57"/>
      <c r="GI295" s="57"/>
      <c r="GJ295" s="57"/>
      <c r="GK295" s="57"/>
      <c r="GL295" s="57"/>
      <c r="GM295" s="57"/>
      <c r="GN295" s="57"/>
      <c r="GO295" s="57"/>
      <c r="GP295" s="57"/>
      <c r="GQ295" s="57"/>
      <c r="GR295" s="57"/>
      <c r="GS295" s="57"/>
      <c r="GT295" s="57"/>
      <c r="GU295" s="57"/>
      <c r="GV295" s="57"/>
      <c r="GW295" s="57"/>
      <c r="GX295" s="57"/>
      <c r="GY295" s="57"/>
      <c r="GZ295" s="57"/>
      <c r="HA295" s="57"/>
      <c r="HB295" s="57"/>
      <c r="HC295" s="57"/>
      <c r="HD295" s="57"/>
      <c r="HE295" s="57"/>
      <c r="HF295" s="57"/>
      <c r="HG295" s="57"/>
      <c r="HH295" s="57"/>
      <c r="HI295" s="57"/>
      <c r="HJ295" s="57"/>
      <c r="HK295" s="57"/>
      <c r="HL295" s="57"/>
      <c r="HM295" s="57"/>
      <c r="HN295" s="57"/>
      <c r="HO295" s="57"/>
      <c r="HP295" s="57"/>
      <c r="HQ295" s="57"/>
      <c r="HR295" s="57"/>
      <c r="HS295" s="57"/>
      <c r="HT295" s="57"/>
      <c r="HU295" s="57"/>
      <c r="HV295" s="57"/>
      <c r="HW295" s="57"/>
      <c r="HX295" s="57"/>
      <c r="HY295" s="57"/>
      <c r="HZ295" s="57"/>
      <c r="IA295" s="57"/>
      <c r="IB295" s="57"/>
      <c r="IC295" s="57"/>
      <c r="ID295" s="57"/>
      <c r="IE295" s="57"/>
      <c r="IF295" s="57"/>
      <c r="IG295" s="57"/>
      <c r="IH295" s="57"/>
      <c r="II295" s="57"/>
      <c r="IJ295" s="57"/>
      <c r="IK295" s="57"/>
      <c r="IL295" s="57"/>
      <c r="IM295" s="57"/>
      <c r="IN295" s="57"/>
      <c r="IO295" s="57"/>
      <c r="IP295" s="57"/>
      <c r="IQ295" s="57"/>
      <c r="IR295" s="57"/>
      <c r="IS295" s="57"/>
      <c r="IT295" s="57"/>
      <c r="IU295" s="57"/>
      <c r="IV295" s="57"/>
      <c r="IW295" s="57"/>
      <c r="IX295" s="57"/>
      <c r="IY295" s="57"/>
      <c r="IZ295" s="57"/>
      <c r="JA295" s="57"/>
      <c r="JB295" s="57"/>
      <c r="JC295" s="57"/>
      <c r="JD295" s="57"/>
      <c r="JE295" s="57"/>
      <c r="JF295" s="57"/>
      <c r="JG295" s="57"/>
      <c r="JH295" s="57"/>
      <c r="JI295" s="57"/>
      <c r="JJ295" s="57"/>
      <c r="JK295" s="57"/>
      <c r="JL295" s="57"/>
      <c r="JM295" s="57"/>
      <c r="JN295" s="57"/>
      <c r="JO295" s="57"/>
      <c r="JP295" s="57"/>
      <c r="JQ295" s="57"/>
      <c r="JR295" s="57"/>
      <c r="JS295" s="57"/>
      <c r="JT295" s="57"/>
      <c r="JU295" s="57"/>
      <c r="JV295" s="57"/>
      <c r="JW295" s="57"/>
      <c r="JX295" s="57"/>
      <c r="JY295" s="57"/>
      <c r="JZ295" s="57"/>
      <c r="KA295" s="57"/>
      <c r="KB295" s="57"/>
      <c r="KC295" s="57"/>
      <c r="KD295" s="57"/>
      <c r="KE295" s="57"/>
      <c r="KF295" s="57"/>
      <c r="KG295" s="57"/>
      <c r="KH295" s="57"/>
      <c r="KI295" s="57"/>
      <c r="KJ295" s="57"/>
      <c r="KK295" s="57"/>
      <c r="KL295" s="57"/>
      <c r="KM295" s="57"/>
      <c r="KN295" s="57"/>
      <c r="KO295" s="57"/>
      <c r="KP295" s="57"/>
      <c r="KQ295" s="57"/>
      <c r="KR295" s="57"/>
      <c r="KS295" s="57"/>
      <c r="KT295" s="57"/>
      <c r="KU295" s="57"/>
      <c r="KV295" s="57"/>
      <c r="KW295" s="57"/>
      <c r="KX295" s="57"/>
      <c r="KY295" s="57"/>
      <c r="KZ295" s="57"/>
      <c r="LA295" s="57"/>
      <c r="LB295" s="57"/>
      <c r="LC295" s="57"/>
      <c r="LD295" s="57"/>
      <c r="LE295" s="57"/>
      <c r="LF295" s="57"/>
      <c r="LG295" s="57"/>
      <c r="LH295" s="57"/>
      <c r="LI295" s="57"/>
      <c r="LJ295" s="57"/>
      <c r="LK295" s="57"/>
      <c r="LL295" s="57"/>
      <c r="LM295" s="57"/>
      <c r="LN295" s="57"/>
      <c r="LO295" s="57"/>
      <c r="LP295" s="57"/>
      <c r="LQ295" s="57"/>
      <c r="LR295" s="57"/>
      <c r="LS295" s="57"/>
      <c r="LT295" s="57"/>
      <c r="LU295" s="57"/>
      <c r="LV295" s="57"/>
      <c r="LW295" s="57"/>
      <c r="LX295" s="57"/>
      <c r="LY295" s="57"/>
      <c r="LZ295" s="57"/>
      <c r="MA295" s="57"/>
      <c r="MB295" s="57"/>
      <c r="MC295" s="57"/>
      <c r="MD295" s="57"/>
      <c r="ME295" s="57"/>
      <c r="MF295" s="57"/>
      <c r="MG295" s="57"/>
      <c r="MH295" s="57"/>
      <c r="MI295" s="57"/>
      <c r="MJ295" s="57"/>
      <c r="MK295" s="57"/>
      <c r="ML295" s="57"/>
      <c r="MM295" s="57"/>
      <c r="MN295" s="57"/>
      <c r="MO295" s="57"/>
      <c r="MP295" s="57"/>
      <c r="MQ295" s="57"/>
      <c r="MR295" s="57"/>
      <c r="MS295" s="57"/>
      <c r="MT295" s="57"/>
      <c r="MU295" s="57"/>
      <c r="MV295" s="57"/>
      <c r="MW295" s="57"/>
      <c r="MX295" s="57"/>
      <c r="MY295" s="57"/>
      <c r="MZ295" s="57"/>
      <c r="NA295" s="57"/>
      <c r="NB295" s="57"/>
      <c r="NC295" s="57"/>
      <c r="ND295" s="57"/>
      <c r="NE295" s="57"/>
      <c r="NF295" s="57"/>
      <c r="NG295" s="57"/>
      <c r="NH295" s="57"/>
      <c r="NI295" s="57"/>
      <c r="NJ295" s="57"/>
      <c r="NK295" s="57"/>
      <c r="NL295" s="57"/>
      <c r="NM295" s="57"/>
      <c r="NN295" s="57"/>
      <c r="NO295" s="57"/>
      <c r="NP295" s="57"/>
      <c r="NQ295" s="57"/>
      <c r="NR295" s="57"/>
      <c r="NS295" s="57"/>
      <c r="NT295" s="57"/>
      <c r="NU295" s="57"/>
      <c r="NV295" s="57"/>
      <c r="NW295" s="57"/>
      <c r="NX295" s="57"/>
      <c r="NY295" s="57"/>
      <c r="NZ295" s="57"/>
      <c r="OA295" s="57"/>
      <c r="OB295" s="57"/>
      <c r="OC295" s="57"/>
      <c r="OD295" s="57"/>
      <c r="OE295" s="57"/>
      <c r="OF295" s="57"/>
      <c r="OG295" s="57"/>
      <c r="OH295" s="57"/>
      <c r="OI295" s="57"/>
      <c r="OJ295" s="57"/>
      <c r="OK295" s="57"/>
      <c r="OL295" s="57"/>
      <c r="OM295" s="57"/>
      <c r="ON295" s="57"/>
      <c r="OO295" s="57"/>
      <c r="OP295" s="57"/>
      <c r="OQ295" s="57"/>
      <c r="OR295" s="57"/>
      <c r="OS295" s="57"/>
      <c r="OT295" s="57"/>
      <c r="OU295" s="57"/>
      <c r="OV295" s="57"/>
      <c r="OW295" s="57"/>
      <c r="OX295" s="57"/>
      <c r="OY295" s="57"/>
      <c r="OZ295" s="57"/>
    </row>
    <row r="296" spans="1:416" ht="14.85" customHeight="1">
      <c r="A296" s="57"/>
      <c r="B296" s="57"/>
      <c r="C296" s="57"/>
      <c r="D296" s="57"/>
      <c r="E296" s="57"/>
      <c r="F296" s="57"/>
      <c r="G296" s="87"/>
      <c r="H296" s="57"/>
      <c r="I296" s="57"/>
      <c r="J296" s="57"/>
      <c r="K296" s="57"/>
      <c r="L296" s="57"/>
      <c r="M296" s="57"/>
      <c r="N296" s="57"/>
      <c r="O296" s="57"/>
      <c r="P296" s="57"/>
      <c r="Q296" s="57"/>
      <c r="R296" s="57"/>
      <c r="S296" s="57"/>
      <c r="T296" s="57"/>
      <c r="U296" s="57"/>
      <c r="V296" s="57"/>
      <c r="W296" s="57"/>
      <c r="X296" s="57"/>
      <c r="Y296" s="57"/>
      <c r="Z296" s="57"/>
      <c r="AA296" s="57"/>
      <c r="AB296" s="57"/>
      <c r="AC296" s="57"/>
      <c r="AD296" s="57"/>
      <c r="AE296" s="57"/>
      <c r="AF296" s="57"/>
      <c r="AH296" s="4" t="str" cm="1">
        <f t="array" aca="1" ref="AH296" ca="1">_xlfn.LET(
_xlpm.startCell, INDIRECT(G272),
_xlpm.row, IF(_xlfn.XLOOKUP(LEFT(H272),$L$157:$L$164,$M$157:$M$164,,0,1),--RIGHT(H272)*_xlfn.XLOOKUP(LEFT(H272),$L$157:$L$164,$O$157:$O$164,,0,1),0),
_xlpm.col, IF(_xlfn.XLOOKUP(LEFT(H272),$L$157:$L$164,$N$157:$N$164,,0,1),--RIGHT(H272)*_xlfn.XLOOKUP(LEFT(H272),$L$157:$L$164,$P$157:$P$164,,0,1),0),
_xlpm.adjRow, IF(ROW(_xlpm.startCell) + _xlpm.row &lt;= 0, 1, _xlpm.row),
_xlpm.adjCol, IF(COLUMN(_xlpm.startCell) + _xlpm.col &lt;= 0, 1, _xlpm.col),
_xlpm.ref, OFFSET(INDIRECT(G272),_xlpm.adjRow,_xlpm.adjCol,1,1),
ADDRESS(ROW(_xlpm.ref),COLUMN(_xlpm.ref),4,1))</f>
        <v>X13</v>
      </c>
      <c r="AI296" s="4" t="str" cm="1">
        <f t="array" aca="1" ref="AI296" ca="1">_xlfn.LET(
_xlpm.startCell, INDIRECT(AH272),
_xlpm.row, IF(_xlfn.XLOOKUP(LEFT(I272),$L$157:$L$164,$M$157:$M$164,,0,1),--RIGHT(I272)*_xlfn.XLOOKUP(LEFT(I272),$L$157:$L$164,$O$157:$O$164,,0,1),0),
_xlpm.col, IF(_xlfn.XLOOKUP(LEFT(I272),$L$157:$L$164,$N$157:$N$164,,0,1),--RIGHT(I272)*_xlfn.XLOOKUP(LEFT(I272),$L$157:$L$164,$P$157:$P$164,,0,1),0),
_xlpm.adjRow, IF(ROW(_xlpm.startCell) + _xlpm.row &lt;= 0, 1, _xlpm.row),
_xlpm.adjCol, IF(COLUMN(_xlpm.startCell) + _xlpm.col &lt;= 0, 1, _xlpm.col),
_xlpm.ref, OFFSET(INDIRECT(AH272),_xlpm.adjRow,_xlpm.adjCol,1,1),
ADDRESS(ROW(_xlpm.ref),COLUMN(_xlpm.ref),4,1))</f>
        <v>X11</v>
      </c>
      <c r="AJ296" s="4" t="str" cm="1">
        <f t="array" aca="1" ref="AJ296" ca="1">_xlfn.LET(
_xlpm.startCell, INDIRECT(AI272),
_xlpm.row, IF(_xlfn.XLOOKUP(LEFT(J272),$L$157:$L$164,$M$157:$M$164,,0,1),--RIGHT(J272)*_xlfn.XLOOKUP(LEFT(J272),$L$157:$L$164,$O$157:$O$164,,0,1),0),
_xlpm.col, IF(_xlfn.XLOOKUP(LEFT(J272),$L$157:$L$164,$N$157:$N$164,,0,1),--RIGHT(J272)*_xlfn.XLOOKUP(LEFT(J272),$L$157:$L$164,$P$157:$P$164,,0,1),0),
_xlpm.adjRow, IF(ROW(_xlpm.startCell) + _xlpm.row &lt;= 0, 1, _xlpm.row),
_xlpm.adjCol, IF(COLUMN(_xlpm.startCell) + _xlpm.col &lt;= 0, 1, _xlpm.col),
_xlpm.ref, OFFSET(INDIRECT(AI272),_xlpm.adjRow,_xlpm.adjCol,1,1),
ADDRESS(ROW(_xlpm.ref),COLUMN(_xlpm.ref),4,1))</f>
        <v>P19</v>
      </c>
      <c r="AK296" s="4" t="str" cm="1">
        <f t="array" aca="1" ref="AK296" ca="1">_xlfn.LET(
_xlpm.startCell, INDIRECT(AJ272),
_xlpm.row, IF(_xlfn.XLOOKUP(LEFT(K272),$L$157:$L$164,$M$157:$M$164,,0,1),--RIGHT(K272)*_xlfn.XLOOKUP(LEFT(K272),$L$157:$L$164,$O$157:$O$164,,0,1),0),
_xlpm.col, IF(_xlfn.XLOOKUP(LEFT(K272),$L$157:$L$164,$N$157:$N$164,,0,1),--RIGHT(K272)*_xlfn.XLOOKUP(LEFT(K272),$L$157:$L$164,$P$157:$P$164,,0,1),0),
_xlpm.adjRow, IF(ROW(_xlpm.startCell) + _xlpm.row &lt;= 0, 1, _xlpm.row),
_xlpm.adjCol, IF(COLUMN(_xlpm.startCell) + _xlpm.col &lt;= 0, 1, _xlpm.col),
_xlpm.ref, OFFSET(INDIRECT(AJ272),_xlpm.adjRow,_xlpm.adjCol,1,1),
ADDRESS(ROW(_xlpm.ref),COLUMN(_xlpm.ref),4,1))</f>
        <v>G28</v>
      </c>
      <c r="AL296" s="4" t="str" cm="1">
        <f t="array" aca="1" ref="AL296" ca="1">_xlfn.LET(
_xlpm.startCell, INDIRECT(AK272),
_xlpm.row, IF(_xlfn.XLOOKUP(LEFT(L272),$L$157:$L$164,$M$157:$M$164,,0,1),--RIGHT(L272)*_xlfn.XLOOKUP(LEFT(L272),$L$157:$L$164,$O$157:$O$164,,0,1),0),
_xlpm.col, IF(_xlfn.XLOOKUP(LEFT(L272),$L$157:$L$164,$N$157:$N$164,,0,1),--RIGHT(L272)*_xlfn.XLOOKUP(LEFT(L272),$L$157:$L$164,$P$157:$P$164,,0,1),0),
_xlpm.adjRow, IF(ROW(_xlpm.startCell) + _xlpm.row &lt;= 0, 1, _xlpm.row),
_xlpm.adjCol, IF(COLUMN(_xlpm.startCell) + _xlpm.col &lt;= 0, 1, _xlpm.col),
_xlpm.ref, OFFSET(INDIRECT(AK272),_xlpm.adjRow,_xlpm.adjCol,1,1),
ADDRESS(ROW(_xlpm.ref),COLUMN(_xlpm.ref),4,1))</f>
        <v>A33</v>
      </c>
      <c r="AM296" s="4" t="str" cm="1">
        <f t="array" aca="1" ref="AM296" ca="1">_xlfn.LET(
_xlpm.startCell, INDIRECT(AL272),
_xlpm.row, IF(_xlfn.XLOOKUP(LEFT(M272),$L$157:$L$164,$M$157:$M$164,,0,1),--RIGHT(M272)*_xlfn.XLOOKUP(LEFT(M272),$L$157:$L$164,$O$157:$O$164,,0,1),0),
_xlpm.col, IF(_xlfn.XLOOKUP(LEFT(M272),$L$157:$L$164,$N$157:$N$164,,0,1),--RIGHT(M272)*_xlfn.XLOOKUP(LEFT(M272),$L$157:$L$164,$P$157:$P$164,,0,1),0),
_xlpm.adjRow, IF(ROW(_xlpm.startCell) + _xlpm.row &lt;= 0, 1, _xlpm.row),
_xlpm.adjCol, IF(COLUMN(_xlpm.startCell) + _xlpm.col &lt;= 0, 1, _xlpm.col),
_xlpm.ref, OFFSET(INDIRECT(AL272),_xlpm.adjRow,_xlpm.adjCol,1,1),
ADDRESS(ROW(_xlpm.ref),COLUMN(_xlpm.ref),4,1))</f>
        <v>F20</v>
      </c>
      <c r="AN296" s="4" t="str" cm="1">
        <f t="array" aca="1" ref="AN296" ca="1">_xlfn.LET(
_xlpm.startCell, INDIRECT(AM272),
_xlpm.row, IF(_xlfn.XLOOKUP(LEFT(N272),$L$157:$L$164,$M$157:$M$164,,0,1),--RIGHT(N272)*_xlfn.XLOOKUP(LEFT(N272),$L$157:$L$164,$O$157:$O$164,,0,1),0),
_xlpm.col, IF(_xlfn.XLOOKUP(LEFT(N272),$L$157:$L$164,$N$157:$N$164,,0,1),--RIGHT(N272)*_xlfn.XLOOKUP(LEFT(N272),$L$157:$L$164,$P$157:$P$164,,0,1),0),
_xlpm.adjRow, IF(ROW(_xlpm.startCell) + _xlpm.row &lt;= 0, 1, _xlpm.row),
_xlpm.adjCol, IF(COLUMN(_xlpm.startCell) + _xlpm.col &lt;= 0, 1, _xlpm.col),
_xlpm.ref, OFFSET(INDIRECT(AM272),_xlpm.adjRow,_xlpm.adjCol,1,1),
ADDRESS(ROW(_xlpm.ref),COLUMN(_xlpm.ref),4,1))</f>
        <v>C20</v>
      </c>
      <c r="AO296" s="4" t="str" cm="1">
        <f t="array" aca="1" ref="AO296" ca="1">_xlfn.LET(
_xlpm.startCell, INDIRECT(AN272),
_xlpm.row, IF(_xlfn.XLOOKUP(LEFT(O272),$L$157:$L$164,$M$157:$M$164,,0,1),--RIGHT(O272)*_xlfn.XLOOKUP(LEFT(O272),$L$157:$L$164,$O$157:$O$164,,0,1),0),
_xlpm.col, IF(_xlfn.XLOOKUP(LEFT(O272),$L$157:$L$164,$N$157:$N$164,,0,1),--RIGHT(O272)*_xlfn.XLOOKUP(LEFT(O272),$L$157:$L$164,$P$157:$P$164,,0,1),0),
_xlpm.adjRow, IF(ROW(_xlpm.startCell) + _xlpm.row &lt;= 0, 1, _xlpm.row),
_xlpm.adjCol, IF(COLUMN(_xlpm.startCell) + _xlpm.col &lt;= 0, 1, _xlpm.col),
_xlpm.ref, OFFSET(INDIRECT(AN272),_xlpm.adjRow,_xlpm.adjCol,1,1),
ADDRESS(ROW(_xlpm.ref),COLUMN(_xlpm.ref),4,1))</f>
        <v>B20</v>
      </c>
      <c r="AP296" s="4" t="str" cm="1">
        <f t="array" aca="1" ref="AP296" ca="1">_xlfn.LET(
_xlpm.startCell, INDIRECT(AO272),
_xlpm.row, IF(_xlfn.XLOOKUP(LEFT(P272),$L$157:$L$164,$M$157:$M$164,,0,1),--RIGHT(P272)*_xlfn.XLOOKUP(LEFT(P272),$L$157:$L$164,$O$157:$O$164,,0,1),0),
_xlpm.col, IF(_xlfn.XLOOKUP(LEFT(P272),$L$157:$L$164,$N$157:$N$164,,0,1),--RIGHT(P272)*_xlfn.XLOOKUP(LEFT(P272),$L$157:$L$164,$P$157:$P$164,,0,1),0),
_xlpm.adjRow, IF(ROW(_xlpm.startCell) + _xlpm.row &lt;= 0, 1, _xlpm.row),
_xlpm.adjCol, IF(COLUMN(_xlpm.startCell) + _xlpm.col &lt;= 0, 1, _xlpm.col),
_xlpm.ref, OFFSET(INDIRECT(AO272),_xlpm.adjRow,_xlpm.adjCol,1,1),
ADDRESS(ROW(_xlpm.ref),COLUMN(_xlpm.ref),4,1))</f>
        <v>L13</v>
      </c>
      <c r="AQ296" s="4" t="str" cm="1">
        <f t="array" aca="1" ref="AQ296" ca="1">_xlfn.LET(
_xlpm.startCell, INDIRECT(AP272),
_xlpm.row, IF(_xlfn.XLOOKUP(LEFT(Q272),$L$157:$L$164,$M$157:$M$164,,0,1),--RIGHT(Q272)*_xlfn.XLOOKUP(LEFT(Q272),$L$157:$L$164,$O$157:$O$164,,0,1),0),
_xlpm.col, IF(_xlfn.XLOOKUP(LEFT(Q272),$L$157:$L$164,$N$157:$N$164,,0,1),--RIGHT(Q272)*_xlfn.XLOOKUP(LEFT(Q272),$L$157:$L$164,$P$157:$P$164,,0,1),0),
_xlpm.adjRow, IF(ROW(_xlpm.startCell) + _xlpm.row &lt;= 0, 1, _xlpm.row),
_xlpm.adjCol, IF(COLUMN(_xlpm.startCell) + _xlpm.col &lt;= 0, 1, _xlpm.col),
_xlpm.ref, OFFSET(INDIRECT(AP272),_xlpm.adjRow,_xlpm.adjCol,1,1),
ADDRESS(ROW(_xlpm.ref),COLUMN(_xlpm.ref),4,1))</f>
        <v>G8</v>
      </c>
      <c r="AR296" s="4" t="str" cm="1">
        <f t="array" aca="1" ref="AR296" ca="1">_xlfn.LET(
_xlpm.startCell, INDIRECT(AQ272),
_xlpm.row, IF(_xlfn.XLOOKUP(LEFT(R272),$L$157:$L$164,$M$157:$M$164,,0,1),--RIGHT(R272)*_xlfn.XLOOKUP(LEFT(R272),$L$157:$L$164,$O$157:$O$164,,0,1),0),
_xlpm.col, IF(_xlfn.XLOOKUP(LEFT(R272),$L$157:$L$164,$N$157:$N$164,,0,1),--RIGHT(R272)*_xlfn.XLOOKUP(LEFT(R272),$L$157:$L$164,$P$157:$P$164,,0,1),0),
_xlpm.adjRow, IF(ROW(_xlpm.startCell) + _xlpm.row &lt;= 0, 1, _xlpm.row),
_xlpm.adjCol, IF(COLUMN(_xlpm.startCell) + _xlpm.col &lt;= 0, 1, _xlpm.col),
_xlpm.ref, OFFSET(INDIRECT(AQ272),_xlpm.adjRow,_xlpm.adjCol,1,1),
ADDRESS(ROW(_xlpm.ref),COLUMN(_xlpm.ref),4,1))</f>
        <v>P17</v>
      </c>
      <c r="AS296" s="4" t="str" cm="1">
        <f t="array" aca="1" ref="AS296" ca="1">_xlfn.LET(
_xlpm.startCell, INDIRECT(AR272),
_xlpm.row, IF(_xlfn.XLOOKUP(LEFT(S272),$L$157:$L$164,$M$157:$M$164,,0,1),--RIGHT(S272)*_xlfn.XLOOKUP(LEFT(S272),$L$157:$L$164,$O$157:$O$164,,0,1),0),
_xlpm.col, IF(_xlfn.XLOOKUP(LEFT(S272),$L$157:$L$164,$N$157:$N$164,,0,1),--RIGHT(S272)*_xlfn.XLOOKUP(LEFT(S272),$L$157:$L$164,$P$157:$P$164,,0,1),0),
_xlpm.adjRow, IF(ROW(_xlpm.startCell) + _xlpm.row &lt;= 0, 1, _xlpm.row),
_xlpm.adjCol, IF(COLUMN(_xlpm.startCell) + _xlpm.col &lt;= 0, 1, _xlpm.col),
_xlpm.ref, OFFSET(INDIRECT(AR272),_xlpm.adjRow,_xlpm.adjCol,1,1),
ADDRESS(ROW(_xlpm.ref),COLUMN(_xlpm.ref),4,1))</f>
        <v>O18</v>
      </c>
      <c r="AT296" s="4" t="str" cm="1">
        <f t="array" aca="1" ref="AT296" ca="1">_xlfn.LET(
_xlpm.startCell, INDIRECT(AS272),
_xlpm.row, IF(_xlfn.XLOOKUP(LEFT(T272),$L$157:$L$164,$M$157:$M$164,,0,1),--RIGHT(T272)*_xlfn.XLOOKUP(LEFT(T272),$L$157:$L$164,$O$157:$O$164,,0,1),0),
_xlpm.col, IF(_xlfn.XLOOKUP(LEFT(T272),$L$157:$L$164,$N$157:$N$164,,0,1),--RIGHT(T272)*_xlfn.XLOOKUP(LEFT(T272),$L$157:$L$164,$P$157:$P$164,,0,1),0),
_xlpm.adjRow, IF(ROW(_xlpm.startCell) + _xlpm.row &lt;= 0, 1, _xlpm.row),
_xlpm.adjCol, IF(COLUMN(_xlpm.startCell) + _xlpm.col &lt;= 0, 1, _xlpm.col),
_xlpm.ref, OFFSET(INDIRECT(AS272),_xlpm.adjRow,_xlpm.adjCol,1,1),
ADDRESS(ROW(_xlpm.ref),COLUMN(_xlpm.ref),4,1))</f>
        <v>O26</v>
      </c>
      <c r="AU296" s="4" t="str" cm="1">
        <f t="array" aca="1" ref="AU296" ca="1">_xlfn.LET(
_xlpm.startCell, INDIRECT(AT272),
_xlpm.row, IF(_xlfn.XLOOKUP(LEFT(U272),$L$157:$L$164,$M$157:$M$164,,0,1),--RIGHT(U272)*_xlfn.XLOOKUP(LEFT(U272),$L$157:$L$164,$O$157:$O$164,,0,1),0),
_xlpm.col, IF(_xlfn.XLOOKUP(LEFT(U272),$L$157:$L$164,$N$157:$N$164,,0,1),--RIGHT(U272)*_xlfn.XLOOKUP(LEFT(U272),$L$157:$L$164,$P$157:$P$164,,0,1),0),
_xlpm.adjRow, IF(ROW(_xlpm.startCell) + _xlpm.row &lt;= 0, 1, _xlpm.row),
_xlpm.adjCol, IF(COLUMN(_xlpm.startCell) + _xlpm.col &lt;= 0, 1, _xlpm.col),
_xlpm.ref, OFFSET(INDIRECT(AT272),_xlpm.adjRow,_xlpm.adjCol,1,1),
ADDRESS(ROW(_xlpm.ref),COLUMN(_xlpm.ref),4,1))</f>
        <v>K22</v>
      </c>
      <c r="AV296" s="4" t="str" cm="1">
        <f t="array" aca="1" ref="AV296" ca="1">_xlfn.LET(
_xlpm.startCell, INDIRECT(AU272),
_xlpm.row, IF(_xlfn.XLOOKUP(LEFT(V272),$L$157:$L$164,$M$157:$M$164,,0,1),--RIGHT(V272)*_xlfn.XLOOKUP(LEFT(V272),$L$157:$L$164,$O$157:$O$164,,0,1),0),
_xlpm.col, IF(_xlfn.XLOOKUP(LEFT(V272),$L$157:$L$164,$N$157:$N$164,,0,1),--RIGHT(V272)*_xlfn.XLOOKUP(LEFT(V272),$L$157:$L$164,$P$157:$P$164,,0,1),0),
_xlpm.adjRow, IF(ROW(_xlpm.startCell) + _xlpm.row &lt;= 0, 1, _xlpm.row),
_xlpm.adjCol, IF(COLUMN(_xlpm.startCell) + _xlpm.col &lt;= 0, 1, _xlpm.col),
_xlpm.ref, OFFSET(INDIRECT(AU272),_xlpm.adjRow,_xlpm.adjCol,1,1),
ADDRESS(ROW(_xlpm.ref),COLUMN(_xlpm.ref),4,1))</f>
        <v>K25</v>
      </c>
      <c r="AW296" s="4" t="str" cm="1">
        <f t="array" aca="1" ref="AW296" ca="1">_xlfn.LET(
_xlpm.startCell, INDIRECT(AV272),
_xlpm.row, IF(_xlfn.XLOOKUP(LEFT(W272),$L$157:$L$164,$M$157:$M$164,,0,1),--RIGHT(W272)*_xlfn.XLOOKUP(LEFT(W272),$L$157:$L$164,$O$157:$O$164,,0,1),0),
_xlpm.col, IF(_xlfn.XLOOKUP(LEFT(W272),$L$157:$L$164,$N$157:$N$164,,0,1),--RIGHT(W272)*_xlfn.XLOOKUP(LEFT(W272),$L$157:$L$164,$P$157:$P$164,,0,1),0),
_xlpm.adjRow, IF(ROW(_xlpm.startCell) + _xlpm.row &lt;= 0, 1, _xlpm.row),
_xlpm.adjCol, IF(COLUMN(_xlpm.startCell) + _xlpm.col &lt;= 0, 1, _xlpm.col),
_xlpm.ref, OFFSET(INDIRECT(AV272),_xlpm.adjRow,_xlpm.adjCol,1,1),
ADDRESS(ROW(_xlpm.ref),COLUMN(_xlpm.ref),4,1))</f>
        <v>H25</v>
      </c>
      <c r="AX296" s="4" t="str" cm="1">
        <f t="array" aca="1" ref="AX296" ca="1">_xlfn.LET(
_xlpm.startCell, INDIRECT(AW272),
_xlpm.row, IF(_xlfn.XLOOKUP(LEFT(X272),$L$157:$L$164,$M$157:$M$164,,0,1),--RIGHT(X272)*_xlfn.XLOOKUP(LEFT(X272),$L$157:$L$164,$O$157:$O$164,,0,1),0),
_xlpm.col, IF(_xlfn.XLOOKUP(LEFT(X272),$L$157:$L$164,$N$157:$N$164,,0,1),--RIGHT(X272)*_xlfn.XLOOKUP(LEFT(X272),$L$157:$L$164,$P$157:$P$164,,0,1),0),
_xlpm.adjRow, IF(ROW(_xlpm.startCell) + _xlpm.row &lt;= 0, 1, _xlpm.row),
_xlpm.adjCol, IF(COLUMN(_xlpm.startCell) + _xlpm.col &lt;= 0, 1, _xlpm.col),
_xlpm.ref, OFFSET(INDIRECT(AW272),_xlpm.adjRow,_xlpm.adjCol,1,1),
ADDRESS(ROW(_xlpm.ref),COLUMN(_xlpm.ref),4,1))</f>
        <v>C30</v>
      </c>
      <c r="AY296" s="4" t="str" cm="1">
        <f t="array" aca="1" ref="AY296" ca="1">_xlfn.LET(
_xlpm.startCell, INDIRECT(AX272),
_xlpm.row, IF(_xlfn.XLOOKUP(LEFT(Y272),$L$157:$L$164,$M$157:$M$164,,0,1),--RIGHT(Y272)*_xlfn.XLOOKUP(LEFT(Y272),$L$157:$L$164,$O$157:$O$164,,0,1),0),
_xlpm.col, IF(_xlfn.XLOOKUP(LEFT(Y272),$L$157:$L$164,$N$157:$N$164,,0,1),--RIGHT(Y272)*_xlfn.XLOOKUP(LEFT(Y272),$L$157:$L$164,$P$157:$P$164,,0,1),0),
_xlpm.adjRow, IF(ROW(_xlpm.startCell) + _xlpm.row &lt;= 0, 1, _xlpm.row),
_xlpm.adjCol, IF(COLUMN(_xlpm.startCell) + _xlpm.col &lt;= 0, 1, _xlpm.col),
_xlpm.ref, OFFSET(INDIRECT(AX272),_xlpm.adjRow,_xlpm.adjCol,1,1),
ADDRESS(ROW(_xlpm.ref),COLUMN(_xlpm.ref),4,1))</f>
        <v>B27</v>
      </c>
      <c r="AZ296" s="4" t="str" cm="1">
        <f t="array" aca="1" ref="AZ296" ca="1">_xlfn.LET(
_xlpm.startCell, INDIRECT(AY272),
_xlpm.row, IF(_xlfn.XLOOKUP(LEFT(Z272),$L$157:$L$164,$M$157:$M$164,,0,1),--RIGHT(Z272)*_xlfn.XLOOKUP(LEFT(Z272),$L$157:$L$164,$O$157:$O$164,,0,1),0),
_xlpm.col, IF(_xlfn.XLOOKUP(LEFT(Z272),$L$157:$L$164,$N$157:$N$164,,0,1),--RIGHT(Z272)*_xlfn.XLOOKUP(LEFT(Z272),$L$157:$L$164,$P$157:$P$164,,0,1),0),
_xlpm.adjRow, IF(ROW(_xlpm.startCell) + _xlpm.row &lt;= 0, 1, _xlpm.row),
_xlpm.adjCol, IF(COLUMN(_xlpm.startCell) + _xlpm.col &lt;= 0, 1, _xlpm.col),
_xlpm.ref, OFFSET(INDIRECT(AY272),_xlpm.adjRow,_xlpm.adjCol,1,1),
ADDRESS(ROW(_xlpm.ref),COLUMN(_xlpm.ref),4,1))</f>
        <v>E36</v>
      </c>
      <c r="BA296" s="4" t="str" cm="1">
        <f t="array" aca="1" ref="BA296" ca="1">_xlfn.LET(
_xlpm.startCell, INDIRECT(AZ272),
_xlpm.row, IF(_xlfn.XLOOKUP(LEFT(AA272),$L$157:$L$164,$M$157:$M$164,,0,1),--RIGHT(AA272)*_xlfn.XLOOKUP(LEFT(AA272),$L$157:$L$164,$O$157:$O$164,,0,1),0),
_xlpm.col, IF(_xlfn.XLOOKUP(LEFT(AA272),$L$157:$L$164,$N$157:$N$164,,0,1),--RIGHT(AA272)*_xlfn.XLOOKUP(LEFT(AA272),$L$157:$L$164,$P$157:$P$164,,0,1),0),
_xlpm.adjRow, IF(ROW(_xlpm.startCell) + _xlpm.row &lt;= 0, 1, _xlpm.row),
_xlpm.adjCol, IF(COLUMN(_xlpm.startCell) + _xlpm.col &lt;= 0, 1, _xlpm.col),
_xlpm.ref, OFFSET(INDIRECT(AZ272),_xlpm.adjRow,_xlpm.adjCol,1,1),
ADDRESS(ROW(_xlpm.ref),COLUMN(_xlpm.ref),4,1))</f>
        <v>E19</v>
      </c>
      <c r="BB296" s="4" t="str" cm="1">
        <f t="array" aca="1" ref="BB296" ca="1">_xlfn.LET(
_xlpm.startCell, INDIRECT(BA272),
_xlpm.row, IF(_xlfn.XLOOKUP(LEFT(AB272),$L$157:$L$164,$M$157:$M$164,,0,1),--RIGHT(AB272)*_xlfn.XLOOKUP(LEFT(AB272),$L$157:$L$164,$O$157:$O$164,,0,1),0),
_xlpm.col, IF(_xlfn.XLOOKUP(LEFT(AB272),$L$157:$L$164,$N$157:$N$164,,0,1),--RIGHT(AB272)*_xlfn.XLOOKUP(LEFT(AB272),$L$157:$L$164,$P$157:$P$164,,0,1),0),
_xlpm.adjRow, IF(ROW(_xlpm.startCell) + _xlpm.row &lt;= 0, 1, _xlpm.row),
_xlpm.adjCol, IF(COLUMN(_xlpm.startCell) + _xlpm.col &lt;= 0, 1, _xlpm.col),
_xlpm.ref, OFFSET(INDIRECT(BA272),_xlpm.adjRow,_xlpm.adjCol,1,1),
ADDRESS(ROW(_xlpm.ref),COLUMN(_xlpm.ref),4,1))</f>
        <v>E25</v>
      </c>
      <c r="BC296" s="4" t="str" cm="1">
        <f t="array" aca="1" ref="BC296" ca="1">_xlfn.LET(
_xlpm.startCell, INDIRECT(BB272),
_xlpm.row, IF(_xlfn.XLOOKUP(LEFT(AC272),$L$157:$L$164,$M$157:$M$164,,0,1),--RIGHT(AC272)*_xlfn.XLOOKUP(LEFT(AC272),$L$157:$L$164,$O$157:$O$164,,0,1),0),
_xlpm.col, IF(_xlfn.XLOOKUP(LEFT(AC272),$L$157:$L$164,$N$157:$N$164,,0,1),--RIGHT(AC272)*_xlfn.XLOOKUP(LEFT(AC272),$L$157:$L$164,$P$157:$P$164,,0,1),0),
_xlpm.adjRow, IF(ROW(_xlpm.startCell) + _xlpm.row &lt;= 0, 1, _xlpm.row),
_xlpm.adjCol, IF(COLUMN(_xlpm.startCell) + _xlpm.col &lt;= 0, 1, _xlpm.col),
_xlpm.ref, OFFSET(INDIRECT(BB272),_xlpm.adjRow,_xlpm.adjCol,1,1),
ADDRESS(ROW(_xlpm.ref),COLUMN(_xlpm.ref),4,1))</f>
        <v>C25</v>
      </c>
      <c r="BD296" s="4" t="str" cm="1">
        <f t="array" aca="1" ref="BD296" ca="1">_xlfn.LET(
_xlpm.startCell, INDIRECT(BC272),
_xlpm.row, IF(_xlfn.XLOOKUP(LEFT(AD272),$L$157:$L$164,$M$157:$M$164,,0,1),--RIGHT(AD272)*_xlfn.XLOOKUP(LEFT(AD272),$L$157:$L$164,$O$157:$O$164,,0,1),0),
_xlpm.col, IF(_xlfn.XLOOKUP(LEFT(AD272),$L$157:$L$164,$N$157:$N$164,,0,1),--RIGHT(AD272)*_xlfn.XLOOKUP(LEFT(AD272),$L$157:$L$164,$P$157:$P$164,,0,1),0),
_xlpm.adjRow, IF(ROW(_xlpm.startCell) + _xlpm.row &lt;= 0, 1, _xlpm.row),
_xlpm.adjCol, IF(COLUMN(_xlpm.startCell) + _xlpm.col &lt;= 0, 1, _xlpm.col),
_xlpm.ref, OFFSET(INDIRECT(BC272),_xlpm.adjRow,_xlpm.adjCol,1,1),
ADDRESS(ROW(_xlpm.ref),COLUMN(_xlpm.ref),4,1))</f>
        <v>E31</v>
      </c>
      <c r="BE296" s="4" t="str" cm="1">
        <f t="array" aca="1" ref="BE296" ca="1">_xlfn.LET(
_xlpm.startCell, INDIRECT(BD272),
_xlpm.row, IF(_xlfn.XLOOKUP(LEFT(AE272),$L$157:$L$164,$M$157:$M$164,,0,1),--RIGHT(AE272)*_xlfn.XLOOKUP(LEFT(AE272),$L$157:$L$164,$O$157:$O$164,,0,1),0),
_xlpm.col, IF(_xlfn.XLOOKUP(LEFT(AE272),$L$157:$L$164,$N$157:$N$164,,0,1),--RIGHT(AE272)*_xlfn.XLOOKUP(LEFT(AE272),$L$157:$L$164,$P$157:$P$164,,0,1),0),
_xlpm.adjRow, IF(ROW(_xlpm.startCell) + _xlpm.row &lt;= 0, 1, _xlpm.row),
_xlpm.adjCol, IF(COLUMN(_xlpm.startCell) + _xlpm.col &lt;= 0, 1, _xlpm.col),
_xlpm.ref, OFFSET(INDIRECT(BD272),_xlpm.adjRow,_xlpm.adjCol,1,1),
ADDRESS(ROW(_xlpm.ref),COLUMN(_xlpm.ref),4,1))</f>
        <v>F27</v>
      </c>
      <c r="BF296" s="4" t="str" cm="1">
        <f t="array" aca="1" ref="BF296" ca="1">_xlfn.LET(
_xlpm.startCell, INDIRECT(BE272),
_xlpm.row, IF(_xlfn.XLOOKUP(LEFT(AF272),$L$157:$L$164,$M$157:$M$164,,0,1),--RIGHT(AF272)*_xlfn.XLOOKUP(LEFT(AF272),$L$157:$L$164,$O$157:$O$164,,0,1),0),
_xlpm.col, IF(_xlfn.XLOOKUP(LEFT(AF272),$L$157:$L$164,$N$157:$N$164,,0,1),--RIGHT(AF272)*_xlfn.XLOOKUP(LEFT(AF272),$L$157:$L$164,$P$157:$P$164,,0,1),0),
_xlpm.adjRow, IF(ROW(_xlpm.startCell) + _xlpm.row &lt;= 0, 1, _xlpm.row),
_xlpm.adjCol, IF(COLUMN(_xlpm.startCell) + _xlpm.col &lt;= 0, 1, _xlpm.col),
_xlpm.ref, OFFSET(INDIRECT(BE272),_xlpm.adjRow,_xlpm.adjCol,1,1),
ADDRESS(ROW(_xlpm.ref),COLUMN(_xlpm.ref),4,1))</f>
        <v>J31</v>
      </c>
      <c r="BG296" s="4"/>
      <c r="BH296" s="1" t="b">
        <f ca="1"/>
        <v>1</v>
      </c>
      <c r="BI296" s="1" t="b">
        <f ca="1"/>
        <v>1</v>
      </c>
      <c r="BJ296" s="1" t="b">
        <f ca="1"/>
        <v>1</v>
      </c>
      <c r="BK296" s="1" t="b">
        <f ca="1"/>
        <v>0</v>
      </c>
      <c r="BL296" s="1" t="b">
        <f ca="1"/>
        <v>0</v>
      </c>
      <c r="BM296" s="1" t="b">
        <f ca="1"/>
        <v>1</v>
      </c>
      <c r="BN296" s="5" t="b">
        <f ca="1"/>
        <v>0</v>
      </c>
      <c r="BO296" s="4" t="b">
        <f ca="1"/>
        <v>0</v>
      </c>
      <c r="BP296" s="4" t="b">
        <f ca="1"/>
        <v>1</v>
      </c>
      <c r="BQ296" s="4" t="b">
        <f ca="1"/>
        <v>1</v>
      </c>
      <c r="BR296" s="4" t="b">
        <f ca="1"/>
        <v>1</v>
      </c>
      <c r="BS296" s="4" t="b">
        <f ca="1"/>
        <v>1</v>
      </c>
      <c r="BT296" s="4" t="b">
        <f ca="1"/>
        <v>1</v>
      </c>
      <c r="BU296" s="4" t="b">
        <f ca="1"/>
        <v>1</v>
      </c>
      <c r="BV296" s="4" t="b">
        <f ca="1"/>
        <v>1</v>
      </c>
      <c r="BW296" s="4" t="b">
        <f ca="1"/>
        <v>1</v>
      </c>
      <c r="BX296" s="4" t="b">
        <f ca="1"/>
        <v>0</v>
      </c>
      <c r="BY296" s="4" t="b">
        <f ca="1"/>
        <v>0</v>
      </c>
      <c r="BZ296" s="4" t="b">
        <f ca="1"/>
        <v>0</v>
      </c>
      <c r="CA296" s="4" t="b">
        <f ca="1"/>
        <v>1</v>
      </c>
      <c r="CB296" s="4" t="b">
        <f ca="1"/>
        <v>1</v>
      </c>
      <c r="CC296" s="4" t="b">
        <f ca="1"/>
        <v>0</v>
      </c>
      <c r="CD296" s="4" t="b">
        <f ca="1"/>
        <v>0</v>
      </c>
      <c r="CE296" s="4" t="b">
        <f ca="1"/>
        <v>1</v>
      </c>
      <c r="CF296" s="4" t="b">
        <f ca="1"/>
        <v>0</v>
      </c>
      <c r="CG296" s="57"/>
      <c r="CH296" s="57"/>
      <c r="CI296" s="57"/>
      <c r="CJ296" s="57"/>
      <c r="CK296" s="57"/>
      <c r="CL296" s="57"/>
      <c r="CM296" s="57"/>
      <c r="CN296" s="57"/>
      <c r="CO296" s="57"/>
      <c r="CP296" s="57"/>
      <c r="CQ296" s="57"/>
      <c r="CR296" s="57"/>
      <c r="CS296" s="57"/>
      <c r="CT296" s="57"/>
      <c r="CU296" s="57"/>
      <c r="CV296" s="57"/>
      <c r="CW296" s="57"/>
      <c r="CX296" s="57"/>
      <c r="CY296" s="57"/>
      <c r="CZ296" s="57"/>
      <c r="DA296" s="57"/>
      <c r="DB296" s="57"/>
      <c r="DC296" s="57"/>
      <c r="DD296" s="57"/>
      <c r="DE296" s="57"/>
      <c r="DF296" s="57"/>
      <c r="DG296" s="57"/>
      <c r="DH296" s="57"/>
      <c r="DI296" s="57"/>
      <c r="DJ296" s="57"/>
      <c r="DK296" s="57"/>
      <c r="DL296" s="57"/>
      <c r="DM296" s="57"/>
      <c r="DN296" s="57"/>
      <c r="DO296" s="57"/>
      <c r="DP296" s="57"/>
      <c r="DQ296" s="57"/>
      <c r="DR296" s="57"/>
      <c r="DS296" s="57"/>
      <c r="DT296" s="57"/>
      <c r="DU296" s="57"/>
      <c r="DV296" s="57"/>
      <c r="DW296" s="57"/>
      <c r="DX296" s="57"/>
      <c r="DY296" s="57"/>
      <c r="DZ296" s="57"/>
      <c r="EA296" s="57"/>
      <c r="EB296" s="57"/>
      <c r="EC296" s="57"/>
      <c r="ED296" s="57"/>
      <c r="EE296" s="57"/>
      <c r="EF296" s="57"/>
      <c r="EG296" s="57"/>
      <c r="EH296" s="57"/>
      <c r="EI296" s="57"/>
      <c r="EJ296" s="57"/>
      <c r="EK296" s="57"/>
      <c r="EL296" s="57"/>
      <c r="EM296" s="57"/>
      <c r="EN296" s="57"/>
      <c r="EO296" s="57"/>
      <c r="EP296" s="57"/>
      <c r="EQ296" s="57"/>
      <c r="ER296" s="57"/>
      <c r="ES296" s="57"/>
      <c r="ET296" s="57"/>
      <c r="EU296" s="57"/>
      <c r="EV296" s="57"/>
      <c r="EW296" s="57"/>
      <c r="EX296" s="57"/>
      <c r="EY296" s="57"/>
      <c r="EZ296" s="57"/>
      <c r="FA296" s="57"/>
      <c r="FB296" s="57"/>
      <c r="FC296" s="57"/>
      <c r="FD296" s="57"/>
      <c r="FE296" s="57"/>
      <c r="FF296" s="57"/>
      <c r="FG296" s="57"/>
      <c r="FH296" s="57"/>
      <c r="FI296" s="57"/>
      <c r="FJ296" s="57"/>
      <c r="FK296" s="57"/>
      <c r="FL296" s="57"/>
      <c r="FM296" s="57"/>
      <c r="FN296" s="57"/>
      <c r="FO296" s="57"/>
      <c r="FP296" s="57"/>
      <c r="FQ296" s="57"/>
      <c r="FR296" s="57"/>
      <c r="FS296" s="57"/>
      <c r="FT296" s="57"/>
      <c r="FU296" s="57"/>
      <c r="FV296" s="57"/>
      <c r="FW296" s="57"/>
      <c r="FX296" s="57"/>
      <c r="FY296" s="57"/>
      <c r="FZ296" s="57"/>
      <c r="GA296" s="57"/>
      <c r="GB296" s="57"/>
      <c r="GC296" s="57"/>
      <c r="GD296" s="57"/>
      <c r="GE296" s="57"/>
      <c r="GF296" s="57"/>
      <c r="GG296" s="57"/>
      <c r="GH296" s="57"/>
      <c r="GI296" s="57"/>
      <c r="GJ296" s="57"/>
      <c r="GK296" s="57"/>
      <c r="GL296" s="57"/>
      <c r="GM296" s="57"/>
      <c r="GN296" s="57"/>
      <c r="GO296" s="57"/>
      <c r="GP296" s="57"/>
      <c r="GQ296" s="57"/>
      <c r="GR296" s="57"/>
      <c r="GS296" s="57"/>
      <c r="GT296" s="57"/>
      <c r="GU296" s="57"/>
      <c r="GV296" s="57"/>
      <c r="GW296" s="57"/>
      <c r="GX296" s="57"/>
      <c r="GY296" s="57"/>
      <c r="GZ296" s="57"/>
      <c r="HA296" s="57"/>
      <c r="HB296" s="57"/>
      <c r="HC296" s="57"/>
      <c r="HD296" s="57"/>
      <c r="HE296" s="57"/>
      <c r="HF296" s="57"/>
      <c r="HG296" s="57"/>
      <c r="HH296" s="57"/>
      <c r="HI296" s="57"/>
      <c r="HJ296" s="57"/>
      <c r="HK296" s="57"/>
      <c r="HL296" s="57"/>
      <c r="HM296" s="57"/>
      <c r="HN296" s="57"/>
      <c r="HO296" s="57"/>
      <c r="HP296" s="57"/>
      <c r="HQ296" s="57"/>
      <c r="HR296" s="57"/>
      <c r="HS296" s="57"/>
      <c r="HT296" s="57"/>
      <c r="HU296" s="57"/>
      <c r="HV296" s="57"/>
      <c r="HW296" s="57"/>
      <c r="HX296" s="57"/>
      <c r="HY296" s="57"/>
      <c r="HZ296" s="57"/>
      <c r="IA296" s="57"/>
      <c r="IB296" s="57"/>
      <c r="IC296" s="57"/>
      <c r="ID296" s="57"/>
      <c r="IE296" s="57"/>
      <c r="IF296" s="57"/>
      <c r="IG296" s="57"/>
      <c r="IH296" s="57"/>
      <c r="II296" s="57"/>
      <c r="IJ296" s="57"/>
      <c r="IK296" s="57"/>
      <c r="IL296" s="57"/>
      <c r="IM296" s="57"/>
      <c r="IN296" s="57"/>
      <c r="IO296" s="57"/>
      <c r="IP296" s="57"/>
      <c r="IQ296" s="57"/>
      <c r="IR296" s="57"/>
      <c r="IS296" s="57"/>
      <c r="IT296" s="57"/>
      <c r="IU296" s="57"/>
      <c r="IV296" s="57"/>
      <c r="IW296" s="57"/>
      <c r="IX296" s="57"/>
      <c r="IY296" s="57"/>
      <c r="IZ296" s="57"/>
      <c r="JA296" s="57"/>
      <c r="JB296" s="57"/>
      <c r="JC296" s="57"/>
      <c r="JD296" s="57"/>
      <c r="JE296" s="57"/>
      <c r="JF296" s="57"/>
      <c r="JG296" s="57"/>
      <c r="JH296" s="57"/>
      <c r="JI296" s="57"/>
      <c r="JJ296" s="57"/>
      <c r="JK296" s="57"/>
      <c r="JL296" s="57"/>
      <c r="JM296" s="57"/>
      <c r="JN296" s="57"/>
      <c r="JO296" s="57"/>
      <c r="JP296" s="57"/>
      <c r="JQ296" s="57"/>
      <c r="JR296" s="57"/>
      <c r="JS296" s="57"/>
      <c r="JT296" s="57"/>
      <c r="JU296" s="57"/>
      <c r="JV296" s="57"/>
      <c r="JW296" s="57"/>
      <c r="JX296" s="57"/>
      <c r="JY296" s="57"/>
      <c r="JZ296" s="57"/>
      <c r="KA296" s="57"/>
      <c r="KB296" s="57"/>
      <c r="KC296" s="57"/>
      <c r="KD296" s="57"/>
      <c r="KE296" s="57"/>
      <c r="KF296" s="57"/>
      <c r="KG296" s="57"/>
      <c r="KH296" s="57"/>
      <c r="KI296" s="57"/>
      <c r="KJ296" s="57"/>
      <c r="KK296" s="57"/>
      <c r="KL296" s="57"/>
      <c r="KM296" s="57"/>
      <c r="KN296" s="57"/>
      <c r="KO296" s="57"/>
      <c r="KP296" s="57"/>
      <c r="KQ296" s="57"/>
      <c r="KR296" s="57"/>
      <c r="KS296" s="57"/>
      <c r="KT296" s="57"/>
      <c r="KU296" s="57"/>
      <c r="KV296" s="57"/>
      <c r="KW296" s="57"/>
      <c r="KX296" s="57"/>
      <c r="KY296" s="57"/>
      <c r="KZ296" s="57"/>
      <c r="LA296" s="57"/>
      <c r="LB296" s="57"/>
      <c r="LC296" s="57"/>
      <c r="LD296" s="57"/>
      <c r="LE296" s="57"/>
      <c r="LF296" s="57"/>
      <c r="LG296" s="57"/>
      <c r="LH296" s="57"/>
      <c r="LI296" s="57"/>
      <c r="LJ296" s="57"/>
      <c r="LK296" s="57"/>
      <c r="LL296" s="57"/>
      <c r="LM296" s="57"/>
      <c r="LN296" s="57"/>
      <c r="LO296" s="57"/>
      <c r="LP296" s="57"/>
      <c r="LQ296" s="57"/>
      <c r="LR296" s="57"/>
      <c r="LS296" s="57"/>
      <c r="LT296" s="57"/>
      <c r="LU296" s="57"/>
      <c r="LV296" s="57"/>
      <c r="LW296" s="57"/>
      <c r="LX296" s="57"/>
      <c r="LY296" s="57"/>
      <c r="LZ296" s="57"/>
      <c r="MA296" s="57"/>
      <c r="MB296" s="57"/>
      <c r="MC296" s="57"/>
      <c r="MD296" s="57"/>
      <c r="ME296" s="57"/>
      <c r="MF296" s="57"/>
      <c r="MG296" s="57"/>
      <c r="MH296" s="57"/>
      <c r="MI296" s="57"/>
      <c r="MJ296" s="57"/>
      <c r="MK296" s="57"/>
      <c r="ML296" s="57"/>
      <c r="MM296" s="57"/>
      <c r="MN296" s="57"/>
      <c r="MO296" s="57"/>
      <c r="MP296" s="57"/>
      <c r="MQ296" s="57"/>
      <c r="MR296" s="57"/>
      <c r="MS296" s="57"/>
      <c r="MT296" s="57"/>
      <c r="MU296" s="57"/>
      <c r="MV296" s="57"/>
      <c r="MW296" s="57"/>
      <c r="MX296" s="57"/>
      <c r="MY296" s="57"/>
      <c r="MZ296" s="57"/>
      <c r="NA296" s="57"/>
      <c r="NB296" s="57"/>
      <c r="NC296" s="57"/>
      <c r="ND296" s="57"/>
      <c r="NE296" s="57"/>
      <c r="NF296" s="57"/>
      <c r="NG296" s="57"/>
      <c r="NH296" s="57"/>
      <c r="NI296" s="57"/>
      <c r="NJ296" s="57"/>
      <c r="NK296" s="57"/>
      <c r="NL296" s="57"/>
      <c r="NM296" s="57"/>
      <c r="NN296" s="57"/>
      <c r="NO296" s="57"/>
      <c r="NP296" s="57"/>
      <c r="NQ296" s="57"/>
      <c r="NR296" s="57"/>
      <c r="NS296" s="57"/>
      <c r="NT296" s="57"/>
      <c r="NU296" s="57"/>
      <c r="NV296" s="57"/>
      <c r="NW296" s="57"/>
      <c r="NX296" s="57"/>
      <c r="NY296" s="57"/>
      <c r="NZ296" s="57"/>
      <c r="OA296" s="57"/>
      <c r="OB296" s="57"/>
      <c r="OC296" s="57"/>
      <c r="OD296" s="57"/>
      <c r="OE296" s="57"/>
      <c r="OF296" s="57"/>
      <c r="OG296" s="57"/>
      <c r="OH296" s="57"/>
      <c r="OI296" s="57"/>
      <c r="OJ296" s="57"/>
      <c r="OK296" s="57"/>
      <c r="OL296" s="57"/>
      <c r="OM296" s="57"/>
      <c r="ON296" s="57"/>
      <c r="OO296" s="57"/>
      <c r="OP296" s="57"/>
      <c r="OQ296" s="57"/>
      <c r="OR296" s="57"/>
      <c r="OS296" s="57"/>
      <c r="OT296" s="57"/>
      <c r="OU296" s="57"/>
      <c r="OV296" s="57"/>
      <c r="OW296" s="57"/>
      <c r="OX296" s="57"/>
      <c r="OY296" s="57"/>
      <c r="OZ296" s="57"/>
    </row>
    <row r="297" spans="1:416" ht="14.85" customHeight="1">
      <c r="A297" s="57"/>
      <c r="B297" s="57"/>
      <c r="C297" s="57"/>
      <c r="D297" s="57"/>
      <c r="E297" s="57"/>
      <c r="F297" s="57"/>
      <c r="G297" s="87"/>
      <c r="H297" s="57"/>
      <c r="I297" s="57"/>
      <c r="J297" s="57"/>
      <c r="K297" s="57"/>
      <c r="L297" s="57"/>
      <c r="M297" s="57"/>
      <c r="N297" s="57"/>
      <c r="O297" s="57"/>
      <c r="P297" s="57"/>
      <c r="Q297" s="57"/>
      <c r="R297" s="57"/>
      <c r="S297" s="57"/>
      <c r="T297" s="57"/>
      <c r="U297" s="57"/>
      <c r="V297" s="57"/>
      <c r="W297" s="57"/>
      <c r="X297" s="57"/>
      <c r="Y297" s="57"/>
      <c r="Z297" s="57"/>
      <c r="AA297" s="57"/>
      <c r="AB297" s="57"/>
      <c r="AC297" s="57"/>
      <c r="AD297" s="57"/>
      <c r="AE297" s="57"/>
      <c r="AF297" s="57"/>
      <c r="AH297" s="4" t="str" cm="1">
        <f t="array" aca="1" ref="AH297" ca="1">_xlfn.LET(
_xlpm.startCell, INDIRECT(G273),
_xlpm.row, IF(_xlfn.XLOOKUP(LEFT(H273),$L$157:$L$164,$M$157:$M$164,,0,1),--RIGHT(H273)*_xlfn.XLOOKUP(LEFT(H273),$L$157:$L$164,$O$157:$O$164,,0,1),0),
_xlpm.col, IF(_xlfn.XLOOKUP(LEFT(H273),$L$157:$L$164,$N$157:$N$164,,0,1),--RIGHT(H273)*_xlfn.XLOOKUP(LEFT(H273),$L$157:$L$164,$P$157:$P$164,,0,1),0),
_xlpm.adjRow, IF(ROW(_xlpm.startCell) + _xlpm.row &lt;= 0, 1, _xlpm.row),
_xlpm.adjCol, IF(COLUMN(_xlpm.startCell) + _xlpm.col &lt;= 0, 1, _xlpm.col),
_xlpm.ref, OFFSET(INDIRECT(G273),_xlpm.adjRow,_xlpm.adjCol,1,1),
ADDRESS(ROW(_xlpm.ref),COLUMN(_xlpm.ref),4,1))</f>
        <v>AW21</v>
      </c>
      <c r="AI297" s="4" t="str" cm="1">
        <f t="array" aca="1" ref="AI297" ca="1">_xlfn.LET(
_xlpm.startCell, INDIRECT(AH273),
_xlpm.row, IF(_xlfn.XLOOKUP(LEFT(I273),$L$157:$L$164,$M$157:$M$164,,0,1),--RIGHT(I273)*_xlfn.XLOOKUP(LEFT(I273),$L$157:$L$164,$O$157:$O$164,,0,1),0),
_xlpm.col, IF(_xlfn.XLOOKUP(LEFT(I273),$L$157:$L$164,$N$157:$N$164,,0,1),--RIGHT(I273)*_xlfn.XLOOKUP(LEFT(I273),$L$157:$L$164,$P$157:$P$164,,0,1),0),
_xlpm.adjRow, IF(ROW(_xlpm.startCell) + _xlpm.row &lt;= 0, 1, _xlpm.row),
_xlpm.adjCol, IF(COLUMN(_xlpm.startCell) + _xlpm.col &lt;= 0, 1, _xlpm.col),
_xlpm.ref, OFFSET(INDIRECT(AH273),_xlpm.adjRow,_xlpm.adjCol,1,1),
ADDRESS(ROW(_xlpm.ref),COLUMN(_xlpm.ref),4,1))</f>
        <v>AW26</v>
      </c>
      <c r="AJ297" s="4" t="str" cm="1">
        <f t="array" aca="1" ref="AJ297" ca="1">_xlfn.LET(
_xlpm.startCell, INDIRECT(AI273),
_xlpm.row, IF(_xlfn.XLOOKUP(LEFT(J273),$L$157:$L$164,$M$157:$M$164,,0,1),--RIGHT(J273)*_xlfn.XLOOKUP(LEFT(J273),$L$157:$L$164,$O$157:$O$164,,0,1),0),
_xlpm.col, IF(_xlfn.XLOOKUP(LEFT(J273),$L$157:$L$164,$N$157:$N$164,,0,1),--RIGHT(J273)*_xlfn.XLOOKUP(LEFT(J273),$L$157:$L$164,$P$157:$P$164,,0,1),0),
_xlpm.adjRow, IF(ROW(_xlpm.startCell) + _xlpm.row &lt;= 0, 1, _xlpm.row),
_xlpm.adjCol, IF(COLUMN(_xlpm.startCell) + _xlpm.col &lt;= 0, 1, _xlpm.col),
_xlpm.ref, OFFSET(INDIRECT(AI273),_xlpm.adjRow,_xlpm.adjCol,1,1),
ADDRESS(ROW(_xlpm.ref),COLUMN(_xlpm.ref),4,1))</f>
        <v>AY28</v>
      </c>
      <c r="AK297" s="4" t="str" cm="1">
        <f t="array" aca="1" ref="AK297" ca="1">_xlfn.LET(
_xlpm.startCell, INDIRECT(AJ273),
_xlpm.row, IF(_xlfn.XLOOKUP(LEFT(K273),$L$157:$L$164,$M$157:$M$164,,0,1),--RIGHT(K273)*_xlfn.XLOOKUP(LEFT(K273),$L$157:$L$164,$O$157:$O$164,,0,1),0),
_xlpm.col, IF(_xlfn.XLOOKUP(LEFT(K273),$L$157:$L$164,$N$157:$N$164,,0,1),--RIGHT(K273)*_xlfn.XLOOKUP(LEFT(K273),$L$157:$L$164,$P$157:$P$164,,0,1),0),
_xlpm.adjRow, IF(ROW(_xlpm.startCell) + _xlpm.row &lt;= 0, 1, _xlpm.row),
_xlpm.adjCol, IF(COLUMN(_xlpm.startCell) + _xlpm.col &lt;= 0, 1, _xlpm.col),
_xlpm.ref, OFFSET(INDIRECT(AJ273),_xlpm.adjRow,_xlpm.adjCol,1,1),
ADDRESS(ROW(_xlpm.ref),COLUMN(_xlpm.ref),4,1))</f>
        <v>AY35</v>
      </c>
      <c r="AL297" s="4" t="str" cm="1">
        <f t="array" aca="1" ref="AL297" ca="1">_xlfn.LET(
_xlpm.startCell, INDIRECT(AK273),
_xlpm.row, IF(_xlfn.XLOOKUP(LEFT(L273),$L$157:$L$164,$M$157:$M$164,,0,1),--RIGHT(L273)*_xlfn.XLOOKUP(LEFT(L273),$L$157:$L$164,$O$157:$O$164,,0,1),0),
_xlpm.col, IF(_xlfn.XLOOKUP(LEFT(L273),$L$157:$L$164,$N$157:$N$164,,0,1),--RIGHT(L273)*_xlfn.XLOOKUP(LEFT(L273),$L$157:$L$164,$P$157:$P$164,,0,1),0),
_xlpm.adjRow, IF(ROW(_xlpm.startCell) + _xlpm.row &lt;= 0, 1, _xlpm.row),
_xlpm.adjCol, IF(COLUMN(_xlpm.startCell) + _xlpm.col &lt;= 0, 1, _xlpm.col),
_xlpm.ref, OFFSET(INDIRECT(AK273),_xlpm.adjRow,_xlpm.adjCol,1,1),
ADDRESS(ROW(_xlpm.ref),COLUMN(_xlpm.ref),4,1))</f>
        <v>BG19</v>
      </c>
      <c r="AM297" s="4" t="str" cm="1">
        <f t="array" aca="1" ref="AM297" ca="1">_xlfn.LET(
_xlpm.startCell, INDIRECT(AL273),
_xlpm.row, IF(_xlfn.XLOOKUP(LEFT(M273),$L$157:$L$164,$M$157:$M$164,,0,1),--RIGHT(M273)*_xlfn.XLOOKUP(LEFT(M273),$L$157:$L$164,$O$157:$O$164,,0,1),0),
_xlpm.col, IF(_xlfn.XLOOKUP(LEFT(M273),$L$157:$L$164,$N$157:$N$164,,0,1),--RIGHT(M273)*_xlfn.XLOOKUP(LEFT(M273),$L$157:$L$164,$P$157:$P$164,,0,1),0),
_xlpm.adjRow, IF(ROW(_xlpm.startCell) + _xlpm.row &lt;= 0, 1, _xlpm.row),
_xlpm.adjCol, IF(COLUMN(_xlpm.startCell) + _xlpm.col &lt;= 0, 1, _xlpm.col),
_xlpm.ref, OFFSET(INDIRECT(AL273),_xlpm.adjRow,_xlpm.adjCol,1,1),
ADDRESS(ROW(_xlpm.ref),COLUMN(_xlpm.ref),4,1))</f>
        <v>BB24</v>
      </c>
      <c r="AN297" s="4" t="str" cm="1">
        <f t="array" aca="1" ref="AN297" ca="1">_xlfn.LET(
_xlpm.startCell, INDIRECT(AM273),
_xlpm.row, IF(_xlfn.XLOOKUP(LEFT(N273),$L$157:$L$164,$M$157:$M$164,,0,1),--RIGHT(N273)*_xlfn.XLOOKUP(LEFT(N273),$L$157:$L$164,$O$157:$O$164,,0,1),0),
_xlpm.col, IF(_xlfn.XLOOKUP(LEFT(N273),$L$157:$L$164,$N$157:$N$164,,0,1),--RIGHT(N273)*_xlfn.XLOOKUP(LEFT(N273),$L$157:$L$164,$P$157:$P$164,,0,1),0),
_xlpm.adjRow, IF(ROW(_xlpm.startCell) + _xlpm.row &lt;= 0, 1, _xlpm.row),
_xlpm.adjCol, IF(COLUMN(_xlpm.startCell) + _xlpm.col &lt;= 0, 1, _xlpm.col),
_xlpm.ref, OFFSET(INDIRECT(AM273),_xlpm.adjRow,_xlpm.adjCol,1,1),
ADDRESS(ROW(_xlpm.ref),COLUMN(_xlpm.ref),4,1))</f>
        <v>BB32</v>
      </c>
      <c r="AO297" s="4" t="str" cm="1">
        <f t="array" aca="1" ref="AO297" ca="1">_xlfn.LET(
_xlpm.startCell, INDIRECT(AN273),
_xlpm.row, IF(_xlfn.XLOOKUP(LEFT(O273),$L$157:$L$164,$M$157:$M$164,,0,1),--RIGHT(O273)*_xlfn.XLOOKUP(LEFT(O273),$L$157:$L$164,$O$157:$O$164,,0,1),0),
_xlpm.col, IF(_xlfn.XLOOKUP(LEFT(O273),$L$157:$L$164,$N$157:$N$164,,0,1),--RIGHT(O273)*_xlfn.XLOOKUP(LEFT(O273),$L$157:$L$164,$P$157:$P$164,,0,1),0),
_xlpm.adjRow, IF(ROW(_xlpm.startCell) + _xlpm.row &lt;= 0, 1, _xlpm.row),
_xlpm.adjCol, IF(COLUMN(_xlpm.startCell) + _xlpm.col &lt;= 0, 1, _xlpm.col),
_xlpm.ref, OFFSET(INDIRECT(AN273),_xlpm.adjRow,_xlpm.adjCol,1,1),
ADDRESS(ROW(_xlpm.ref),COLUMN(_xlpm.ref),4,1))</f>
        <v>AU34</v>
      </c>
      <c r="AP297" s="4" t="str" cm="1">
        <f t="array" aca="1" ref="AP297" ca="1">_xlfn.LET(
_xlpm.startCell, INDIRECT(AO273),
_xlpm.row, IF(_xlfn.XLOOKUP(LEFT(P273),$L$157:$L$164,$M$157:$M$164,,0,1),--RIGHT(P273)*_xlfn.XLOOKUP(LEFT(P273),$L$157:$L$164,$O$157:$O$164,,0,1),0),
_xlpm.col, IF(_xlfn.XLOOKUP(LEFT(P273),$L$157:$L$164,$N$157:$N$164,,0,1),--RIGHT(P273)*_xlfn.XLOOKUP(LEFT(P273),$L$157:$L$164,$P$157:$P$164,,0,1),0),
_xlpm.adjRow, IF(ROW(_xlpm.startCell) + _xlpm.row &lt;= 0, 1, _xlpm.row),
_xlpm.adjCol, IF(COLUMN(_xlpm.startCell) + _xlpm.col &lt;= 0, 1, _xlpm.col),
_xlpm.ref, OFFSET(INDIRECT(AO273),_xlpm.adjRow,_xlpm.adjCol,1,1),
ADDRESS(ROW(_xlpm.ref),COLUMN(_xlpm.ref),4,1))</f>
        <v>BC35</v>
      </c>
      <c r="AQ297" s="4" t="str" cm="1">
        <f t="array" aca="1" ref="AQ297" ca="1">_xlfn.LET(
_xlpm.startCell, INDIRECT(AP273),
_xlpm.row, IF(_xlfn.XLOOKUP(LEFT(Q273),$L$157:$L$164,$M$157:$M$164,,0,1),--RIGHT(Q273)*_xlfn.XLOOKUP(LEFT(Q273),$L$157:$L$164,$O$157:$O$164,,0,1),0),
_xlpm.col, IF(_xlfn.XLOOKUP(LEFT(Q273),$L$157:$L$164,$N$157:$N$164,,0,1),--RIGHT(Q273)*_xlfn.XLOOKUP(LEFT(Q273),$L$157:$L$164,$P$157:$P$164,,0,1),0),
_xlpm.adjRow, IF(ROW(_xlpm.startCell) + _xlpm.row &lt;= 0, 1, _xlpm.row),
_xlpm.adjCol, IF(COLUMN(_xlpm.startCell) + _xlpm.col &lt;= 0, 1, _xlpm.col),
_xlpm.ref, OFFSET(INDIRECT(AP273),_xlpm.adjRow,_xlpm.adjCol,1,1),
ADDRESS(ROW(_xlpm.ref),COLUMN(_xlpm.ref),4,1))</f>
        <v>BC36</v>
      </c>
      <c r="AR297" s="4" t="str" cm="1">
        <f t="array" aca="1" ref="AR297" ca="1">_xlfn.LET(
_xlpm.startCell, INDIRECT(AQ273),
_xlpm.row, IF(_xlfn.XLOOKUP(LEFT(R273),$L$157:$L$164,$M$157:$M$164,,0,1),--RIGHT(R273)*_xlfn.XLOOKUP(LEFT(R273),$L$157:$L$164,$O$157:$O$164,,0,1),0),
_xlpm.col, IF(_xlfn.XLOOKUP(LEFT(R273),$L$157:$L$164,$N$157:$N$164,,0,1),--RIGHT(R273)*_xlfn.XLOOKUP(LEFT(R273),$L$157:$L$164,$P$157:$P$164,,0,1),0),
_xlpm.adjRow, IF(ROW(_xlpm.startCell) + _xlpm.row &lt;= 0, 1, _xlpm.row),
_xlpm.adjCol, IF(COLUMN(_xlpm.startCell) + _xlpm.col &lt;= 0, 1, _xlpm.col),
_xlpm.ref, OFFSET(INDIRECT(AQ273),_xlpm.adjRow,_xlpm.adjCol,1,1),
ADDRESS(ROW(_xlpm.ref),COLUMN(_xlpm.ref),4,1))</f>
        <v>BC18</v>
      </c>
      <c r="AS297" s="4" t="str" cm="1">
        <f t="array" aca="1" ref="AS297" ca="1">_xlfn.LET(
_xlpm.startCell, INDIRECT(AR273),
_xlpm.row, IF(_xlfn.XLOOKUP(LEFT(S273),$L$157:$L$164,$M$157:$M$164,,0,1),--RIGHT(S273)*_xlfn.XLOOKUP(LEFT(S273),$L$157:$L$164,$O$157:$O$164,,0,1),0),
_xlpm.col, IF(_xlfn.XLOOKUP(LEFT(S273),$L$157:$L$164,$N$157:$N$164,,0,1),--RIGHT(S273)*_xlfn.XLOOKUP(LEFT(S273),$L$157:$L$164,$P$157:$P$164,,0,1),0),
_xlpm.adjRow, IF(ROW(_xlpm.startCell) + _xlpm.row &lt;= 0, 1, _xlpm.row),
_xlpm.adjCol, IF(COLUMN(_xlpm.startCell) + _xlpm.col &lt;= 0, 1, _xlpm.col),
_xlpm.ref, OFFSET(INDIRECT(AR273),_xlpm.adjRow,_xlpm.adjCol,1,1),
ADDRESS(ROW(_xlpm.ref),COLUMN(_xlpm.ref),4,1))</f>
        <v>AV11</v>
      </c>
      <c r="AT297" s="4" t="str" cm="1">
        <f t="array" aca="1" ref="AT297" ca="1">_xlfn.LET(
_xlpm.startCell, INDIRECT(AS273),
_xlpm.row, IF(_xlfn.XLOOKUP(LEFT(T273),$L$157:$L$164,$M$157:$M$164,,0,1),--RIGHT(T273)*_xlfn.XLOOKUP(LEFT(T273),$L$157:$L$164,$O$157:$O$164,,0,1),0),
_xlpm.col, IF(_xlfn.XLOOKUP(LEFT(T273),$L$157:$L$164,$N$157:$N$164,,0,1),--RIGHT(T273)*_xlfn.XLOOKUP(LEFT(T273),$L$157:$L$164,$P$157:$P$164,,0,1),0),
_xlpm.adjRow, IF(ROW(_xlpm.startCell) + _xlpm.row &lt;= 0, 1, _xlpm.row),
_xlpm.adjCol, IF(COLUMN(_xlpm.startCell) + _xlpm.col &lt;= 0, 1, _xlpm.col),
_xlpm.ref, OFFSET(INDIRECT(AS273),_xlpm.adjRow,_xlpm.adjCol,1,1),
ADDRESS(ROW(_xlpm.ref),COLUMN(_xlpm.ref),4,1))</f>
        <v>AV9</v>
      </c>
      <c r="AU297" s="4" t="str" cm="1">
        <f t="array" aca="1" ref="AU297" ca="1">_xlfn.LET(
_xlpm.startCell, INDIRECT(AT273),
_xlpm.row, IF(_xlfn.XLOOKUP(LEFT(U273),$L$157:$L$164,$M$157:$M$164,,0,1),--RIGHT(U273)*_xlfn.XLOOKUP(LEFT(U273),$L$157:$L$164,$O$157:$O$164,,0,1),0),
_xlpm.col, IF(_xlfn.XLOOKUP(LEFT(U273),$L$157:$L$164,$N$157:$N$164,,0,1),--RIGHT(U273)*_xlfn.XLOOKUP(LEFT(U273),$L$157:$L$164,$P$157:$P$164,,0,1),0),
_xlpm.adjRow, IF(ROW(_xlpm.startCell) + _xlpm.row &lt;= 0, 1, _xlpm.row),
_xlpm.adjCol, IF(COLUMN(_xlpm.startCell) + _xlpm.col &lt;= 0, 1, _xlpm.col),
_xlpm.ref, OFFSET(INDIRECT(AT273),_xlpm.adjRow,_xlpm.adjCol,1,1),
ADDRESS(ROW(_xlpm.ref),COLUMN(_xlpm.ref),4,1))</f>
        <v>AY6</v>
      </c>
      <c r="AV297" s="4" t="str" cm="1">
        <f t="array" aca="1" ref="AV297" ca="1">_xlfn.LET(
_xlpm.startCell, INDIRECT(AU273),
_xlpm.row, IF(_xlfn.XLOOKUP(LEFT(V273),$L$157:$L$164,$M$157:$M$164,,0,1),--RIGHT(V273)*_xlfn.XLOOKUP(LEFT(V273),$L$157:$L$164,$O$157:$O$164,,0,1),0),
_xlpm.col, IF(_xlfn.XLOOKUP(LEFT(V273),$L$157:$L$164,$N$157:$N$164,,0,1),--RIGHT(V273)*_xlfn.XLOOKUP(LEFT(V273),$L$157:$L$164,$P$157:$P$164,,0,1),0),
_xlpm.adjRow, IF(ROW(_xlpm.startCell) + _xlpm.row &lt;= 0, 1, _xlpm.row),
_xlpm.adjCol, IF(COLUMN(_xlpm.startCell) + _xlpm.col &lt;= 0, 1, _xlpm.col),
_xlpm.ref, OFFSET(INDIRECT(AU273),_xlpm.adjRow,_xlpm.adjCol,1,1),
ADDRESS(ROW(_xlpm.ref),COLUMN(_xlpm.ref),4,1))</f>
        <v>AQ9</v>
      </c>
      <c r="AW297" s="4" t="str" cm="1">
        <f t="array" aca="1" ref="AW297" ca="1">_xlfn.LET(
_xlpm.startCell, INDIRECT(AV273),
_xlpm.row, IF(_xlfn.XLOOKUP(LEFT(W273),$L$157:$L$164,$M$157:$M$164,,0,1),--RIGHT(W273)*_xlfn.XLOOKUP(LEFT(W273),$L$157:$L$164,$O$157:$O$164,,0,1),0),
_xlpm.col, IF(_xlfn.XLOOKUP(LEFT(W273),$L$157:$L$164,$N$157:$N$164,,0,1),--RIGHT(W273)*_xlfn.XLOOKUP(LEFT(W273),$L$157:$L$164,$P$157:$P$164,,0,1),0),
_xlpm.adjRow, IF(ROW(_xlpm.startCell) + _xlpm.row &lt;= 0, 1, _xlpm.row),
_xlpm.adjCol, IF(COLUMN(_xlpm.startCell) + _xlpm.col &lt;= 0, 1, _xlpm.col),
_xlpm.ref, OFFSET(INDIRECT(AV273),_xlpm.adjRow,_xlpm.adjCol,1,1),
ADDRESS(ROW(_xlpm.ref),COLUMN(_xlpm.ref),4,1))</f>
        <v>AK3</v>
      </c>
      <c r="AX297" s="4" t="str" cm="1">
        <f t="array" aca="1" ref="AX297" ca="1">_xlfn.LET(
_xlpm.startCell, INDIRECT(AW273),
_xlpm.row, IF(_xlfn.XLOOKUP(LEFT(X273),$L$157:$L$164,$M$157:$M$164,,0,1),--RIGHT(X273)*_xlfn.XLOOKUP(LEFT(X273),$L$157:$L$164,$O$157:$O$164,,0,1),0),
_xlpm.col, IF(_xlfn.XLOOKUP(LEFT(X273),$L$157:$L$164,$N$157:$N$164,,0,1),--RIGHT(X273)*_xlfn.XLOOKUP(LEFT(X273),$L$157:$L$164,$P$157:$P$164,,0,1),0),
_xlpm.adjRow, IF(ROW(_xlpm.startCell) + _xlpm.row &lt;= 0, 1, _xlpm.row),
_xlpm.adjCol, IF(COLUMN(_xlpm.startCell) + _xlpm.col &lt;= 0, 1, _xlpm.col),
_xlpm.ref, OFFSET(INDIRECT(AW273),_xlpm.adjRow,_xlpm.adjCol,1,1),
ADDRESS(ROW(_xlpm.ref),COLUMN(_xlpm.ref),4,1))</f>
        <v>AK3</v>
      </c>
      <c r="AY297" s="4" t="str" cm="1">
        <f t="array" aca="1" ref="AY297" ca="1">_xlfn.LET(
_xlpm.startCell, INDIRECT(AX273),
_xlpm.row, IF(_xlfn.XLOOKUP(LEFT(Y273),$L$157:$L$164,$M$157:$M$164,,0,1),--RIGHT(Y273)*_xlfn.XLOOKUP(LEFT(Y273),$L$157:$L$164,$O$157:$O$164,,0,1),0),
_xlpm.col, IF(_xlfn.XLOOKUP(LEFT(Y273),$L$157:$L$164,$N$157:$N$164,,0,1),--RIGHT(Y273)*_xlfn.XLOOKUP(LEFT(Y273),$L$157:$L$164,$P$157:$P$164,,0,1),0),
_xlpm.adjRow, IF(ROW(_xlpm.startCell) + _xlpm.row &lt;= 0, 1, _xlpm.row),
_xlpm.adjCol, IF(COLUMN(_xlpm.startCell) + _xlpm.col &lt;= 0, 1, _xlpm.col),
_xlpm.ref, OFFSET(INDIRECT(AX273),_xlpm.adjRow,_xlpm.adjCol,1,1),
ADDRESS(ROW(_xlpm.ref),COLUMN(_xlpm.ref),4,1))</f>
        <v>AK6</v>
      </c>
      <c r="AZ297" s="4" t="str" cm="1">
        <f t="array" aca="1" ref="AZ297" ca="1">_xlfn.LET(
_xlpm.startCell, INDIRECT(AY273),
_xlpm.row, IF(_xlfn.XLOOKUP(LEFT(Z273),$L$157:$L$164,$M$157:$M$164,,0,1),--RIGHT(Z273)*_xlfn.XLOOKUP(LEFT(Z273),$L$157:$L$164,$O$157:$O$164,,0,1),0),
_xlpm.col, IF(_xlfn.XLOOKUP(LEFT(Z273),$L$157:$L$164,$N$157:$N$164,,0,1),--RIGHT(Z273)*_xlfn.XLOOKUP(LEFT(Z273),$L$157:$L$164,$P$157:$P$164,,0,1),0),
_xlpm.adjRow, IF(ROW(_xlpm.startCell) + _xlpm.row &lt;= 0, 1, _xlpm.row),
_xlpm.adjCol, IF(COLUMN(_xlpm.startCell) + _xlpm.col &lt;= 0, 1, _xlpm.col),
_xlpm.ref, OFFSET(INDIRECT(AY273),_xlpm.adjRow,_xlpm.adjCol,1,1),
ADDRESS(ROW(_xlpm.ref),COLUMN(_xlpm.ref),4,1))</f>
        <v>AG12</v>
      </c>
      <c r="BA297" s="4" t="str" cm="1">
        <f t="array" aca="1" ref="BA297" ca="1">_xlfn.LET(
_xlpm.startCell, INDIRECT(AZ273),
_xlpm.row, IF(_xlfn.XLOOKUP(LEFT(AA273),$L$157:$L$164,$M$157:$M$164,,0,1),--RIGHT(AA273)*_xlfn.XLOOKUP(LEFT(AA273),$L$157:$L$164,$O$157:$O$164,,0,1),0),
_xlpm.col, IF(_xlfn.XLOOKUP(LEFT(AA273),$L$157:$L$164,$N$157:$N$164,,0,1),--RIGHT(AA273)*_xlfn.XLOOKUP(LEFT(AA273),$L$157:$L$164,$P$157:$P$164,,0,1),0),
_xlpm.adjRow, IF(ROW(_xlpm.startCell) + _xlpm.row &lt;= 0, 1, _xlpm.row),
_xlpm.adjCol, IF(COLUMN(_xlpm.startCell) + _xlpm.col &lt;= 0, 1, _xlpm.col),
_xlpm.ref, OFFSET(INDIRECT(AZ273),_xlpm.adjRow,_xlpm.adjCol,1,1),
ADDRESS(ROW(_xlpm.ref),COLUMN(_xlpm.ref),4,1))</f>
        <v>AF12</v>
      </c>
      <c r="BB297" s="4" t="str" cm="1">
        <f t="array" aca="1" ref="BB297" ca="1">_xlfn.LET(
_xlpm.startCell, INDIRECT(BA273),
_xlpm.row, IF(_xlfn.XLOOKUP(LEFT(AB273),$L$157:$L$164,$M$157:$M$164,,0,1),--RIGHT(AB273)*_xlfn.XLOOKUP(LEFT(AB273),$L$157:$L$164,$O$157:$O$164,,0,1),0),
_xlpm.col, IF(_xlfn.XLOOKUP(LEFT(AB273),$L$157:$L$164,$N$157:$N$164,,0,1),--RIGHT(AB273)*_xlfn.XLOOKUP(LEFT(AB273),$L$157:$L$164,$P$157:$P$164,,0,1),0),
_xlpm.adjRow, IF(ROW(_xlpm.startCell) + _xlpm.row &lt;= 0, 1, _xlpm.row),
_xlpm.adjCol, IF(COLUMN(_xlpm.startCell) + _xlpm.col &lt;= 0, 1, _xlpm.col),
_xlpm.ref, OFFSET(INDIRECT(BA273),_xlpm.adjRow,_xlpm.adjCol,1,1),
ADDRESS(ROW(_xlpm.ref),COLUMN(_xlpm.ref),4,1))</f>
        <v>W3</v>
      </c>
      <c r="BC297" s="4" t="str" cm="1">
        <f t="array" aca="1" ref="BC297" ca="1">_xlfn.LET(
_xlpm.startCell, INDIRECT(BB273),
_xlpm.row, IF(_xlfn.XLOOKUP(LEFT(AC273),$L$157:$L$164,$M$157:$M$164,,0,1),--RIGHT(AC273)*_xlfn.XLOOKUP(LEFT(AC273),$L$157:$L$164,$O$157:$O$164,,0,1),0),
_xlpm.col, IF(_xlfn.XLOOKUP(LEFT(AC273),$L$157:$L$164,$N$157:$N$164,,0,1),--RIGHT(AC273)*_xlfn.XLOOKUP(LEFT(AC273),$L$157:$L$164,$P$157:$P$164,,0,1),0),
_xlpm.adjRow, IF(ROW(_xlpm.startCell) + _xlpm.row &lt;= 0, 1, _xlpm.row),
_xlpm.adjCol, IF(COLUMN(_xlpm.startCell) + _xlpm.col &lt;= 0, 1, _xlpm.col),
_xlpm.ref, OFFSET(INDIRECT(BB273),_xlpm.adjRow,_xlpm.adjCol,1,1),
ADDRESS(ROW(_xlpm.ref),COLUMN(_xlpm.ref),4,1))</f>
        <v>U10</v>
      </c>
      <c r="BD297" s="4" t="str" cm="1">
        <f t="array" aca="1" ref="BD297" ca="1">_xlfn.LET(
_xlpm.startCell, INDIRECT(BC273),
_xlpm.row, IF(_xlfn.XLOOKUP(LEFT(AD273),$L$157:$L$164,$M$157:$M$164,,0,1),--RIGHT(AD273)*_xlfn.XLOOKUP(LEFT(AD273),$L$157:$L$164,$O$157:$O$164,,0,1),0),
_xlpm.col, IF(_xlfn.XLOOKUP(LEFT(AD273),$L$157:$L$164,$N$157:$N$164,,0,1),--RIGHT(AD273)*_xlfn.XLOOKUP(LEFT(AD273),$L$157:$L$164,$P$157:$P$164,,0,1),0),
_xlpm.adjRow, IF(ROW(_xlpm.startCell) + _xlpm.row &lt;= 0, 1, _xlpm.row),
_xlpm.adjCol, IF(COLUMN(_xlpm.startCell) + _xlpm.col &lt;= 0, 1, _xlpm.col),
_xlpm.ref, OFFSET(INDIRECT(BC273),_xlpm.adjRow,_xlpm.adjCol,1,1),
ADDRESS(ROW(_xlpm.ref),COLUMN(_xlpm.ref),4,1))</f>
        <v>Q10</v>
      </c>
      <c r="BE297" s="4" t="str" cm="1">
        <f t="array" aca="1" ref="BE297" ca="1">_xlfn.LET(
_xlpm.startCell, INDIRECT(BD273),
_xlpm.row, IF(_xlfn.XLOOKUP(LEFT(AE273),$L$157:$L$164,$M$157:$M$164,,0,1),--RIGHT(AE273)*_xlfn.XLOOKUP(LEFT(AE273),$L$157:$L$164,$O$157:$O$164,,0,1),0),
_xlpm.col, IF(_xlfn.XLOOKUP(LEFT(AE273),$L$157:$L$164,$N$157:$N$164,,0,1),--RIGHT(AE273)*_xlfn.XLOOKUP(LEFT(AE273),$L$157:$L$164,$P$157:$P$164,,0,1),0),
_xlpm.adjRow, IF(ROW(_xlpm.startCell) + _xlpm.row &lt;= 0, 1, _xlpm.row),
_xlpm.adjCol, IF(COLUMN(_xlpm.startCell) + _xlpm.col &lt;= 0, 1, _xlpm.col),
_xlpm.ref, OFFSET(INDIRECT(BD273),_xlpm.adjRow,_xlpm.adjCol,1,1),
ADDRESS(ROW(_xlpm.ref),COLUMN(_xlpm.ref),4,1))</f>
        <v>H10</v>
      </c>
      <c r="BF297" s="4" t="str" cm="1">
        <f t="array" aca="1" ref="BF297" ca="1">_xlfn.LET(
_xlpm.startCell, INDIRECT(BE273),
_xlpm.row, IF(_xlfn.XLOOKUP(LEFT(AF273),$L$157:$L$164,$M$157:$M$164,,0,1),--RIGHT(AF273)*_xlfn.XLOOKUP(LEFT(AF273),$L$157:$L$164,$O$157:$O$164,,0,1),0),
_xlpm.col, IF(_xlfn.XLOOKUP(LEFT(AF273),$L$157:$L$164,$N$157:$N$164,,0,1),--RIGHT(AF273)*_xlfn.XLOOKUP(LEFT(AF273),$L$157:$L$164,$P$157:$P$164,,0,1),0),
_xlpm.adjRow, IF(ROW(_xlpm.startCell) + _xlpm.row &lt;= 0, 1, _xlpm.row),
_xlpm.adjCol, IF(COLUMN(_xlpm.startCell) + _xlpm.col &lt;= 0, 1, _xlpm.col),
_xlpm.ref, OFFSET(INDIRECT(BE273),_xlpm.adjRow,_xlpm.adjCol,1,1),
ADDRESS(ROW(_xlpm.ref),COLUMN(_xlpm.ref),4,1))</f>
        <v>G9</v>
      </c>
      <c r="BG297" s="4"/>
      <c r="BH297" s="1" t="b">
        <f ca="1"/>
        <v>1</v>
      </c>
      <c r="BI297" s="1" t="b">
        <f ca="1"/>
        <v>1</v>
      </c>
      <c r="BJ297" s="1" t="b">
        <f ca="1"/>
        <v>0</v>
      </c>
      <c r="BK297" s="1" t="b">
        <f ca="1"/>
        <v>0</v>
      </c>
      <c r="BL297" s="1" t="b">
        <f ca="1"/>
        <v>1</v>
      </c>
      <c r="BM297" s="1" t="b">
        <f ca="1"/>
        <v>1</v>
      </c>
      <c r="BN297" s="5" t="b">
        <f ca="1"/>
        <v>0</v>
      </c>
      <c r="BO297" s="4" t="b">
        <f ca="1"/>
        <v>0</v>
      </c>
      <c r="BP297" s="4" t="b">
        <f ca="1"/>
        <v>0</v>
      </c>
      <c r="BQ297" s="4" t="b">
        <f ca="1"/>
        <v>0</v>
      </c>
      <c r="BR297" s="4" t="b">
        <f ca="1"/>
        <v>1</v>
      </c>
      <c r="BS297" s="4" t="b">
        <f ca="1"/>
        <v>1</v>
      </c>
      <c r="BT297" s="4" t="b">
        <f ca="1"/>
        <v>1</v>
      </c>
      <c r="BU297" s="4" t="b">
        <f ca="1"/>
        <v>0</v>
      </c>
      <c r="BV297" s="4" t="b">
        <f ca="1"/>
        <v>1</v>
      </c>
      <c r="BW297" s="4" t="b">
        <f ca="1"/>
        <v>0</v>
      </c>
      <c r="BX297" s="4" t="b">
        <f ca="1"/>
        <v>0</v>
      </c>
      <c r="BY297" s="4" t="b">
        <f ca="1"/>
        <v>0</v>
      </c>
      <c r="BZ297" s="4" t="b">
        <f ca="1"/>
        <v>1</v>
      </c>
      <c r="CA297" s="4" t="b">
        <f ca="1"/>
        <v>1</v>
      </c>
      <c r="CB297" s="4" t="b">
        <f ca="1"/>
        <v>0</v>
      </c>
      <c r="CC297" s="4" t="b">
        <f ca="1"/>
        <v>1</v>
      </c>
      <c r="CD297" s="4" t="b">
        <f ca="1"/>
        <v>1</v>
      </c>
      <c r="CE297" s="4" t="b">
        <f ca="1"/>
        <v>1</v>
      </c>
      <c r="CF297" s="4" t="b">
        <f ca="1"/>
        <v>1</v>
      </c>
      <c r="CG297" s="57"/>
      <c r="CH297" s="57"/>
      <c r="CI297" s="57"/>
      <c r="CJ297" s="57"/>
      <c r="CK297" s="57"/>
      <c r="CL297" s="57"/>
      <c r="CM297" s="57"/>
      <c r="CN297" s="57"/>
      <c r="CO297" s="57"/>
      <c r="CP297" s="57"/>
      <c r="CQ297" s="57"/>
      <c r="CR297" s="57"/>
      <c r="CS297" s="57"/>
      <c r="CT297" s="57"/>
      <c r="CU297" s="57"/>
      <c r="CV297" s="57"/>
      <c r="CW297" s="57"/>
      <c r="CX297" s="57"/>
      <c r="CY297" s="57"/>
      <c r="CZ297" s="57"/>
      <c r="DA297" s="57"/>
      <c r="DB297" s="57"/>
      <c r="DC297" s="57"/>
      <c r="DD297" s="57"/>
      <c r="DE297" s="57"/>
      <c r="DF297" s="57"/>
      <c r="DG297" s="57"/>
      <c r="DH297" s="57"/>
      <c r="DI297" s="57"/>
      <c r="DJ297" s="57"/>
      <c r="DK297" s="57"/>
      <c r="DL297" s="57"/>
      <c r="DM297" s="57"/>
      <c r="DN297" s="57"/>
      <c r="DO297" s="57"/>
      <c r="DP297" s="57"/>
      <c r="DQ297" s="57"/>
      <c r="DR297" s="57"/>
      <c r="DS297" s="57"/>
      <c r="DT297" s="57"/>
      <c r="DU297" s="57"/>
      <c r="DV297" s="57"/>
      <c r="DW297" s="57"/>
      <c r="DX297" s="57"/>
      <c r="DY297" s="57"/>
      <c r="DZ297" s="57"/>
      <c r="EA297" s="57"/>
      <c r="EB297" s="57"/>
      <c r="EC297" s="57"/>
      <c r="ED297" s="57"/>
      <c r="EE297" s="57"/>
      <c r="EF297" s="57"/>
      <c r="EG297" s="57"/>
      <c r="EH297" s="57"/>
      <c r="EI297" s="57"/>
      <c r="EJ297" s="57"/>
      <c r="EK297" s="57"/>
      <c r="EL297" s="57"/>
      <c r="EM297" s="57"/>
      <c r="EN297" s="57"/>
      <c r="EO297" s="57"/>
      <c r="EP297" s="57"/>
      <c r="EQ297" s="57"/>
      <c r="ER297" s="57"/>
      <c r="ES297" s="57"/>
      <c r="ET297" s="57"/>
      <c r="EU297" s="57"/>
      <c r="EV297" s="57"/>
      <c r="EW297" s="57"/>
      <c r="EX297" s="57"/>
      <c r="EY297" s="57"/>
      <c r="EZ297" s="57"/>
      <c r="FA297" s="57"/>
      <c r="FB297" s="57"/>
      <c r="FC297" s="57"/>
      <c r="FD297" s="57"/>
      <c r="FE297" s="57"/>
      <c r="FF297" s="57"/>
      <c r="FG297" s="57"/>
      <c r="FH297" s="57"/>
      <c r="FI297" s="57"/>
      <c r="FJ297" s="57"/>
      <c r="FK297" s="57"/>
      <c r="FL297" s="57"/>
      <c r="FM297" s="57"/>
      <c r="FN297" s="57"/>
      <c r="FO297" s="57"/>
      <c r="FP297" s="57"/>
      <c r="FQ297" s="57"/>
      <c r="FR297" s="57"/>
      <c r="FS297" s="57"/>
      <c r="FT297" s="57"/>
      <c r="FU297" s="57"/>
      <c r="FV297" s="57"/>
      <c r="FW297" s="57"/>
      <c r="FX297" s="57"/>
      <c r="FY297" s="57"/>
      <c r="FZ297" s="57"/>
      <c r="GA297" s="57"/>
      <c r="GB297" s="57"/>
      <c r="GC297" s="57"/>
      <c r="GD297" s="57"/>
      <c r="GE297" s="57"/>
      <c r="GF297" s="57"/>
      <c r="GG297" s="57"/>
      <c r="GH297" s="57"/>
      <c r="GI297" s="57"/>
      <c r="GJ297" s="57"/>
      <c r="GK297" s="57"/>
      <c r="GL297" s="57"/>
      <c r="GM297" s="57"/>
      <c r="GN297" s="57"/>
      <c r="GO297" s="57"/>
      <c r="GP297" s="57"/>
      <c r="GQ297" s="57"/>
      <c r="GR297" s="57"/>
      <c r="GS297" s="57"/>
      <c r="GT297" s="57"/>
      <c r="GU297" s="57"/>
      <c r="GV297" s="57"/>
      <c r="GW297" s="57"/>
      <c r="GX297" s="57"/>
      <c r="GY297" s="57"/>
      <c r="GZ297" s="57"/>
      <c r="HA297" s="57"/>
      <c r="HB297" s="57"/>
      <c r="HC297" s="57"/>
      <c r="HD297" s="57"/>
      <c r="HE297" s="57"/>
      <c r="HF297" s="57"/>
      <c r="HG297" s="57"/>
      <c r="HH297" s="57"/>
      <c r="HI297" s="57"/>
      <c r="HJ297" s="57"/>
      <c r="HK297" s="57"/>
      <c r="HL297" s="57"/>
      <c r="HM297" s="57"/>
      <c r="HN297" s="57"/>
      <c r="HO297" s="57"/>
      <c r="HP297" s="57"/>
      <c r="HQ297" s="57"/>
      <c r="HR297" s="57"/>
      <c r="HS297" s="57"/>
      <c r="HT297" s="57"/>
      <c r="HU297" s="57"/>
      <c r="HV297" s="57"/>
      <c r="HW297" s="57"/>
      <c r="HX297" s="57"/>
      <c r="HY297" s="57"/>
      <c r="HZ297" s="57"/>
      <c r="IA297" s="57"/>
      <c r="IB297" s="57"/>
      <c r="IC297" s="57"/>
      <c r="ID297" s="57"/>
      <c r="IE297" s="57"/>
      <c r="IF297" s="57"/>
      <c r="IG297" s="57"/>
      <c r="IH297" s="57"/>
      <c r="II297" s="57"/>
      <c r="IJ297" s="57"/>
      <c r="IK297" s="57"/>
      <c r="IL297" s="57"/>
      <c r="IM297" s="57"/>
      <c r="IN297" s="57"/>
      <c r="IO297" s="57"/>
      <c r="IP297" s="57"/>
      <c r="IQ297" s="57"/>
      <c r="IR297" s="57"/>
      <c r="IS297" s="57"/>
      <c r="IT297" s="57"/>
      <c r="IU297" s="57"/>
      <c r="IV297" s="57"/>
      <c r="IW297" s="57"/>
      <c r="IX297" s="57"/>
      <c r="IY297" s="57"/>
      <c r="IZ297" s="57"/>
      <c r="JA297" s="57"/>
      <c r="JB297" s="57"/>
      <c r="JC297" s="57"/>
      <c r="JD297" s="57"/>
      <c r="JE297" s="57"/>
      <c r="JF297" s="57"/>
      <c r="JG297" s="57"/>
      <c r="JH297" s="57"/>
      <c r="JI297" s="57"/>
      <c r="JJ297" s="57"/>
      <c r="JK297" s="57"/>
      <c r="JL297" s="57"/>
      <c r="JM297" s="57"/>
      <c r="JN297" s="57"/>
      <c r="JO297" s="57"/>
      <c r="JP297" s="57"/>
      <c r="JQ297" s="57"/>
      <c r="JR297" s="57"/>
      <c r="JS297" s="57"/>
      <c r="JT297" s="57"/>
      <c r="JU297" s="57"/>
      <c r="JV297" s="57"/>
      <c r="JW297" s="57"/>
      <c r="JX297" s="57"/>
      <c r="JY297" s="57"/>
      <c r="JZ297" s="57"/>
      <c r="KA297" s="57"/>
      <c r="KB297" s="57"/>
      <c r="KC297" s="57"/>
      <c r="KD297" s="57"/>
      <c r="KE297" s="57"/>
      <c r="KF297" s="57"/>
      <c r="KG297" s="57"/>
      <c r="KH297" s="57"/>
      <c r="KI297" s="57"/>
      <c r="KJ297" s="57"/>
      <c r="KK297" s="57"/>
      <c r="KL297" s="57"/>
      <c r="KM297" s="57"/>
      <c r="KN297" s="57"/>
      <c r="KO297" s="57"/>
      <c r="KP297" s="57"/>
      <c r="KQ297" s="57"/>
      <c r="KR297" s="57"/>
      <c r="KS297" s="57"/>
      <c r="KT297" s="57"/>
      <c r="KU297" s="57"/>
      <c r="KV297" s="57"/>
      <c r="KW297" s="57"/>
      <c r="KX297" s="57"/>
      <c r="KY297" s="57"/>
      <c r="KZ297" s="57"/>
      <c r="LA297" s="57"/>
      <c r="LB297" s="57"/>
      <c r="LC297" s="57"/>
      <c r="LD297" s="57"/>
      <c r="LE297" s="57"/>
      <c r="LF297" s="57"/>
      <c r="LG297" s="57"/>
      <c r="LH297" s="57"/>
      <c r="LI297" s="57"/>
      <c r="LJ297" s="57"/>
      <c r="LK297" s="57"/>
      <c r="LL297" s="57"/>
      <c r="LM297" s="57"/>
      <c r="LN297" s="57"/>
      <c r="LO297" s="57"/>
      <c r="LP297" s="57"/>
      <c r="LQ297" s="57"/>
      <c r="LR297" s="57"/>
      <c r="LS297" s="57"/>
      <c r="LT297" s="57"/>
      <c r="LU297" s="57"/>
      <c r="LV297" s="57"/>
      <c r="LW297" s="57"/>
      <c r="LX297" s="57"/>
      <c r="LY297" s="57"/>
      <c r="LZ297" s="57"/>
      <c r="MA297" s="57"/>
      <c r="MB297" s="57"/>
      <c r="MC297" s="57"/>
      <c r="MD297" s="57"/>
      <c r="ME297" s="57"/>
      <c r="MF297" s="57"/>
      <c r="MG297" s="57"/>
      <c r="MH297" s="57"/>
      <c r="MI297" s="57"/>
      <c r="MJ297" s="57"/>
      <c r="MK297" s="57"/>
      <c r="ML297" s="57"/>
      <c r="MM297" s="57"/>
      <c r="MN297" s="57"/>
      <c r="MO297" s="57"/>
      <c r="MP297" s="57"/>
      <c r="MQ297" s="57"/>
      <c r="MR297" s="57"/>
      <c r="MS297" s="57"/>
      <c r="MT297" s="57"/>
      <c r="MU297" s="57"/>
      <c r="MV297" s="57"/>
      <c r="MW297" s="57"/>
      <c r="MX297" s="57"/>
      <c r="MY297" s="57"/>
      <c r="MZ297" s="57"/>
      <c r="NA297" s="57"/>
      <c r="NB297" s="57"/>
      <c r="NC297" s="57"/>
      <c r="ND297" s="57"/>
      <c r="NE297" s="57"/>
      <c r="NF297" s="57"/>
      <c r="NG297" s="57"/>
      <c r="NH297" s="57"/>
      <c r="NI297" s="57"/>
      <c r="NJ297" s="57"/>
      <c r="NK297" s="57"/>
      <c r="NL297" s="57"/>
      <c r="NM297" s="57"/>
      <c r="NN297" s="57"/>
      <c r="NO297" s="57"/>
      <c r="NP297" s="57"/>
      <c r="NQ297" s="57"/>
      <c r="NR297" s="57"/>
      <c r="NS297" s="57"/>
      <c r="NT297" s="57"/>
      <c r="NU297" s="57"/>
      <c r="NV297" s="57"/>
      <c r="NW297" s="57"/>
      <c r="NX297" s="57"/>
      <c r="NY297" s="57"/>
      <c r="NZ297" s="57"/>
      <c r="OA297" s="57"/>
      <c r="OB297" s="57"/>
      <c r="OC297" s="57"/>
      <c r="OD297" s="57"/>
      <c r="OE297" s="57"/>
      <c r="OF297" s="57"/>
      <c r="OG297" s="57"/>
      <c r="OH297" s="57"/>
      <c r="OI297" s="57"/>
      <c r="OJ297" s="57"/>
      <c r="OK297" s="57"/>
      <c r="OL297" s="57"/>
      <c r="OM297" s="57"/>
      <c r="ON297" s="57"/>
      <c r="OO297" s="57"/>
      <c r="OP297" s="57"/>
      <c r="OQ297" s="57"/>
      <c r="OR297" s="57"/>
      <c r="OS297" s="57"/>
      <c r="OT297" s="57"/>
      <c r="OU297" s="57"/>
      <c r="OV297" s="57"/>
      <c r="OW297" s="57"/>
      <c r="OX297" s="57"/>
      <c r="OY297" s="57"/>
      <c r="OZ297" s="57"/>
    </row>
    <row r="298" spans="1:416" ht="14.85" customHeight="1">
      <c r="A298" s="57"/>
      <c r="B298" s="57"/>
      <c r="C298" s="57"/>
      <c r="D298" s="57"/>
      <c r="E298" s="57"/>
      <c r="F298" s="57"/>
      <c r="G298" s="87"/>
      <c r="H298" s="57"/>
      <c r="I298" s="57"/>
      <c r="J298" s="57"/>
      <c r="K298" s="57"/>
      <c r="L298" s="57"/>
      <c r="M298" s="57"/>
      <c r="N298" s="57"/>
      <c r="O298" s="57"/>
      <c r="P298" s="57"/>
      <c r="Q298" s="57"/>
      <c r="R298" s="57"/>
      <c r="S298" s="57"/>
      <c r="T298" s="57"/>
      <c r="U298" s="57"/>
      <c r="V298" s="57"/>
      <c r="W298" s="57"/>
      <c r="X298" s="57"/>
      <c r="Y298" s="57"/>
      <c r="Z298" s="57"/>
      <c r="AA298" s="57"/>
      <c r="AB298" s="57"/>
      <c r="AC298" s="57"/>
      <c r="AD298" s="57"/>
      <c r="AE298" s="57"/>
      <c r="AF298" s="57"/>
      <c r="AH298" s="4" t="str" cm="1">
        <f t="array" aca="1" ref="AH298" ca="1">_xlfn.LET(
_xlpm.startCell, INDIRECT(G274),
_xlpm.row, IF(_xlfn.XLOOKUP(LEFT(H274),$L$157:$L$164,$M$157:$M$164,,0,1),--RIGHT(H274)*_xlfn.XLOOKUP(LEFT(H274),$L$157:$L$164,$O$157:$O$164,,0,1),0),
_xlpm.col, IF(_xlfn.XLOOKUP(LEFT(H274),$L$157:$L$164,$N$157:$N$164,,0,1),--RIGHT(H274)*_xlfn.XLOOKUP(LEFT(H274),$L$157:$L$164,$P$157:$P$164,,0,1),0),
_xlpm.adjRow, IF(ROW(_xlpm.startCell) + _xlpm.row &lt;= 0, 1, _xlpm.row),
_xlpm.adjCol, IF(COLUMN(_xlpm.startCell) + _xlpm.col &lt;= 0, 1, _xlpm.col),
_xlpm.ref, OFFSET(INDIRECT(G274),_xlpm.adjRow,_xlpm.adjCol,1,1),
ADDRESS(ROW(_xlpm.ref),COLUMN(_xlpm.ref),4,1))</f>
        <v>AH20</v>
      </c>
      <c r="AI298" s="4" t="str" cm="1">
        <f t="array" aca="1" ref="AI298" ca="1">_xlfn.LET(
_xlpm.startCell, INDIRECT(AH274),
_xlpm.row, IF(_xlfn.XLOOKUP(LEFT(I274),$L$157:$L$164,$M$157:$M$164,,0,1),--RIGHT(I274)*_xlfn.XLOOKUP(LEFT(I274),$L$157:$L$164,$O$157:$O$164,,0,1),0),
_xlpm.col, IF(_xlfn.XLOOKUP(LEFT(I274),$L$157:$L$164,$N$157:$N$164,,0,1),--RIGHT(I274)*_xlfn.XLOOKUP(LEFT(I274),$L$157:$L$164,$P$157:$P$164,,0,1),0),
_xlpm.adjRow, IF(ROW(_xlpm.startCell) + _xlpm.row &lt;= 0, 1, _xlpm.row),
_xlpm.adjCol, IF(COLUMN(_xlpm.startCell) + _xlpm.col &lt;= 0, 1, _xlpm.col),
_xlpm.ref, OFFSET(INDIRECT(AH274),_xlpm.adjRow,_xlpm.adjCol,1,1),
ADDRESS(ROW(_xlpm.ref),COLUMN(_xlpm.ref),4,1))</f>
        <v>AL24</v>
      </c>
      <c r="AJ298" s="4" t="str" cm="1">
        <f t="array" aca="1" ref="AJ298" ca="1">_xlfn.LET(
_xlpm.startCell, INDIRECT(AI274),
_xlpm.row, IF(_xlfn.XLOOKUP(LEFT(J274),$L$157:$L$164,$M$157:$M$164,,0,1),--RIGHT(J274)*_xlfn.XLOOKUP(LEFT(J274),$L$157:$L$164,$O$157:$O$164,,0,1),0),
_xlpm.col, IF(_xlfn.XLOOKUP(LEFT(J274),$L$157:$L$164,$N$157:$N$164,,0,1),--RIGHT(J274)*_xlfn.XLOOKUP(LEFT(J274),$L$157:$L$164,$P$157:$P$164,,0,1),0),
_xlpm.adjRow, IF(ROW(_xlpm.startCell) + _xlpm.row &lt;= 0, 1, _xlpm.row),
_xlpm.adjCol, IF(COLUMN(_xlpm.startCell) + _xlpm.col &lt;= 0, 1, _xlpm.col),
_xlpm.ref, OFFSET(INDIRECT(AI274),_xlpm.adjRow,_xlpm.adjCol,1,1),
ADDRESS(ROW(_xlpm.ref),COLUMN(_xlpm.ref),4,1))</f>
        <v>AL21</v>
      </c>
      <c r="AK298" s="4" t="str" cm="1">
        <f t="array" aca="1" ref="AK298" ca="1">_xlfn.LET(
_xlpm.startCell, INDIRECT(AJ274),
_xlpm.row, IF(_xlfn.XLOOKUP(LEFT(K274),$L$157:$L$164,$M$157:$M$164,,0,1),--RIGHT(K274)*_xlfn.XLOOKUP(LEFT(K274),$L$157:$L$164,$O$157:$O$164,,0,1),0),
_xlpm.col, IF(_xlfn.XLOOKUP(LEFT(K274),$L$157:$L$164,$N$157:$N$164,,0,1),--RIGHT(K274)*_xlfn.XLOOKUP(LEFT(K274),$L$157:$L$164,$P$157:$P$164,,0,1),0),
_xlpm.adjRow, IF(ROW(_xlpm.startCell) + _xlpm.row &lt;= 0, 1, _xlpm.row),
_xlpm.adjCol, IF(COLUMN(_xlpm.startCell) + _xlpm.col &lt;= 0, 1, _xlpm.col),
_xlpm.ref, OFFSET(INDIRECT(AJ274),_xlpm.adjRow,_xlpm.adjCol,1,1),
ADDRESS(ROW(_xlpm.ref),COLUMN(_xlpm.ref),4,1))</f>
        <v>AT13</v>
      </c>
      <c r="AL298" s="4" t="str" cm="1">
        <f t="array" aca="1" ref="AL298" ca="1">_xlfn.LET(
_xlpm.startCell, INDIRECT(AK274),
_xlpm.row, IF(_xlfn.XLOOKUP(LEFT(L274),$L$157:$L$164,$M$157:$M$164,,0,1),--RIGHT(L274)*_xlfn.XLOOKUP(LEFT(L274),$L$157:$L$164,$O$157:$O$164,,0,1),0),
_xlpm.col, IF(_xlfn.XLOOKUP(LEFT(L274),$L$157:$L$164,$N$157:$N$164,,0,1),--RIGHT(L274)*_xlfn.XLOOKUP(LEFT(L274),$L$157:$L$164,$P$157:$P$164,,0,1),0),
_xlpm.adjRow, IF(ROW(_xlpm.startCell) + _xlpm.row &lt;= 0, 1, _xlpm.row),
_xlpm.adjCol, IF(COLUMN(_xlpm.startCell) + _xlpm.col &lt;= 0, 1, _xlpm.col),
_xlpm.ref, OFFSET(INDIRECT(AK274),_xlpm.adjRow,_xlpm.adjCol,1,1),
ADDRESS(ROW(_xlpm.ref),COLUMN(_xlpm.ref),4,1))</f>
        <v>AN13</v>
      </c>
      <c r="AM298" s="4" t="str" cm="1">
        <f t="array" aca="1" ref="AM298" ca="1">_xlfn.LET(
_xlpm.startCell, INDIRECT(AL274),
_xlpm.row, IF(_xlfn.XLOOKUP(LEFT(M274),$L$157:$L$164,$M$157:$M$164,,0,1),--RIGHT(M274)*_xlfn.XLOOKUP(LEFT(M274),$L$157:$L$164,$O$157:$O$164,,0,1),0),
_xlpm.col, IF(_xlfn.XLOOKUP(LEFT(M274),$L$157:$L$164,$N$157:$N$164,,0,1),--RIGHT(M274)*_xlfn.XLOOKUP(LEFT(M274),$L$157:$L$164,$P$157:$P$164,,0,1),0),
_xlpm.adjRow, IF(ROW(_xlpm.startCell) + _xlpm.row &lt;= 0, 1, _xlpm.row),
_xlpm.adjCol, IF(COLUMN(_xlpm.startCell) + _xlpm.col &lt;= 0, 1, _xlpm.col),
_xlpm.ref, OFFSET(INDIRECT(AL274),_xlpm.adjRow,_xlpm.adjCol,1,1),
ADDRESS(ROW(_xlpm.ref),COLUMN(_xlpm.ref),4,1))</f>
        <v>AO12</v>
      </c>
      <c r="AN298" s="4" t="str" cm="1">
        <f t="array" aca="1" ref="AN298" ca="1">_xlfn.LET(
_xlpm.startCell, INDIRECT(AM274),
_xlpm.row, IF(_xlfn.XLOOKUP(LEFT(N274),$L$157:$L$164,$M$157:$M$164,,0,1),--RIGHT(N274)*_xlfn.XLOOKUP(LEFT(N274),$L$157:$L$164,$O$157:$O$164,,0,1),0),
_xlpm.col, IF(_xlfn.XLOOKUP(LEFT(N274),$L$157:$L$164,$N$157:$N$164,,0,1),--RIGHT(N274)*_xlfn.XLOOKUP(LEFT(N274),$L$157:$L$164,$P$157:$P$164,,0,1),0),
_xlpm.adjRow, IF(ROW(_xlpm.startCell) + _xlpm.row &lt;= 0, 1, _xlpm.row),
_xlpm.adjCol, IF(COLUMN(_xlpm.startCell) + _xlpm.col &lt;= 0, 1, _xlpm.col),
_xlpm.ref, OFFSET(INDIRECT(AM274),_xlpm.adjRow,_xlpm.adjCol,1,1),
ADDRESS(ROW(_xlpm.ref),COLUMN(_xlpm.ref),4,1))</f>
        <v>AX3</v>
      </c>
      <c r="AO298" s="4" t="str" cm="1">
        <f t="array" aca="1" ref="AO298" ca="1">_xlfn.LET(
_xlpm.startCell, INDIRECT(AN274),
_xlpm.row, IF(_xlfn.XLOOKUP(LEFT(O274),$L$157:$L$164,$M$157:$M$164,,0,1),--RIGHT(O274)*_xlfn.XLOOKUP(LEFT(O274),$L$157:$L$164,$O$157:$O$164,,0,1),0),
_xlpm.col, IF(_xlfn.XLOOKUP(LEFT(O274),$L$157:$L$164,$N$157:$N$164,,0,1),--RIGHT(O274)*_xlfn.XLOOKUP(LEFT(O274),$L$157:$L$164,$P$157:$P$164,,0,1),0),
_xlpm.adjRow, IF(ROW(_xlpm.startCell) + _xlpm.row &lt;= 0, 1, _xlpm.row),
_xlpm.adjCol, IF(COLUMN(_xlpm.startCell) + _xlpm.col &lt;= 0, 1, _xlpm.col),
_xlpm.ref, OFFSET(INDIRECT(AN274),_xlpm.adjRow,_xlpm.adjCol,1,1),
ADDRESS(ROW(_xlpm.ref),COLUMN(_xlpm.ref),4,1))</f>
        <v>BF9</v>
      </c>
      <c r="AP298" s="4" t="str" cm="1">
        <f t="array" aca="1" ref="AP298" ca="1">_xlfn.LET(
_xlpm.startCell, INDIRECT(AO274),
_xlpm.row, IF(_xlfn.XLOOKUP(LEFT(P274),$L$157:$L$164,$M$157:$M$164,,0,1),--RIGHT(P274)*_xlfn.XLOOKUP(LEFT(P274),$L$157:$L$164,$O$157:$O$164,,0,1),0),
_xlpm.col, IF(_xlfn.XLOOKUP(LEFT(P274),$L$157:$L$164,$N$157:$N$164,,0,1),--RIGHT(P274)*_xlfn.XLOOKUP(LEFT(P274),$L$157:$L$164,$P$157:$P$164,,0,1),0),
_xlpm.adjRow, IF(ROW(_xlpm.startCell) + _xlpm.row &lt;= 0, 1, _xlpm.row),
_xlpm.adjCol, IF(COLUMN(_xlpm.startCell) + _xlpm.col &lt;= 0, 1, _xlpm.col),
_xlpm.ref, OFFSET(INDIRECT(AO274),_xlpm.adjRow,_xlpm.adjCol,1,1),
ADDRESS(ROW(_xlpm.ref),COLUMN(_xlpm.ref),4,1))</f>
        <v>BJ9</v>
      </c>
      <c r="AQ298" s="4" t="str" cm="1">
        <f t="array" aca="1" ref="AQ298" ca="1">_xlfn.LET(
_xlpm.startCell, INDIRECT(AP274),
_xlpm.row, IF(_xlfn.XLOOKUP(LEFT(Q274),$L$157:$L$164,$M$157:$M$164,,0,1),--RIGHT(Q274)*_xlfn.XLOOKUP(LEFT(Q274),$L$157:$L$164,$O$157:$O$164,,0,1),0),
_xlpm.col, IF(_xlfn.XLOOKUP(LEFT(Q274),$L$157:$L$164,$N$157:$N$164,,0,1),--RIGHT(Q274)*_xlfn.XLOOKUP(LEFT(Q274),$L$157:$L$164,$P$157:$P$164,,0,1),0),
_xlpm.adjRow, IF(ROW(_xlpm.startCell) + _xlpm.row &lt;= 0, 1, _xlpm.row),
_xlpm.adjCol, IF(COLUMN(_xlpm.startCell) + _xlpm.col &lt;= 0, 1, _xlpm.col),
_xlpm.ref, OFFSET(INDIRECT(AP274),_xlpm.adjRow,_xlpm.adjCol,1,1),
ADDRESS(ROW(_xlpm.ref),COLUMN(_xlpm.ref),4,1))</f>
        <v>BB1</v>
      </c>
      <c r="AR298" s="4" t="str" cm="1">
        <f t="array" aca="1" ref="AR298" ca="1">_xlfn.LET(
_xlpm.startCell, INDIRECT(AQ274),
_xlpm.row, IF(_xlfn.XLOOKUP(LEFT(R274),$L$157:$L$164,$M$157:$M$164,,0,1),--RIGHT(R274)*_xlfn.XLOOKUP(LEFT(R274),$L$157:$L$164,$O$157:$O$164,,0,1),0),
_xlpm.col, IF(_xlfn.XLOOKUP(LEFT(R274),$L$157:$L$164,$N$157:$N$164,,0,1),--RIGHT(R274)*_xlfn.XLOOKUP(LEFT(R274),$L$157:$L$164,$P$157:$P$164,,0,1),0),
_xlpm.adjRow, IF(ROW(_xlpm.startCell) + _xlpm.row &lt;= 0, 1, _xlpm.row),
_xlpm.adjCol, IF(COLUMN(_xlpm.startCell) + _xlpm.col &lt;= 0, 1, _xlpm.col),
_xlpm.ref, OFFSET(INDIRECT(AQ274),_xlpm.adjRow,_xlpm.adjCol,1,1),
ADDRESS(ROW(_xlpm.ref),COLUMN(_xlpm.ref),4,1))</f>
        <v>BB9</v>
      </c>
      <c r="AS298" s="4" t="str" cm="1">
        <f t="array" aca="1" ref="AS298" ca="1">_xlfn.LET(
_xlpm.startCell, INDIRECT(AR274),
_xlpm.row, IF(_xlfn.XLOOKUP(LEFT(S274),$L$157:$L$164,$M$157:$M$164,,0,1),--RIGHT(S274)*_xlfn.XLOOKUP(LEFT(S274),$L$157:$L$164,$O$157:$O$164,,0,1),0),
_xlpm.col, IF(_xlfn.XLOOKUP(LEFT(S274),$L$157:$L$164,$N$157:$N$164,,0,1),--RIGHT(S274)*_xlfn.XLOOKUP(LEFT(S274),$L$157:$L$164,$P$157:$P$164,,0,1),0),
_xlpm.adjRow, IF(ROW(_xlpm.startCell) + _xlpm.row &lt;= 0, 1, _xlpm.row),
_xlpm.adjCol, IF(COLUMN(_xlpm.startCell) + _xlpm.col &lt;= 0, 1, _xlpm.col),
_xlpm.ref, OFFSET(INDIRECT(AR274),_xlpm.adjRow,_xlpm.adjCol,1,1),
ADDRESS(ROW(_xlpm.ref),COLUMN(_xlpm.ref),4,1))</f>
        <v>BF9</v>
      </c>
      <c r="AT298" s="4" t="str" cm="1">
        <f t="array" aca="1" ref="AT298" ca="1">_xlfn.LET(
_xlpm.startCell, INDIRECT(AS274),
_xlpm.row, IF(_xlfn.XLOOKUP(LEFT(T274),$L$157:$L$164,$M$157:$M$164,,0,1),--RIGHT(T274)*_xlfn.XLOOKUP(LEFT(T274),$L$157:$L$164,$O$157:$O$164,,0,1),0),
_xlpm.col, IF(_xlfn.XLOOKUP(LEFT(T274),$L$157:$L$164,$N$157:$N$164,,0,1),--RIGHT(T274)*_xlfn.XLOOKUP(LEFT(T274),$L$157:$L$164,$P$157:$P$164,,0,1),0),
_xlpm.adjRow, IF(ROW(_xlpm.startCell) + _xlpm.row &lt;= 0, 1, _xlpm.row),
_xlpm.adjCol, IF(COLUMN(_xlpm.startCell) + _xlpm.col &lt;= 0, 1, _xlpm.col),
_xlpm.ref, OFFSET(INDIRECT(AS274),_xlpm.adjRow,_xlpm.adjCol,1,1),
ADDRESS(ROW(_xlpm.ref),COLUMN(_xlpm.ref),4,1))</f>
        <v>BN9</v>
      </c>
      <c r="AU298" s="4" t="str" cm="1">
        <f t="array" aca="1" ref="AU298" ca="1">_xlfn.LET(
_xlpm.startCell, INDIRECT(AT274),
_xlpm.row, IF(_xlfn.XLOOKUP(LEFT(U274),$L$157:$L$164,$M$157:$M$164,,0,1),--RIGHT(U274)*_xlfn.XLOOKUP(LEFT(U274),$L$157:$L$164,$O$157:$O$164,,0,1),0),
_xlpm.col, IF(_xlfn.XLOOKUP(LEFT(U274),$L$157:$L$164,$N$157:$N$164,,0,1),--RIGHT(U274)*_xlfn.XLOOKUP(LEFT(U274),$L$157:$L$164,$P$157:$P$164,,0,1),0),
_xlpm.adjRow, IF(ROW(_xlpm.startCell) + _xlpm.row &lt;= 0, 1, _xlpm.row),
_xlpm.adjCol, IF(COLUMN(_xlpm.startCell) + _xlpm.col &lt;= 0, 1, _xlpm.col),
_xlpm.ref, OFFSET(INDIRECT(AT274),_xlpm.adjRow,_xlpm.adjCol,1,1),
ADDRESS(ROW(_xlpm.ref),COLUMN(_xlpm.ref),4,1))</f>
        <v>BQ4</v>
      </c>
      <c r="AV298" s="4" t="str" cm="1">
        <f t="array" aca="1" ref="AV298" ca="1">_xlfn.LET(
_xlpm.startCell, INDIRECT(AU274),
_xlpm.row, IF(_xlfn.XLOOKUP(LEFT(V274),$L$157:$L$164,$M$157:$M$164,,0,1),--RIGHT(V274)*_xlfn.XLOOKUP(LEFT(V274),$L$157:$L$164,$O$157:$O$164,,0,1),0),
_xlpm.col, IF(_xlfn.XLOOKUP(LEFT(V274),$L$157:$L$164,$N$157:$N$164,,0,1),--RIGHT(V274)*_xlfn.XLOOKUP(LEFT(V274),$L$157:$L$164,$P$157:$P$164,,0,1),0),
_xlpm.adjRow, IF(ROW(_xlpm.startCell) + _xlpm.row &lt;= 0, 1, _xlpm.row),
_xlpm.adjCol, IF(COLUMN(_xlpm.startCell) + _xlpm.col &lt;= 0, 1, _xlpm.col),
_xlpm.ref, OFFSET(INDIRECT(AU274),_xlpm.adjRow,_xlpm.adjCol,1,1),
ADDRESS(ROW(_xlpm.ref),COLUMN(_xlpm.ref),4,1))</f>
        <v>BT8</v>
      </c>
      <c r="AW298" s="4" t="str" cm="1">
        <f t="array" aca="1" ref="AW298" ca="1">_xlfn.LET(
_xlpm.startCell, INDIRECT(AV274),
_xlpm.row, IF(_xlfn.XLOOKUP(LEFT(W274),$L$157:$L$164,$M$157:$M$164,,0,1),--RIGHT(W274)*_xlfn.XLOOKUP(LEFT(W274),$L$157:$L$164,$O$157:$O$164,,0,1),0),
_xlpm.col, IF(_xlfn.XLOOKUP(LEFT(W274),$L$157:$L$164,$N$157:$N$164,,0,1),--RIGHT(W274)*_xlfn.XLOOKUP(LEFT(W274),$L$157:$L$164,$P$157:$P$164,,0,1),0),
_xlpm.adjRow, IF(ROW(_xlpm.startCell) + _xlpm.row &lt;= 0, 1, _xlpm.row),
_xlpm.adjCol, IF(COLUMN(_xlpm.startCell) + _xlpm.col &lt;= 0, 1, _xlpm.col),
_xlpm.ref, OFFSET(INDIRECT(AV274),_xlpm.adjRow,_xlpm.adjCol,1,1),
ADDRESS(ROW(_xlpm.ref),COLUMN(_xlpm.ref),4,1))</f>
        <v>BL5</v>
      </c>
      <c r="AX298" s="4" t="str" cm="1">
        <f t="array" aca="1" ref="AX298" ca="1">_xlfn.LET(
_xlpm.startCell, INDIRECT(AW274),
_xlpm.row, IF(_xlfn.XLOOKUP(LEFT(X274),$L$157:$L$164,$M$157:$M$164,,0,1),--RIGHT(X274)*_xlfn.XLOOKUP(LEFT(X274),$L$157:$L$164,$O$157:$O$164,,0,1),0),
_xlpm.col, IF(_xlfn.XLOOKUP(LEFT(X274),$L$157:$L$164,$N$157:$N$164,,0,1),--RIGHT(X274)*_xlfn.XLOOKUP(LEFT(X274),$L$157:$L$164,$P$157:$P$164,,0,1),0),
_xlpm.adjRow, IF(ROW(_xlpm.startCell) + _xlpm.row &lt;= 0, 1, _xlpm.row),
_xlpm.adjCol, IF(COLUMN(_xlpm.startCell) + _xlpm.col &lt;= 0, 1, _xlpm.col),
_xlpm.ref, OFFSET(INDIRECT(AW274),_xlpm.adjRow,_xlpm.adjCol,1,1),
ADDRESS(ROW(_xlpm.ref),COLUMN(_xlpm.ref),4,1))</f>
        <v>BK9</v>
      </c>
      <c r="AY298" s="4" t="str" cm="1">
        <f t="array" aca="1" ref="AY298" ca="1">_xlfn.LET(
_xlpm.startCell, INDIRECT(AX274),
_xlpm.row, IF(_xlfn.XLOOKUP(LEFT(Y274),$L$157:$L$164,$M$157:$M$164,,0,1),--RIGHT(Y274)*_xlfn.XLOOKUP(LEFT(Y274),$L$157:$L$164,$O$157:$O$164,,0,1),0),
_xlpm.col, IF(_xlfn.XLOOKUP(LEFT(Y274),$L$157:$L$164,$N$157:$N$164,,0,1),--RIGHT(Y274)*_xlfn.XLOOKUP(LEFT(Y274),$L$157:$L$164,$P$157:$P$164,,0,1),0),
_xlpm.adjRow, IF(ROW(_xlpm.startCell) + _xlpm.row &lt;= 0, 1, _xlpm.row),
_xlpm.adjCol, IF(COLUMN(_xlpm.startCell) + _xlpm.col &lt;= 0, 1, _xlpm.col),
_xlpm.ref, OFFSET(INDIRECT(AX274),_xlpm.adjRow,_xlpm.adjCol,1,1),
ADDRESS(ROW(_xlpm.ref),COLUMN(_xlpm.ref),4,1))</f>
        <v>BN12</v>
      </c>
      <c r="AZ298" s="4" t="str" cm="1">
        <f t="array" aca="1" ref="AZ298" ca="1">_xlfn.LET(
_xlpm.startCell, INDIRECT(AY274),
_xlpm.row, IF(_xlfn.XLOOKUP(LEFT(Z274),$L$157:$L$164,$M$157:$M$164,,0,1),--RIGHT(Z274)*_xlfn.XLOOKUP(LEFT(Z274),$L$157:$L$164,$O$157:$O$164,,0,1),0),
_xlpm.col, IF(_xlfn.XLOOKUP(LEFT(Z274),$L$157:$L$164,$N$157:$N$164,,0,1),--RIGHT(Z274)*_xlfn.XLOOKUP(LEFT(Z274),$L$157:$L$164,$P$157:$P$164,,0,1),0),
_xlpm.adjRow, IF(ROW(_xlpm.startCell) + _xlpm.row &lt;= 0, 1, _xlpm.row),
_xlpm.adjCol, IF(COLUMN(_xlpm.startCell) + _xlpm.col &lt;= 0, 1, _xlpm.col),
_xlpm.ref, OFFSET(INDIRECT(AY274),_xlpm.adjRow,_xlpm.adjCol,1,1),
ADDRESS(ROW(_xlpm.ref),COLUMN(_xlpm.ref),4,1))</f>
        <v>BP12</v>
      </c>
      <c r="BA298" s="4" t="str" cm="1">
        <f t="array" aca="1" ref="BA298" ca="1">_xlfn.LET(
_xlpm.startCell, INDIRECT(AZ274),
_xlpm.row, IF(_xlfn.XLOOKUP(LEFT(AA274),$L$157:$L$164,$M$157:$M$164,,0,1),--RIGHT(AA274)*_xlfn.XLOOKUP(LEFT(AA274),$L$157:$L$164,$O$157:$O$164,,0,1),0),
_xlpm.col, IF(_xlfn.XLOOKUP(LEFT(AA274),$L$157:$L$164,$N$157:$N$164,,0,1),--RIGHT(AA274)*_xlfn.XLOOKUP(LEFT(AA274),$L$157:$L$164,$P$157:$P$164,,0,1),0),
_xlpm.adjRow, IF(ROW(_xlpm.startCell) + _xlpm.row &lt;= 0, 1, _xlpm.row),
_xlpm.adjCol, IF(COLUMN(_xlpm.startCell) + _xlpm.col &lt;= 0, 1, _xlpm.col),
_xlpm.ref, OFFSET(INDIRECT(AZ274),_xlpm.adjRow,_xlpm.adjCol,1,1),
ADDRESS(ROW(_xlpm.ref),COLUMN(_xlpm.ref),4,1))</f>
        <v>BN14</v>
      </c>
      <c r="BB298" s="4" t="str" cm="1">
        <f t="array" aca="1" ref="BB298" ca="1">_xlfn.LET(
_xlpm.startCell, INDIRECT(BA274),
_xlpm.row, IF(_xlfn.XLOOKUP(LEFT(AB274),$L$157:$L$164,$M$157:$M$164,,0,1),--RIGHT(AB274)*_xlfn.XLOOKUP(LEFT(AB274),$L$157:$L$164,$O$157:$O$164,,0,1),0),
_xlpm.col, IF(_xlfn.XLOOKUP(LEFT(AB274),$L$157:$L$164,$N$157:$N$164,,0,1),--RIGHT(AB274)*_xlfn.XLOOKUP(LEFT(AB274),$L$157:$L$164,$P$157:$P$164,,0,1),0),
_xlpm.adjRow, IF(ROW(_xlpm.startCell) + _xlpm.row &lt;= 0, 1, _xlpm.row),
_xlpm.adjCol, IF(COLUMN(_xlpm.startCell) + _xlpm.col &lt;= 0, 1, _xlpm.col),
_xlpm.ref, OFFSET(INDIRECT(BA274),_xlpm.adjRow,_xlpm.adjCol,1,1),
ADDRESS(ROW(_xlpm.ref),COLUMN(_xlpm.ref),4,1))</f>
        <v>BN14</v>
      </c>
      <c r="BC298" s="4" t="str" cm="1">
        <f t="array" aca="1" ref="BC298" ca="1">_xlfn.LET(
_xlpm.startCell, INDIRECT(BB274),
_xlpm.row, IF(_xlfn.XLOOKUP(LEFT(AC274),$L$157:$L$164,$M$157:$M$164,,0,1),--RIGHT(AC274)*_xlfn.XLOOKUP(LEFT(AC274),$L$157:$L$164,$O$157:$O$164,,0,1),0),
_xlpm.col, IF(_xlfn.XLOOKUP(LEFT(AC274),$L$157:$L$164,$N$157:$N$164,,0,1),--RIGHT(AC274)*_xlfn.XLOOKUP(LEFT(AC274),$L$157:$L$164,$P$157:$P$164,,0,1),0),
_xlpm.adjRow, IF(ROW(_xlpm.startCell) + _xlpm.row &lt;= 0, 1, _xlpm.row),
_xlpm.adjCol, IF(COLUMN(_xlpm.startCell) + _xlpm.col &lt;= 0, 1, _xlpm.col),
_xlpm.ref, OFFSET(INDIRECT(BB274),_xlpm.adjRow,_xlpm.adjCol,1,1),
ADDRESS(ROW(_xlpm.ref),COLUMN(_xlpm.ref),4,1))</f>
        <v>BP10</v>
      </c>
      <c r="BD298" s="4" t="str" cm="1">
        <f t="array" aca="1" ref="BD298" ca="1">_xlfn.LET(
_xlpm.startCell, INDIRECT(BC274),
_xlpm.row, IF(_xlfn.XLOOKUP(LEFT(AD274),$L$157:$L$164,$M$157:$M$164,,0,1),--RIGHT(AD274)*_xlfn.XLOOKUP(LEFT(AD274),$L$157:$L$164,$O$157:$O$164,,0,1),0),
_xlpm.col, IF(_xlfn.XLOOKUP(LEFT(AD274),$L$157:$L$164,$N$157:$N$164,,0,1),--RIGHT(AD274)*_xlfn.XLOOKUP(LEFT(AD274),$L$157:$L$164,$P$157:$P$164,,0,1),0),
_xlpm.adjRow, IF(ROW(_xlpm.startCell) + _xlpm.row &lt;= 0, 1, _xlpm.row),
_xlpm.adjCol, IF(COLUMN(_xlpm.startCell) + _xlpm.col &lt;= 0, 1, _xlpm.col),
_xlpm.ref, OFFSET(INDIRECT(BC274),_xlpm.adjRow,_xlpm.adjCol,1,1),
ADDRESS(ROW(_xlpm.ref),COLUMN(_xlpm.ref),4,1))</f>
        <v>BL6</v>
      </c>
      <c r="BE298" s="4" t="str" cm="1">
        <f t="array" aca="1" ref="BE298" ca="1">_xlfn.LET(
_xlpm.startCell, INDIRECT(BD274),
_xlpm.row, IF(_xlfn.XLOOKUP(LEFT(AE274),$L$157:$L$164,$M$157:$M$164,,0,1),--RIGHT(AE274)*_xlfn.XLOOKUP(LEFT(AE274),$L$157:$L$164,$O$157:$O$164,,0,1),0),
_xlpm.col, IF(_xlfn.XLOOKUP(LEFT(AE274),$L$157:$L$164,$N$157:$N$164,,0,1),--RIGHT(AE274)*_xlfn.XLOOKUP(LEFT(AE274),$L$157:$L$164,$P$157:$P$164,,0,1),0),
_xlpm.adjRow, IF(ROW(_xlpm.startCell) + _xlpm.row &lt;= 0, 1, _xlpm.row),
_xlpm.adjCol, IF(COLUMN(_xlpm.startCell) + _xlpm.col &lt;= 0, 1, _xlpm.col),
_xlpm.ref, OFFSET(INDIRECT(BD274),_xlpm.adjRow,_xlpm.adjCol,1,1),
ADDRESS(ROW(_xlpm.ref),COLUMN(_xlpm.ref),4,1))</f>
        <v>BL15</v>
      </c>
      <c r="BF298" s="4" t="str" cm="1">
        <f t="array" aca="1" ref="BF298" ca="1">_xlfn.LET(
_xlpm.startCell, INDIRECT(BE274),
_xlpm.row, IF(_xlfn.XLOOKUP(LEFT(AF274),$L$157:$L$164,$M$157:$M$164,,0,1),--RIGHT(AF274)*_xlfn.XLOOKUP(LEFT(AF274),$L$157:$L$164,$O$157:$O$164,,0,1),0),
_xlpm.col, IF(_xlfn.XLOOKUP(LEFT(AF274),$L$157:$L$164,$N$157:$N$164,,0,1),--RIGHT(AF274)*_xlfn.XLOOKUP(LEFT(AF274),$L$157:$L$164,$P$157:$P$164,,0,1),0),
_xlpm.adjRow, IF(ROW(_xlpm.startCell) + _xlpm.row &lt;= 0, 1, _xlpm.row),
_xlpm.adjCol, IF(COLUMN(_xlpm.startCell) + _xlpm.col &lt;= 0, 1, _xlpm.col),
_xlpm.ref, OFFSET(INDIRECT(BE274),_xlpm.adjRow,_xlpm.adjCol,1,1),
ADDRESS(ROW(_xlpm.ref),COLUMN(_xlpm.ref),4,1))</f>
        <v>BN17</v>
      </c>
      <c r="BG298" s="4"/>
      <c r="BH298" s="1" t="b">
        <f ca="1"/>
        <v>1</v>
      </c>
      <c r="BI298" s="1" t="b">
        <f ca="1"/>
        <v>1</v>
      </c>
      <c r="BJ298" s="1" t="b">
        <f ca="1"/>
        <v>1</v>
      </c>
      <c r="BK298" s="1" t="b">
        <f ca="1"/>
        <v>1</v>
      </c>
      <c r="BL298" s="1" t="b">
        <f ca="1"/>
        <v>1</v>
      </c>
      <c r="BM298" s="1" t="b">
        <f ca="1"/>
        <v>1</v>
      </c>
      <c r="BN298" s="5" t="b">
        <f ca="1"/>
        <v>0</v>
      </c>
      <c r="BO298" s="4" t="b">
        <f ca="1"/>
        <v>1</v>
      </c>
      <c r="BP298" s="4" t="b">
        <f ca="1"/>
        <v>1</v>
      </c>
      <c r="BQ298" s="4" t="b">
        <f ca="1"/>
        <v>0</v>
      </c>
      <c r="BR298" s="4" t="b">
        <f ca="1"/>
        <v>1</v>
      </c>
      <c r="BS298" s="4" t="b">
        <f ca="1"/>
        <v>1</v>
      </c>
      <c r="BT298" s="4" t="b">
        <f ca="1"/>
        <v>0</v>
      </c>
      <c r="BU298" s="4" t="b">
        <f ca="1"/>
        <v>0</v>
      </c>
      <c r="BV298" s="4" t="b">
        <f ca="1"/>
        <v>0</v>
      </c>
      <c r="BW298" s="4" t="b">
        <f ca="1"/>
        <v>0</v>
      </c>
      <c r="BX298" s="4" t="b">
        <f ca="1"/>
        <v>1</v>
      </c>
      <c r="BY298" s="4" t="b">
        <f ca="1"/>
        <v>0</v>
      </c>
      <c r="BZ298" s="4" t="b">
        <f ca="1"/>
        <v>0</v>
      </c>
      <c r="CA298" s="4" t="b">
        <f ca="1"/>
        <v>0</v>
      </c>
      <c r="CB298" s="4" t="b">
        <f ca="1"/>
        <v>0</v>
      </c>
      <c r="CC298" s="4" t="b">
        <f ca="1"/>
        <v>0</v>
      </c>
      <c r="CD298" s="4" t="b">
        <f ca="1"/>
        <v>0</v>
      </c>
      <c r="CE298" s="4" t="b">
        <f ca="1"/>
        <v>1</v>
      </c>
      <c r="CF298" s="4" t="b">
        <f ca="1"/>
        <v>0</v>
      </c>
      <c r="CG298" s="57"/>
      <c r="CH298" s="57"/>
      <c r="CI298" s="57"/>
      <c r="CJ298" s="57"/>
      <c r="CK298" s="57"/>
      <c r="CL298" s="57"/>
      <c r="CM298" s="57"/>
      <c r="CN298" s="57"/>
      <c r="CO298" s="57"/>
      <c r="CP298" s="57"/>
      <c r="CQ298" s="57"/>
      <c r="CR298" s="57"/>
      <c r="CS298" s="57"/>
      <c r="CT298" s="57"/>
      <c r="CU298" s="57"/>
      <c r="CV298" s="57"/>
      <c r="CW298" s="57"/>
      <c r="CX298" s="57"/>
      <c r="CY298" s="57"/>
      <c r="CZ298" s="57"/>
      <c r="DA298" s="57"/>
      <c r="DB298" s="57"/>
      <c r="DC298" s="57"/>
      <c r="DD298" s="57"/>
      <c r="DE298" s="57"/>
      <c r="DF298" s="57"/>
      <c r="DG298" s="57"/>
      <c r="DH298" s="57"/>
      <c r="DI298" s="57"/>
      <c r="DJ298" s="57"/>
      <c r="DK298" s="57"/>
      <c r="DL298" s="57"/>
      <c r="DM298" s="57"/>
      <c r="DN298" s="57"/>
      <c r="DO298" s="57"/>
      <c r="DP298" s="57"/>
      <c r="DQ298" s="57"/>
      <c r="DR298" s="57"/>
      <c r="DS298" s="57"/>
      <c r="DT298" s="57"/>
      <c r="DU298" s="57"/>
      <c r="DV298" s="57"/>
      <c r="DW298" s="57"/>
      <c r="DX298" s="57"/>
      <c r="DY298" s="57"/>
      <c r="DZ298" s="57"/>
      <c r="EA298" s="57"/>
      <c r="EB298" s="57"/>
      <c r="EC298" s="57"/>
      <c r="ED298" s="57"/>
      <c r="EE298" s="57"/>
      <c r="EF298" s="57"/>
      <c r="EG298" s="57"/>
      <c r="EH298" s="57"/>
      <c r="EI298" s="57"/>
      <c r="EJ298" s="57"/>
      <c r="EK298" s="57"/>
      <c r="EL298" s="57"/>
      <c r="EM298" s="57"/>
      <c r="EN298" s="57"/>
      <c r="EO298" s="57"/>
      <c r="EP298" s="57"/>
      <c r="EQ298" s="57"/>
      <c r="ER298" s="57"/>
      <c r="ES298" s="57"/>
      <c r="ET298" s="57"/>
      <c r="EU298" s="57"/>
      <c r="EV298" s="57"/>
      <c r="EW298" s="57"/>
      <c r="EX298" s="57"/>
      <c r="EY298" s="57"/>
      <c r="EZ298" s="57"/>
      <c r="FA298" s="57"/>
      <c r="FB298" s="57"/>
      <c r="FC298" s="57"/>
      <c r="FD298" s="57"/>
      <c r="FE298" s="57"/>
      <c r="FF298" s="57"/>
      <c r="FG298" s="57"/>
      <c r="FH298" s="57"/>
      <c r="FI298" s="57"/>
      <c r="FJ298" s="57"/>
      <c r="FK298" s="57"/>
      <c r="FL298" s="57"/>
      <c r="FM298" s="57"/>
      <c r="FN298" s="57"/>
      <c r="FO298" s="57"/>
      <c r="FP298" s="57"/>
      <c r="FQ298" s="57"/>
      <c r="FR298" s="57"/>
      <c r="FS298" s="57"/>
      <c r="FT298" s="57"/>
      <c r="FU298" s="57"/>
      <c r="FV298" s="57"/>
      <c r="FW298" s="57"/>
      <c r="FX298" s="57"/>
      <c r="FY298" s="57"/>
      <c r="FZ298" s="57"/>
      <c r="GA298" s="57"/>
      <c r="GB298" s="57"/>
      <c r="GC298" s="57"/>
      <c r="GD298" s="57"/>
      <c r="GE298" s="57"/>
      <c r="GF298" s="57"/>
      <c r="GG298" s="57"/>
      <c r="GH298" s="57"/>
      <c r="GI298" s="57"/>
      <c r="GJ298" s="57"/>
      <c r="GK298" s="57"/>
      <c r="GL298" s="57"/>
      <c r="GM298" s="57"/>
      <c r="GN298" s="57"/>
      <c r="GO298" s="57"/>
      <c r="GP298" s="57"/>
      <c r="GQ298" s="57"/>
      <c r="GR298" s="57"/>
      <c r="GS298" s="57"/>
      <c r="GT298" s="57"/>
      <c r="GU298" s="57"/>
      <c r="GV298" s="57"/>
      <c r="GW298" s="57"/>
      <c r="GX298" s="57"/>
      <c r="GY298" s="57"/>
      <c r="GZ298" s="57"/>
      <c r="HA298" s="57"/>
      <c r="HB298" s="57"/>
      <c r="HC298" s="57"/>
      <c r="HD298" s="57"/>
      <c r="HE298" s="57"/>
      <c r="HF298" s="57"/>
      <c r="HG298" s="57"/>
      <c r="HH298" s="57"/>
      <c r="HI298" s="57"/>
      <c r="HJ298" s="57"/>
      <c r="HK298" s="57"/>
      <c r="HL298" s="57"/>
      <c r="HM298" s="57"/>
      <c r="HN298" s="57"/>
      <c r="HO298" s="57"/>
      <c r="HP298" s="57"/>
      <c r="HQ298" s="57"/>
      <c r="HR298" s="57"/>
      <c r="HS298" s="57"/>
      <c r="HT298" s="57"/>
      <c r="HU298" s="57"/>
      <c r="HV298" s="57"/>
      <c r="HW298" s="57"/>
      <c r="HX298" s="57"/>
      <c r="HY298" s="57"/>
      <c r="HZ298" s="57"/>
      <c r="IA298" s="57"/>
      <c r="IB298" s="57"/>
      <c r="IC298" s="57"/>
      <c r="ID298" s="57"/>
      <c r="IE298" s="57"/>
      <c r="IF298" s="57"/>
      <c r="IG298" s="57"/>
      <c r="IH298" s="57"/>
      <c r="II298" s="57"/>
      <c r="IJ298" s="57"/>
      <c r="IK298" s="57"/>
      <c r="IL298" s="57"/>
      <c r="IM298" s="57"/>
      <c r="IN298" s="57"/>
      <c r="IO298" s="57"/>
      <c r="IP298" s="57"/>
      <c r="IQ298" s="57"/>
      <c r="IR298" s="57"/>
      <c r="IS298" s="57"/>
      <c r="IT298" s="57"/>
      <c r="IU298" s="57"/>
      <c r="IV298" s="57"/>
      <c r="IW298" s="57"/>
      <c r="IX298" s="57"/>
      <c r="IY298" s="57"/>
      <c r="IZ298" s="57"/>
      <c r="JA298" s="57"/>
      <c r="JB298" s="57"/>
      <c r="JC298" s="57"/>
      <c r="JD298" s="57"/>
      <c r="JE298" s="57"/>
      <c r="JF298" s="57"/>
      <c r="JG298" s="57"/>
      <c r="JH298" s="57"/>
      <c r="JI298" s="57"/>
      <c r="JJ298" s="57"/>
      <c r="JK298" s="57"/>
      <c r="JL298" s="57"/>
      <c r="JM298" s="57"/>
      <c r="JN298" s="57"/>
      <c r="JO298" s="57"/>
      <c r="JP298" s="57"/>
      <c r="JQ298" s="57"/>
      <c r="JR298" s="57"/>
      <c r="JS298" s="57"/>
      <c r="JT298" s="57"/>
      <c r="JU298" s="57"/>
      <c r="JV298" s="57"/>
      <c r="JW298" s="57"/>
      <c r="JX298" s="57"/>
      <c r="JY298" s="57"/>
      <c r="JZ298" s="57"/>
      <c r="KA298" s="57"/>
      <c r="KB298" s="57"/>
      <c r="KC298" s="57"/>
      <c r="KD298" s="57"/>
      <c r="KE298" s="57"/>
      <c r="KF298" s="57"/>
      <c r="KG298" s="57"/>
      <c r="KH298" s="57"/>
      <c r="KI298" s="57"/>
      <c r="KJ298" s="57"/>
      <c r="KK298" s="57"/>
      <c r="KL298" s="57"/>
      <c r="KM298" s="57"/>
      <c r="KN298" s="57"/>
      <c r="KO298" s="57"/>
      <c r="KP298" s="57"/>
      <c r="KQ298" s="57"/>
      <c r="KR298" s="57"/>
      <c r="KS298" s="57"/>
      <c r="KT298" s="57"/>
      <c r="KU298" s="57"/>
      <c r="KV298" s="57"/>
      <c r="KW298" s="57"/>
      <c r="KX298" s="57"/>
      <c r="KY298" s="57"/>
      <c r="KZ298" s="57"/>
      <c r="LA298" s="57"/>
      <c r="LB298" s="57"/>
      <c r="LC298" s="57"/>
      <c r="LD298" s="57"/>
      <c r="LE298" s="57"/>
      <c r="LF298" s="57"/>
      <c r="LG298" s="57"/>
      <c r="LH298" s="57"/>
      <c r="LI298" s="57"/>
      <c r="LJ298" s="57"/>
      <c r="LK298" s="57"/>
      <c r="LL298" s="57"/>
      <c r="LM298" s="57"/>
      <c r="LN298" s="57"/>
      <c r="LO298" s="57"/>
      <c r="LP298" s="57"/>
      <c r="LQ298" s="57"/>
      <c r="LR298" s="57"/>
      <c r="LS298" s="57"/>
      <c r="LT298" s="57"/>
      <c r="LU298" s="57"/>
      <c r="LV298" s="57"/>
      <c r="LW298" s="57"/>
      <c r="LX298" s="57"/>
      <c r="LY298" s="57"/>
      <c r="LZ298" s="57"/>
      <c r="MA298" s="57"/>
      <c r="MB298" s="57"/>
      <c r="MC298" s="57"/>
      <c r="MD298" s="57"/>
      <c r="ME298" s="57"/>
      <c r="MF298" s="57"/>
      <c r="MG298" s="57"/>
      <c r="MH298" s="57"/>
      <c r="MI298" s="57"/>
      <c r="MJ298" s="57"/>
      <c r="MK298" s="57"/>
      <c r="ML298" s="57"/>
      <c r="MM298" s="57"/>
      <c r="MN298" s="57"/>
      <c r="MO298" s="57"/>
      <c r="MP298" s="57"/>
      <c r="MQ298" s="57"/>
      <c r="MR298" s="57"/>
      <c r="MS298" s="57"/>
      <c r="MT298" s="57"/>
      <c r="MU298" s="57"/>
      <c r="MV298" s="57"/>
      <c r="MW298" s="57"/>
      <c r="MX298" s="57"/>
      <c r="MY298" s="57"/>
      <c r="MZ298" s="57"/>
      <c r="NA298" s="57"/>
      <c r="NB298" s="57"/>
      <c r="NC298" s="57"/>
      <c r="ND298" s="57"/>
      <c r="NE298" s="57"/>
      <c r="NF298" s="57"/>
      <c r="NG298" s="57"/>
      <c r="NH298" s="57"/>
      <c r="NI298" s="57"/>
      <c r="NJ298" s="57"/>
      <c r="NK298" s="57"/>
      <c r="NL298" s="57"/>
      <c r="NM298" s="57"/>
      <c r="NN298" s="57"/>
      <c r="NO298" s="57"/>
      <c r="NP298" s="57"/>
      <c r="NQ298" s="57"/>
      <c r="NR298" s="57"/>
      <c r="NS298" s="57"/>
      <c r="NT298" s="57"/>
      <c r="NU298" s="57"/>
      <c r="NV298" s="57"/>
      <c r="NW298" s="57"/>
      <c r="NX298" s="57"/>
      <c r="NY298" s="57"/>
      <c r="NZ298" s="57"/>
      <c r="OA298" s="57"/>
      <c r="OB298" s="57"/>
      <c r="OC298" s="57"/>
      <c r="OD298" s="57"/>
      <c r="OE298" s="57"/>
      <c r="OF298" s="57"/>
      <c r="OG298" s="57"/>
      <c r="OH298" s="57"/>
      <c r="OI298" s="57"/>
      <c r="OJ298" s="57"/>
      <c r="OK298" s="57"/>
      <c r="OL298" s="57"/>
      <c r="OM298" s="57"/>
      <c r="ON298" s="57"/>
      <c r="OO298" s="57"/>
      <c r="OP298" s="57"/>
      <c r="OQ298" s="57"/>
      <c r="OR298" s="57"/>
      <c r="OS298" s="57"/>
      <c r="OT298" s="57"/>
      <c r="OU298" s="57"/>
      <c r="OV298" s="57"/>
      <c r="OW298" s="57"/>
      <c r="OX298" s="57"/>
      <c r="OY298" s="57"/>
      <c r="OZ298" s="57"/>
    </row>
    <row r="299" spans="1:416" ht="14.85" customHeight="1">
      <c r="A299" s="57"/>
      <c r="B299" s="57"/>
      <c r="C299" s="57"/>
      <c r="D299" s="57"/>
      <c r="E299" s="57"/>
      <c r="F299" s="57"/>
      <c r="G299" s="87"/>
      <c r="H299" s="57"/>
      <c r="I299" s="57"/>
      <c r="J299" s="57"/>
      <c r="K299" s="57"/>
      <c r="L299" s="57"/>
      <c r="M299" s="57"/>
      <c r="N299" s="57"/>
      <c r="O299" s="57"/>
      <c r="P299" s="57"/>
      <c r="Q299" s="57"/>
      <c r="R299" s="57"/>
      <c r="S299" s="57"/>
      <c r="T299" s="57"/>
      <c r="U299" s="57"/>
      <c r="V299" s="57"/>
      <c r="W299" s="57"/>
      <c r="X299" s="57"/>
      <c r="Y299" s="57"/>
      <c r="Z299" s="57"/>
      <c r="AA299" s="57"/>
      <c r="AB299" s="57"/>
      <c r="AC299" s="57"/>
      <c r="AD299" s="57"/>
      <c r="AE299" s="57"/>
      <c r="AF299" s="57"/>
      <c r="AH299" s="4" t="str" cm="1">
        <f t="array" aca="1" ref="AH299" ca="1">_xlfn.LET(
_xlpm.startCell, INDIRECT(G275),
_xlpm.row, IF(_xlfn.XLOOKUP(LEFT(H275),$L$157:$L$164,$M$157:$M$164,,0,1),--RIGHT(H275)*_xlfn.XLOOKUP(LEFT(H275),$L$157:$L$164,$O$157:$O$164,,0,1),0),
_xlpm.col, IF(_xlfn.XLOOKUP(LEFT(H275),$L$157:$L$164,$N$157:$N$164,,0,1),--RIGHT(H275)*_xlfn.XLOOKUP(LEFT(H275),$L$157:$L$164,$P$157:$P$164,,0,1),0),
_xlpm.adjRow, IF(ROW(_xlpm.startCell) + _xlpm.row &lt;= 0, 1, _xlpm.row),
_xlpm.adjCol, IF(COLUMN(_xlpm.startCell) + _xlpm.col &lt;= 0, 1, _xlpm.col),
_xlpm.ref, OFFSET(INDIRECT(G275),_xlpm.adjRow,_xlpm.adjCol,1,1),
ADDRESS(ROW(_xlpm.ref),COLUMN(_xlpm.ref),4,1))</f>
        <v>AH23</v>
      </c>
      <c r="AI299" s="4" t="str" cm="1">
        <f t="array" aca="1" ref="AI299" ca="1">_xlfn.LET(
_xlpm.startCell, INDIRECT(AH275),
_xlpm.row, IF(_xlfn.XLOOKUP(LEFT(I275),$L$157:$L$164,$M$157:$M$164,,0,1),--RIGHT(I275)*_xlfn.XLOOKUP(LEFT(I275),$L$157:$L$164,$O$157:$O$164,,0,1),0),
_xlpm.col, IF(_xlfn.XLOOKUP(LEFT(I275),$L$157:$L$164,$N$157:$N$164,,0,1),--RIGHT(I275)*_xlfn.XLOOKUP(LEFT(I275),$L$157:$L$164,$P$157:$P$164,,0,1),0),
_xlpm.adjRow, IF(ROW(_xlpm.startCell) + _xlpm.row &lt;= 0, 1, _xlpm.row),
_xlpm.adjCol, IF(COLUMN(_xlpm.startCell) + _xlpm.col &lt;= 0, 1, _xlpm.col),
_xlpm.ref, OFFSET(INDIRECT(AH275),_xlpm.adjRow,_xlpm.adjCol,1,1),
ADDRESS(ROW(_xlpm.ref),COLUMN(_xlpm.ref),4,1))</f>
        <v>AH32</v>
      </c>
      <c r="AJ299" s="4" t="str" cm="1">
        <f t="array" aca="1" ref="AJ299" ca="1">_xlfn.LET(
_xlpm.startCell, INDIRECT(AI275),
_xlpm.row, IF(_xlfn.XLOOKUP(LEFT(J275),$L$157:$L$164,$M$157:$M$164,,0,1),--RIGHT(J275)*_xlfn.XLOOKUP(LEFT(J275),$L$157:$L$164,$O$157:$O$164,,0,1),0),
_xlpm.col, IF(_xlfn.XLOOKUP(LEFT(J275),$L$157:$L$164,$N$157:$N$164,,0,1),--RIGHT(J275)*_xlfn.XLOOKUP(LEFT(J275),$L$157:$L$164,$P$157:$P$164,,0,1),0),
_xlpm.adjRow, IF(ROW(_xlpm.startCell) + _xlpm.row &lt;= 0, 1, _xlpm.row),
_xlpm.adjCol, IF(COLUMN(_xlpm.startCell) + _xlpm.col &lt;= 0, 1, _xlpm.col),
_xlpm.ref, OFFSET(INDIRECT(AI275),_xlpm.adjRow,_xlpm.adjCol,1,1),
ADDRESS(ROW(_xlpm.ref),COLUMN(_xlpm.ref),4,1))</f>
        <v>AG28</v>
      </c>
      <c r="AK299" s="4" t="str" cm="1">
        <f t="array" aca="1" ref="AK299" ca="1">_xlfn.LET(
_xlpm.startCell, INDIRECT(AJ275),
_xlpm.row, IF(_xlfn.XLOOKUP(LEFT(K275),$L$157:$L$164,$M$157:$M$164,,0,1),--RIGHT(K275)*_xlfn.XLOOKUP(LEFT(K275),$L$157:$L$164,$O$157:$O$164,,0,1),0),
_xlpm.col, IF(_xlfn.XLOOKUP(LEFT(K275),$L$157:$L$164,$N$157:$N$164,,0,1),--RIGHT(K275)*_xlfn.XLOOKUP(LEFT(K275),$L$157:$L$164,$P$157:$P$164,,0,1),0),
_xlpm.adjRow, IF(ROW(_xlpm.startCell) + _xlpm.row &lt;= 0, 1, _xlpm.row),
_xlpm.adjCol, IF(COLUMN(_xlpm.startCell) + _xlpm.col &lt;= 0, 1, _xlpm.col),
_xlpm.ref, OFFSET(INDIRECT(AJ275),_xlpm.adjRow,_xlpm.adjCol,1,1),
ADDRESS(ROW(_xlpm.ref),COLUMN(_xlpm.ref),4,1))</f>
        <v>AG36</v>
      </c>
      <c r="AL299" s="4" t="str" cm="1">
        <f t="array" aca="1" ref="AL299" ca="1">_xlfn.LET(
_xlpm.startCell, INDIRECT(AK275),
_xlpm.row, IF(_xlfn.XLOOKUP(LEFT(L275),$L$157:$L$164,$M$157:$M$164,,0,1),--RIGHT(L275)*_xlfn.XLOOKUP(LEFT(L275),$L$157:$L$164,$O$157:$O$164,,0,1),0),
_xlpm.col, IF(_xlfn.XLOOKUP(LEFT(L275),$L$157:$L$164,$N$157:$N$164,,0,1),--RIGHT(L275)*_xlfn.XLOOKUP(LEFT(L275),$L$157:$L$164,$P$157:$P$164,,0,1),0),
_xlpm.adjRow, IF(ROW(_xlpm.startCell) + _xlpm.row &lt;= 0, 1, _xlpm.row),
_xlpm.adjCol, IF(COLUMN(_xlpm.startCell) + _xlpm.col &lt;= 0, 1, _xlpm.col),
_xlpm.ref, OFFSET(INDIRECT(AK275),_xlpm.adjRow,_xlpm.adjCol,1,1),
ADDRESS(ROW(_xlpm.ref),COLUMN(_xlpm.ref),4,1))</f>
        <v>AC27</v>
      </c>
      <c r="AM299" s="4" t="str" cm="1">
        <f t="array" aca="1" ref="AM299" ca="1">_xlfn.LET(
_xlpm.startCell, INDIRECT(AL275),
_xlpm.row, IF(_xlfn.XLOOKUP(LEFT(M275),$L$157:$L$164,$M$157:$M$164,,0,1),--RIGHT(M275)*_xlfn.XLOOKUP(LEFT(M275),$L$157:$L$164,$O$157:$O$164,,0,1),0),
_xlpm.col, IF(_xlfn.XLOOKUP(LEFT(M275),$L$157:$L$164,$N$157:$N$164,,0,1),--RIGHT(M275)*_xlfn.XLOOKUP(LEFT(M275),$L$157:$L$164,$P$157:$P$164,,0,1),0),
_xlpm.adjRow, IF(ROW(_xlpm.startCell) + _xlpm.row &lt;= 0, 1, _xlpm.row),
_xlpm.adjCol, IF(COLUMN(_xlpm.startCell) + _xlpm.col &lt;= 0, 1, _xlpm.col),
_xlpm.ref, OFFSET(INDIRECT(AL275),_xlpm.adjRow,_xlpm.adjCol,1,1),
ADDRESS(ROW(_xlpm.ref),COLUMN(_xlpm.ref),4,1))</f>
        <v>AD26</v>
      </c>
      <c r="AN299" s="4" t="str" cm="1">
        <f t="array" aca="1" ref="AN299" ca="1">_xlfn.LET(
_xlpm.startCell, INDIRECT(AM275),
_xlpm.row, IF(_xlfn.XLOOKUP(LEFT(N275),$L$157:$L$164,$M$157:$M$164,,0,1),--RIGHT(N275)*_xlfn.XLOOKUP(LEFT(N275),$L$157:$L$164,$O$157:$O$164,,0,1),0),
_xlpm.col, IF(_xlfn.XLOOKUP(LEFT(N275),$L$157:$L$164,$N$157:$N$164,,0,1),--RIGHT(N275)*_xlfn.XLOOKUP(LEFT(N275),$L$157:$L$164,$P$157:$P$164,,0,1),0),
_xlpm.adjRow, IF(ROW(_xlpm.startCell) + _xlpm.row &lt;= 0, 1, _xlpm.row),
_xlpm.adjCol, IF(COLUMN(_xlpm.startCell) + _xlpm.col &lt;= 0, 1, _xlpm.col),
_xlpm.ref, OFFSET(INDIRECT(AM275),_xlpm.adjRow,_xlpm.adjCol,1,1),
ADDRESS(ROW(_xlpm.ref),COLUMN(_xlpm.ref),4,1))</f>
        <v>AD21</v>
      </c>
      <c r="AO299" s="4" t="str" cm="1">
        <f t="array" aca="1" ref="AO299" ca="1">_xlfn.LET(
_xlpm.startCell, INDIRECT(AN275),
_xlpm.row, IF(_xlfn.XLOOKUP(LEFT(O275),$L$157:$L$164,$M$157:$M$164,,0,1),--RIGHT(O275)*_xlfn.XLOOKUP(LEFT(O275),$L$157:$L$164,$O$157:$O$164,,0,1),0),
_xlpm.col, IF(_xlfn.XLOOKUP(LEFT(O275),$L$157:$L$164,$N$157:$N$164,,0,1),--RIGHT(O275)*_xlfn.XLOOKUP(LEFT(O275),$L$157:$L$164,$P$157:$P$164,,0,1),0),
_xlpm.adjRow, IF(ROW(_xlpm.startCell) + _xlpm.row &lt;= 0, 1, _xlpm.row),
_xlpm.adjCol, IF(COLUMN(_xlpm.startCell) + _xlpm.col &lt;= 0, 1, _xlpm.col),
_xlpm.ref, OFFSET(INDIRECT(AN275),_xlpm.adjRow,_xlpm.adjCol,1,1),
ADDRESS(ROW(_xlpm.ref),COLUMN(_xlpm.ref),4,1))</f>
        <v>AL21</v>
      </c>
      <c r="AP299" s="4" t="str" cm="1">
        <f t="array" aca="1" ref="AP299" ca="1">_xlfn.LET(
_xlpm.startCell, INDIRECT(AO275),
_xlpm.row, IF(_xlfn.XLOOKUP(LEFT(P275),$L$157:$L$164,$M$157:$M$164,,0,1),--RIGHT(P275)*_xlfn.XLOOKUP(LEFT(P275),$L$157:$L$164,$O$157:$O$164,,0,1),0),
_xlpm.col, IF(_xlfn.XLOOKUP(LEFT(P275),$L$157:$L$164,$N$157:$N$164,,0,1),--RIGHT(P275)*_xlfn.XLOOKUP(LEFT(P275),$L$157:$L$164,$P$157:$P$164,,0,1),0),
_xlpm.adjRow, IF(ROW(_xlpm.startCell) + _xlpm.row &lt;= 0, 1, _xlpm.row),
_xlpm.adjCol, IF(COLUMN(_xlpm.startCell) + _xlpm.col &lt;= 0, 1, _xlpm.col),
_xlpm.ref, OFFSET(INDIRECT(AO275),_xlpm.adjRow,_xlpm.adjCol,1,1),
ADDRESS(ROW(_xlpm.ref),COLUMN(_xlpm.ref),4,1))</f>
        <v>AT13</v>
      </c>
      <c r="AQ299" s="4" t="str" cm="1">
        <f t="array" aca="1" ref="AQ299" ca="1">_xlfn.LET(
_xlpm.startCell, INDIRECT(AP275),
_xlpm.row, IF(_xlfn.XLOOKUP(LEFT(Q275),$L$157:$L$164,$M$157:$M$164,,0,1),--RIGHT(Q275)*_xlfn.XLOOKUP(LEFT(Q275),$L$157:$L$164,$O$157:$O$164,,0,1),0),
_xlpm.col, IF(_xlfn.XLOOKUP(LEFT(Q275),$L$157:$L$164,$N$157:$N$164,,0,1),--RIGHT(Q275)*_xlfn.XLOOKUP(LEFT(Q275),$L$157:$L$164,$P$157:$P$164,,0,1),0),
_xlpm.adjRow, IF(ROW(_xlpm.startCell) + _xlpm.row &lt;= 0, 1, _xlpm.row),
_xlpm.adjCol, IF(COLUMN(_xlpm.startCell) + _xlpm.col &lt;= 0, 1, _xlpm.col),
_xlpm.ref, OFFSET(INDIRECT(AP275),_xlpm.adjRow,_xlpm.adjCol,1,1),
ADDRESS(ROW(_xlpm.ref),COLUMN(_xlpm.ref),4,1))</f>
        <v>BB13</v>
      </c>
      <c r="AR299" s="4" t="str" cm="1">
        <f t="array" aca="1" ref="AR299" ca="1">_xlfn.LET(
_xlpm.startCell, INDIRECT(AQ275),
_xlpm.row, IF(_xlfn.XLOOKUP(LEFT(R275),$L$157:$L$164,$M$157:$M$164,,0,1),--RIGHT(R275)*_xlfn.XLOOKUP(LEFT(R275),$L$157:$L$164,$O$157:$O$164,,0,1),0),
_xlpm.col, IF(_xlfn.XLOOKUP(LEFT(R275),$L$157:$L$164,$N$157:$N$164,,0,1),--RIGHT(R275)*_xlfn.XLOOKUP(LEFT(R275),$L$157:$L$164,$P$157:$P$164,,0,1),0),
_xlpm.adjRow, IF(ROW(_xlpm.startCell) + _xlpm.row &lt;= 0, 1, _xlpm.row),
_xlpm.adjCol, IF(COLUMN(_xlpm.startCell) + _xlpm.col &lt;= 0, 1, _xlpm.col),
_xlpm.ref, OFFSET(INDIRECT(AQ275),_xlpm.adjRow,_xlpm.adjCol,1,1),
ADDRESS(ROW(_xlpm.ref),COLUMN(_xlpm.ref),4,1))</f>
        <v>BF17</v>
      </c>
      <c r="AS299" s="4" t="str" cm="1">
        <f t="array" aca="1" ref="AS299" ca="1">_xlfn.LET(
_xlpm.startCell, INDIRECT(AR275),
_xlpm.row, IF(_xlfn.XLOOKUP(LEFT(S275),$L$157:$L$164,$M$157:$M$164,,0,1),--RIGHT(S275)*_xlfn.XLOOKUP(LEFT(S275),$L$157:$L$164,$O$157:$O$164,,0,1),0),
_xlpm.col, IF(_xlfn.XLOOKUP(LEFT(S275),$L$157:$L$164,$N$157:$N$164,,0,1),--RIGHT(S275)*_xlfn.XLOOKUP(LEFT(S275),$L$157:$L$164,$P$157:$P$164,,0,1),0),
_xlpm.adjRow, IF(ROW(_xlpm.startCell) + _xlpm.row &lt;= 0, 1, _xlpm.row),
_xlpm.adjCol, IF(COLUMN(_xlpm.startCell) + _xlpm.col &lt;= 0, 1, _xlpm.col),
_xlpm.ref, OFFSET(INDIRECT(AR275),_xlpm.adjRow,_xlpm.adjCol,1,1),
ADDRESS(ROW(_xlpm.ref),COLUMN(_xlpm.ref),4,1))</f>
        <v>BL23</v>
      </c>
      <c r="AT299" s="4" t="str" cm="1">
        <f t="array" aca="1" ref="AT299" ca="1">_xlfn.LET(
_xlpm.startCell, INDIRECT(AS275),
_xlpm.row, IF(_xlfn.XLOOKUP(LEFT(T275),$L$157:$L$164,$M$157:$M$164,,0,1),--RIGHT(T275)*_xlfn.XLOOKUP(LEFT(T275),$L$157:$L$164,$O$157:$O$164,,0,1),0),
_xlpm.col, IF(_xlfn.XLOOKUP(LEFT(T275),$L$157:$L$164,$N$157:$N$164,,0,1),--RIGHT(T275)*_xlfn.XLOOKUP(LEFT(T275),$L$157:$L$164,$P$157:$P$164,,0,1),0),
_xlpm.adjRow, IF(ROW(_xlpm.startCell) + _xlpm.row &lt;= 0, 1, _xlpm.row),
_xlpm.adjCol, IF(COLUMN(_xlpm.startCell) + _xlpm.col &lt;= 0, 1, _xlpm.col),
_xlpm.ref, OFFSET(INDIRECT(AS275),_xlpm.adjRow,_xlpm.adjCol,1,1),
ADDRESS(ROW(_xlpm.ref),COLUMN(_xlpm.ref),4,1))</f>
        <v>BH19</v>
      </c>
      <c r="AU299" s="4" t="str" cm="1">
        <f t="array" aca="1" ref="AU299" ca="1">_xlfn.LET(
_xlpm.startCell, INDIRECT(AT275),
_xlpm.row, IF(_xlfn.XLOOKUP(LEFT(U275),$L$157:$L$164,$M$157:$M$164,,0,1),--RIGHT(U275)*_xlfn.XLOOKUP(LEFT(U275),$L$157:$L$164,$O$157:$O$164,,0,1),0),
_xlpm.col, IF(_xlfn.XLOOKUP(LEFT(U275),$L$157:$L$164,$N$157:$N$164,,0,1),--RIGHT(U275)*_xlfn.XLOOKUP(LEFT(U275),$L$157:$L$164,$P$157:$P$164,,0,1),0),
_xlpm.adjRow, IF(ROW(_xlpm.startCell) + _xlpm.row &lt;= 0, 1, _xlpm.row),
_xlpm.adjCol, IF(COLUMN(_xlpm.startCell) + _xlpm.col &lt;= 0, 1, _xlpm.col),
_xlpm.ref, OFFSET(INDIRECT(AT275),_xlpm.adjRow,_xlpm.adjCol,1,1),
ADDRESS(ROW(_xlpm.ref),COLUMN(_xlpm.ref),4,1))</f>
        <v>BK22</v>
      </c>
      <c r="AV299" s="4" t="str" cm="1">
        <f t="array" aca="1" ref="AV299" ca="1">_xlfn.LET(
_xlpm.startCell, INDIRECT(AU275),
_xlpm.row, IF(_xlfn.XLOOKUP(LEFT(V275),$L$157:$L$164,$M$157:$M$164,,0,1),--RIGHT(V275)*_xlfn.XLOOKUP(LEFT(V275),$L$157:$L$164,$O$157:$O$164,,0,1),0),
_xlpm.col, IF(_xlfn.XLOOKUP(LEFT(V275),$L$157:$L$164,$N$157:$N$164,,0,1),--RIGHT(V275)*_xlfn.XLOOKUP(LEFT(V275),$L$157:$L$164,$P$157:$P$164,,0,1),0),
_xlpm.adjRow, IF(ROW(_xlpm.startCell) + _xlpm.row &lt;= 0, 1, _xlpm.row),
_xlpm.adjCol, IF(COLUMN(_xlpm.startCell) + _xlpm.col &lt;= 0, 1, _xlpm.col),
_xlpm.ref, OFFSET(INDIRECT(AU275),_xlpm.adjRow,_xlpm.adjCol,1,1),
ADDRESS(ROW(_xlpm.ref),COLUMN(_xlpm.ref),4,1))</f>
        <v>BQ22</v>
      </c>
      <c r="AW299" s="4" t="str" cm="1">
        <f t="array" aca="1" ref="AW299" ca="1">_xlfn.LET(
_xlpm.startCell, INDIRECT(AV275),
_xlpm.row, IF(_xlfn.XLOOKUP(LEFT(W275),$L$157:$L$164,$M$157:$M$164,,0,1),--RIGHT(W275)*_xlfn.XLOOKUP(LEFT(W275),$L$157:$L$164,$O$157:$O$164,,0,1),0),
_xlpm.col, IF(_xlfn.XLOOKUP(LEFT(W275),$L$157:$L$164,$N$157:$N$164,,0,1),--RIGHT(W275)*_xlfn.XLOOKUP(LEFT(W275),$L$157:$L$164,$P$157:$P$164,,0,1),0),
_xlpm.adjRow, IF(ROW(_xlpm.startCell) + _xlpm.row &lt;= 0, 1, _xlpm.row),
_xlpm.adjCol, IF(COLUMN(_xlpm.startCell) + _xlpm.col &lt;= 0, 1, _xlpm.col),
_xlpm.ref, OFFSET(INDIRECT(AV275),_xlpm.adjRow,_xlpm.adjCol,1,1),
ADDRESS(ROW(_xlpm.ref),COLUMN(_xlpm.ref),4,1))</f>
        <v>BE22</v>
      </c>
      <c r="AX299" s="4" t="str" cm="1">
        <f t="array" aca="1" ref="AX299" ca="1">_xlfn.LET(
_xlpm.startCell, INDIRECT(AW275),
_xlpm.row, IF(_xlfn.XLOOKUP(LEFT(X275),$L$157:$L$164,$M$157:$M$164,,0,1),--RIGHT(X275)*_xlfn.XLOOKUP(LEFT(X275),$L$157:$L$164,$O$157:$O$164,,0,1),0),
_xlpm.col, IF(_xlfn.XLOOKUP(LEFT(X275),$L$157:$L$164,$N$157:$N$164,,0,1),--RIGHT(X275)*_xlfn.XLOOKUP(LEFT(X275),$L$157:$L$164,$P$157:$P$164,,0,1),0),
_xlpm.adjRow, IF(ROW(_xlpm.startCell) + _xlpm.row &lt;= 0, 1, _xlpm.row),
_xlpm.adjCol, IF(COLUMN(_xlpm.startCell) + _xlpm.col &lt;= 0, 1, _xlpm.col),
_xlpm.ref, OFFSET(INDIRECT(AW275),_xlpm.adjRow,_xlpm.adjCol,1,1),
ADDRESS(ROW(_xlpm.ref),COLUMN(_xlpm.ref),4,1))</f>
        <v>BN13</v>
      </c>
      <c r="AY299" s="4" t="str" cm="1">
        <f t="array" aca="1" ref="AY299" ca="1">_xlfn.LET(
_xlpm.startCell, INDIRECT(AX275),
_xlpm.row, IF(_xlfn.XLOOKUP(LEFT(Y275),$L$157:$L$164,$M$157:$M$164,,0,1),--RIGHT(Y275)*_xlfn.XLOOKUP(LEFT(Y275),$L$157:$L$164,$O$157:$O$164,,0,1),0),
_xlpm.col, IF(_xlfn.XLOOKUP(LEFT(Y275),$L$157:$L$164,$N$157:$N$164,,0,1),--RIGHT(Y275)*_xlfn.XLOOKUP(LEFT(Y275),$L$157:$L$164,$P$157:$P$164,,0,1),0),
_xlpm.adjRow, IF(ROW(_xlpm.startCell) + _xlpm.row &lt;= 0, 1, _xlpm.row),
_xlpm.adjCol, IF(COLUMN(_xlpm.startCell) + _xlpm.col &lt;= 0, 1, _xlpm.col),
_xlpm.ref, OFFSET(INDIRECT(AX275),_xlpm.adjRow,_xlpm.adjCol,1,1),
ADDRESS(ROW(_xlpm.ref),COLUMN(_xlpm.ref),4,1))</f>
        <v>BQ13</v>
      </c>
      <c r="AZ299" s="4" t="str" cm="1">
        <f t="array" aca="1" ref="AZ299" ca="1">_xlfn.LET(
_xlpm.startCell, INDIRECT(AY275),
_xlpm.row, IF(_xlfn.XLOOKUP(LEFT(Z275),$L$157:$L$164,$M$157:$M$164,,0,1),--RIGHT(Z275)*_xlfn.XLOOKUP(LEFT(Z275),$L$157:$L$164,$O$157:$O$164,,0,1),0),
_xlpm.col, IF(_xlfn.XLOOKUP(LEFT(Z275),$L$157:$L$164,$N$157:$N$164,,0,1),--RIGHT(Z275)*_xlfn.XLOOKUP(LEFT(Z275),$L$157:$L$164,$P$157:$P$164,,0,1),0),
_xlpm.adjRow, IF(ROW(_xlpm.startCell) + _xlpm.row &lt;= 0, 1, _xlpm.row),
_xlpm.adjCol, IF(COLUMN(_xlpm.startCell) + _xlpm.col &lt;= 0, 1, _xlpm.col),
_xlpm.ref, OFFSET(INDIRECT(AY275),_xlpm.adjRow,_xlpm.adjCol,1,1),
ADDRESS(ROW(_xlpm.ref),COLUMN(_xlpm.ref),4,1))</f>
        <v>BM13</v>
      </c>
      <c r="BA299" s="4" t="str" cm="1">
        <f t="array" aca="1" ref="BA299" ca="1">_xlfn.LET(
_xlpm.startCell, INDIRECT(AZ275),
_xlpm.row, IF(_xlfn.XLOOKUP(LEFT(AA275),$L$157:$L$164,$M$157:$M$164,,0,1),--RIGHT(AA275)*_xlfn.XLOOKUP(LEFT(AA275),$L$157:$L$164,$O$157:$O$164,,0,1),0),
_xlpm.col, IF(_xlfn.XLOOKUP(LEFT(AA275),$L$157:$L$164,$N$157:$N$164,,0,1),--RIGHT(AA275)*_xlfn.XLOOKUP(LEFT(AA275),$L$157:$L$164,$P$157:$P$164,,0,1),0),
_xlpm.adjRow, IF(ROW(_xlpm.startCell) + _xlpm.row &lt;= 0, 1, _xlpm.row),
_xlpm.adjCol, IF(COLUMN(_xlpm.startCell) + _xlpm.col &lt;= 0, 1, _xlpm.col),
_xlpm.ref, OFFSET(INDIRECT(AZ275),_xlpm.adjRow,_xlpm.adjCol,1,1),
ADDRESS(ROW(_xlpm.ref),COLUMN(_xlpm.ref),4,1))</f>
        <v>BM14</v>
      </c>
      <c r="BB299" s="4" t="str" cm="1">
        <f t="array" aca="1" ref="BB299" ca="1">_xlfn.LET(
_xlpm.startCell, INDIRECT(BA275),
_xlpm.row, IF(_xlfn.XLOOKUP(LEFT(AB275),$L$157:$L$164,$M$157:$M$164,,0,1),--RIGHT(AB275)*_xlfn.XLOOKUP(LEFT(AB275),$L$157:$L$164,$O$157:$O$164,,0,1),0),
_xlpm.col, IF(_xlfn.XLOOKUP(LEFT(AB275),$L$157:$L$164,$N$157:$N$164,,0,1),--RIGHT(AB275)*_xlfn.XLOOKUP(LEFT(AB275),$L$157:$L$164,$P$157:$P$164,,0,1),0),
_xlpm.adjRow, IF(ROW(_xlpm.startCell) + _xlpm.row &lt;= 0, 1, _xlpm.row),
_xlpm.adjCol, IF(COLUMN(_xlpm.startCell) + _xlpm.col &lt;= 0, 1, _xlpm.col),
_xlpm.ref, OFFSET(INDIRECT(BA275),_xlpm.adjRow,_xlpm.adjCol,1,1),
ADDRESS(ROW(_xlpm.ref),COLUMN(_xlpm.ref),4,1))</f>
        <v>BT14</v>
      </c>
      <c r="BC299" s="4" t="str" cm="1">
        <f t="array" aca="1" ref="BC299" ca="1">_xlfn.LET(
_xlpm.startCell, INDIRECT(BB275),
_xlpm.row, IF(_xlfn.XLOOKUP(LEFT(AC275),$L$157:$L$164,$M$157:$M$164,,0,1),--RIGHT(AC275)*_xlfn.XLOOKUP(LEFT(AC275),$L$157:$L$164,$O$157:$O$164,,0,1),0),
_xlpm.col, IF(_xlfn.XLOOKUP(LEFT(AC275),$L$157:$L$164,$N$157:$N$164,,0,1),--RIGHT(AC275)*_xlfn.XLOOKUP(LEFT(AC275),$L$157:$L$164,$P$157:$P$164,,0,1),0),
_xlpm.adjRow, IF(ROW(_xlpm.startCell) + _xlpm.row &lt;= 0, 1, _xlpm.row),
_xlpm.adjCol, IF(COLUMN(_xlpm.startCell) + _xlpm.col &lt;= 0, 1, _xlpm.col),
_xlpm.ref, OFFSET(INDIRECT(BB275),_xlpm.adjRow,_xlpm.adjCol,1,1),
ADDRESS(ROW(_xlpm.ref),COLUMN(_xlpm.ref),4,1))</f>
        <v>BO14</v>
      </c>
      <c r="BD299" s="4" t="str" cm="1">
        <f t="array" aca="1" ref="BD299" ca="1">_xlfn.LET(
_xlpm.startCell, INDIRECT(BC275),
_xlpm.row, IF(_xlfn.XLOOKUP(LEFT(AD275),$L$157:$L$164,$M$157:$M$164,,0,1),--RIGHT(AD275)*_xlfn.XLOOKUP(LEFT(AD275),$L$157:$L$164,$O$157:$O$164,,0,1),0),
_xlpm.col, IF(_xlfn.XLOOKUP(LEFT(AD275),$L$157:$L$164,$N$157:$N$164,,0,1),--RIGHT(AD275)*_xlfn.XLOOKUP(LEFT(AD275),$L$157:$L$164,$P$157:$P$164,,0,1),0),
_xlpm.adjRow, IF(ROW(_xlpm.startCell) + _xlpm.row &lt;= 0, 1, _xlpm.row),
_xlpm.adjCol, IF(COLUMN(_xlpm.startCell) + _xlpm.col &lt;= 0, 1, _xlpm.col),
_xlpm.ref, OFFSET(INDIRECT(BC275),_xlpm.adjRow,_xlpm.adjCol,1,1),
ADDRESS(ROW(_xlpm.ref),COLUMN(_xlpm.ref),4,1))</f>
        <v>BM15</v>
      </c>
      <c r="BE299" s="4" t="str" cm="1">
        <f t="array" aca="1" ref="BE299" ca="1">_xlfn.LET(
_xlpm.startCell, INDIRECT(BD275),
_xlpm.row, IF(_xlfn.XLOOKUP(LEFT(AE275),$L$157:$L$164,$M$157:$M$164,,0,1),--RIGHT(AE275)*_xlfn.XLOOKUP(LEFT(AE275),$L$157:$L$164,$O$157:$O$164,,0,1),0),
_xlpm.col, IF(_xlfn.XLOOKUP(LEFT(AE275),$L$157:$L$164,$N$157:$N$164,,0,1),--RIGHT(AE275)*_xlfn.XLOOKUP(LEFT(AE275),$L$157:$L$164,$P$157:$P$164,,0,1),0),
_xlpm.adjRow, IF(ROW(_xlpm.startCell) + _xlpm.row &lt;= 0, 1, _xlpm.row),
_xlpm.adjCol, IF(COLUMN(_xlpm.startCell) + _xlpm.col &lt;= 0, 1, _xlpm.col),
_xlpm.ref, OFFSET(INDIRECT(BD275),_xlpm.adjRow,_xlpm.adjCol,1,1),
ADDRESS(ROW(_xlpm.ref),COLUMN(_xlpm.ref),4,1))</f>
        <v>BP19</v>
      </c>
      <c r="BF299" s="4" t="str" cm="1">
        <f t="array" aca="1" ref="BF299" ca="1">_xlfn.LET(
_xlpm.startCell, INDIRECT(BE275),
_xlpm.row, IF(_xlfn.XLOOKUP(LEFT(AF275),$L$157:$L$164,$M$157:$M$164,,0,1),--RIGHT(AF275)*_xlfn.XLOOKUP(LEFT(AF275),$L$157:$L$164,$O$157:$O$164,,0,1),0),
_xlpm.col, IF(_xlfn.XLOOKUP(LEFT(AF275),$L$157:$L$164,$N$157:$N$164,,0,1),--RIGHT(AF275)*_xlfn.XLOOKUP(LEFT(AF275),$L$157:$L$164,$P$157:$P$164,,0,1),0),
_xlpm.adjRow, IF(ROW(_xlpm.startCell) + _xlpm.row &lt;= 0, 1, _xlpm.row),
_xlpm.adjCol, IF(COLUMN(_xlpm.startCell) + _xlpm.col &lt;= 0, 1, _xlpm.col),
_xlpm.ref, OFFSET(INDIRECT(BE275),_xlpm.adjRow,_xlpm.adjCol,1,1),
ADDRESS(ROW(_xlpm.ref),COLUMN(_xlpm.ref),4,1))</f>
        <v>BE26</v>
      </c>
      <c r="BG299" s="4"/>
      <c r="BH299" s="1" t="b">
        <f ca="1"/>
        <v>1</v>
      </c>
      <c r="BI299" s="1" t="b">
        <f ca="1"/>
        <v>0</v>
      </c>
      <c r="BJ299" s="1" t="b">
        <f ca="1"/>
        <v>0</v>
      </c>
      <c r="BK299" s="1" t="b">
        <f ca="1"/>
        <v>0</v>
      </c>
      <c r="BL299" s="1" t="b">
        <f ca="1"/>
        <v>1</v>
      </c>
      <c r="BM299" s="1" t="b">
        <f ca="1"/>
        <v>1</v>
      </c>
      <c r="BN299" s="5" t="b">
        <f ca="1"/>
        <v>1</v>
      </c>
      <c r="BO299" s="4" t="b">
        <f ca="1"/>
        <v>1</v>
      </c>
      <c r="BP299" s="4" t="b">
        <f ca="1"/>
        <v>1</v>
      </c>
      <c r="BQ299" s="4" t="b">
        <f ca="1"/>
        <v>1</v>
      </c>
      <c r="BR299" s="4" t="b">
        <f ca="1"/>
        <v>1</v>
      </c>
      <c r="BS299" s="4" t="b">
        <f ca="1"/>
        <v>1</v>
      </c>
      <c r="BT299" s="4" t="b">
        <f ca="1"/>
        <v>1</v>
      </c>
      <c r="BU299" s="4" t="b">
        <f ca="1"/>
        <v>1</v>
      </c>
      <c r="BV299" s="4" t="b">
        <f ca="1"/>
        <v>0</v>
      </c>
      <c r="BW299" s="4" t="b">
        <f ca="1"/>
        <v>1</v>
      </c>
      <c r="BX299" s="4" t="b">
        <f ca="1"/>
        <v>0</v>
      </c>
      <c r="BY299" s="4" t="b">
        <f ca="1"/>
        <v>0</v>
      </c>
      <c r="BZ299" s="4" t="b">
        <f ca="1"/>
        <v>0</v>
      </c>
      <c r="CA299" s="4" t="b">
        <f ca="1"/>
        <v>0</v>
      </c>
      <c r="CB299" s="4" t="b">
        <f ca="1"/>
        <v>0</v>
      </c>
      <c r="CC299" s="4" t="b">
        <f ca="1"/>
        <v>0</v>
      </c>
      <c r="CD299" s="4" t="b">
        <f ca="1"/>
        <v>0</v>
      </c>
      <c r="CE299" s="4" t="b">
        <f ca="1"/>
        <v>0</v>
      </c>
      <c r="CF299" s="4" t="b">
        <f ca="1"/>
        <v>1</v>
      </c>
      <c r="CG299" s="57"/>
      <c r="CH299" s="57"/>
      <c r="CI299" s="57"/>
      <c r="CJ299" s="57"/>
      <c r="CK299" s="57"/>
      <c r="CL299" s="57"/>
      <c r="CM299" s="57"/>
      <c r="CN299" s="57"/>
      <c r="CO299" s="57"/>
      <c r="CP299" s="57"/>
      <c r="CQ299" s="57"/>
      <c r="CR299" s="57"/>
      <c r="CS299" s="57"/>
      <c r="CT299" s="57"/>
      <c r="CU299" s="57"/>
      <c r="CV299" s="57"/>
      <c r="CW299" s="57"/>
      <c r="CX299" s="57"/>
      <c r="CY299" s="57"/>
      <c r="CZ299" s="57"/>
      <c r="DA299" s="57"/>
      <c r="DB299" s="57"/>
      <c r="DC299" s="57"/>
      <c r="DD299" s="57"/>
      <c r="DE299" s="57"/>
      <c r="DF299" s="57"/>
      <c r="DG299" s="57"/>
      <c r="DH299" s="57"/>
      <c r="DI299" s="57"/>
      <c r="DJ299" s="57"/>
      <c r="DK299" s="57"/>
      <c r="DL299" s="57"/>
      <c r="DM299" s="57"/>
      <c r="DN299" s="57"/>
      <c r="DO299" s="57"/>
      <c r="DP299" s="57"/>
      <c r="DQ299" s="57"/>
      <c r="DR299" s="57"/>
      <c r="DS299" s="57"/>
      <c r="DT299" s="57"/>
      <c r="DU299" s="57"/>
      <c r="DV299" s="57"/>
      <c r="DW299" s="57"/>
      <c r="DX299" s="57"/>
      <c r="DY299" s="57"/>
      <c r="DZ299" s="57"/>
      <c r="EA299" s="57"/>
      <c r="EB299" s="57"/>
      <c r="EC299" s="57"/>
      <c r="ED299" s="57"/>
      <c r="EE299" s="57"/>
      <c r="EF299" s="57"/>
      <c r="EG299" s="57"/>
      <c r="EH299" s="57"/>
      <c r="EI299" s="57"/>
      <c r="EJ299" s="57"/>
      <c r="EK299" s="57"/>
      <c r="EL299" s="57"/>
      <c r="EM299" s="57"/>
      <c r="EN299" s="57"/>
      <c r="EO299" s="57"/>
      <c r="EP299" s="57"/>
      <c r="EQ299" s="57"/>
      <c r="ER299" s="57"/>
      <c r="ES299" s="57"/>
      <c r="ET299" s="57"/>
      <c r="EU299" s="57"/>
      <c r="EV299" s="57"/>
      <c r="EW299" s="57"/>
      <c r="EX299" s="57"/>
      <c r="EY299" s="57"/>
      <c r="EZ299" s="57"/>
      <c r="FA299" s="57"/>
      <c r="FB299" s="57"/>
      <c r="FC299" s="57"/>
      <c r="FD299" s="57"/>
      <c r="FE299" s="57"/>
      <c r="FF299" s="57"/>
      <c r="FG299" s="57"/>
      <c r="FH299" s="57"/>
      <c r="FI299" s="57"/>
      <c r="FJ299" s="57"/>
      <c r="FK299" s="57"/>
      <c r="FL299" s="57"/>
      <c r="FM299" s="57"/>
      <c r="FN299" s="57"/>
      <c r="FO299" s="57"/>
      <c r="FP299" s="57"/>
      <c r="FQ299" s="57"/>
      <c r="FR299" s="57"/>
      <c r="FS299" s="57"/>
      <c r="FT299" s="57"/>
      <c r="FU299" s="57"/>
      <c r="FV299" s="57"/>
      <c r="FW299" s="57"/>
      <c r="FX299" s="57"/>
      <c r="FY299" s="57"/>
      <c r="FZ299" s="57"/>
      <c r="GA299" s="57"/>
      <c r="GB299" s="57"/>
      <c r="GC299" s="57"/>
      <c r="GD299" s="57"/>
      <c r="GE299" s="57"/>
      <c r="GF299" s="57"/>
      <c r="GG299" s="57"/>
      <c r="GH299" s="57"/>
      <c r="GI299" s="57"/>
      <c r="GJ299" s="57"/>
      <c r="GK299" s="57"/>
      <c r="GL299" s="57"/>
      <c r="GM299" s="57"/>
      <c r="GN299" s="57"/>
      <c r="GO299" s="57"/>
      <c r="GP299" s="57"/>
      <c r="GQ299" s="57"/>
      <c r="GR299" s="57"/>
      <c r="GS299" s="57"/>
      <c r="GT299" s="57"/>
      <c r="GU299" s="57"/>
      <c r="GV299" s="57"/>
      <c r="GW299" s="57"/>
      <c r="GX299" s="57"/>
      <c r="GY299" s="57"/>
      <c r="GZ299" s="57"/>
      <c r="HA299" s="57"/>
      <c r="HB299" s="57"/>
      <c r="HC299" s="57"/>
      <c r="HD299" s="57"/>
      <c r="HE299" s="57"/>
      <c r="HF299" s="57"/>
      <c r="HG299" s="57"/>
      <c r="HH299" s="57"/>
      <c r="HI299" s="57"/>
      <c r="HJ299" s="57"/>
      <c r="HK299" s="57"/>
      <c r="HL299" s="57"/>
      <c r="HM299" s="57"/>
      <c r="HN299" s="57"/>
      <c r="HO299" s="57"/>
      <c r="HP299" s="57"/>
      <c r="HQ299" s="57"/>
      <c r="HR299" s="57"/>
      <c r="HS299" s="57"/>
      <c r="HT299" s="57"/>
      <c r="HU299" s="57"/>
      <c r="HV299" s="57"/>
      <c r="HW299" s="57"/>
      <c r="HX299" s="57"/>
      <c r="HY299" s="57"/>
      <c r="HZ299" s="57"/>
      <c r="IA299" s="57"/>
      <c r="IB299" s="57"/>
      <c r="IC299" s="57"/>
      <c r="ID299" s="57"/>
      <c r="IE299" s="57"/>
      <c r="IF299" s="57"/>
      <c r="IG299" s="57"/>
      <c r="IH299" s="57"/>
      <c r="II299" s="57"/>
      <c r="IJ299" s="57"/>
      <c r="IK299" s="57"/>
      <c r="IL299" s="57"/>
      <c r="IM299" s="57"/>
      <c r="IN299" s="57"/>
      <c r="IO299" s="57"/>
      <c r="IP299" s="57"/>
      <c r="IQ299" s="57"/>
      <c r="IR299" s="57"/>
      <c r="IS299" s="57"/>
      <c r="IT299" s="57"/>
      <c r="IU299" s="57"/>
      <c r="IV299" s="57"/>
      <c r="IW299" s="57"/>
      <c r="IX299" s="57"/>
      <c r="IY299" s="57"/>
      <c r="IZ299" s="57"/>
      <c r="JA299" s="57"/>
      <c r="JB299" s="57"/>
      <c r="JC299" s="57"/>
      <c r="JD299" s="57"/>
      <c r="JE299" s="57"/>
      <c r="JF299" s="57"/>
      <c r="JG299" s="57"/>
      <c r="JH299" s="57"/>
      <c r="JI299" s="57"/>
      <c r="JJ299" s="57"/>
      <c r="JK299" s="57"/>
      <c r="JL299" s="57"/>
      <c r="JM299" s="57"/>
      <c r="JN299" s="57"/>
      <c r="JO299" s="57"/>
      <c r="JP299" s="57"/>
      <c r="JQ299" s="57"/>
      <c r="JR299" s="57"/>
      <c r="JS299" s="57"/>
      <c r="JT299" s="57"/>
      <c r="JU299" s="57"/>
      <c r="JV299" s="57"/>
      <c r="JW299" s="57"/>
      <c r="JX299" s="57"/>
      <c r="JY299" s="57"/>
      <c r="JZ299" s="57"/>
      <c r="KA299" s="57"/>
      <c r="KB299" s="57"/>
      <c r="KC299" s="57"/>
      <c r="KD299" s="57"/>
      <c r="KE299" s="57"/>
      <c r="KF299" s="57"/>
      <c r="KG299" s="57"/>
      <c r="KH299" s="57"/>
      <c r="KI299" s="57"/>
      <c r="KJ299" s="57"/>
      <c r="KK299" s="57"/>
      <c r="KL299" s="57"/>
      <c r="KM299" s="57"/>
      <c r="KN299" s="57"/>
      <c r="KO299" s="57"/>
      <c r="KP299" s="57"/>
      <c r="KQ299" s="57"/>
      <c r="KR299" s="57"/>
      <c r="KS299" s="57"/>
      <c r="KT299" s="57"/>
      <c r="KU299" s="57"/>
      <c r="KV299" s="57"/>
      <c r="KW299" s="57"/>
      <c r="KX299" s="57"/>
      <c r="KY299" s="57"/>
      <c r="KZ299" s="57"/>
      <c r="LA299" s="57"/>
      <c r="LB299" s="57"/>
      <c r="LC299" s="57"/>
      <c r="LD299" s="57"/>
      <c r="LE299" s="57"/>
      <c r="LF299" s="57"/>
      <c r="LG299" s="57"/>
      <c r="LH299" s="57"/>
      <c r="LI299" s="57"/>
      <c r="LJ299" s="57"/>
      <c r="LK299" s="57"/>
      <c r="LL299" s="57"/>
      <c r="LM299" s="57"/>
      <c r="LN299" s="57"/>
      <c r="LO299" s="57"/>
      <c r="LP299" s="57"/>
      <c r="LQ299" s="57"/>
      <c r="LR299" s="57"/>
      <c r="LS299" s="57"/>
      <c r="LT299" s="57"/>
      <c r="LU299" s="57"/>
      <c r="LV299" s="57"/>
      <c r="LW299" s="57"/>
      <c r="LX299" s="57"/>
      <c r="LY299" s="57"/>
      <c r="LZ299" s="57"/>
      <c r="MA299" s="57"/>
      <c r="MB299" s="57"/>
      <c r="MC299" s="57"/>
      <c r="MD299" s="57"/>
      <c r="ME299" s="57"/>
      <c r="MF299" s="57"/>
      <c r="MG299" s="57"/>
      <c r="MH299" s="57"/>
      <c r="MI299" s="57"/>
      <c r="MJ299" s="57"/>
      <c r="MK299" s="57"/>
      <c r="ML299" s="57"/>
      <c r="MM299" s="57"/>
      <c r="MN299" s="57"/>
      <c r="MO299" s="57"/>
      <c r="MP299" s="57"/>
      <c r="MQ299" s="57"/>
      <c r="MR299" s="57"/>
      <c r="MS299" s="57"/>
      <c r="MT299" s="57"/>
      <c r="MU299" s="57"/>
      <c r="MV299" s="57"/>
      <c r="MW299" s="57"/>
      <c r="MX299" s="57"/>
      <c r="MY299" s="57"/>
      <c r="MZ299" s="57"/>
      <c r="NA299" s="57"/>
      <c r="NB299" s="57"/>
      <c r="NC299" s="57"/>
      <c r="ND299" s="57"/>
      <c r="NE299" s="57"/>
      <c r="NF299" s="57"/>
      <c r="NG299" s="57"/>
      <c r="NH299" s="57"/>
      <c r="NI299" s="57"/>
      <c r="NJ299" s="57"/>
      <c r="NK299" s="57"/>
      <c r="NL299" s="57"/>
      <c r="NM299" s="57"/>
      <c r="NN299" s="57"/>
      <c r="NO299" s="57"/>
      <c r="NP299" s="57"/>
      <c r="NQ299" s="57"/>
      <c r="NR299" s="57"/>
      <c r="NS299" s="57"/>
      <c r="NT299" s="57"/>
      <c r="NU299" s="57"/>
      <c r="NV299" s="57"/>
      <c r="NW299" s="57"/>
      <c r="NX299" s="57"/>
      <c r="NY299" s="57"/>
      <c r="NZ299" s="57"/>
      <c r="OA299" s="57"/>
      <c r="OB299" s="57"/>
      <c r="OC299" s="57"/>
      <c r="OD299" s="57"/>
      <c r="OE299" s="57"/>
      <c r="OF299" s="57"/>
      <c r="OG299" s="57"/>
      <c r="OH299" s="57"/>
      <c r="OI299" s="57"/>
      <c r="OJ299" s="57"/>
      <c r="OK299" s="57"/>
      <c r="OL299" s="57"/>
      <c r="OM299" s="57"/>
      <c r="ON299" s="57"/>
      <c r="OO299" s="57"/>
      <c r="OP299" s="57"/>
      <c r="OQ299" s="57"/>
      <c r="OR299" s="57"/>
      <c r="OS299" s="57"/>
      <c r="OT299" s="57"/>
      <c r="OU299" s="57"/>
      <c r="OV299" s="57"/>
      <c r="OW299" s="57"/>
      <c r="OX299" s="57"/>
      <c r="OY299" s="57"/>
      <c r="OZ299" s="57"/>
    </row>
    <row r="300" spans="1:416" ht="14.85" customHeight="1">
      <c r="A300" s="57"/>
      <c r="B300" s="57"/>
      <c r="C300" s="57"/>
      <c r="D300" s="57"/>
      <c r="E300" s="57"/>
      <c r="F300" s="57"/>
      <c r="G300" s="87"/>
      <c r="H300" s="57"/>
      <c r="I300" s="57"/>
      <c r="J300" s="57"/>
      <c r="K300" s="57"/>
      <c r="L300" s="57"/>
      <c r="M300" s="57"/>
      <c r="N300" s="57"/>
      <c r="O300" s="57"/>
      <c r="P300" s="57"/>
      <c r="Q300" s="57"/>
      <c r="R300" s="57"/>
      <c r="S300" s="57"/>
      <c r="T300" s="57"/>
      <c r="U300" s="57"/>
      <c r="V300" s="57"/>
      <c r="W300" s="57"/>
      <c r="X300" s="57"/>
      <c r="Y300" s="57"/>
      <c r="Z300" s="57"/>
      <c r="AA300" s="57"/>
      <c r="AB300" s="57"/>
      <c r="AC300" s="57"/>
      <c r="AD300" s="57"/>
      <c r="AE300" s="57"/>
      <c r="AF300" s="57"/>
      <c r="AH300" s="4" t="str" cm="1">
        <f t="array" aca="1" ref="AH300" ca="1">_xlfn.LET(
_xlpm.startCell, INDIRECT(G276),
_xlpm.row, IF(_xlfn.XLOOKUP(LEFT(H276),$L$157:$L$164,$M$157:$M$164,,0,1),--RIGHT(H276)*_xlfn.XLOOKUP(LEFT(H276),$L$157:$L$164,$O$157:$O$164,,0,1),0),
_xlpm.col, IF(_xlfn.XLOOKUP(LEFT(H276),$L$157:$L$164,$N$157:$N$164,,0,1),--RIGHT(H276)*_xlfn.XLOOKUP(LEFT(H276),$L$157:$L$164,$P$157:$P$164,,0,1),0),
_xlpm.adjRow, IF(ROW(_xlpm.startCell) + _xlpm.row &lt;= 0, 1, _xlpm.row),
_xlpm.adjCol, IF(COLUMN(_xlpm.startCell) + _xlpm.col &lt;= 0, 1, _xlpm.col),
_xlpm.ref, OFFSET(INDIRECT(G276),_xlpm.adjRow,_xlpm.adjCol,1,1),
ADDRESS(ROW(_xlpm.ref),COLUMN(_xlpm.ref),4,1))</f>
        <v>AY19</v>
      </c>
      <c r="AI300" s="4" t="str" cm="1">
        <f t="array" aca="1" ref="AI300" ca="1">_xlfn.LET(
_xlpm.startCell, INDIRECT(AH276),
_xlpm.row, IF(_xlfn.XLOOKUP(LEFT(I276),$L$157:$L$164,$M$157:$M$164,,0,1),--RIGHT(I276)*_xlfn.XLOOKUP(LEFT(I276),$L$157:$L$164,$O$157:$O$164,,0,1),0),
_xlpm.col, IF(_xlfn.XLOOKUP(LEFT(I276),$L$157:$L$164,$N$157:$N$164,,0,1),--RIGHT(I276)*_xlfn.XLOOKUP(LEFT(I276),$L$157:$L$164,$P$157:$P$164,,0,1),0),
_xlpm.adjRow, IF(ROW(_xlpm.startCell) + _xlpm.row &lt;= 0, 1, _xlpm.row),
_xlpm.adjCol, IF(COLUMN(_xlpm.startCell) + _xlpm.col &lt;= 0, 1, _xlpm.col),
_xlpm.ref, OFFSET(INDIRECT(AH276),_xlpm.adjRow,_xlpm.adjCol,1,1),
ADDRESS(ROW(_xlpm.ref),COLUMN(_xlpm.ref),4,1))</f>
        <v>AU15</v>
      </c>
      <c r="AJ300" s="4" t="str" cm="1">
        <f t="array" aca="1" ref="AJ300" ca="1">_xlfn.LET(
_xlpm.startCell, INDIRECT(AI276),
_xlpm.row, IF(_xlfn.XLOOKUP(LEFT(J276),$L$157:$L$164,$M$157:$M$164,,0,1),--RIGHT(J276)*_xlfn.XLOOKUP(LEFT(J276),$L$157:$L$164,$O$157:$O$164,,0,1),0),
_xlpm.col, IF(_xlfn.XLOOKUP(LEFT(J276),$L$157:$L$164,$N$157:$N$164,,0,1),--RIGHT(J276)*_xlfn.XLOOKUP(LEFT(J276),$L$157:$L$164,$P$157:$P$164,,0,1),0),
_xlpm.adjRow, IF(ROW(_xlpm.startCell) + _xlpm.row &lt;= 0, 1, _xlpm.row),
_xlpm.adjCol, IF(COLUMN(_xlpm.startCell) + _xlpm.col &lt;= 0, 1, _xlpm.col),
_xlpm.ref, OFFSET(INDIRECT(AI276),_xlpm.adjRow,_xlpm.adjCol,1,1),
ADDRESS(ROW(_xlpm.ref),COLUMN(_xlpm.ref),4,1))</f>
        <v>AZ15</v>
      </c>
      <c r="AK300" s="4" t="str" cm="1">
        <f t="array" aca="1" ref="AK300" ca="1">_xlfn.LET(
_xlpm.startCell, INDIRECT(AJ276),
_xlpm.row, IF(_xlfn.XLOOKUP(LEFT(K276),$L$157:$L$164,$M$157:$M$164,,0,1),--RIGHT(K276)*_xlfn.XLOOKUP(LEFT(K276),$L$157:$L$164,$O$157:$O$164,,0,1),0),
_xlpm.col, IF(_xlfn.XLOOKUP(LEFT(K276),$L$157:$L$164,$N$157:$N$164,,0,1),--RIGHT(K276)*_xlfn.XLOOKUP(LEFT(K276),$L$157:$L$164,$P$157:$P$164,,0,1),0),
_xlpm.adjRow, IF(ROW(_xlpm.startCell) + _xlpm.row &lt;= 0, 1, _xlpm.row),
_xlpm.adjCol, IF(COLUMN(_xlpm.startCell) + _xlpm.col &lt;= 0, 1, _xlpm.col),
_xlpm.ref, OFFSET(INDIRECT(AJ276),_xlpm.adjRow,_xlpm.adjCol,1,1),
ADDRESS(ROW(_xlpm.ref),COLUMN(_xlpm.ref),4,1))</f>
        <v>AT21</v>
      </c>
      <c r="AL300" s="4" t="str" cm="1">
        <f t="array" aca="1" ref="AL300" ca="1">_xlfn.LET(
_xlpm.startCell, INDIRECT(AK276),
_xlpm.row, IF(_xlfn.XLOOKUP(LEFT(L276),$L$157:$L$164,$M$157:$M$164,,0,1),--RIGHT(L276)*_xlfn.XLOOKUP(LEFT(L276),$L$157:$L$164,$O$157:$O$164,,0,1),0),
_xlpm.col, IF(_xlfn.XLOOKUP(LEFT(L276),$L$157:$L$164,$N$157:$N$164,,0,1),--RIGHT(L276)*_xlfn.XLOOKUP(LEFT(L276),$L$157:$L$164,$P$157:$P$164,,0,1),0),
_xlpm.adjRow, IF(ROW(_xlpm.startCell) + _xlpm.row &lt;= 0, 1, _xlpm.row),
_xlpm.adjCol, IF(COLUMN(_xlpm.startCell) + _xlpm.col &lt;= 0, 1, _xlpm.col),
_xlpm.ref, OFFSET(INDIRECT(AK276),_xlpm.adjRow,_xlpm.adjCol,1,1),
ADDRESS(ROW(_xlpm.ref),COLUMN(_xlpm.ref),4,1))</f>
        <v>AL29</v>
      </c>
      <c r="AM300" s="4" t="str" cm="1">
        <f t="array" aca="1" ref="AM300" ca="1">_xlfn.LET(
_xlpm.startCell, INDIRECT(AL276),
_xlpm.row, IF(_xlfn.XLOOKUP(LEFT(M276),$L$157:$L$164,$M$157:$M$164,,0,1),--RIGHT(M276)*_xlfn.XLOOKUP(LEFT(M276),$L$157:$L$164,$O$157:$O$164,,0,1),0),
_xlpm.col, IF(_xlfn.XLOOKUP(LEFT(M276),$L$157:$L$164,$N$157:$N$164,,0,1),--RIGHT(M276)*_xlfn.XLOOKUP(LEFT(M276),$L$157:$L$164,$P$157:$P$164,,0,1),0),
_xlpm.adjRow, IF(ROW(_xlpm.startCell) + _xlpm.row &lt;= 0, 1, _xlpm.row),
_xlpm.adjCol, IF(COLUMN(_xlpm.startCell) + _xlpm.col &lt;= 0, 1, _xlpm.col),
_xlpm.ref, OFFSET(INDIRECT(AL276),_xlpm.adjRow,_xlpm.adjCol,1,1),
ADDRESS(ROW(_xlpm.ref),COLUMN(_xlpm.ref),4,1))</f>
        <v>AL30</v>
      </c>
      <c r="AN300" s="4" t="str" cm="1">
        <f t="array" aca="1" ref="AN300" ca="1">_xlfn.LET(
_xlpm.startCell, INDIRECT(AM276),
_xlpm.row, IF(_xlfn.XLOOKUP(LEFT(N276),$L$157:$L$164,$M$157:$M$164,,0,1),--RIGHT(N276)*_xlfn.XLOOKUP(LEFT(N276),$L$157:$L$164,$O$157:$O$164,,0,1),0),
_xlpm.col, IF(_xlfn.XLOOKUP(LEFT(N276),$L$157:$L$164,$N$157:$N$164,,0,1),--RIGHT(N276)*_xlfn.XLOOKUP(LEFT(N276),$L$157:$L$164,$P$157:$P$164,,0,1),0),
_xlpm.adjRow, IF(ROW(_xlpm.startCell) + _xlpm.row &lt;= 0, 1, _xlpm.row),
_xlpm.adjCol, IF(COLUMN(_xlpm.startCell) + _xlpm.col &lt;= 0, 1, _xlpm.col),
_xlpm.ref, OFFSET(INDIRECT(AM276),_xlpm.adjRow,_xlpm.adjCol,1,1),
ADDRESS(ROW(_xlpm.ref),COLUMN(_xlpm.ref),4,1))</f>
        <v>AT19</v>
      </c>
      <c r="AO300" s="4" t="str" cm="1">
        <f t="array" aca="1" ref="AO300" ca="1">_xlfn.LET(
_xlpm.startCell, INDIRECT(AN276),
_xlpm.row, IF(_xlfn.XLOOKUP(LEFT(O276),$L$157:$L$164,$M$157:$M$164,,0,1),--RIGHT(O276)*_xlfn.XLOOKUP(LEFT(O276),$L$157:$L$164,$O$157:$O$164,,0,1),0),
_xlpm.col, IF(_xlfn.XLOOKUP(LEFT(O276),$L$157:$L$164,$N$157:$N$164,,0,1),--RIGHT(O276)*_xlfn.XLOOKUP(LEFT(O276),$L$157:$L$164,$P$157:$P$164,,0,1),0),
_xlpm.adjRow, IF(ROW(_xlpm.startCell) + _xlpm.row &lt;= 0, 1, _xlpm.row),
_xlpm.adjCol, IF(COLUMN(_xlpm.startCell) + _xlpm.col &lt;= 0, 1, _xlpm.col),
_xlpm.ref, OFFSET(INDIRECT(AN276),_xlpm.adjRow,_xlpm.adjCol,1,1),
ADDRESS(ROW(_xlpm.ref),COLUMN(_xlpm.ref),4,1))</f>
        <v>AK10</v>
      </c>
      <c r="AP300" s="4" t="str" cm="1">
        <f t="array" aca="1" ref="AP300" ca="1">_xlfn.LET(
_xlpm.startCell, INDIRECT(AO276),
_xlpm.row, IF(_xlfn.XLOOKUP(LEFT(P276),$L$157:$L$164,$M$157:$M$164,,0,1),--RIGHT(P276)*_xlfn.XLOOKUP(LEFT(P276),$L$157:$L$164,$O$157:$O$164,,0,1),0),
_xlpm.col, IF(_xlfn.XLOOKUP(LEFT(P276),$L$157:$L$164,$N$157:$N$164,,0,1),--RIGHT(P276)*_xlfn.XLOOKUP(LEFT(P276),$L$157:$L$164,$P$157:$P$164,,0,1),0),
_xlpm.adjRow, IF(ROW(_xlpm.startCell) + _xlpm.row &lt;= 0, 1, _xlpm.row),
_xlpm.adjCol, IF(COLUMN(_xlpm.startCell) + _xlpm.col &lt;= 0, 1, _xlpm.col),
_xlpm.ref, OFFSET(INDIRECT(AO276),_xlpm.adjRow,_xlpm.adjCol,1,1),
ADDRESS(ROW(_xlpm.ref),COLUMN(_xlpm.ref),4,1))</f>
        <v>AB19</v>
      </c>
      <c r="AQ300" s="4" t="str" cm="1">
        <f t="array" aca="1" ref="AQ300" ca="1">_xlfn.LET(
_xlpm.startCell, INDIRECT(AP276),
_xlpm.row, IF(_xlfn.XLOOKUP(LEFT(Q276),$L$157:$L$164,$M$157:$M$164,,0,1),--RIGHT(Q276)*_xlfn.XLOOKUP(LEFT(Q276),$L$157:$L$164,$O$157:$O$164,,0,1),0),
_xlpm.col, IF(_xlfn.XLOOKUP(LEFT(Q276),$L$157:$L$164,$N$157:$N$164,,0,1),--RIGHT(Q276)*_xlfn.XLOOKUP(LEFT(Q276),$L$157:$L$164,$P$157:$P$164,,0,1),0),
_xlpm.adjRow, IF(ROW(_xlpm.startCell) + _xlpm.row &lt;= 0, 1, _xlpm.row),
_xlpm.adjCol, IF(COLUMN(_xlpm.startCell) + _xlpm.col &lt;= 0, 1, _xlpm.col),
_xlpm.ref, OFFSET(INDIRECT(AP276),_xlpm.adjRow,_xlpm.adjCol,1,1),
ADDRESS(ROW(_xlpm.ref),COLUMN(_xlpm.ref),4,1))</f>
        <v>AB24</v>
      </c>
      <c r="AR300" s="4" t="str" cm="1">
        <f t="array" aca="1" ref="AR300" ca="1">_xlfn.LET(
_xlpm.startCell, INDIRECT(AQ276),
_xlpm.row, IF(_xlfn.XLOOKUP(LEFT(R276),$L$157:$L$164,$M$157:$M$164,,0,1),--RIGHT(R276)*_xlfn.XLOOKUP(LEFT(R276),$L$157:$L$164,$O$157:$O$164,,0,1),0),
_xlpm.col, IF(_xlfn.XLOOKUP(LEFT(R276),$L$157:$L$164,$N$157:$N$164,,0,1),--RIGHT(R276)*_xlfn.XLOOKUP(LEFT(R276),$L$157:$L$164,$P$157:$P$164,,0,1),0),
_xlpm.adjRow, IF(ROW(_xlpm.startCell) + _xlpm.row &lt;= 0, 1, _xlpm.row),
_xlpm.adjCol, IF(COLUMN(_xlpm.startCell) + _xlpm.col &lt;= 0, 1, _xlpm.col),
_xlpm.ref, OFFSET(INDIRECT(AQ276),_xlpm.adjRow,_xlpm.adjCol,1,1),
ADDRESS(ROW(_xlpm.ref),COLUMN(_xlpm.ref),4,1))</f>
        <v>Z22</v>
      </c>
      <c r="AS300" s="4" t="str" cm="1">
        <f t="array" aca="1" ref="AS300" ca="1">_xlfn.LET(
_xlpm.startCell, INDIRECT(AR276),
_xlpm.row, IF(_xlfn.XLOOKUP(LEFT(S276),$L$157:$L$164,$M$157:$M$164,,0,1),--RIGHT(S276)*_xlfn.XLOOKUP(LEFT(S276),$L$157:$L$164,$O$157:$O$164,,0,1),0),
_xlpm.col, IF(_xlfn.XLOOKUP(LEFT(S276),$L$157:$L$164,$N$157:$N$164,,0,1),--RIGHT(S276)*_xlfn.XLOOKUP(LEFT(S276),$L$157:$L$164,$P$157:$P$164,,0,1),0),
_xlpm.adjRow, IF(ROW(_xlpm.startCell) + _xlpm.row &lt;= 0, 1, _xlpm.row),
_xlpm.adjCol, IF(COLUMN(_xlpm.startCell) + _xlpm.col &lt;= 0, 1, _xlpm.col),
_xlpm.ref, OFFSET(INDIRECT(AR276),_xlpm.adjRow,_xlpm.adjCol,1,1),
ADDRESS(ROW(_xlpm.ref),COLUMN(_xlpm.ref),4,1))</f>
        <v>W25</v>
      </c>
      <c r="AT300" s="4" t="str" cm="1">
        <f t="array" aca="1" ref="AT300" ca="1">_xlfn.LET(
_xlpm.startCell, INDIRECT(AS276),
_xlpm.row, IF(_xlfn.XLOOKUP(LEFT(T276),$L$157:$L$164,$M$157:$M$164,,0,1),--RIGHT(T276)*_xlfn.XLOOKUP(LEFT(T276),$L$157:$L$164,$O$157:$O$164,,0,1),0),
_xlpm.col, IF(_xlfn.XLOOKUP(LEFT(T276),$L$157:$L$164,$N$157:$N$164,,0,1),--RIGHT(T276)*_xlfn.XLOOKUP(LEFT(T276),$L$157:$L$164,$P$157:$P$164,,0,1),0),
_xlpm.adjRow, IF(ROW(_xlpm.startCell) + _xlpm.row &lt;= 0, 1, _xlpm.row),
_xlpm.adjCol, IF(COLUMN(_xlpm.startCell) + _xlpm.col &lt;= 0, 1, _xlpm.col),
_xlpm.ref, OFFSET(INDIRECT(AS276),_xlpm.adjRow,_xlpm.adjCol,1,1),
ADDRESS(ROW(_xlpm.ref),COLUMN(_xlpm.ref),4,1))</f>
        <v>S29</v>
      </c>
      <c r="AU300" s="4" t="str" cm="1">
        <f t="array" aca="1" ref="AU300" ca="1">_xlfn.LET(
_xlpm.startCell, INDIRECT(AT276),
_xlpm.row, IF(_xlfn.XLOOKUP(LEFT(U276),$L$157:$L$164,$M$157:$M$164,,0,1),--RIGHT(U276)*_xlfn.XLOOKUP(LEFT(U276),$L$157:$L$164,$O$157:$O$164,,0,1),0),
_xlpm.col, IF(_xlfn.XLOOKUP(LEFT(U276),$L$157:$L$164,$N$157:$N$164,,0,1),--RIGHT(U276)*_xlfn.XLOOKUP(LEFT(U276),$L$157:$L$164,$P$157:$P$164,,0,1),0),
_xlpm.adjRow, IF(ROW(_xlpm.startCell) + _xlpm.row &lt;= 0, 1, _xlpm.row),
_xlpm.adjCol, IF(COLUMN(_xlpm.startCell) + _xlpm.col &lt;= 0, 1, _xlpm.col),
_xlpm.ref, OFFSET(INDIRECT(AT276),_xlpm.adjRow,_xlpm.adjCol,1,1),
ADDRESS(ROW(_xlpm.ref),COLUMN(_xlpm.ref),4,1))</f>
        <v>S19</v>
      </c>
      <c r="AV300" s="4" t="str" cm="1">
        <f t="array" aca="1" ref="AV300" ca="1">_xlfn.LET(
_xlpm.startCell, INDIRECT(AU276),
_xlpm.row, IF(_xlfn.XLOOKUP(LEFT(V276),$L$157:$L$164,$M$157:$M$164,,0,1),--RIGHT(V276)*_xlfn.XLOOKUP(LEFT(V276),$L$157:$L$164,$O$157:$O$164,,0,1),0),
_xlpm.col, IF(_xlfn.XLOOKUP(LEFT(V276),$L$157:$L$164,$N$157:$N$164,,0,1),--RIGHT(V276)*_xlfn.XLOOKUP(LEFT(V276),$L$157:$L$164,$P$157:$P$164,,0,1),0),
_xlpm.adjRow, IF(ROW(_xlpm.startCell) + _xlpm.row &lt;= 0, 1, _xlpm.row),
_xlpm.adjCol, IF(COLUMN(_xlpm.startCell) + _xlpm.col &lt;= 0, 1, _xlpm.col),
_xlpm.ref, OFFSET(INDIRECT(AU276),_xlpm.adjRow,_xlpm.adjCol,1,1),
ADDRESS(ROW(_xlpm.ref),COLUMN(_xlpm.ref),4,1))</f>
        <v>S15</v>
      </c>
      <c r="AW300" s="4" t="str" cm="1">
        <f t="array" aca="1" ref="AW300" ca="1">_xlfn.LET(
_xlpm.startCell, INDIRECT(AV276),
_xlpm.row, IF(_xlfn.XLOOKUP(LEFT(W276),$L$157:$L$164,$M$157:$M$164,,0,1),--RIGHT(W276)*_xlfn.XLOOKUP(LEFT(W276),$L$157:$L$164,$O$157:$O$164,,0,1),0),
_xlpm.col, IF(_xlfn.XLOOKUP(LEFT(W276),$L$157:$L$164,$N$157:$N$164,,0,1),--RIGHT(W276)*_xlfn.XLOOKUP(LEFT(W276),$L$157:$L$164,$P$157:$P$164,,0,1),0),
_xlpm.adjRow, IF(ROW(_xlpm.startCell) + _xlpm.row &lt;= 0, 1, _xlpm.row),
_xlpm.adjCol, IF(COLUMN(_xlpm.startCell) + _xlpm.col &lt;= 0, 1, _xlpm.col),
_xlpm.ref, OFFSET(INDIRECT(AV276),_xlpm.adjRow,_xlpm.adjCol,1,1),
ADDRESS(ROW(_xlpm.ref),COLUMN(_xlpm.ref),4,1))</f>
        <v>S23</v>
      </c>
      <c r="AX300" s="4" t="str" cm="1">
        <f t="array" aca="1" ref="AX300" ca="1">_xlfn.LET(
_xlpm.startCell, INDIRECT(AW276),
_xlpm.row, IF(_xlfn.XLOOKUP(LEFT(X276),$L$157:$L$164,$M$157:$M$164,,0,1),--RIGHT(X276)*_xlfn.XLOOKUP(LEFT(X276),$L$157:$L$164,$O$157:$O$164,,0,1),0),
_xlpm.col, IF(_xlfn.XLOOKUP(LEFT(X276),$L$157:$L$164,$N$157:$N$164,,0,1),--RIGHT(X276)*_xlfn.XLOOKUP(LEFT(X276),$L$157:$L$164,$P$157:$P$164,,0,1),0),
_xlpm.adjRow, IF(ROW(_xlpm.startCell) + _xlpm.row &lt;= 0, 1, _xlpm.row),
_xlpm.adjCol, IF(COLUMN(_xlpm.startCell) + _xlpm.col &lt;= 0, 1, _xlpm.col),
_xlpm.ref, OFFSET(INDIRECT(AW276),_xlpm.adjRow,_xlpm.adjCol,1,1),
ADDRESS(ROW(_xlpm.ref),COLUMN(_xlpm.ref),4,1))</f>
        <v>O19</v>
      </c>
      <c r="AY300" s="4" t="str" cm="1">
        <f t="array" aca="1" ref="AY300" ca="1">_xlfn.LET(
_xlpm.startCell, INDIRECT(AX276),
_xlpm.row, IF(_xlfn.XLOOKUP(LEFT(Y276),$L$157:$L$164,$M$157:$M$164,,0,1),--RIGHT(Y276)*_xlfn.XLOOKUP(LEFT(Y276),$L$157:$L$164,$O$157:$O$164,,0,1),0),
_xlpm.col, IF(_xlfn.XLOOKUP(LEFT(Y276),$L$157:$L$164,$N$157:$N$164,,0,1),--RIGHT(Y276)*_xlfn.XLOOKUP(LEFT(Y276),$L$157:$L$164,$P$157:$P$164,,0,1),0),
_xlpm.adjRow, IF(ROW(_xlpm.startCell) + _xlpm.row &lt;= 0, 1, _xlpm.row),
_xlpm.adjCol, IF(COLUMN(_xlpm.startCell) + _xlpm.col &lt;= 0, 1, _xlpm.col),
_xlpm.ref, OFFSET(INDIRECT(AX276),_xlpm.adjRow,_xlpm.adjCol,1,1),
ADDRESS(ROW(_xlpm.ref),COLUMN(_xlpm.ref),4,1))</f>
        <v>F28</v>
      </c>
      <c r="AZ300" s="4" t="str" cm="1">
        <f t="array" aca="1" ref="AZ300" ca="1">_xlfn.LET(
_xlpm.startCell, INDIRECT(AY276),
_xlpm.row, IF(_xlfn.XLOOKUP(LEFT(Z276),$L$157:$L$164,$M$157:$M$164,,0,1),--RIGHT(Z276)*_xlfn.XLOOKUP(LEFT(Z276),$L$157:$L$164,$O$157:$O$164,,0,1),0),
_xlpm.col, IF(_xlfn.XLOOKUP(LEFT(Z276),$L$157:$L$164,$N$157:$N$164,,0,1),--RIGHT(Z276)*_xlfn.XLOOKUP(LEFT(Z276),$L$157:$L$164,$P$157:$P$164,,0,1),0),
_xlpm.adjRow, IF(ROW(_xlpm.startCell) + _xlpm.row &lt;= 0, 1, _xlpm.row),
_xlpm.adjCol, IF(COLUMN(_xlpm.startCell) + _xlpm.col &lt;= 0, 1, _xlpm.col),
_xlpm.ref, OFFSET(INDIRECT(AY276),_xlpm.adjRow,_xlpm.adjCol,1,1),
ADDRESS(ROW(_xlpm.ref),COLUMN(_xlpm.ref),4,1))</f>
        <v>D29</v>
      </c>
      <c r="BA300" s="4" t="str" cm="1">
        <f t="array" aca="1" ref="BA300" ca="1">_xlfn.LET(
_xlpm.startCell, INDIRECT(AZ276),
_xlpm.row, IF(_xlfn.XLOOKUP(LEFT(AA276),$L$157:$L$164,$M$157:$M$164,,0,1),--RIGHT(AA276)*_xlfn.XLOOKUP(LEFT(AA276),$L$157:$L$164,$O$157:$O$164,,0,1),0),
_xlpm.col, IF(_xlfn.XLOOKUP(LEFT(AA276),$L$157:$L$164,$N$157:$N$164,,0,1),--RIGHT(AA276)*_xlfn.XLOOKUP(LEFT(AA276),$L$157:$L$164,$P$157:$P$164,,0,1),0),
_xlpm.adjRow, IF(ROW(_xlpm.startCell) + _xlpm.row &lt;= 0, 1, _xlpm.row),
_xlpm.adjCol, IF(COLUMN(_xlpm.startCell) + _xlpm.col &lt;= 0, 1, _xlpm.col),
_xlpm.ref, OFFSET(INDIRECT(AZ276),_xlpm.adjRow,_xlpm.adjCol,1,1),
ADDRESS(ROW(_xlpm.ref),COLUMN(_xlpm.ref),4,1))</f>
        <v>F35</v>
      </c>
      <c r="BB300" s="4" t="str" cm="1">
        <f t="array" aca="1" ref="BB300" ca="1">_xlfn.LET(
_xlpm.startCell, INDIRECT(BA276),
_xlpm.row, IF(_xlfn.XLOOKUP(LEFT(AB276),$L$157:$L$164,$M$157:$M$164,,0,1),--RIGHT(AB276)*_xlfn.XLOOKUP(LEFT(AB276),$L$157:$L$164,$O$157:$O$164,,0,1),0),
_xlpm.col, IF(_xlfn.XLOOKUP(LEFT(AB276),$L$157:$L$164,$N$157:$N$164,,0,1),--RIGHT(AB276)*_xlfn.XLOOKUP(LEFT(AB276),$L$157:$L$164,$P$157:$P$164,,0,1),0),
_xlpm.adjRow, IF(ROW(_xlpm.startCell) + _xlpm.row &lt;= 0, 1, _xlpm.row),
_xlpm.adjCol, IF(COLUMN(_xlpm.startCell) + _xlpm.col &lt;= 0, 1, _xlpm.col),
_xlpm.ref, OFFSET(INDIRECT(BA276),_xlpm.adjRow,_xlpm.adjCol,1,1),
ADDRESS(ROW(_xlpm.ref),COLUMN(_xlpm.ref),4,1))</f>
        <v>C24</v>
      </c>
      <c r="BC300" s="4" t="str" cm="1">
        <f t="array" aca="1" ref="BC300" ca="1">_xlfn.LET(
_xlpm.startCell, INDIRECT(BB276),
_xlpm.row, IF(_xlfn.XLOOKUP(LEFT(AC276),$L$157:$L$164,$M$157:$M$164,,0,1),--RIGHT(AC276)*_xlfn.XLOOKUP(LEFT(AC276),$L$157:$L$164,$O$157:$O$164,,0,1),0),
_xlpm.col, IF(_xlfn.XLOOKUP(LEFT(AC276),$L$157:$L$164,$N$157:$N$164,,0,1),--RIGHT(AC276)*_xlfn.XLOOKUP(LEFT(AC276),$L$157:$L$164,$P$157:$P$164,,0,1),0),
_xlpm.adjRow, IF(ROW(_xlpm.startCell) + _xlpm.row &lt;= 0, 1, _xlpm.row),
_xlpm.adjCol, IF(COLUMN(_xlpm.startCell) + _xlpm.col &lt;= 0, 1, _xlpm.col),
_xlpm.ref, OFFSET(INDIRECT(BB276),_xlpm.adjRow,_xlpm.adjCol,1,1),
ADDRESS(ROW(_xlpm.ref),COLUMN(_xlpm.ref),4,1))</f>
        <v>E15</v>
      </c>
      <c r="BD300" s="4" t="str" cm="1">
        <f t="array" aca="1" ref="BD300" ca="1">_xlfn.LET(
_xlpm.startCell, INDIRECT(BC276),
_xlpm.row, IF(_xlfn.XLOOKUP(LEFT(AD276),$L$157:$L$164,$M$157:$M$164,,0,1),--RIGHT(AD276)*_xlfn.XLOOKUP(LEFT(AD276),$L$157:$L$164,$O$157:$O$164,,0,1),0),
_xlpm.col, IF(_xlfn.XLOOKUP(LEFT(AD276),$L$157:$L$164,$N$157:$N$164,,0,1),--RIGHT(AD276)*_xlfn.XLOOKUP(LEFT(AD276),$L$157:$L$164,$P$157:$P$164,,0,1),0),
_xlpm.adjRow, IF(ROW(_xlpm.startCell) + _xlpm.row &lt;= 0, 1, _xlpm.row),
_xlpm.adjCol, IF(COLUMN(_xlpm.startCell) + _xlpm.col &lt;= 0, 1, _xlpm.col),
_xlpm.ref, OFFSET(INDIRECT(BC276),_xlpm.adjRow,_xlpm.adjCol,1,1),
ADDRESS(ROW(_xlpm.ref),COLUMN(_xlpm.ref),4,1))</f>
        <v>B12</v>
      </c>
      <c r="BE300" s="4" t="str" cm="1">
        <f t="array" aca="1" ref="BE300" ca="1">_xlfn.LET(
_xlpm.startCell, INDIRECT(BD276),
_xlpm.row, IF(_xlfn.XLOOKUP(LEFT(AE276),$L$157:$L$164,$M$157:$M$164,,0,1),--RIGHT(AE276)*_xlfn.XLOOKUP(LEFT(AE276),$L$157:$L$164,$O$157:$O$164,,0,1),0),
_xlpm.col, IF(_xlfn.XLOOKUP(LEFT(AE276),$L$157:$L$164,$N$157:$N$164,,0,1),--RIGHT(AE276)*_xlfn.XLOOKUP(LEFT(AE276),$L$157:$L$164,$P$157:$P$164,,0,1),0),
_xlpm.adjRow, IF(ROW(_xlpm.startCell) + _xlpm.row &lt;= 0, 1, _xlpm.row),
_xlpm.adjCol, IF(COLUMN(_xlpm.startCell) + _xlpm.col &lt;= 0, 1, _xlpm.col),
_xlpm.ref, OFFSET(INDIRECT(BD276),_xlpm.adjRow,_xlpm.adjCol,1,1),
ADDRESS(ROW(_xlpm.ref),COLUMN(_xlpm.ref),4,1))</f>
        <v>E6</v>
      </c>
      <c r="BF300" s="4" t="str" cm="1">
        <f t="array" aca="1" ref="BF300" ca="1">_xlfn.LET(
_xlpm.startCell, INDIRECT(BE276),
_xlpm.row, IF(_xlfn.XLOOKUP(LEFT(AF276),$L$157:$L$164,$M$157:$M$164,,0,1),--RIGHT(AF276)*_xlfn.XLOOKUP(LEFT(AF276),$L$157:$L$164,$O$157:$O$164,,0,1),0),
_xlpm.col, IF(_xlfn.XLOOKUP(LEFT(AF276),$L$157:$L$164,$N$157:$N$164,,0,1),--RIGHT(AF276)*_xlfn.XLOOKUP(LEFT(AF276),$L$157:$L$164,$P$157:$P$164,,0,1),0),
_xlpm.adjRow, IF(ROW(_xlpm.startCell) + _xlpm.row &lt;= 0, 1, _xlpm.row),
_xlpm.adjCol, IF(COLUMN(_xlpm.startCell) + _xlpm.col &lt;= 0, 1, _xlpm.col),
_xlpm.ref, OFFSET(INDIRECT(BE276),_xlpm.adjRow,_xlpm.adjCol,1,1),
ADDRESS(ROW(_xlpm.ref),COLUMN(_xlpm.ref),4,1))</f>
        <v>A4</v>
      </c>
      <c r="BG300" s="4"/>
      <c r="BH300" s="1" t="b">
        <f ca="1"/>
        <v>1</v>
      </c>
      <c r="BI300" s="1" t="b">
        <f ca="1"/>
        <v>1</v>
      </c>
      <c r="BJ300" s="1" t="b">
        <f ca="1"/>
        <v>1</v>
      </c>
      <c r="BK300" s="1" t="b">
        <f ca="1"/>
        <v>1</v>
      </c>
      <c r="BL300" s="1" t="b">
        <f ca="1"/>
        <v>0</v>
      </c>
      <c r="BM300" s="1" t="b">
        <f ca="1"/>
        <v>0</v>
      </c>
      <c r="BN300" s="5" t="b">
        <f ca="1"/>
        <v>1</v>
      </c>
      <c r="BO300" s="4" t="b">
        <f ca="1"/>
        <v>1</v>
      </c>
      <c r="BP300" s="4" t="b">
        <f ca="1"/>
        <v>1</v>
      </c>
      <c r="BQ300" s="4" t="b">
        <f ca="1"/>
        <v>1</v>
      </c>
      <c r="BR300" s="4" t="b">
        <f ca="1"/>
        <v>1</v>
      </c>
      <c r="BS300" s="4" t="b">
        <f ca="1"/>
        <v>1</v>
      </c>
      <c r="BT300" s="4" t="b">
        <f ca="1"/>
        <v>0</v>
      </c>
      <c r="BU300" s="4" t="b">
        <f ca="1"/>
        <v>1</v>
      </c>
      <c r="BV300" s="4" t="b">
        <f ca="1"/>
        <v>1</v>
      </c>
      <c r="BW300" s="4" t="b">
        <f ca="1"/>
        <v>1</v>
      </c>
      <c r="BX300" s="4" t="b">
        <f ca="1"/>
        <v>1</v>
      </c>
      <c r="BY300" s="4" t="b">
        <f ca="1"/>
        <v>0</v>
      </c>
      <c r="BZ300" s="4" t="b">
        <f ca="1"/>
        <v>0</v>
      </c>
      <c r="CA300" s="4" t="b">
        <f ca="1"/>
        <v>0</v>
      </c>
      <c r="CB300" s="4" t="b">
        <f ca="1"/>
        <v>0</v>
      </c>
      <c r="CC300" s="4" t="b">
        <f ca="1"/>
        <v>1</v>
      </c>
      <c r="CD300" s="4" t="b">
        <f ca="1"/>
        <v>0</v>
      </c>
      <c r="CE300" s="4" t="b">
        <f ca="1"/>
        <v>0</v>
      </c>
      <c r="CF300" s="4" t="b">
        <f ca="1"/>
        <v>0</v>
      </c>
      <c r="CG300" s="57"/>
      <c r="CH300" s="57"/>
      <c r="CI300" s="57"/>
      <c r="CJ300" s="57"/>
      <c r="CK300" s="57"/>
      <c r="CL300" s="57"/>
      <c r="CM300" s="57"/>
      <c r="CN300" s="57"/>
      <c r="CO300" s="57"/>
      <c r="CP300" s="57"/>
      <c r="CQ300" s="57"/>
      <c r="CR300" s="57"/>
      <c r="CS300" s="57"/>
      <c r="CT300" s="57"/>
      <c r="CU300" s="57"/>
      <c r="CV300" s="57"/>
      <c r="CW300" s="57"/>
      <c r="CX300" s="57"/>
      <c r="CY300" s="57"/>
      <c r="CZ300" s="57"/>
      <c r="DA300" s="57"/>
      <c r="DB300" s="57"/>
      <c r="DC300" s="57"/>
      <c r="DD300" s="57"/>
      <c r="DE300" s="57"/>
      <c r="DF300" s="57"/>
      <c r="DG300" s="57"/>
      <c r="DH300" s="57"/>
      <c r="DI300" s="57"/>
      <c r="DJ300" s="57"/>
      <c r="DK300" s="57"/>
      <c r="DL300" s="57"/>
      <c r="DM300" s="57"/>
      <c r="DN300" s="57"/>
      <c r="DO300" s="57"/>
      <c r="DP300" s="57"/>
      <c r="DQ300" s="57"/>
      <c r="DR300" s="57"/>
      <c r="DS300" s="57"/>
      <c r="DT300" s="57"/>
      <c r="DU300" s="57"/>
      <c r="DV300" s="57"/>
      <c r="DW300" s="57"/>
      <c r="DX300" s="57"/>
      <c r="DY300" s="57"/>
      <c r="DZ300" s="57"/>
      <c r="EA300" s="57"/>
      <c r="EB300" s="57"/>
      <c r="EC300" s="57"/>
      <c r="ED300" s="57"/>
      <c r="EE300" s="57"/>
      <c r="EF300" s="57"/>
      <c r="EG300" s="57"/>
      <c r="EH300" s="57"/>
      <c r="EI300" s="57"/>
      <c r="EJ300" s="57"/>
      <c r="EK300" s="57"/>
      <c r="EL300" s="57"/>
      <c r="EM300" s="57"/>
      <c r="EN300" s="57"/>
      <c r="EO300" s="57"/>
      <c r="EP300" s="57"/>
      <c r="EQ300" s="57"/>
      <c r="ER300" s="57"/>
      <c r="ES300" s="57"/>
      <c r="ET300" s="57"/>
      <c r="EU300" s="57"/>
      <c r="EV300" s="57"/>
      <c r="EW300" s="57"/>
      <c r="EX300" s="57"/>
      <c r="EY300" s="57"/>
      <c r="EZ300" s="57"/>
      <c r="FA300" s="57"/>
      <c r="FB300" s="57"/>
      <c r="FC300" s="57"/>
      <c r="FD300" s="57"/>
      <c r="FE300" s="57"/>
      <c r="FF300" s="57"/>
      <c r="FG300" s="57"/>
      <c r="FH300" s="57"/>
      <c r="FI300" s="57"/>
      <c r="FJ300" s="57"/>
      <c r="FK300" s="57"/>
      <c r="FL300" s="57"/>
      <c r="FM300" s="57"/>
      <c r="FN300" s="57"/>
      <c r="FO300" s="57"/>
      <c r="FP300" s="57"/>
      <c r="FQ300" s="57"/>
      <c r="FR300" s="57"/>
      <c r="FS300" s="57"/>
      <c r="FT300" s="57"/>
      <c r="FU300" s="57"/>
      <c r="FV300" s="57"/>
      <c r="FW300" s="57"/>
      <c r="FX300" s="57"/>
      <c r="FY300" s="57"/>
      <c r="FZ300" s="57"/>
      <c r="GA300" s="57"/>
      <c r="GB300" s="57"/>
      <c r="GC300" s="57"/>
      <c r="GD300" s="57"/>
      <c r="GE300" s="57"/>
      <c r="GF300" s="57"/>
      <c r="GG300" s="57"/>
      <c r="GH300" s="57"/>
      <c r="GI300" s="57"/>
      <c r="GJ300" s="57"/>
      <c r="GK300" s="57"/>
      <c r="GL300" s="57"/>
      <c r="GM300" s="57"/>
      <c r="GN300" s="57"/>
      <c r="GO300" s="57"/>
      <c r="GP300" s="57"/>
      <c r="GQ300" s="57"/>
      <c r="GR300" s="57"/>
      <c r="GS300" s="57"/>
      <c r="GT300" s="57"/>
      <c r="GU300" s="57"/>
      <c r="GV300" s="57"/>
      <c r="GW300" s="57"/>
      <c r="GX300" s="57"/>
      <c r="GY300" s="57"/>
      <c r="GZ300" s="57"/>
      <c r="HA300" s="57"/>
      <c r="HB300" s="57"/>
      <c r="HC300" s="57"/>
      <c r="HD300" s="57"/>
      <c r="HE300" s="57"/>
      <c r="HF300" s="57"/>
      <c r="HG300" s="57"/>
      <c r="HH300" s="57"/>
      <c r="HI300" s="57"/>
      <c r="HJ300" s="57"/>
      <c r="HK300" s="57"/>
      <c r="HL300" s="57"/>
      <c r="HM300" s="57"/>
      <c r="HN300" s="57"/>
      <c r="HO300" s="57"/>
      <c r="HP300" s="57"/>
      <c r="HQ300" s="57"/>
      <c r="HR300" s="57"/>
      <c r="HS300" s="57"/>
      <c r="HT300" s="57"/>
      <c r="HU300" s="57"/>
      <c r="HV300" s="57"/>
      <c r="HW300" s="57"/>
      <c r="HX300" s="57"/>
      <c r="HY300" s="57"/>
      <c r="HZ300" s="57"/>
      <c r="IA300" s="57"/>
      <c r="IB300" s="57"/>
      <c r="IC300" s="57"/>
      <c r="ID300" s="57"/>
      <c r="IE300" s="57"/>
      <c r="IF300" s="57"/>
      <c r="IG300" s="57"/>
      <c r="IH300" s="57"/>
      <c r="II300" s="57"/>
      <c r="IJ300" s="57"/>
      <c r="IK300" s="57"/>
      <c r="IL300" s="57"/>
      <c r="IM300" s="57"/>
      <c r="IN300" s="57"/>
      <c r="IO300" s="57"/>
      <c r="IP300" s="57"/>
      <c r="IQ300" s="57"/>
      <c r="IR300" s="57"/>
      <c r="IS300" s="57"/>
      <c r="IT300" s="57"/>
      <c r="IU300" s="57"/>
      <c r="IV300" s="57"/>
      <c r="IW300" s="57"/>
      <c r="IX300" s="57"/>
      <c r="IY300" s="57"/>
      <c r="IZ300" s="57"/>
      <c r="JA300" s="57"/>
      <c r="JB300" s="57"/>
      <c r="JC300" s="57"/>
      <c r="JD300" s="57"/>
      <c r="JE300" s="57"/>
      <c r="JF300" s="57"/>
      <c r="JG300" s="57"/>
      <c r="JH300" s="57"/>
      <c r="JI300" s="57"/>
      <c r="JJ300" s="57"/>
      <c r="JK300" s="57"/>
      <c r="JL300" s="57"/>
      <c r="JM300" s="57"/>
      <c r="JN300" s="57"/>
      <c r="JO300" s="57"/>
      <c r="JP300" s="57"/>
      <c r="JQ300" s="57"/>
      <c r="JR300" s="57"/>
      <c r="JS300" s="57"/>
      <c r="JT300" s="57"/>
      <c r="JU300" s="57"/>
      <c r="JV300" s="57"/>
      <c r="JW300" s="57"/>
      <c r="JX300" s="57"/>
      <c r="JY300" s="57"/>
      <c r="JZ300" s="57"/>
      <c r="KA300" s="57"/>
      <c r="KB300" s="57"/>
      <c r="KC300" s="57"/>
      <c r="KD300" s="57"/>
      <c r="KE300" s="57"/>
      <c r="KF300" s="57"/>
      <c r="KG300" s="57"/>
      <c r="KH300" s="57"/>
      <c r="KI300" s="57"/>
      <c r="KJ300" s="57"/>
      <c r="KK300" s="57"/>
      <c r="KL300" s="57"/>
      <c r="KM300" s="57"/>
      <c r="KN300" s="57"/>
      <c r="KO300" s="57"/>
      <c r="KP300" s="57"/>
      <c r="KQ300" s="57"/>
      <c r="KR300" s="57"/>
      <c r="KS300" s="57"/>
      <c r="KT300" s="57"/>
      <c r="KU300" s="57"/>
      <c r="KV300" s="57"/>
      <c r="KW300" s="57"/>
      <c r="KX300" s="57"/>
      <c r="KY300" s="57"/>
      <c r="KZ300" s="57"/>
      <c r="LA300" s="57"/>
      <c r="LB300" s="57"/>
      <c r="LC300" s="57"/>
      <c r="LD300" s="57"/>
      <c r="LE300" s="57"/>
      <c r="LF300" s="57"/>
      <c r="LG300" s="57"/>
      <c r="LH300" s="57"/>
      <c r="LI300" s="57"/>
      <c r="LJ300" s="57"/>
      <c r="LK300" s="57"/>
      <c r="LL300" s="57"/>
      <c r="LM300" s="57"/>
      <c r="LN300" s="57"/>
      <c r="LO300" s="57"/>
      <c r="LP300" s="57"/>
      <c r="LQ300" s="57"/>
      <c r="LR300" s="57"/>
      <c r="LS300" s="57"/>
      <c r="LT300" s="57"/>
      <c r="LU300" s="57"/>
      <c r="LV300" s="57"/>
      <c r="LW300" s="57"/>
      <c r="LX300" s="57"/>
      <c r="LY300" s="57"/>
      <c r="LZ300" s="57"/>
      <c r="MA300" s="57"/>
      <c r="MB300" s="57"/>
      <c r="MC300" s="57"/>
      <c r="MD300" s="57"/>
      <c r="ME300" s="57"/>
      <c r="MF300" s="57"/>
      <c r="MG300" s="57"/>
      <c r="MH300" s="57"/>
      <c r="MI300" s="57"/>
      <c r="MJ300" s="57"/>
      <c r="MK300" s="57"/>
      <c r="ML300" s="57"/>
      <c r="MM300" s="57"/>
      <c r="MN300" s="57"/>
      <c r="MO300" s="57"/>
      <c r="MP300" s="57"/>
      <c r="MQ300" s="57"/>
      <c r="MR300" s="57"/>
      <c r="MS300" s="57"/>
      <c r="MT300" s="57"/>
      <c r="MU300" s="57"/>
      <c r="MV300" s="57"/>
      <c r="MW300" s="57"/>
      <c r="MX300" s="57"/>
      <c r="MY300" s="57"/>
      <c r="MZ300" s="57"/>
      <c r="NA300" s="57"/>
      <c r="NB300" s="57"/>
      <c r="NC300" s="57"/>
      <c r="ND300" s="57"/>
      <c r="NE300" s="57"/>
      <c r="NF300" s="57"/>
      <c r="NG300" s="57"/>
      <c r="NH300" s="57"/>
      <c r="NI300" s="57"/>
      <c r="NJ300" s="57"/>
      <c r="NK300" s="57"/>
      <c r="NL300" s="57"/>
      <c r="NM300" s="57"/>
      <c r="NN300" s="57"/>
      <c r="NO300" s="57"/>
      <c r="NP300" s="57"/>
      <c r="NQ300" s="57"/>
      <c r="NR300" s="57"/>
      <c r="NS300" s="57"/>
      <c r="NT300" s="57"/>
      <c r="NU300" s="57"/>
      <c r="NV300" s="57"/>
      <c r="NW300" s="57"/>
      <c r="NX300" s="57"/>
      <c r="NY300" s="57"/>
      <c r="NZ300" s="57"/>
      <c r="OA300" s="57"/>
      <c r="OB300" s="57"/>
      <c r="OC300" s="57"/>
      <c r="OD300" s="57"/>
      <c r="OE300" s="57"/>
      <c r="OF300" s="57"/>
      <c r="OG300" s="57"/>
      <c r="OH300" s="57"/>
      <c r="OI300" s="57"/>
      <c r="OJ300" s="57"/>
      <c r="OK300" s="57"/>
      <c r="OL300" s="57"/>
      <c r="OM300" s="57"/>
      <c r="ON300" s="57"/>
      <c r="OO300" s="57"/>
      <c r="OP300" s="57"/>
      <c r="OQ300" s="57"/>
      <c r="OR300" s="57"/>
      <c r="OS300" s="57"/>
      <c r="OT300" s="57"/>
      <c r="OU300" s="57"/>
      <c r="OV300" s="57"/>
      <c r="OW300" s="57"/>
      <c r="OX300" s="57"/>
      <c r="OY300" s="57"/>
      <c r="OZ300" s="57"/>
    </row>
    <row r="301" spans="1:416" ht="14.85" customHeight="1">
      <c r="A301" s="57"/>
      <c r="B301" s="57"/>
      <c r="C301" s="57"/>
      <c r="D301" s="57"/>
      <c r="E301" s="57"/>
      <c r="F301" s="57"/>
      <c r="G301" s="87"/>
      <c r="H301" s="57"/>
      <c r="I301" s="57"/>
      <c r="J301" s="57"/>
      <c r="K301" s="57"/>
      <c r="L301" s="57"/>
      <c r="M301" s="57"/>
      <c r="N301" s="57"/>
      <c r="O301" s="57"/>
      <c r="P301" s="57"/>
      <c r="Q301" s="57"/>
      <c r="R301" s="57"/>
      <c r="S301" s="57"/>
      <c r="T301" s="57"/>
      <c r="U301" s="57"/>
      <c r="V301" s="57"/>
      <c r="W301" s="57"/>
      <c r="X301" s="57"/>
      <c r="Y301" s="57"/>
      <c r="Z301" s="57"/>
      <c r="AA301" s="57"/>
      <c r="AB301" s="57"/>
      <c r="AC301" s="57"/>
      <c r="AD301" s="57"/>
      <c r="AE301" s="57"/>
      <c r="AF301" s="57"/>
      <c r="AH301" s="4" t="str" cm="1">
        <f t="array" aca="1" ref="AH301" ca="1">_xlfn.LET(
_xlpm.startCell, INDIRECT(G277),
_xlpm.row, IF(_xlfn.XLOOKUP(LEFT(H277),$L$157:$L$164,$M$157:$M$164,,0,1),--RIGHT(H277)*_xlfn.XLOOKUP(LEFT(H277),$L$157:$L$164,$O$157:$O$164,,0,1),0),
_xlpm.col, IF(_xlfn.XLOOKUP(LEFT(H277),$L$157:$L$164,$N$157:$N$164,,0,1),--RIGHT(H277)*_xlfn.XLOOKUP(LEFT(H277),$L$157:$L$164,$P$157:$P$164,,0,1),0),
_xlpm.adjRow, IF(ROW(_xlpm.startCell) + _xlpm.row &lt;= 0, 1, _xlpm.row),
_xlpm.adjCol, IF(COLUMN(_xlpm.startCell) + _xlpm.col &lt;= 0, 1, _xlpm.col),
_xlpm.ref, OFFSET(INDIRECT(G277),_xlpm.adjRow,_xlpm.adjCol,1,1),
ADDRESS(ROW(_xlpm.ref),COLUMN(_xlpm.ref),4,1))</f>
        <v>N7</v>
      </c>
      <c r="AI301" s="4" t="str" cm="1">
        <f t="array" aca="1" ref="AI301" ca="1">_xlfn.LET(
_xlpm.startCell, INDIRECT(AH277),
_xlpm.row, IF(_xlfn.XLOOKUP(LEFT(I277),$L$157:$L$164,$M$157:$M$164,,0,1),--RIGHT(I277)*_xlfn.XLOOKUP(LEFT(I277),$L$157:$L$164,$O$157:$O$164,,0,1),0),
_xlpm.col, IF(_xlfn.XLOOKUP(LEFT(I277),$L$157:$L$164,$N$157:$N$164,,0,1),--RIGHT(I277)*_xlfn.XLOOKUP(LEFT(I277),$L$157:$L$164,$P$157:$P$164,,0,1),0),
_xlpm.adjRow, IF(ROW(_xlpm.startCell) + _xlpm.row &lt;= 0, 1, _xlpm.row),
_xlpm.adjCol, IF(COLUMN(_xlpm.startCell) + _xlpm.col &lt;= 0, 1, _xlpm.col),
_xlpm.ref, OFFSET(INDIRECT(AH277),_xlpm.adjRow,_xlpm.adjCol,1,1),
ADDRESS(ROW(_xlpm.ref),COLUMN(_xlpm.ref),4,1))</f>
        <v>S3</v>
      </c>
      <c r="AJ301" s="4" t="str" cm="1">
        <f t="array" aca="1" ref="AJ301" ca="1">_xlfn.LET(
_xlpm.startCell, INDIRECT(AI277),
_xlpm.row, IF(_xlfn.XLOOKUP(LEFT(J277),$L$157:$L$164,$M$157:$M$164,,0,1),--RIGHT(J277)*_xlfn.XLOOKUP(LEFT(J277),$L$157:$L$164,$O$157:$O$164,,0,1),0),
_xlpm.col, IF(_xlfn.XLOOKUP(LEFT(J277),$L$157:$L$164,$N$157:$N$164,,0,1),--RIGHT(J277)*_xlfn.XLOOKUP(LEFT(J277),$L$157:$L$164,$P$157:$P$164,,0,1),0),
_xlpm.adjRow, IF(ROW(_xlpm.startCell) + _xlpm.row &lt;= 0, 1, _xlpm.row),
_xlpm.adjCol, IF(COLUMN(_xlpm.startCell) + _xlpm.col &lt;= 0, 1, _xlpm.col),
_xlpm.ref, OFFSET(INDIRECT(AI277),_xlpm.adjRow,_xlpm.adjCol,1,1),
ADDRESS(ROW(_xlpm.ref),COLUMN(_xlpm.ref),4,1))</f>
        <v>N8</v>
      </c>
      <c r="AK301" s="4" t="str" cm="1">
        <f t="array" aca="1" ref="AK301" ca="1">_xlfn.LET(
_xlpm.startCell, INDIRECT(AJ277),
_xlpm.row, IF(_xlfn.XLOOKUP(LEFT(K277),$L$157:$L$164,$M$157:$M$164,,0,1),--RIGHT(K277)*_xlfn.XLOOKUP(LEFT(K277),$L$157:$L$164,$O$157:$O$164,,0,1),0),
_xlpm.col, IF(_xlfn.XLOOKUP(LEFT(K277),$L$157:$L$164,$N$157:$N$164,,0,1),--RIGHT(K277)*_xlfn.XLOOKUP(LEFT(K277),$L$157:$L$164,$P$157:$P$164,,0,1),0),
_xlpm.adjRow, IF(ROW(_xlpm.startCell) + _xlpm.row &lt;= 0, 1, _xlpm.row),
_xlpm.adjCol, IF(COLUMN(_xlpm.startCell) + _xlpm.col &lt;= 0, 1, _xlpm.col),
_xlpm.ref, OFFSET(INDIRECT(AJ277),_xlpm.adjRow,_xlpm.adjCol,1,1),
ADDRESS(ROW(_xlpm.ref),COLUMN(_xlpm.ref),4,1))</f>
        <v>N12</v>
      </c>
      <c r="AL301" s="4" t="str" cm="1">
        <f t="array" aca="1" ref="AL301" ca="1">_xlfn.LET(
_xlpm.startCell, INDIRECT(AK277),
_xlpm.row, IF(_xlfn.XLOOKUP(LEFT(L277),$L$157:$L$164,$M$157:$M$164,,0,1),--RIGHT(L277)*_xlfn.XLOOKUP(LEFT(L277),$L$157:$L$164,$O$157:$O$164,,0,1),0),
_xlpm.col, IF(_xlfn.XLOOKUP(LEFT(L277),$L$157:$L$164,$N$157:$N$164,,0,1),--RIGHT(L277)*_xlfn.XLOOKUP(LEFT(L277),$L$157:$L$164,$P$157:$P$164,,0,1),0),
_xlpm.adjRow, IF(ROW(_xlpm.startCell) + _xlpm.row &lt;= 0, 1, _xlpm.row),
_xlpm.adjCol, IF(COLUMN(_xlpm.startCell) + _xlpm.col &lt;= 0, 1, _xlpm.col),
_xlpm.ref, OFFSET(INDIRECT(AK277),_xlpm.adjRow,_xlpm.adjCol,1,1),
ADDRESS(ROW(_xlpm.ref),COLUMN(_xlpm.ref),4,1))</f>
        <v>N20</v>
      </c>
      <c r="AM301" s="4" t="str" cm="1">
        <f t="array" aca="1" ref="AM301" ca="1">_xlfn.LET(
_xlpm.startCell, INDIRECT(AL277),
_xlpm.row, IF(_xlfn.XLOOKUP(LEFT(M277),$L$157:$L$164,$M$157:$M$164,,0,1),--RIGHT(M277)*_xlfn.XLOOKUP(LEFT(M277),$L$157:$L$164,$O$157:$O$164,,0,1),0),
_xlpm.col, IF(_xlfn.XLOOKUP(LEFT(M277),$L$157:$L$164,$N$157:$N$164,,0,1),--RIGHT(M277)*_xlfn.XLOOKUP(LEFT(M277),$L$157:$L$164,$P$157:$P$164,,0,1),0),
_xlpm.adjRow, IF(ROW(_xlpm.startCell) + _xlpm.row &lt;= 0, 1, _xlpm.row),
_xlpm.adjCol, IF(COLUMN(_xlpm.startCell) + _xlpm.col &lt;= 0, 1, _xlpm.col),
_xlpm.ref, OFFSET(INDIRECT(AL277),_xlpm.adjRow,_xlpm.adjCol,1,1),
ADDRESS(ROW(_xlpm.ref),COLUMN(_xlpm.ref),4,1))</f>
        <v>I20</v>
      </c>
      <c r="AN301" s="4" t="str" cm="1">
        <f t="array" aca="1" ref="AN301" ca="1">_xlfn.LET(
_xlpm.startCell, INDIRECT(AM277),
_xlpm.row, IF(_xlfn.XLOOKUP(LEFT(N277),$L$157:$L$164,$M$157:$M$164,,0,1),--RIGHT(N277)*_xlfn.XLOOKUP(LEFT(N277),$L$157:$L$164,$O$157:$O$164,,0,1),0),
_xlpm.col, IF(_xlfn.XLOOKUP(LEFT(N277),$L$157:$L$164,$N$157:$N$164,,0,1),--RIGHT(N277)*_xlfn.XLOOKUP(LEFT(N277),$L$157:$L$164,$P$157:$P$164,,0,1),0),
_xlpm.adjRow, IF(ROW(_xlpm.startCell) + _xlpm.row &lt;= 0, 1, _xlpm.row),
_xlpm.adjCol, IF(COLUMN(_xlpm.startCell) + _xlpm.col &lt;= 0, 1, _xlpm.col),
_xlpm.ref, OFFSET(INDIRECT(AM277),_xlpm.adjRow,_xlpm.adjCol,1,1),
ADDRESS(ROW(_xlpm.ref),COLUMN(_xlpm.ref),4,1))</f>
        <v>I21</v>
      </c>
      <c r="AO301" s="4" t="str" cm="1">
        <f t="array" aca="1" ref="AO301" ca="1">_xlfn.LET(
_xlpm.startCell, INDIRECT(AN277),
_xlpm.row, IF(_xlfn.XLOOKUP(LEFT(O277),$L$157:$L$164,$M$157:$M$164,,0,1),--RIGHT(O277)*_xlfn.XLOOKUP(LEFT(O277),$L$157:$L$164,$O$157:$O$164,,0,1),0),
_xlpm.col, IF(_xlfn.XLOOKUP(LEFT(O277),$L$157:$L$164,$N$157:$N$164,,0,1),--RIGHT(O277)*_xlfn.XLOOKUP(LEFT(O277),$L$157:$L$164,$P$157:$P$164,,0,1),0),
_xlpm.adjRow, IF(ROW(_xlpm.startCell) + _xlpm.row &lt;= 0, 1, _xlpm.row),
_xlpm.adjCol, IF(COLUMN(_xlpm.startCell) + _xlpm.col &lt;= 0, 1, _xlpm.col),
_xlpm.ref, OFFSET(INDIRECT(AN277),_xlpm.adjRow,_xlpm.adjCol,1,1),
ADDRESS(ROW(_xlpm.ref),COLUMN(_xlpm.ref),4,1))</f>
        <v>J20</v>
      </c>
      <c r="AP301" s="4" t="str" cm="1">
        <f t="array" aca="1" ref="AP301" ca="1">_xlfn.LET(
_xlpm.startCell, INDIRECT(AO277),
_xlpm.row, IF(_xlfn.XLOOKUP(LEFT(P277),$L$157:$L$164,$M$157:$M$164,,0,1),--RIGHT(P277)*_xlfn.XLOOKUP(LEFT(P277),$L$157:$L$164,$O$157:$O$164,,0,1),0),
_xlpm.col, IF(_xlfn.XLOOKUP(LEFT(P277),$L$157:$L$164,$N$157:$N$164,,0,1),--RIGHT(P277)*_xlfn.XLOOKUP(LEFT(P277),$L$157:$L$164,$P$157:$P$164,,0,1),0),
_xlpm.adjRow, IF(ROW(_xlpm.startCell) + _xlpm.row &lt;= 0, 1, _xlpm.row),
_xlpm.adjCol, IF(COLUMN(_xlpm.startCell) + _xlpm.col &lt;= 0, 1, _xlpm.col),
_xlpm.ref, OFFSET(INDIRECT(AO277),_xlpm.adjRow,_xlpm.adjCol,1,1),
ADDRESS(ROW(_xlpm.ref),COLUMN(_xlpm.ref),4,1))</f>
        <v>C13</v>
      </c>
      <c r="AQ301" s="4" t="str" cm="1">
        <f t="array" aca="1" ref="AQ301" ca="1">_xlfn.LET(
_xlpm.startCell, INDIRECT(AP277),
_xlpm.row, IF(_xlfn.XLOOKUP(LEFT(Q277),$L$157:$L$164,$M$157:$M$164,,0,1),--RIGHT(Q277)*_xlfn.XLOOKUP(LEFT(Q277),$L$157:$L$164,$O$157:$O$164,,0,1),0),
_xlpm.col, IF(_xlfn.XLOOKUP(LEFT(Q277),$L$157:$L$164,$N$157:$N$164,,0,1),--RIGHT(Q277)*_xlfn.XLOOKUP(LEFT(Q277),$L$157:$L$164,$P$157:$P$164,,0,1),0),
_xlpm.adjRow, IF(ROW(_xlpm.startCell) + _xlpm.row &lt;= 0, 1, _xlpm.row),
_xlpm.adjCol, IF(COLUMN(_xlpm.startCell) + _xlpm.col &lt;= 0, 1, _xlpm.col),
_xlpm.ref, OFFSET(INDIRECT(AP277),_xlpm.adjRow,_xlpm.adjCol,1,1),
ADDRESS(ROW(_xlpm.ref),COLUMN(_xlpm.ref),4,1))</f>
        <v>I17</v>
      </c>
      <c r="AR301" s="4" t="str" cm="1">
        <f t="array" aca="1" ref="AR301" ca="1">_xlfn.LET(
_xlpm.startCell, INDIRECT(AQ277),
_xlpm.row, IF(_xlfn.XLOOKUP(LEFT(R277),$L$157:$L$164,$M$157:$M$164,,0,1),--RIGHT(R277)*_xlfn.XLOOKUP(LEFT(R277),$L$157:$L$164,$O$157:$O$164,,0,1),0),
_xlpm.col, IF(_xlfn.XLOOKUP(LEFT(R277),$L$157:$L$164,$N$157:$N$164,,0,1),--RIGHT(R277)*_xlfn.XLOOKUP(LEFT(R277),$L$157:$L$164,$P$157:$P$164,,0,1),0),
_xlpm.adjRow, IF(ROW(_xlpm.startCell) + _xlpm.row &lt;= 0, 1, _xlpm.row),
_xlpm.adjCol, IF(COLUMN(_xlpm.startCell) + _xlpm.col &lt;= 0, 1, _xlpm.col),
_xlpm.ref, OFFSET(INDIRECT(AQ277),_xlpm.adjRow,_xlpm.adjCol,1,1),
ADDRESS(ROW(_xlpm.ref),COLUMN(_xlpm.ref),4,1))</f>
        <v>Q17</v>
      </c>
      <c r="AS301" s="4" t="str" cm="1">
        <f t="array" aca="1" ref="AS301" ca="1">_xlfn.LET(
_xlpm.startCell, INDIRECT(AR277),
_xlpm.row, IF(_xlfn.XLOOKUP(LEFT(S277),$L$157:$L$164,$M$157:$M$164,,0,1),--RIGHT(S277)*_xlfn.XLOOKUP(LEFT(S277),$L$157:$L$164,$O$157:$O$164,,0,1),0),
_xlpm.col, IF(_xlfn.XLOOKUP(LEFT(S277),$L$157:$L$164,$N$157:$N$164,,0,1),--RIGHT(S277)*_xlfn.XLOOKUP(LEFT(S277),$L$157:$L$164,$P$157:$P$164,,0,1),0),
_xlpm.adjRow, IF(ROW(_xlpm.startCell) + _xlpm.row &lt;= 0, 1, _xlpm.row),
_xlpm.adjCol, IF(COLUMN(_xlpm.startCell) + _xlpm.col &lt;= 0, 1, _xlpm.col),
_xlpm.ref, OFFSET(INDIRECT(AR277),_xlpm.adjRow,_xlpm.adjCol,1,1),
ADDRESS(ROW(_xlpm.ref),COLUMN(_xlpm.ref),4,1))</f>
        <v>L17</v>
      </c>
      <c r="AT301" s="4" t="str" cm="1">
        <f t="array" aca="1" ref="AT301" ca="1">_xlfn.LET(
_xlpm.startCell, INDIRECT(AS277),
_xlpm.row, IF(_xlfn.XLOOKUP(LEFT(T277),$L$157:$L$164,$M$157:$M$164,,0,1),--RIGHT(T277)*_xlfn.XLOOKUP(LEFT(T277),$L$157:$L$164,$O$157:$O$164,,0,1),0),
_xlpm.col, IF(_xlfn.XLOOKUP(LEFT(T277),$L$157:$L$164,$N$157:$N$164,,0,1),--RIGHT(T277)*_xlfn.XLOOKUP(LEFT(T277),$L$157:$L$164,$P$157:$P$164,,0,1),0),
_xlpm.adjRow, IF(ROW(_xlpm.startCell) + _xlpm.row &lt;= 0, 1, _xlpm.row),
_xlpm.adjCol, IF(COLUMN(_xlpm.startCell) + _xlpm.col &lt;= 0, 1, _xlpm.col),
_xlpm.ref, OFFSET(INDIRECT(AS277),_xlpm.adjRow,_xlpm.adjCol,1,1),
ADDRESS(ROW(_xlpm.ref),COLUMN(_xlpm.ref),4,1))</f>
        <v>L13</v>
      </c>
      <c r="AU301" s="4" t="str" cm="1">
        <f t="array" aca="1" ref="AU301" ca="1">_xlfn.LET(
_xlpm.startCell, INDIRECT(AT277),
_xlpm.row, IF(_xlfn.XLOOKUP(LEFT(U277),$L$157:$L$164,$M$157:$M$164,,0,1),--RIGHT(U277)*_xlfn.XLOOKUP(LEFT(U277),$L$157:$L$164,$O$157:$O$164,,0,1),0),
_xlpm.col, IF(_xlfn.XLOOKUP(LEFT(U277),$L$157:$L$164,$N$157:$N$164,,0,1),--RIGHT(U277)*_xlfn.XLOOKUP(LEFT(U277),$L$157:$L$164,$P$157:$P$164,,0,1),0),
_xlpm.adjRow, IF(ROW(_xlpm.startCell) + _xlpm.row &lt;= 0, 1, _xlpm.row),
_xlpm.adjCol, IF(COLUMN(_xlpm.startCell) + _xlpm.col &lt;= 0, 1, _xlpm.col),
_xlpm.ref, OFFSET(INDIRECT(AT277),_xlpm.adjRow,_xlpm.adjCol,1,1),
ADDRESS(ROW(_xlpm.ref),COLUMN(_xlpm.ref),4,1))</f>
        <v>Q13</v>
      </c>
      <c r="AV301" s="4" t="str" cm="1">
        <f t="array" aca="1" ref="AV301" ca="1">_xlfn.LET(
_xlpm.startCell, INDIRECT(AU277),
_xlpm.row, IF(_xlfn.XLOOKUP(LEFT(V277),$L$157:$L$164,$M$157:$M$164,,0,1),--RIGHT(V277)*_xlfn.XLOOKUP(LEFT(V277),$L$157:$L$164,$O$157:$O$164,,0,1),0),
_xlpm.col, IF(_xlfn.XLOOKUP(LEFT(V277),$L$157:$L$164,$N$157:$N$164,,0,1),--RIGHT(V277)*_xlfn.XLOOKUP(LEFT(V277),$L$157:$L$164,$P$157:$P$164,,0,1),0),
_xlpm.adjRow, IF(ROW(_xlpm.startCell) + _xlpm.row &lt;= 0, 1, _xlpm.row),
_xlpm.adjCol, IF(COLUMN(_xlpm.startCell) + _xlpm.col &lt;= 0, 1, _xlpm.col),
_xlpm.ref, OFFSET(INDIRECT(AU277),_xlpm.adjRow,_xlpm.adjCol,1,1),
ADDRESS(ROW(_xlpm.ref),COLUMN(_xlpm.ref),4,1))</f>
        <v>J6</v>
      </c>
      <c r="AW301" s="4" t="str" cm="1">
        <f t="array" aca="1" ref="AW301" ca="1">_xlfn.LET(
_xlpm.startCell, INDIRECT(AV277),
_xlpm.row, IF(_xlfn.XLOOKUP(LEFT(W277),$L$157:$L$164,$M$157:$M$164,,0,1),--RIGHT(W277)*_xlfn.XLOOKUP(LEFT(W277),$L$157:$L$164,$O$157:$O$164,,0,1),0),
_xlpm.col, IF(_xlfn.XLOOKUP(LEFT(W277),$L$157:$L$164,$N$157:$N$164,,0,1),--RIGHT(W277)*_xlfn.XLOOKUP(LEFT(W277),$L$157:$L$164,$P$157:$P$164,,0,1),0),
_xlpm.adjRow, IF(ROW(_xlpm.startCell) + _xlpm.row &lt;= 0, 1, _xlpm.row),
_xlpm.adjCol, IF(COLUMN(_xlpm.startCell) + _xlpm.col &lt;= 0, 1, _xlpm.col),
_xlpm.ref, OFFSET(INDIRECT(AV277),_xlpm.adjRow,_xlpm.adjCol,1,1),
ADDRESS(ROW(_xlpm.ref),COLUMN(_xlpm.ref),4,1))</f>
        <v>E8</v>
      </c>
      <c r="AX301" s="4" t="str" cm="1">
        <f t="array" aca="1" ref="AX301" ca="1">_xlfn.LET(
_xlpm.startCell, INDIRECT(AW277),
_xlpm.row, IF(_xlfn.XLOOKUP(LEFT(X277),$L$157:$L$164,$M$157:$M$164,,0,1),--RIGHT(X277)*_xlfn.XLOOKUP(LEFT(X277),$L$157:$L$164,$O$157:$O$164,,0,1),0),
_xlpm.col, IF(_xlfn.XLOOKUP(LEFT(X277),$L$157:$L$164,$N$157:$N$164,,0,1),--RIGHT(X277)*_xlfn.XLOOKUP(LEFT(X277),$L$157:$L$164,$P$157:$P$164,,0,1),0),
_xlpm.adjRow, IF(ROW(_xlpm.startCell) + _xlpm.row &lt;= 0, 1, _xlpm.row),
_xlpm.adjCol, IF(COLUMN(_xlpm.startCell) + _xlpm.col &lt;= 0, 1, _xlpm.col),
_xlpm.ref, OFFSET(INDIRECT(AW277),_xlpm.adjRow,_xlpm.adjCol,1,1),
ADDRESS(ROW(_xlpm.ref),COLUMN(_xlpm.ref),4,1))</f>
        <v>E2</v>
      </c>
      <c r="AY301" s="4" t="str" cm="1">
        <f t="array" aca="1" ref="AY301" ca="1">_xlfn.LET(
_xlpm.startCell, INDIRECT(AX277),
_xlpm.row, IF(_xlfn.XLOOKUP(LEFT(Y277),$L$157:$L$164,$M$157:$M$164,,0,1),--RIGHT(Y277)*_xlfn.XLOOKUP(LEFT(Y277),$L$157:$L$164,$O$157:$O$164,,0,1),0),
_xlpm.col, IF(_xlfn.XLOOKUP(LEFT(Y277),$L$157:$L$164,$N$157:$N$164,,0,1),--RIGHT(Y277)*_xlfn.XLOOKUP(LEFT(Y277),$L$157:$L$164,$P$157:$P$164,,0,1),0),
_xlpm.adjRow, IF(ROW(_xlpm.startCell) + _xlpm.row &lt;= 0, 1, _xlpm.row),
_xlpm.adjCol, IF(COLUMN(_xlpm.startCell) + _xlpm.col &lt;= 0, 1, _xlpm.col),
_xlpm.ref, OFFSET(INDIRECT(AX277),_xlpm.adjRow,_xlpm.adjCol,1,1),
ADDRESS(ROW(_xlpm.ref),COLUMN(_xlpm.ref),4,1))</f>
        <v>K2</v>
      </c>
      <c r="AZ301" s="4" t="str" cm="1">
        <f t="array" aca="1" ref="AZ301" ca="1">_xlfn.LET(
_xlpm.startCell, INDIRECT(AY277),
_xlpm.row, IF(_xlfn.XLOOKUP(LEFT(Z277),$L$157:$L$164,$M$157:$M$164,,0,1),--RIGHT(Z277)*_xlfn.XLOOKUP(LEFT(Z277),$L$157:$L$164,$O$157:$O$164,,0,1),0),
_xlpm.col, IF(_xlfn.XLOOKUP(LEFT(Z277),$L$157:$L$164,$N$157:$N$164,,0,1),--RIGHT(Z277)*_xlfn.XLOOKUP(LEFT(Z277),$L$157:$L$164,$P$157:$P$164,,0,1),0),
_xlpm.adjRow, IF(ROW(_xlpm.startCell) + _xlpm.row &lt;= 0, 1, _xlpm.row),
_xlpm.adjCol, IF(COLUMN(_xlpm.startCell) + _xlpm.col &lt;= 0, 1, _xlpm.col),
_xlpm.ref, OFFSET(INDIRECT(AY277),_xlpm.adjRow,_xlpm.adjCol,1,1),
ADDRESS(ROW(_xlpm.ref),COLUMN(_xlpm.ref),4,1))</f>
        <v>J8</v>
      </c>
      <c r="BA301" s="4" t="str" cm="1">
        <f t="array" aca="1" ref="BA301" ca="1">_xlfn.LET(
_xlpm.startCell, INDIRECT(AZ277),
_xlpm.row, IF(_xlfn.XLOOKUP(LEFT(AA277),$L$157:$L$164,$M$157:$M$164,,0,1),--RIGHT(AA277)*_xlfn.XLOOKUP(LEFT(AA277),$L$157:$L$164,$O$157:$O$164,,0,1),0),
_xlpm.col, IF(_xlfn.XLOOKUP(LEFT(AA277),$L$157:$L$164,$N$157:$N$164,,0,1),--RIGHT(AA277)*_xlfn.XLOOKUP(LEFT(AA277),$L$157:$L$164,$P$157:$P$164,,0,1),0),
_xlpm.adjRow, IF(ROW(_xlpm.startCell) + _xlpm.row &lt;= 0, 1, _xlpm.row),
_xlpm.adjCol, IF(COLUMN(_xlpm.startCell) + _xlpm.col &lt;= 0, 1, _xlpm.col),
_xlpm.ref, OFFSET(INDIRECT(AZ277),_xlpm.adjRow,_xlpm.adjCol,1,1),
ADDRESS(ROW(_xlpm.ref),COLUMN(_xlpm.ref),4,1))</f>
        <v>L8</v>
      </c>
      <c r="BB301" s="4" t="str" cm="1">
        <f t="array" aca="1" ref="BB301" ca="1">_xlfn.LET(
_xlpm.startCell, INDIRECT(BA277),
_xlpm.row, IF(_xlfn.XLOOKUP(LEFT(AB277),$L$157:$L$164,$M$157:$M$164,,0,1),--RIGHT(AB277)*_xlfn.XLOOKUP(LEFT(AB277),$L$157:$L$164,$O$157:$O$164,,0,1),0),
_xlpm.col, IF(_xlfn.XLOOKUP(LEFT(AB277),$L$157:$L$164,$N$157:$N$164,,0,1),--RIGHT(AB277)*_xlfn.XLOOKUP(LEFT(AB277),$L$157:$L$164,$P$157:$P$164,,0,1),0),
_xlpm.adjRow, IF(ROW(_xlpm.startCell) + _xlpm.row &lt;= 0, 1, _xlpm.row),
_xlpm.adjCol, IF(COLUMN(_xlpm.startCell) + _xlpm.col &lt;= 0, 1, _xlpm.col),
_xlpm.ref, OFFSET(INDIRECT(BA277),_xlpm.adjRow,_xlpm.adjCol,1,1),
ADDRESS(ROW(_xlpm.ref),COLUMN(_xlpm.ref),4,1))</f>
        <v>I8</v>
      </c>
      <c r="BC301" s="4" t="str" cm="1">
        <f t="array" aca="1" ref="BC301" ca="1">_xlfn.LET(
_xlpm.startCell, INDIRECT(BB277),
_xlpm.row, IF(_xlfn.XLOOKUP(LEFT(AC277),$L$157:$L$164,$M$157:$M$164,,0,1),--RIGHT(AC277)*_xlfn.XLOOKUP(LEFT(AC277),$L$157:$L$164,$O$157:$O$164,,0,1),0),
_xlpm.col, IF(_xlfn.XLOOKUP(LEFT(AC277),$L$157:$L$164,$N$157:$N$164,,0,1),--RIGHT(AC277)*_xlfn.XLOOKUP(LEFT(AC277),$L$157:$L$164,$P$157:$P$164,,0,1),0),
_xlpm.adjRow, IF(ROW(_xlpm.startCell) + _xlpm.row &lt;= 0, 1, _xlpm.row),
_xlpm.adjCol, IF(COLUMN(_xlpm.startCell) + _xlpm.col &lt;= 0, 1, _xlpm.col),
_xlpm.ref, OFFSET(INDIRECT(BB277),_xlpm.adjRow,_xlpm.adjCol,1,1),
ADDRESS(ROW(_xlpm.ref),COLUMN(_xlpm.ref),4,1))</f>
        <v>I15</v>
      </c>
      <c r="BD301" s="4" t="str" cm="1">
        <f t="array" aca="1" ref="BD301" ca="1">_xlfn.LET(
_xlpm.startCell, INDIRECT(BC277),
_xlpm.row, IF(_xlfn.XLOOKUP(LEFT(AD277),$L$157:$L$164,$M$157:$M$164,,0,1),--RIGHT(AD277)*_xlfn.XLOOKUP(LEFT(AD277),$L$157:$L$164,$O$157:$O$164,,0,1),0),
_xlpm.col, IF(_xlfn.XLOOKUP(LEFT(AD277),$L$157:$L$164,$N$157:$N$164,,0,1),--RIGHT(AD277)*_xlfn.XLOOKUP(LEFT(AD277),$L$157:$L$164,$P$157:$P$164,,0,1),0),
_xlpm.adjRow, IF(ROW(_xlpm.startCell) + _xlpm.row &lt;= 0, 1, _xlpm.row),
_xlpm.adjCol, IF(COLUMN(_xlpm.startCell) + _xlpm.col &lt;= 0, 1, _xlpm.col),
_xlpm.ref, OFFSET(INDIRECT(BC277),_xlpm.adjRow,_xlpm.adjCol,1,1),
ADDRESS(ROW(_xlpm.ref),COLUMN(_xlpm.ref),4,1))</f>
        <v>N20</v>
      </c>
      <c r="BE301" s="4" t="str" cm="1">
        <f t="array" aca="1" ref="BE301" ca="1">_xlfn.LET(
_xlpm.startCell, INDIRECT(BD277),
_xlpm.row, IF(_xlfn.XLOOKUP(LEFT(AE277),$L$157:$L$164,$M$157:$M$164,,0,1),--RIGHT(AE277)*_xlfn.XLOOKUP(LEFT(AE277),$L$157:$L$164,$O$157:$O$164,,0,1),0),
_xlpm.col, IF(_xlfn.XLOOKUP(LEFT(AE277),$L$157:$L$164,$N$157:$N$164,,0,1),--RIGHT(AE277)*_xlfn.XLOOKUP(LEFT(AE277),$L$157:$L$164,$P$157:$P$164,,0,1),0),
_xlpm.adjRow, IF(ROW(_xlpm.startCell) + _xlpm.row &lt;= 0, 1, _xlpm.row),
_xlpm.adjCol, IF(COLUMN(_xlpm.startCell) + _xlpm.col &lt;= 0, 1, _xlpm.col),
_xlpm.ref, OFFSET(INDIRECT(BD277),_xlpm.adjRow,_xlpm.adjCol,1,1),
ADDRESS(ROW(_xlpm.ref),COLUMN(_xlpm.ref),4,1))</f>
        <v>S25</v>
      </c>
      <c r="BF301" s="4" t="str" cm="1">
        <f t="array" aca="1" ref="BF301" ca="1">_xlfn.LET(
_xlpm.startCell, INDIRECT(BE277),
_xlpm.row, IF(_xlfn.XLOOKUP(LEFT(AF277),$L$157:$L$164,$M$157:$M$164,,0,1),--RIGHT(AF277)*_xlfn.XLOOKUP(LEFT(AF277),$L$157:$L$164,$O$157:$O$164,,0,1),0),
_xlpm.col, IF(_xlfn.XLOOKUP(LEFT(AF277),$L$157:$L$164,$N$157:$N$164,,0,1),--RIGHT(AF277)*_xlfn.XLOOKUP(LEFT(AF277),$L$157:$L$164,$P$157:$P$164,,0,1),0),
_xlpm.adjRow, IF(ROW(_xlpm.startCell) + _xlpm.row &lt;= 0, 1, _xlpm.row),
_xlpm.adjCol, IF(COLUMN(_xlpm.startCell) + _xlpm.col &lt;= 0, 1, _xlpm.col),
_xlpm.ref, OFFSET(INDIRECT(BE277),_xlpm.adjRow,_xlpm.adjCol,1,1),
ADDRESS(ROW(_xlpm.ref),COLUMN(_xlpm.ref),4,1))</f>
        <v>U27</v>
      </c>
      <c r="BG301" s="4"/>
      <c r="BH301" s="1" t="b">
        <f ca="1"/>
        <v>0</v>
      </c>
      <c r="BI301" s="1" t="b">
        <f ca="1"/>
        <v>0</v>
      </c>
      <c r="BJ301" s="1" t="b">
        <f ca="1"/>
        <v>1</v>
      </c>
      <c r="BK301" s="1" t="b">
        <f ca="1"/>
        <v>1</v>
      </c>
      <c r="BL301" s="1" t="b">
        <f ca="1"/>
        <v>1</v>
      </c>
      <c r="BM301" s="1" t="b">
        <f ca="1"/>
        <v>1</v>
      </c>
      <c r="BN301" s="5" t="b">
        <f ca="1"/>
        <v>1</v>
      </c>
      <c r="BO301" s="4" t="b">
        <f ca="1"/>
        <v>1</v>
      </c>
      <c r="BP301" s="4" t="b">
        <f ca="1"/>
        <v>0</v>
      </c>
      <c r="BQ301" s="4" t="b">
        <f ca="1"/>
        <v>1</v>
      </c>
      <c r="BR301" s="4" t="b">
        <f ca="1"/>
        <v>1</v>
      </c>
      <c r="BS301" s="4" t="b">
        <f ca="1"/>
        <v>1</v>
      </c>
      <c r="BT301" s="4" t="b">
        <f ca="1"/>
        <v>1</v>
      </c>
      <c r="BU301" s="4" t="b">
        <f ca="1"/>
        <v>1</v>
      </c>
      <c r="BV301" s="4" t="b">
        <f ca="1"/>
        <v>0</v>
      </c>
      <c r="BW301" s="4" t="b">
        <f ca="1"/>
        <v>1</v>
      </c>
      <c r="BX301" s="4" t="b">
        <f ca="1"/>
        <v>0</v>
      </c>
      <c r="BY301" s="4" t="b">
        <f ca="1"/>
        <v>0</v>
      </c>
      <c r="BZ301" s="4" t="b">
        <f ca="1"/>
        <v>1</v>
      </c>
      <c r="CA301" s="4" t="b">
        <f ca="1"/>
        <v>1</v>
      </c>
      <c r="CB301" s="4" t="b">
        <f ca="1"/>
        <v>1</v>
      </c>
      <c r="CC301" s="4" t="b">
        <f ca="1"/>
        <v>1</v>
      </c>
      <c r="CD301" s="4" t="b">
        <f ca="1"/>
        <v>1</v>
      </c>
      <c r="CE301" s="4" t="b">
        <f ca="1"/>
        <v>1</v>
      </c>
      <c r="CF301" s="4" t="b">
        <f ca="1"/>
        <v>1</v>
      </c>
      <c r="CG301" s="57"/>
      <c r="CH301" s="57"/>
      <c r="CI301" s="57"/>
      <c r="CJ301" s="57"/>
      <c r="CK301" s="57"/>
      <c r="CL301" s="57"/>
      <c r="CM301" s="57"/>
      <c r="CN301" s="57"/>
      <c r="CO301" s="57"/>
      <c r="CP301" s="57"/>
      <c r="CQ301" s="57"/>
      <c r="CR301" s="57"/>
      <c r="CS301" s="57"/>
      <c r="CT301" s="57"/>
      <c r="CU301" s="57"/>
      <c r="CV301" s="57"/>
      <c r="CW301" s="57"/>
      <c r="CX301" s="57"/>
      <c r="CY301" s="57"/>
      <c r="CZ301" s="57"/>
      <c r="DA301" s="57"/>
      <c r="DB301" s="57"/>
      <c r="DC301" s="57"/>
      <c r="DD301" s="57"/>
      <c r="DE301" s="57"/>
      <c r="DF301" s="57"/>
      <c r="DG301" s="57"/>
      <c r="DH301" s="57"/>
      <c r="DI301" s="57"/>
      <c r="DJ301" s="57"/>
      <c r="DK301" s="57"/>
      <c r="DL301" s="57"/>
      <c r="DM301" s="57"/>
      <c r="DN301" s="57"/>
      <c r="DO301" s="57"/>
      <c r="DP301" s="57"/>
      <c r="DQ301" s="57"/>
      <c r="DR301" s="57"/>
      <c r="DS301" s="57"/>
      <c r="DT301" s="57"/>
      <c r="DU301" s="57"/>
      <c r="DV301" s="57"/>
      <c r="DW301" s="57"/>
      <c r="DX301" s="57"/>
      <c r="DY301" s="57"/>
      <c r="DZ301" s="57"/>
      <c r="EA301" s="57"/>
      <c r="EB301" s="57"/>
      <c r="EC301" s="57"/>
      <c r="ED301" s="57"/>
      <c r="EE301" s="57"/>
      <c r="EF301" s="57"/>
      <c r="EG301" s="57"/>
      <c r="EH301" s="57"/>
      <c r="EI301" s="57"/>
      <c r="EJ301" s="57"/>
      <c r="EK301" s="57"/>
      <c r="EL301" s="57"/>
      <c r="EM301" s="57"/>
      <c r="EN301" s="57"/>
      <c r="EO301" s="57"/>
      <c r="EP301" s="57"/>
      <c r="EQ301" s="57"/>
      <c r="ER301" s="57"/>
      <c r="ES301" s="57"/>
      <c r="ET301" s="57"/>
      <c r="EU301" s="57"/>
      <c r="EV301" s="57"/>
      <c r="EW301" s="57"/>
      <c r="EX301" s="57"/>
      <c r="EY301" s="57"/>
      <c r="EZ301" s="57"/>
      <c r="FA301" s="57"/>
      <c r="FB301" s="57"/>
      <c r="FC301" s="57"/>
      <c r="FD301" s="57"/>
      <c r="FE301" s="57"/>
      <c r="FF301" s="57"/>
      <c r="FG301" s="57"/>
      <c r="FH301" s="57"/>
      <c r="FI301" s="57"/>
      <c r="FJ301" s="57"/>
      <c r="FK301" s="57"/>
      <c r="FL301" s="57"/>
      <c r="FM301" s="57"/>
      <c r="FN301" s="57"/>
      <c r="FO301" s="57"/>
      <c r="FP301" s="57"/>
      <c r="FQ301" s="57"/>
      <c r="FR301" s="57"/>
      <c r="FS301" s="57"/>
      <c r="FT301" s="57"/>
      <c r="FU301" s="57"/>
      <c r="FV301" s="57"/>
      <c r="FW301" s="57"/>
      <c r="FX301" s="57"/>
      <c r="FY301" s="57"/>
      <c r="FZ301" s="57"/>
      <c r="GA301" s="57"/>
      <c r="GB301" s="57"/>
      <c r="GC301" s="57"/>
      <c r="GD301" s="57"/>
      <c r="GE301" s="57"/>
      <c r="GF301" s="57"/>
      <c r="GG301" s="57"/>
      <c r="GH301" s="57"/>
      <c r="GI301" s="57"/>
      <c r="GJ301" s="57"/>
      <c r="GK301" s="57"/>
      <c r="GL301" s="57"/>
      <c r="GM301" s="57"/>
      <c r="GN301" s="57"/>
      <c r="GO301" s="57"/>
      <c r="GP301" s="57"/>
      <c r="GQ301" s="57"/>
      <c r="GR301" s="57"/>
      <c r="GS301" s="57"/>
      <c r="GT301" s="57"/>
      <c r="GU301" s="57"/>
      <c r="GV301" s="57"/>
      <c r="GW301" s="57"/>
      <c r="GX301" s="57"/>
      <c r="GY301" s="57"/>
      <c r="GZ301" s="57"/>
      <c r="HA301" s="57"/>
      <c r="HB301" s="57"/>
      <c r="HC301" s="57"/>
      <c r="HD301" s="57"/>
      <c r="HE301" s="57"/>
      <c r="HF301" s="57"/>
      <c r="HG301" s="57"/>
      <c r="HH301" s="57"/>
      <c r="HI301" s="57"/>
      <c r="HJ301" s="57"/>
      <c r="HK301" s="57"/>
      <c r="HL301" s="57"/>
      <c r="HM301" s="57"/>
      <c r="HN301" s="57"/>
      <c r="HO301" s="57"/>
      <c r="HP301" s="57"/>
      <c r="HQ301" s="57"/>
      <c r="HR301" s="57"/>
      <c r="HS301" s="57"/>
      <c r="HT301" s="57"/>
      <c r="HU301" s="57"/>
      <c r="HV301" s="57"/>
      <c r="HW301" s="57"/>
      <c r="HX301" s="57"/>
      <c r="HY301" s="57"/>
      <c r="HZ301" s="57"/>
      <c r="IA301" s="57"/>
      <c r="IB301" s="57"/>
      <c r="IC301" s="57"/>
      <c r="ID301" s="57"/>
      <c r="IE301" s="57"/>
      <c r="IF301" s="57"/>
      <c r="IG301" s="57"/>
      <c r="IH301" s="57"/>
      <c r="II301" s="57"/>
      <c r="IJ301" s="57"/>
      <c r="IK301" s="57"/>
      <c r="IL301" s="57"/>
      <c r="IM301" s="57"/>
      <c r="IN301" s="57"/>
      <c r="IO301" s="57"/>
      <c r="IP301" s="57"/>
      <c r="IQ301" s="57"/>
      <c r="IR301" s="57"/>
      <c r="IS301" s="57"/>
      <c r="IT301" s="57"/>
      <c r="IU301" s="57"/>
      <c r="IV301" s="57"/>
      <c r="IW301" s="57"/>
      <c r="IX301" s="57"/>
      <c r="IY301" s="57"/>
      <c r="IZ301" s="57"/>
      <c r="JA301" s="57"/>
      <c r="JB301" s="57"/>
      <c r="JC301" s="57"/>
      <c r="JD301" s="57"/>
      <c r="JE301" s="57"/>
      <c r="JF301" s="57"/>
      <c r="JG301" s="57"/>
      <c r="JH301" s="57"/>
      <c r="JI301" s="57"/>
      <c r="JJ301" s="57"/>
      <c r="JK301" s="57"/>
      <c r="JL301" s="57"/>
      <c r="JM301" s="57"/>
      <c r="JN301" s="57"/>
      <c r="JO301" s="57"/>
      <c r="JP301" s="57"/>
      <c r="JQ301" s="57"/>
      <c r="JR301" s="57"/>
      <c r="JS301" s="57"/>
      <c r="JT301" s="57"/>
      <c r="JU301" s="57"/>
      <c r="JV301" s="57"/>
      <c r="JW301" s="57"/>
      <c r="JX301" s="57"/>
      <c r="JY301" s="57"/>
      <c r="JZ301" s="57"/>
      <c r="KA301" s="57"/>
      <c r="KB301" s="57"/>
      <c r="KC301" s="57"/>
      <c r="KD301" s="57"/>
      <c r="KE301" s="57"/>
      <c r="KF301" s="57"/>
      <c r="KG301" s="57"/>
      <c r="KH301" s="57"/>
      <c r="KI301" s="57"/>
      <c r="KJ301" s="57"/>
      <c r="KK301" s="57"/>
      <c r="KL301" s="57"/>
      <c r="KM301" s="57"/>
      <c r="KN301" s="57"/>
      <c r="KO301" s="57"/>
      <c r="KP301" s="57"/>
      <c r="KQ301" s="57"/>
      <c r="KR301" s="57"/>
      <c r="KS301" s="57"/>
      <c r="KT301" s="57"/>
      <c r="KU301" s="57"/>
      <c r="KV301" s="57"/>
      <c r="KW301" s="57"/>
      <c r="KX301" s="57"/>
      <c r="KY301" s="57"/>
      <c r="KZ301" s="57"/>
      <c r="LA301" s="57"/>
      <c r="LB301" s="57"/>
      <c r="LC301" s="57"/>
      <c r="LD301" s="57"/>
      <c r="LE301" s="57"/>
      <c r="LF301" s="57"/>
      <c r="LG301" s="57"/>
      <c r="LH301" s="57"/>
      <c r="LI301" s="57"/>
      <c r="LJ301" s="57"/>
      <c r="LK301" s="57"/>
      <c r="LL301" s="57"/>
      <c r="LM301" s="57"/>
      <c r="LN301" s="57"/>
      <c r="LO301" s="57"/>
      <c r="LP301" s="57"/>
      <c r="LQ301" s="57"/>
      <c r="LR301" s="57"/>
      <c r="LS301" s="57"/>
      <c r="LT301" s="57"/>
      <c r="LU301" s="57"/>
      <c r="LV301" s="57"/>
      <c r="LW301" s="57"/>
      <c r="LX301" s="57"/>
      <c r="LY301" s="57"/>
      <c r="LZ301" s="57"/>
      <c r="MA301" s="57"/>
      <c r="MB301" s="57"/>
      <c r="MC301" s="57"/>
      <c r="MD301" s="57"/>
      <c r="ME301" s="57"/>
      <c r="MF301" s="57"/>
      <c r="MG301" s="57"/>
      <c r="MH301" s="57"/>
      <c r="MI301" s="57"/>
      <c r="MJ301" s="57"/>
      <c r="MK301" s="57"/>
      <c r="ML301" s="57"/>
      <c r="MM301" s="57"/>
      <c r="MN301" s="57"/>
      <c r="MO301" s="57"/>
      <c r="MP301" s="57"/>
      <c r="MQ301" s="57"/>
      <c r="MR301" s="57"/>
      <c r="MS301" s="57"/>
      <c r="MT301" s="57"/>
      <c r="MU301" s="57"/>
      <c r="MV301" s="57"/>
      <c r="MW301" s="57"/>
      <c r="MX301" s="57"/>
      <c r="MY301" s="57"/>
      <c r="MZ301" s="57"/>
      <c r="NA301" s="57"/>
      <c r="NB301" s="57"/>
      <c r="NC301" s="57"/>
      <c r="ND301" s="57"/>
      <c r="NE301" s="57"/>
      <c r="NF301" s="57"/>
      <c r="NG301" s="57"/>
      <c r="NH301" s="57"/>
      <c r="NI301" s="57"/>
      <c r="NJ301" s="57"/>
      <c r="NK301" s="57"/>
      <c r="NL301" s="57"/>
      <c r="NM301" s="57"/>
      <c r="NN301" s="57"/>
      <c r="NO301" s="57"/>
      <c r="NP301" s="57"/>
      <c r="NQ301" s="57"/>
      <c r="NR301" s="57"/>
      <c r="NS301" s="57"/>
      <c r="NT301" s="57"/>
      <c r="NU301" s="57"/>
      <c r="NV301" s="57"/>
      <c r="NW301" s="57"/>
      <c r="NX301" s="57"/>
      <c r="NY301" s="57"/>
      <c r="NZ301" s="57"/>
      <c r="OA301" s="57"/>
      <c r="OB301" s="57"/>
      <c r="OC301" s="57"/>
      <c r="OD301" s="57"/>
      <c r="OE301" s="57"/>
      <c r="OF301" s="57"/>
      <c r="OG301" s="57"/>
      <c r="OH301" s="57"/>
      <c r="OI301" s="57"/>
      <c r="OJ301" s="57"/>
      <c r="OK301" s="57"/>
      <c r="OL301" s="57"/>
      <c r="OM301" s="57"/>
      <c r="ON301" s="57"/>
      <c r="OO301" s="57"/>
      <c r="OP301" s="57"/>
      <c r="OQ301" s="57"/>
      <c r="OR301" s="57"/>
      <c r="OS301" s="57"/>
      <c r="OT301" s="57"/>
      <c r="OU301" s="57"/>
      <c r="OV301" s="57"/>
      <c r="OW301" s="57"/>
      <c r="OX301" s="57"/>
      <c r="OY301" s="57"/>
      <c r="OZ301" s="57"/>
    </row>
    <row r="302" spans="1:416" ht="14.85" customHeight="1">
      <c r="A302" s="57"/>
      <c r="B302" s="57"/>
      <c r="C302" s="57"/>
      <c r="D302" s="57"/>
      <c r="E302" s="57"/>
      <c r="F302" s="57"/>
      <c r="G302" s="87"/>
      <c r="H302" s="57"/>
      <c r="I302" s="57"/>
      <c r="J302" s="57"/>
      <c r="K302" s="57"/>
      <c r="L302" s="57"/>
      <c r="M302" s="57"/>
      <c r="N302" s="57"/>
      <c r="O302" s="57"/>
      <c r="P302" s="57"/>
      <c r="Q302" s="57"/>
      <c r="R302" s="57"/>
      <c r="S302" s="57"/>
      <c r="T302" s="57"/>
      <c r="U302" s="57"/>
      <c r="V302" s="57"/>
      <c r="W302" s="57"/>
      <c r="X302" s="57"/>
      <c r="Y302" s="57"/>
      <c r="Z302" s="57"/>
      <c r="AA302" s="57"/>
      <c r="AB302" s="57"/>
      <c r="AC302" s="57"/>
      <c r="AD302" s="57"/>
      <c r="AE302" s="57"/>
      <c r="AF302" s="57"/>
      <c r="AG302" s="57"/>
      <c r="AH302" s="4" t="str" cm="1">
        <f t="array" aca="1" ref="AH302" ca="1">_xlfn.LET(
_xlpm.startCell, INDIRECT(G278),
_xlpm.row, IF(_xlfn.XLOOKUP(LEFT(H278),$L$157:$L$164,$M$157:$M$164,,0,1),--RIGHT(H278)*_xlfn.XLOOKUP(LEFT(H278),$L$157:$L$164,$O$157:$O$164,,0,1),0),
_xlpm.col, IF(_xlfn.XLOOKUP(LEFT(H278),$L$157:$L$164,$N$157:$N$164,,0,1),--RIGHT(H278)*_xlfn.XLOOKUP(LEFT(H278),$L$157:$L$164,$P$157:$P$164,,0,1),0),
_xlpm.adjRow, IF(ROW(_xlpm.startCell) + _xlpm.row &lt;= 0, 1, _xlpm.row),
_xlpm.adjCol, IF(COLUMN(_xlpm.startCell) + _xlpm.col &lt;= 0, 1, _xlpm.col),
_xlpm.ref, OFFSET(INDIRECT(G278),_xlpm.adjRow,_xlpm.adjCol,1,1),
ADDRESS(ROW(_xlpm.ref),COLUMN(_xlpm.ref),4,1))</f>
        <v>AA25</v>
      </c>
      <c r="AI302" s="4" t="str" cm="1">
        <f t="array" aca="1" ref="AI302" ca="1">_xlfn.LET(
_xlpm.startCell, INDIRECT(AH278),
_xlpm.row, IF(_xlfn.XLOOKUP(LEFT(I278),$L$157:$L$164,$M$157:$M$164,,0,1),--RIGHT(I278)*_xlfn.XLOOKUP(LEFT(I278),$L$157:$L$164,$O$157:$O$164,,0,1),0),
_xlpm.col, IF(_xlfn.XLOOKUP(LEFT(I278),$L$157:$L$164,$N$157:$N$164,,0,1),--RIGHT(I278)*_xlfn.XLOOKUP(LEFT(I278),$L$157:$L$164,$P$157:$P$164,,0,1),0),
_xlpm.adjRow, IF(ROW(_xlpm.startCell) + _xlpm.row &lt;= 0, 1, _xlpm.row),
_xlpm.adjCol, IF(COLUMN(_xlpm.startCell) + _xlpm.col &lt;= 0, 1, _xlpm.col),
_xlpm.ref, OFFSET(INDIRECT(AH278),_xlpm.adjRow,_xlpm.adjCol,1,1),
ADDRESS(ROW(_xlpm.ref),COLUMN(_xlpm.ref),4,1))</f>
        <v>AA31</v>
      </c>
      <c r="AJ302" s="4" t="str" cm="1">
        <f t="array" aca="1" ref="AJ302" ca="1">_xlfn.LET(
_xlpm.startCell, INDIRECT(AI278),
_xlpm.row, IF(_xlfn.XLOOKUP(LEFT(J278),$L$157:$L$164,$M$157:$M$164,,0,1),--RIGHT(J278)*_xlfn.XLOOKUP(LEFT(J278),$L$157:$L$164,$O$157:$O$164,,0,1),0),
_xlpm.col, IF(_xlfn.XLOOKUP(LEFT(J278),$L$157:$L$164,$N$157:$N$164,,0,1),--RIGHT(J278)*_xlfn.XLOOKUP(LEFT(J278),$L$157:$L$164,$P$157:$P$164,,0,1),0),
_xlpm.adjRow, IF(ROW(_xlpm.startCell) + _xlpm.row &lt;= 0, 1, _xlpm.row),
_xlpm.adjCol, IF(COLUMN(_xlpm.startCell) + _xlpm.col &lt;= 0, 1, _xlpm.col),
_xlpm.ref, OFFSET(INDIRECT(AI278),_xlpm.adjRow,_xlpm.adjCol,1,1),
ADDRESS(ROW(_xlpm.ref),COLUMN(_xlpm.ref),4,1))</f>
        <v>S19</v>
      </c>
      <c r="AK302" s="4" t="str" cm="1">
        <f t="array" aca="1" ref="AK302" ca="1">_xlfn.LET(
_xlpm.startCell, INDIRECT(AJ278),
_xlpm.row, IF(_xlfn.XLOOKUP(LEFT(K278),$L$157:$L$164,$M$157:$M$164,,0,1),--RIGHT(K278)*_xlfn.XLOOKUP(LEFT(K278),$L$157:$L$164,$O$157:$O$164,,0,1),0),
_xlpm.col, IF(_xlfn.XLOOKUP(LEFT(K278),$L$157:$L$164,$N$157:$N$164,,0,1),--RIGHT(K278)*_xlfn.XLOOKUP(LEFT(K278),$L$157:$L$164,$P$157:$P$164,,0,1),0),
_xlpm.adjRow, IF(ROW(_xlpm.startCell) + _xlpm.row &lt;= 0, 1, _xlpm.row),
_xlpm.adjCol, IF(COLUMN(_xlpm.startCell) + _xlpm.col &lt;= 0, 1, _xlpm.col),
_xlpm.ref, OFFSET(INDIRECT(AJ278),_xlpm.adjRow,_xlpm.adjCol,1,1),
ADDRESS(ROW(_xlpm.ref),COLUMN(_xlpm.ref),4,1))</f>
        <v>L19</v>
      </c>
      <c r="AL302" s="4" t="str" cm="1">
        <f t="array" aca="1" ref="AL302" ca="1">_xlfn.LET(
_xlpm.startCell, INDIRECT(AK278),
_xlpm.row, IF(_xlfn.XLOOKUP(LEFT(L278),$L$157:$L$164,$M$157:$M$164,,0,1),--RIGHT(L278)*_xlfn.XLOOKUP(LEFT(L278),$L$157:$L$164,$O$157:$O$164,,0,1),0),
_xlpm.col, IF(_xlfn.XLOOKUP(LEFT(L278),$L$157:$L$164,$N$157:$N$164,,0,1),--RIGHT(L278)*_xlfn.XLOOKUP(LEFT(L278),$L$157:$L$164,$P$157:$P$164,,0,1),0),
_xlpm.adjRow, IF(ROW(_xlpm.startCell) + _xlpm.row &lt;= 0, 1, _xlpm.row),
_xlpm.adjCol, IF(COLUMN(_xlpm.startCell) + _xlpm.col &lt;= 0, 1, _xlpm.col),
_xlpm.ref, OFFSET(INDIRECT(AK278),_xlpm.adjRow,_xlpm.adjCol,1,1),
ADDRESS(ROW(_xlpm.ref),COLUMN(_xlpm.ref),4,1))</f>
        <v>P23</v>
      </c>
      <c r="AM302" s="4" t="str" cm="1">
        <f t="array" aca="1" ref="AM302" ca="1">_xlfn.LET(
_xlpm.startCell, INDIRECT(AL278),
_xlpm.row, IF(_xlfn.XLOOKUP(LEFT(M278),$L$157:$L$164,$M$157:$M$164,,0,1),--RIGHT(M278)*_xlfn.XLOOKUP(LEFT(M278),$L$157:$L$164,$O$157:$O$164,,0,1),0),
_xlpm.col, IF(_xlfn.XLOOKUP(LEFT(M278),$L$157:$L$164,$N$157:$N$164,,0,1),--RIGHT(M278)*_xlfn.XLOOKUP(LEFT(M278),$L$157:$L$164,$P$157:$P$164,,0,1),0),
_xlpm.adjRow, IF(ROW(_xlpm.startCell) + _xlpm.row &lt;= 0, 1, _xlpm.row),
_xlpm.adjCol, IF(COLUMN(_xlpm.startCell) + _xlpm.col &lt;= 0, 1, _xlpm.col),
_xlpm.ref, OFFSET(INDIRECT(AL278),_xlpm.adjRow,_xlpm.adjCol,1,1),
ADDRESS(ROW(_xlpm.ref),COLUMN(_xlpm.ref),4,1))</f>
        <v>O24</v>
      </c>
      <c r="AN302" s="4" t="str" cm="1">
        <f t="array" aca="1" ref="AN302" ca="1">_xlfn.LET(
_xlpm.startCell, INDIRECT(AM278),
_xlpm.row, IF(_xlfn.XLOOKUP(LEFT(N278),$L$157:$L$164,$M$157:$M$164,,0,1),--RIGHT(N278)*_xlfn.XLOOKUP(LEFT(N278),$L$157:$L$164,$O$157:$O$164,,0,1),0),
_xlpm.col, IF(_xlfn.XLOOKUP(LEFT(N278),$L$157:$L$164,$N$157:$N$164,,0,1),--RIGHT(N278)*_xlfn.XLOOKUP(LEFT(N278),$L$157:$L$164,$P$157:$P$164,,0,1),0),
_xlpm.adjRow, IF(ROW(_xlpm.startCell) + _xlpm.row &lt;= 0, 1, _xlpm.row),
_xlpm.adjCol, IF(COLUMN(_xlpm.startCell) + _xlpm.col &lt;= 0, 1, _xlpm.col),
_xlpm.ref, OFFSET(INDIRECT(AM278),_xlpm.adjRow,_xlpm.adjCol,1,1),
ADDRESS(ROW(_xlpm.ref),COLUMN(_xlpm.ref),4,1))</f>
        <v>O22</v>
      </c>
      <c r="AO302" s="4" t="str" cm="1">
        <f t="array" aca="1" ref="AO302" ca="1">_xlfn.LET(
_xlpm.startCell, INDIRECT(AN278),
_xlpm.row, IF(_xlfn.XLOOKUP(LEFT(O278),$L$157:$L$164,$M$157:$M$164,,0,1),--RIGHT(O278)*_xlfn.XLOOKUP(LEFT(O278),$L$157:$L$164,$O$157:$O$164,,0,1),0),
_xlpm.col, IF(_xlfn.XLOOKUP(LEFT(O278),$L$157:$L$164,$N$157:$N$164,,0,1),--RIGHT(O278)*_xlfn.XLOOKUP(LEFT(O278),$L$157:$L$164,$P$157:$P$164,,0,1),0),
_xlpm.adjRow, IF(ROW(_xlpm.startCell) + _xlpm.row &lt;= 0, 1, _xlpm.row),
_xlpm.adjCol, IF(COLUMN(_xlpm.startCell) + _xlpm.col &lt;= 0, 1, _xlpm.col),
_xlpm.ref, OFFSET(INDIRECT(AN278),_xlpm.adjRow,_xlpm.adjCol,1,1),
ADDRESS(ROW(_xlpm.ref),COLUMN(_xlpm.ref),4,1))</f>
        <v>T22</v>
      </c>
      <c r="AP302" s="4" t="str" cm="1">
        <f t="array" aca="1" ref="AP302" ca="1">_xlfn.LET(
_xlpm.startCell, INDIRECT(AO278),
_xlpm.row, IF(_xlfn.XLOOKUP(LEFT(P278),$L$157:$L$164,$M$157:$M$164,,0,1),--RIGHT(P278)*_xlfn.XLOOKUP(LEFT(P278),$L$157:$L$164,$O$157:$O$164,,0,1),0),
_xlpm.col, IF(_xlfn.XLOOKUP(LEFT(P278),$L$157:$L$164,$N$157:$N$164,,0,1),--RIGHT(P278)*_xlfn.XLOOKUP(LEFT(P278),$L$157:$L$164,$P$157:$P$164,,0,1),0),
_xlpm.adjRow, IF(ROW(_xlpm.startCell) + _xlpm.row &lt;= 0, 1, _xlpm.row),
_xlpm.adjCol, IF(COLUMN(_xlpm.startCell) + _xlpm.col &lt;= 0, 1, _xlpm.col),
_xlpm.ref, OFFSET(INDIRECT(AO278),_xlpm.adjRow,_xlpm.adjCol,1,1),
ADDRESS(ROW(_xlpm.ref),COLUMN(_xlpm.ref),4,1))</f>
        <v>K13</v>
      </c>
      <c r="AQ302" s="4" t="str" cm="1">
        <f t="array" aca="1" ref="AQ302" ca="1">_xlfn.LET(
_xlpm.startCell, INDIRECT(AP278),
_xlpm.row, IF(_xlfn.XLOOKUP(LEFT(Q278),$L$157:$L$164,$M$157:$M$164,,0,1),--RIGHT(Q278)*_xlfn.XLOOKUP(LEFT(Q278),$L$157:$L$164,$O$157:$O$164,,0,1),0),
_xlpm.col, IF(_xlfn.XLOOKUP(LEFT(Q278),$L$157:$L$164,$N$157:$N$164,,0,1),--RIGHT(Q278)*_xlfn.XLOOKUP(LEFT(Q278),$L$157:$L$164,$P$157:$P$164,,0,1),0),
_xlpm.adjRow, IF(ROW(_xlpm.startCell) + _xlpm.row &lt;= 0, 1, _xlpm.row),
_xlpm.adjCol, IF(COLUMN(_xlpm.startCell) + _xlpm.col &lt;= 0, 1, _xlpm.col),
_xlpm.ref, OFFSET(INDIRECT(AP278),_xlpm.adjRow,_xlpm.adjCol,1,1),
ADDRESS(ROW(_xlpm.ref),COLUMN(_xlpm.ref),4,1))</f>
        <v>K11</v>
      </c>
      <c r="AR302" s="4" t="str" cm="1">
        <f t="array" aca="1" ref="AR302" ca="1">_xlfn.LET(
_xlpm.startCell, INDIRECT(AQ278),
_xlpm.row, IF(_xlfn.XLOOKUP(LEFT(R278),$L$157:$L$164,$M$157:$M$164,,0,1),--RIGHT(R278)*_xlfn.XLOOKUP(LEFT(R278),$L$157:$L$164,$O$157:$O$164,,0,1),0),
_xlpm.col, IF(_xlfn.XLOOKUP(LEFT(R278),$L$157:$L$164,$N$157:$N$164,,0,1),--RIGHT(R278)*_xlfn.XLOOKUP(LEFT(R278),$L$157:$L$164,$P$157:$P$164,,0,1),0),
_xlpm.adjRow, IF(ROW(_xlpm.startCell) + _xlpm.row &lt;= 0, 1, _xlpm.row),
_xlpm.adjCol, IF(COLUMN(_xlpm.startCell) + _xlpm.col &lt;= 0, 1, _xlpm.col),
_xlpm.ref, OFFSET(INDIRECT(AQ278),_xlpm.adjRow,_xlpm.adjCol,1,1),
ADDRESS(ROW(_xlpm.ref),COLUMN(_xlpm.ref),4,1))</f>
        <v>K12</v>
      </c>
      <c r="AS302" s="4" t="str" cm="1">
        <f t="array" aca="1" ref="AS302" ca="1">_xlfn.LET(
_xlpm.startCell, INDIRECT(AR278),
_xlpm.row, IF(_xlfn.XLOOKUP(LEFT(S278),$L$157:$L$164,$M$157:$M$164,,0,1),--RIGHT(S278)*_xlfn.XLOOKUP(LEFT(S278),$L$157:$L$164,$O$157:$O$164,,0,1),0),
_xlpm.col, IF(_xlfn.XLOOKUP(LEFT(S278),$L$157:$L$164,$N$157:$N$164,,0,1),--RIGHT(S278)*_xlfn.XLOOKUP(LEFT(S278),$L$157:$L$164,$P$157:$P$164,,0,1),0),
_xlpm.adjRow, IF(ROW(_xlpm.startCell) + _xlpm.row &lt;= 0, 1, _xlpm.row),
_xlpm.adjCol, IF(COLUMN(_xlpm.startCell) + _xlpm.col &lt;= 0, 1, _xlpm.col),
_xlpm.ref, OFFSET(INDIRECT(AR278),_xlpm.adjRow,_xlpm.adjCol,1,1),
ADDRESS(ROW(_xlpm.ref),COLUMN(_xlpm.ref),4,1))</f>
        <v>R5</v>
      </c>
      <c r="AT302" s="4" t="str" cm="1">
        <f t="array" aca="1" ref="AT302" ca="1">_xlfn.LET(
_xlpm.startCell, INDIRECT(AS278),
_xlpm.row, IF(_xlfn.XLOOKUP(LEFT(T278),$L$157:$L$164,$M$157:$M$164,,0,1),--RIGHT(T278)*_xlfn.XLOOKUP(LEFT(T278),$L$157:$L$164,$O$157:$O$164,,0,1),0),
_xlpm.col, IF(_xlfn.XLOOKUP(LEFT(T278),$L$157:$L$164,$N$157:$N$164,,0,1),--RIGHT(T278)*_xlfn.XLOOKUP(LEFT(T278),$L$157:$L$164,$P$157:$P$164,,0,1),0),
_xlpm.adjRow, IF(ROW(_xlpm.startCell) + _xlpm.row &lt;= 0, 1, _xlpm.row),
_xlpm.adjCol, IF(COLUMN(_xlpm.startCell) + _xlpm.col &lt;= 0, 1, _xlpm.col),
_xlpm.ref, OFFSET(INDIRECT(AS278),_xlpm.adjRow,_xlpm.adjCol,1,1),
ADDRESS(ROW(_xlpm.ref),COLUMN(_xlpm.ref),4,1))</f>
        <v>M8</v>
      </c>
      <c r="AU302" s="4" t="str" cm="1">
        <f t="array" aca="1" ref="AU302" ca="1">_xlfn.LET(
_xlpm.startCell, INDIRECT(AT278),
_xlpm.row, IF(_xlfn.XLOOKUP(LEFT(U278),$L$157:$L$164,$M$157:$M$164,,0,1),--RIGHT(U278)*_xlfn.XLOOKUP(LEFT(U278),$L$157:$L$164,$O$157:$O$164,,0,1),0),
_xlpm.col, IF(_xlfn.XLOOKUP(LEFT(U278),$L$157:$L$164,$N$157:$N$164,,0,1),--RIGHT(U278)*_xlfn.XLOOKUP(LEFT(U278),$L$157:$L$164,$P$157:$P$164,,0,1),0),
_xlpm.adjRow, IF(ROW(_xlpm.startCell) + _xlpm.row &lt;= 0, 1, _xlpm.row),
_xlpm.adjCol, IF(COLUMN(_xlpm.startCell) + _xlpm.col &lt;= 0, 1, _xlpm.col),
_xlpm.ref, OFFSET(INDIRECT(AT278),_xlpm.adjRow,_xlpm.adjCol,1,1),
ADDRESS(ROW(_xlpm.ref),COLUMN(_xlpm.ref),4,1))</f>
        <v>K8</v>
      </c>
      <c r="AV302" s="4" t="str" cm="1">
        <f t="array" aca="1" ref="AV302" ca="1">_xlfn.LET(
_xlpm.startCell, INDIRECT(AU278),
_xlpm.row, IF(_xlfn.XLOOKUP(LEFT(V278),$L$157:$L$164,$M$157:$M$164,,0,1),--RIGHT(V278)*_xlfn.XLOOKUP(LEFT(V278),$L$157:$L$164,$O$157:$O$164,,0,1),0),
_xlpm.col, IF(_xlfn.XLOOKUP(LEFT(V278),$L$157:$L$164,$N$157:$N$164,,0,1),--RIGHT(V278)*_xlfn.XLOOKUP(LEFT(V278),$L$157:$L$164,$P$157:$P$164,,0,1),0),
_xlpm.adjRow, IF(ROW(_xlpm.startCell) + _xlpm.row &lt;= 0, 1, _xlpm.row),
_xlpm.adjCol, IF(COLUMN(_xlpm.startCell) + _xlpm.col &lt;= 0, 1, _xlpm.col),
_xlpm.ref, OFFSET(INDIRECT(AU278),_xlpm.adjRow,_xlpm.adjCol,1,1),
ADDRESS(ROW(_xlpm.ref),COLUMN(_xlpm.ref),4,1))</f>
        <v>K16</v>
      </c>
      <c r="AW302" s="4" t="str" cm="1">
        <f t="array" aca="1" ref="AW302" ca="1">_xlfn.LET(
_xlpm.startCell, INDIRECT(AV278),
_xlpm.row, IF(_xlfn.XLOOKUP(LEFT(W278),$L$157:$L$164,$M$157:$M$164,,0,1),--RIGHT(W278)*_xlfn.XLOOKUP(LEFT(W278),$L$157:$L$164,$O$157:$O$164,,0,1),0),
_xlpm.col, IF(_xlfn.XLOOKUP(LEFT(W278),$L$157:$L$164,$N$157:$N$164,,0,1),--RIGHT(W278)*_xlfn.XLOOKUP(LEFT(W278),$L$157:$L$164,$P$157:$P$164,,0,1),0),
_xlpm.adjRow, IF(ROW(_xlpm.startCell) + _xlpm.row &lt;= 0, 1, _xlpm.row),
_xlpm.adjCol, IF(COLUMN(_xlpm.startCell) + _xlpm.col &lt;= 0, 1, _xlpm.col),
_xlpm.ref, OFFSET(INDIRECT(AV278),_xlpm.adjRow,_xlpm.adjCol,1,1),
ADDRESS(ROW(_xlpm.ref),COLUMN(_xlpm.ref),4,1))</f>
        <v>C24</v>
      </c>
      <c r="AX302" s="4" t="str" cm="1">
        <f t="array" aca="1" ref="AX302" ca="1">_xlfn.LET(
_xlpm.startCell, INDIRECT(AW278),
_xlpm.row, IF(_xlfn.XLOOKUP(LEFT(X278),$L$157:$L$164,$M$157:$M$164,,0,1),--RIGHT(X278)*_xlfn.XLOOKUP(LEFT(X278),$L$157:$L$164,$O$157:$O$164,,0,1),0),
_xlpm.col, IF(_xlfn.XLOOKUP(LEFT(X278),$L$157:$L$164,$N$157:$N$164,,0,1),--RIGHT(X278)*_xlfn.XLOOKUP(LEFT(X278),$L$157:$L$164,$P$157:$P$164,,0,1),0),
_xlpm.adjRow, IF(ROW(_xlpm.startCell) + _xlpm.row &lt;= 0, 1, _xlpm.row),
_xlpm.adjCol, IF(COLUMN(_xlpm.startCell) + _xlpm.col &lt;= 0, 1, _xlpm.col),
_xlpm.ref, OFFSET(INDIRECT(AW278),_xlpm.adjRow,_xlpm.adjCol,1,1),
ADDRESS(ROW(_xlpm.ref),COLUMN(_xlpm.ref),4,1))</f>
        <v>H27</v>
      </c>
      <c r="AY302" s="4" t="str" cm="1">
        <f t="array" aca="1" ref="AY302" ca="1">_xlfn.LET(
_xlpm.startCell, INDIRECT(AX278),
_xlpm.row, IF(_xlfn.XLOOKUP(LEFT(Y278),$L$157:$L$164,$M$157:$M$164,,0,1),--RIGHT(Y278)*_xlfn.XLOOKUP(LEFT(Y278),$L$157:$L$164,$O$157:$O$164,,0,1),0),
_xlpm.col, IF(_xlfn.XLOOKUP(LEFT(Y278),$L$157:$L$164,$N$157:$N$164,,0,1),--RIGHT(Y278)*_xlfn.XLOOKUP(LEFT(Y278),$L$157:$L$164,$P$157:$P$164,,0,1),0),
_xlpm.adjRow, IF(ROW(_xlpm.startCell) + _xlpm.row &lt;= 0, 1, _xlpm.row),
_xlpm.adjCol, IF(COLUMN(_xlpm.startCell) + _xlpm.col &lt;= 0, 1, _xlpm.col),
_xlpm.ref, OFFSET(INDIRECT(AX278),_xlpm.adjRow,_xlpm.adjCol,1,1),
ADDRESS(ROW(_xlpm.ref),COLUMN(_xlpm.ref),4,1))</f>
        <v>F25</v>
      </c>
      <c r="AZ302" s="4" t="str" cm="1">
        <f t="array" aca="1" ref="AZ302" ca="1">_xlfn.LET(
_xlpm.startCell, INDIRECT(AY278),
_xlpm.row, IF(_xlfn.XLOOKUP(LEFT(Z278),$L$157:$L$164,$M$157:$M$164,,0,1),--RIGHT(Z278)*_xlfn.XLOOKUP(LEFT(Z278),$L$157:$L$164,$O$157:$O$164,,0,1),0),
_xlpm.col, IF(_xlfn.XLOOKUP(LEFT(Z278),$L$157:$L$164,$N$157:$N$164,,0,1),--RIGHT(Z278)*_xlfn.XLOOKUP(LEFT(Z278),$L$157:$L$164,$P$157:$P$164,,0,1),0),
_xlpm.adjRow, IF(ROW(_xlpm.startCell) + _xlpm.row &lt;= 0, 1, _xlpm.row),
_xlpm.adjCol, IF(COLUMN(_xlpm.startCell) + _xlpm.col &lt;= 0, 1, _xlpm.col),
_xlpm.ref, OFFSET(INDIRECT(AY278),_xlpm.adjRow,_xlpm.adjCol,1,1),
ADDRESS(ROW(_xlpm.ref),COLUMN(_xlpm.ref),4,1))</f>
        <v>G16</v>
      </c>
      <c r="BA302" s="4" t="str" cm="1">
        <f t="array" aca="1" ref="BA302" ca="1">_xlfn.LET(
_xlpm.startCell, INDIRECT(AZ278),
_xlpm.row, IF(_xlfn.XLOOKUP(LEFT(AA278),$L$157:$L$164,$M$157:$M$164,,0,1),--RIGHT(AA278)*_xlfn.XLOOKUP(LEFT(AA278),$L$157:$L$164,$O$157:$O$164,,0,1),0),
_xlpm.col, IF(_xlfn.XLOOKUP(LEFT(AA278),$L$157:$L$164,$N$157:$N$164,,0,1),--RIGHT(AA278)*_xlfn.XLOOKUP(LEFT(AA278),$L$157:$L$164,$P$157:$P$164,,0,1),0),
_xlpm.adjRow, IF(ROW(_xlpm.startCell) + _xlpm.row &lt;= 0, 1, _xlpm.row),
_xlpm.adjCol, IF(COLUMN(_xlpm.startCell) + _xlpm.col &lt;= 0, 1, _xlpm.col),
_xlpm.ref, OFFSET(INDIRECT(AZ278),_xlpm.adjRow,_xlpm.adjCol,1,1),
ADDRESS(ROW(_xlpm.ref),COLUMN(_xlpm.ref),4,1))</f>
        <v>G15</v>
      </c>
      <c r="BB302" s="4" t="str" cm="1">
        <f t="array" aca="1" ref="BB302" ca="1">_xlfn.LET(
_xlpm.startCell, INDIRECT(BA278),
_xlpm.row, IF(_xlfn.XLOOKUP(LEFT(AB278),$L$157:$L$164,$M$157:$M$164,,0,1),--RIGHT(AB278)*_xlfn.XLOOKUP(LEFT(AB278),$L$157:$L$164,$O$157:$O$164,,0,1),0),
_xlpm.col, IF(_xlfn.XLOOKUP(LEFT(AB278),$L$157:$L$164,$N$157:$N$164,,0,1),--RIGHT(AB278)*_xlfn.XLOOKUP(LEFT(AB278),$L$157:$L$164,$P$157:$P$164,,0,1),0),
_xlpm.adjRow, IF(ROW(_xlpm.startCell) + _xlpm.row &lt;= 0, 1, _xlpm.row),
_xlpm.adjCol, IF(COLUMN(_xlpm.startCell) + _xlpm.col &lt;= 0, 1, _xlpm.col),
_xlpm.ref, OFFSET(INDIRECT(BA278),_xlpm.adjRow,_xlpm.adjCol,1,1),
ADDRESS(ROW(_xlpm.ref),COLUMN(_xlpm.ref),4,1))</f>
        <v>C19</v>
      </c>
      <c r="BC302" s="4" t="str" cm="1">
        <f t="array" aca="1" ref="BC302" ca="1">_xlfn.LET(
_xlpm.startCell, INDIRECT(BB278),
_xlpm.row, IF(_xlfn.XLOOKUP(LEFT(AC278),$L$157:$L$164,$M$157:$M$164,,0,1),--RIGHT(AC278)*_xlfn.XLOOKUP(LEFT(AC278),$L$157:$L$164,$O$157:$O$164,,0,1),0),
_xlpm.col, IF(_xlfn.XLOOKUP(LEFT(AC278),$L$157:$L$164,$N$157:$N$164,,0,1),--RIGHT(AC278)*_xlfn.XLOOKUP(LEFT(AC278),$L$157:$L$164,$P$157:$P$164,,0,1),0),
_xlpm.adjRow, IF(ROW(_xlpm.startCell) + _xlpm.row &lt;= 0, 1, _xlpm.row),
_xlpm.adjCol, IF(COLUMN(_xlpm.startCell) + _xlpm.col &lt;= 0, 1, _xlpm.col),
_xlpm.ref, OFFSET(INDIRECT(BB278),_xlpm.adjRow,_xlpm.adjCol,1,1),
ADDRESS(ROW(_xlpm.ref),COLUMN(_xlpm.ref),4,1))</f>
        <v>F13</v>
      </c>
      <c r="BD302" s="4" t="str" cm="1">
        <f t="array" aca="1" ref="BD302" ca="1">_xlfn.LET(
_xlpm.startCell, INDIRECT(BC278),
_xlpm.row, IF(_xlfn.XLOOKUP(LEFT(AD278),$L$157:$L$164,$M$157:$M$164,,0,1),--RIGHT(AD278)*_xlfn.XLOOKUP(LEFT(AD278),$L$157:$L$164,$O$157:$O$164,,0,1),0),
_xlpm.col, IF(_xlfn.XLOOKUP(LEFT(AD278),$L$157:$L$164,$N$157:$N$164,,0,1),--RIGHT(AD278)*_xlfn.XLOOKUP(LEFT(AD278),$L$157:$L$164,$P$157:$P$164,,0,1),0),
_xlpm.adjRow, IF(ROW(_xlpm.startCell) + _xlpm.row &lt;= 0, 1, _xlpm.row),
_xlpm.adjCol, IF(COLUMN(_xlpm.startCell) + _xlpm.col &lt;= 0, 1, _xlpm.col),
_xlpm.ref, OFFSET(INDIRECT(BC278),_xlpm.adjRow,_xlpm.adjCol,1,1),
ADDRESS(ROW(_xlpm.ref),COLUMN(_xlpm.ref),4,1))</f>
        <v>G13</v>
      </c>
      <c r="BE302" s="4" t="str" cm="1">
        <f t="array" aca="1" ref="BE302" ca="1">_xlfn.LET(
_xlpm.startCell, INDIRECT(BD278),
_xlpm.row, IF(_xlfn.XLOOKUP(LEFT(AE278),$L$157:$L$164,$M$157:$M$164,,0,1),--RIGHT(AE278)*_xlfn.XLOOKUP(LEFT(AE278),$L$157:$L$164,$O$157:$O$164,,0,1),0),
_xlpm.col, IF(_xlfn.XLOOKUP(LEFT(AE278),$L$157:$L$164,$N$157:$N$164,,0,1),--RIGHT(AE278)*_xlfn.XLOOKUP(LEFT(AE278),$L$157:$L$164,$P$157:$P$164,,0,1),0),
_xlpm.adjRow, IF(ROW(_xlpm.startCell) + _xlpm.row &lt;= 0, 1, _xlpm.row),
_xlpm.adjCol, IF(COLUMN(_xlpm.startCell) + _xlpm.col &lt;= 0, 1, _xlpm.col),
_xlpm.ref, OFFSET(INDIRECT(BD278),_xlpm.adjRow,_xlpm.adjCol,1,1),
ADDRESS(ROW(_xlpm.ref),COLUMN(_xlpm.ref),4,1))</f>
        <v>H4</v>
      </c>
      <c r="BF302" s="4" t="str" cm="1">
        <f t="array" aca="1" ref="BF302" ca="1">_xlfn.LET(
_xlpm.startCell, INDIRECT(BE278),
_xlpm.row, IF(_xlfn.XLOOKUP(LEFT(AF278),$L$157:$L$164,$M$157:$M$164,,0,1),--RIGHT(AF278)*_xlfn.XLOOKUP(LEFT(AF278),$L$157:$L$164,$O$157:$O$164,,0,1),0),
_xlpm.col, IF(_xlfn.XLOOKUP(LEFT(AF278),$L$157:$L$164,$N$157:$N$164,,0,1),--RIGHT(AF278)*_xlfn.XLOOKUP(LEFT(AF278),$L$157:$L$164,$P$157:$P$164,,0,1),0),
_xlpm.adjRow, IF(ROW(_xlpm.startCell) + _xlpm.row &lt;= 0, 1, _xlpm.row),
_xlpm.adjCol, IF(COLUMN(_xlpm.startCell) + _xlpm.col &lt;= 0, 1, _xlpm.col),
_xlpm.ref, OFFSET(INDIRECT(BE278),_xlpm.adjRow,_xlpm.adjCol,1,1),
ADDRESS(ROW(_xlpm.ref),COLUMN(_xlpm.ref),4,1))</f>
        <v>H7</v>
      </c>
      <c r="BG302" s="57"/>
      <c r="BH302" s="1" t="b">
        <f ca="1"/>
        <v>1</v>
      </c>
      <c r="BI302" s="1" t="b">
        <f ca="1"/>
        <v>0</v>
      </c>
      <c r="BJ302" s="1" t="b">
        <f ca="1"/>
        <v>1</v>
      </c>
      <c r="BK302" s="1" t="b">
        <f ca="1"/>
        <v>1</v>
      </c>
      <c r="BL302" s="1" t="b">
        <f ca="1"/>
        <v>1</v>
      </c>
      <c r="BM302" s="1" t="b">
        <f ca="1"/>
        <v>1</v>
      </c>
      <c r="BN302" s="5" t="b">
        <f ca="1"/>
        <v>1</v>
      </c>
      <c r="BO302" s="4" t="b">
        <f ca="1"/>
        <v>1</v>
      </c>
      <c r="BP302" s="4" t="b">
        <f ca="1"/>
        <v>1</v>
      </c>
      <c r="BQ302" s="4" t="b">
        <f ca="1"/>
        <v>1</v>
      </c>
      <c r="BR302" s="4" t="b">
        <f ca="1"/>
        <v>1</v>
      </c>
      <c r="BS302" s="4" t="b">
        <f ca="1"/>
        <v>0</v>
      </c>
      <c r="BT302" s="4" t="b">
        <f ca="1"/>
        <v>1</v>
      </c>
      <c r="BU302" s="4" t="b">
        <f ca="1"/>
        <v>1</v>
      </c>
      <c r="BV302" s="4" t="b">
        <f ca="1"/>
        <v>1</v>
      </c>
      <c r="BW302" s="4" t="b">
        <f ca="1"/>
        <v>0</v>
      </c>
      <c r="BX302" s="4" t="b">
        <f ca="1"/>
        <v>1</v>
      </c>
      <c r="BY302" s="4" t="b">
        <f ca="1"/>
        <v>1</v>
      </c>
      <c r="BZ302" s="4" t="b">
        <f ca="1"/>
        <v>1</v>
      </c>
      <c r="CA302" s="4" t="b">
        <f ca="1"/>
        <v>1</v>
      </c>
      <c r="CB302" s="4" t="b">
        <f ca="1"/>
        <v>0</v>
      </c>
      <c r="CC302" s="4" t="b">
        <f ca="1"/>
        <v>1</v>
      </c>
      <c r="CD302" s="4" t="b">
        <f ca="1"/>
        <v>1</v>
      </c>
      <c r="CE302" s="4" t="b">
        <f ca="1"/>
        <v>0</v>
      </c>
      <c r="CF302" s="4" t="b">
        <f ca="1"/>
        <v>0</v>
      </c>
      <c r="CG302" s="57"/>
      <c r="CH302" s="57"/>
      <c r="CI302" s="57"/>
      <c r="CJ302" s="57"/>
      <c r="CK302" s="57"/>
      <c r="CL302" s="57"/>
      <c r="CM302" s="57"/>
      <c r="CN302" s="57"/>
      <c r="CO302" s="57"/>
      <c r="CP302" s="57"/>
      <c r="CQ302" s="57"/>
      <c r="CR302" s="57"/>
      <c r="CS302" s="57"/>
      <c r="CT302" s="57"/>
      <c r="CU302" s="57"/>
      <c r="CV302" s="57"/>
      <c r="CW302" s="57"/>
      <c r="CX302" s="57"/>
      <c r="CY302" s="57"/>
      <c r="CZ302" s="57"/>
      <c r="DA302" s="57"/>
      <c r="DB302" s="57"/>
      <c r="DC302" s="57"/>
      <c r="DD302" s="57"/>
      <c r="DE302" s="57"/>
      <c r="DF302" s="57"/>
      <c r="DG302" s="57"/>
      <c r="DH302" s="57"/>
      <c r="DI302" s="57"/>
      <c r="DJ302" s="57"/>
      <c r="DK302" s="57"/>
      <c r="DL302" s="57"/>
      <c r="DM302" s="57"/>
      <c r="DN302" s="57"/>
      <c r="DO302" s="57"/>
      <c r="DP302" s="57"/>
      <c r="DQ302" s="57"/>
      <c r="DR302" s="57"/>
      <c r="DS302" s="57"/>
      <c r="DT302" s="57"/>
      <c r="DU302" s="57"/>
      <c r="DV302" s="57"/>
      <c r="DW302" s="57"/>
      <c r="DX302" s="57"/>
      <c r="DY302" s="57"/>
      <c r="DZ302" s="57"/>
      <c r="EA302" s="57"/>
      <c r="EB302" s="57"/>
      <c r="EC302" s="57"/>
      <c r="ED302" s="57"/>
      <c r="EE302" s="57"/>
      <c r="EF302" s="57"/>
      <c r="EG302" s="57"/>
      <c r="EH302" s="57"/>
      <c r="EI302" s="57"/>
      <c r="EJ302" s="57"/>
      <c r="EK302" s="57"/>
      <c r="EL302" s="57"/>
      <c r="EM302" s="57"/>
      <c r="EN302" s="57"/>
      <c r="EO302" s="57"/>
      <c r="EP302" s="57"/>
      <c r="EQ302" s="57"/>
      <c r="ER302" s="57"/>
      <c r="ES302" s="57"/>
      <c r="ET302" s="57"/>
      <c r="EU302" s="57"/>
      <c r="EV302" s="57"/>
      <c r="EW302" s="57"/>
      <c r="EX302" s="57"/>
      <c r="EY302" s="57"/>
      <c r="EZ302" s="57"/>
      <c r="FA302" s="57"/>
      <c r="FB302" s="57"/>
      <c r="FC302" s="57"/>
      <c r="FD302" s="57"/>
      <c r="FE302" s="57"/>
      <c r="FF302" s="57"/>
      <c r="FG302" s="57"/>
      <c r="FH302" s="57"/>
      <c r="FI302" s="57"/>
      <c r="FJ302" s="57"/>
      <c r="FK302" s="57"/>
      <c r="FL302" s="57"/>
      <c r="FM302" s="57"/>
      <c r="FN302" s="57"/>
      <c r="FO302" s="57"/>
      <c r="FP302" s="57"/>
      <c r="FQ302" s="57"/>
      <c r="FR302" s="57"/>
      <c r="FS302" s="57"/>
      <c r="FT302" s="57"/>
      <c r="FU302" s="57"/>
      <c r="FV302" s="57"/>
      <c r="FW302" s="57"/>
      <c r="FX302" s="57"/>
      <c r="FY302" s="57"/>
      <c r="FZ302" s="57"/>
      <c r="GA302" s="57"/>
      <c r="GB302" s="57"/>
      <c r="GC302" s="57"/>
      <c r="GD302" s="57"/>
      <c r="GE302" s="57"/>
      <c r="GF302" s="57"/>
      <c r="GG302" s="57"/>
      <c r="GH302" s="57"/>
      <c r="GI302" s="57"/>
      <c r="GJ302" s="57"/>
      <c r="GK302" s="57"/>
      <c r="GL302" s="57"/>
      <c r="GM302" s="57"/>
      <c r="GN302" s="57"/>
      <c r="GO302" s="57"/>
      <c r="GP302" s="57"/>
      <c r="GQ302" s="57"/>
      <c r="GR302" s="57"/>
      <c r="GS302" s="57"/>
      <c r="GT302" s="57"/>
      <c r="GU302" s="57"/>
      <c r="GV302" s="57"/>
      <c r="GW302" s="57"/>
      <c r="GX302" s="57"/>
      <c r="GY302" s="57"/>
      <c r="GZ302" s="57"/>
      <c r="HA302" s="57"/>
      <c r="HB302" s="57"/>
      <c r="HC302" s="57"/>
      <c r="HD302" s="57"/>
      <c r="HE302" s="57"/>
      <c r="HF302" s="57"/>
      <c r="HG302" s="57"/>
      <c r="HH302" s="57"/>
      <c r="HI302" s="57"/>
      <c r="HJ302" s="57"/>
      <c r="HK302" s="57"/>
      <c r="HL302" s="57"/>
      <c r="HM302" s="57"/>
      <c r="HN302" s="57"/>
      <c r="HO302" s="57"/>
      <c r="HP302" s="57"/>
      <c r="HQ302" s="57"/>
      <c r="HR302" s="57"/>
      <c r="HS302" s="57"/>
      <c r="HT302" s="57"/>
      <c r="HU302" s="57"/>
      <c r="HV302" s="57"/>
      <c r="HW302" s="57"/>
      <c r="HX302" s="57"/>
      <c r="HY302" s="57"/>
      <c r="HZ302" s="57"/>
      <c r="IA302" s="57"/>
      <c r="IB302" s="57"/>
      <c r="IC302" s="57"/>
      <c r="ID302" s="57"/>
      <c r="IE302" s="57"/>
      <c r="IF302" s="57"/>
      <c r="IG302" s="57"/>
      <c r="IH302" s="57"/>
      <c r="II302" s="57"/>
      <c r="IJ302" s="57"/>
      <c r="IK302" s="57"/>
      <c r="IL302" s="57"/>
      <c r="IM302" s="57"/>
      <c r="IN302" s="57"/>
      <c r="IO302" s="57"/>
      <c r="IP302" s="57"/>
      <c r="IQ302" s="57"/>
      <c r="IR302" s="57"/>
      <c r="IS302" s="57"/>
      <c r="IT302" s="57"/>
      <c r="IU302" s="57"/>
      <c r="IV302" s="57"/>
      <c r="IW302" s="57"/>
      <c r="IX302" s="57"/>
      <c r="IY302" s="57"/>
      <c r="IZ302" s="57"/>
      <c r="JA302" s="57"/>
      <c r="JB302" s="57"/>
      <c r="JC302" s="57"/>
      <c r="JD302" s="57"/>
      <c r="JE302" s="57"/>
      <c r="JF302" s="57"/>
      <c r="JG302" s="57"/>
      <c r="JH302" s="57"/>
      <c r="JI302" s="57"/>
      <c r="JJ302" s="57"/>
      <c r="JK302" s="57"/>
      <c r="JL302" s="57"/>
      <c r="JM302" s="57"/>
      <c r="JN302" s="57"/>
      <c r="JO302" s="57"/>
      <c r="JP302" s="57"/>
      <c r="JQ302" s="57"/>
      <c r="JR302" s="57"/>
      <c r="JS302" s="57"/>
      <c r="JT302" s="57"/>
      <c r="JU302" s="57"/>
      <c r="JV302" s="57"/>
      <c r="JW302" s="57"/>
      <c r="JX302" s="57"/>
      <c r="JY302" s="57"/>
      <c r="JZ302" s="57"/>
      <c r="KA302" s="57"/>
      <c r="KB302" s="57"/>
      <c r="KC302" s="57"/>
      <c r="KD302" s="57"/>
      <c r="KE302" s="57"/>
      <c r="KF302" s="57"/>
      <c r="KG302" s="57"/>
      <c r="KH302" s="57"/>
      <c r="KI302" s="57"/>
      <c r="KJ302" s="57"/>
      <c r="KK302" s="57"/>
      <c r="KL302" s="57"/>
      <c r="KM302" s="57"/>
      <c r="KN302" s="57"/>
      <c r="KO302" s="57"/>
      <c r="KP302" s="57"/>
      <c r="KQ302" s="57"/>
      <c r="KR302" s="57"/>
      <c r="KS302" s="57"/>
      <c r="KT302" s="57"/>
      <c r="KU302" s="57"/>
      <c r="KV302" s="57"/>
      <c r="KW302" s="57"/>
      <c r="KX302" s="57"/>
      <c r="KY302" s="57"/>
      <c r="KZ302" s="57"/>
      <c r="LA302" s="57"/>
      <c r="LB302" s="57"/>
      <c r="LC302" s="57"/>
      <c r="LD302" s="57"/>
      <c r="LE302" s="57"/>
      <c r="LF302" s="57"/>
      <c r="LG302" s="57"/>
      <c r="LH302" s="57"/>
      <c r="LI302" s="57"/>
      <c r="LJ302" s="57"/>
      <c r="LK302" s="57"/>
      <c r="LL302" s="57"/>
      <c r="LM302" s="57"/>
      <c r="LN302" s="57"/>
      <c r="LO302" s="57"/>
      <c r="LP302" s="57"/>
      <c r="LQ302" s="57"/>
      <c r="LR302" s="57"/>
      <c r="LS302" s="57"/>
      <c r="LT302" s="57"/>
      <c r="LU302" s="57"/>
      <c r="LV302" s="57"/>
      <c r="LW302" s="57"/>
      <c r="LX302" s="57"/>
      <c r="LY302" s="57"/>
      <c r="LZ302" s="57"/>
      <c r="MA302" s="57"/>
      <c r="MB302" s="57"/>
      <c r="MC302" s="57"/>
      <c r="MD302" s="57"/>
      <c r="ME302" s="57"/>
      <c r="MF302" s="57"/>
      <c r="MG302" s="57"/>
      <c r="MH302" s="57"/>
      <c r="MI302" s="57"/>
      <c r="MJ302" s="57"/>
      <c r="MK302" s="57"/>
      <c r="ML302" s="57"/>
      <c r="MM302" s="57"/>
      <c r="MN302" s="57"/>
      <c r="MO302" s="57"/>
      <c r="MP302" s="57"/>
      <c r="MQ302" s="57"/>
      <c r="MR302" s="57"/>
      <c r="MS302" s="57"/>
      <c r="MT302" s="57"/>
      <c r="MU302" s="57"/>
      <c r="MV302" s="57"/>
      <c r="MW302" s="57"/>
      <c r="MX302" s="57"/>
      <c r="MY302" s="57"/>
      <c r="MZ302" s="57"/>
      <c r="NA302" s="57"/>
      <c r="NB302" s="57"/>
      <c r="NC302" s="57"/>
      <c r="ND302" s="57"/>
      <c r="NE302" s="57"/>
      <c r="NF302" s="57"/>
      <c r="NG302" s="57"/>
      <c r="NH302" s="57"/>
      <c r="NI302" s="57"/>
      <c r="NJ302" s="57"/>
      <c r="NK302" s="57"/>
      <c r="NL302" s="57"/>
      <c r="NM302" s="57"/>
      <c r="NN302" s="57"/>
      <c r="NO302" s="57"/>
      <c r="NP302" s="57"/>
      <c r="NQ302" s="57"/>
      <c r="NR302" s="57"/>
      <c r="NS302" s="57"/>
      <c r="NT302" s="57"/>
      <c r="NU302" s="57"/>
      <c r="NV302" s="57"/>
      <c r="NW302" s="57"/>
      <c r="NX302" s="57"/>
      <c r="NY302" s="57"/>
      <c r="NZ302" s="57"/>
      <c r="OA302" s="57"/>
      <c r="OB302" s="57"/>
      <c r="OC302" s="57"/>
      <c r="OD302" s="57"/>
      <c r="OE302" s="57"/>
      <c r="OF302" s="57"/>
      <c r="OG302" s="57"/>
      <c r="OH302" s="57"/>
      <c r="OI302" s="57"/>
      <c r="OJ302" s="57"/>
      <c r="OK302" s="57"/>
      <c r="OL302" s="57"/>
      <c r="OM302" s="57"/>
      <c r="ON302" s="57"/>
      <c r="OO302" s="57"/>
      <c r="OP302" s="57"/>
      <c r="OQ302" s="57"/>
      <c r="OR302" s="57"/>
      <c r="OS302" s="57"/>
      <c r="OT302" s="57"/>
      <c r="OU302" s="57"/>
      <c r="OV302" s="57"/>
      <c r="OW302" s="57"/>
      <c r="OX302" s="57"/>
      <c r="OY302" s="57"/>
      <c r="OZ302" s="57"/>
    </row>
    <row r="303" spans="1:416" ht="14.85" customHeight="1">
      <c r="A303" s="57"/>
      <c r="B303" s="57"/>
      <c r="C303" s="57"/>
      <c r="D303" s="57"/>
      <c r="E303" s="57"/>
      <c r="F303" s="57"/>
      <c r="G303" s="87"/>
      <c r="H303" s="57"/>
      <c r="I303" s="57"/>
      <c r="J303" s="57"/>
      <c r="K303" s="57"/>
      <c r="L303" s="57"/>
      <c r="M303" s="57"/>
      <c r="N303" s="57"/>
      <c r="O303" s="57"/>
      <c r="P303" s="57"/>
      <c r="Q303" s="57"/>
      <c r="R303" s="57"/>
      <c r="S303" s="57"/>
      <c r="T303" s="57"/>
      <c r="U303" s="57"/>
      <c r="V303" s="57"/>
      <c r="W303" s="57"/>
      <c r="X303" s="57"/>
      <c r="Y303" s="57"/>
      <c r="Z303" s="57"/>
      <c r="AA303" s="57"/>
      <c r="AB303" s="57"/>
      <c r="AC303" s="57"/>
      <c r="AD303" s="57"/>
      <c r="AE303" s="57"/>
      <c r="AF303" s="57"/>
      <c r="AG303" s="57"/>
      <c r="AH303" s="4" t="str" cm="1">
        <f t="array" aca="1" ref="AH303" ca="1">_xlfn.LET(
_xlpm.startCell, INDIRECT(G279),
_xlpm.row, IF(_xlfn.XLOOKUP(LEFT(H279),$L$157:$L$164,$M$157:$M$164,,0,1),--RIGHT(H279)*_xlfn.XLOOKUP(LEFT(H279),$L$157:$L$164,$O$157:$O$164,,0,1),0),
_xlpm.col, IF(_xlfn.XLOOKUP(LEFT(H279),$L$157:$L$164,$N$157:$N$164,,0,1),--RIGHT(H279)*_xlfn.XLOOKUP(LEFT(H279),$L$157:$L$164,$P$157:$P$164,,0,1),0),
_xlpm.adjRow, IF(ROW(_xlpm.startCell) + _xlpm.row &lt;= 0, 1, _xlpm.row),
_xlpm.adjCol, IF(COLUMN(_xlpm.startCell) + _xlpm.col &lt;= 0, 1, _xlpm.col),
_xlpm.ref, OFFSET(INDIRECT(G279),_xlpm.adjRow,_xlpm.adjCol,1,1),
ADDRESS(ROW(_xlpm.ref),COLUMN(_xlpm.ref),4,1))</f>
        <v>BA10</v>
      </c>
      <c r="AI303" s="4" t="str" cm="1">
        <f t="array" aca="1" ref="AI303" ca="1">_xlfn.LET(
_xlpm.startCell, INDIRECT(AH279),
_xlpm.row, IF(_xlfn.XLOOKUP(LEFT(I279),$L$157:$L$164,$M$157:$M$164,,0,1),--RIGHT(I279)*_xlfn.XLOOKUP(LEFT(I279),$L$157:$L$164,$O$157:$O$164,,0,1),0),
_xlpm.col, IF(_xlfn.XLOOKUP(LEFT(I279),$L$157:$L$164,$N$157:$N$164,,0,1),--RIGHT(I279)*_xlfn.XLOOKUP(LEFT(I279),$L$157:$L$164,$P$157:$P$164,,0,1),0),
_xlpm.adjRow, IF(ROW(_xlpm.startCell) + _xlpm.row &lt;= 0, 1, _xlpm.row),
_xlpm.adjCol, IF(COLUMN(_xlpm.startCell) + _xlpm.col &lt;= 0, 1, _xlpm.col),
_xlpm.ref, OFFSET(INDIRECT(AH279),_xlpm.adjRow,_xlpm.adjCol,1,1),
ADDRESS(ROW(_xlpm.ref),COLUMN(_xlpm.ref),4,1))</f>
        <v>AW14</v>
      </c>
      <c r="AJ303" s="4" t="str" cm="1">
        <f t="array" aca="1" ref="AJ303" ca="1">_xlfn.LET(
_xlpm.startCell, INDIRECT(AI279),
_xlpm.row, IF(_xlfn.XLOOKUP(LEFT(J279),$L$157:$L$164,$M$157:$M$164,,0,1),--RIGHT(J279)*_xlfn.XLOOKUP(LEFT(J279),$L$157:$L$164,$O$157:$O$164,,0,1),0),
_xlpm.col, IF(_xlfn.XLOOKUP(LEFT(J279),$L$157:$L$164,$N$157:$N$164,,0,1),--RIGHT(J279)*_xlfn.XLOOKUP(LEFT(J279),$L$157:$L$164,$P$157:$P$164,,0,1),0),
_xlpm.adjRow, IF(ROW(_xlpm.startCell) + _xlpm.row &lt;= 0, 1, _xlpm.row),
_xlpm.adjCol, IF(COLUMN(_xlpm.startCell) + _xlpm.col &lt;= 0, 1, _xlpm.col),
_xlpm.ref, OFFSET(INDIRECT(AI279),_xlpm.adjRow,_xlpm.adjCol,1,1),
ADDRESS(ROW(_xlpm.ref),COLUMN(_xlpm.ref),4,1))</f>
        <v>BC8</v>
      </c>
      <c r="AK303" s="4" t="str" cm="1">
        <f t="array" aca="1" ref="AK303" ca="1">_xlfn.LET(
_xlpm.startCell, INDIRECT(AJ279),
_xlpm.row, IF(_xlfn.XLOOKUP(LEFT(K279),$L$157:$L$164,$M$157:$M$164,,0,1),--RIGHT(K279)*_xlfn.XLOOKUP(LEFT(K279),$L$157:$L$164,$O$157:$O$164,,0,1),0),
_xlpm.col, IF(_xlfn.XLOOKUP(LEFT(K279),$L$157:$L$164,$N$157:$N$164,,0,1),--RIGHT(K279)*_xlfn.XLOOKUP(LEFT(K279),$L$157:$L$164,$P$157:$P$164,,0,1),0),
_xlpm.adjRow, IF(ROW(_xlpm.startCell) + _xlpm.row &lt;= 0, 1, _xlpm.row),
_xlpm.adjCol, IF(COLUMN(_xlpm.startCell) + _xlpm.col &lt;= 0, 1, _xlpm.col),
_xlpm.ref, OFFSET(INDIRECT(AJ279),_xlpm.adjRow,_xlpm.adjCol,1,1),
ADDRESS(ROW(_xlpm.ref),COLUMN(_xlpm.ref),4,1))</f>
        <v>BC2</v>
      </c>
      <c r="AL303" s="4" t="str" cm="1">
        <f t="array" aca="1" ref="AL303" ca="1">_xlfn.LET(
_xlpm.startCell, INDIRECT(AK279),
_xlpm.row, IF(_xlfn.XLOOKUP(LEFT(L279),$L$157:$L$164,$M$157:$M$164,,0,1),--RIGHT(L279)*_xlfn.XLOOKUP(LEFT(L279),$L$157:$L$164,$O$157:$O$164,,0,1),0),
_xlpm.col, IF(_xlfn.XLOOKUP(LEFT(L279),$L$157:$L$164,$N$157:$N$164,,0,1),--RIGHT(L279)*_xlfn.XLOOKUP(LEFT(L279),$L$157:$L$164,$P$157:$P$164,,0,1),0),
_xlpm.adjRow, IF(ROW(_xlpm.startCell) + _xlpm.row &lt;= 0, 1, _xlpm.row),
_xlpm.adjCol, IF(COLUMN(_xlpm.startCell) + _xlpm.col &lt;= 0, 1, _xlpm.col),
_xlpm.ref, OFFSET(INDIRECT(AK279),_xlpm.adjRow,_xlpm.adjCol,1,1),
ADDRESS(ROW(_xlpm.ref),COLUMN(_xlpm.ref),4,1))</f>
        <v>BL17</v>
      </c>
      <c r="AM303" s="4" t="str" cm="1">
        <f t="array" aca="1" ref="AM303" ca="1">_xlfn.LET(
_xlpm.startCell, INDIRECT(AL279),
_xlpm.row, IF(_xlfn.XLOOKUP(LEFT(M279),$L$157:$L$164,$M$157:$M$164,,0,1),--RIGHT(M279)*_xlfn.XLOOKUP(LEFT(M279),$L$157:$L$164,$O$157:$O$164,,0,1),0),
_xlpm.col, IF(_xlfn.XLOOKUP(LEFT(M279),$L$157:$L$164,$N$157:$N$164,,0,1),--RIGHT(M279)*_xlfn.XLOOKUP(LEFT(M279),$L$157:$L$164,$P$157:$P$164,,0,1),0),
_xlpm.adjRow, IF(ROW(_xlpm.startCell) + _xlpm.row &lt;= 0, 1, _xlpm.row),
_xlpm.adjCol, IF(COLUMN(_xlpm.startCell) + _xlpm.col &lt;= 0, 1, _xlpm.col),
_xlpm.ref, OFFSET(INDIRECT(AL279),_xlpm.adjRow,_xlpm.adjCol,1,1),
ADDRESS(ROW(_xlpm.ref),COLUMN(_xlpm.ref),4,1))</f>
        <v>BU17</v>
      </c>
      <c r="AN303" s="4" t="str" cm="1">
        <f t="array" aca="1" ref="AN303" ca="1">_xlfn.LET(
_xlpm.startCell, INDIRECT(AM279),
_xlpm.row, IF(_xlfn.XLOOKUP(LEFT(N279),$L$157:$L$164,$M$157:$M$164,,0,1),--RIGHT(N279)*_xlfn.XLOOKUP(LEFT(N279),$L$157:$L$164,$O$157:$O$164,,0,1),0),
_xlpm.col, IF(_xlfn.XLOOKUP(LEFT(N279),$L$157:$L$164,$N$157:$N$164,,0,1),--RIGHT(N279)*_xlfn.XLOOKUP(LEFT(N279),$L$157:$L$164,$P$157:$P$164,,0,1),0),
_xlpm.adjRow, IF(ROW(_xlpm.startCell) + _xlpm.row &lt;= 0, 1, _xlpm.row),
_xlpm.adjCol, IF(COLUMN(_xlpm.startCell) + _xlpm.col &lt;= 0, 1, _xlpm.col),
_xlpm.ref, OFFSET(INDIRECT(AM279),_xlpm.adjRow,_xlpm.adjCol,1,1),
ADDRESS(ROW(_xlpm.ref),COLUMN(_xlpm.ref),4,1))</f>
        <v>BM18</v>
      </c>
      <c r="AO303" s="4" t="str" cm="1">
        <f t="array" aca="1" ref="AO303" ca="1">_xlfn.LET(
_xlpm.startCell, INDIRECT(AN279),
_xlpm.row, IF(_xlfn.XLOOKUP(LEFT(O279),$L$157:$L$164,$M$157:$M$164,,0,1),--RIGHT(O279)*_xlfn.XLOOKUP(LEFT(O279),$L$157:$L$164,$O$157:$O$164,,0,1),0),
_xlpm.col, IF(_xlfn.XLOOKUP(LEFT(O279),$L$157:$L$164,$N$157:$N$164,,0,1),--RIGHT(O279)*_xlfn.XLOOKUP(LEFT(O279),$L$157:$L$164,$P$157:$P$164,,0,1),0),
_xlpm.adjRow, IF(ROW(_xlpm.startCell) + _xlpm.row &lt;= 0, 1, _xlpm.row),
_xlpm.adjCol, IF(COLUMN(_xlpm.startCell) + _xlpm.col &lt;= 0, 1, _xlpm.col),
_xlpm.ref, OFFSET(INDIRECT(AN279),_xlpm.adjRow,_xlpm.adjCol,1,1),
ADDRESS(ROW(_xlpm.ref),COLUMN(_xlpm.ref),4,1))</f>
        <v>BL15</v>
      </c>
      <c r="AP303" s="4" t="str" cm="1">
        <f t="array" aca="1" ref="AP303" ca="1">_xlfn.LET(
_xlpm.startCell, INDIRECT(AO279),
_xlpm.row, IF(_xlfn.XLOOKUP(LEFT(P279),$L$157:$L$164,$M$157:$M$164,,0,1),--RIGHT(P279)*_xlfn.XLOOKUP(LEFT(P279),$L$157:$L$164,$O$157:$O$164,,0,1),0),
_xlpm.col, IF(_xlfn.XLOOKUP(LEFT(P279),$L$157:$L$164,$N$157:$N$164,,0,1),--RIGHT(P279)*_xlfn.XLOOKUP(LEFT(P279),$L$157:$L$164,$P$157:$P$164,,0,1),0),
_xlpm.adjRow, IF(ROW(_xlpm.startCell) + _xlpm.row &lt;= 0, 1, _xlpm.row),
_xlpm.adjCol, IF(COLUMN(_xlpm.startCell) + _xlpm.col &lt;= 0, 1, _xlpm.col),
_xlpm.ref, OFFSET(INDIRECT(AO279),_xlpm.adjRow,_xlpm.adjCol,1,1),
ADDRESS(ROW(_xlpm.ref),COLUMN(_xlpm.ref),4,1))</f>
        <v>BL23</v>
      </c>
      <c r="AQ303" s="4" t="str" cm="1">
        <f t="array" aca="1" ref="AQ303" ca="1">_xlfn.LET(
_xlpm.startCell, INDIRECT(AP279),
_xlpm.row, IF(_xlfn.XLOOKUP(LEFT(Q279),$L$157:$L$164,$M$157:$M$164,,0,1),--RIGHT(Q279)*_xlfn.XLOOKUP(LEFT(Q279),$L$157:$L$164,$O$157:$O$164,,0,1),0),
_xlpm.col, IF(_xlfn.XLOOKUP(LEFT(Q279),$L$157:$L$164,$N$157:$N$164,,0,1),--RIGHT(Q279)*_xlfn.XLOOKUP(LEFT(Q279),$L$157:$L$164,$P$157:$P$164,,0,1),0),
_xlpm.adjRow, IF(ROW(_xlpm.startCell) + _xlpm.row &lt;= 0, 1, _xlpm.row),
_xlpm.adjCol, IF(COLUMN(_xlpm.startCell) + _xlpm.col &lt;= 0, 1, _xlpm.col),
_xlpm.ref, OFFSET(INDIRECT(AP279),_xlpm.adjRow,_xlpm.adjCol,1,1),
ADDRESS(ROW(_xlpm.ref),COLUMN(_xlpm.ref),4,1))</f>
        <v>BL27</v>
      </c>
      <c r="AR303" s="4" t="str" cm="1">
        <f t="array" aca="1" ref="AR303" ca="1">_xlfn.LET(
_xlpm.startCell, INDIRECT(AQ279),
_xlpm.row, IF(_xlfn.XLOOKUP(LEFT(R279),$L$157:$L$164,$M$157:$M$164,,0,1),--RIGHT(R279)*_xlfn.XLOOKUP(LEFT(R279),$L$157:$L$164,$O$157:$O$164,,0,1),0),
_xlpm.col, IF(_xlfn.XLOOKUP(LEFT(R279),$L$157:$L$164,$N$157:$N$164,,0,1),--RIGHT(R279)*_xlfn.XLOOKUP(LEFT(R279),$L$157:$L$164,$P$157:$P$164,,0,1),0),
_xlpm.adjRow, IF(ROW(_xlpm.startCell) + _xlpm.row &lt;= 0, 1, _xlpm.row),
_xlpm.adjCol, IF(COLUMN(_xlpm.startCell) + _xlpm.col &lt;= 0, 1, _xlpm.col),
_xlpm.ref, OFFSET(INDIRECT(AQ279),_xlpm.adjRow,_xlpm.adjCol,1,1),
ADDRESS(ROW(_xlpm.ref),COLUMN(_xlpm.ref),4,1))</f>
        <v>BL22</v>
      </c>
      <c r="AS303" s="4" t="str" cm="1">
        <f t="array" aca="1" ref="AS303" ca="1">_xlfn.LET(
_xlpm.startCell, INDIRECT(AR279),
_xlpm.row, IF(_xlfn.XLOOKUP(LEFT(S279),$L$157:$L$164,$M$157:$M$164,,0,1),--RIGHT(S279)*_xlfn.XLOOKUP(LEFT(S279),$L$157:$L$164,$O$157:$O$164,,0,1),0),
_xlpm.col, IF(_xlfn.XLOOKUP(LEFT(S279),$L$157:$L$164,$N$157:$N$164,,0,1),--RIGHT(S279)*_xlfn.XLOOKUP(LEFT(S279),$L$157:$L$164,$P$157:$P$164,,0,1),0),
_xlpm.adjRow, IF(ROW(_xlpm.startCell) + _xlpm.row &lt;= 0, 1, _xlpm.row),
_xlpm.adjCol, IF(COLUMN(_xlpm.startCell) + _xlpm.col &lt;= 0, 1, _xlpm.col),
_xlpm.ref, OFFSET(INDIRECT(AR279),_xlpm.adjRow,_xlpm.adjCol,1,1),
ADDRESS(ROW(_xlpm.ref),COLUMN(_xlpm.ref),4,1))</f>
        <v>BK22</v>
      </c>
      <c r="AT303" s="4" t="str" cm="1">
        <f t="array" aca="1" ref="AT303" ca="1">_xlfn.LET(
_xlpm.startCell, INDIRECT(AS279),
_xlpm.row, IF(_xlfn.XLOOKUP(LEFT(T279),$L$157:$L$164,$M$157:$M$164,,0,1),--RIGHT(T279)*_xlfn.XLOOKUP(LEFT(T279),$L$157:$L$164,$O$157:$O$164,,0,1),0),
_xlpm.col, IF(_xlfn.XLOOKUP(LEFT(T279),$L$157:$L$164,$N$157:$N$164,,0,1),--RIGHT(T279)*_xlfn.XLOOKUP(LEFT(T279),$L$157:$L$164,$P$157:$P$164,,0,1),0),
_xlpm.adjRow, IF(ROW(_xlpm.startCell) + _xlpm.row &lt;= 0, 1, _xlpm.row),
_xlpm.adjCol, IF(COLUMN(_xlpm.startCell) + _xlpm.col &lt;= 0, 1, _xlpm.col),
_xlpm.ref, OFFSET(INDIRECT(AS279),_xlpm.adjRow,_xlpm.adjCol,1,1),
ADDRESS(ROW(_xlpm.ref),COLUMN(_xlpm.ref),4,1))</f>
        <v>BE28</v>
      </c>
      <c r="AU303" s="4" t="str" cm="1">
        <f t="array" aca="1" ref="AU303" ca="1">_xlfn.LET(
_xlpm.startCell, INDIRECT(AT279),
_xlpm.row, IF(_xlfn.XLOOKUP(LEFT(U279),$L$157:$L$164,$M$157:$M$164,,0,1),--RIGHT(U279)*_xlfn.XLOOKUP(LEFT(U279),$L$157:$L$164,$O$157:$O$164,,0,1),0),
_xlpm.col, IF(_xlfn.XLOOKUP(LEFT(U279),$L$157:$L$164,$N$157:$N$164,,0,1),--RIGHT(U279)*_xlfn.XLOOKUP(LEFT(U279),$L$157:$L$164,$P$157:$P$164,,0,1),0),
_xlpm.adjRow, IF(ROW(_xlpm.startCell) + _xlpm.row &lt;= 0, 1, _xlpm.row),
_xlpm.adjCol, IF(COLUMN(_xlpm.startCell) + _xlpm.col &lt;= 0, 1, _xlpm.col),
_xlpm.ref, OFFSET(INDIRECT(AT279),_xlpm.adjRow,_xlpm.adjCol,1,1),
ADDRESS(ROW(_xlpm.ref),COLUMN(_xlpm.ref),4,1))</f>
        <v>BE35</v>
      </c>
      <c r="AV303" s="4" t="str" cm="1">
        <f t="array" aca="1" ref="AV303" ca="1">_xlfn.LET(
_xlpm.startCell, INDIRECT(AU279),
_xlpm.row, IF(_xlfn.XLOOKUP(LEFT(V279),$L$157:$L$164,$M$157:$M$164,,0,1),--RIGHT(V279)*_xlfn.XLOOKUP(LEFT(V279),$L$157:$L$164,$O$157:$O$164,,0,1),0),
_xlpm.col, IF(_xlfn.XLOOKUP(LEFT(V279),$L$157:$L$164,$N$157:$N$164,,0,1),--RIGHT(V279)*_xlfn.XLOOKUP(LEFT(V279),$L$157:$L$164,$P$157:$P$164,,0,1),0),
_xlpm.adjRow, IF(ROW(_xlpm.startCell) + _xlpm.row &lt;= 0, 1, _xlpm.row),
_xlpm.adjCol, IF(COLUMN(_xlpm.startCell) + _xlpm.col &lt;= 0, 1, _xlpm.col),
_xlpm.ref, OFFSET(INDIRECT(AU279),_xlpm.adjRow,_xlpm.adjCol,1,1),
ADDRESS(ROW(_xlpm.ref),COLUMN(_xlpm.ref),4,1))</f>
        <v>BJ27</v>
      </c>
      <c r="AW303" s="4" t="str" cm="1">
        <f t="array" aca="1" ref="AW303" ca="1">_xlfn.LET(
_xlpm.startCell, INDIRECT(AV279),
_xlpm.row, IF(_xlfn.XLOOKUP(LEFT(W279),$L$157:$L$164,$M$157:$M$164,,0,1),--RIGHT(W279)*_xlfn.XLOOKUP(LEFT(W279),$L$157:$L$164,$O$157:$O$164,,0,1),0),
_xlpm.col, IF(_xlfn.XLOOKUP(LEFT(W279),$L$157:$L$164,$N$157:$N$164,,0,1),--RIGHT(W279)*_xlfn.XLOOKUP(LEFT(W279),$L$157:$L$164,$P$157:$P$164,,0,1),0),
_xlpm.adjRow, IF(ROW(_xlpm.startCell) + _xlpm.row &lt;= 0, 1, _xlpm.row),
_xlpm.adjCol, IF(COLUMN(_xlpm.startCell) + _xlpm.col &lt;= 0, 1, _xlpm.col),
_xlpm.ref, OFFSET(INDIRECT(AV279),_xlpm.adjRow,_xlpm.adjCol,1,1),
ADDRESS(ROW(_xlpm.ref),COLUMN(_xlpm.ref),4,1))</f>
        <v>BI28</v>
      </c>
      <c r="AX303" s="4" t="str" cm="1">
        <f t="array" aca="1" ref="AX303" ca="1">_xlfn.LET(
_xlpm.startCell, INDIRECT(AW279),
_xlpm.row, IF(_xlfn.XLOOKUP(LEFT(X279),$L$157:$L$164,$M$157:$M$164,,0,1),--RIGHT(X279)*_xlfn.XLOOKUP(LEFT(X279),$L$157:$L$164,$O$157:$O$164,,0,1),0),
_xlpm.col, IF(_xlfn.XLOOKUP(LEFT(X279),$L$157:$L$164,$N$157:$N$164,,0,1),--RIGHT(X279)*_xlfn.XLOOKUP(LEFT(X279),$L$157:$L$164,$P$157:$P$164,,0,1),0),
_xlpm.adjRow, IF(ROW(_xlpm.startCell) + _xlpm.row &lt;= 0, 1, _xlpm.row),
_xlpm.adjCol, IF(COLUMN(_xlpm.startCell) + _xlpm.col &lt;= 0, 1, _xlpm.col),
_xlpm.ref, OFFSET(INDIRECT(AW279),_xlpm.adjRow,_xlpm.adjCol,1,1),
ADDRESS(ROW(_xlpm.ref),COLUMN(_xlpm.ref),4,1))</f>
        <v>BN22</v>
      </c>
      <c r="AY303" s="4" t="str" cm="1">
        <f t="array" aca="1" ref="AY303" ca="1">_xlfn.LET(
_xlpm.startCell, INDIRECT(AX279),
_xlpm.row, IF(_xlfn.XLOOKUP(LEFT(Y279),$L$157:$L$164,$M$157:$M$164,,0,1),--RIGHT(Y279)*_xlfn.XLOOKUP(LEFT(Y279),$L$157:$L$164,$O$157:$O$164,,0,1),0),
_xlpm.col, IF(_xlfn.XLOOKUP(LEFT(Y279),$L$157:$L$164,$N$157:$N$164,,0,1),--RIGHT(Y279)*_xlfn.XLOOKUP(LEFT(Y279),$L$157:$L$164,$P$157:$P$164,,0,1),0),
_xlpm.adjRow, IF(ROW(_xlpm.startCell) + _xlpm.row &lt;= 0, 1, _xlpm.row),
_xlpm.adjCol, IF(COLUMN(_xlpm.startCell) + _xlpm.col &lt;= 0, 1, _xlpm.col),
_xlpm.ref, OFFSET(INDIRECT(AX279),_xlpm.adjRow,_xlpm.adjCol,1,1),
ADDRESS(ROW(_xlpm.ref),COLUMN(_xlpm.ref),4,1))</f>
        <v>BT30</v>
      </c>
      <c r="AZ303" s="4" t="str" cm="1">
        <f t="array" aca="1" ref="AZ303" ca="1">_xlfn.LET(
_xlpm.startCell, INDIRECT(AY279),
_xlpm.row, IF(_xlfn.XLOOKUP(LEFT(Z279),$L$157:$L$164,$M$157:$M$164,,0,1),--RIGHT(Z279)*_xlfn.XLOOKUP(LEFT(Z279),$L$157:$L$164,$O$157:$O$164,,0,1),0),
_xlpm.col, IF(_xlfn.XLOOKUP(LEFT(Z279),$L$157:$L$164,$N$157:$N$164,,0,1),--RIGHT(Z279)*_xlfn.XLOOKUP(LEFT(Z279),$L$157:$L$164,$P$157:$P$164,,0,1),0),
_xlpm.adjRow, IF(ROW(_xlpm.startCell) + _xlpm.row &lt;= 0, 1, _xlpm.row),
_xlpm.adjCol, IF(COLUMN(_xlpm.startCell) + _xlpm.col &lt;= 0, 1, _xlpm.col),
_xlpm.ref, OFFSET(INDIRECT(AY279),_xlpm.adjRow,_xlpm.adjCol,1,1),
ADDRESS(ROW(_xlpm.ref),COLUMN(_xlpm.ref),4,1))</f>
        <v>BQ32</v>
      </c>
      <c r="BA303" s="4" t="str" cm="1">
        <f t="array" aca="1" ref="BA303" ca="1">_xlfn.LET(
_xlpm.startCell, INDIRECT(AZ279),
_xlpm.row, IF(_xlfn.XLOOKUP(LEFT(AA279),$L$157:$L$164,$M$157:$M$164,,0,1),--RIGHT(AA279)*_xlfn.XLOOKUP(LEFT(AA279),$L$157:$L$164,$O$157:$O$164,,0,1),0),
_xlpm.col, IF(_xlfn.XLOOKUP(LEFT(AA279),$L$157:$L$164,$N$157:$N$164,,0,1),--RIGHT(AA279)*_xlfn.XLOOKUP(LEFT(AA279),$L$157:$L$164,$P$157:$P$164,,0,1),0),
_xlpm.adjRow, IF(ROW(_xlpm.startCell) + _xlpm.row &lt;= 0, 1, _xlpm.row),
_xlpm.adjCol, IF(COLUMN(_xlpm.startCell) + _xlpm.col &lt;= 0, 1, _xlpm.col),
_xlpm.ref, OFFSET(INDIRECT(AZ279),_xlpm.adjRow,_xlpm.adjCol,1,1),
ADDRESS(ROW(_xlpm.ref),COLUMN(_xlpm.ref),4,1))</f>
        <v>BM28</v>
      </c>
      <c r="BB303" s="4" t="str" cm="1">
        <f t="array" aca="1" ref="BB303" ca="1">_xlfn.LET(
_xlpm.startCell, INDIRECT(BA279),
_xlpm.row, IF(_xlfn.XLOOKUP(LEFT(AB279),$L$157:$L$164,$M$157:$M$164,,0,1),--RIGHT(AB279)*_xlfn.XLOOKUP(LEFT(AB279),$L$157:$L$164,$O$157:$O$164,,0,1),0),
_xlpm.col, IF(_xlfn.XLOOKUP(LEFT(AB279),$L$157:$L$164,$N$157:$N$164,,0,1),--RIGHT(AB279)*_xlfn.XLOOKUP(LEFT(AB279),$L$157:$L$164,$P$157:$P$164,,0,1),0),
_xlpm.adjRow, IF(ROW(_xlpm.startCell) + _xlpm.row &lt;= 0, 1, _xlpm.row),
_xlpm.adjCol, IF(COLUMN(_xlpm.startCell) + _xlpm.col &lt;= 0, 1, _xlpm.col),
_xlpm.ref, OFFSET(INDIRECT(BA279),_xlpm.adjRow,_xlpm.adjCol,1,1),
ADDRESS(ROW(_xlpm.ref),COLUMN(_xlpm.ref),4,1))</f>
        <v>BK28</v>
      </c>
      <c r="BC303" s="4" t="str" cm="1">
        <f t="array" aca="1" ref="BC303" ca="1">_xlfn.LET(
_xlpm.startCell, INDIRECT(BB279),
_xlpm.row, IF(_xlfn.XLOOKUP(LEFT(AC279),$L$157:$L$164,$M$157:$M$164,,0,1),--RIGHT(AC279)*_xlfn.XLOOKUP(LEFT(AC279),$L$157:$L$164,$O$157:$O$164,,0,1),0),
_xlpm.col, IF(_xlfn.XLOOKUP(LEFT(AC279),$L$157:$L$164,$N$157:$N$164,,0,1),--RIGHT(AC279)*_xlfn.XLOOKUP(LEFT(AC279),$L$157:$L$164,$P$157:$P$164,,0,1),0),
_xlpm.adjRow, IF(ROW(_xlpm.startCell) + _xlpm.row &lt;= 0, 1, _xlpm.row),
_xlpm.adjCol, IF(COLUMN(_xlpm.startCell) + _xlpm.col &lt;= 0, 1, _xlpm.col),
_xlpm.ref, OFFSET(INDIRECT(BB279),_xlpm.adjRow,_xlpm.adjCol,1,1),
ADDRESS(ROW(_xlpm.ref),COLUMN(_xlpm.ref),4,1))</f>
        <v>BK36</v>
      </c>
      <c r="BD303" s="4" t="str" cm="1">
        <f t="array" aca="1" ref="BD303" ca="1">_xlfn.LET(
_xlpm.startCell, INDIRECT(BC279),
_xlpm.row, IF(_xlfn.XLOOKUP(LEFT(AD279),$L$157:$L$164,$M$157:$M$164,,0,1),--RIGHT(AD279)*_xlfn.XLOOKUP(LEFT(AD279),$L$157:$L$164,$O$157:$O$164,,0,1),0),
_xlpm.col, IF(_xlfn.XLOOKUP(LEFT(AD279),$L$157:$L$164,$N$157:$N$164,,0,1),--RIGHT(AD279)*_xlfn.XLOOKUP(LEFT(AD279),$L$157:$L$164,$P$157:$P$164,,0,1),0),
_xlpm.adjRow, IF(ROW(_xlpm.startCell) + _xlpm.row &lt;= 0, 1, _xlpm.row),
_xlpm.adjCol, IF(COLUMN(_xlpm.startCell) + _xlpm.col &lt;= 0, 1, _xlpm.col),
_xlpm.ref, OFFSET(INDIRECT(BC279),_xlpm.adjRow,_xlpm.adjCol,1,1),
ADDRESS(ROW(_xlpm.ref),COLUMN(_xlpm.ref),4,1))</f>
        <v>BS27</v>
      </c>
      <c r="BE303" s="4" t="str" cm="1">
        <f t="array" aca="1" ref="BE303" ca="1">_xlfn.LET(
_xlpm.startCell, INDIRECT(BD279),
_xlpm.row, IF(_xlfn.XLOOKUP(LEFT(AE279),$L$157:$L$164,$M$157:$M$164,,0,1),--RIGHT(AE279)*_xlfn.XLOOKUP(LEFT(AE279),$L$157:$L$164,$O$157:$O$164,,0,1),0),
_xlpm.col, IF(_xlfn.XLOOKUP(LEFT(AE279),$L$157:$L$164,$N$157:$N$164,,0,1),--RIGHT(AE279)*_xlfn.XLOOKUP(LEFT(AE279),$L$157:$L$164,$P$157:$P$164,,0,1),0),
_xlpm.adjRow, IF(ROW(_xlpm.startCell) + _xlpm.row &lt;= 0, 1, _xlpm.row),
_xlpm.adjCol, IF(COLUMN(_xlpm.startCell) + _xlpm.col &lt;= 0, 1, _xlpm.col),
_xlpm.ref, OFFSET(INDIRECT(BD279),_xlpm.adjRow,_xlpm.adjCol,1,1),
ADDRESS(ROW(_xlpm.ref),COLUMN(_xlpm.ref),4,1))</f>
        <v>BL23</v>
      </c>
      <c r="BF303" s="4" t="str" cm="1">
        <f t="array" aca="1" ref="BF303" ca="1">_xlfn.LET(
_xlpm.startCell, INDIRECT(BE279),
_xlpm.row, IF(_xlfn.XLOOKUP(LEFT(AF279),$L$157:$L$164,$M$157:$M$164,,0,1),--RIGHT(AF279)*_xlfn.XLOOKUP(LEFT(AF279),$L$157:$L$164,$O$157:$O$164,,0,1),0),
_xlpm.col, IF(_xlfn.XLOOKUP(LEFT(AF279),$L$157:$L$164,$N$157:$N$164,,0,1),--RIGHT(AF279)*_xlfn.XLOOKUP(LEFT(AF279),$L$157:$L$164,$P$157:$P$164,,0,1),0),
_xlpm.adjRow, IF(ROW(_xlpm.startCell) + _xlpm.row &lt;= 0, 1, _xlpm.row),
_xlpm.adjCol, IF(COLUMN(_xlpm.startCell) + _xlpm.col &lt;= 0, 1, _xlpm.col),
_xlpm.ref, OFFSET(INDIRECT(BE279),_xlpm.adjRow,_xlpm.adjCol,1,1),
ADDRESS(ROW(_xlpm.ref),COLUMN(_xlpm.ref),4,1))</f>
        <v>BU23</v>
      </c>
      <c r="BG303" s="57"/>
      <c r="BH303" s="1" t="b">
        <f ca="1"/>
        <v>1</v>
      </c>
      <c r="BI303" s="1" t="b">
        <f ca="1"/>
        <v>1</v>
      </c>
      <c r="BJ303" s="1" t="b">
        <f ca="1"/>
        <v>1</v>
      </c>
      <c r="BK303" s="1" t="b">
        <f ca="1"/>
        <v>0</v>
      </c>
      <c r="BL303" s="1" t="b">
        <f ca="1"/>
        <v>1</v>
      </c>
      <c r="BM303" s="1" t="b">
        <f ca="1"/>
        <v>0</v>
      </c>
      <c r="BN303" s="5" t="b">
        <f ca="1"/>
        <v>0</v>
      </c>
      <c r="BO303" s="4" t="b">
        <f ca="1"/>
        <v>1</v>
      </c>
      <c r="BP303" s="1" t="b">
        <f ca="1"/>
        <v>1</v>
      </c>
      <c r="BQ303" s="1" t="b">
        <f ca="1"/>
        <v>1</v>
      </c>
      <c r="BR303" s="1" t="b">
        <f ca="1"/>
        <v>1</v>
      </c>
      <c r="BS303" s="1" t="b">
        <f ca="1"/>
        <v>1</v>
      </c>
      <c r="BT303" s="1" t="b">
        <f ca="1"/>
        <v>0</v>
      </c>
      <c r="BU303" s="1" t="b">
        <f ca="1"/>
        <v>0</v>
      </c>
      <c r="BV303" s="1" t="b">
        <f ca="1"/>
        <v>1</v>
      </c>
      <c r="BW303" s="1" t="b">
        <f ca="1"/>
        <v>0</v>
      </c>
      <c r="BX303" s="1" t="b">
        <f ca="1"/>
        <v>0</v>
      </c>
      <c r="BY303" s="1" t="b">
        <f ca="1"/>
        <v>0</v>
      </c>
      <c r="BZ303" s="1" t="b">
        <f ca="1"/>
        <v>0</v>
      </c>
      <c r="CA303" s="1" t="b">
        <f ca="1"/>
        <v>0</v>
      </c>
      <c r="CB303" s="1" t="b">
        <f ca="1"/>
        <v>0</v>
      </c>
      <c r="CC303" s="1" t="b">
        <f ca="1"/>
        <v>0</v>
      </c>
      <c r="CD303" s="1" t="b">
        <f ca="1"/>
        <v>0</v>
      </c>
      <c r="CE303" s="1" t="b">
        <f ca="1"/>
        <v>1</v>
      </c>
      <c r="CF303" s="1" t="b">
        <f ca="1"/>
        <v>0</v>
      </c>
      <c r="CG303" s="57"/>
      <c r="CH303" s="57"/>
      <c r="CI303" s="57"/>
      <c r="CJ303" s="57"/>
      <c r="CK303" s="57"/>
      <c r="CL303" s="57"/>
      <c r="CM303" s="57"/>
      <c r="CN303" s="57"/>
      <c r="CO303" s="57"/>
      <c r="CP303" s="57"/>
      <c r="CQ303" s="57"/>
      <c r="CR303" s="57"/>
      <c r="CS303" s="57"/>
      <c r="CT303" s="57"/>
      <c r="CU303" s="57"/>
      <c r="CV303" s="57"/>
      <c r="CW303" s="57"/>
      <c r="CX303" s="57"/>
      <c r="CY303" s="57"/>
      <c r="CZ303" s="57"/>
      <c r="DA303" s="57"/>
      <c r="DB303" s="57"/>
      <c r="DC303" s="57"/>
      <c r="DD303" s="57"/>
      <c r="DE303" s="57"/>
      <c r="DF303" s="57"/>
      <c r="DG303" s="57"/>
      <c r="DH303" s="57"/>
      <c r="DI303" s="57"/>
      <c r="DJ303" s="57"/>
      <c r="DK303" s="57"/>
      <c r="DL303" s="57"/>
      <c r="DM303" s="57"/>
      <c r="DN303" s="57"/>
      <c r="DO303" s="57"/>
      <c r="DP303" s="57"/>
      <c r="DQ303" s="57"/>
      <c r="DR303" s="57"/>
      <c r="DS303" s="57"/>
      <c r="DT303" s="57"/>
      <c r="DU303" s="57"/>
      <c r="DV303" s="57"/>
      <c r="DW303" s="57"/>
      <c r="DX303" s="57"/>
      <c r="DY303" s="57"/>
      <c r="DZ303" s="57"/>
      <c r="EA303" s="57"/>
      <c r="EB303" s="57"/>
      <c r="EC303" s="57"/>
      <c r="ED303" s="57"/>
      <c r="EE303" s="57"/>
      <c r="EF303" s="57"/>
      <c r="EG303" s="57"/>
      <c r="EH303" s="57"/>
      <c r="EI303" s="57"/>
      <c r="EJ303" s="57"/>
      <c r="EK303" s="57"/>
      <c r="EL303" s="57"/>
      <c r="EM303" s="57"/>
      <c r="EN303" s="57"/>
      <c r="EO303" s="57"/>
      <c r="EP303" s="57"/>
      <c r="EQ303" s="57"/>
      <c r="ER303" s="57"/>
      <c r="ES303" s="57"/>
      <c r="ET303" s="57"/>
      <c r="EU303" s="57"/>
      <c r="EV303" s="57"/>
      <c r="EW303" s="57"/>
      <c r="EX303" s="57"/>
      <c r="EY303" s="57"/>
      <c r="EZ303" s="57"/>
      <c r="FA303" s="57"/>
      <c r="FB303" s="57"/>
      <c r="FC303" s="57"/>
      <c r="FD303" s="57"/>
      <c r="FE303" s="57"/>
      <c r="FF303" s="57"/>
      <c r="FG303" s="57"/>
      <c r="FH303" s="57"/>
      <c r="FI303" s="57"/>
      <c r="FJ303" s="57"/>
      <c r="FK303" s="57"/>
      <c r="FL303" s="57"/>
      <c r="FM303" s="57"/>
      <c r="FN303" s="57"/>
      <c r="FO303" s="57"/>
      <c r="FP303" s="57"/>
      <c r="FQ303" s="57"/>
      <c r="FR303" s="57"/>
      <c r="FS303" s="57"/>
      <c r="FT303" s="57"/>
      <c r="FU303" s="57"/>
      <c r="FV303" s="57"/>
      <c r="FW303" s="57"/>
      <c r="FX303" s="57"/>
      <c r="FY303" s="57"/>
      <c r="FZ303" s="57"/>
      <c r="GA303" s="57"/>
      <c r="GB303" s="57"/>
      <c r="GC303" s="57"/>
      <c r="GD303" s="57"/>
      <c r="GE303" s="57"/>
      <c r="GF303" s="57"/>
      <c r="GG303" s="57"/>
      <c r="GH303" s="57"/>
      <c r="GI303" s="57"/>
      <c r="GJ303" s="57"/>
      <c r="GK303" s="57"/>
      <c r="GL303" s="57"/>
      <c r="GM303" s="57"/>
      <c r="GN303" s="57"/>
      <c r="GO303" s="57"/>
      <c r="GP303" s="57"/>
      <c r="GQ303" s="57"/>
      <c r="GR303" s="57"/>
      <c r="GS303" s="57"/>
      <c r="GT303" s="57"/>
      <c r="GU303" s="57"/>
      <c r="GV303" s="57"/>
      <c r="GW303" s="57"/>
      <c r="GX303" s="57"/>
      <c r="GY303" s="57"/>
      <c r="GZ303" s="57"/>
      <c r="HA303" s="57"/>
      <c r="HB303" s="57"/>
      <c r="HC303" s="57"/>
      <c r="HD303" s="57"/>
      <c r="HE303" s="57"/>
      <c r="HF303" s="57"/>
      <c r="HG303" s="57"/>
      <c r="HH303" s="57"/>
      <c r="HI303" s="57"/>
      <c r="HJ303" s="57"/>
      <c r="HK303" s="57"/>
      <c r="HL303" s="57"/>
      <c r="HM303" s="57"/>
      <c r="HN303" s="57"/>
      <c r="HO303" s="57"/>
      <c r="HP303" s="57"/>
      <c r="HQ303" s="57"/>
      <c r="HR303" s="57"/>
      <c r="HS303" s="57"/>
      <c r="HT303" s="57"/>
      <c r="HU303" s="57"/>
      <c r="HV303" s="57"/>
      <c r="HW303" s="57"/>
      <c r="HX303" s="57"/>
      <c r="HY303" s="57"/>
      <c r="HZ303" s="57"/>
      <c r="IA303" s="57"/>
      <c r="IB303" s="57"/>
      <c r="IC303" s="57"/>
      <c r="ID303" s="57"/>
      <c r="IE303" s="57"/>
      <c r="IF303" s="57"/>
      <c r="IG303" s="57"/>
      <c r="IH303" s="57"/>
      <c r="II303" s="57"/>
      <c r="IJ303" s="57"/>
      <c r="IK303" s="57"/>
      <c r="IL303" s="57"/>
      <c r="IM303" s="57"/>
      <c r="IN303" s="57"/>
      <c r="IO303" s="57"/>
      <c r="IP303" s="57"/>
      <c r="IQ303" s="57"/>
      <c r="IR303" s="57"/>
      <c r="IS303" s="57"/>
      <c r="IT303" s="57"/>
      <c r="IU303" s="57"/>
      <c r="IV303" s="57"/>
      <c r="IW303" s="57"/>
      <c r="IX303" s="57"/>
      <c r="IY303" s="57"/>
      <c r="IZ303" s="57"/>
      <c r="JA303" s="57"/>
      <c r="JB303" s="57"/>
      <c r="JC303" s="57"/>
      <c r="JD303" s="57"/>
      <c r="JE303" s="57"/>
      <c r="JF303" s="57"/>
      <c r="JG303" s="57"/>
      <c r="JH303" s="57"/>
      <c r="JI303" s="57"/>
      <c r="JJ303" s="57"/>
      <c r="JK303" s="57"/>
      <c r="JL303" s="57"/>
      <c r="JM303" s="57"/>
      <c r="JN303" s="57"/>
      <c r="JO303" s="57"/>
      <c r="JP303" s="57"/>
      <c r="JQ303" s="57"/>
      <c r="JR303" s="57"/>
      <c r="JS303" s="57"/>
      <c r="JT303" s="57"/>
      <c r="JU303" s="57"/>
      <c r="JV303" s="57"/>
      <c r="JW303" s="57"/>
      <c r="JX303" s="57"/>
      <c r="JY303" s="57"/>
      <c r="JZ303" s="57"/>
      <c r="KA303" s="57"/>
      <c r="KB303" s="57"/>
      <c r="KC303" s="57"/>
      <c r="KD303" s="57"/>
      <c r="KE303" s="57"/>
      <c r="KF303" s="57"/>
      <c r="KG303" s="57"/>
      <c r="KH303" s="57"/>
      <c r="KI303" s="57"/>
      <c r="KJ303" s="57"/>
      <c r="KK303" s="57"/>
      <c r="KL303" s="57"/>
      <c r="KM303" s="57"/>
      <c r="KN303" s="57"/>
      <c r="KO303" s="57"/>
      <c r="KP303" s="57"/>
      <c r="KQ303" s="57"/>
      <c r="KR303" s="57"/>
      <c r="KS303" s="57"/>
      <c r="KT303" s="57"/>
      <c r="KU303" s="57"/>
      <c r="KV303" s="57"/>
      <c r="KW303" s="57"/>
      <c r="KX303" s="57"/>
      <c r="KY303" s="57"/>
      <c r="KZ303" s="57"/>
      <c r="LA303" s="57"/>
      <c r="LB303" s="57"/>
      <c r="LC303" s="57"/>
      <c r="LD303" s="57"/>
      <c r="LE303" s="57"/>
      <c r="LF303" s="57"/>
      <c r="LG303" s="57"/>
      <c r="LH303" s="57"/>
      <c r="LI303" s="57"/>
      <c r="LJ303" s="57"/>
      <c r="LK303" s="57"/>
      <c r="LL303" s="57"/>
      <c r="LM303" s="57"/>
      <c r="LN303" s="57"/>
      <c r="LO303" s="57"/>
      <c r="LP303" s="57"/>
      <c r="LQ303" s="57"/>
      <c r="LR303" s="57"/>
      <c r="LS303" s="57"/>
      <c r="LT303" s="57"/>
      <c r="LU303" s="57"/>
      <c r="LV303" s="57"/>
      <c r="LW303" s="57"/>
      <c r="LX303" s="57"/>
      <c r="LY303" s="57"/>
      <c r="LZ303" s="57"/>
      <c r="MA303" s="57"/>
      <c r="MB303" s="57"/>
      <c r="MC303" s="57"/>
      <c r="MD303" s="57"/>
      <c r="ME303" s="57"/>
      <c r="MF303" s="57"/>
      <c r="MG303" s="57"/>
      <c r="MH303" s="57"/>
      <c r="MI303" s="57"/>
      <c r="MJ303" s="57"/>
      <c r="MK303" s="57"/>
      <c r="ML303" s="57"/>
      <c r="MM303" s="57"/>
      <c r="MN303" s="57"/>
      <c r="MO303" s="57"/>
      <c r="MP303" s="57"/>
      <c r="MQ303" s="57"/>
      <c r="MR303" s="57"/>
      <c r="MS303" s="57"/>
      <c r="MT303" s="57"/>
      <c r="MU303" s="57"/>
      <c r="MV303" s="57"/>
      <c r="MW303" s="57"/>
      <c r="MX303" s="57"/>
      <c r="MY303" s="57"/>
      <c r="MZ303" s="57"/>
      <c r="NA303" s="57"/>
      <c r="NB303" s="57"/>
      <c r="NC303" s="57"/>
      <c r="ND303" s="57"/>
      <c r="NE303" s="57"/>
      <c r="NF303" s="57"/>
      <c r="NG303" s="57"/>
      <c r="NH303" s="57"/>
      <c r="NI303" s="57"/>
      <c r="NJ303" s="57"/>
      <c r="NK303" s="57"/>
      <c r="NL303" s="57"/>
      <c r="NM303" s="57"/>
      <c r="NN303" s="57"/>
      <c r="NO303" s="57"/>
      <c r="NP303" s="57"/>
      <c r="NQ303" s="57"/>
      <c r="NR303" s="57"/>
      <c r="NS303" s="57"/>
      <c r="NT303" s="57"/>
      <c r="NU303" s="57"/>
      <c r="NV303" s="57"/>
      <c r="NW303" s="57"/>
      <c r="NX303" s="57"/>
      <c r="NY303" s="57"/>
      <c r="NZ303" s="57"/>
      <c r="OA303" s="57"/>
      <c r="OB303" s="57"/>
      <c r="OC303" s="57"/>
      <c r="OD303" s="57"/>
      <c r="OE303" s="57"/>
      <c r="OF303" s="57"/>
      <c r="OG303" s="57"/>
      <c r="OH303" s="57"/>
      <c r="OI303" s="57"/>
      <c r="OJ303" s="57"/>
      <c r="OK303" s="57"/>
      <c r="OL303" s="57"/>
      <c r="OM303" s="57"/>
      <c r="ON303" s="57"/>
      <c r="OO303" s="57"/>
      <c r="OP303" s="57"/>
      <c r="OQ303" s="57"/>
      <c r="OR303" s="57"/>
      <c r="OS303" s="57"/>
      <c r="OT303" s="57"/>
      <c r="OU303" s="57"/>
      <c r="OV303" s="57"/>
      <c r="OW303" s="57"/>
      <c r="OX303" s="57"/>
      <c r="OY303" s="57"/>
      <c r="OZ303" s="57"/>
    </row>
    <row r="304" spans="1:416" ht="14.85" customHeight="1">
      <c r="A304" s="57"/>
      <c r="B304" s="57"/>
      <c r="C304" s="57"/>
      <c r="D304" s="57"/>
      <c r="E304" s="57"/>
      <c r="F304" s="57"/>
      <c r="G304" s="87"/>
      <c r="H304" s="57"/>
      <c r="I304" s="57"/>
      <c r="J304" s="57"/>
      <c r="K304" s="57"/>
      <c r="L304" s="57"/>
      <c r="M304" s="57"/>
      <c r="N304" s="57"/>
      <c r="O304" s="57"/>
      <c r="P304" s="57"/>
      <c r="Q304" s="57"/>
      <c r="R304" s="57"/>
      <c r="S304" s="57"/>
      <c r="T304" s="57"/>
      <c r="U304" s="57"/>
      <c r="V304" s="57"/>
      <c r="W304" s="57"/>
      <c r="X304" s="57"/>
      <c r="Y304" s="57"/>
      <c r="Z304" s="57"/>
      <c r="AA304" s="57"/>
      <c r="AB304" s="57"/>
      <c r="AC304" s="57"/>
      <c r="AD304" s="57"/>
      <c r="AE304" s="57"/>
      <c r="AF304" s="57"/>
      <c r="AG304" s="57"/>
      <c r="AH304" s="4" t="str" cm="1">
        <f t="array" aca="1" ref="AH304" ca="1">_xlfn.LET(
_xlpm.startCell, INDIRECT(G280),
_xlpm.row, IF(_xlfn.XLOOKUP(LEFT(H280),$L$157:$L$164,$M$157:$M$164,,0,1),--RIGHT(H280)*_xlfn.XLOOKUP(LEFT(H280),$L$157:$L$164,$O$157:$O$164,,0,1),0),
_xlpm.col, IF(_xlfn.XLOOKUP(LEFT(H280),$L$157:$L$164,$N$157:$N$164,,0,1),--RIGHT(H280)*_xlfn.XLOOKUP(LEFT(H280),$L$157:$L$164,$P$157:$P$164,,0,1),0),
_xlpm.adjRow, IF(ROW(_xlpm.startCell) + _xlpm.row &lt;= 0, 1, _xlpm.row),
_xlpm.adjCol, IF(COLUMN(_xlpm.startCell) + _xlpm.col &lt;= 0, 1, _xlpm.col),
_xlpm.ref, OFFSET(INDIRECT(G280),_xlpm.adjRow,_xlpm.adjCol,1,1),
ADDRESS(ROW(_xlpm.ref),COLUMN(_xlpm.ref),4,1))</f>
        <v>AE9</v>
      </c>
      <c r="AI304" s="4" t="str" cm="1">
        <f t="array" aca="1" ref="AI304" ca="1">_xlfn.LET(
_xlpm.startCell, INDIRECT(AH280),
_xlpm.row, IF(_xlfn.XLOOKUP(LEFT(I280),$L$157:$L$164,$M$157:$M$164,,0,1),--RIGHT(I280)*_xlfn.XLOOKUP(LEFT(I280),$L$157:$L$164,$O$157:$O$164,,0,1),0),
_xlpm.col, IF(_xlfn.XLOOKUP(LEFT(I280),$L$157:$L$164,$N$157:$N$164,,0,1),--RIGHT(I280)*_xlfn.XLOOKUP(LEFT(I280),$L$157:$L$164,$P$157:$P$164,,0,1),0),
_xlpm.adjRow, IF(ROW(_xlpm.startCell) + _xlpm.row &lt;= 0, 1, _xlpm.row),
_xlpm.adjCol, IF(COLUMN(_xlpm.startCell) + _xlpm.col &lt;= 0, 1, _xlpm.col),
_xlpm.ref, OFFSET(INDIRECT(AH280),_xlpm.adjRow,_xlpm.adjCol,1,1),
ADDRESS(ROW(_xlpm.ref),COLUMN(_xlpm.ref),4,1))</f>
        <v>AF9</v>
      </c>
      <c r="AJ304" s="4" t="str" cm="1">
        <f t="array" aca="1" ref="AJ304" ca="1">_xlfn.LET(
_xlpm.startCell, INDIRECT(AI280),
_xlpm.row, IF(_xlfn.XLOOKUP(LEFT(J280),$L$157:$L$164,$M$157:$M$164,,0,1),--RIGHT(J280)*_xlfn.XLOOKUP(LEFT(J280),$L$157:$L$164,$O$157:$O$164,,0,1),0),
_xlpm.col, IF(_xlfn.XLOOKUP(LEFT(J280),$L$157:$L$164,$N$157:$N$164,,0,1),--RIGHT(J280)*_xlfn.XLOOKUP(LEFT(J280),$L$157:$L$164,$P$157:$P$164,,0,1),0),
_xlpm.adjRow, IF(ROW(_xlpm.startCell) + _xlpm.row &lt;= 0, 1, _xlpm.row),
_xlpm.adjCol, IF(COLUMN(_xlpm.startCell) + _xlpm.col &lt;= 0, 1, _xlpm.col),
_xlpm.ref, OFFSET(INDIRECT(AI280),_xlpm.adjRow,_xlpm.adjCol,1,1),
ADDRESS(ROW(_xlpm.ref),COLUMN(_xlpm.ref),4,1))</f>
        <v>AI6</v>
      </c>
      <c r="AK304" s="4" t="str" cm="1">
        <f t="array" aca="1" ref="AK304" ca="1">_xlfn.LET(
_xlpm.startCell, INDIRECT(AJ280),
_xlpm.row, IF(_xlfn.XLOOKUP(LEFT(K280),$L$157:$L$164,$M$157:$M$164,,0,1),--RIGHT(K280)*_xlfn.XLOOKUP(LEFT(K280),$L$157:$L$164,$O$157:$O$164,,0,1),0),
_xlpm.col, IF(_xlfn.XLOOKUP(LEFT(K280),$L$157:$L$164,$N$157:$N$164,,0,1),--RIGHT(K280)*_xlfn.XLOOKUP(LEFT(K280),$L$157:$L$164,$P$157:$P$164,,0,1),0),
_xlpm.adjRow, IF(ROW(_xlpm.startCell) + _xlpm.row &lt;= 0, 1, _xlpm.row),
_xlpm.adjCol, IF(COLUMN(_xlpm.startCell) + _xlpm.col &lt;= 0, 1, _xlpm.col),
_xlpm.ref, OFFSET(INDIRECT(AJ280),_xlpm.adjRow,_xlpm.adjCol,1,1),
ADDRESS(ROW(_xlpm.ref),COLUMN(_xlpm.ref),4,1))</f>
        <v>AI2</v>
      </c>
      <c r="AL304" s="4" t="str" cm="1">
        <f t="array" aca="1" ref="AL304" ca="1">_xlfn.LET(
_xlpm.startCell, INDIRECT(AK280),
_xlpm.row, IF(_xlfn.XLOOKUP(LEFT(L280),$L$157:$L$164,$M$157:$M$164,,0,1),--RIGHT(L280)*_xlfn.XLOOKUP(LEFT(L280),$L$157:$L$164,$O$157:$O$164,,0,1),0),
_xlpm.col, IF(_xlfn.XLOOKUP(LEFT(L280),$L$157:$L$164,$N$157:$N$164,,0,1),--RIGHT(L280)*_xlfn.XLOOKUP(LEFT(L280),$L$157:$L$164,$P$157:$P$164,,0,1),0),
_xlpm.adjRow, IF(ROW(_xlpm.startCell) + _xlpm.row &lt;= 0, 1, _xlpm.row),
_xlpm.adjCol, IF(COLUMN(_xlpm.startCell) + _xlpm.col &lt;= 0, 1, _xlpm.col),
_xlpm.ref, OFFSET(INDIRECT(AK280),_xlpm.adjRow,_xlpm.adjCol,1,1),
ADDRESS(ROW(_xlpm.ref),COLUMN(_xlpm.ref),4,1))</f>
        <v>AL8</v>
      </c>
      <c r="AM304" s="4" t="str" cm="1">
        <f t="array" aca="1" ref="AM304" ca="1">_xlfn.LET(
_xlpm.startCell, INDIRECT(AL280),
_xlpm.row, IF(_xlfn.XLOOKUP(LEFT(M280),$L$157:$L$164,$M$157:$M$164,,0,1),--RIGHT(M280)*_xlfn.XLOOKUP(LEFT(M280),$L$157:$L$164,$O$157:$O$164,,0,1),0),
_xlpm.col, IF(_xlfn.XLOOKUP(LEFT(M280),$L$157:$L$164,$N$157:$N$164,,0,1),--RIGHT(M280)*_xlfn.XLOOKUP(LEFT(M280),$L$157:$L$164,$P$157:$P$164,,0,1),0),
_xlpm.adjRow, IF(ROW(_xlpm.startCell) + _xlpm.row &lt;= 0, 1, _xlpm.row),
_xlpm.adjCol, IF(COLUMN(_xlpm.startCell) + _xlpm.col &lt;= 0, 1, _xlpm.col),
_xlpm.ref, OFFSET(INDIRECT(AL280),_xlpm.adjRow,_xlpm.adjCol,1,1),
ADDRESS(ROW(_xlpm.ref),COLUMN(_xlpm.ref),4,1))</f>
        <v>AS15</v>
      </c>
      <c r="AN304" s="4" t="str" cm="1">
        <f t="array" aca="1" ref="AN304" ca="1">_xlfn.LET(
_xlpm.startCell, INDIRECT(AM280),
_xlpm.row, IF(_xlfn.XLOOKUP(LEFT(N280),$L$157:$L$164,$M$157:$M$164,,0,1),--RIGHT(N280)*_xlfn.XLOOKUP(LEFT(N280),$L$157:$L$164,$O$157:$O$164,,0,1),0),
_xlpm.col, IF(_xlfn.XLOOKUP(LEFT(N280),$L$157:$L$164,$N$157:$N$164,,0,1),--RIGHT(N280)*_xlfn.XLOOKUP(LEFT(N280),$L$157:$L$164,$P$157:$P$164,,0,1),0),
_xlpm.adjRow, IF(ROW(_xlpm.startCell) + _xlpm.row &lt;= 0, 1, _xlpm.row),
_xlpm.adjCol, IF(COLUMN(_xlpm.startCell) + _xlpm.col &lt;= 0, 1, _xlpm.col),
_xlpm.ref, OFFSET(INDIRECT(AM280),_xlpm.adjRow,_xlpm.adjCol,1,1),
ADDRESS(ROW(_xlpm.ref),COLUMN(_xlpm.ref),4,1))</f>
        <v>AT15</v>
      </c>
      <c r="AO304" s="4" t="str" cm="1">
        <f t="array" aca="1" ref="AO304" ca="1">_xlfn.LET(
_xlpm.startCell, INDIRECT(AN280),
_xlpm.row, IF(_xlfn.XLOOKUP(LEFT(O280),$L$157:$L$164,$M$157:$M$164,,0,1),--RIGHT(O280)*_xlfn.XLOOKUP(LEFT(O280),$L$157:$L$164,$O$157:$O$164,,0,1),0),
_xlpm.col, IF(_xlfn.XLOOKUP(LEFT(O280),$L$157:$L$164,$N$157:$N$164,,0,1),--RIGHT(O280)*_xlfn.XLOOKUP(LEFT(O280),$L$157:$L$164,$P$157:$P$164,,0,1),0),
_xlpm.adjRow, IF(ROW(_xlpm.startCell) + _xlpm.row &lt;= 0, 1, _xlpm.row),
_xlpm.adjCol, IF(COLUMN(_xlpm.startCell) + _xlpm.col &lt;= 0, 1, _xlpm.col),
_xlpm.ref, OFFSET(INDIRECT(AN280),_xlpm.adjRow,_xlpm.adjCol,1,1),
ADDRESS(ROW(_xlpm.ref),COLUMN(_xlpm.ref),4,1))</f>
        <v>AY20</v>
      </c>
      <c r="AP304" s="4" t="str" cm="1">
        <f t="array" aca="1" ref="AP304" ca="1">_xlfn.LET(
_xlpm.startCell, INDIRECT(AO280),
_xlpm.row, IF(_xlfn.XLOOKUP(LEFT(P280),$L$157:$L$164,$M$157:$M$164,,0,1),--RIGHT(P280)*_xlfn.XLOOKUP(LEFT(P280),$L$157:$L$164,$O$157:$O$164,,0,1),0),
_xlpm.col, IF(_xlfn.XLOOKUP(LEFT(P280),$L$157:$L$164,$N$157:$N$164,,0,1),--RIGHT(P280)*_xlfn.XLOOKUP(LEFT(P280),$L$157:$L$164,$P$157:$P$164,,0,1),0),
_xlpm.adjRow, IF(ROW(_xlpm.startCell) + _xlpm.row &lt;= 0, 1, _xlpm.row),
_xlpm.adjCol, IF(COLUMN(_xlpm.startCell) + _xlpm.col &lt;= 0, 1, _xlpm.col),
_xlpm.ref, OFFSET(INDIRECT(AO280),_xlpm.adjRow,_xlpm.adjCol,1,1),
ADDRESS(ROW(_xlpm.ref),COLUMN(_xlpm.ref),4,1))</f>
        <v>AP11</v>
      </c>
      <c r="AQ304" s="4" t="str" cm="1">
        <f t="array" aca="1" ref="AQ304" ca="1">_xlfn.LET(
_xlpm.startCell, INDIRECT(AP280),
_xlpm.row, IF(_xlfn.XLOOKUP(LEFT(Q280),$L$157:$L$164,$M$157:$M$164,,0,1),--RIGHT(Q280)*_xlfn.XLOOKUP(LEFT(Q280),$L$157:$L$164,$O$157:$O$164,,0,1),0),
_xlpm.col, IF(_xlfn.XLOOKUP(LEFT(Q280),$L$157:$L$164,$N$157:$N$164,,0,1),--RIGHT(Q280)*_xlfn.XLOOKUP(LEFT(Q280),$L$157:$L$164,$P$157:$P$164,,0,1),0),
_xlpm.adjRow, IF(ROW(_xlpm.startCell) + _xlpm.row &lt;= 0, 1, _xlpm.row),
_xlpm.adjCol, IF(COLUMN(_xlpm.startCell) + _xlpm.col &lt;= 0, 1, _xlpm.col),
_xlpm.ref, OFFSET(INDIRECT(AP280),_xlpm.adjRow,_xlpm.adjCol,1,1),
ADDRESS(ROW(_xlpm.ref),COLUMN(_xlpm.ref),4,1))</f>
        <v>AP15</v>
      </c>
      <c r="AR304" s="4" t="str" cm="1">
        <f t="array" aca="1" ref="AR304" ca="1">_xlfn.LET(
_xlpm.startCell, INDIRECT(AQ280),
_xlpm.row, IF(_xlfn.XLOOKUP(LEFT(R280),$L$157:$L$164,$M$157:$M$164,,0,1),--RIGHT(R280)*_xlfn.XLOOKUP(LEFT(R280),$L$157:$L$164,$O$157:$O$164,,0,1),0),
_xlpm.col, IF(_xlfn.XLOOKUP(LEFT(R280),$L$157:$L$164,$N$157:$N$164,,0,1),--RIGHT(R280)*_xlfn.XLOOKUP(LEFT(R280),$L$157:$L$164,$P$157:$P$164,,0,1),0),
_xlpm.adjRow, IF(ROW(_xlpm.startCell) + _xlpm.row &lt;= 0, 1, _xlpm.row),
_xlpm.adjCol, IF(COLUMN(_xlpm.startCell) + _xlpm.col &lt;= 0, 1, _xlpm.col),
_xlpm.ref, OFFSET(INDIRECT(AQ280),_xlpm.adjRow,_xlpm.adjCol,1,1),
ADDRESS(ROW(_xlpm.ref),COLUMN(_xlpm.ref),4,1))</f>
        <v>AV9</v>
      </c>
      <c r="AS304" s="4" t="str" cm="1">
        <f t="array" aca="1" ref="AS304" ca="1">_xlfn.LET(
_xlpm.startCell, INDIRECT(AR280),
_xlpm.row, IF(_xlfn.XLOOKUP(LEFT(S280),$L$157:$L$164,$M$157:$M$164,,0,1),--RIGHT(S280)*_xlfn.XLOOKUP(LEFT(S280),$L$157:$L$164,$O$157:$O$164,,0,1),0),
_xlpm.col, IF(_xlfn.XLOOKUP(LEFT(S280),$L$157:$L$164,$N$157:$N$164,,0,1),--RIGHT(S280)*_xlfn.XLOOKUP(LEFT(S280),$L$157:$L$164,$P$157:$P$164,,0,1),0),
_xlpm.adjRow, IF(ROW(_xlpm.startCell) + _xlpm.row &lt;= 0, 1, _xlpm.row),
_xlpm.adjCol, IF(COLUMN(_xlpm.startCell) + _xlpm.col &lt;= 0, 1, _xlpm.col),
_xlpm.ref, OFFSET(INDIRECT(AR280),_xlpm.adjRow,_xlpm.adjCol,1,1),
ADDRESS(ROW(_xlpm.ref),COLUMN(_xlpm.ref),4,1))</f>
        <v>AY9</v>
      </c>
      <c r="AT304" s="4" t="str" cm="1">
        <f t="array" aca="1" ref="AT304" ca="1">_xlfn.LET(
_xlpm.startCell, INDIRECT(AS280),
_xlpm.row, IF(_xlfn.XLOOKUP(LEFT(T280),$L$157:$L$164,$M$157:$M$164,,0,1),--RIGHT(T280)*_xlfn.XLOOKUP(LEFT(T280),$L$157:$L$164,$O$157:$O$164,,0,1),0),
_xlpm.col, IF(_xlfn.XLOOKUP(LEFT(T280),$L$157:$L$164,$N$157:$N$164,,0,1),--RIGHT(T280)*_xlfn.XLOOKUP(LEFT(T280),$L$157:$L$164,$P$157:$P$164,,0,1),0),
_xlpm.adjRow, IF(ROW(_xlpm.startCell) + _xlpm.row &lt;= 0, 1, _xlpm.row),
_xlpm.adjCol, IF(COLUMN(_xlpm.startCell) + _xlpm.col &lt;= 0, 1, _xlpm.col),
_xlpm.ref, OFFSET(INDIRECT(AS280),_xlpm.adjRow,_xlpm.adjCol,1,1),
ADDRESS(ROW(_xlpm.ref),COLUMN(_xlpm.ref),4,1))</f>
        <v>AZ8</v>
      </c>
      <c r="AU304" s="4" t="str" cm="1">
        <f t="array" aca="1" ref="AU304" ca="1">_xlfn.LET(
_xlpm.startCell, INDIRECT(AT280),
_xlpm.row, IF(_xlfn.XLOOKUP(LEFT(U280),$L$157:$L$164,$M$157:$M$164,,0,1),--RIGHT(U280)*_xlfn.XLOOKUP(LEFT(U280),$L$157:$L$164,$O$157:$O$164,,0,1),0),
_xlpm.col, IF(_xlfn.XLOOKUP(LEFT(U280),$L$157:$L$164,$N$157:$N$164,,0,1),--RIGHT(U280)*_xlfn.XLOOKUP(LEFT(U280),$L$157:$L$164,$P$157:$P$164,,0,1),0),
_xlpm.adjRow, IF(ROW(_xlpm.startCell) + _xlpm.row &lt;= 0, 1, _xlpm.row),
_xlpm.adjCol, IF(COLUMN(_xlpm.startCell) + _xlpm.col &lt;= 0, 1, _xlpm.col),
_xlpm.ref, OFFSET(INDIRECT(AT280),_xlpm.adjRow,_xlpm.adjCol,1,1),
ADDRESS(ROW(_xlpm.ref),COLUMN(_xlpm.ref),4,1))</f>
        <v>AY8</v>
      </c>
      <c r="AV304" s="4" t="str" cm="1">
        <f t="array" aca="1" ref="AV304" ca="1">_xlfn.LET(
_xlpm.startCell, INDIRECT(AU280),
_xlpm.row, IF(_xlfn.XLOOKUP(LEFT(V280),$L$157:$L$164,$M$157:$M$164,,0,1),--RIGHT(V280)*_xlfn.XLOOKUP(LEFT(V280),$L$157:$L$164,$O$157:$O$164,,0,1),0),
_xlpm.col, IF(_xlfn.XLOOKUP(LEFT(V280),$L$157:$L$164,$N$157:$N$164,,0,1),--RIGHT(V280)*_xlfn.XLOOKUP(LEFT(V280),$L$157:$L$164,$P$157:$P$164,,0,1),0),
_xlpm.adjRow, IF(ROW(_xlpm.startCell) + _xlpm.row &lt;= 0, 1, _xlpm.row),
_xlpm.adjCol, IF(COLUMN(_xlpm.startCell) + _xlpm.col &lt;= 0, 1, _xlpm.col),
_xlpm.ref, OFFSET(INDIRECT(AU280),_xlpm.adjRow,_xlpm.adjCol,1,1),
ADDRESS(ROW(_xlpm.ref),COLUMN(_xlpm.ref),4,1))</f>
        <v>AQ16</v>
      </c>
      <c r="AW304" s="4" t="str" cm="1">
        <f t="array" aca="1" ref="AW304" ca="1">_xlfn.LET(
_xlpm.startCell, INDIRECT(AV280),
_xlpm.row, IF(_xlfn.XLOOKUP(LEFT(W280),$L$157:$L$164,$M$157:$M$164,,0,1),--RIGHT(W280)*_xlfn.XLOOKUP(LEFT(W280),$L$157:$L$164,$O$157:$O$164,,0,1),0),
_xlpm.col, IF(_xlfn.XLOOKUP(LEFT(W280),$L$157:$L$164,$N$157:$N$164,,0,1),--RIGHT(W280)*_xlfn.XLOOKUP(LEFT(W280),$L$157:$L$164,$P$157:$P$164,,0,1),0),
_xlpm.adjRow, IF(ROW(_xlpm.startCell) + _xlpm.row &lt;= 0, 1, _xlpm.row),
_xlpm.adjCol, IF(COLUMN(_xlpm.startCell) + _xlpm.col &lt;= 0, 1, _xlpm.col),
_xlpm.ref, OFFSET(INDIRECT(AV280),_xlpm.adjRow,_xlpm.adjCol,1,1),
ADDRESS(ROW(_xlpm.ref),COLUMN(_xlpm.ref),4,1))</f>
        <v>AY8</v>
      </c>
      <c r="AX304" s="4" t="str" cm="1">
        <f t="array" aca="1" ref="AX304" ca="1">_xlfn.LET(
_xlpm.startCell, INDIRECT(AW280),
_xlpm.row, IF(_xlfn.XLOOKUP(LEFT(X280),$L$157:$L$164,$M$157:$M$164,,0,1),--RIGHT(X280)*_xlfn.XLOOKUP(LEFT(X280),$L$157:$L$164,$O$157:$O$164,,0,1),0),
_xlpm.col, IF(_xlfn.XLOOKUP(LEFT(X280),$L$157:$L$164,$N$157:$N$164,,0,1),--RIGHT(X280)*_xlfn.XLOOKUP(LEFT(X280),$L$157:$L$164,$P$157:$P$164,,0,1),0),
_xlpm.adjRow, IF(ROW(_xlpm.startCell) + _xlpm.row &lt;= 0, 1, _xlpm.row),
_xlpm.adjCol, IF(COLUMN(_xlpm.startCell) + _xlpm.col &lt;= 0, 1, _xlpm.col),
_xlpm.ref, OFFSET(INDIRECT(AW280),_xlpm.adjRow,_xlpm.adjCol,1,1),
ADDRESS(ROW(_xlpm.ref),COLUMN(_xlpm.ref),4,1))</f>
        <v>BC4</v>
      </c>
      <c r="AY304" s="4" t="str" cm="1">
        <f t="array" aca="1" ref="AY304" ca="1">_xlfn.LET(
_xlpm.startCell, INDIRECT(AX280),
_xlpm.row, IF(_xlfn.XLOOKUP(LEFT(Y280),$L$157:$L$164,$M$157:$M$164,,0,1),--RIGHT(Y280)*_xlfn.XLOOKUP(LEFT(Y280),$L$157:$L$164,$O$157:$O$164,,0,1),0),
_xlpm.col, IF(_xlfn.XLOOKUP(LEFT(Y280),$L$157:$L$164,$N$157:$N$164,,0,1),--RIGHT(Y280)*_xlfn.XLOOKUP(LEFT(Y280),$L$157:$L$164,$P$157:$P$164,,0,1),0),
_xlpm.adjRow, IF(ROW(_xlpm.startCell) + _xlpm.row &lt;= 0, 1, _xlpm.row),
_xlpm.adjCol, IF(COLUMN(_xlpm.startCell) + _xlpm.col &lt;= 0, 1, _xlpm.col),
_xlpm.ref, OFFSET(INDIRECT(AX280),_xlpm.adjRow,_xlpm.adjCol,1,1),
ADDRESS(ROW(_xlpm.ref),COLUMN(_xlpm.ref),4,1))</f>
        <v>BL17</v>
      </c>
      <c r="AZ304" s="4" t="str" cm="1">
        <f t="array" aca="1" ref="AZ304" ca="1">_xlfn.LET(
_xlpm.startCell, INDIRECT(AY280),
_xlpm.row, IF(_xlfn.XLOOKUP(LEFT(Z280),$L$157:$L$164,$M$157:$M$164,,0,1),--RIGHT(Z280)*_xlfn.XLOOKUP(LEFT(Z280),$L$157:$L$164,$O$157:$O$164,,0,1),0),
_xlpm.col, IF(_xlfn.XLOOKUP(LEFT(Z280),$L$157:$L$164,$N$157:$N$164,,0,1),--RIGHT(Z280)*_xlfn.XLOOKUP(LEFT(Z280),$L$157:$L$164,$P$157:$P$164,,0,1),0),
_xlpm.adjRow, IF(ROW(_xlpm.startCell) + _xlpm.row &lt;= 0, 1, _xlpm.row),
_xlpm.adjCol, IF(COLUMN(_xlpm.startCell) + _xlpm.col &lt;= 0, 1, _xlpm.col),
_xlpm.ref, OFFSET(INDIRECT(AY280),_xlpm.adjRow,_xlpm.adjCol,1,1),
ADDRESS(ROW(_xlpm.ref),COLUMN(_xlpm.ref),4,1))</f>
        <v>BQ22</v>
      </c>
      <c r="BA304" s="4" t="str" cm="1">
        <f t="array" aca="1" ref="BA304" ca="1">_xlfn.LET(
_xlpm.startCell, INDIRECT(AZ280),
_xlpm.row, IF(_xlfn.XLOOKUP(LEFT(AA280),$L$157:$L$164,$M$157:$M$164,,0,1),--RIGHT(AA280)*_xlfn.XLOOKUP(LEFT(AA280),$L$157:$L$164,$O$157:$O$164,,0,1),0),
_xlpm.col, IF(_xlfn.XLOOKUP(LEFT(AA280),$L$157:$L$164,$N$157:$N$164,,0,1),--RIGHT(AA280)*_xlfn.XLOOKUP(LEFT(AA280),$L$157:$L$164,$P$157:$P$164,,0,1),0),
_xlpm.adjRow, IF(ROW(_xlpm.startCell) + _xlpm.row &lt;= 0, 1, _xlpm.row),
_xlpm.adjCol, IF(COLUMN(_xlpm.startCell) + _xlpm.col &lt;= 0, 1, _xlpm.col),
_xlpm.ref, OFFSET(INDIRECT(AZ280),_xlpm.adjRow,_xlpm.adjCol,1,1),
ADDRESS(ROW(_xlpm.ref),COLUMN(_xlpm.ref),4,1))</f>
        <v>BR22</v>
      </c>
      <c r="BB304" s="4" t="str" cm="1">
        <f t="array" aca="1" ref="BB304" ca="1">_xlfn.LET(
_xlpm.startCell, INDIRECT(BA280),
_xlpm.row, IF(_xlfn.XLOOKUP(LEFT(AB280),$L$157:$L$164,$M$157:$M$164,,0,1),--RIGHT(AB280)*_xlfn.XLOOKUP(LEFT(AB280),$L$157:$L$164,$O$157:$O$164,,0,1),0),
_xlpm.col, IF(_xlfn.XLOOKUP(LEFT(AB280),$L$157:$L$164,$N$157:$N$164,,0,1),--RIGHT(AB280)*_xlfn.XLOOKUP(LEFT(AB280),$L$157:$L$164,$P$157:$P$164,,0,1),0),
_xlpm.adjRow, IF(ROW(_xlpm.startCell) + _xlpm.row &lt;= 0, 1, _xlpm.row),
_xlpm.adjCol, IF(COLUMN(_xlpm.startCell) + _xlpm.col &lt;= 0, 1, _xlpm.col),
_xlpm.ref, OFFSET(INDIRECT(BA280),_xlpm.adjRow,_xlpm.adjCol,1,1),
ADDRESS(ROW(_xlpm.ref),COLUMN(_xlpm.ref),4,1))</f>
        <v>BL20</v>
      </c>
      <c r="BC304" s="4" t="str" cm="1">
        <f t="array" aca="1" ref="BC304" ca="1">_xlfn.LET(
_xlpm.startCell, INDIRECT(BB280),
_xlpm.row, IF(_xlfn.XLOOKUP(LEFT(AC280),$L$157:$L$164,$M$157:$M$164,,0,1),--RIGHT(AC280)*_xlfn.XLOOKUP(LEFT(AC280),$L$157:$L$164,$O$157:$O$164,,0,1),0),
_xlpm.col, IF(_xlfn.XLOOKUP(LEFT(AC280),$L$157:$L$164,$N$157:$N$164,,0,1),--RIGHT(AC280)*_xlfn.XLOOKUP(LEFT(AC280),$L$157:$L$164,$P$157:$P$164,,0,1),0),
_xlpm.adjRow, IF(ROW(_xlpm.startCell) + _xlpm.row &lt;= 0, 1, _xlpm.row),
_xlpm.adjCol, IF(COLUMN(_xlpm.startCell) + _xlpm.col &lt;= 0, 1, _xlpm.col),
_xlpm.ref, OFFSET(INDIRECT(BB280),_xlpm.adjRow,_xlpm.adjCol,1,1),
ADDRESS(ROW(_xlpm.ref),COLUMN(_xlpm.ref),4,1))</f>
        <v>BL19</v>
      </c>
      <c r="BD304" s="4" t="str" cm="1">
        <f t="array" aca="1" ref="BD304" ca="1">_xlfn.LET(
_xlpm.startCell, INDIRECT(BC280),
_xlpm.row, IF(_xlfn.XLOOKUP(LEFT(AD280),$L$157:$L$164,$M$157:$M$164,,0,1),--RIGHT(AD280)*_xlfn.XLOOKUP(LEFT(AD280),$L$157:$L$164,$O$157:$O$164,,0,1),0),
_xlpm.col, IF(_xlfn.XLOOKUP(LEFT(AD280),$L$157:$L$164,$N$157:$N$164,,0,1),--RIGHT(AD280)*_xlfn.XLOOKUP(LEFT(AD280),$L$157:$L$164,$P$157:$P$164,,0,1),0),
_xlpm.adjRow, IF(ROW(_xlpm.startCell) + _xlpm.row &lt;= 0, 1, _xlpm.row),
_xlpm.adjCol, IF(COLUMN(_xlpm.startCell) + _xlpm.col &lt;= 0, 1, _xlpm.col),
_xlpm.ref, OFFSET(INDIRECT(BC280),_xlpm.adjRow,_xlpm.adjCol,1,1),
ADDRESS(ROW(_xlpm.ref),COLUMN(_xlpm.ref),4,1))</f>
        <v>BQ19</v>
      </c>
      <c r="BE304" s="4" t="str" cm="1">
        <f t="array" aca="1" ref="BE304" ca="1">_xlfn.LET(
_xlpm.startCell, INDIRECT(BD280),
_xlpm.row, IF(_xlfn.XLOOKUP(LEFT(AE280),$L$157:$L$164,$M$157:$M$164,,0,1),--RIGHT(AE280)*_xlfn.XLOOKUP(LEFT(AE280),$L$157:$L$164,$O$157:$O$164,,0,1),0),
_xlpm.col, IF(_xlfn.XLOOKUP(LEFT(AE280),$L$157:$L$164,$N$157:$N$164,,0,1),--RIGHT(AE280)*_xlfn.XLOOKUP(LEFT(AE280),$L$157:$L$164,$P$157:$P$164,,0,1),0),
_xlpm.adjRow, IF(ROW(_xlpm.startCell) + _xlpm.row &lt;= 0, 1, _xlpm.row),
_xlpm.adjCol, IF(COLUMN(_xlpm.startCell) + _xlpm.col &lt;= 0, 1, _xlpm.col),
_xlpm.ref, OFFSET(INDIRECT(BD280),_xlpm.adjRow,_xlpm.adjCol,1,1),
ADDRESS(ROW(_xlpm.ref),COLUMN(_xlpm.ref),4,1))</f>
        <v>BK18</v>
      </c>
      <c r="BF304" s="4" t="str" cm="1">
        <f t="array" aca="1" ref="BF304" ca="1">_xlfn.LET(
_xlpm.startCell, INDIRECT(BE280),
_xlpm.row, IF(_xlfn.XLOOKUP(LEFT(AF280),$L$157:$L$164,$M$157:$M$164,,0,1),--RIGHT(AF280)*_xlfn.XLOOKUP(LEFT(AF280),$L$157:$L$164,$O$157:$O$164,,0,1),0),
_xlpm.col, IF(_xlfn.XLOOKUP(LEFT(AF280),$L$157:$L$164,$N$157:$N$164,,0,1),--RIGHT(AF280)*_xlfn.XLOOKUP(LEFT(AF280),$L$157:$L$164,$P$157:$P$164,,0,1),0),
_xlpm.adjRow, IF(ROW(_xlpm.startCell) + _xlpm.row &lt;= 0, 1, _xlpm.row),
_xlpm.adjCol, IF(COLUMN(_xlpm.startCell) + _xlpm.col &lt;= 0, 1, _xlpm.col),
_xlpm.ref, OFFSET(INDIRECT(BE280),_xlpm.adjRow,_xlpm.adjCol,1,1),
ADDRESS(ROW(_xlpm.ref),COLUMN(_xlpm.ref),4,1))</f>
        <v>BK14</v>
      </c>
      <c r="BG304" s="57"/>
      <c r="BH304" s="1" t="b">
        <f ca="1"/>
        <v>1</v>
      </c>
      <c r="BI304" s="1" t="b">
        <f ca="1"/>
        <v>1</v>
      </c>
      <c r="BJ304" s="1" t="b">
        <f ca="1"/>
        <v>0</v>
      </c>
      <c r="BK304" s="1" t="b">
        <f ca="1"/>
        <v>0</v>
      </c>
      <c r="BL304" s="1" t="b">
        <f ca="1"/>
        <v>1</v>
      </c>
      <c r="BM304" s="1" t="b">
        <f ca="1"/>
        <v>1</v>
      </c>
      <c r="BN304" s="5" t="b">
        <f ca="1"/>
        <v>1</v>
      </c>
      <c r="BO304" s="4" t="b">
        <f ca="1"/>
        <v>1</v>
      </c>
      <c r="BP304" s="1" t="b">
        <f ca="1"/>
        <v>1</v>
      </c>
      <c r="BQ304" s="1" t="b">
        <f ca="1"/>
        <v>1</v>
      </c>
      <c r="BR304" s="1" t="b">
        <f ca="1"/>
        <v>1</v>
      </c>
      <c r="BS304" s="1" t="b">
        <f ca="1"/>
        <v>1</v>
      </c>
      <c r="BT304" s="1" t="b">
        <f ca="1"/>
        <v>1</v>
      </c>
      <c r="BU304" s="1" t="b">
        <f ca="1"/>
        <v>1</v>
      </c>
      <c r="BV304" s="1" t="b">
        <f ca="1"/>
        <v>1</v>
      </c>
      <c r="BW304" s="1" t="b">
        <f ca="1"/>
        <v>1</v>
      </c>
      <c r="BX304" s="1" t="b">
        <f ca="1"/>
        <v>0</v>
      </c>
      <c r="BY304" s="1" t="b">
        <f ca="1"/>
        <v>1</v>
      </c>
      <c r="BZ304" s="1" t="b">
        <f ca="1"/>
        <v>0</v>
      </c>
      <c r="CA304" s="1" t="b">
        <f ca="1"/>
        <v>0</v>
      </c>
      <c r="CB304" s="1" t="b">
        <f ca="1"/>
        <v>1</v>
      </c>
      <c r="CC304" s="1" t="b">
        <f ca="1"/>
        <v>1</v>
      </c>
      <c r="CD304" s="1" t="b">
        <f ca="1"/>
        <v>0</v>
      </c>
      <c r="CE304" s="1" t="b">
        <f ca="1"/>
        <v>1</v>
      </c>
      <c r="CF304" s="1" t="b">
        <f ca="1"/>
        <v>1</v>
      </c>
      <c r="CG304" s="57"/>
      <c r="CH304" s="57"/>
      <c r="CI304" s="57"/>
      <c r="CJ304" s="57"/>
      <c r="CK304" s="57"/>
      <c r="CL304" s="57"/>
      <c r="CM304" s="57"/>
      <c r="CN304" s="57"/>
      <c r="CO304" s="57"/>
      <c r="CP304" s="57"/>
      <c r="CQ304" s="57"/>
      <c r="CR304" s="57"/>
      <c r="CS304" s="57"/>
      <c r="CT304" s="57"/>
      <c r="CU304" s="57"/>
      <c r="CV304" s="57"/>
      <c r="CW304" s="57"/>
      <c r="CX304" s="57"/>
      <c r="CY304" s="57"/>
      <c r="CZ304" s="57"/>
      <c r="DA304" s="57"/>
      <c r="DB304" s="57"/>
      <c r="DC304" s="57"/>
      <c r="DD304" s="57"/>
      <c r="DE304" s="57"/>
      <c r="DF304" s="57"/>
      <c r="DG304" s="57"/>
      <c r="DH304" s="57"/>
      <c r="DI304" s="57"/>
      <c r="DJ304" s="57"/>
      <c r="DK304" s="57"/>
      <c r="DL304" s="57"/>
      <c r="DM304" s="57"/>
      <c r="DN304" s="57"/>
      <c r="DO304" s="57"/>
      <c r="DP304" s="57"/>
      <c r="DQ304" s="57"/>
      <c r="DR304" s="57"/>
      <c r="DS304" s="57"/>
      <c r="DT304" s="57"/>
      <c r="DU304" s="57"/>
      <c r="DV304" s="57"/>
      <c r="DW304" s="57"/>
      <c r="DX304" s="57"/>
      <c r="DY304" s="57"/>
      <c r="DZ304" s="57"/>
      <c r="EA304" s="57"/>
      <c r="EB304" s="57"/>
      <c r="EC304" s="57"/>
      <c r="ED304" s="57"/>
      <c r="EE304" s="57"/>
      <c r="EF304" s="57"/>
      <c r="EG304" s="57"/>
      <c r="EH304" s="57"/>
      <c r="EI304" s="57"/>
      <c r="EJ304" s="57"/>
      <c r="EK304" s="57"/>
      <c r="EL304" s="57"/>
      <c r="EM304" s="57"/>
      <c r="EN304" s="57"/>
      <c r="EO304" s="57"/>
      <c r="EP304" s="57"/>
      <c r="EQ304" s="57"/>
      <c r="ER304" s="57"/>
      <c r="ES304" s="57"/>
      <c r="ET304" s="57"/>
      <c r="EU304" s="57"/>
      <c r="EV304" s="57"/>
      <c r="EW304" s="57"/>
      <c r="EX304" s="57"/>
      <c r="EY304" s="57"/>
      <c r="EZ304" s="57"/>
      <c r="FA304" s="57"/>
      <c r="FB304" s="57"/>
      <c r="FC304" s="57"/>
      <c r="FD304" s="57"/>
      <c r="FE304" s="57"/>
      <c r="FF304" s="57"/>
      <c r="FG304" s="57"/>
      <c r="FH304" s="57"/>
      <c r="FI304" s="57"/>
      <c r="FJ304" s="57"/>
      <c r="FK304" s="57"/>
      <c r="FL304" s="57"/>
      <c r="FM304" s="57"/>
      <c r="FN304" s="57"/>
      <c r="FO304" s="57"/>
      <c r="FP304" s="57"/>
      <c r="FQ304" s="57"/>
      <c r="FR304" s="57"/>
      <c r="FS304" s="57"/>
      <c r="FT304" s="57"/>
      <c r="FU304" s="57"/>
      <c r="FV304" s="57"/>
      <c r="FW304" s="57"/>
      <c r="FX304" s="57"/>
      <c r="FY304" s="57"/>
      <c r="FZ304" s="57"/>
      <c r="GA304" s="57"/>
      <c r="GB304" s="57"/>
      <c r="GC304" s="57"/>
      <c r="GD304" s="57"/>
      <c r="GE304" s="57"/>
      <c r="GF304" s="57"/>
      <c r="GG304" s="57"/>
      <c r="GH304" s="57"/>
      <c r="GI304" s="57"/>
      <c r="GJ304" s="57"/>
      <c r="GK304" s="57"/>
      <c r="GL304" s="57"/>
      <c r="GM304" s="57"/>
      <c r="GN304" s="57"/>
      <c r="GO304" s="57"/>
      <c r="GP304" s="57"/>
      <c r="GQ304" s="57"/>
      <c r="GR304" s="57"/>
      <c r="GS304" s="57"/>
      <c r="GT304" s="57"/>
      <c r="GU304" s="57"/>
      <c r="GV304" s="57"/>
      <c r="GW304" s="57"/>
      <c r="GX304" s="57"/>
      <c r="GY304" s="57"/>
      <c r="GZ304" s="57"/>
      <c r="HA304" s="57"/>
      <c r="HB304" s="57"/>
      <c r="HC304" s="57"/>
      <c r="HD304" s="57"/>
      <c r="HE304" s="57"/>
      <c r="HF304" s="57"/>
      <c r="HG304" s="57"/>
      <c r="HH304" s="57"/>
      <c r="HI304" s="57"/>
      <c r="HJ304" s="57"/>
      <c r="HK304" s="57"/>
      <c r="HL304" s="57"/>
      <c r="HM304" s="57"/>
      <c r="HN304" s="57"/>
      <c r="HO304" s="57"/>
      <c r="HP304" s="57"/>
      <c r="HQ304" s="57"/>
      <c r="HR304" s="57"/>
      <c r="HS304" s="57"/>
      <c r="HT304" s="57"/>
      <c r="HU304" s="57"/>
      <c r="HV304" s="57"/>
      <c r="HW304" s="57"/>
      <c r="HX304" s="57"/>
      <c r="HY304" s="57"/>
      <c r="HZ304" s="57"/>
      <c r="IA304" s="57"/>
      <c r="IB304" s="57"/>
      <c r="IC304" s="57"/>
      <c r="ID304" s="57"/>
      <c r="IE304" s="57"/>
      <c r="IF304" s="57"/>
      <c r="IG304" s="57"/>
      <c r="IH304" s="57"/>
      <c r="II304" s="57"/>
      <c r="IJ304" s="57"/>
      <c r="IK304" s="57"/>
      <c r="IL304" s="57"/>
      <c r="IM304" s="57"/>
      <c r="IN304" s="57"/>
      <c r="IO304" s="57"/>
      <c r="IP304" s="57"/>
      <c r="IQ304" s="57"/>
      <c r="IR304" s="57"/>
      <c r="IS304" s="57"/>
      <c r="IT304" s="57"/>
      <c r="IU304" s="57"/>
      <c r="IV304" s="57"/>
      <c r="IW304" s="57"/>
      <c r="IX304" s="57"/>
      <c r="IY304" s="57"/>
      <c r="IZ304" s="57"/>
      <c r="JA304" s="57"/>
      <c r="JB304" s="57"/>
      <c r="JC304" s="57"/>
      <c r="JD304" s="57"/>
      <c r="JE304" s="57"/>
      <c r="JF304" s="57"/>
      <c r="JG304" s="57"/>
      <c r="JH304" s="57"/>
      <c r="JI304" s="57"/>
      <c r="JJ304" s="57"/>
      <c r="JK304" s="57"/>
      <c r="JL304" s="57"/>
      <c r="JM304" s="57"/>
      <c r="JN304" s="57"/>
      <c r="JO304" s="57"/>
      <c r="JP304" s="57"/>
      <c r="JQ304" s="57"/>
      <c r="JR304" s="57"/>
      <c r="JS304" s="57"/>
      <c r="JT304" s="57"/>
      <c r="JU304" s="57"/>
      <c r="JV304" s="57"/>
      <c r="JW304" s="57"/>
      <c r="JX304" s="57"/>
      <c r="JY304" s="57"/>
      <c r="JZ304" s="57"/>
      <c r="KA304" s="57"/>
      <c r="KB304" s="57"/>
      <c r="KC304" s="57"/>
      <c r="KD304" s="57"/>
      <c r="KE304" s="57"/>
      <c r="KF304" s="57"/>
      <c r="KG304" s="57"/>
      <c r="KH304" s="57"/>
      <c r="KI304" s="57"/>
      <c r="KJ304" s="57"/>
      <c r="KK304" s="57"/>
      <c r="KL304" s="57"/>
      <c r="KM304" s="57"/>
      <c r="KN304" s="57"/>
      <c r="KO304" s="57"/>
      <c r="KP304" s="57"/>
      <c r="KQ304" s="57"/>
      <c r="KR304" s="57"/>
      <c r="KS304" s="57"/>
      <c r="KT304" s="57"/>
      <c r="KU304" s="57"/>
      <c r="KV304" s="57"/>
      <c r="KW304" s="57"/>
      <c r="KX304" s="57"/>
      <c r="KY304" s="57"/>
      <c r="KZ304" s="57"/>
      <c r="LA304" s="57"/>
      <c r="LB304" s="57"/>
      <c r="LC304" s="57"/>
      <c r="LD304" s="57"/>
      <c r="LE304" s="57"/>
      <c r="LF304" s="57"/>
      <c r="LG304" s="57"/>
      <c r="LH304" s="57"/>
      <c r="LI304" s="57"/>
      <c r="LJ304" s="57"/>
      <c r="LK304" s="57"/>
      <c r="LL304" s="57"/>
      <c r="LM304" s="57"/>
      <c r="LN304" s="57"/>
      <c r="LO304" s="57"/>
      <c r="LP304" s="57"/>
      <c r="LQ304" s="57"/>
      <c r="LR304" s="57"/>
      <c r="LS304" s="57"/>
      <c r="LT304" s="57"/>
      <c r="LU304" s="57"/>
      <c r="LV304" s="57"/>
      <c r="LW304" s="57"/>
      <c r="LX304" s="57"/>
      <c r="LY304" s="57"/>
      <c r="LZ304" s="57"/>
      <c r="MA304" s="57"/>
      <c r="MB304" s="57"/>
      <c r="MC304" s="57"/>
      <c r="MD304" s="57"/>
      <c r="ME304" s="57"/>
      <c r="MF304" s="57"/>
      <c r="MG304" s="57"/>
      <c r="MH304" s="57"/>
      <c r="MI304" s="57"/>
      <c r="MJ304" s="57"/>
      <c r="MK304" s="57"/>
      <c r="ML304" s="57"/>
      <c r="MM304" s="57"/>
      <c r="MN304" s="57"/>
      <c r="MO304" s="57"/>
      <c r="MP304" s="57"/>
      <c r="MQ304" s="57"/>
      <c r="MR304" s="57"/>
      <c r="MS304" s="57"/>
      <c r="MT304" s="57"/>
      <c r="MU304" s="57"/>
      <c r="MV304" s="57"/>
      <c r="MW304" s="57"/>
      <c r="MX304" s="57"/>
      <c r="MY304" s="57"/>
      <c r="MZ304" s="57"/>
      <c r="NA304" s="57"/>
      <c r="NB304" s="57"/>
      <c r="NC304" s="57"/>
      <c r="ND304" s="57"/>
      <c r="NE304" s="57"/>
      <c r="NF304" s="57"/>
      <c r="NG304" s="57"/>
      <c r="NH304" s="57"/>
      <c r="NI304" s="57"/>
      <c r="NJ304" s="57"/>
      <c r="NK304" s="57"/>
      <c r="NL304" s="57"/>
      <c r="NM304" s="57"/>
      <c r="NN304" s="57"/>
      <c r="NO304" s="57"/>
      <c r="NP304" s="57"/>
      <c r="NQ304" s="57"/>
      <c r="NR304" s="57"/>
      <c r="NS304" s="57"/>
      <c r="NT304" s="57"/>
      <c r="NU304" s="57"/>
      <c r="NV304" s="57"/>
      <c r="NW304" s="57"/>
      <c r="NX304" s="57"/>
      <c r="NY304" s="57"/>
      <c r="NZ304" s="57"/>
      <c r="OA304" s="57"/>
      <c r="OB304" s="57"/>
      <c r="OC304" s="57"/>
      <c r="OD304" s="57"/>
      <c r="OE304" s="57"/>
      <c r="OF304" s="57"/>
      <c r="OG304" s="57"/>
      <c r="OH304" s="57"/>
      <c r="OI304" s="57"/>
      <c r="OJ304" s="57"/>
      <c r="OK304" s="57"/>
      <c r="OL304" s="57"/>
      <c r="OM304" s="57"/>
      <c r="ON304" s="57"/>
      <c r="OO304" s="57"/>
      <c r="OP304" s="57"/>
      <c r="OQ304" s="57"/>
      <c r="OR304" s="57"/>
      <c r="OS304" s="57"/>
      <c r="OT304" s="57"/>
      <c r="OU304" s="57"/>
      <c r="OV304" s="57"/>
      <c r="OW304" s="57"/>
      <c r="OX304" s="57"/>
      <c r="OY304" s="57"/>
      <c r="OZ304" s="57"/>
    </row>
    <row r="305" spans="1:416" ht="14.85" customHeight="1">
      <c r="A305" s="57"/>
      <c r="B305" s="57"/>
      <c r="C305" s="57"/>
      <c r="D305" s="57"/>
      <c r="E305" s="57"/>
      <c r="F305" s="57"/>
      <c r="G305" s="87"/>
      <c r="H305" s="57"/>
      <c r="I305" s="57"/>
      <c r="J305" s="57"/>
      <c r="K305" s="57"/>
      <c r="L305" s="57"/>
      <c r="M305" s="57"/>
      <c r="N305" s="57"/>
      <c r="O305" s="57"/>
      <c r="P305" s="57"/>
      <c r="Q305" s="57"/>
      <c r="R305" s="57"/>
      <c r="S305" s="57"/>
      <c r="T305" s="57"/>
      <c r="U305" s="57"/>
      <c r="V305" s="57"/>
      <c r="W305" s="57"/>
      <c r="X305" s="57"/>
      <c r="Y305" s="57"/>
      <c r="Z305" s="57"/>
      <c r="AA305" s="57"/>
      <c r="AB305" s="57"/>
      <c r="AC305" s="57"/>
      <c r="AD305" s="57"/>
      <c r="AE305" s="57"/>
      <c r="AF305" s="57"/>
      <c r="AG305" s="57"/>
      <c r="AH305" s="4" t="str" cm="1">
        <f t="array" aca="1" ref="AH305" ca="1">_xlfn.LET(
_xlpm.startCell, INDIRECT(G281),
_xlpm.row, IF(_xlfn.XLOOKUP(LEFT(H281),$L$157:$L$164,$M$157:$M$164,,0,1),--RIGHT(H281)*_xlfn.XLOOKUP(LEFT(H281),$L$157:$L$164,$O$157:$O$164,,0,1),0),
_xlpm.col, IF(_xlfn.XLOOKUP(LEFT(H281),$L$157:$L$164,$N$157:$N$164,,0,1),--RIGHT(H281)*_xlfn.XLOOKUP(LEFT(H281),$L$157:$L$164,$P$157:$P$164,,0,1),0),
_xlpm.adjRow, IF(ROW(_xlpm.startCell) + _xlpm.row &lt;= 0, 1, _xlpm.row),
_xlpm.adjCol, IF(COLUMN(_xlpm.startCell) + _xlpm.col &lt;= 0, 1, _xlpm.col),
_xlpm.ref, OFFSET(INDIRECT(G281),_xlpm.adjRow,_xlpm.adjCol,1,1),
ADDRESS(ROW(_xlpm.ref),COLUMN(_xlpm.ref),4,1))</f>
        <v>O12</v>
      </c>
      <c r="AI305" s="4" t="str" cm="1">
        <f t="array" aca="1" ref="AI305" ca="1">_xlfn.LET(
_xlpm.startCell, INDIRECT(AH281),
_xlpm.row, IF(_xlfn.XLOOKUP(LEFT(I281),$L$157:$L$164,$M$157:$M$164,,0,1),--RIGHT(I281)*_xlfn.XLOOKUP(LEFT(I281),$L$157:$L$164,$O$157:$O$164,,0,1),0),
_xlpm.col, IF(_xlfn.XLOOKUP(LEFT(I281),$L$157:$L$164,$N$157:$N$164,,0,1),--RIGHT(I281)*_xlfn.XLOOKUP(LEFT(I281),$L$157:$L$164,$P$157:$P$164,,0,1),0),
_xlpm.adjRow, IF(ROW(_xlpm.startCell) + _xlpm.row &lt;= 0, 1, _xlpm.row),
_xlpm.adjCol, IF(COLUMN(_xlpm.startCell) + _xlpm.col &lt;= 0, 1, _xlpm.col),
_xlpm.ref, OFFSET(INDIRECT(AH281),_xlpm.adjRow,_xlpm.adjCol,1,1),
ADDRESS(ROW(_xlpm.ref),COLUMN(_xlpm.ref),4,1))</f>
        <v>Q14</v>
      </c>
      <c r="AJ305" s="4" t="str" cm="1">
        <f t="array" aca="1" ref="AJ305" ca="1">_xlfn.LET(
_xlpm.startCell, INDIRECT(AI281),
_xlpm.row, IF(_xlfn.XLOOKUP(LEFT(J281),$L$157:$L$164,$M$157:$M$164,,0,1),--RIGHT(J281)*_xlfn.XLOOKUP(LEFT(J281),$L$157:$L$164,$O$157:$O$164,,0,1),0),
_xlpm.col, IF(_xlfn.XLOOKUP(LEFT(J281),$L$157:$L$164,$N$157:$N$164,,0,1),--RIGHT(J281)*_xlfn.XLOOKUP(LEFT(J281),$L$157:$L$164,$P$157:$P$164,,0,1),0),
_xlpm.adjRow, IF(ROW(_xlpm.startCell) + _xlpm.row &lt;= 0, 1, _xlpm.row),
_xlpm.adjCol, IF(COLUMN(_xlpm.startCell) + _xlpm.col &lt;= 0, 1, _xlpm.col),
_xlpm.ref, OFFSET(INDIRECT(AI281),_xlpm.adjRow,_xlpm.adjCol,1,1),
ADDRESS(ROW(_xlpm.ref),COLUMN(_xlpm.ref),4,1))</f>
        <v>Q10</v>
      </c>
      <c r="AK305" s="4" t="str" cm="1">
        <f t="array" aca="1" ref="AK305" ca="1">_xlfn.LET(
_xlpm.startCell, INDIRECT(AJ281),
_xlpm.row, IF(_xlfn.XLOOKUP(LEFT(K281),$L$157:$L$164,$M$157:$M$164,,0,1),--RIGHT(K281)*_xlfn.XLOOKUP(LEFT(K281),$L$157:$L$164,$O$157:$O$164,,0,1),0),
_xlpm.col, IF(_xlfn.XLOOKUP(LEFT(K281),$L$157:$L$164,$N$157:$N$164,,0,1),--RIGHT(K281)*_xlfn.XLOOKUP(LEFT(K281),$L$157:$L$164,$P$157:$P$164,,0,1),0),
_xlpm.adjRow, IF(ROW(_xlpm.startCell) + _xlpm.row &lt;= 0, 1, _xlpm.row),
_xlpm.adjCol, IF(COLUMN(_xlpm.startCell) + _xlpm.col &lt;= 0, 1, _xlpm.col),
_xlpm.ref, OFFSET(INDIRECT(AJ281),_xlpm.adjRow,_xlpm.adjCol,1,1),
ADDRESS(ROW(_xlpm.ref),COLUMN(_xlpm.ref),4,1))</f>
        <v>Q6</v>
      </c>
      <c r="AL305" s="4" t="str" cm="1">
        <f t="array" aca="1" ref="AL305" ca="1">_xlfn.LET(
_xlpm.startCell, INDIRECT(AK281),
_xlpm.row, IF(_xlfn.XLOOKUP(LEFT(L281),$L$157:$L$164,$M$157:$M$164,,0,1),--RIGHT(L281)*_xlfn.XLOOKUP(LEFT(L281),$L$157:$L$164,$O$157:$O$164,,0,1),0),
_xlpm.col, IF(_xlfn.XLOOKUP(LEFT(L281),$L$157:$L$164,$N$157:$N$164,,0,1),--RIGHT(L281)*_xlfn.XLOOKUP(LEFT(L281),$L$157:$L$164,$P$157:$P$164,,0,1),0),
_xlpm.adjRow, IF(ROW(_xlpm.startCell) + _xlpm.row &lt;= 0, 1, _xlpm.row),
_xlpm.adjCol, IF(COLUMN(_xlpm.startCell) + _xlpm.col &lt;= 0, 1, _xlpm.col),
_xlpm.ref, OFFSET(INDIRECT(AK281),_xlpm.adjRow,_xlpm.adjCol,1,1),
ADDRESS(ROW(_xlpm.ref),COLUMN(_xlpm.ref),4,1))</f>
        <v>Q1</v>
      </c>
      <c r="AM305" s="4" t="str" cm="1">
        <f t="array" aca="1" ref="AM305" ca="1">_xlfn.LET(
_xlpm.startCell, INDIRECT(AL281),
_xlpm.row, IF(_xlfn.XLOOKUP(LEFT(M281),$L$157:$L$164,$M$157:$M$164,,0,1),--RIGHT(M281)*_xlfn.XLOOKUP(LEFT(M281),$L$157:$L$164,$O$157:$O$164,,0,1),0),
_xlpm.col, IF(_xlfn.XLOOKUP(LEFT(M281),$L$157:$L$164,$N$157:$N$164,,0,1),--RIGHT(M281)*_xlfn.XLOOKUP(LEFT(M281),$L$157:$L$164,$P$157:$P$164,,0,1),0),
_xlpm.adjRow, IF(ROW(_xlpm.startCell) + _xlpm.row &lt;= 0, 1, _xlpm.row),
_xlpm.adjCol, IF(COLUMN(_xlpm.startCell) + _xlpm.col &lt;= 0, 1, _xlpm.col),
_xlpm.ref, OFFSET(INDIRECT(AL281),_xlpm.adjRow,_xlpm.adjCol,1,1),
ADDRESS(ROW(_xlpm.ref),COLUMN(_xlpm.ref),4,1))</f>
        <v>S6</v>
      </c>
      <c r="AN305" s="4" t="str" cm="1">
        <f t="array" aca="1" ref="AN305" ca="1">_xlfn.LET(
_xlpm.startCell, INDIRECT(AM281),
_xlpm.row, IF(_xlfn.XLOOKUP(LEFT(N281),$L$157:$L$164,$M$157:$M$164,,0,1),--RIGHT(N281)*_xlfn.XLOOKUP(LEFT(N281),$L$157:$L$164,$O$157:$O$164,,0,1),0),
_xlpm.col, IF(_xlfn.XLOOKUP(LEFT(N281),$L$157:$L$164,$N$157:$N$164,,0,1),--RIGHT(N281)*_xlfn.XLOOKUP(LEFT(N281),$L$157:$L$164,$P$157:$P$164,,0,1),0),
_xlpm.adjRow, IF(ROW(_xlpm.startCell) + _xlpm.row &lt;= 0, 1, _xlpm.row),
_xlpm.adjCol, IF(COLUMN(_xlpm.startCell) + _xlpm.col &lt;= 0, 1, _xlpm.col),
_xlpm.ref, OFFSET(INDIRECT(AM281),_xlpm.adjRow,_xlpm.adjCol,1,1),
ADDRESS(ROW(_xlpm.ref),COLUMN(_xlpm.ref),4,1))</f>
        <v>P5</v>
      </c>
      <c r="AO305" s="4" t="str" cm="1">
        <f t="array" aca="1" ref="AO305" ca="1">_xlfn.LET(
_xlpm.startCell, INDIRECT(AN281),
_xlpm.row, IF(_xlfn.XLOOKUP(LEFT(O281),$L$157:$L$164,$M$157:$M$164,,0,1),--RIGHT(O281)*_xlfn.XLOOKUP(LEFT(O281),$L$157:$L$164,$O$157:$O$164,,0,1),0),
_xlpm.col, IF(_xlfn.XLOOKUP(LEFT(O281),$L$157:$L$164,$N$157:$N$164,,0,1),--RIGHT(O281)*_xlfn.XLOOKUP(LEFT(O281),$L$157:$L$164,$P$157:$P$164,,0,1),0),
_xlpm.adjRow, IF(ROW(_xlpm.startCell) + _xlpm.row &lt;= 0, 1, _xlpm.row),
_xlpm.adjCol, IF(COLUMN(_xlpm.startCell) + _xlpm.col &lt;= 0, 1, _xlpm.col),
_xlpm.ref, OFFSET(INDIRECT(AN281),_xlpm.adjRow,_xlpm.adjCol,1,1),
ADDRESS(ROW(_xlpm.ref),COLUMN(_xlpm.ref),4,1))</f>
        <v>R8</v>
      </c>
      <c r="AP305" s="4" t="str" cm="1">
        <f t="array" aca="1" ref="AP305" ca="1">_xlfn.LET(
_xlpm.startCell, INDIRECT(AO281),
_xlpm.row, IF(_xlfn.XLOOKUP(LEFT(P281),$L$157:$L$164,$M$157:$M$164,,0,1),--RIGHT(P281)*_xlfn.XLOOKUP(LEFT(P281),$L$157:$L$164,$O$157:$O$164,,0,1),0),
_xlpm.col, IF(_xlfn.XLOOKUP(LEFT(P281),$L$157:$L$164,$N$157:$N$164,,0,1),--RIGHT(P281)*_xlfn.XLOOKUP(LEFT(P281),$L$157:$L$164,$P$157:$P$164,,0,1),0),
_xlpm.adjRow, IF(ROW(_xlpm.startCell) + _xlpm.row &lt;= 0, 1, _xlpm.row),
_xlpm.adjCol, IF(COLUMN(_xlpm.startCell) + _xlpm.col &lt;= 0, 1, _xlpm.col),
_xlpm.ref, OFFSET(INDIRECT(AO281),_xlpm.adjRow,_xlpm.adjCol,1,1),
ADDRESS(ROW(_xlpm.ref),COLUMN(_xlpm.ref),4,1))</f>
        <v>V12</v>
      </c>
      <c r="AQ305" s="4" t="str" cm="1">
        <f t="array" aca="1" ref="AQ305" ca="1">_xlfn.LET(
_xlpm.startCell, INDIRECT(AP281),
_xlpm.row, IF(_xlfn.XLOOKUP(LEFT(Q281),$L$157:$L$164,$M$157:$M$164,,0,1),--RIGHT(Q281)*_xlfn.XLOOKUP(LEFT(Q281),$L$157:$L$164,$O$157:$O$164,,0,1),0),
_xlpm.col, IF(_xlfn.XLOOKUP(LEFT(Q281),$L$157:$L$164,$N$157:$N$164,,0,1),--RIGHT(Q281)*_xlfn.XLOOKUP(LEFT(Q281),$L$157:$L$164,$P$157:$P$164,,0,1),0),
_xlpm.adjRow, IF(ROW(_xlpm.startCell) + _xlpm.row &lt;= 0, 1, _xlpm.row),
_xlpm.adjCol, IF(COLUMN(_xlpm.startCell) + _xlpm.col &lt;= 0, 1, _xlpm.col),
_xlpm.ref, OFFSET(INDIRECT(AP281),_xlpm.adjRow,_xlpm.adjCol,1,1),
ADDRESS(ROW(_xlpm.ref),COLUMN(_xlpm.ref),4,1))</f>
        <v>AC5</v>
      </c>
      <c r="AR305" s="4" t="str" cm="1">
        <f t="array" aca="1" ref="AR305" ca="1">_xlfn.LET(
_xlpm.startCell, INDIRECT(AQ281),
_xlpm.row, IF(_xlfn.XLOOKUP(LEFT(R281),$L$157:$L$164,$M$157:$M$164,,0,1),--RIGHT(R281)*_xlfn.XLOOKUP(LEFT(R281),$L$157:$L$164,$O$157:$O$164,,0,1),0),
_xlpm.col, IF(_xlfn.XLOOKUP(LEFT(R281),$L$157:$L$164,$N$157:$N$164,,0,1),--RIGHT(R281)*_xlfn.XLOOKUP(LEFT(R281),$L$157:$L$164,$P$157:$P$164,,0,1),0),
_xlpm.adjRow, IF(ROW(_xlpm.startCell) + _xlpm.row &lt;= 0, 1, _xlpm.row),
_xlpm.adjCol, IF(COLUMN(_xlpm.startCell) + _xlpm.col &lt;= 0, 1, _xlpm.col),
_xlpm.ref, OFFSET(INDIRECT(AQ281),_xlpm.adjRow,_xlpm.adjCol,1,1),
ADDRESS(ROW(_xlpm.ref),COLUMN(_xlpm.ref),4,1))</f>
        <v>AC12</v>
      </c>
      <c r="AS305" s="4" t="str" cm="1">
        <f t="array" aca="1" ref="AS305" ca="1">_xlfn.LET(
_xlpm.startCell, INDIRECT(AR281),
_xlpm.row, IF(_xlfn.XLOOKUP(LEFT(S281),$L$157:$L$164,$M$157:$M$164,,0,1),--RIGHT(S281)*_xlfn.XLOOKUP(LEFT(S281),$L$157:$L$164,$O$157:$O$164,,0,1),0),
_xlpm.col, IF(_xlfn.XLOOKUP(LEFT(S281),$L$157:$L$164,$N$157:$N$164,,0,1),--RIGHT(S281)*_xlfn.XLOOKUP(LEFT(S281),$L$157:$L$164,$P$157:$P$164,,0,1),0),
_xlpm.adjRow, IF(ROW(_xlpm.startCell) + _xlpm.row &lt;= 0, 1, _xlpm.row),
_xlpm.adjCol, IF(COLUMN(_xlpm.startCell) + _xlpm.col &lt;= 0, 1, _xlpm.col),
_xlpm.ref, OFFSET(INDIRECT(AR281),_xlpm.adjRow,_xlpm.adjCol,1,1),
ADDRESS(ROW(_xlpm.ref),COLUMN(_xlpm.ref),4,1))</f>
        <v>V12</v>
      </c>
      <c r="AT305" s="4" t="str" cm="1">
        <f t="array" aca="1" ref="AT305" ca="1">_xlfn.LET(
_xlpm.startCell, INDIRECT(AS281),
_xlpm.row, IF(_xlfn.XLOOKUP(LEFT(T281),$L$157:$L$164,$M$157:$M$164,,0,1),--RIGHT(T281)*_xlfn.XLOOKUP(LEFT(T281),$L$157:$L$164,$O$157:$O$164,,0,1),0),
_xlpm.col, IF(_xlfn.XLOOKUP(LEFT(T281),$L$157:$L$164,$N$157:$N$164,,0,1),--RIGHT(T281)*_xlfn.XLOOKUP(LEFT(T281),$L$157:$L$164,$P$157:$P$164,,0,1),0),
_xlpm.adjRow, IF(ROW(_xlpm.startCell) + _xlpm.row &lt;= 0, 1, _xlpm.row),
_xlpm.adjCol, IF(COLUMN(_xlpm.startCell) + _xlpm.col &lt;= 0, 1, _xlpm.col),
_xlpm.ref, OFFSET(INDIRECT(AS281),_xlpm.adjRow,_xlpm.adjCol,1,1),
ADDRESS(ROW(_xlpm.ref),COLUMN(_xlpm.ref),4,1))</f>
        <v>V7</v>
      </c>
      <c r="AU305" s="4" t="str" cm="1">
        <f t="array" aca="1" ref="AU305" ca="1">_xlfn.LET(
_xlpm.startCell, INDIRECT(AT281),
_xlpm.row, IF(_xlfn.XLOOKUP(LEFT(U281),$L$157:$L$164,$M$157:$M$164,,0,1),--RIGHT(U281)*_xlfn.XLOOKUP(LEFT(U281),$L$157:$L$164,$O$157:$O$164,,0,1),0),
_xlpm.col, IF(_xlfn.XLOOKUP(LEFT(U281),$L$157:$L$164,$N$157:$N$164,,0,1),--RIGHT(U281)*_xlfn.XLOOKUP(LEFT(U281),$L$157:$L$164,$P$157:$P$164,,0,1),0),
_xlpm.adjRow, IF(ROW(_xlpm.startCell) + _xlpm.row &lt;= 0, 1, _xlpm.row),
_xlpm.adjCol, IF(COLUMN(_xlpm.startCell) + _xlpm.col &lt;= 0, 1, _xlpm.col),
_xlpm.ref, OFFSET(INDIRECT(AT281),_xlpm.adjRow,_xlpm.adjCol,1,1),
ADDRESS(ROW(_xlpm.ref),COLUMN(_xlpm.ref),4,1))</f>
        <v>AE8</v>
      </c>
      <c r="AV305" s="4" t="str" cm="1">
        <f t="array" aca="1" ref="AV305" ca="1">_xlfn.LET(
_xlpm.startCell, INDIRECT(AU281),
_xlpm.row, IF(_xlfn.XLOOKUP(LEFT(V281),$L$157:$L$164,$M$157:$M$164,,0,1),--RIGHT(V281)*_xlfn.XLOOKUP(LEFT(V281),$L$157:$L$164,$O$157:$O$164,,0,1),0),
_xlpm.col, IF(_xlfn.XLOOKUP(LEFT(V281),$L$157:$L$164,$N$157:$N$164,,0,1),--RIGHT(V281)*_xlfn.XLOOKUP(LEFT(V281),$L$157:$L$164,$P$157:$P$164,,0,1),0),
_xlpm.adjRow, IF(ROW(_xlpm.startCell) + _xlpm.row &lt;= 0, 1, _xlpm.row),
_xlpm.adjCol, IF(COLUMN(_xlpm.startCell) + _xlpm.col &lt;= 0, 1, _xlpm.col),
_xlpm.ref, OFFSET(INDIRECT(AU281),_xlpm.adjRow,_xlpm.adjCol,1,1),
ADDRESS(ROW(_xlpm.ref),COLUMN(_xlpm.ref),4,1))</f>
        <v>AM8</v>
      </c>
      <c r="AW305" s="4" t="str" cm="1">
        <f t="array" aca="1" ref="AW305" ca="1">_xlfn.LET(
_xlpm.startCell, INDIRECT(AV281),
_xlpm.row, IF(_xlfn.XLOOKUP(LEFT(W281),$L$157:$L$164,$M$157:$M$164,,0,1),--RIGHT(W281)*_xlfn.XLOOKUP(LEFT(W281),$L$157:$L$164,$O$157:$O$164,,0,1),0),
_xlpm.col, IF(_xlfn.XLOOKUP(LEFT(W281),$L$157:$L$164,$N$157:$N$164,,0,1),--RIGHT(W281)*_xlfn.XLOOKUP(LEFT(W281),$L$157:$L$164,$P$157:$P$164,,0,1),0),
_xlpm.adjRow, IF(ROW(_xlpm.startCell) + _xlpm.row &lt;= 0, 1, _xlpm.row),
_xlpm.adjCol, IF(COLUMN(_xlpm.startCell) + _xlpm.col &lt;= 0, 1, _xlpm.col),
_xlpm.ref, OFFSET(INDIRECT(AV281),_xlpm.adjRow,_xlpm.adjCol,1,1),
ADDRESS(ROW(_xlpm.ref),COLUMN(_xlpm.ref),4,1))</f>
        <v>AI12</v>
      </c>
      <c r="AX305" s="4" t="str" cm="1">
        <f t="array" aca="1" ref="AX305" ca="1">_xlfn.LET(
_xlpm.startCell, INDIRECT(AW281),
_xlpm.row, IF(_xlfn.XLOOKUP(LEFT(X281),$L$157:$L$164,$M$157:$M$164,,0,1),--RIGHT(X281)*_xlfn.XLOOKUP(LEFT(X281),$L$157:$L$164,$O$157:$O$164,,0,1),0),
_xlpm.col, IF(_xlfn.XLOOKUP(LEFT(X281),$L$157:$L$164,$N$157:$N$164,,0,1),--RIGHT(X281)*_xlfn.XLOOKUP(LEFT(X281),$L$157:$L$164,$P$157:$P$164,,0,1),0),
_xlpm.adjRow, IF(ROW(_xlpm.startCell) + _xlpm.row &lt;= 0, 1, _xlpm.row),
_xlpm.adjCol, IF(COLUMN(_xlpm.startCell) + _xlpm.col &lt;= 0, 1, _xlpm.col),
_xlpm.ref, OFFSET(INDIRECT(AW281),_xlpm.adjRow,_xlpm.adjCol,1,1),
ADDRESS(ROW(_xlpm.ref),COLUMN(_xlpm.ref),4,1))</f>
        <v>AM8</v>
      </c>
      <c r="AY305" s="4" t="str" cm="1">
        <f t="array" aca="1" ref="AY305" ca="1">_xlfn.LET(
_xlpm.startCell, INDIRECT(AX281),
_xlpm.row, IF(_xlfn.XLOOKUP(LEFT(Y281),$L$157:$L$164,$M$157:$M$164,,0,1),--RIGHT(Y281)*_xlfn.XLOOKUP(LEFT(Y281),$L$157:$L$164,$O$157:$O$164,,0,1),0),
_xlpm.col, IF(_xlfn.XLOOKUP(LEFT(Y281),$L$157:$L$164,$N$157:$N$164,,0,1),--RIGHT(Y281)*_xlfn.XLOOKUP(LEFT(Y281),$L$157:$L$164,$P$157:$P$164,,0,1),0),
_xlpm.adjRow, IF(ROW(_xlpm.startCell) + _xlpm.row &lt;= 0, 1, _xlpm.row),
_xlpm.adjCol, IF(COLUMN(_xlpm.startCell) + _xlpm.col &lt;= 0, 1, _xlpm.col),
_xlpm.ref, OFFSET(INDIRECT(AX281),_xlpm.adjRow,_xlpm.adjCol,1,1),
ADDRESS(ROW(_xlpm.ref),COLUMN(_xlpm.ref),4,1))</f>
        <v>AN7</v>
      </c>
      <c r="AZ305" s="4" t="str" cm="1">
        <f t="array" aca="1" ref="AZ305" ca="1">_xlfn.LET(
_xlpm.startCell, INDIRECT(AY281),
_xlpm.row, IF(_xlfn.XLOOKUP(LEFT(Z281),$L$157:$L$164,$M$157:$M$164,,0,1),--RIGHT(Z281)*_xlfn.XLOOKUP(LEFT(Z281),$L$157:$L$164,$O$157:$O$164,,0,1),0),
_xlpm.col, IF(_xlfn.XLOOKUP(LEFT(Z281),$L$157:$L$164,$N$157:$N$164,,0,1),--RIGHT(Z281)*_xlfn.XLOOKUP(LEFT(Z281),$L$157:$L$164,$P$157:$P$164,,0,1),0),
_xlpm.adjRow, IF(ROW(_xlpm.startCell) + _xlpm.row &lt;= 0, 1, _xlpm.row),
_xlpm.adjCol, IF(COLUMN(_xlpm.startCell) + _xlpm.col &lt;= 0, 1, _xlpm.col),
_xlpm.ref, OFFSET(INDIRECT(AY281),_xlpm.adjRow,_xlpm.adjCol,1,1),
ADDRESS(ROW(_xlpm.ref),COLUMN(_xlpm.ref),4,1))</f>
        <v>AR8</v>
      </c>
      <c r="BA305" s="4" t="str" cm="1">
        <f t="array" aca="1" ref="BA305" ca="1">_xlfn.LET(
_xlpm.startCell, INDIRECT(AZ281),
_xlpm.row, IF(_xlfn.XLOOKUP(LEFT(AA281),$L$157:$L$164,$M$157:$M$164,,0,1),--RIGHT(AA281)*_xlfn.XLOOKUP(LEFT(AA281),$L$157:$L$164,$O$157:$O$164,,0,1),0),
_xlpm.col, IF(_xlfn.XLOOKUP(LEFT(AA281),$L$157:$L$164,$N$157:$N$164,,0,1),--RIGHT(AA281)*_xlfn.XLOOKUP(LEFT(AA281),$L$157:$L$164,$P$157:$P$164,,0,1),0),
_xlpm.adjRow, IF(ROW(_xlpm.startCell) + _xlpm.row &lt;= 0, 1, _xlpm.row),
_xlpm.adjCol, IF(COLUMN(_xlpm.startCell) + _xlpm.col &lt;= 0, 1, _xlpm.col),
_xlpm.ref, OFFSET(INDIRECT(AZ281),_xlpm.adjRow,_xlpm.adjCol,1,1),
ADDRESS(ROW(_xlpm.ref),COLUMN(_xlpm.ref),4,1))</f>
        <v>AU11</v>
      </c>
      <c r="BB305" s="4" t="str" cm="1">
        <f t="array" aca="1" ref="BB305" ca="1">_xlfn.LET(
_xlpm.startCell, INDIRECT(BA281),
_xlpm.row, IF(_xlfn.XLOOKUP(LEFT(AB281),$L$157:$L$164,$M$157:$M$164,,0,1),--RIGHT(AB281)*_xlfn.XLOOKUP(LEFT(AB281),$L$157:$L$164,$O$157:$O$164,,0,1),0),
_xlpm.col, IF(_xlfn.XLOOKUP(LEFT(AB281),$L$157:$L$164,$N$157:$N$164,,0,1),--RIGHT(AB281)*_xlfn.XLOOKUP(LEFT(AB281),$L$157:$L$164,$P$157:$P$164,,0,1),0),
_xlpm.adjRow, IF(ROW(_xlpm.startCell) + _xlpm.row &lt;= 0, 1, _xlpm.row),
_xlpm.adjCol, IF(COLUMN(_xlpm.startCell) + _xlpm.col &lt;= 0, 1, _xlpm.col),
_xlpm.ref, OFFSET(INDIRECT(BA281),_xlpm.adjRow,_xlpm.adjCol,1,1),
ADDRESS(ROW(_xlpm.ref),COLUMN(_xlpm.ref),4,1))</f>
        <v>BA17</v>
      </c>
      <c r="BC305" s="4" t="str" cm="1">
        <f t="array" aca="1" ref="BC305" ca="1">_xlfn.LET(
_xlpm.startCell, INDIRECT(BB281),
_xlpm.row, IF(_xlfn.XLOOKUP(LEFT(AC281),$L$157:$L$164,$M$157:$M$164,,0,1),--RIGHT(AC281)*_xlfn.XLOOKUP(LEFT(AC281),$L$157:$L$164,$O$157:$O$164,,0,1),0),
_xlpm.col, IF(_xlfn.XLOOKUP(LEFT(AC281),$L$157:$L$164,$N$157:$N$164,,0,1),--RIGHT(AC281)*_xlfn.XLOOKUP(LEFT(AC281),$L$157:$L$164,$P$157:$P$164,,0,1),0),
_xlpm.adjRow, IF(ROW(_xlpm.startCell) + _xlpm.row &lt;= 0, 1, _xlpm.row),
_xlpm.adjCol, IF(COLUMN(_xlpm.startCell) + _xlpm.col &lt;= 0, 1, _xlpm.col),
_xlpm.ref, OFFSET(INDIRECT(BB281),_xlpm.adjRow,_xlpm.adjCol,1,1),
ADDRESS(ROW(_xlpm.ref),COLUMN(_xlpm.ref),4,1))</f>
        <v>BI9</v>
      </c>
      <c r="BD305" s="4" t="str" cm="1">
        <f t="array" aca="1" ref="BD305" ca="1">_xlfn.LET(
_xlpm.startCell, INDIRECT(BC281),
_xlpm.row, IF(_xlfn.XLOOKUP(LEFT(AD281),$L$157:$L$164,$M$157:$M$164,,0,1),--RIGHT(AD281)*_xlfn.XLOOKUP(LEFT(AD281),$L$157:$L$164,$O$157:$O$164,,0,1),0),
_xlpm.col, IF(_xlfn.XLOOKUP(LEFT(AD281),$L$157:$L$164,$N$157:$N$164,,0,1),--RIGHT(AD281)*_xlfn.XLOOKUP(LEFT(AD281),$L$157:$L$164,$P$157:$P$164,,0,1),0),
_xlpm.adjRow, IF(ROW(_xlpm.startCell) + _xlpm.row &lt;= 0, 1, _xlpm.row),
_xlpm.adjCol, IF(COLUMN(_xlpm.startCell) + _xlpm.col &lt;= 0, 1, _xlpm.col),
_xlpm.ref, OFFSET(INDIRECT(BC281),_xlpm.adjRow,_xlpm.adjCol,1,1),
ADDRESS(ROW(_xlpm.ref),COLUMN(_xlpm.ref),4,1))</f>
        <v>BO3</v>
      </c>
      <c r="BE305" s="4" t="str" cm="1">
        <f t="array" aca="1" ref="BE305" ca="1">_xlfn.LET(
_xlpm.startCell, INDIRECT(BD281),
_xlpm.row, IF(_xlfn.XLOOKUP(LEFT(AE281),$L$157:$L$164,$M$157:$M$164,,0,1),--RIGHT(AE281)*_xlfn.XLOOKUP(LEFT(AE281),$L$157:$L$164,$O$157:$O$164,,0,1),0),
_xlpm.col, IF(_xlfn.XLOOKUP(LEFT(AE281),$L$157:$L$164,$N$157:$N$164,,0,1),--RIGHT(AE281)*_xlfn.XLOOKUP(LEFT(AE281),$L$157:$L$164,$P$157:$P$164,,0,1),0),
_xlpm.adjRow, IF(ROW(_xlpm.startCell) + _xlpm.row &lt;= 0, 1, _xlpm.row),
_xlpm.adjCol, IF(COLUMN(_xlpm.startCell) + _xlpm.col &lt;= 0, 1, _xlpm.col),
_xlpm.ref, OFFSET(INDIRECT(BD281),_xlpm.adjRow,_xlpm.adjCol,1,1),
ADDRESS(ROW(_xlpm.ref),COLUMN(_xlpm.ref),4,1))</f>
        <v>BT8</v>
      </c>
      <c r="BF305" s="4" t="str" cm="1">
        <f t="array" aca="1" ref="BF305" ca="1">_xlfn.LET(
_xlpm.startCell, INDIRECT(BE281),
_xlpm.row, IF(_xlfn.XLOOKUP(LEFT(AF281),$L$157:$L$164,$M$157:$M$164,,0,1),--RIGHT(AF281)*_xlfn.XLOOKUP(LEFT(AF281),$L$157:$L$164,$O$157:$O$164,,0,1),0),
_xlpm.col, IF(_xlfn.XLOOKUP(LEFT(AF281),$L$157:$L$164,$N$157:$N$164,,0,1),--RIGHT(AF281)*_xlfn.XLOOKUP(LEFT(AF281),$L$157:$L$164,$P$157:$P$164,,0,1),0),
_xlpm.adjRow, IF(ROW(_xlpm.startCell) + _xlpm.row &lt;= 0, 1, _xlpm.row),
_xlpm.adjCol, IF(COLUMN(_xlpm.startCell) + _xlpm.col &lt;= 0, 1, _xlpm.col),
_xlpm.ref, OFFSET(INDIRECT(BE281),_xlpm.adjRow,_xlpm.adjCol,1,1),
ADDRESS(ROW(_xlpm.ref),COLUMN(_xlpm.ref),4,1))</f>
        <v>BT16</v>
      </c>
      <c r="BG305" s="57"/>
      <c r="BH305" s="1" t="b">
        <f ca="1"/>
        <v>1</v>
      </c>
      <c r="BI305" s="1" t="b">
        <f ca="1"/>
        <v>1</v>
      </c>
      <c r="BJ305" s="1" t="b">
        <f ca="1"/>
        <v>1</v>
      </c>
      <c r="BK305" s="1" t="b">
        <f ca="1"/>
        <v>0</v>
      </c>
      <c r="BL305" s="1" t="b">
        <f ca="1"/>
        <v>0</v>
      </c>
      <c r="BM305" s="1" t="b">
        <f ca="1"/>
        <v>0</v>
      </c>
      <c r="BN305" s="5" t="b">
        <f ca="1"/>
        <v>0</v>
      </c>
      <c r="BO305" s="4" t="b">
        <f ca="1"/>
        <v>1</v>
      </c>
      <c r="BP305" s="1" t="b">
        <f ca="1"/>
        <v>1</v>
      </c>
      <c r="BQ305" s="1" t="b">
        <f ca="1"/>
        <v>0</v>
      </c>
      <c r="BR305" s="1" t="b">
        <f ca="1"/>
        <v>1</v>
      </c>
      <c r="BS305" s="1" t="b">
        <f ca="1"/>
        <v>1</v>
      </c>
      <c r="BT305" s="1" t="b">
        <f ca="1"/>
        <v>0</v>
      </c>
      <c r="BU305" s="1" t="b">
        <f ca="1"/>
        <v>1</v>
      </c>
      <c r="BV305" s="1" t="b">
        <f ca="1"/>
        <v>1</v>
      </c>
      <c r="BW305" s="1" t="b">
        <f ca="1"/>
        <v>1</v>
      </c>
      <c r="BX305" s="1" t="b">
        <f ca="1"/>
        <v>1</v>
      </c>
      <c r="BY305" s="1" t="b">
        <f ca="1"/>
        <v>0</v>
      </c>
      <c r="BZ305" s="1" t="b">
        <f ca="1"/>
        <v>1</v>
      </c>
      <c r="CA305" s="1" t="b">
        <f ca="1"/>
        <v>1</v>
      </c>
      <c r="CB305" s="1" t="b">
        <f ca="1"/>
        <v>1</v>
      </c>
      <c r="CC305" s="1" t="b">
        <f ca="1"/>
        <v>1</v>
      </c>
      <c r="CD305" s="1" t="b">
        <f ca="1"/>
        <v>0</v>
      </c>
      <c r="CE305" s="1" t="b">
        <f ca="1"/>
        <v>0</v>
      </c>
      <c r="CF305" s="1" t="b">
        <f ca="1"/>
        <v>0</v>
      </c>
      <c r="CG305" s="57"/>
      <c r="CH305" s="57"/>
      <c r="CI305" s="57"/>
      <c r="CJ305" s="57"/>
      <c r="CK305" s="57"/>
      <c r="CL305" s="57"/>
      <c r="CM305" s="57"/>
      <c r="CN305" s="57"/>
      <c r="CO305" s="57"/>
      <c r="CP305" s="57"/>
      <c r="CQ305" s="57"/>
      <c r="CR305" s="57"/>
      <c r="CS305" s="57"/>
      <c r="CT305" s="57"/>
      <c r="CU305" s="57"/>
      <c r="CV305" s="57"/>
      <c r="CW305" s="57"/>
      <c r="CX305" s="57"/>
      <c r="CY305" s="57"/>
      <c r="CZ305" s="57"/>
      <c r="DA305" s="57"/>
      <c r="DB305" s="57"/>
      <c r="DC305" s="57"/>
      <c r="DD305" s="57"/>
      <c r="DE305" s="57"/>
      <c r="DF305" s="57"/>
      <c r="DG305" s="57"/>
      <c r="DH305" s="57"/>
      <c r="DI305" s="57"/>
      <c r="DJ305" s="57"/>
      <c r="DK305" s="57"/>
      <c r="DL305" s="57"/>
      <c r="DM305" s="57"/>
      <c r="DN305" s="57"/>
      <c r="DO305" s="57"/>
      <c r="DP305" s="57"/>
      <c r="DQ305" s="57"/>
      <c r="DR305" s="57"/>
      <c r="DS305" s="57"/>
      <c r="DT305" s="57"/>
      <c r="DU305" s="57"/>
      <c r="DV305" s="57"/>
      <c r="DW305" s="57"/>
      <c r="DX305" s="57"/>
      <c r="DY305" s="57"/>
      <c r="DZ305" s="57"/>
      <c r="EA305" s="57"/>
      <c r="EB305" s="57"/>
      <c r="EC305" s="57"/>
      <c r="ED305" s="57"/>
      <c r="EE305" s="57"/>
      <c r="EF305" s="57"/>
      <c r="EG305" s="57"/>
      <c r="EH305" s="57"/>
      <c r="EI305" s="57"/>
      <c r="EJ305" s="57"/>
      <c r="EK305" s="57"/>
      <c r="EL305" s="57"/>
      <c r="EM305" s="57"/>
      <c r="EN305" s="57"/>
      <c r="EO305" s="57"/>
      <c r="EP305" s="57"/>
      <c r="EQ305" s="57"/>
      <c r="ER305" s="57"/>
      <c r="ES305" s="57"/>
      <c r="ET305" s="57"/>
      <c r="EU305" s="57"/>
      <c r="EV305" s="57"/>
      <c r="EW305" s="57"/>
      <c r="EX305" s="57"/>
      <c r="EY305" s="57"/>
      <c r="EZ305" s="57"/>
      <c r="FA305" s="57"/>
      <c r="FB305" s="57"/>
      <c r="FC305" s="57"/>
      <c r="FD305" s="57"/>
      <c r="FE305" s="57"/>
      <c r="FF305" s="57"/>
      <c r="FG305" s="57"/>
      <c r="FH305" s="57"/>
      <c r="FI305" s="57"/>
      <c r="FJ305" s="57"/>
      <c r="FK305" s="57"/>
      <c r="FL305" s="57"/>
      <c r="FM305" s="57"/>
      <c r="FN305" s="57"/>
      <c r="FO305" s="57"/>
      <c r="FP305" s="57"/>
      <c r="FQ305" s="57"/>
      <c r="FR305" s="57"/>
      <c r="FS305" s="57"/>
      <c r="FT305" s="57"/>
      <c r="FU305" s="57"/>
      <c r="FV305" s="57"/>
      <c r="FW305" s="57"/>
      <c r="FX305" s="57"/>
      <c r="FY305" s="57"/>
      <c r="FZ305" s="57"/>
      <c r="GA305" s="57"/>
      <c r="GB305" s="57"/>
      <c r="GC305" s="57"/>
      <c r="GD305" s="57"/>
      <c r="GE305" s="57"/>
      <c r="GF305" s="57"/>
      <c r="GG305" s="57"/>
      <c r="GH305" s="57"/>
      <c r="GI305" s="57"/>
      <c r="GJ305" s="57"/>
      <c r="GK305" s="57"/>
      <c r="GL305" s="57"/>
      <c r="GM305" s="57"/>
      <c r="GN305" s="57"/>
      <c r="GO305" s="57"/>
      <c r="GP305" s="57"/>
      <c r="GQ305" s="57"/>
      <c r="GR305" s="57"/>
      <c r="GS305" s="57"/>
      <c r="GT305" s="57"/>
      <c r="GU305" s="57"/>
      <c r="GV305" s="57"/>
      <c r="GW305" s="57"/>
      <c r="GX305" s="57"/>
      <c r="GY305" s="57"/>
      <c r="GZ305" s="57"/>
      <c r="HA305" s="57"/>
      <c r="HB305" s="57"/>
      <c r="HC305" s="57"/>
      <c r="HD305" s="57"/>
      <c r="HE305" s="57"/>
      <c r="HF305" s="57"/>
      <c r="HG305" s="57"/>
      <c r="HH305" s="57"/>
      <c r="HI305" s="57"/>
      <c r="HJ305" s="57"/>
      <c r="HK305" s="57"/>
      <c r="HL305" s="57"/>
      <c r="HM305" s="57"/>
      <c r="HN305" s="57"/>
      <c r="HO305" s="57"/>
      <c r="HP305" s="57"/>
      <c r="HQ305" s="57"/>
      <c r="HR305" s="57"/>
      <c r="HS305" s="57"/>
      <c r="HT305" s="57"/>
      <c r="HU305" s="57"/>
      <c r="HV305" s="57"/>
      <c r="HW305" s="57"/>
      <c r="HX305" s="57"/>
      <c r="HY305" s="57"/>
      <c r="HZ305" s="57"/>
      <c r="IA305" s="57"/>
      <c r="IB305" s="57"/>
      <c r="IC305" s="57"/>
      <c r="ID305" s="57"/>
      <c r="IE305" s="57"/>
      <c r="IF305" s="57"/>
      <c r="IG305" s="57"/>
      <c r="IH305" s="57"/>
      <c r="II305" s="57"/>
      <c r="IJ305" s="57"/>
      <c r="IK305" s="57"/>
      <c r="IL305" s="57"/>
      <c r="IM305" s="57"/>
      <c r="IN305" s="57"/>
      <c r="IO305" s="57"/>
      <c r="IP305" s="57"/>
      <c r="IQ305" s="57"/>
      <c r="IR305" s="57"/>
      <c r="IS305" s="57"/>
      <c r="IT305" s="57"/>
      <c r="IU305" s="57"/>
      <c r="IV305" s="57"/>
      <c r="IW305" s="57"/>
      <c r="IX305" s="57"/>
      <c r="IY305" s="57"/>
      <c r="IZ305" s="57"/>
      <c r="JA305" s="57"/>
      <c r="JB305" s="57"/>
      <c r="JC305" s="57"/>
      <c r="JD305" s="57"/>
      <c r="JE305" s="57"/>
      <c r="JF305" s="57"/>
      <c r="JG305" s="57"/>
      <c r="JH305" s="57"/>
      <c r="JI305" s="57"/>
      <c r="JJ305" s="57"/>
      <c r="JK305" s="57"/>
      <c r="JL305" s="57"/>
      <c r="JM305" s="57"/>
      <c r="JN305" s="57"/>
      <c r="JO305" s="57"/>
      <c r="JP305" s="57"/>
      <c r="JQ305" s="57"/>
      <c r="JR305" s="57"/>
      <c r="JS305" s="57"/>
      <c r="JT305" s="57"/>
      <c r="JU305" s="57"/>
      <c r="JV305" s="57"/>
      <c r="JW305" s="57"/>
      <c r="JX305" s="57"/>
      <c r="JY305" s="57"/>
      <c r="JZ305" s="57"/>
      <c r="KA305" s="57"/>
      <c r="KB305" s="57"/>
      <c r="KC305" s="57"/>
      <c r="KD305" s="57"/>
      <c r="KE305" s="57"/>
      <c r="KF305" s="57"/>
      <c r="KG305" s="57"/>
      <c r="KH305" s="57"/>
      <c r="KI305" s="57"/>
      <c r="KJ305" s="57"/>
      <c r="KK305" s="57"/>
      <c r="KL305" s="57"/>
      <c r="KM305" s="57"/>
      <c r="KN305" s="57"/>
      <c r="KO305" s="57"/>
      <c r="KP305" s="57"/>
      <c r="KQ305" s="57"/>
      <c r="KR305" s="57"/>
      <c r="KS305" s="57"/>
      <c r="KT305" s="57"/>
      <c r="KU305" s="57"/>
      <c r="KV305" s="57"/>
      <c r="KW305" s="57"/>
      <c r="KX305" s="57"/>
      <c r="KY305" s="57"/>
      <c r="KZ305" s="57"/>
      <c r="LA305" s="57"/>
      <c r="LB305" s="57"/>
      <c r="LC305" s="57"/>
      <c r="LD305" s="57"/>
      <c r="LE305" s="57"/>
      <c r="LF305" s="57"/>
      <c r="LG305" s="57"/>
      <c r="LH305" s="57"/>
      <c r="LI305" s="57"/>
      <c r="LJ305" s="57"/>
      <c r="LK305" s="57"/>
      <c r="LL305" s="57"/>
      <c r="LM305" s="57"/>
      <c r="LN305" s="57"/>
      <c r="LO305" s="57"/>
      <c r="LP305" s="57"/>
      <c r="LQ305" s="57"/>
      <c r="LR305" s="57"/>
      <c r="LS305" s="57"/>
      <c r="LT305" s="57"/>
      <c r="LU305" s="57"/>
      <c r="LV305" s="57"/>
      <c r="LW305" s="57"/>
      <c r="LX305" s="57"/>
      <c r="LY305" s="57"/>
      <c r="LZ305" s="57"/>
      <c r="MA305" s="57"/>
      <c r="MB305" s="57"/>
      <c r="MC305" s="57"/>
      <c r="MD305" s="57"/>
      <c r="ME305" s="57"/>
      <c r="MF305" s="57"/>
      <c r="MG305" s="57"/>
      <c r="MH305" s="57"/>
      <c r="MI305" s="57"/>
      <c r="MJ305" s="57"/>
      <c r="MK305" s="57"/>
      <c r="ML305" s="57"/>
      <c r="MM305" s="57"/>
      <c r="MN305" s="57"/>
      <c r="MO305" s="57"/>
      <c r="MP305" s="57"/>
      <c r="MQ305" s="57"/>
      <c r="MR305" s="57"/>
      <c r="MS305" s="57"/>
      <c r="MT305" s="57"/>
      <c r="MU305" s="57"/>
      <c r="MV305" s="57"/>
      <c r="MW305" s="57"/>
      <c r="MX305" s="57"/>
      <c r="MY305" s="57"/>
      <c r="MZ305" s="57"/>
      <c r="NA305" s="57"/>
      <c r="NB305" s="57"/>
      <c r="NC305" s="57"/>
      <c r="ND305" s="57"/>
      <c r="NE305" s="57"/>
      <c r="NF305" s="57"/>
      <c r="NG305" s="57"/>
      <c r="NH305" s="57"/>
      <c r="NI305" s="57"/>
      <c r="NJ305" s="57"/>
      <c r="NK305" s="57"/>
      <c r="NL305" s="57"/>
      <c r="NM305" s="57"/>
      <c r="NN305" s="57"/>
      <c r="NO305" s="57"/>
      <c r="NP305" s="57"/>
      <c r="NQ305" s="57"/>
      <c r="NR305" s="57"/>
      <c r="NS305" s="57"/>
      <c r="NT305" s="57"/>
      <c r="NU305" s="57"/>
      <c r="NV305" s="57"/>
      <c r="NW305" s="57"/>
      <c r="NX305" s="57"/>
      <c r="NY305" s="57"/>
      <c r="NZ305" s="57"/>
      <c r="OA305" s="57"/>
      <c r="OB305" s="57"/>
      <c r="OC305" s="57"/>
      <c r="OD305" s="57"/>
      <c r="OE305" s="57"/>
      <c r="OF305" s="57"/>
      <c r="OG305" s="57"/>
      <c r="OH305" s="57"/>
      <c r="OI305" s="57"/>
      <c r="OJ305" s="57"/>
      <c r="OK305" s="57"/>
      <c r="OL305" s="57"/>
      <c r="OM305" s="57"/>
      <c r="ON305" s="57"/>
      <c r="OO305" s="57"/>
      <c r="OP305" s="57"/>
      <c r="OQ305" s="57"/>
      <c r="OR305" s="57"/>
      <c r="OS305" s="57"/>
      <c r="OT305" s="57"/>
      <c r="OU305" s="57"/>
      <c r="OV305" s="57"/>
      <c r="OW305" s="57"/>
      <c r="OX305" s="57"/>
      <c r="OY305" s="57"/>
      <c r="OZ305" s="57"/>
    </row>
    <row r="306" spans="1:416" ht="14.85" customHeight="1">
      <c r="A306" s="57"/>
      <c r="B306" s="57"/>
      <c r="C306" s="57"/>
      <c r="D306" s="57"/>
      <c r="E306" s="57"/>
      <c r="F306" s="57"/>
      <c r="G306" s="87"/>
      <c r="H306" s="57"/>
      <c r="I306" s="57"/>
      <c r="J306" s="57"/>
      <c r="K306" s="57"/>
      <c r="L306" s="57"/>
      <c r="M306" s="57"/>
      <c r="N306" s="57"/>
      <c r="O306" s="57"/>
      <c r="P306" s="57"/>
      <c r="Q306" s="57"/>
      <c r="R306" s="57"/>
      <c r="S306" s="57"/>
      <c r="T306" s="57"/>
      <c r="U306" s="57"/>
      <c r="V306" s="57"/>
      <c r="W306" s="57"/>
      <c r="X306" s="57"/>
      <c r="Y306" s="57"/>
      <c r="Z306" s="57"/>
      <c r="AA306" s="57"/>
      <c r="AB306" s="57"/>
      <c r="AC306" s="57"/>
      <c r="AD306" s="57"/>
      <c r="AE306" s="57"/>
      <c r="AF306" s="57"/>
      <c r="AG306" s="57"/>
      <c r="AH306" s="4" t="str" cm="1">
        <f t="array" aca="1" ref="AH306" ca="1">_xlfn.LET(
_xlpm.startCell, INDIRECT(G282),
_xlpm.row, IF(_xlfn.XLOOKUP(LEFT(H282),$L$157:$L$164,$M$157:$M$164,,0,1),--RIGHT(H282)*_xlfn.XLOOKUP(LEFT(H282),$L$157:$L$164,$O$157:$O$164,,0,1),0),
_xlpm.col, IF(_xlfn.XLOOKUP(LEFT(H282),$L$157:$L$164,$N$157:$N$164,,0,1),--RIGHT(H282)*_xlfn.XLOOKUP(LEFT(H282),$L$157:$L$164,$P$157:$P$164,,0,1),0),
_xlpm.adjRow, IF(ROW(_xlpm.startCell) + _xlpm.row &lt;= 0, 1, _xlpm.row),
_xlpm.adjCol, IF(COLUMN(_xlpm.startCell) + _xlpm.col &lt;= 0, 1, _xlpm.col),
_xlpm.ref, OFFSET(INDIRECT(G282),_xlpm.adjRow,_xlpm.adjCol,1,1),
ADDRESS(ROW(_xlpm.ref),COLUMN(_xlpm.ref),4,1))</f>
        <v>AS22</v>
      </c>
      <c r="AI306" s="4" t="str" cm="1">
        <f t="array" aca="1" ref="AI306" ca="1">_xlfn.LET(
_xlpm.startCell, INDIRECT(AH282),
_xlpm.row, IF(_xlfn.XLOOKUP(LEFT(I282),$L$157:$L$164,$M$157:$M$164,,0,1),--RIGHT(I282)*_xlfn.XLOOKUP(LEFT(I282),$L$157:$L$164,$O$157:$O$164,,0,1),0),
_xlpm.col, IF(_xlfn.XLOOKUP(LEFT(I282),$L$157:$L$164,$N$157:$N$164,,0,1),--RIGHT(I282)*_xlfn.XLOOKUP(LEFT(I282),$L$157:$L$164,$P$157:$P$164,,0,1),0),
_xlpm.adjRow, IF(ROW(_xlpm.startCell) + _xlpm.row &lt;= 0, 1, _xlpm.row),
_xlpm.adjCol, IF(COLUMN(_xlpm.startCell) + _xlpm.col &lt;= 0, 1, _xlpm.col),
_xlpm.ref, OFFSET(INDIRECT(AH282),_xlpm.adjRow,_xlpm.adjCol,1,1),
ADDRESS(ROW(_xlpm.ref),COLUMN(_xlpm.ref),4,1))</f>
        <v>AN27</v>
      </c>
      <c r="AJ306" s="4" t="str" cm="1">
        <f t="array" aca="1" ref="AJ306" ca="1">_xlfn.LET(
_xlpm.startCell, INDIRECT(AI282),
_xlpm.row, IF(_xlfn.XLOOKUP(LEFT(J282),$L$157:$L$164,$M$157:$M$164,,0,1),--RIGHT(J282)*_xlfn.XLOOKUP(LEFT(J282),$L$157:$L$164,$O$157:$O$164,,0,1),0),
_xlpm.col, IF(_xlfn.XLOOKUP(LEFT(J282),$L$157:$L$164,$N$157:$N$164,,0,1),--RIGHT(J282)*_xlfn.XLOOKUP(LEFT(J282),$L$157:$L$164,$P$157:$P$164,,0,1),0),
_xlpm.adjRow, IF(ROW(_xlpm.startCell) + _xlpm.row &lt;= 0, 1, _xlpm.row),
_xlpm.adjCol, IF(COLUMN(_xlpm.startCell) + _xlpm.col &lt;= 0, 1, _xlpm.col),
_xlpm.ref, OFFSET(INDIRECT(AI282),_xlpm.adjRow,_xlpm.adjCol,1,1),
ADDRESS(ROW(_xlpm.ref),COLUMN(_xlpm.ref),4,1))</f>
        <v>AN35</v>
      </c>
      <c r="AK306" s="4" t="str" cm="1">
        <f t="array" aca="1" ref="AK306" ca="1">_xlfn.LET(
_xlpm.startCell, INDIRECT(AJ282),
_xlpm.row, IF(_xlfn.XLOOKUP(LEFT(K282),$L$157:$L$164,$M$157:$M$164,,0,1),--RIGHT(K282)*_xlfn.XLOOKUP(LEFT(K282),$L$157:$L$164,$O$157:$O$164,,0,1),0),
_xlpm.col, IF(_xlfn.XLOOKUP(LEFT(K282),$L$157:$L$164,$N$157:$N$164,,0,1),--RIGHT(K282)*_xlfn.XLOOKUP(LEFT(K282),$L$157:$L$164,$P$157:$P$164,,0,1),0),
_xlpm.adjRow, IF(ROW(_xlpm.startCell) + _xlpm.row &lt;= 0, 1, _xlpm.row),
_xlpm.adjCol, IF(COLUMN(_xlpm.startCell) + _xlpm.col &lt;= 0, 1, _xlpm.col),
_xlpm.ref, OFFSET(INDIRECT(AJ282),_xlpm.adjRow,_xlpm.adjCol,1,1),
ADDRESS(ROW(_xlpm.ref),COLUMN(_xlpm.ref),4,1))</f>
        <v>AP27</v>
      </c>
      <c r="AL306" s="4" t="str" cm="1">
        <f t="array" aca="1" ref="AL306" ca="1">_xlfn.LET(
_xlpm.startCell, INDIRECT(AK282),
_xlpm.row, IF(_xlfn.XLOOKUP(LEFT(L282),$L$157:$L$164,$M$157:$M$164,,0,1),--RIGHT(L282)*_xlfn.XLOOKUP(LEFT(L282),$L$157:$L$164,$O$157:$O$164,,0,1),0),
_xlpm.col, IF(_xlfn.XLOOKUP(LEFT(L282),$L$157:$L$164,$N$157:$N$164,,0,1),--RIGHT(L282)*_xlfn.XLOOKUP(LEFT(L282),$L$157:$L$164,$P$157:$P$164,,0,1),0),
_xlpm.adjRow, IF(ROW(_xlpm.startCell) + _xlpm.row &lt;= 0, 1, _xlpm.row),
_xlpm.adjCol, IF(COLUMN(_xlpm.startCell) + _xlpm.col &lt;= 0, 1, _xlpm.col),
_xlpm.ref, OFFSET(INDIRECT(AK282),_xlpm.adjRow,_xlpm.adjCol,1,1),
ADDRESS(ROW(_xlpm.ref),COLUMN(_xlpm.ref),4,1))</f>
        <v>AQ27</v>
      </c>
      <c r="AM306" s="4" t="str" cm="1">
        <f t="array" aca="1" ref="AM306" ca="1">_xlfn.LET(
_xlpm.startCell, INDIRECT(AL282),
_xlpm.row, IF(_xlfn.XLOOKUP(LEFT(M282),$L$157:$L$164,$M$157:$M$164,,0,1),--RIGHT(M282)*_xlfn.XLOOKUP(LEFT(M282),$L$157:$L$164,$O$157:$O$164,,0,1),0),
_xlpm.col, IF(_xlfn.XLOOKUP(LEFT(M282),$L$157:$L$164,$N$157:$N$164,,0,1),--RIGHT(M282)*_xlfn.XLOOKUP(LEFT(M282),$L$157:$L$164,$P$157:$P$164,,0,1),0),
_xlpm.adjRow, IF(ROW(_xlpm.startCell) + _xlpm.row &lt;= 0, 1, _xlpm.row),
_xlpm.adjCol, IF(COLUMN(_xlpm.startCell) + _xlpm.col &lt;= 0, 1, _xlpm.col),
_xlpm.ref, OFFSET(INDIRECT(AL282),_xlpm.adjRow,_xlpm.adjCol,1,1),
ADDRESS(ROW(_xlpm.ref),COLUMN(_xlpm.ref),4,1))</f>
        <v>AY19</v>
      </c>
      <c r="AN306" s="4" t="str" cm="1">
        <f t="array" aca="1" ref="AN306" ca="1">_xlfn.LET(
_xlpm.startCell, INDIRECT(AM282),
_xlpm.row, IF(_xlfn.XLOOKUP(LEFT(N282),$L$157:$L$164,$M$157:$M$164,,0,1),--RIGHT(N282)*_xlfn.XLOOKUP(LEFT(N282),$L$157:$L$164,$O$157:$O$164,,0,1),0),
_xlpm.col, IF(_xlfn.XLOOKUP(LEFT(N282),$L$157:$L$164,$N$157:$N$164,,0,1),--RIGHT(N282)*_xlfn.XLOOKUP(LEFT(N282),$L$157:$L$164,$P$157:$P$164,,0,1),0),
_xlpm.adjRow, IF(ROW(_xlpm.startCell) + _xlpm.row &lt;= 0, 1, _xlpm.row),
_xlpm.adjCol, IF(COLUMN(_xlpm.startCell) + _xlpm.col &lt;= 0, 1, _xlpm.col),
_xlpm.ref, OFFSET(INDIRECT(AM282),_xlpm.adjRow,_xlpm.adjCol,1,1),
ADDRESS(ROW(_xlpm.ref),COLUMN(_xlpm.ref),4,1))</f>
        <v>AY14</v>
      </c>
      <c r="AO306" s="4" t="str" cm="1">
        <f t="array" aca="1" ref="AO306" ca="1">_xlfn.LET(
_xlpm.startCell, INDIRECT(AN282),
_xlpm.row, IF(_xlfn.XLOOKUP(LEFT(O282),$L$157:$L$164,$M$157:$M$164,,0,1),--RIGHT(O282)*_xlfn.XLOOKUP(LEFT(O282),$L$157:$L$164,$O$157:$O$164,,0,1),0),
_xlpm.col, IF(_xlfn.XLOOKUP(LEFT(O282),$L$157:$L$164,$N$157:$N$164,,0,1),--RIGHT(O282)*_xlfn.XLOOKUP(LEFT(O282),$L$157:$L$164,$P$157:$P$164,,0,1),0),
_xlpm.adjRow, IF(ROW(_xlpm.startCell) + _xlpm.row &lt;= 0, 1, _xlpm.row),
_xlpm.adjCol, IF(COLUMN(_xlpm.startCell) + _xlpm.col &lt;= 0, 1, _xlpm.col),
_xlpm.ref, OFFSET(INDIRECT(AN282),_xlpm.adjRow,_xlpm.adjCol,1,1),
ADDRESS(ROW(_xlpm.ref),COLUMN(_xlpm.ref),4,1))</f>
        <v>AZ15</v>
      </c>
      <c r="AP306" s="4" t="str" cm="1">
        <f t="array" aca="1" ref="AP306" ca="1">_xlfn.LET(
_xlpm.startCell, INDIRECT(AO282),
_xlpm.row, IF(_xlfn.XLOOKUP(LEFT(P282),$L$157:$L$164,$M$157:$M$164,,0,1),--RIGHT(P282)*_xlfn.XLOOKUP(LEFT(P282),$L$157:$L$164,$O$157:$O$164,,0,1),0),
_xlpm.col, IF(_xlfn.XLOOKUP(LEFT(P282),$L$157:$L$164,$N$157:$N$164,,0,1),--RIGHT(P282)*_xlfn.XLOOKUP(LEFT(P282),$L$157:$L$164,$P$157:$P$164,,0,1),0),
_xlpm.adjRow, IF(ROW(_xlpm.startCell) + _xlpm.row &lt;= 0, 1, _xlpm.row),
_xlpm.adjCol, IF(COLUMN(_xlpm.startCell) + _xlpm.col &lt;= 0, 1, _xlpm.col),
_xlpm.ref, OFFSET(INDIRECT(AO282),_xlpm.adjRow,_xlpm.adjCol,1,1),
ADDRESS(ROW(_xlpm.ref),COLUMN(_xlpm.ref),4,1))</f>
        <v>BB17</v>
      </c>
      <c r="AQ306" s="4" t="str" cm="1">
        <f t="array" aca="1" ref="AQ306" ca="1">_xlfn.LET(
_xlpm.startCell, INDIRECT(AP282),
_xlpm.row, IF(_xlfn.XLOOKUP(LEFT(Q282),$L$157:$L$164,$M$157:$M$164,,0,1),--RIGHT(Q282)*_xlfn.XLOOKUP(LEFT(Q282),$L$157:$L$164,$O$157:$O$164,,0,1),0),
_xlpm.col, IF(_xlfn.XLOOKUP(LEFT(Q282),$L$157:$L$164,$N$157:$N$164,,0,1),--RIGHT(Q282)*_xlfn.XLOOKUP(LEFT(Q282),$L$157:$L$164,$P$157:$P$164,,0,1),0),
_xlpm.adjRow, IF(ROW(_xlpm.startCell) + _xlpm.row &lt;= 0, 1, _xlpm.row),
_xlpm.adjCol, IF(COLUMN(_xlpm.startCell) + _xlpm.col &lt;= 0, 1, _xlpm.col),
_xlpm.ref, OFFSET(INDIRECT(AP282),_xlpm.adjRow,_xlpm.adjCol,1,1),
ADDRESS(ROW(_xlpm.ref),COLUMN(_xlpm.ref),4,1))</f>
        <v>BI24</v>
      </c>
      <c r="AR306" s="4" t="str" cm="1">
        <f t="array" aca="1" ref="AR306" ca="1">_xlfn.LET(
_xlpm.startCell, INDIRECT(AQ282),
_xlpm.row, IF(_xlfn.XLOOKUP(LEFT(R282),$L$157:$L$164,$M$157:$M$164,,0,1),--RIGHT(R282)*_xlfn.XLOOKUP(LEFT(R282),$L$157:$L$164,$O$157:$O$164,,0,1),0),
_xlpm.col, IF(_xlfn.XLOOKUP(LEFT(R282),$L$157:$L$164,$N$157:$N$164,,0,1),--RIGHT(R282)*_xlfn.XLOOKUP(LEFT(R282),$L$157:$L$164,$P$157:$P$164,,0,1),0),
_xlpm.adjRow, IF(ROW(_xlpm.startCell) + _xlpm.row &lt;= 0, 1, _xlpm.row),
_xlpm.adjCol, IF(COLUMN(_xlpm.startCell) + _xlpm.col &lt;= 0, 1, _xlpm.col),
_xlpm.ref, OFFSET(INDIRECT(AQ282),_xlpm.adjRow,_xlpm.adjCol,1,1),
ADDRESS(ROW(_xlpm.ref),COLUMN(_xlpm.ref),4,1))</f>
        <v>BR15</v>
      </c>
      <c r="AS306" s="4" t="str" cm="1">
        <f t="array" aca="1" ref="AS306" ca="1">_xlfn.LET(
_xlpm.startCell, INDIRECT(AR282),
_xlpm.row, IF(_xlfn.XLOOKUP(LEFT(S282),$L$157:$L$164,$M$157:$M$164,,0,1),--RIGHT(S282)*_xlfn.XLOOKUP(LEFT(S282),$L$157:$L$164,$O$157:$O$164,,0,1),0),
_xlpm.col, IF(_xlfn.XLOOKUP(LEFT(S282),$L$157:$L$164,$N$157:$N$164,,0,1),--RIGHT(S282)*_xlfn.XLOOKUP(LEFT(S282),$L$157:$L$164,$P$157:$P$164,,0,1),0),
_xlpm.adjRow, IF(ROW(_xlpm.startCell) + _xlpm.row &lt;= 0, 1, _xlpm.row),
_xlpm.adjCol, IF(COLUMN(_xlpm.startCell) + _xlpm.col &lt;= 0, 1, _xlpm.col),
_xlpm.ref, OFFSET(INDIRECT(AR282),_xlpm.adjRow,_xlpm.adjCol,1,1),
ADDRESS(ROW(_xlpm.ref),COLUMN(_xlpm.ref),4,1))</f>
        <v>BU15</v>
      </c>
      <c r="AT306" s="4" t="str" cm="1">
        <f t="array" aca="1" ref="AT306" ca="1">_xlfn.LET(
_xlpm.startCell, INDIRECT(AS282),
_xlpm.row, IF(_xlfn.XLOOKUP(LEFT(T282),$L$157:$L$164,$M$157:$M$164,,0,1),--RIGHT(T282)*_xlfn.XLOOKUP(LEFT(T282),$L$157:$L$164,$O$157:$O$164,,0,1),0),
_xlpm.col, IF(_xlfn.XLOOKUP(LEFT(T282),$L$157:$L$164,$N$157:$N$164,,0,1),--RIGHT(T282)*_xlfn.XLOOKUP(LEFT(T282),$L$157:$L$164,$P$157:$P$164,,0,1),0),
_xlpm.adjRow, IF(ROW(_xlpm.startCell) + _xlpm.row &lt;= 0, 1, _xlpm.row),
_xlpm.adjCol, IF(COLUMN(_xlpm.startCell) + _xlpm.col &lt;= 0, 1, _xlpm.col),
_xlpm.ref, OFFSET(INDIRECT(AS282),_xlpm.adjRow,_xlpm.adjCol,1,1),
ADDRESS(ROW(_xlpm.ref),COLUMN(_xlpm.ref),4,1))</f>
        <v>BU24</v>
      </c>
      <c r="AU306" s="4" t="str" cm="1">
        <f t="array" aca="1" ref="AU306" ca="1">_xlfn.LET(
_xlpm.startCell, INDIRECT(AT282),
_xlpm.row, IF(_xlfn.XLOOKUP(LEFT(U282),$L$157:$L$164,$M$157:$M$164,,0,1),--RIGHT(U282)*_xlfn.XLOOKUP(LEFT(U282),$L$157:$L$164,$O$157:$O$164,,0,1),0),
_xlpm.col, IF(_xlfn.XLOOKUP(LEFT(U282),$L$157:$L$164,$N$157:$N$164,,0,1),--RIGHT(U282)*_xlfn.XLOOKUP(LEFT(U282),$L$157:$L$164,$P$157:$P$164,,0,1),0),
_xlpm.adjRow, IF(ROW(_xlpm.startCell) + _xlpm.row &lt;= 0, 1, _xlpm.row),
_xlpm.adjCol, IF(COLUMN(_xlpm.startCell) + _xlpm.col &lt;= 0, 1, _xlpm.col),
_xlpm.ref, OFFSET(INDIRECT(AT282),_xlpm.adjRow,_xlpm.adjCol,1,1),
ADDRESS(ROW(_xlpm.ref),COLUMN(_xlpm.ref),4,1))</f>
        <v>BL33</v>
      </c>
      <c r="AV306" s="4" t="str" cm="1">
        <f t="array" aca="1" ref="AV306" ca="1">_xlfn.LET(
_xlpm.startCell, INDIRECT(AU282),
_xlpm.row, IF(_xlfn.XLOOKUP(LEFT(V282),$L$157:$L$164,$M$157:$M$164,,0,1),--RIGHT(V282)*_xlfn.XLOOKUP(LEFT(V282),$L$157:$L$164,$O$157:$O$164,,0,1),0),
_xlpm.col, IF(_xlfn.XLOOKUP(LEFT(V282),$L$157:$L$164,$N$157:$N$164,,0,1),--RIGHT(V282)*_xlfn.XLOOKUP(LEFT(V282),$L$157:$L$164,$P$157:$P$164,,0,1),0),
_xlpm.adjRow, IF(ROW(_xlpm.startCell) + _xlpm.row &lt;= 0, 1, _xlpm.row),
_xlpm.adjCol, IF(COLUMN(_xlpm.startCell) + _xlpm.col &lt;= 0, 1, _xlpm.col),
_xlpm.ref, OFFSET(INDIRECT(AU282),_xlpm.adjRow,_xlpm.adjCol,1,1),
ADDRESS(ROW(_xlpm.ref),COLUMN(_xlpm.ref),4,1))</f>
        <v>BL25</v>
      </c>
      <c r="AW306" s="4" t="str" cm="1">
        <f t="array" aca="1" ref="AW306" ca="1">_xlfn.LET(
_xlpm.startCell, INDIRECT(AV282),
_xlpm.row, IF(_xlfn.XLOOKUP(LEFT(W282),$L$157:$L$164,$M$157:$M$164,,0,1),--RIGHT(W282)*_xlfn.XLOOKUP(LEFT(W282),$L$157:$L$164,$O$157:$O$164,,0,1),0),
_xlpm.col, IF(_xlfn.XLOOKUP(LEFT(W282),$L$157:$L$164,$N$157:$N$164,,0,1),--RIGHT(W282)*_xlfn.XLOOKUP(LEFT(W282),$L$157:$L$164,$P$157:$P$164,,0,1),0),
_xlpm.adjRow, IF(ROW(_xlpm.startCell) + _xlpm.row &lt;= 0, 1, _xlpm.row),
_xlpm.adjCol, IF(COLUMN(_xlpm.startCell) + _xlpm.col &lt;= 0, 1, _xlpm.col),
_xlpm.ref, OFFSET(INDIRECT(AV282),_xlpm.adjRow,_xlpm.adjCol,1,1),
ADDRESS(ROW(_xlpm.ref),COLUMN(_xlpm.ref),4,1))</f>
        <v>BQ30</v>
      </c>
      <c r="AX306" s="4" t="str" cm="1">
        <f t="array" aca="1" ref="AX306" ca="1">_xlfn.LET(
_xlpm.startCell, INDIRECT(AW282),
_xlpm.row, IF(_xlfn.XLOOKUP(LEFT(X282),$L$157:$L$164,$M$157:$M$164,,0,1),--RIGHT(X282)*_xlfn.XLOOKUP(LEFT(X282),$L$157:$L$164,$O$157:$O$164,,0,1),0),
_xlpm.col, IF(_xlfn.XLOOKUP(LEFT(X282),$L$157:$L$164,$N$157:$N$164,,0,1),--RIGHT(X282)*_xlfn.XLOOKUP(LEFT(X282),$L$157:$L$164,$P$157:$P$164,,0,1),0),
_xlpm.adjRow, IF(ROW(_xlpm.startCell) + _xlpm.row &lt;= 0, 1, _xlpm.row),
_xlpm.adjCol, IF(COLUMN(_xlpm.startCell) + _xlpm.col &lt;= 0, 1, _xlpm.col),
_xlpm.ref, OFFSET(INDIRECT(AW282),_xlpm.adjRow,_xlpm.adjCol,1,1),
ADDRESS(ROW(_xlpm.ref),COLUMN(_xlpm.ref),4,1))</f>
        <v>BT35</v>
      </c>
      <c r="AY306" s="4" t="str" cm="1">
        <f t="array" aca="1" ref="AY306" ca="1">_xlfn.LET(
_xlpm.startCell, INDIRECT(AX282),
_xlpm.row, IF(_xlfn.XLOOKUP(LEFT(Y282),$L$157:$L$164,$M$157:$M$164,,0,1),--RIGHT(Y282)*_xlfn.XLOOKUP(LEFT(Y282),$L$157:$L$164,$O$157:$O$164,,0,1),0),
_xlpm.col, IF(_xlfn.XLOOKUP(LEFT(Y282),$L$157:$L$164,$N$157:$N$164,,0,1),--RIGHT(Y282)*_xlfn.XLOOKUP(LEFT(Y282),$L$157:$L$164,$P$157:$P$164,,0,1),0),
_xlpm.adjRow, IF(ROW(_xlpm.startCell) + _xlpm.row &lt;= 0, 1, _xlpm.row),
_xlpm.adjCol, IF(COLUMN(_xlpm.startCell) + _xlpm.col &lt;= 0, 1, _xlpm.col),
_xlpm.ref, OFFSET(INDIRECT(AX282),_xlpm.adjRow,_xlpm.adjCol,1,1),
ADDRESS(ROW(_xlpm.ref),COLUMN(_xlpm.ref),4,1))</f>
        <v>BM27</v>
      </c>
      <c r="AZ306" s="4" t="str" cm="1">
        <f t="array" aca="1" ref="AZ306" ca="1">_xlfn.LET(
_xlpm.startCell, INDIRECT(AY282),
_xlpm.row, IF(_xlfn.XLOOKUP(LEFT(Z282),$L$157:$L$164,$M$157:$M$164,,0,1),--RIGHT(Z282)*_xlfn.XLOOKUP(LEFT(Z282),$L$157:$L$164,$O$157:$O$164,,0,1),0),
_xlpm.col, IF(_xlfn.XLOOKUP(LEFT(Z282),$L$157:$L$164,$N$157:$N$164,,0,1),--RIGHT(Z282)*_xlfn.XLOOKUP(LEFT(Z282),$L$157:$L$164,$P$157:$P$164,,0,1),0),
_xlpm.adjRow, IF(ROW(_xlpm.startCell) + _xlpm.row &lt;= 0, 1, _xlpm.row),
_xlpm.adjCol, IF(COLUMN(_xlpm.startCell) + _xlpm.col &lt;= 0, 1, _xlpm.col),
_xlpm.ref, OFFSET(INDIRECT(AY282),_xlpm.adjRow,_xlpm.adjCol,1,1),
ADDRESS(ROW(_xlpm.ref),COLUMN(_xlpm.ref),4,1))</f>
        <v>BP31</v>
      </c>
      <c r="BA306" s="4" t="str" cm="1">
        <f t="array" aca="1" ref="BA306" ca="1">_xlfn.LET(
_xlpm.startCell, INDIRECT(AZ282),
_xlpm.row, IF(_xlfn.XLOOKUP(LEFT(AA282),$L$157:$L$164,$M$157:$M$164,,0,1),--RIGHT(AA282)*_xlfn.XLOOKUP(LEFT(AA282),$L$157:$L$164,$O$157:$O$164,,0,1),0),
_xlpm.col, IF(_xlfn.XLOOKUP(LEFT(AA282),$L$157:$L$164,$N$157:$N$164,,0,1),--RIGHT(AA282)*_xlfn.XLOOKUP(LEFT(AA282),$L$157:$L$164,$P$157:$P$164,,0,1),0),
_xlpm.adjRow, IF(ROW(_xlpm.startCell) + _xlpm.row &lt;= 0, 1, _xlpm.row),
_xlpm.adjCol, IF(COLUMN(_xlpm.startCell) + _xlpm.col &lt;= 0, 1, _xlpm.col),
_xlpm.ref, OFFSET(INDIRECT(AZ282),_xlpm.adjRow,_xlpm.adjCol,1,1),
ADDRESS(ROW(_xlpm.ref),COLUMN(_xlpm.ref),4,1))</f>
        <v>BM26</v>
      </c>
      <c r="BB306" s="4" t="str" cm="1">
        <f t="array" aca="1" ref="BB306" ca="1">_xlfn.LET(
_xlpm.startCell, INDIRECT(BA282),
_xlpm.row, IF(_xlfn.XLOOKUP(LEFT(AB282),$L$157:$L$164,$M$157:$M$164,,0,1),--RIGHT(AB282)*_xlfn.XLOOKUP(LEFT(AB282),$L$157:$L$164,$O$157:$O$164,,0,1),0),
_xlpm.col, IF(_xlfn.XLOOKUP(LEFT(AB282),$L$157:$L$164,$N$157:$N$164,,0,1),--RIGHT(AB282)*_xlfn.XLOOKUP(LEFT(AB282),$L$157:$L$164,$P$157:$P$164,,0,1),0),
_xlpm.adjRow, IF(ROW(_xlpm.startCell) + _xlpm.row &lt;= 0, 1, _xlpm.row),
_xlpm.adjCol, IF(COLUMN(_xlpm.startCell) + _xlpm.col &lt;= 0, 1, _xlpm.col),
_xlpm.ref, OFFSET(INDIRECT(BA282),_xlpm.adjRow,_xlpm.adjCol,1,1),
ADDRESS(ROW(_xlpm.ref),COLUMN(_xlpm.ref),4,1))</f>
        <v>BQ26</v>
      </c>
      <c r="BC306" s="4" t="str" cm="1">
        <f t="array" aca="1" ref="BC306" ca="1">_xlfn.LET(
_xlpm.startCell, INDIRECT(BB282),
_xlpm.row, IF(_xlfn.XLOOKUP(LEFT(AC282),$L$157:$L$164,$M$157:$M$164,,0,1),--RIGHT(AC282)*_xlfn.XLOOKUP(LEFT(AC282),$L$157:$L$164,$O$157:$O$164,,0,1),0),
_xlpm.col, IF(_xlfn.XLOOKUP(LEFT(AC282),$L$157:$L$164,$N$157:$N$164,,0,1),--RIGHT(AC282)*_xlfn.XLOOKUP(LEFT(AC282),$L$157:$L$164,$P$157:$P$164,,0,1),0),
_xlpm.adjRow, IF(ROW(_xlpm.startCell) + _xlpm.row &lt;= 0, 1, _xlpm.row),
_xlpm.adjCol, IF(COLUMN(_xlpm.startCell) + _xlpm.col &lt;= 0, 1, _xlpm.col),
_xlpm.ref, OFFSET(INDIRECT(BB282),_xlpm.adjRow,_xlpm.adjCol,1,1),
ADDRESS(ROW(_xlpm.ref),COLUMN(_xlpm.ref),4,1))</f>
        <v>BU35</v>
      </c>
      <c r="BD306" s="4" t="str" cm="1">
        <f t="array" aca="1" ref="BD306" ca="1">_xlfn.LET(
_xlpm.startCell, INDIRECT(BC282),
_xlpm.row, IF(_xlfn.XLOOKUP(LEFT(AD282),$L$157:$L$164,$M$157:$M$164,,0,1),--RIGHT(AD282)*_xlfn.XLOOKUP(LEFT(AD282),$L$157:$L$164,$O$157:$O$164,,0,1),0),
_xlpm.col, IF(_xlfn.XLOOKUP(LEFT(AD282),$L$157:$L$164,$N$157:$N$164,,0,1),--RIGHT(AD282)*_xlfn.XLOOKUP(LEFT(AD282),$L$157:$L$164,$P$157:$P$164,,0,1),0),
_xlpm.adjRow, IF(ROW(_xlpm.startCell) + _xlpm.row &lt;= 0, 1, _xlpm.row),
_xlpm.adjCol, IF(COLUMN(_xlpm.startCell) + _xlpm.col &lt;= 0, 1, _xlpm.col),
_xlpm.ref, OFFSET(INDIRECT(BC282),_xlpm.adjRow,_xlpm.adjCol,1,1),
ADDRESS(ROW(_xlpm.ref),COLUMN(_xlpm.ref),4,1))</f>
        <v>BL34</v>
      </c>
      <c r="BE306" s="4" t="str" cm="1">
        <f t="array" aca="1" ref="BE306" ca="1">_xlfn.LET(
_xlpm.startCell, INDIRECT(BD282),
_xlpm.row, IF(_xlfn.XLOOKUP(LEFT(AE282),$L$157:$L$164,$M$157:$M$164,,0,1),--RIGHT(AE282)*_xlfn.XLOOKUP(LEFT(AE282),$L$157:$L$164,$O$157:$O$164,,0,1),0),
_xlpm.col, IF(_xlfn.XLOOKUP(LEFT(AE282),$L$157:$L$164,$N$157:$N$164,,0,1),--RIGHT(AE282)*_xlfn.XLOOKUP(LEFT(AE282),$L$157:$L$164,$P$157:$P$164,,0,1),0),
_xlpm.adjRow, IF(ROW(_xlpm.startCell) + _xlpm.row &lt;= 0, 1, _xlpm.row),
_xlpm.adjCol, IF(COLUMN(_xlpm.startCell) + _xlpm.col &lt;= 0, 1, _xlpm.col),
_xlpm.ref, OFFSET(INDIRECT(BD282),_xlpm.adjRow,_xlpm.adjCol,1,1),
ADDRESS(ROW(_xlpm.ref),COLUMN(_xlpm.ref),4,1))</f>
        <v>BU27</v>
      </c>
      <c r="BF306" s="4" t="str" cm="1">
        <f t="array" aca="1" ref="BF306" ca="1">_xlfn.LET(
_xlpm.startCell, INDIRECT(BE282),
_xlpm.row, IF(_xlfn.XLOOKUP(LEFT(AF282),$L$157:$L$164,$M$157:$M$164,,0,1),--RIGHT(AF282)*_xlfn.XLOOKUP(LEFT(AF282),$L$157:$L$164,$O$157:$O$164,,0,1),0),
_xlpm.col, IF(_xlfn.XLOOKUP(LEFT(AF282),$L$157:$L$164,$N$157:$N$164,,0,1),--RIGHT(AF282)*_xlfn.XLOOKUP(LEFT(AF282),$L$157:$L$164,$P$157:$P$164,,0,1),0),
_xlpm.adjRow, IF(ROW(_xlpm.startCell) + _xlpm.row &lt;= 0, 1, _xlpm.row),
_xlpm.adjCol, IF(COLUMN(_xlpm.startCell) + _xlpm.col &lt;= 0, 1, _xlpm.col),
_xlpm.ref, OFFSET(INDIRECT(BE282),_xlpm.adjRow,_xlpm.adjCol,1,1),
ADDRESS(ROW(_xlpm.ref),COLUMN(_xlpm.ref),4,1))</f>
        <v>BR21</v>
      </c>
      <c r="BG306" s="57"/>
      <c r="BH306" s="1" t="b">
        <f ca="1"/>
        <v>1</v>
      </c>
      <c r="BI306" s="1" t="b">
        <f ca="1"/>
        <v>1</v>
      </c>
      <c r="BJ306" s="1" t="b">
        <f ca="1"/>
        <v>0</v>
      </c>
      <c r="BK306" s="1" t="b">
        <f ca="1"/>
        <v>1</v>
      </c>
      <c r="BL306" s="1" t="b">
        <f ca="1"/>
        <v>1</v>
      </c>
      <c r="BM306" s="1" t="b">
        <f ca="1"/>
        <v>1</v>
      </c>
      <c r="BN306" s="5" t="b">
        <f ca="1"/>
        <v>1</v>
      </c>
      <c r="BO306" s="4" t="b">
        <f ca="1"/>
        <v>1</v>
      </c>
      <c r="BP306" s="1" t="b">
        <f ca="1"/>
        <v>1</v>
      </c>
      <c r="BQ306" s="1" t="b">
        <f ca="1"/>
        <v>1</v>
      </c>
      <c r="BR306" s="1" t="b">
        <f ca="1"/>
        <v>0</v>
      </c>
      <c r="BS306" s="1" t="b">
        <f ca="1"/>
        <v>0</v>
      </c>
      <c r="BT306" s="1" t="b">
        <f ca="1"/>
        <v>0</v>
      </c>
      <c r="BU306" s="1" t="b">
        <f ca="1"/>
        <v>0</v>
      </c>
      <c r="BV306" s="1" t="b">
        <f ca="1"/>
        <v>1</v>
      </c>
      <c r="BW306" s="1" t="b">
        <f ca="1"/>
        <v>0</v>
      </c>
      <c r="BX306" s="1" t="b">
        <f ca="1"/>
        <v>0</v>
      </c>
      <c r="BY306" s="1" t="b">
        <f ca="1"/>
        <v>0</v>
      </c>
      <c r="BZ306" s="1" t="b">
        <f ca="1"/>
        <v>0</v>
      </c>
      <c r="CA306" s="1" t="b">
        <f ca="1"/>
        <v>0</v>
      </c>
      <c r="CB306" s="1" t="b">
        <f ca="1"/>
        <v>0</v>
      </c>
      <c r="CC306" s="1" t="b">
        <f ca="1"/>
        <v>0</v>
      </c>
      <c r="CD306" s="1" t="b">
        <f ca="1"/>
        <v>0</v>
      </c>
      <c r="CE306" s="1" t="b">
        <f ca="1"/>
        <v>0</v>
      </c>
      <c r="CF306" s="1" t="b">
        <f ca="1"/>
        <v>0</v>
      </c>
      <c r="CG306" s="57"/>
      <c r="CH306" s="57"/>
      <c r="CI306" s="57"/>
      <c r="CJ306" s="57"/>
      <c r="CK306" s="57"/>
      <c r="CL306" s="57"/>
      <c r="CM306" s="57"/>
      <c r="CN306" s="57"/>
      <c r="CO306" s="57"/>
      <c r="CP306" s="57"/>
      <c r="CQ306" s="57"/>
      <c r="CR306" s="57"/>
      <c r="CS306" s="57"/>
      <c r="CT306" s="57"/>
      <c r="CU306" s="57"/>
      <c r="CV306" s="57"/>
      <c r="CW306" s="57"/>
      <c r="CX306" s="57"/>
      <c r="CY306" s="57"/>
      <c r="CZ306" s="57"/>
      <c r="DA306" s="57"/>
      <c r="DB306" s="57"/>
      <c r="DC306" s="57"/>
      <c r="DD306" s="57"/>
      <c r="DE306" s="57"/>
      <c r="DF306" s="57"/>
      <c r="DG306" s="57"/>
      <c r="DH306" s="57"/>
      <c r="DI306" s="57"/>
      <c r="DJ306" s="57"/>
      <c r="DK306" s="57"/>
      <c r="DL306" s="57"/>
      <c r="DM306" s="57"/>
      <c r="DN306" s="57"/>
      <c r="DO306" s="57"/>
      <c r="DP306" s="57"/>
      <c r="DQ306" s="57"/>
      <c r="DR306" s="57"/>
      <c r="DS306" s="57"/>
      <c r="DT306" s="57"/>
      <c r="DU306" s="57"/>
      <c r="DV306" s="57"/>
      <c r="DW306" s="57"/>
      <c r="DX306" s="57"/>
      <c r="DY306" s="57"/>
      <c r="DZ306" s="57"/>
      <c r="EA306" s="57"/>
      <c r="EB306" s="57"/>
      <c r="EC306" s="57"/>
      <c r="ED306" s="57"/>
      <c r="EE306" s="57"/>
      <c r="EF306" s="57"/>
      <c r="EG306" s="57"/>
      <c r="EH306" s="57"/>
      <c r="EI306" s="57"/>
      <c r="EJ306" s="57"/>
      <c r="EK306" s="57"/>
      <c r="EL306" s="57"/>
      <c r="EM306" s="57"/>
      <c r="EN306" s="57"/>
      <c r="EO306" s="57"/>
      <c r="EP306" s="57"/>
      <c r="EQ306" s="57"/>
      <c r="ER306" s="57"/>
      <c r="ES306" s="57"/>
      <c r="ET306" s="57"/>
      <c r="EU306" s="57"/>
      <c r="EV306" s="57"/>
      <c r="EW306" s="57"/>
      <c r="EX306" s="57"/>
      <c r="EY306" s="57"/>
      <c r="EZ306" s="57"/>
      <c r="FA306" s="57"/>
      <c r="FB306" s="57"/>
      <c r="FC306" s="57"/>
      <c r="FD306" s="57"/>
      <c r="FE306" s="57"/>
      <c r="FF306" s="57"/>
      <c r="FG306" s="57"/>
      <c r="FH306" s="57"/>
      <c r="FI306" s="57"/>
      <c r="FJ306" s="57"/>
      <c r="FK306" s="57"/>
      <c r="FL306" s="57"/>
      <c r="FM306" s="57"/>
      <c r="FN306" s="57"/>
      <c r="FO306" s="57"/>
      <c r="FP306" s="57"/>
      <c r="FQ306" s="57"/>
      <c r="FR306" s="57"/>
      <c r="FS306" s="57"/>
      <c r="FT306" s="57"/>
      <c r="FU306" s="57"/>
      <c r="FV306" s="57"/>
      <c r="FW306" s="57"/>
      <c r="FX306" s="57"/>
      <c r="FY306" s="57"/>
      <c r="FZ306" s="57"/>
      <c r="GA306" s="57"/>
      <c r="GB306" s="57"/>
      <c r="GC306" s="57"/>
      <c r="GD306" s="57"/>
      <c r="GE306" s="57"/>
      <c r="GF306" s="57"/>
      <c r="GG306" s="57"/>
      <c r="GH306" s="57"/>
      <c r="GI306" s="57"/>
      <c r="GJ306" s="57"/>
      <c r="GK306" s="57"/>
      <c r="GL306" s="57"/>
      <c r="GM306" s="57"/>
      <c r="GN306" s="57"/>
      <c r="GO306" s="57"/>
      <c r="GP306" s="57"/>
      <c r="GQ306" s="57"/>
      <c r="GR306" s="57"/>
      <c r="GS306" s="57"/>
      <c r="GT306" s="57"/>
      <c r="GU306" s="57"/>
      <c r="GV306" s="57"/>
      <c r="GW306" s="57"/>
      <c r="GX306" s="57"/>
      <c r="GY306" s="57"/>
      <c r="GZ306" s="57"/>
      <c r="HA306" s="57"/>
      <c r="HB306" s="57"/>
      <c r="HC306" s="57"/>
      <c r="HD306" s="57"/>
      <c r="HE306" s="57"/>
      <c r="HF306" s="57"/>
      <c r="HG306" s="57"/>
      <c r="HH306" s="57"/>
      <c r="HI306" s="57"/>
      <c r="HJ306" s="57"/>
      <c r="HK306" s="57"/>
      <c r="HL306" s="57"/>
      <c r="HM306" s="57"/>
      <c r="HN306" s="57"/>
      <c r="HO306" s="57"/>
      <c r="HP306" s="57"/>
      <c r="HQ306" s="57"/>
      <c r="HR306" s="57"/>
      <c r="HS306" s="57"/>
      <c r="HT306" s="57"/>
      <c r="HU306" s="57"/>
      <c r="HV306" s="57"/>
      <c r="HW306" s="57"/>
      <c r="HX306" s="57"/>
      <c r="HY306" s="57"/>
      <c r="HZ306" s="57"/>
      <c r="IA306" s="57"/>
      <c r="IB306" s="57"/>
      <c r="IC306" s="57"/>
      <c r="ID306" s="57"/>
      <c r="IE306" s="57"/>
      <c r="IF306" s="57"/>
      <c r="IG306" s="57"/>
      <c r="IH306" s="57"/>
      <c r="II306" s="57"/>
      <c r="IJ306" s="57"/>
      <c r="IK306" s="57"/>
      <c r="IL306" s="57"/>
      <c r="IM306" s="57"/>
      <c r="IN306" s="57"/>
      <c r="IO306" s="57"/>
      <c r="IP306" s="57"/>
      <c r="IQ306" s="57"/>
      <c r="IR306" s="57"/>
      <c r="IS306" s="57"/>
      <c r="IT306" s="57"/>
      <c r="IU306" s="57"/>
      <c r="IV306" s="57"/>
      <c r="IW306" s="57"/>
      <c r="IX306" s="57"/>
      <c r="IY306" s="57"/>
      <c r="IZ306" s="57"/>
      <c r="JA306" s="57"/>
      <c r="JB306" s="57"/>
      <c r="JC306" s="57"/>
      <c r="JD306" s="57"/>
      <c r="JE306" s="57"/>
      <c r="JF306" s="57"/>
      <c r="JG306" s="57"/>
      <c r="JH306" s="57"/>
      <c r="JI306" s="57"/>
      <c r="JJ306" s="57"/>
      <c r="JK306" s="57"/>
      <c r="JL306" s="57"/>
      <c r="JM306" s="57"/>
      <c r="JN306" s="57"/>
      <c r="JO306" s="57"/>
      <c r="JP306" s="57"/>
      <c r="JQ306" s="57"/>
      <c r="JR306" s="57"/>
      <c r="JS306" s="57"/>
      <c r="JT306" s="57"/>
      <c r="JU306" s="57"/>
      <c r="JV306" s="57"/>
      <c r="JW306" s="57"/>
      <c r="JX306" s="57"/>
      <c r="JY306" s="57"/>
      <c r="JZ306" s="57"/>
      <c r="KA306" s="57"/>
      <c r="KB306" s="57"/>
      <c r="KC306" s="57"/>
      <c r="KD306" s="57"/>
      <c r="KE306" s="57"/>
      <c r="KF306" s="57"/>
      <c r="KG306" s="57"/>
      <c r="KH306" s="57"/>
      <c r="KI306" s="57"/>
      <c r="KJ306" s="57"/>
      <c r="KK306" s="57"/>
      <c r="KL306" s="57"/>
      <c r="KM306" s="57"/>
      <c r="KN306" s="57"/>
      <c r="KO306" s="57"/>
      <c r="KP306" s="57"/>
      <c r="KQ306" s="57"/>
      <c r="KR306" s="57"/>
      <c r="KS306" s="57"/>
      <c r="KT306" s="57"/>
      <c r="KU306" s="57"/>
      <c r="KV306" s="57"/>
      <c r="KW306" s="57"/>
      <c r="KX306" s="57"/>
      <c r="KY306" s="57"/>
      <c r="KZ306" s="57"/>
      <c r="LA306" s="57"/>
      <c r="LB306" s="57"/>
      <c r="LC306" s="57"/>
      <c r="LD306" s="57"/>
      <c r="LE306" s="57"/>
      <c r="LF306" s="57"/>
      <c r="LG306" s="57"/>
      <c r="LH306" s="57"/>
      <c r="LI306" s="57"/>
      <c r="LJ306" s="57"/>
      <c r="LK306" s="57"/>
      <c r="LL306" s="57"/>
      <c r="LM306" s="57"/>
      <c r="LN306" s="57"/>
      <c r="LO306" s="57"/>
      <c r="LP306" s="57"/>
      <c r="LQ306" s="57"/>
      <c r="LR306" s="57"/>
      <c r="LS306" s="57"/>
      <c r="LT306" s="57"/>
      <c r="LU306" s="57"/>
      <c r="LV306" s="57"/>
      <c r="LW306" s="57"/>
      <c r="LX306" s="57"/>
      <c r="LY306" s="57"/>
      <c r="LZ306" s="57"/>
      <c r="MA306" s="57"/>
      <c r="MB306" s="57"/>
      <c r="MC306" s="57"/>
      <c r="MD306" s="57"/>
      <c r="ME306" s="57"/>
      <c r="MF306" s="57"/>
      <c r="MG306" s="57"/>
      <c r="MH306" s="57"/>
      <c r="MI306" s="57"/>
      <c r="MJ306" s="57"/>
      <c r="MK306" s="57"/>
      <c r="ML306" s="57"/>
      <c r="MM306" s="57"/>
      <c r="MN306" s="57"/>
      <c r="MO306" s="57"/>
      <c r="MP306" s="57"/>
      <c r="MQ306" s="57"/>
      <c r="MR306" s="57"/>
      <c r="MS306" s="57"/>
      <c r="MT306" s="57"/>
      <c r="MU306" s="57"/>
      <c r="MV306" s="57"/>
      <c r="MW306" s="57"/>
      <c r="MX306" s="57"/>
      <c r="MY306" s="57"/>
      <c r="MZ306" s="57"/>
      <c r="NA306" s="57"/>
      <c r="NB306" s="57"/>
      <c r="NC306" s="57"/>
      <c r="ND306" s="57"/>
      <c r="NE306" s="57"/>
      <c r="NF306" s="57"/>
      <c r="NG306" s="57"/>
      <c r="NH306" s="57"/>
      <c r="NI306" s="57"/>
      <c r="NJ306" s="57"/>
      <c r="NK306" s="57"/>
      <c r="NL306" s="57"/>
      <c r="NM306" s="57"/>
      <c r="NN306" s="57"/>
      <c r="NO306" s="57"/>
      <c r="NP306" s="57"/>
      <c r="NQ306" s="57"/>
      <c r="NR306" s="57"/>
      <c r="NS306" s="57"/>
      <c r="NT306" s="57"/>
      <c r="NU306" s="57"/>
      <c r="NV306" s="57"/>
      <c r="NW306" s="57"/>
      <c r="NX306" s="57"/>
      <c r="NY306" s="57"/>
      <c r="NZ306" s="57"/>
      <c r="OA306" s="57"/>
      <c r="OB306" s="57"/>
      <c r="OC306" s="57"/>
      <c r="OD306" s="57"/>
      <c r="OE306" s="57"/>
      <c r="OF306" s="57"/>
      <c r="OG306" s="57"/>
      <c r="OH306" s="57"/>
      <c r="OI306" s="57"/>
      <c r="OJ306" s="57"/>
      <c r="OK306" s="57"/>
      <c r="OL306" s="57"/>
      <c r="OM306" s="57"/>
      <c r="ON306" s="57"/>
      <c r="OO306" s="57"/>
      <c r="OP306" s="57"/>
      <c r="OQ306" s="57"/>
      <c r="OR306" s="57"/>
      <c r="OS306" s="57"/>
      <c r="OT306" s="57"/>
      <c r="OU306" s="57"/>
      <c r="OV306" s="57"/>
      <c r="OW306" s="57"/>
      <c r="OX306" s="57"/>
      <c r="OY306" s="57"/>
      <c r="OZ306" s="57"/>
    </row>
    <row r="307" spans="1:416" ht="28.5" customHeight="1">
      <c r="A307" s="57"/>
      <c r="B307" s="57"/>
      <c r="C307" s="57"/>
      <c r="D307" s="57"/>
      <c r="E307" s="57"/>
      <c r="F307" s="57"/>
      <c r="G307" s="87"/>
      <c r="H307" s="57"/>
      <c r="I307" s="57"/>
      <c r="J307" s="57"/>
      <c r="K307" s="57"/>
      <c r="L307" s="57"/>
      <c r="M307" s="57"/>
      <c r="N307" s="57"/>
      <c r="O307" s="57"/>
      <c r="P307" s="57"/>
      <c r="Q307" s="57"/>
      <c r="R307" s="57"/>
      <c r="S307" s="57"/>
      <c r="T307" s="57"/>
      <c r="U307" s="57"/>
      <c r="V307" s="57"/>
      <c r="W307" s="57"/>
      <c r="X307" s="57"/>
      <c r="Y307" s="57"/>
      <c r="Z307" s="57"/>
      <c r="AA307" s="57"/>
      <c r="AB307" s="57"/>
      <c r="AC307" s="57"/>
      <c r="AD307" s="57"/>
      <c r="AE307" s="57"/>
      <c r="AF307" s="57"/>
      <c r="AG307" s="57"/>
      <c r="AH307" s="4" t="str" cm="1">
        <f t="array" aca="1" ref="AH307" ca="1">_xlfn.LET(
_xlpm.startCell, INDIRECT(G283),
_xlpm.row, IF(_xlfn.XLOOKUP(LEFT(H283),$L$157:$L$164,$M$157:$M$164,,0,1),--RIGHT(H283)*_xlfn.XLOOKUP(LEFT(H283),$L$157:$L$164,$O$157:$O$164,,0,1),0),
_xlpm.col, IF(_xlfn.XLOOKUP(LEFT(H283),$L$157:$L$164,$N$157:$N$164,,0,1),--RIGHT(H283)*_xlfn.XLOOKUP(LEFT(H283),$L$157:$L$164,$P$157:$P$164,,0,1),0),
_xlpm.adjRow, IF(ROW(_xlpm.startCell) + _xlpm.row &lt;= 0, 1, _xlpm.row),
_xlpm.adjCol, IF(COLUMN(_xlpm.startCell) + _xlpm.col &lt;= 0, 1, _xlpm.col),
_xlpm.ref, OFFSET(INDIRECT(G283),_xlpm.adjRow,_xlpm.adjCol,1,1),
ADDRESS(ROW(_xlpm.ref),COLUMN(_xlpm.ref),4,1))</f>
        <v>AI15</v>
      </c>
      <c r="AI307" s="4" t="str" cm="1">
        <f t="array" aca="1" ref="AI307" ca="1">_xlfn.LET(
_xlpm.startCell, INDIRECT(AH283),
_xlpm.row, IF(_xlfn.XLOOKUP(LEFT(I283),$L$157:$L$164,$M$157:$M$164,,0,1),--RIGHT(I283)*_xlfn.XLOOKUP(LEFT(I283),$L$157:$L$164,$O$157:$O$164,,0,1),0),
_xlpm.col, IF(_xlfn.XLOOKUP(LEFT(I283),$L$157:$L$164,$N$157:$N$164,,0,1),--RIGHT(I283)*_xlfn.XLOOKUP(LEFT(I283),$L$157:$L$164,$P$157:$P$164,,0,1),0),
_xlpm.adjRow, IF(ROW(_xlpm.startCell) + _xlpm.row &lt;= 0, 1, _xlpm.row),
_xlpm.adjCol, IF(COLUMN(_xlpm.startCell) + _xlpm.col &lt;= 0, 1, _xlpm.col),
_xlpm.ref, OFFSET(INDIRECT(AH283),_xlpm.adjRow,_xlpm.adjCol,1,1),
ADDRESS(ROW(_xlpm.ref),COLUMN(_xlpm.ref),4,1))</f>
        <v>AI6</v>
      </c>
      <c r="AJ307" s="4" t="str" cm="1">
        <f t="array" aca="1" ref="AJ307" ca="1">_xlfn.LET(
_xlpm.startCell, INDIRECT(AI283),
_xlpm.row, IF(_xlfn.XLOOKUP(LEFT(J283),$L$157:$L$164,$M$157:$M$164,,0,1),--RIGHT(J283)*_xlfn.XLOOKUP(LEFT(J283),$L$157:$L$164,$O$157:$O$164,,0,1),0),
_xlpm.col, IF(_xlfn.XLOOKUP(LEFT(J283),$L$157:$L$164,$N$157:$N$164,,0,1),--RIGHT(J283)*_xlfn.XLOOKUP(LEFT(J283),$L$157:$L$164,$P$157:$P$164,,0,1),0),
_xlpm.adjRow, IF(ROW(_xlpm.startCell) + _xlpm.row &lt;= 0, 1, _xlpm.row),
_xlpm.adjCol, IF(COLUMN(_xlpm.startCell) + _xlpm.col &lt;= 0, 1, _xlpm.col),
_xlpm.ref, OFFSET(INDIRECT(AI283),_xlpm.adjRow,_xlpm.adjCol,1,1),
ADDRESS(ROW(_xlpm.ref),COLUMN(_xlpm.ref),4,1))</f>
        <v>AE8</v>
      </c>
      <c r="AK307" s="4" t="str" cm="1">
        <f t="array" aca="1" ref="AK307" ca="1">_xlfn.LET(
_xlpm.startCell, INDIRECT(AJ283),
_xlpm.row, IF(_xlfn.XLOOKUP(LEFT(K283),$L$157:$L$164,$M$157:$M$164,,0,1),--RIGHT(K283)*_xlfn.XLOOKUP(LEFT(K283),$L$157:$L$164,$O$157:$O$164,,0,1),0),
_xlpm.col, IF(_xlfn.XLOOKUP(LEFT(K283),$L$157:$L$164,$N$157:$N$164,,0,1),--RIGHT(K283)*_xlfn.XLOOKUP(LEFT(K283),$L$157:$L$164,$P$157:$P$164,,0,1),0),
_xlpm.adjRow, IF(ROW(_xlpm.startCell) + _xlpm.row &lt;= 0, 1, _xlpm.row),
_xlpm.adjCol, IF(COLUMN(_xlpm.startCell) + _xlpm.col &lt;= 0, 1, _xlpm.col),
_xlpm.ref, OFFSET(INDIRECT(AJ283),_xlpm.adjRow,_xlpm.adjCol,1,1),
ADDRESS(ROW(_xlpm.ref),COLUMN(_xlpm.ref),4,1))</f>
        <v>W8</v>
      </c>
      <c r="AL307" s="4" t="str" cm="1">
        <f t="array" aca="1" ref="AL307" ca="1">_xlfn.LET(
_xlpm.startCell, INDIRECT(AK283),
_xlpm.row, IF(_xlfn.XLOOKUP(LEFT(L283),$L$157:$L$164,$M$157:$M$164,,0,1),--RIGHT(L283)*_xlfn.XLOOKUP(LEFT(L283),$L$157:$L$164,$O$157:$O$164,,0,1),0),
_xlpm.col, IF(_xlfn.XLOOKUP(LEFT(L283),$L$157:$L$164,$N$157:$N$164,,0,1),--RIGHT(L283)*_xlfn.XLOOKUP(LEFT(L283),$L$157:$L$164,$P$157:$P$164,,0,1),0),
_xlpm.adjRow, IF(ROW(_xlpm.startCell) + _xlpm.row &lt;= 0, 1, _xlpm.row),
_xlpm.adjCol, IF(COLUMN(_xlpm.startCell) + _xlpm.col &lt;= 0, 1, _xlpm.col),
_xlpm.ref, OFFSET(INDIRECT(AK283),_xlpm.adjRow,_xlpm.adjCol,1,1),
ADDRESS(ROW(_xlpm.ref),COLUMN(_xlpm.ref),4,1))</f>
        <v>P15</v>
      </c>
      <c r="AM307" s="4" t="str" cm="1">
        <f t="array" aca="1" ref="AM307" ca="1">_xlfn.LET(
_xlpm.startCell, INDIRECT(AL283),
_xlpm.row, IF(_xlfn.XLOOKUP(LEFT(M283),$L$157:$L$164,$M$157:$M$164,,0,1),--RIGHT(M283)*_xlfn.XLOOKUP(LEFT(M283),$L$157:$L$164,$O$157:$O$164,,0,1),0),
_xlpm.col, IF(_xlfn.XLOOKUP(LEFT(M283),$L$157:$L$164,$N$157:$N$164,,0,1),--RIGHT(M283)*_xlfn.XLOOKUP(LEFT(M283),$L$157:$L$164,$P$157:$P$164,,0,1),0),
_xlpm.adjRow, IF(ROW(_xlpm.startCell) + _xlpm.row &lt;= 0, 1, _xlpm.row),
_xlpm.adjCol, IF(COLUMN(_xlpm.startCell) + _xlpm.col &lt;= 0, 1, _xlpm.col),
_xlpm.ref, OFFSET(INDIRECT(AL283),_xlpm.adjRow,_xlpm.adjCol,1,1),
ADDRESS(ROW(_xlpm.ref),COLUMN(_xlpm.ref),4,1))</f>
        <v>M18</v>
      </c>
      <c r="AN307" s="4" t="str" cm="1">
        <f t="array" aca="1" ref="AN307" ca="1">_xlfn.LET(
_xlpm.startCell, INDIRECT(AM283),
_xlpm.row, IF(_xlfn.XLOOKUP(LEFT(N283),$L$157:$L$164,$M$157:$M$164,,0,1),--RIGHT(N283)*_xlfn.XLOOKUP(LEFT(N283),$L$157:$L$164,$O$157:$O$164,,0,1),0),
_xlpm.col, IF(_xlfn.XLOOKUP(LEFT(N283),$L$157:$L$164,$N$157:$N$164,,0,1),--RIGHT(N283)*_xlfn.XLOOKUP(LEFT(N283),$L$157:$L$164,$P$157:$P$164,,0,1),0),
_xlpm.adjRow, IF(ROW(_xlpm.startCell) + _xlpm.row &lt;= 0, 1, _xlpm.row),
_xlpm.adjCol, IF(COLUMN(_xlpm.startCell) + _xlpm.col &lt;= 0, 1, _xlpm.col),
_xlpm.ref, OFFSET(INDIRECT(AM283),_xlpm.adjRow,_xlpm.adjCol,1,1),
ADDRESS(ROW(_xlpm.ref),COLUMN(_xlpm.ref),4,1))</f>
        <v>F25</v>
      </c>
      <c r="AO307" s="4" t="str" cm="1">
        <f t="array" aca="1" ref="AO307" ca="1">_xlfn.LET(
_xlpm.startCell, INDIRECT(AN283),
_xlpm.row, IF(_xlfn.XLOOKUP(LEFT(O283),$L$157:$L$164,$M$157:$M$164,,0,1),--RIGHT(O283)*_xlfn.XLOOKUP(LEFT(O283),$L$157:$L$164,$O$157:$O$164,,0,1),0),
_xlpm.col, IF(_xlfn.XLOOKUP(LEFT(O283),$L$157:$L$164,$N$157:$N$164,,0,1),--RIGHT(O283)*_xlfn.XLOOKUP(LEFT(O283),$L$157:$L$164,$P$157:$P$164,,0,1),0),
_xlpm.adjRow, IF(ROW(_xlpm.startCell) + _xlpm.row &lt;= 0, 1, _xlpm.row),
_xlpm.adjCol, IF(COLUMN(_xlpm.startCell) + _xlpm.col &lt;= 0, 1, _xlpm.col),
_xlpm.ref, OFFSET(INDIRECT(AN283),_xlpm.adjRow,_xlpm.adjCol,1,1),
ADDRESS(ROW(_xlpm.ref),COLUMN(_xlpm.ref),4,1))</f>
        <v>G24</v>
      </c>
      <c r="AP307" s="4" t="str" cm="1">
        <f t="array" aca="1" ref="AP307" ca="1">_xlfn.LET(
_xlpm.startCell, INDIRECT(AO283),
_xlpm.row, IF(_xlfn.XLOOKUP(LEFT(P283),$L$157:$L$164,$M$157:$M$164,,0,1),--RIGHT(P283)*_xlfn.XLOOKUP(LEFT(P283),$L$157:$L$164,$O$157:$O$164,,0,1),0),
_xlpm.col, IF(_xlfn.XLOOKUP(LEFT(P283),$L$157:$L$164,$N$157:$N$164,,0,1),--RIGHT(P283)*_xlfn.XLOOKUP(LEFT(P283),$L$157:$L$164,$P$157:$P$164,,0,1),0),
_xlpm.adjRow, IF(ROW(_xlpm.startCell) + _xlpm.row &lt;= 0, 1, _xlpm.row),
_xlpm.adjCol, IF(COLUMN(_xlpm.startCell) + _xlpm.col &lt;= 0, 1, _xlpm.col),
_xlpm.ref, OFFSET(INDIRECT(AO283),_xlpm.adjRow,_xlpm.adjCol,1,1),
ADDRESS(ROW(_xlpm.ref),COLUMN(_xlpm.ref),4,1))</f>
        <v>A24</v>
      </c>
      <c r="AQ307" s="4" t="str" cm="1">
        <f t="array" aca="1" ref="AQ307" ca="1">_xlfn.LET(
_xlpm.startCell, INDIRECT(AP283),
_xlpm.row, IF(_xlfn.XLOOKUP(LEFT(Q283),$L$157:$L$164,$M$157:$M$164,,0,1),--RIGHT(Q283)*_xlfn.XLOOKUP(LEFT(Q283),$L$157:$L$164,$O$157:$O$164,,0,1),0),
_xlpm.col, IF(_xlfn.XLOOKUP(LEFT(Q283),$L$157:$L$164,$N$157:$N$164,,0,1),--RIGHT(Q283)*_xlfn.XLOOKUP(LEFT(Q283),$L$157:$L$164,$P$157:$P$164,,0,1),0),
_xlpm.adjRow, IF(ROW(_xlpm.startCell) + _xlpm.row &lt;= 0, 1, _xlpm.row),
_xlpm.adjCol, IF(COLUMN(_xlpm.startCell) + _xlpm.col &lt;= 0, 1, _xlpm.col),
_xlpm.ref, OFFSET(INDIRECT(AP283),_xlpm.adjRow,_xlpm.adjCol,1,1),
ADDRESS(ROW(_xlpm.ref),COLUMN(_xlpm.ref),4,1))</f>
        <v>F24</v>
      </c>
      <c r="AR307" s="4" t="str" cm="1">
        <f t="array" aca="1" ref="AR307" ca="1">_xlfn.LET(
_xlpm.startCell, INDIRECT(AQ283),
_xlpm.row, IF(_xlfn.XLOOKUP(LEFT(R283),$L$157:$L$164,$M$157:$M$164,,0,1),--RIGHT(R283)*_xlfn.XLOOKUP(LEFT(R283),$L$157:$L$164,$O$157:$O$164,,0,1),0),
_xlpm.col, IF(_xlfn.XLOOKUP(LEFT(R283),$L$157:$L$164,$N$157:$N$164,,0,1),--RIGHT(R283)*_xlfn.XLOOKUP(LEFT(R283),$L$157:$L$164,$P$157:$P$164,,0,1),0),
_xlpm.adjRow, IF(ROW(_xlpm.startCell) + _xlpm.row &lt;= 0, 1, _xlpm.row),
_xlpm.adjCol, IF(COLUMN(_xlpm.startCell) + _xlpm.col &lt;= 0, 1, _xlpm.col),
_xlpm.ref, OFFSET(INDIRECT(AQ283),_xlpm.adjRow,_xlpm.adjCol,1,1),
ADDRESS(ROW(_xlpm.ref),COLUMN(_xlpm.ref),4,1))</f>
        <v>C24</v>
      </c>
      <c r="AS307" s="4" t="str" cm="1">
        <f t="array" aca="1" ref="AS307" ca="1">_xlfn.LET(
_xlpm.startCell, INDIRECT(AR283),
_xlpm.row, IF(_xlfn.XLOOKUP(LEFT(S283),$L$157:$L$164,$M$157:$M$164,,0,1),--RIGHT(S283)*_xlfn.XLOOKUP(LEFT(S283),$L$157:$L$164,$O$157:$O$164,,0,1),0),
_xlpm.col, IF(_xlfn.XLOOKUP(LEFT(S283),$L$157:$L$164,$N$157:$N$164,,0,1),--RIGHT(S283)*_xlfn.XLOOKUP(LEFT(S283),$L$157:$L$164,$P$157:$P$164,,0,1),0),
_xlpm.adjRow, IF(ROW(_xlpm.startCell) + _xlpm.row &lt;= 0, 1, _xlpm.row),
_xlpm.adjCol, IF(COLUMN(_xlpm.startCell) + _xlpm.col &lt;= 0, 1, _xlpm.col),
_xlpm.ref, OFFSET(INDIRECT(AR283),_xlpm.adjRow,_xlpm.adjCol,1,1),
ADDRESS(ROW(_xlpm.ref),COLUMN(_xlpm.ref),4,1))</f>
        <v>A28</v>
      </c>
      <c r="AT307" s="4" t="str" cm="1">
        <f t="array" aca="1" ref="AT307" ca="1">_xlfn.LET(
_xlpm.startCell, INDIRECT(AS283),
_xlpm.row, IF(_xlfn.XLOOKUP(LEFT(T283),$L$157:$L$164,$M$157:$M$164,,0,1),--RIGHT(T283)*_xlfn.XLOOKUP(LEFT(T283),$L$157:$L$164,$O$157:$O$164,,0,1),0),
_xlpm.col, IF(_xlfn.XLOOKUP(LEFT(T283),$L$157:$L$164,$N$157:$N$164,,0,1),--RIGHT(T283)*_xlfn.XLOOKUP(LEFT(T283),$L$157:$L$164,$P$157:$P$164,,0,1),0),
_xlpm.adjRow, IF(ROW(_xlpm.startCell) + _xlpm.row &lt;= 0, 1, _xlpm.row),
_xlpm.adjCol, IF(COLUMN(_xlpm.startCell) + _xlpm.col &lt;= 0, 1, _xlpm.col),
_xlpm.ref, OFFSET(INDIRECT(AS283),_xlpm.adjRow,_xlpm.adjCol,1,1),
ADDRESS(ROW(_xlpm.ref),COLUMN(_xlpm.ref),4,1))</f>
        <v>E36</v>
      </c>
      <c r="AU307" s="4" t="str" cm="1">
        <f t="array" aca="1" ref="AU307" ca="1">_xlfn.LET(
_xlpm.startCell, INDIRECT(AT283),
_xlpm.row, IF(_xlfn.XLOOKUP(LEFT(U283),$L$157:$L$164,$M$157:$M$164,,0,1),--RIGHT(U283)*_xlfn.XLOOKUP(LEFT(U283),$L$157:$L$164,$O$157:$O$164,,0,1),0),
_xlpm.col, IF(_xlfn.XLOOKUP(LEFT(U283),$L$157:$L$164,$N$157:$N$164,,0,1),--RIGHT(U283)*_xlfn.XLOOKUP(LEFT(U283),$L$157:$L$164,$P$157:$P$164,,0,1),0),
_xlpm.adjRow, IF(ROW(_xlpm.startCell) + _xlpm.row &lt;= 0, 1, _xlpm.row),
_xlpm.adjCol, IF(COLUMN(_xlpm.startCell) + _xlpm.col &lt;= 0, 1, _xlpm.col),
_xlpm.ref, OFFSET(INDIRECT(AT283),_xlpm.adjRow,_xlpm.adjCol,1,1),
ADDRESS(ROW(_xlpm.ref),COLUMN(_xlpm.ref),4,1))</f>
        <v>F21</v>
      </c>
      <c r="AV307" s="4" t="str" cm="1">
        <f t="array" aca="1" ref="AV307" ca="1">_xlfn.LET(
_xlpm.startCell, INDIRECT(AU283),
_xlpm.row, IF(_xlfn.XLOOKUP(LEFT(V283),$L$157:$L$164,$M$157:$M$164,,0,1),--RIGHT(V283)*_xlfn.XLOOKUP(LEFT(V283),$L$157:$L$164,$O$157:$O$164,,0,1),0),
_xlpm.col, IF(_xlfn.XLOOKUP(LEFT(V283),$L$157:$L$164,$N$157:$N$164,,0,1),--RIGHT(V283)*_xlfn.XLOOKUP(LEFT(V283),$L$157:$L$164,$P$157:$P$164,,0,1),0),
_xlpm.adjRow, IF(ROW(_xlpm.startCell) + _xlpm.row &lt;= 0, 1, _xlpm.row),
_xlpm.adjCol, IF(COLUMN(_xlpm.startCell) + _xlpm.col &lt;= 0, 1, _xlpm.col),
_xlpm.ref, OFFSET(INDIRECT(AU283),_xlpm.adjRow,_xlpm.adjCol,1,1),
ADDRESS(ROW(_xlpm.ref),COLUMN(_xlpm.ref),4,1))</f>
        <v>O12</v>
      </c>
      <c r="AW307" s="4" t="str" cm="1">
        <f t="array" aca="1" ref="AW307" ca="1">_xlfn.LET(
_xlpm.startCell, INDIRECT(AV283),
_xlpm.row, IF(_xlfn.XLOOKUP(LEFT(W283),$L$157:$L$164,$M$157:$M$164,,0,1),--RIGHT(W283)*_xlfn.XLOOKUP(LEFT(W283),$L$157:$L$164,$O$157:$O$164,,0,1),0),
_xlpm.col, IF(_xlfn.XLOOKUP(LEFT(W283),$L$157:$L$164,$N$157:$N$164,,0,1),--RIGHT(W283)*_xlfn.XLOOKUP(LEFT(W283),$L$157:$L$164,$P$157:$P$164,,0,1),0),
_xlpm.adjRow, IF(ROW(_xlpm.startCell) + _xlpm.row &lt;= 0, 1, _xlpm.row),
_xlpm.adjCol, IF(COLUMN(_xlpm.startCell) + _xlpm.col &lt;= 0, 1, _xlpm.col),
_xlpm.ref, OFFSET(INDIRECT(AV283),_xlpm.adjRow,_xlpm.adjCol,1,1),
ADDRESS(ROW(_xlpm.ref),COLUMN(_xlpm.ref),4,1))</f>
        <v>X21</v>
      </c>
      <c r="AX307" s="4" t="str" cm="1">
        <f t="array" aca="1" ref="AX307" ca="1">_xlfn.LET(
_xlpm.startCell, INDIRECT(AW283),
_xlpm.row, IF(_xlfn.XLOOKUP(LEFT(X283),$L$157:$L$164,$M$157:$M$164,,0,1),--RIGHT(X283)*_xlfn.XLOOKUP(LEFT(X283),$L$157:$L$164,$O$157:$O$164,,0,1),0),
_xlpm.col, IF(_xlfn.XLOOKUP(LEFT(X283),$L$157:$L$164,$N$157:$N$164,,0,1),--RIGHT(X283)*_xlfn.XLOOKUP(LEFT(X283),$L$157:$L$164,$P$157:$P$164,,0,1),0),
_xlpm.adjRow, IF(ROW(_xlpm.startCell) + _xlpm.row &lt;= 0, 1, _xlpm.row),
_xlpm.adjCol, IF(COLUMN(_xlpm.startCell) + _xlpm.col &lt;= 0, 1, _xlpm.col),
_xlpm.ref, OFFSET(INDIRECT(AW283),_xlpm.adjRow,_xlpm.adjCol,1,1),
ADDRESS(ROW(_xlpm.ref),COLUMN(_xlpm.ref),4,1))</f>
        <v>X28</v>
      </c>
      <c r="AY307" s="4" t="str" cm="1">
        <f t="array" aca="1" ref="AY307" ca="1">_xlfn.LET(
_xlpm.startCell, INDIRECT(AX283),
_xlpm.row, IF(_xlfn.XLOOKUP(LEFT(Y283),$L$157:$L$164,$M$157:$M$164,,0,1),--RIGHT(Y283)*_xlfn.XLOOKUP(LEFT(Y283),$L$157:$L$164,$O$157:$O$164,,0,1),0),
_xlpm.col, IF(_xlfn.XLOOKUP(LEFT(Y283),$L$157:$L$164,$N$157:$N$164,,0,1),--RIGHT(Y283)*_xlfn.XLOOKUP(LEFT(Y283),$L$157:$L$164,$P$157:$P$164,,0,1),0),
_xlpm.adjRow, IF(ROW(_xlpm.startCell) + _xlpm.row &lt;= 0, 1, _xlpm.row),
_xlpm.adjCol, IF(COLUMN(_xlpm.startCell) + _xlpm.col &lt;= 0, 1, _xlpm.col),
_xlpm.ref, OFFSET(INDIRECT(AX283),_xlpm.adjRow,_xlpm.adjCol,1,1),
ADDRESS(ROW(_xlpm.ref),COLUMN(_xlpm.ref),4,1))</f>
        <v>AC22</v>
      </c>
      <c r="AZ307" s="4" t="str" cm="1">
        <f t="array" aca="1" ref="AZ307" ca="1">_xlfn.LET(
_xlpm.startCell, INDIRECT(AY283),
_xlpm.row, IF(_xlfn.XLOOKUP(LEFT(Z283),$L$157:$L$164,$M$157:$M$164,,0,1),--RIGHT(Z283)*_xlfn.XLOOKUP(LEFT(Z283),$L$157:$L$164,$O$157:$O$164,,0,1),0),
_xlpm.col, IF(_xlfn.XLOOKUP(LEFT(Z283),$L$157:$L$164,$N$157:$N$164,,0,1),--RIGHT(Z283)*_xlfn.XLOOKUP(LEFT(Z283),$L$157:$L$164,$P$157:$P$164,,0,1),0),
_xlpm.adjRow, IF(ROW(_xlpm.startCell) + _xlpm.row &lt;= 0, 1, _xlpm.row),
_xlpm.adjCol, IF(COLUMN(_xlpm.startCell) + _xlpm.col &lt;= 0, 1, _xlpm.col),
_xlpm.ref, OFFSET(INDIRECT(AY283),_xlpm.adjRow,_xlpm.adjCol,1,1),
ADDRESS(ROW(_xlpm.ref),COLUMN(_xlpm.ref),4,1))</f>
        <v>AB23</v>
      </c>
      <c r="BA307" s="4" t="str" cm="1">
        <f t="array" aca="1" ref="BA307" ca="1">_xlfn.LET(
_xlpm.startCell, INDIRECT(AZ283),
_xlpm.row, IF(_xlfn.XLOOKUP(LEFT(AA283),$L$157:$L$164,$M$157:$M$164,,0,1),--RIGHT(AA283)*_xlfn.XLOOKUP(LEFT(AA283),$L$157:$L$164,$O$157:$O$164,,0,1),0),
_xlpm.col, IF(_xlfn.XLOOKUP(LEFT(AA283),$L$157:$L$164,$N$157:$N$164,,0,1),--RIGHT(AA283)*_xlfn.XLOOKUP(LEFT(AA283),$L$157:$L$164,$P$157:$P$164,,0,1),0),
_xlpm.adjRow, IF(ROW(_xlpm.startCell) + _xlpm.row &lt;= 0, 1, _xlpm.row),
_xlpm.adjCol, IF(COLUMN(_xlpm.startCell) + _xlpm.col &lt;= 0, 1, _xlpm.col),
_xlpm.ref, OFFSET(INDIRECT(AZ283),_xlpm.adjRow,_xlpm.adjCol,1,1),
ADDRESS(ROW(_xlpm.ref),COLUMN(_xlpm.ref),4,1))</f>
        <v>AF19</v>
      </c>
      <c r="BB307" s="4" t="str" cm="1">
        <f t="array" aca="1" ref="BB307" ca="1">_xlfn.LET(
_xlpm.startCell, INDIRECT(BA283),
_xlpm.row, IF(_xlfn.XLOOKUP(LEFT(AB283),$L$157:$L$164,$M$157:$M$164,,0,1),--RIGHT(AB283)*_xlfn.XLOOKUP(LEFT(AB283),$L$157:$L$164,$O$157:$O$164,,0,1),0),
_xlpm.col, IF(_xlfn.XLOOKUP(LEFT(AB283),$L$157:$L$164,$N$157:$N$164,,0,1),--RIGHT(AB283)*_xlfn.XLOOKUP(LEFT(AB283),$L$157:$L$164,$P$157:$P$164,,0,1),0),
_xlpm.adjRow, IF(ROW(_xlpm.startCell) + _xlpm.row &lt;= 0, 1, _xlpm.row),
_xlpm.adjCol, IF(COLUMN(_xlpm.startCell) + _xlpm.col &lt;= 0, 1, _xlpm.col),
_xlpm.ref, OFFSET(INDIRECT(BA283),_xlpm.adjRow,_xlpm.adjCol,1,1),
ADDRESS(ROW(_xlpm.ref),COLUMN(_xlpm.ref),4,1))</f>
        <v>AF13</v>
      </c>
      <c r="BC307" s="4" t="str" cm="1">
        <f t="array" aca="1" ref="BC307" ca="1">_xlfn.LET(
_xlpm.startCell, INDIRECT(BB283),
_xlpm.row, IF(_xlfn.XLOOKUP(LEFT(AC283),$L$157:$L$164,$M$157:$M$164,,0,1),--RIGHT(AC283)*_xlfn.XLOOKUP(LEFT(AC283),$L$157:$L$164,$O$157:$O$164,,0,1),0),
_xlpm.col, IF(_xlfn.XLOOKUP(LEFT(AC283),$L$157:$L$164,$N$157:$N$164,,0,1),--RIGHT(AC283)*_xlfn.XLOOKUP(LEFT(AC283),$L$157:$L$164,$P$157:$P$164,,0,1),0),
_xlpm.adjRow, IF(ROW(_xlpm.startCell) + _xlpm.row &lt;= 0, 1, _xlpm.row),
_xlpm.adjCol, IF(COLUMN(_xlpm.startCell) + _xlpm.col &lt;= 0, 1, _xlpm.col),
_xlpm.ref, OFFSET(INDIRECT(BB283),_xlpm.adjRow,_xlpm.adjCol,1,1),
ADDRESS(ROW(_xlpm.ref),COLUMN(_xlpm.ref),4,1))</f>
        <v>AB9</v>
      </c>
      <c r="BD307" s="4" t="str" cm="1">
        <f t="array" aca="1" ref="BD307" ca="1">_xlfn.LET(
_xlpm.startCell, INDIRECT(BC283),
_xlpm.row, IF(_xlfn.XLOOKUP(LEFT(AD283),$L$157:$L$164,$M$157:$M$164,,0,1),--RIGHT(AD283)*_xlfn.XLOOKUP(LEFT(AD283),$L$157:$L$164,$O$157:$O$164,,0,1),0),
_xlpm.col, IF(_xlfn.XLOOKUP(LEFT(AD283),$L$157:$L$164,$N$157:$N$164,,0,1),--RIGHT(AD283)*_xlfn.XLOOKUP(LEFT(AD283),$L$157:$L$164,$P$157:$P$164,,0,1),0),
_xlpm.adjRow, IF(ROW(_xlpm.startCell) + _xlpm.row &lt;= 0, 1, _xlpm.row),
_xlpm.adjCol, IF(COLUMN(_xlpm.startCell) + _xlpm.col &lt;= 0, 1, _xlpm.col),
_xlpm.ref, OFFSET(INDIRECT(BC283),_xlpm.adjRow,_xlpm.adjCol,1,1),
ADDRESS(ROW(_xlpm.ref),COLUMN(_xlpm.ref),4,1))</f>
        <v>Z7</v>
      </c>
      <c r="BE307" s="4" t="str" cm="1">
        <f t="array" aca="1" ref="BE307" ca="1">_xlfn.LET(
_xlpm.startCell, INDIRECT(BD283),
_xlpm.row, IF(_xlfn.XLOOKUP(LEFT(AE283),$L$157:$L$164,$M$157:$M$164,,0,1),--RIGHT(AE283)*_xlfn.XLOOKUP(LEFT(AE283),$L$157:$L$164,$O$157:$O$164,,0,1),0),
_xlpm.col, IF(_xlfn.XLOOKUP(LEFT(AE283),$L$157:$L$164,$N$157:$N$164,,0,1),--RIGHT(AE283)*_xlfn.XLOOKUP(LEFT(AE283),$L$157:$L$164,$P$157:$P$164,,0,1),0),
_xlpm.adjRow, IF(ROW(_xlpm.startCell) + _xlpm.row &lt;= 0, 1, _xlpm.row),
_xlpm.adjCol, IF(COLUMN(_xlpm.startCell) + _xlpm.col &lt;= 0, 1, _xlpm.col),
_xlpm.ref, OFFSET(INDIRECT(BD283),_xlpm.adjRow,_xlpm.adjCol,1,1),
ADDRESS(ROW(_xlpm.ref),COLUMN(_xlpm.ref),4,1))</f>
        <v>S8</v>
      </c>
      <c r="BF307" s="4" t="str" cm="1">
        <f t="array" aca="1" ref="BF307" ca="1">_xlfn.LET(
_xlpm.startCell, INDIRECT(BE283),
_xlpm.row, IF(_xlfn.XLOOKUP(LEFT(AF283),$L$157:$L$164,$M$157:$M$164,,0,1),--RIGHT(AF283)*_xlfn.XLOOKUP(LEFT(AF283),$L$157:$L$164,$O$157:$O$164,,0,1),0),
_xlpm.col, IF(_xlfn.XLOOKUP(LEFT(AF283),$L$157:$L$164,$N$157:$N$164,,0,1),--RIGHT(AF283)*_xlfn.XLOOKUP(LEFT(AF283),$L$157:$L$164,$P$157:$P$164,,0,1),0),
_xlpm.adjRow, IF(ROW(_xlpm.startCell) + _xlpm.row &lt;= 0, 1, _xlpm.row),
_xlpm.adjCol, IF(COLUMN(_xlpm.startCell) + _xlpm.col &lt;= 0, 1, _xlpm.col),
_xlpm.ref, OFFSET(INDIRECT(BE283),_xlpm.adjRow,_xlpm.adjCol,1,1),
ADDRESS(ROW(_xlpm.ref),COLUMN(_xlpm.ref),4,1))</f>
        <v>Q8</v>
      </c>
      <c r="BG307" s="57"/>
      <c r="BH307" s="1" t="b">
        <f ca="1"/>
        <v>1</v>
      </c>
      <c r="BI307" s="1" t="b">
        <f ca="1"/>
        <v>0</v>
      </c>
      <c r="BJ307" s="1" t="b">
        <f ca="1"/>
        <v>1</v>
      </c>
      <c r="BK307" s="1" t="b">
        <f ca="1"/>
        <v>1</v>
      </c>
      <c r="BL307" s="1" t="b">
        <f ca="1"/>
        <v>1</v>
      </c>
      <c r="BM307" s="1" t="b">
        <f ca="1"/>
        <v>1</v>
      </c>
      <c r="BN307" s="5" t="b">
        <f ca="1"/>
        <v>1</v>
      </c>
      <c r="BO307" s="4" t="b">
        <f ca="1"/>
        <v>1</v>
      </c>
      <c r="BP307" s="1" t="b">
        <f ca="1"/>
        <v>0</v>
      </c>
      <c r="BQ307" s="1" t="b">
        <f ca="1"/>
        <v>1</v>
      </c>
      <c r="BR307" s="1" t="b">
        <f ca="1"/>
        <v>0</v>
      </c>
      <c r="BS307" s="1" t="b">
        <f ca="1"/>
        <v>0</v>
      </c>
      <c r="BT307" s="1" t="b">
        <f ca="1"/>
        <v>0</v>
      </c>
      <c r="BU307" s="1" t="b">
        <f ca="1"/>
        <v>1</v>
      </c>
      <c r="BV307" s="1" t="b">
        <f ca="1"/>
        <v>1</v>
      </c>
      <c r="BW307" s="1" t="b">
        <f ca="1"/>
        <v>1</v>
      </c>
      <c r="BX307" s="1" t="b">
        <f ca="1"/>
        <v>0</v>
      </c>
      <c r="BY307" s="1" t="b">
        <f ca="1"/>
        <v>1</v>
      </c>
      <c r="BZ307" s="1" t="b">
        <f ca="1"/>
        <v>1</v>
      </c>
      <c r="CA307" s="1" t="b">
        <f ca="1"/>
        <v>1</v>
      </c>
      <c r="CB307" s="1" t="b">
        <f ca="1"/>
        <v>1</v>
      </c>
      <c r="CC307" s="1" t="b">
        <f ca="1"/>
        <v>1</v>
      </c>
      <c r="CD307" s="1" t="b">
        <f ca="1"/>
        <v>0</v>
      </c>
      <c r="CE307" s="1" t="b">
        <f ca="1"/>
        <v>1</v>
      </c>
      <c r="CF307" s="1" t="b">
        <f ca="1"/>
        <v>1</v>
      </c>
      <c r="CG307" s="57"/>
      <c r="CH307" s="57"/>
      <c r="CI307" s="57"/>
      <c r="CJ307" s="57"/>
      <c r="CK307" s="57"/>
      <c r="CL307" s="57"/>
      <c r="CM307" s="57"/>
      <c r="CN307" s="57"/>
      <c r="CO307" s="57"/>
      <c r="CP307" s="57"/>
      <c r="CQ307" s="57"/>
      <c r="CR307" s="57"/>
      <c r="CS307" s="57"/>
      <c r="CT307" s="57"/>
      <c r="CU307" s="57"/>
      <c r="CV307" s="57"/>
      <c r="CW307" s="57"/>
      <c r="CX307" s="57"/>
      <c r="CY307" s="57"/>
      <c r="CZ307" s="57"/>
      <c r="DA307" s="57"/>
      <c r="DB307" s="57"/>
      <c r="DC307" s="57"/>
      <c r="DD307" s="57"/>
      <c r="DE307" s="57"/>
      <c r="DF307" s="57"/>
      <c r="DG307" s="57"/>
      <c r="DH307" s="57"/>
      <c r="DI307" s="57"/>
      <c r="DJ307" s="57"/>
      <c r="DK307" s="57"/>
      <c r="DL307" s="57"/>
      <c r="DM307" s="57"/>
      <c r="DN307" s="57"/>
      <c r="DO307" s="57"/>
      <c r="DP307" s="57"/>
      <c r="DQ307" s="57"/>
      <c r="DR307" s="57"/>
      <c r="DS307" s="57"/>
      <c r="DT307" s="57"/>
      <c r="DU307" s="57"/>
      <c r="DV307" s="57"/>
      <c r="DW307" s="57"/>
      <c r="DX307" s="57"/>
      <c r="DY307" s="57"/>
      <c r="DZ307" s="57"/>
      <c r="EA307" s="57"/>
      <c r="EB307" s="57"/>
      <c r="EC307" s="57"/>
      <c r="ED307" s="57"/>
      <c r="EE307" s="57"/>
      <c r="EF307" s="57"/>
      <c r="EG307" s="57"/>
      <c r="EH307" s="57"/>
      <c r="EI307" s="57"/>
      <c r="EJ307" s="57"/>
      <c r="EK307" s="57"/>
      <c r="EL307" s="57"/>
      <c r="EM307" s="57"/>
      <c r="EN307" s="57"/>
      <c r="EO307" s="57"/>
      <c r="EP307" s="57"/>
      <c r="EQ307" s="57"/>
      <c r="ER307" s="57"/>
      <c r="ES307" s="57"/>
      <c r="ET307" s="57"/>
      <c r="EU307" s="57"/>
      <c r="EV307" s="57"/>
      <c r="EW307" s="57"/>
      <c r="EX307" s="57"/>
      <c r="EY307" s="57"/>
      <c r="EZ307" s="57"/>
      <c r="FA307" s="57"/>
      <c r="FB307" s="57"/>
      <c r="FC307" s="57"/>
      <c r="FD307" s="57"/>
      <c r="FE307" s="57"/>
      <c r="FF307" s="57"/>
      <c r="FG307" s="57"/>
      <c r="FH307" s="57"/>
      <c r="FI307" s="57"/>
      <c r="FJ307" s="57"/>
      <c r="FK307" s="57"/>
      <c r="FL307" s="57"/>
      <c r="FM307" s="57"/>
      <c r="FN307" s="57"/>
      <c r="FO307" s="57"/>
      <c r="FP307" s="57"/>
      <c r="FQ307" s="57"/>
      <c r="FR307" s="57"/>
      <c r="FS307" s="57"/>
      <c r="FT307" s="57"/>
      <c r="FU307" s="57"/>
      <c r="FV307" s="57"/>
      <c r="FW307" s="57"/>
      <c r="FX307" s="57"/>
      <c r="FY307" s="57"/>
      <c r="FZ307" s="57"/>
      <c r="GA307" s="57"/>
      <c r="GB307" s="57"/>
      <c r="GC307" s="57"/>
      <c r="GD307" s="57"/>
      <c r="GE307" s="57"/>
      <c r="GF307" s="57"/>
      <c r="GG307" s="57"/>
      <c r="GH307" s="57"/>
      <c r="GI307" s="57"/>
      <c r="GJ307" s="57"/>
      <c r="GK307" s="57"/>
      <c r="GL307" s="57"/>
      <c r="GM307" s="57"/>
      <c r="GN307" s="57"/>
      <c r="GO307" s="57"/>
      <c r="GP307" s="57"/>
      <c r="GQ307" s="57"/>
      <c r="GR307" s="57"/>
      <c r="GS307" s="57"/>
      <c r="GT307" s="57"/>
      <c r="GU307" s="57"/>
      <c r="GV307" s="57"/>
      <c r="GW307" s="57"/>
      <c r="GX307" s="57"/>
      <c r="GY307" s="57"/>
      <c r="GZ307" s="57"/>
      <c r="HA307" s="57"/>
      <c r="HB307" s="57"/>
      <c r="HC307" s="57"/>
      <c r="HD307" s="57"/>
      <c r="HE307" s="57"/>
      <c r="HF307" s="57"/>
      <c r="HG307" s="57"/>
      <c r="HH307" s="57"/>
      <c r="HI307" s="57"/>
      <c r="HJ307" s="57"/>
      <c r="HK307" s="57"/>
      <c r="HL307" s="57"/>
      <c r="HM307" s="57"/>
      <c r="HN307" s="57"/>
      <c r="HO307" s="57"/>
      <c r="HP307" s="57"/>
      <c r="HQ307" s="57"/>
      <c r="HR307" s="57"/>
      <c r="HS307" s="57"/>
      <c r="HT307" s="57"/>
      <c r="HU307" s="57"/>
      <c r="HV307" s="57"/>
      <c r="HW307" s="57"/>
      <c r="HX307" s="57"/>
      <c r="HY307" s="57"/>
      <c r="HZ307" s="57"/>
      <c r="IA307" s="57"/>
      <c r="IB307" s="57"/>
      <c r="IC307" s="57"/>
      <c r="ID307" s="57"/>
      <c r="IE307" s="57"/>
      <c r="IF307" s="57"/>
      <c r="IG307" s="57"/>
      <c r="IH307" s="57"/>
      <c r="II307" s="57"/>
      <c r="IJ307" s="57"/>
      <c r="IK307" s="57"/>
      <c r="IL307" s="57"/>
      <c r="IM307" s="57"/>
      <c r="IN307" s="57"/>
      <c r="IO307" s="57"/>
      <c r="IP307" s="57"/>
      <c r="IQ307" s="57"/>
      <c r="IR307" s="57"/>
      <c r="IS307" s="57"/>
      <c r="IT307" s="57"/>
      <c r="IU307" s="57"/>
      <c r="IV307" s="57"/>
      <c r="IW307" s="57"/>
      <c r="IX307" s="57"/>
      <c r="IY307" s="57"/>
      <c r="IZ307" s="57"/>
      <c r="JA307" s="57"/>
      <c r="JB307" s="57"/>
      <c r="JC307" s="57"/>
      <c r="JD307" s="57"/>
      <c r="JE307" s="57"/>
      <c r="JF307" s="57"/>
      <c r="JG307" s="57"/>
      <c r="JH307" s="57"/>
      <c r="JI307" s="57"/>
      <c r="JJ307" s="57"/>
      <c r="JK307" s="57"/>
      <c r="JL307" s="57"/>
      <c r="JM307" s="57"/>
      <c r="JN307" s="57"/>
      <c r="JO307" s="57"/>
      <c r="JP307" s="57"/>
      <c r="JQ307" s="57"/>
      <c r="JR307" s="57"/>
      <c r="JS307" s="57"/>
      <c r="JT307" s="57"/>
      <c r="JU307" s="57"/>
      <c r="JV307" s="57"/>
      <c r="JW307" s="57"/>
      <c r="JX307" s="57"/>
      <c r="JY307" s="57"/>
      <c r="JZ307" s="57"/>
      <c r="KA307" s="57"/>
      <c r="KB307" s="57"/>
      <c r="KC307" s="57"/>
      <c r="KD307" s="57"/>
      <c r="KE307" s="57"/>
      <c r="KF307" s="57"/>
      <c r="KG307" s="57"/>
      <c r="KH307" s="57"/>
      <c r="KI307" s="57"/>
      <c r="KJ307" s="57"/>
      <c r="KK307" s="57"/>
      <c r="KL307" s="57"/>
      <c r="KM307" s="57"/>
      <c r="KN307" s="57"/>
      <c r="KO307" s="57"/>
      <c r="KP307" s="57"/>
      <c r="KQ307" s="57"/>
      <c r="KR307" s="57"/>
      <c r="KS307" s="57"/>
      <c r="KT307" s="57"/>
      <c r="KU307" s="57"/>
      <c r="KV307" s="57"/>
      <c r="KW307" s="57"/>
      <c r="KX307" s="57"/>
      <c r="KY307" s="57"/>
      <c r="KZ307" s="57"/>
      <c r="LA307" s="57"/>
      <c r="LB307" s="57"/>
      <c r="LC307" s="57"/>
      <c r="LD307" s="57"/>
      <c r="LE307" s="57"/>
      <c r="LF307" s="57"/>
      <c r="LG307" s="57"/>
      <c r="LH307" s="57"/>
      <c r="LI307" s="57"/>
      <c r="LJ307" s="57"/>
      <c r="LK307" s="57"/>
      <c r="LL307" s="57"/>
      <c r="LM307" s="57"/>
      <c r="LN307" s="57"/>
      <c r="LO307" s="57"/>
      <c r="LP307" s="57"/>
      <c r="LQ307" s="57"/>
      <c r="LR307" s="57"/>
      <c r="LS307" s="57"/>
      <c r="LT307" s="57"/>
      <c r="LU307" s="57"/>
      <c r="LV307" s="57"/>
      <c r="LW307" s="57"/>
      <c r="LX307" s="57"/>
      <c r="LY307" s="57"/>
      <c r="LZ307" s="57"/>
      <c r="MA307" s="57"/>
      <c r="MB307" s="57"/>
      <c r="MC307" s="57"/>
      <c r="MD307" s="57"/>
      <c r="ME307" s="57"/>
      <c r="MF307" s="57"/>
      <c r="MG307" s="57"/>
      <c r="MH307" s="57"/>
      <c r="MI307" s="57"/>
      <c r="MJ307" s="57"/>
      <c r="MK307" s="57"/>
      <c r="ML307" s="57"/>
      <c r="MM307" s="57"/>
      <c r="MN307" s="57"/>
      <c r="MO307" s="57"/>
      <c r="MP307" s="57"/>
      <c r="MQ307" s="57"/>
      <c r="MR307" s="57"/>
      <c r="MS307" s="57"/>
      <c r="MT307" s="57"/>
      <c r="MU307" s="57"/>
      <c r="MV307" s="57"/>
      <c r="MW307" s="57"/>
      <c r="MX307" s="57"/>
      <c r="MY307" s="57"/>
      <c r="MZ307" s="57"/>
      <c r="NA307" s="57"/>
      <c r="NB307" s="57"/>
      <c r="NC307" s="57"/>
      <c r="ND307" s="57"/>
      <c r="NE307" s="57"/>
      <c r="NF307" s="57"/>
      <c r="NG307" s="57"/>
      <c r="NH307" s="57"/>
      <c r="NI307" s="57"/>
      <c r="NJ307" s="57"/>
      <c r="NK307" s="57"/>
      <c r="NL307" s="57"/>
      <c r="NM307" s="57"/>
      <c r="NN307" s="57"/>
      <c r="NO307" s="57"/>
      <c r="NP307" s="57"/>
      <c r="NQ307" s="57"/>
      <c r="NR307" s="57"/>
      <c r="NS307" s="57"/>
      <c r="NT307" s="57"/>
      <c r="NU307" s="57"/>
      <c r="NV307" s="57"/>
      <c r="NW307" s="57"/>
      <c r="NX307" s="57"/>
      <c r="NY307" s="57"/>
      <c r="NZ307" s="57"/>
      <c r="OA307" s="57"/>
      <c r="OB307" s="57"/>
      <c r="OC307" s="57"/>
      <c r="OD307" s="57"/>
      <c r="OE307" s="57"/>
      <c r="OF307" s="57"/>
      <c r="OG307" s="57"/>
      <c r="OH307" s="57"/>
      <c r="OI307" s="57"/>
      <c r="OJ307" s="57"/>
      <c r="OK307" s="57"/>
      <c r="OL307" s="57"/>
      <c r="OM307" s="57"/>
      <c r="ON307" s="57"/>
      <c r="OO307" s="57"/>
      <c r="OP307" s="57"/>
      <c r="OQ307" s="57"/>
      <c r="OR307" s="57"/>
      <c r="OS307" s="57"/>
      <c r="OT307" s="57"/>
      <c r="OU307" s="57"/>
      <c r="OV307" s="57"/>
      <c r="OW307" s="57"/>
      <c r="OX307" s="57"/>
      <c r="OY307" s="57"/>
      <c r="OZ307" s="57"/>
    </row>
    <row r="308" spans="1:416" ht="26.25">
      <c r="A308" s="57"/>
      <c r="B308" s="57"/>
      <c r="C308" s="57"/>
      <c r="D308" s="57"/>
      <c r="E308" s="57"/>
      <c r="F308" s="57"/>
      <c r="G308" s="87"/>
      <c r="H308" s="57"/>
      <c r="I308" s="57"/>
      <c r="J308" s="57"/>
      <c r="K308" s="57"/>
      <c r="L308" s="57"/>
      <c r="M308" s="57"/>
      <c r="N308" s="57"/>
      <c r="O308" s="57"/>
      <c r="P308" s="57"/>
      <c r="Q308" s="57"/>
      <c r="R308" s="57"/>
      <c r="S308" s="57"/>
      <c r="T308" s="57"/>
      <c r="U308" s="57"/>
      <c r="V308" s="57"/>
      <c r="W308" s="57"/>
      <c r="X308" s="57"/>
      <c r="Y308" s="57"/>
      <c r="Z308" s="57"/>
      <c r="AA308" s="57"/>
      <c r="AB308" s="57"/>
      <c r="AC308" s="57"/>
      <c r="AD308" s="57"/>
      <c r="AE308" s="57"/>
      <c r="AF308" s="57"/>
      <c r="AG308" s="57"/>
      <c r="AH308" s="4" t="str" cm="1">
        <f t="array" aca="1" ref="AH308" ca="1">_xlfn.LET(
_xlpm.startCell, INDIRECT(G284),
_xlpm.row, IF(_xlfn.XLOOKUP(LEFT(H284),$L$157:$L$164,$M$157:$M$164,,0,1),--RIGHT(H284)*_xlfn.XLOOKUP(LEFT(H284),$L$157:$L$164,$O$157:$O$164,,0,1),0),
_xlpm.col, IF(_xlfn.XLOOKUP(LEFT(H284),$L$157:$L$164,$N$157:$N$164,,0,1),--RIGHT(H284)*_xlfn.XLOOKUP(LEFT(H284),$L$157:$L$164,$P$157:$P$164,,0,1),0),
_xlpm.adjRow, IF(ROW(_xlpm.startCell) + _xlpm.row &lt;= 0, 1, _xlpm.row),
_xlpm.adjCol, IF(COLUMN(_xlpm.startCell) + _xlpm.col &lt;= 0, 1, _xlpm.col),
_xlpm.ref, OFFSET(INDIRECT(G284),_xlpm.adjRow,_xlpm.adjCol,1,1),
ADDRESS(ROW(_xlpm.ref),COLUMN(_xlpm.ref),4,1))</f>
        <v>T14</v>
      </c>
      <c r="AI308" s="4" t="str" cm="1">
        <f t="array" aca="1" ref="AI308" ca="1">_xlfn.LET(
_xlpm.startCell, INDIRECT(AH284),
_xlpm.row, IF(_xlfn.XLOOKUP(LEFT(I284),$L$157:$L$164,$M$157:$M$164,,0,1),--RIGHT(I284)*_xlfn.XLOOKUP(LEFT(I284),$L$157:$L$164,$O$157:$O$164,,0,1),0),
_xlpm.col, IF(_xlfn.XLOOKUP(LEFT(I284),$L$157:$L$164,$N$157:$N$164,,0,1),--RIGHT(I284)*_xlfn.XLOOKUP(LEFT(I284),$L$157:$L$164,$P$157:$P$164,,0,1),0),
_xlpm.adjRow, IF(ROW(_xlpm.startCell) + _xlpm.row &lt;= 0, 1, _xlpm.row),
_xlpm.adjCol, IF(COLUMN(_xlpm.startCell) + _xlpm.col &lt;= 0, 1, _xlpm.col),
_xlpm.ref, OFFSET(INDIRECT(AH284),_xlpm.adjRow,_xlpm.adjCol,1,1),
ADDRESS(ROW(_xlpm.ref),COLUMN(_xlpm.ref),4,1))</f>
        <v>O9</v>
      </c>
      <c r="AJ308" s="4" t="str" cm="1">
        <f t="array" aca="1" ref="AJ308" ca="1">_xlfn.LET(
_xlpm.startCell, INDIRECT(AI284),
_xlpm.row, IF(_xlfn.XLOOKUP(LEFT(J284),$L$157:$L$164,$M$157:$M$164,,0,1),--RIGHT(J284)*_xlfn.XLOOKUP(LEFT(J284),$L$157:$L$164,$O$157:$O$164,,0,1),0),
_xlpm.col, IF(_xlfn.XLOOKUP(LEFT(J284),$L$157:$L$164,$N$157:$N$164,,0,1),--RIGHT(J284)*_xlfn.XLOOKUP(LEFT(J284),$L$157:$L$164,$P$157:$P$164,,0,1),0),
_xlpm.adjRow, IF(ROW(_xlpm.startCell) + _xlpm.row &lt;= 0, 1, _xlpm.row),
_xlpm.adjCol, IF(COLUMN(_xlpm.startCell) + _xlpm.col &lt;= 0, 1, _xlpm.col),
_xlpm.ref, OFFSET(INDIRECT(AI284),_xlpm.adjRow,_xlpm.adjCol,1,1),
ADDRESS(ROW(_xlpm.ref),COLUMN(_xlpm.ref),4,1))</f>
        <v>G1</v>
      </c>
      <c r="AK308" s="4" t="str" cm="1">
        <f t="array" aca="1" ref="AK308" ca="1">_xlfn.LET(
_xlpm.startCell, INDIRECT(AJ284),
_xlpm.row, IF(_xlfn.XLOOKUP(LEFT(K284),$L$157:$L$164,$M$157:$M$164,,0,1),--RIGHT(K284)*_xlfn.XLOOKUP(LEFT(K284),$L$157:$L$164,$O$157:$O$164,,0,1),0),
_xlpm.col, IF(_xlfn.XLOOKUP(LEFT(K284),$L$157:$L$164,$N$157:$N$164,,0,1),--RIGHT(K284)*_xlfn.XLOOKUP(LEFT(K284),$L$157:$L$164,$P$157:$P$164,,0,1),0),
_xlpm.adjRow, IF(ROW(_xlpm.startCell) + _xlpm.row &lt;= 0, 1, _xlpm.row),
_xlpm.adjCol, IF(COLUMN(_xlpm.startCell) + _xlpm.col &lt;= 0, 1, _xlpm.col),
_xlpm.ref, OFFSET(INDIRECT(AJ284),_xlpm.adjRow,_xlpm.adjCol,1,1),
ADDRESS(ROW(_xlpm.ref),COLUMN(_xlpm.ref),4,1))</f>
        <v>G15</v>
      </c>
      <c r="AL308" s="4" t="str" cm="1">
        <f t="array" aca="1" ref="AL308" ca="1">_xlfn.LET(
_xlpm.startCell, INDIRECT(AK284),
_xlpm.row, IF(_xlfn.XLOOKUP(LEFT(L284),$L$157:$L$164,$M$157:$M$164,,0,1),--RIGHT(L284)*_xlfn.XLOOKUP(LEFT(L284),$L$157:$L$164,$O$157:$O$164,,0,1),0),
_xlpm.col, IF(_xlfn.XLOOKUP(LEFT(L284),$L$157:$L$164,$N$157:$N$164,,0,1),--RIGHT(L284)*_xlfn.XLOOKUP(LEFT(L284),$L$157:$L$164,$P$157:$P$164,,0,1),0),
_xlpm.adjRow, IF(ROW(_xlpm.startCell) + _xlpm.row &lt;= 0, 1, _xlpm.row),
_xlpm.adjCol, IF(COLUMN(_xlpm.startCell) + _xlpm.col &lt;= 0, 1, _xlpm.col),
_xlpm.ref, OFFSET(INDIRECT(AK284),_xlpm.adjRow,_xlpm.adjCol,1,1),
ADDRESS(ROW(_xlpm.ref),COLUMN(_xlpm.ref),4,1))</f>
        <v>N15</v>
      </c>
      <c r="AM308" s="4" t="str" cm="1">
        <f t="array" aca="1" ref="AM308" ca="1">_xlfn.LET(
_xlpm.startCell, INDIRECT(AL284),
_xlpm.row, IF(_xlfn.XLOOKUP(LEFT(M284),$L$157:$L$164,$M$157:$M$164,,0,1),--RIGHT(M284)*_xlfn.XLOOKUP(LEFT(M284),$L$157:$L$164,$O$157:$O$164,,0,1),0),
_xlpm.col, IF(_xlfn.XLOOKUP(LEFT(M284),$L$157:$L$164,$N$157:$N$164,,0,1),--RIGHT(M284)*_xlfn.XLOOKUP(LEFT(M284),$L$157:$L$164,$P$157:$P$164,,0,1),0),
_xlpm.adjRow, IF(ROW(_xlpm.startCell) + _xlpm.row &lt;= 0, 1, _xlpm.row),
_xlpm.adjCol, IF(COLUMN(_xlpm.startCell) + _xlpm.col &lt;= 0, 1, _xlpm.col),
_xlpm.ref, OFFSET(INDIRECT(AL284),_xlpm.adjRow,_xlpm.adjCol,1,1),
ADDRESS(ROW(_xlpm.ref),COLUMN(_xlpm.ref),4,1))</f>
        <v>I15</v>
      </c>
      <c r="AN308" s="4" t="str" cm="1">
        <f t="array" aca="1" ref="AN308" ca="1">_xlfn.LET(
_xlpm.startCell, INDIRECT(AM284),
_xlpm.row, IF(_xlfn.XLOOKUP(LEFT(N284),$L$157:$L$164,$M$157:$M$164,,0,1),--RIGHT(N284)*_xlfn.XLOOKUP(LEFT(N284),$L$157:$L$164,$O$157:$O$164,,0,1),0),
_xlpm.col, IF(_xlfn.XLOOKUP(LEFT(N284),$L$157:$L$164,$N$157:$N$164,,0,1),--RIGHT(N284)*_xlfn.XLOOKUP(LEFT(N284),$L$157:$L$164,$P$157:$P$164,,0,1),0),
_xlpm.adjRow, IF(ROW(_xlpm.startCell) + _xlpm.row &lt;= 0, 1, _xlpm.row),
_xlpm.adjCol, IF(COLUMN(_xlpm.startCell) + _xlpm.col &lt;= 0, 1, _xlpm.col),
_xlpm.ref, OFFSET(INDIRECT(AM284),_xlpm.adjRow,_xlpm.adjCol,1,1),
ADDRESS(ROW(_xlpm.ref),COLUMN(_xlpm.ref),4,1))</f>
        <v>D20</v>
      </c>
      <c r="AO308" s="4" t="str" cm="1">
        <f t="array" aca="1" ref="AO308" ca="1">_xlfn.LET(
_xlpm.startCell, INDIRECT(AN284),
_xlpm.row, IF(_xlfn.XLOOKUP(LEFT(O284),$L$157:$L$164,$M$157:$M$164,,0,1),--RIGHT(O284)*_xlfn.XLOOKUP(LEFT(O284),$L$157:$L$164,$O$157:$O$164,,0,1),0),
_xlpm.col, IF(_xlfn.XLOOKUP(LEFT(O284),$L$157:$L$164,$N$157:$N$164,,0,1),--RIGHT(O284)*_xlfn.XLOOKUP(LEFT(O284),$L$157:$L$164,$P$157:$P$164,,0,1),0),
_xlpm.adjRow, IF(ROW(_xlpm.startCell) + _xlpm.row &lt;= 0, 1, _xlpm.row),
_xlpm.adjCol, IF(COLUMN(_xlpm.startCell) + _xlpm.col &lt;= 0, 1, _xlpm.col),
_xlpm.ref, OFFSET(INDIRECT(AN284),_xlpm.adjRow,_xlpm.adjCol,1,1),
ADDRESS(ROW(_xlpm.ref),COLUMN(_xlpm.ref),4,1))</f>
        <v>F20</v>
      </c>
      <c r="AP308" s="4" t="str" cm="1">
        <f t="array" aca="1" ref="AP308" ca="1">_xlfn.LET(
_xlpm.startCell, INDIRECT(AO284),
_xlpm.row, IF(_xlfn.XLOOKUP(LEFT(P284),$L$157:$L$164,$M$157:$M$164,,0,1),--RIGHT(P284)*_xlfn.XLOOKUP(LEFT(P284),$L$157:$L$164,$O$157:$O$164,,0,1),0),
_xlpm.col, IF(_xlfn.XLOOKUP(LEFT(P284),$L$157:$L$164,$N$157:$N$164,,0,1),--RIGHT(P284)*_xlfn.XLOOKUP(LEFT(P284),$L$157:$L$164,$P$157:$P$164,,0,1),0),
_xlpm.adjRow, IF(ROW(_xlpm.startCell) + _xlpm.row &lt;= 0, 1, _xlpm.row),
_xlpm.adjCol, IF(COLUMN(_xlpm.startCell) + _xlpm.col &lt;= 0, 1, _xlpm.col),
_xlpm.ref, OFFSET(INDIRECT(AO284),_xlpm.adjRow,_xlpm.adjCol,1,1),
ADDRESS(ROW(_xlpm.ref),COLUMN(_xlpm.ref),4,1))</f>
        <v>G29</v>
      </c>
      <c r="AQ308" s="4" t="str" cm="1">
        <f t="array" aca="1" ref="AQ308" ca="1">_xlfn.LET(
_xlpm.startCell, INDIRECT(AP284),
_xlpm.row, IF(_xlfn.XLOOKUP(LEFT(Q284),$L$157:$L$164,$M$157:$M$164,,0,1),--RIGHT(Q284)*_xlfn.XLOOKUP(LEFT(Q284),$L$157:$L$164,$O$157:$O$164,,0,1),0),
_xlpm.col, IF(_xlfn.XLOOKUP(LEFT(Q284),$L$157:$L$164,$N$157:$N$164,,0,1),--RIGHT(Q284)*_xlfn.XLOOKUP(LEFT(Q284),$L$157:$L$164,$P$157:$P$164,,0,1),0),
_xlpm.adjRow, IF(ROW(_xlpm.startCell) + _xlpm.row &lt;= 0, 1, _xlpm.row),
_xlpm.adjCol, IF(COLUMN(_xlpm.startCell) + _xlpm.col &lt;= 0, 1, _xlpm.col),
_xlpm.ref, OFFSET(INDIRECT(AP284),_xlpm.adjRow,_xlpm.adjCol,1,1),
ADDRESS(ROW(_xlpm.ref),COLUMN(_xlpm.ref),4,1))</f>
        <v>I29</v>
      </c>
      <c r="AR308" s="4" t="str" cm="1">
        <f t="array" aca="1" ref="AR308" ca="1">_xlfn.LET(
_xlpm.startCell, INDIRECT(AQ284),
_xlpm.row, IF(_xlfn.XLOOKUP(LEFT(R284),$L$157:$L$164,$M$157:$M$164,,0,1),--RIGHT(R284)*_xlfn.XLOOKUP(LEFT(R284),$L$157:$L$164,$O$157:$O$164,,0,1),0),
_xlpm.col, IF(_xlfn.XLOOKUP(LEFT(R284),$L$157:$L$164,$N$157:$N$164,,0,1),--RIGHT(R284)*_xlfn.XLOOKUP(LEFT(R284),$L$157:$L$164,$P$157:$P$164,,0,1),0),
_xlpm.adjRow, IF(ROW(_xlpm.startCell) + _xlpm.row &lt;= 0, 1, _xlpm.row),
_xlpm.adjCol, IF(COLUMN(_xlpm.startCell) + _xlpm.col &lt;= 0, 1, _xlpm.col),
_xlpm.ref, OFFSET(INDIRECT(AQ284),_xlpm.adjRow,_xlpm.adjCol,1,1),
ADDRESS(ROW(_xlpm.ref),COLUMN(_xlpm.ref),4,1))</f>
        <v>M31</v>
      </c>
      <c r="AS308" s="4" t="str" cm="1">
        <f t="array" aca="1" ref="AS308" ca="1">_xlfn.LET(
_xlpm.startCell, INDIRECT(AR284),
_xlpm.row, IF(_xlfn.XLOOKUP(LEFT(S284),$L$157:$L$164,$M$157:$M$164,,0,1),--RIGHT(S284)*_xlfn.XLOOKUP(LEFT(S284),$L$157:$L$164,$O$157:$O$164,,0,1),0),
_xlpm.col, IF(_xlfn.XLOOKUP(LEFT(S284),$L$157:$L$164,$N$157:$N$164,,0,1),--RIGHT(S284)*_xlfn.XLOOKUP(LEFT(S284),$L$157:$L$164,$P$157:$P$164,,0,1),0),
_xlpm.adjRow, IF(ROW(_xlpm.startCell) + _xlpm.row &lt;= 0, 1, _xlpm.row),
_xlpm.adjCol, IF(COLUMN(_xlpm.startCell) + _xlpm.col &lt;= 0, 1, _xlpm.col),
_xlpm.ref, OFFSET(INDIRECT(AR284),_xlpm.adjRow,_xlpm.adjCol,1,1),
ADDRESS(ROW(_xlpm.ref),COLUMN(_xlpm.ref),4,1))</f>
        <v>L26</v>
      </c>
      <c r="AT308" s="4" t="str" cm="1">
        <f t="array" aca="1" ref="AT308" ca="1">_xlfn.LET(
_xlpm.startCell, INDIRECT(AS284),
_xlpm.row, IF(_xlfn.XLOOKUP(LEFT(T284),$L$157:$L$164,$M$157:$M$164,,0,1),--RIGHT(T284)*_xlfn.XLOOKUP(LEFT(T284),$L$157:$L$164,$O$157:$O$164,,0,1),0),
_xlpm.col, IF(_xlfn.XLOOKUP(LEFT(T284),$L$157:$L$164,$N$157:$N$164,,0,1),--RIGHT(T284)*_xlfn.XLOOKUP(LEFT(T284),$L$157:$L$164,$P$157:$P$164,,0,1),0),
_xlpm.adjRow, IF(ROW(_xlpm.startCell) + _xlpm.row &lt;= 0, 1, _xlpm.row),
_xlpm.adjCol, IF(COLUMN(_xlpm.startCell) + _xlpm.col &lt;= 0, 1, _xlpm.col),
_xlpm.ref, OFFSET(INDIRECT(AS284),_xlpm.adjRow,_xlpm.adjCol,1,1),
ADDRESS(ROW(_xlpm.ref),COLUMN(_xlpm.ref),4,1))</f>
        <v>D26</v>
      </c>
      <c r="AU308" s="4" t="str" cm="1">
        <f t="array" aca="1" ref="AU308" ca="1">_xlfn.LET(
_xlpm.startCell, INDIRECT(AT284),
_xlpm.row, IF(_xlfn.XLOOKUP(LEFT(U284),$L$157:$L$164,$M$157:$M$164,,0,1),--RIGHT(U284)*_xlfn.XLOOKUP(LEFT(U284),$L$157:$L$164,$O$157:$O$164,,0,1),0),
_xlpm.col, IF(_xlfn.XLOOKUP(LEFT(U284),$L$157:$L$164,$N$157:$N$164,,0,1),--RIGHT(U284)*_xlfn.XLOOKUP(LEFT(U284),$L$157:$L$164,$P$157:$P$164,,0,1),0),
_xlpm.adjRow, IF(ROW(_xlpm.startCell) + _xlpm.row &lt;= 0, 1, _xlpm.row),
_xlpm.adjCol, IF(COLUMN(_xlpm.startCell) + _xlpm.col &lt;= 0, 1, _xlpm.col),
_xlpm.ref, OFFSET(INDIRECT(AT284),_xlpm.adjRow,_xlpm.adjCol,1,1),
ADDRESS(ROW(_xlpm.ref),COLUMN(_xlpm.ref),4,1))</f>
        <v>B29</v>
      </c>
      <c r="AV308" s="4" t="str" cm="1">
        <f t="array" aca="1" ref="AV308" ca="1">_xlfn.LET(
_xlpm.startCell, INDIRECT(AU284),
_xlpm.row, IF(_xlfn.XLOOKUP(LEFT(V284),$L$157:$L$164,$M$157:$M$164,,0,1),--RIGHT(V284)*_xlfn.XLOOKUP(LEFT(V284),$L$157:$L$164,$O$157:$O$164,,0,1),0),
_xlpm.col, IF(_xlfn.XLOOKUP(LEFT(V284),$L$157:$L$164,$N$157:$N$164,,0,1),--RIGHT(V284)*_xlfn.XLOOKUP(LEFT(V284),$L$157:$L$164,$P$157:$P$164,,0,1),0),
_xlpm.adjRow, IF(ROW(_xlpm.startCell) + _xlpm.row &lt;= 0, 1, _xlpm.row),
_xlpm.adjCol, IF(COLUMN(_xlpm.startCell) + _xlpm.col &lt;= 0, 1, _xlpm.col),
_xlpm.ref, OFFSET(INDIRECT(AU284),_xlpm.adjRow,_xlpm.adjCol,1,1),
ADDRESS(ROW(_xlpm.ref),COLUMN(_xlpm.ref),4,1))</f>
        <v>D26</v>
      </c>
      <c r="AW308" s="4" t="str" cm="1">
        <f t="array" aca="1" ref="AW308" ca="1">_xlfn.LET(
_xlpm.startCell, INDIRECT(AV284),
_xlpm.row, IF(_xlfn.XLOOKUP(LEFT(W284),$L$157:$L$164,$M$157:$M$164,,0,1),--RIGHT(W284)*_xlfn.XLOOKUP(LEFT(W284),$L$157:$L$164,$O$157:$O$164,,0,1),0),
_xlpm.col, IF(_xlfn.XLOOKUP(LEFT(W284),$L$157:$L$164,$N$157:$N$164,,0,1),--RIGHT(W284)*_xlfn.XLOOKUP(LEFT(W284),$L$157:$L$164,$P$157:$P$164,,0,1),0),
_xlpm.adjRow, IF(ROW(_xlpm.startCell) + _xlpm.row &lt;= 0, 1, _xlpm.row),
_xlpm.adjCol, IF(COLUMN(_xlpm.startCell) + _xlpm.col &lt;= 0, 1, _xlpm.col),
_xlpm.ref, OFFSET(INDIRECT(AV284),_xlpm.adjRow,_xlpm.adjCol,1,1),
ADDRESS(ROW(_xlpm.ref),COLUMN(_xlpm.ref),4,1))</f>
        <v>F32</v>
      </c>
      <c r="AX308" s="4" t="str" cm="1">
        <f t="array" aca="1" ref="AX308" ca="1">_xlfn.LET(
_xlpm.startCell, INDIRECT(AW284),
_xlpm.row, IF(_xlfn.XLOOKUP(LEFT(X284),$L$157:$L$164,$M$157:$M$164,,0,1),--RIGHT(X284)*_xlfn.XLOOKUP(LEFT(X284),$L$157:$L$164,$O$157:$O$164,,0,1),0),
_xlpm.col, IF(_xlfn.XLOOKUP(LEFT(X284),$L$157:$L$164,$N$157:$N$164,,0,1),--RIGHT(X284)*_xlfn.XLOOKUP(LEFT(X284),$L$157:$L$164,$P$157:$P$164,,0,1),0),
_xlpm.adjRow, IF(ROW(_xlpm.startCell) + _xlpm.row &lt;= 0, 1, _xlpm.row),
_xlpm.adjCol, IF(COLUMN(_xlpm.startCell) + _xlpm.col &lt;= 0, 1, _xlpm.col),
_xlpm.ref, OFFSET(INDIRECT(AW284),_xlpm.adjRow,_xlpm.adjCol,1,1),
ADDRESS(ROW(_xlpm.ref),COLUMN(_xlpm.ref),4,1))</f>
        <v>K22</v>
      </c>
      <c r="AY308" s="4" t="str" cm="1">
        <f t="array" aca="1" ref="AY308" ca="1">_xlfn.LET(
_xlpm.startCell, INDIRECT(AX284),
_xlpm.row, IF(_xlfn.XLOOKUP(LEFT(Y284),$L$157:$L$164,$M$157:$M$164,,0,1),--RIGHT(Y284)*_xlfn.XLOOKUP(LEFT(Y284),$L$157:$L$164,$O$157:$O$164,,0,1),0),
_xlpm.col, IF(_xlfn.XLOOKUP(LEFT(Y284),$L$157:$L$164,$N$157:$N$164,,0,1),--RIGHT(Y284)*_xlfn.XLOOKUP(LEFT(Y284),$L$157:$L$164,$P$157:$P$164,,0,1),0),
_xlpm.adjRow, IF(ROW(_xlpm.startCell) + _xlpm.row &lt;= 0, 1, _xlpm.row),
_xlpm.adjCol, IF(COLUMN(_xlpm.startCell) + _xlpm.col &lt;= 0, 1, _xlpm.col),
_xlpm.ref, OFFSET(INDIRECT(AX284),_xlpm.adjRow,_xlpm.adjCol,1,1),
ADDRESS(ROW(_xlpm.ref),COLUMN(_xlpm.ref),4,1))</f>
        <v>N22</v>
      </c>
      <c r="AZ308" s="4" t="str" cm="1">
        <f t="array" aca="1" ref="AZ308" ca="1">_xlfn.LET(
_xlpm.startCell, INDIRECT(AY284),
_xlpm.row, IF(_xlfn.XLOOKUP(LEFT(Z284),$L$157:$L$164,$M$157:$M$164,,0,1),--RIGHT(Z284)*_xlfn.XLOOKUP(LEFT(Z284),$L$157:$L$164,$O$157:$O$164,,0,1),0),
_xlpm.col, IF(_xlfn.XLOOKUP(LEFT(Z284),$L$157:$L$164,$N$157:$N$164,,0,1),--RIGHT(Z284)*_xlfn.XLOOKUP(LEFT(Z284),$L$157:$L$164,$P$157:$P$164,,0,1),0),
_xlpm.adjRow, IF(ROW(_xlpm.startCell) + _xlpm.row &lt;= 0, 1, _xlpm.row),
_xlpm.adjCol, IF(COLUMN(_xlpm.startCell) + _xlpm.col &lt;= 0, 1, _xlpm.col),
_xlpm.ref, OFFSET(INDIRECT(AY284),_xlpm.adjRow,_xlpm.adjCol,1,1),
ADDRESS(ROW(_xlpm.ref),COLUMN(_xlpm.ref),4,1))</f>
        <v>H22</v>
      </c>
      <c r="BA308" s="4" t="str" cm="1">
        <f t="array" aca="1" ref="BA308" ca="1">_xlfn.LET(
_xlpm.startCell, INDIRECT(AZ284),
_xlpm.row, IF(_xlfn.XLOOKUP(LEFT(AA284),$L$157:$L$164,$M$157:$M$164,,0,1),--RIGHT(AA284)*_xlfn.XLOOKUP(LEFT(AA284),$L$157:$L$164,$O$157:$O$164,,0,1),0),
_xlpm.col, IF(_xlfn.XLOOKUP(LEFT(AA284),$L$157:$L$164,$N$157:$N$164,,0,1),--RIGHT(AA284)*_xlfn.XLOOKUP(LEFT(AA284),$L$157:$L$164,$P$157:$P$164,,0,1),0),
_xlpm.adjRow, IF(ROW(_xlpm.startCell) + _xlpm.row &lt;= 0, 1, _xlpm.row),
_xlpm.adjCol, IF(COLUMN(_xlpm.startCell) + _xlpm.col &lt;= 0, 1, _xlpm.col),
_xlpm.ref, OFFSET(INDIRECT(AZ284),_xlpm.adjRow,_xlpm.adjCol,1,1),
ADDRESS(ROW(_xlpm.ref),COLUMN(_xlpm.ref),4,1))</f>
        <v>I14</v>
      </c>
      <c r="BB308" s="4" t="str" cm="1">
        <f t="array" aca="1" ref="BB308" ca="1">_xlfn.LET(
_xlpm.startCell, INDIRECT(BA284),
_xlpm.row, IF(_xlfn.XLOOKUP(LEFT(AB284),$L$157:$L$164,$M$157:$M$164,,0,1),--RIGHT(AB284)*_xlfn.XLOOKUP(LEFT(AB284),$L$157:$L$164,$O$157:$O$164,,0,1),0),
_xlpm.col, IF(_xlfn.XLOOKUP(LEFT(AB284),$L$157:$L$164,$N$157:$N$164,,0,1),--RIGHT(AB284)*_xlfn.XLOOKUP(LEFT(AB284),$L$157:$L$164,$P$157:$P$164,,0,1),0),
_xlpm.adjRow, IF(ROW(_xlpm.startCell) + _xlpm.row &lt;= 0, 1, _xlpm.row),
_xlpm.adjCol, IF(COLUMN(_xlpm.startCell) + _xlpm.col &lt;= 0, 1, _xlpm.col),
_xlpm.ref, OFFSET(INDIRECT(BA284),_xlpm.adjRow,_xlpm.adjCol,1,1),
ADDRESS(ROW(_xlpm.ref),COLUMN(_xlpm.ref),4,1))</f>
        <v>I7</v>
      </c>
      <c r="BC308" s="4" t="str" cm="1">
        <f t="array" aca="1" ref="BC308" ca="1">_xlfn.LET(
_xlpm.startCell, INDIRECT(BB284),
_xlpm.row, IF(_xlfn.XLOOKUP(LEFT(AC284),$L$157:$L$164,$M$157:$M$164,,0,1),--RIGHT(AC284)*_xlfn.XLOOKUP(LEFT(AC284),$L$157:$L$164,$O$157:$O$164,,0,1),0),
_xlpm.col, IF(_xlfn.XLOOKUP(LEFT(AC284),$L$157:$L$164,$N$157:$N$164,,0,1),--RIGHT(AC284)*_xlfn.XLOOKUP(LEFT(AC284),$L$157:$L$164,$P$157:$P$164,,0,1),0),
_xlpm.adjRow, IF(ROW(_xlpm.startCell) + _xlpm.row &lt;= 0, 1, _xlpm.row),
_xlpm.adjCol, IF(COLUMN(_xlpm.startCell) + _xlpm.col &lt;= 0, 1, _xlpm.col),
_xlpm.ref, OFFSET(INDIRECT(BB284),_xlpm.adjRow,_xlpm.adjCol,1,1),
ADDRESS(ROW(_xlpm.ref),COLUMN(_xlpm.ref),4,1))</f>
        <v>H7</v>
      </c>
      <c r="BD308" s="4" t="str" cm="1">
        <f t="array" aca="1" ref="BD308" ca="1">_xlfn.LET(
_xlpm.startCell, INDIRECT(BC284),
_xlpm.row, IF(_xlfn.XLOOKUP(LEFT(AD284),$L$157:$L$164,$M$157:$M$164,,0,1),--RIGHT(AD284)*_xlfn.XLOOKUP(LEFT(AD284),$L$157:$L$164,$O$157:$O$164,,0,1),0),
_xlpm.col, IF(_xlfn.XLOOKUP(LEFT(AD284),$L$157:$L$164,$N$157:$N$164,,0,1),--RIGHT(AD284)*_xlfn.XLOOKUP(LEFT(AD284),$L$157:$L$164,$P$157:$P$164,,0,1),0),
_xlpm.adjRow, IF(ROW(_xlpm.startCell) + _xlpm.row &lt;= 0, 1, _xlpm.row),
_xlpm.adjCol, IF(COLUMN(_xlpm.startCell) + _xlpm.col &lt;= 0, 1, _xlpm.col),
_xlpm.ref, OFFSET(INDIRECT(BC284),_xlpm.adjRow,_xlpm.adjCol,1,1),
ADDRESS(ROW(_xlpm.ref),COLUMN(_xlpm.ref),4,1))</f>
        <v>B8</v>
      </c>
      <c r="BE308" s="4" t="str" cm="1">
        <f t="array" aca="1" ref="BE308" ca="1">_xlfn.LET(
_xlpm.startCell, INDIRECT(BD284),
_xlpm.row, IF(_xlfn.XLOOKUP(LEFT(AE284),$L$157:$L$164,$M$157:$M$164,,0,1),--RIGHT(AE284)*_xlfn.XLOOKUP(LEFT(AE284),$L$157:$L$164,$O$157:$O$164,,0,1),0),
_xlpm.col, IF(_xlfn.XLOOKUP(LEFT(AE284),$L$157:$L$164,$N$157:$N$164,,0,1),--RIGHT(AE284)*_xlfn.XLOOKUP(LEFT(AE284),$L$157:$L$164,$P$157:$P$164,,0,1),0),
_xlpm.adjRow, IF(ROW(_xlpm.startCell) + _xlpm.row &lt;= 0, 1, _xlpm.row),
_xlpm.adjCol, IF(COLUMN(_xlpm.startCell) + _xlpm.col &lt;= 0, 1, _xlpm.col),
_xlpm.ref, OFFSET(INDIRECT(BD284),_xlpm.adjRow,_xlpm.adjCol,1,1),
ADDRESS(ROW(_xlpm.ref),COLUMN(_xlpm.ref),4,1))</f>
        <v>C10</v>
      </c>
      <c r="BF308" s="4" t="str" cm="1">
        <f t="array" aca="1" ref="BF308" ca="1">_xlfn.LET(
_xlpm.startCell, INDIRECT(BE284),
_xlpm.row, IF(_xlfn.XLOOKUP(LEFT(AF284),$L$157:$L$164,$M$157:$M$164,,0,1),--RIGHT(AF284)*_xlfn.XLOOKUP(LEFT(AF284),$L$157:$L$164,$O$157:$O$164,,0,1),0),
_xlpm.col, IF(_xlfn.XLOOKUP(LEFT(AF284),$L$157:$L$164,$N$157:$N$164,,0,1),--RIGHT(AF284)*_xlfn.XLOOKUP(LEFT(AF284),$L$157:$L$164,$P$157:$P$164,,0,1),0),
_xlpm.adjRow, IF(ROW(_xlpm.startCell) + _xlpm.row &lt;= 0, 1, _xlpm.row),
_xlpm.adjCol, IF(COLUMN(_xlpm.startCell) + _xlpm.col &lt;= 0, 1, _xlpm.col),
_xlpm.ref, OFFSET(INDIRECT(BE284),_xlpm.adjRow,_xlpm.adjCol,1,1),
ADDRESS(ROW(_xlpm.ref),COLUMN(_xlpm.ref),4,1))</f>
        <v>N19</v>
      </c>
      <c r="BG308" s="57"/>
      <c r="BH308" s="1" t="b">
        <f ca="1"/>
        <v>1</v>
      </c>
      <c r="BI308" s="1" t="b">
        <f ca="1"/>
        <v>1</v>
      </c>
      <c r="BJ308" s="1" t="b">
        <f ca="1"/>
        <v>0</v>
      </c>
      <c r="BK308" s="1" t="b">
        <f ca="1"/>
        <v>1</v>
      </c>
      <c r="BL308" s="1" t="b">
        <f ca="1"/>
        <v>1</v>
      </c>
      <c r="BM308" s="1" t="b">
        <f ca="1"/>
        <v>1</v>
      </c>
      <c r="BN308" s="5" t="b">
        <f ca="1"/>
        <v>0</v>
      </c>
      <c r="BO308" s="4" t="b">
        <f ca="1"/>
        <v>1</v>
      </c>
      <c r="BP308" s="1" t="b">
        <f ca="1"/>
        <v>0</v>
      </c>
      <c r="BQ308" s="1" t="b">
        <f ca="1"/>
        <v>0</v>
      </c>
      <c r="BR308" s="1" t="b">
        <f ca="1"/>
        <v>0</v>
      </c>
      <c r="BS308" s="1" t="b">
        <f ca="1"/>
        <v>1</v>
      </c>
      <c r="BT308" s="1" t="b">
        <f ca="1"/>
        <v>0</v>
      </c>
      <c r="BU308" s="1" t="b">
        <f ca="1"/>
        <v>0</v>
      </c>
      <c r="BV308" s="1" t="b">
        <f ca="1"/>
        <v>0</v>
      </c>
      <c r="BW308" s="1" t="b">
        <f ca="1"/>
        <v>0</v>
      </c>
      <c r="BX308" s="1" t="b">
        <f ca="1"/>
        <v>1</v>
      </c>
      <c r="BY308" s="1" t="b">
        <f ca="1"/>
        <v>1</v>
      </c>
      <c r="BZ308" s="1" t="b">
        <f ca="1"/>
        <v>1</v>
      </c>
      <c r="CA308" s="1" t="b">
        <f ca="1"/>
        <v>1</v>
      </c>
      <c r="CB308" s="1" t="b">
        <f ca="1"/>
        <v>0</v>
      </c>
      <c r="CC308" s="1" t="b">
        <f ca="1"/>
        <v>0</v>
      </c>
      <c r="CD308" s="1" t="b">
        <f ca="1"/>
        <v>0</v>
      </c>
      <c r="CE308" s="1" t="b">
        <f ca="1"/>
        <v>0</v>
      </c>
      <c r="CF308" s="1" t="b">
        <f ca="1"/>
        <v>1</v>
      </c>
      <c r="CG308" s="57"/>
      <c r="CH308" s="57"/>
      <c r="CI308" s="57"/>
      <c r="CJ308" s="57"/>
      <c r="CK308" s="57"/>
      <c r="CL308" s="57"/>
      <c r="CM308" s="57"/>
      <c r="CN308" s="57"/>
      <c r="CO308" s="57"/>
      <c r="CP308" s="57"/>
      <c r="CQ308" s="57"/>
      <c r="CR308" s="57"/>
      <c r="CS308" s="57"/>
      <c r="CT308" s="57"/>
      <c r="CU308" s="57"/>
      <c r="CV308" s="57"/>
      <c r="CW308" s="57"/>
      <c r="CX308" s="57"/>
      <c r="CY308" s="57"/>
      <c r="CZ308" s="57"/>
      <c r="DA308" s="57"/>
      <c r="DB308" s="57"/>
      <c r="DC308" s="57"/>
      <c r="DD308" s="57"/>
      <c r="DE308" s="57"/>
      <c r="DF308" s="57"/>
      <c r="DG308" s="57"/>
      <c r="DH308" s="57"/>
      <c r="DI308" s="57"/>
      <c r="DJ308" s="57"/>
      <c r="DK308" s="57"/>
      <c r="DL308" s="57"/>
      <c r="DM308" s="57"/>
      <c r="DN308" s="57"/>
      <c r="DO308" s="57"/>
      <c r="DP308" s="57"/>
      <c r="DQ308" s="57"/>
      <c r="DR308" s="57"/>
      <c r="DS308" s="57"/>
      <c r="DT308" s="57"/>
      <c r="DU308" s="57"/>
      <c r="DV308" s="57"/>
      <c r="DW308" s="57"/>
      <c r="DX308" s="57"/>
      <c r="DY308" s="57"/>
      <c r="DZ308" s="57"/>
      <c r="EA308" s="57"/>
      <c r="EB308" s="57"/>
      <c r="EC308" s="57"/>
      <c r="ED308" s="57"/>
      <c r="EE308" s="57"/>
      <c r="EF308" s="57"/>
      <c r="EG308" s="57"/>
      <c r="EH308" s="57"/>
      <c r="EI308" s="57"/>
      <c r="EJ308" s="57"/>
      <c r="EK308" s="57"/>
      <c r="EL308" s="57"/>
      <c r="EM308" s="57"/>
      <c r="EN308" s="57"/>
      <c r="EO308" s="57"/>
      <c r="EP308" s="57"/>
      <c r="EQ308" s="57"/>
      <c r="ER308" s="57"/>
      <c r="ES308" s="57"/>
      <c r="ET308" s="57"/>
      <c r="EU308" s="57"/>
      <c r="EV308" s="57"/>
      <c r="EW308" s="57"/>
      <c r="EX308" s="57"/>
      <c r="EY308" s="57"/>
      <c r="EZ308" s="57"/>
      <c r="FA308" s="57"/>
      <c r="FB308" s="57"/>
      <c r="FC308" s="57"/>
      <c r="FD308" s="57"/>
      <c r="FE308" s="57"/>
      <c r="FF308" s="57"/>
      <c r="FG308" s="57"/>
      <c r="FH308" s="57"/>
      <c r="FI308" s="57"/>
      <c r="FJ308" s="57"/>
      <c r="FK308" s="57"/>
      <c r="FL308" s="57"/>
      <c r="FM308" s="57"/>
      <c r="FN308" s="57"/>
      <c r="FO308" s="57"/>
      <c r="FP308" s="57"/>
      <c r="FQ308" s="57"/>
      <c r="FR308" s="57"/>
      <c r="FS308" s="57"/>
      <c r="FT308" s="57"/>
      <c r="FU308" s="57"/>
      <c r="FV308" s="57"/>
      <c r="FW308" s="57"/>
      <c r="FX308" s="57"/>
      <c r="FY308" s="57"/>
      <c r="FZ308" s="57"/>
      <c r="GA308" s="57"/>
      <c r="GB308" s="57"/>
      <c r="GC308" s="57"/>
      <c r="GD308" s="57"/>
      <c r="GE308" s="57"/>
      <c r="GF308" s="57"/>
      <c r="GG308" s="57"/>
      <c r="GH308" s="57"/>
      <c r="GI308" s="57"/>
      <c r="GJ308" s="57"/>
      <c r="GK308" s="57"/>
      <c r="GL308" s="57"/>
      <c r="GM308" s="57"/>
      <c r="GN308" s="57"/>
      <c r="GO308" s="57"/>
      <c r="GP308" s="57"/>
      <c r="GQ308" s="57"/>
      <c r="GR308" s="57"/>
      <c r="GS308" s="57"/>
      <c r="GT308" s="57"/>
      <c r="GU308" s="57"/>
      <c r="GV308" s="57"/>
      <c r="GW308" s="57"/>
      <c r="GX308" s="57"/>
      <c r="GY308" s="57"/>
      <c r="GZ308" s="57"/>
      <c r="HA308" s="57"/>
      <c r="HB308" s="57"/>
      <c r="HC308" s="57"/>
      <c r="HD308" s="57"/>
      <c r="HE308" s="57"/>
      <c r="HF308" s="57"/>
      <c r="HG308" s="57"/>
      <c r="HH308" s="57"/>
      <c r="HI308" s="57"/>
      <c r="HJ308" s="57"/>
      <c r="HK308" s="57"/>
      <c r="HL308" s="57"/>
      <c r="HM308" s="57"/>
      <c r="HN308" s="57"/>
      <c r="HO308" s="57"/>
      <c r="HP308" s="57"/>
      <c r="HQ308" s="57"/>
      <c r="HR308" s="57"/>
      <c r="HS308" s="57"/>
      <c r="HT308" s="57"/>
      <c r="HU308" s="57"/>
      <c r="HV308" s="57"/>
      <c r="HW308" s="57"/>
      <c r="HX308" s="57"/>
      <c r="HY308" s="57"/>
      <c r="HZ308" s="57"/>
      <c r="IA308" s="57"/>
      <c r="IB308" s="57"/>
      <c r="IC308" s="57"/>
      <c r="ID308" s="57"/>
      <c r="IE308" s="57"/>
      <c r="IF308" s="57"/>
      <c r="IG308" s="57"/>
      <c r="IH308" s="57"/>
      <c r="II308" s="57"/>
      <c r="IJ308" s="57"/>
      <c r="IK308" s="57"/>
      <c r="IL308" s="57"/>
      <c r="IM308" s="57"/>
      <c r="IN308" s="57"/>
      <c r="IO308" s="57"/>
      <c r="IP308" s="57"/>
      <c r="IQ308" s="57"/>
      <c r="IR308" s="57"/>
      <c r="IS308" s="57"/>
      <c r="IT308" s="57"/>
      <c r="IU308" s="57"/>
      <c r="IV308" s="57"/>
      <c r="IW308" s="57"/>
      <c r="IX308" s="57"/>
      <c r="IY308" s="57"/>
      <c r="IZ308" s="57"/>
      <c r="JA308" s="57"/>
      <c r="JB308" s="57"/>
      <c r="JC308" s="57"/>
      <c r="JD308" s="57"/>
      <c r="JE308" s="57"/>
      <c r="JF308" s="57"/>
      <c r="JG308" s="57"/>
      <c r="JH308" s="57"/>
      <c r="JI308" s="57"/>
      <c r="JJ308" s="57"/>
      <c r="JK308" s="57"/>
      <c r="JL308" s="57"/>
      <c r="JM308" s="57"/>
      <c r="JN308" s="57"/>
      <c r="JO308" s="57"/>
      <c r="JP308" s="57"/>
      <c r="JQ308" s="57"/>
      <c r="JR308" s="57"/>
      <c r="JS308" s="57"/>
      <c r="JT308" s="57"/>
      <c r="JU308" s="57"/>
      <c r="JV308" s="57"/>
      <c r="JW308" s="57"/>
      <c r="JX308" s="57"/>
      <c r="JY308" s="57"/>
      <c r="JZ308" s="57"/>
      <c r="KA308" s="57"/>
      <c r="KB308" s="57"/>
      <c r="KC308" s="57"/>
      <c r="KD308" s="57"/>
      <c r="KE308" s="57"/>
      <c r="KF308" s="57"/>
      <c r="KG308" s="57"/>
      <c r="KH308" s="57"/>
      <c r="KI308" s="57"/>
      <c r="KJ308" s="57"/>
      <c r="KK308" s="57"/>
      <c r="KL308" s="57"/>
      <c r="KM308" s="57"/>
      <c r="KN308" s="57"/>
      <c r="KO308" s="57"/>
      <c r="KP308" s="57"/>
      <c r="KQ308" s="57"/>
      <c r="KR308" s="57"/>
      <c r="KS308" s="57"/>
      <c r="KT308" s="57"/>
      <c r="KU308" s="57"/>
      <c r="KV308" s="57"/>
      <c r="KW308" s="57"/>
      <c r="KX308" s="57"/>
      <c r="KY308" s="57"/>
      <c r="KZ308" s="57"/>
      <c r="LA308" s="57"/>
      <c r="LB308" s="57"/>
      <c r="LC308" s="57"/>
      <c r="LD308" s="57"/>
      <c r="LE308" s="57"/>
      <c r="LF308" s="57"/>
      <c r="LG308" s="57"/>
      <c r="LH308" s="57"/>
      <c r="LI308" s="57"/>
      <c r="LJ308" s="57"/>
      <c r="LK308" s="57"/>
      <c r="LL308" s="57"/>
      <c r="LM308" s="57"/>
      <c r="LN308" s="57"/>
      <c r="LO308" s="57"/>
      <c r="LP308" s="57"/>
      <c r="LQ308" s="57"/>
      <c r="LR308" s="57"/>
      <c r="LS308" s="57"/>
      <c r="LT308" s="57"/>
      <c r="LU308" s="57"/>
      <c r="LV308" s="57"/>
      <c r="LW308" s="57"/>
      <c r="LX308" s="57"/>
      <c r="LY308" s="57"/>
      <c r="LZ308" s="57"/>
      <c r="MA308" s="57"/>
      <c r="MB308" s="57"/>
      <c r="MC308" s="57"/>
      <c r="MD308" s="57"/>
      <c r="ME308" s="57"/>
      <c r="MF308" s="57"/>
      <c r="MG308" s="57"/>
      <c r="MH308" s="57"/>
      <c r="MI308" s="57"/>
      <c r="MJ308" s="57"/>
      <c r="MK308" s="57"/>
      <c r="ML308" s="57"/>
      <c r="MM308" s="57"/>
      <c r="MN308" s="57"/>
      <c r="MO308" s="57"/>
      <c r="MP308" s="57"/>
      <c r="MQ308" s="57"/>
      <c r="MR308" s="57"/>
      <c r="MS308" s="57"/>
      <c r="MT308" s="57"/>
      <c r="MU308" s="57"/>
      <c r="MV308" s="57"/>
      <c r="MW308" s="57"/>
      <c r="MX308" s="57"/>
      <c r="MY308" s="57"/>
      <c r="MZ308" s="57"/>
      <c r="NA308" s="57"/>
      <c r="NB308" s="57"/>
      <c r="NC308" s="57"/>
      <c r="ND308" s="57"/>
      <c r="NE308" s="57"/>
      <c r="NF308" s="57"/>
      <c r="NG308" s="57"/>
      <c r="NH308" s="57"/>
      <c r="NI308" s="57"/>
      <c r="NJ308" s="57"/>
      <c r="NK308" s="57"/>
      <c r="NL308" s="57"/>
      <c r="NM308" s="57"/>
      <c r="NN308" s="57"/>
      <c r="NO308" s="57"/>
      <c r="NP308" s="57"/>
      <c r="NQ308" s="57"/>
      <c r="NR308" s="57"/>
      <c r="NS308" s="57"/>
      <c r="NT308" s="57"/>
      <c r="NU308" s="57"/>
      <c r="NV308" s="57"/>
      <c r="NW308" s="57"/>
      <c r="NX308" s="57"/>
      <c r="NY308" s="57"/>
      <c r="NZ308" s="57"/>
      <c r="OA308" s="57"/>
      <c r="OB308" s="57"/>
      <c r="OC308" s="57"/>
      <c r="OD308" s="57"/>
      <c r="OE308" s="57"/>
      <c r="OF308" s="57"/>
      <c r="OG308" s="57"/>
      <c r="OH308" s="57"/>
      <c r="OI308" s="57"/>
      <c r="OJ308" s="57"/>
      <c r="OK308" s="57"/>
      <c r="OL308" s="57"/>
      <c r="OM308" s="57"/>
      <c r="ON308" s="57"/>
      <c r="OO308" s="57"/>
      <c r="OP308" s="57"/>
      <c r="OQ308" s="57"/>
      <c r="OR308" s="57"/>
      <c r="OS308" s="57"/>
      <c r="OT308" s="57"/>
      <c r="OU308" s="57"/>
      <c r="OV308" s="57"/>
      <c r="OW308" s="57"/>
      <c r="OX308" s="57"/>
      <c r="OY308" s="57"/>
      <c r="OZ308" s="57"/>
    </row>
    <row r="309" spans="1:416" ht="26.25">
      <c r="A309" s="57"/>
      <c r="B309" s="57"/>
      <c r="C309" s="57"/>
      <c r="D309" s="57"/>
      <c r="E309" s="57"/>
      <c r="F309" s="57"/>
      <c r="G309" s="87"/>
      <c r="H309" s="57"/>
      <c r="I309" s="57"/>
      <c r="J309" s="57"/>
      <c r="K309" s="57"/>
      <c r="L309" s="57"/>
      <c r="M309" s="57"/>
      <c r="N309" s="57"/>
      <c r="O309" s="57"/>
      <c r="P309" s="57"/>
      <c r="Q309" s="57"/>
      <c r="R309" s="57"/>
      <c r="S309" s="57"/>
      <c r="T309" s="57"/>
      <c r="U309" s="57"/>
      <c r="V309" s="57"/>
      <c r="W309" s="57"/>
      <c r="X309" s="57"/>
      <c r="Y309" s="57"/>
      <c r="Z309" s="57"/>
      <c r="AA309" s="57"/>
      <c r="AB309" s="57"/>
      <c r="AC309" s="57"/>
      <c r="AD309" s="57"/>
      <c r="AE309" s="57"/>
      <c r="AF309" s="57"/>
      <c r="AG309" s="57"/>
      <c r="AH309" s="4" t="str" cm="1">
        <f t="array" aca="1" ref="AH309" ca="1">_xlfn.LET(
_xlpm.startCell, INDIRECT(G285),
_xlpm.row, IF(_xlfn.XLOOKUP(LEFT(H285),$L$157:$L$164,$M$157:$M$164,,0,1),--RIGHT(H285)*_xlfn.XLOOKUP(LEFT(H285),$L$157:$L$164,$O$157:$O$164,,0,1),0),
_xlpm.col, IF(_xlfn.XLOOKUP(LEFT(H285),$L$157:$L$164,$N$157:$N$164,,0,1),--RIGHT(H285)*_xlfn.XLOOKUP(LEFT(H285),$L$157:$L$164,$P$157:$P$164,,0,1),0),
_xlpm.adjRow, IF(ROW(_xlpm.startCell) + _xlpm.row &lt;= 0, 1, _xlpm.row),
_xlpm.adjCol, IF(COLUMN(_xlpm.startCell) + _xlpm.col &lt;= 0, 1, _xlpm.col),
_xlpm.ref, OFFSET(INDIRECT(G285),_xlpm.adjRow,_xlpm.adjCol,1,1),
ADDRESS(ROW(_xlpm.ref),COLUMN(_xlpm.ref),4,1))</f>
        <v>AX8</v>
      </c>
      <c r="AI309" s="4" t="str" cm="1">
        <f t="array" aca="1" ref="AI309" ca="1">_xlfn.LET(
_xlpm.startCell, INDIRECT(AH285),
_xlpm.row, IF(_xlfn.XLOOKUP(LEFT(I285),$L$157:$L$164,$M$157:$M$164,,0,1),--RIGHT(I285)*_xlfn.XLOOKUP(LEFT(I285),$L$157:$L$164,$O$157:$O$164,,0,1),0),
_xlpm.col, IF(_xlfn.XLOOKUP(LEFT(I285),$L$157:$L$164,$N$157:$N$164,,0,1),--RIGHT(I285)*_xlfn.XLOOKUP(LEFT(I285),$L$157:$L$164,$P$157:$P$164,,0,1),0),
_xlpm.adjRow, IF(ROW(_xlpm.startCell) + _xlpm.row &lt;= 0, 1, _xlpm.row),
_xlpm.adjCol, IF(COLUMN(_xlpm.startCell) + _xlpm.col &lt;= 0, 1, _xlpm.col),
_xlpm.ref, OFFSET(INDIRECT(AH285),_xlpm.adjRow,_xlpm.adjCol,1,1),
ADDRESS(ROW(_xlpm.ref),COLUMN(_xlpm.ref),4,1))</f>
        <v>AW9</v>
      </c>
      <c r="AJ309" s="4" t="str" cm="1">
        <f t="array" aca="1" ref="AJ309" ca="1">_xlfn.LET(
_xlpm.startCell, INDIRECT(AI285),
_xlpm.row, IF(_xlfn.XLOOKUP(LEFT(J285),$L$157:$L$164,$M$157:$M$164,,0,1),--RIGHT(J285)*_xlfn.XLOOKUP(LEFT(J285),$L$157:$L$164,$O$157:$O$164,,0,1),0),
_xlpm.col, IF(_xlfn.XLOOKUP(LEFT(J285),$L$157:$L$164,$N$157:$N$164,,0,1),--RIGHT(J285)*_xlfn.XLOOKUP(LEFT(J285),$L$157:$L$164,$P$157:$P$164,,0,1),0),
_xlpm.adjRow, IF(ROW(_xlpm.startCell) + _xlpm.row &lt;= 0, 1, _xlpm.row),
_xlpm.adjCol, IF(COLUMN(_xlpm.startCell) + _xlpm.col &lt;= 0, 1, _xlpm.col),
_xlpm.ref, OFFSET(INDIRECT(AI285),_xlpm.adjRow,_xlpm.adjCol,1,1),
ADDRESS(ROW(_xlpm.ref),COLUMN(_xlpm.ref),4,1))</f>
        <v>AY11</v>
      </c>
      <c r="AK309" s="4" t="str" cm="1">
        <f t="array" aca="1" ref="AK309" ca="1">_xlfn.LET(
_xlpm.startCell, INDIRECT(AJ285),
_xlpm.row, IF(_xlfn.XLOOKUP(LEFT(K285),$L$157:$L$164,$M$157:$M$164,,0,1),--RIGHT(K285)*_xlfn.XLOOKUP(LEFT(K285),$L$157:$L$164,$O$157:$O$164,,0,1),0),
_xlpm.col, IF(_xlfn.XLOOKUP(LEFT(K285),$L$157:$L$164,$N$157:$N$164,,0,1),--RIGHT(K285)*_xlfn.XLOOKUP(LEFT(K285),$L$157:$L$164,$P$157:$P$164,,0,1),0),
_xlpm.adjRow, IF(ROW(_xlpm.startCell) + _xlpm.row &lt;= 0, 1, _xlpm.row),
_xlpm.adjCol, IF(COLUMN(_xlpm.startCell) + _xlpm.col &lt;= 0, 1, _xlpm.col),
_xlpm.ref, OFFSET(INDIRECT(AJ285),_xlpm.adjRow,_xlpm.adjCol,1,1),
ADDRESS(ROW(_xlpm.ref),COLUMN(_xlpm.ref),4,1))</f>
        <v>AS11</v>
      </c>
      <c r="AL309" s="4" t="str" cm="1">
        <f t="array" aca="1" ref="AL309" ca="1">_xlfn.LET(
_xlpm.startCell, INDIRECT(AK285),
_xlpm.row, IF(_xlfn.XLOOKUP(LEFT(L285),$L$157:$L$164,$M$157:$M$164,,0,1),--RIGHT(L285)*_xlfn.XLOOKUP(LEFT(L285),$L$157:$L$164,$O$157:$O$164,,0,1),0),
_xlpm.col, IF(_xlfn.XLOOKUP(LEFT(L285),$L$157:$L$164,$N$157:$N$164,,0,1),--RIGHT(L285)*_xlfn.XLOOKUP(LEFT(L285),$L$157:$L$164,$P$157:$P$164,,0,1),0),
_xlpm.adjRow, IF(ROW(_xlpm.startCell) + _xlpm.row &lt;= 0, 1, _xlpm.row),
_xlpm.adjCol, IF(COLUMN(_xlpm.startCell) + _xlpm.col &lt;= 0, 1, _xlpm.col),
_xlpm.ref, OFFSET(INDIRECT(AK285),_xlpm.adjRow,_xlpm.adjCol,1,1),
ADDRESS(ROW(_xlpm.ref),COLUMN(_xlpm.ref),4,1))</f>
        <v>AZ11</v>
      </c>
      <c r="AM309" s="4" t="str" cm="1">
        <f t="array" aca="1" ref="AM309" ca="1">_xlfn.LET(
_xlpm.startCell, INDIRECT(AL285),
_xlpm.row, IF(_xlfn.XLOOKUP(LEFT(M285),$L$157:$L$164,$M$157:$M$164,,0,1),--RIGHT(M285)*_xlfn.XLOOKUP(LEFT(M285),$L$157:$L$164,$O$157:$O$164,,0,1),0),
_xlpm.col, IF(_xlfn.XLOOKUP(LEFT(M285),$L$157:$L$164,$N$157:$N$164,,0,1),--RIGHT(M285)*_xlfn.XLOOKUP(LEFT(M285),$L$157:$L$164,$P$157:$P$164,,0,1),0),
_xlpm.adjRow, IF(ROW(_xlpm.startCell) + _xlpm.row &lt;= 0, 1, _xlpm.row),
_xlpm.adjCol, IF(COLUMN(_xlpm.startCell) + _xlpm.col &lt;= 0, 1, _xlpm.col),
_xlpm.ref, OFFSET(INDIRECT(AL285),_xlpm.adjRow,_xlpm.adjCol,1,1),
ADDRESS(ROW(_xlpm.ref),COLUMN(_xlpm.ref),4,1))</f>
        <v>AZ10</v>
      </c>
      <c r="AN309" s="4" t="str" cm="1">
        <f t="array" aca="1" ref="AN309" ca="1">_xlfn.LET(
_xlpm.startCell, INDIRECT(AM285),
_xlpm.row, IF(_xlfn.XLOOKUP(LEFT(N285),$L$157:$L$164,$M$157:$M$164,,0,1),--RIGHT(N285)*_xlfn.XLOOKUP(LEFT(N285),$L$157:$L$164,$O$157:$O$164,,0,1),0),
_xlpm.col, IF(_xlfn.XLOOKUP(LEFT(N285),$L$157:$L$164,$N$157:$N$164,,0,1),--RIGHT(N285)*_xlfn.XLOOKUP(LEFT(N285),$L$157:$L$164,$P$157:$P$164,,0,1),0),
_xlpm.adjRow, IF(ROW(_xlpm.startCell) + _xlpm.row &lt;= 0, 1, _xlpm.row),
_xlpm.adjCol, IF(COLUMN(_xlpm.startCell) + _xlpm.col &lt;= 0, 1, _xlpm.col),
_xlpm.ref, OFFSET(INDIRECT(AM285),_xlpm.adjRow,_xlpm.adjCol,1,1),
ADDRESS(ROW(_xlpm.ref),COLUMN(_xlpm.ref),4,1))</f>
        <v>AZ5</v>
      </c>
      <c r="AO309" s="4" t="str" cm="1">
        <f t="array" aca="1" ref="AO309" ca="1">_xlfn.LET(
_xlpm.startCell, INDIRECT(AN285),
_xlpm.row, IF(_xlfn.XLOOKUP(LEFT(O285),$L$157:$L$164,$M$157:$M$164,,0,1),--RIGHT(O285)*_xlfn.XLOOKUP(LEFT(O285),$L$157:$L$164,$O$157:$O$164,,0,1),0),
_xlpm.col, IF(_xlfn.XLOOKUP(LEFT(O285),$L$157:$L$164,$N$157:$N$164,,0,1),--RIGHT(O285)*_xlfn.XLOOKUP(LEFT(O285),$L$157:$L$164,$P$157:$P$164,,0,1),0),
_xlpm.adjRow, IF(ROW(_xlpm.startCell) + _xlpm.row &lt;= 0, 1, _xlpm.row),
_xlpm.adjCol, IF(COLUMN(_xlpm.startCell) + _xlpm.col &lt;= 0, 1, _xlpm.col),
_xlpm.ref, OFFSET(INDIRECT(AN285),_xlpm.adjRow,_xlpm.adjCol,1,1),
ADDRESS(ROW(_xlpm.ref),COLUMN(_xlpm.ref),4,1))</f>
        <v>AV12</v>
      </c>
      <c r="AP309" s="4" t="str" cm="1">
        <f t="array" aca="1" ref="AP309" ca="1">_xlfn.LET(
_xlpm.startCell, INDIRECT(AO285),
_xlpm.row, IF(_xlfn.XLOOKUP(LEFT(P285),$L$157:$L$164,$M$157:$M$164,,0,1),--RIGHT(P285)*_xlfn.XLOOKUP(LEFT(P285),$L$157:$L$164,$O$157:$O$164,,0,1),0),
_xlpm.col, IF(_xlfn.XLOOKUP(LEFT(P285),$L$157:$L$164,$N$157:$N$164,,0,1),--RIGHT(P285)*_xlfn.XLOOKUP(LEFT(P285),$L$157:$L$164,$P$157:$P$164,,0,1),0),
_xlpm.adjRow, IF(ROW(_xlpm.startCell) + _xlpm.row &lt;= 0, 1, _xlpm.row),
_xlpm.adjCol, IF(COLUMN(_xlpm.startCell) + _xlpm.col &lt;= 0, 1, _xlpm.col),
_xlpm.ref, OFFSET(INDIRECT(AO285),_xlpm.adjRow,_xlpm.adjCol,1,1),
ADDRESS(ROW(_xlpm.ref),COLUMN(_xlpm.ref),4,1))</f>
        <v>AN12</v>
      </c>
      <c r="AQ309" s="4" t="str" cm="1">
        <f t="array" aca="1" ref="AQ309" ca="1">_xlfn.LET(
_xlpm.startCell, INDIRECT(AP285),
_xlpm.row, IF(_xlfn.XLOOKUP(LEFT(Q285),$L$157:$L$164,$M$157:$M$164,,0,1),--RIGHT(Q285)*_xlfn.XLOOKUP(LEFT(Q285),$L$157:$L$164,$O$157:$O$164,,0,1),0),
_xlpm.col, IF(_xlfn.XLOOKUP(LEFT(Q285),$L$157:$L$164,$N$157:$N$164,,0,1),--RIGHT(Q285)*_xlfn.XLOOKUP(LEFT(Q285),$L$157:$L$164,$P$157:$P$164,,0,1),0),
_xlpm.adjRow, IF(ROW(_xlpm.startCell) + _xlpm.row &lt;= 0, 1, _xlpm.row),
_xlpm.adjCol, IF(COLUMN(_xlpm.startCell) + _xlpm.col &lt;= 0, 1, _xlpm.col),
_xlpm.ref, OFFSET(INDIRECT(AP285),_xlpm.adjRow,_xlpm.adjCol,1,1),
ADDRESS(ROW(_xlpm.ref),COLUMN(_xlpm.ref),4,1))</f>
        <v>AM11</v>
      </c>
      <c r="AR309" s="4" t="str" cm="1">
        <f t="array" aca="1" ref="AR309" ca="1">_xlfn.LET(
_xlpm.startCell, INDIRECT(AQ285),
_xlpm.row, IF(_xlfn.XLOOKUP(LEFT(R285),$L$157:$L$164,$M$157:$M$164,,0,1),--RIGHT(R285)*_xlfn.XLOOKUP(LEFT(R285),$L$157:$L$164,$O$157:$O$164,,0,1),0),
_xlpm.col, IF(_xlfn.XLOOKUP(LEFT(R285),$L$157:$L$164,$N$157:$N$164,,0,1),--RIGHT(R285)*_xlfn.XLOOKUP(LEFT(R285),$L$157:$L$164,$P$157:$P$164,,0,1),0),
_xlpm.adjRow, IF(ROW(_xlpm.startCell) + _xlpm.row &lt;= 0, 1, _xlpm.row),
_xlpm.adjCol, IF(COLUMN(_xlpm.startCell) + _xlpm.col &lt;= 0, 1, _xlpm.col),
_xlpm.ref, OFFSET(INDIRECT(AQ285),_xlpm.adjRow,_xlpm.adjCol,1,1),
ADDRESS(ROW(_xlpm.ref),COLUMN(_xlpm.ref),4,1))</f>
        <v>AI11</v>
      </c>
      <c r="AS309" s="4" t="str" cm="1">
        <f t="array" aca="1" ref="AS309" ca="1">_xlfn.LET(
_xlpm.startCell, INDIRECT(AR285),
_xlpm.row, IF(_xlfn.XLOOKUP(LEFT(S285),$L$157:$L$164,$M$157:$M$164,,0,1),--RIGHT(S285)*_xlfn.XLOOKUP(LEFT(S285),$L$157:$L$164,$O$157:$O$164,,0,1),0),
_xlpm.col, IF(_xlfn.XLOOKUP(LEFT(S285),$L$157:$L$164,$N$157:$N$164,,0,1),--RIGHT(S285)*_xlfn.XLOOKUP(LEFT(S285),$L$157:$L$164,$P$157:$P$164,,0,1),0),
_xlpm.adjRow, IF(ROW(_xlpm.startCell) + _xlpm.row &lt;= 0, 1, _xlpm.row),
_xlpm.adjCol, IF(COLUMN(_xlpm.startCell) + _xlpm.col &lt;= 0, 1, _xlpm.col),
_xlpm.ref, OFFSET(INDIRECT(AR285),_xlpm.adjRow,_xlpm.adjCol,1,1),
ADDRESS(ROW(_xlpm.ref),COLUMN(_xlpm.ref),4,1))</f>
        <v>AI12</v>
      </c>
      <c r="AT309" s="4" t="str" cm="1">
        <f t="array" aca="1" ref="AT309" ca="1">_xlfn.LET(
_xlpm.startCell, INDIRECT(AS285),
_xlpm.row, IF(_xlfn.XLOOKUP(LEFT(T285),$L$157:$L$164,$M$157:$M$164,,0,1),--RIGHT(T285)*_xlfn.XLOOKUP(LEFT(T285),$L$157:$L$164,$O$157:$O$164,,0,1),0),
_xlpm.col, IF(_xlfn.XLOOKUP(LEFT(T285),$L$157:$L$164,$N$157:$N$164,,0,1),--RIGHT(T285)*_xlfn.XLOOKUP(LEFT(T285),$L$157:$L$164,$P$157:$P$164,,0,1),0),
_xlpm.adjRow, IF(ROW(_xlpm.startCell) + _xlpm.row &lt;= 0, 1, _xlpm.row),
_xlpm.adjCol, IF(COLUMN(_xlpm.startCell) + _xlpm.col &lt;= 0, 1, _xlpm.col),
_xlpm.ref, OFFSET(INDIRECT(AS285),_xlpm.adjRow,_xlpm.adjCol,1,1),
ADDRESS(ROW(_xlpm.ref),COLUMN(_xlpm.ref),4,1))</f>
        <v>AI18</v>
      </c>
      <c r="AU309" s="4" t="str" cm="1">
        <f t="array" aca="1" ref="AU309" ca="1">_xlfn.LET(
_xlpm.startCell, INDIRECT(AT285),
_xlpm.row, IF(_xlfn.XLOOKUP(LEFT(U285),$L$157:$L$164,$M$157:$M$164,,0,1),--RIGHT(U285)*_xlfn.XLOOKUP(LEFT(U285),$L$157:$L$164,$O$157:$O$164,,0,1),0),
_xlpm.col, IF(_xlfn.XLOOKUP(LEFT(U285),$L$157:$L$164,$N$157:$N$164,,0,1),--RIGHT(U285)*_xlfn.XLOOKUP(LEFT(U285),$L$157:$L$164,$P$157:$P$164,,0,1),0),
_xlpm.adjRow, IF(ROW(_xlpm.startCell) + _xlpm.row &lt;= 0, 1, _xlpm.row),
_xlpm.adjCol, IF(COLUMN(_xlpm.startCell) + _xlpm.col &lt;= 0, 1, _xlpm.col),
_xlpm.ref, OFFSET(INDIRECT(AT285),_xlpm.adjRow,_xlpm.adjCol,1,1),
ADDRESS(ROW(_xlpm.ref),COLUMN(_xlpm.ref),4,1))</f>
        <v>AR27</v>
      </c>
      <c r="AV309" s="4" t="str" cm="1">
        <f t="array" aca="1" ref="AV309" ca="1">_xlfn.LET(
_xlpm.startCell, INDIRECT(AU285),
_xlpm.row, IF(_xlfn.XLOOKUP(LEFT(V285),$L$157:$L$164,$M$157:$M$164,,0,1),--RIGHT(V285)*_xlfn.XLOOKUP(LEFT(V285),$L$157:$L$164,$O$157:$O$164,,0,1),0),
_xlpm.col, IF(_xlfn.XLOOKUP(LEFT(V285),$L$157:$L$164,$N$157:$N$164,,0,1),--RIGHT(V285)*_xlfn.XLOOKUP(LEFT(V285),$L$157:$L$164,$P$157:$P$164,,0,1),0),
_xlpm.adjRow, IF(ROW(_xlpm.startCell) + _xlpm.row &lt;= 0, 1, _xlpm.row),
_xlpm.adjCol, IF(COLUMN(_xlpm.startCell) + _xlpm.col &lt;= 0, 1, _xlpm.col),
_xlpm.ref, OFFSET(INDIRECT(AU285),_xlpm.adjRow,_xlpm.adjCol,1,1),
ADDRESS(ROW(_xlpm.ref),COLUMN(_xlpm.ref),4,1))</f>
        <v>AQ28</v>
      </c>
      <c r="AW309" s="4" t="str" cm="1">
        <f t="array" aca="1" ref="AW309" ca="1">_xlfn.LET(
_xlpm.startCell, INDIRECT(AV285),
_xlpm.row, IF(_xlfn.XLOOKUP(LEFT(W285),$L$157:$L$164,$M$157:$M$164,,0,1),--RIGHT(W285)*_xlfn.XLOOKUP(LEFT(W285),$L$157:$L$164,$O$157:$O$164,,0,1),0),
_xlpm.col, IF(_xlfn.XLOOKUP(LEFT(W285),$L$157:$L$164,$N$157:$N$164,,0,1),--RIGHT(W285)*_xlfn.XLOOKUP(LEFT(W285),$L$157:$L$164,$P$157:$P$164,,0,1),0),
_xlpm.adjRow, IF(ROW(_xlpm.startCell) + _xlpm.row &lt;= 0, 1, _xlpm.row),
_xlpm.adjCol, IF(COLUMN(_xlpm.startCell) + _xlpm.col &lt;= 0, 1, _xlpm.col),
_xlpm.ref, OFFSET(INDIRECT(AV285),_xlpm.adjRow,_xlpm.adjCol,1,1),
ADDRESS(ROW(_xlpm.ref),COLUMN(_xlpm.ref),4,1))</f>
        <v>AU23</v>
      </c>
      <c r="AX309" s="4" t="str" cm="1">
        <f t="array" aca="1" ref="AX309" ca="1">_xlfn.LET(
_xlpm.startCell, INDIRECT(AW285),
_xlpm.row, IF(_xlfn.XLOOKUP(LEFT(X285),$L$157:$L$164,$M$157:$M$164,,0,1),--RIGHT(X285)*_xlfn.XLOOKUP(LEFT(X285),$L$157:$L$164,$O$157:$O$164,,0,1),0),
_xlpm.col, IF(_xlfn.XLOOKUP(LEFT(X285),$L$157:$L$164,$N$157:$N$164,,0,1),--RIGHT(X285)*_xlfn.XLOOKUP(LEFT(X285),$L$157:$L$164,$P$157:$P$164,,0,1),0),
_xlpm.adjRow, IF(ROW(_xlpm.startCell) + _xlpm.row &lt;= 0, 1, _xlpm.row),
_xlpm.adjCol, IF(COLUMN(_xlpm.startCell) + _xlpm.col &lt;= 0, 1, _xlpm.col),
_xlpm.ref, OFFSET(INDIRECT(AW285),_xlpm.adjRow,_xlpm.adjCol,1,1),
ADDRESS(ROW(_xlpm.ref),COLUMN(_xlpm.ref),4,1))</f>
        <v>AZ23</v>
      </c>
      <c r="AY309" s="4" t="str" cm="1">
        <f t="array" aca="1" ref="AY309" ca="1">_xlfn.LET(
_xlpm.startCell, INDIRECT(AX285),
_xlpm.row, IF(_xlfn.XLOOKUP(LEFT(Y285),$L$157:$L$164,$M$157:$M$164,,0,1),--RIGHT(Y285)*_xlfn.XLOOKUP(LEFT(Y285),$L$157:$L$164,$O$157:$O$164,,0,1),0),
_xlpm.col, IF(_xlfn.XLOOKUP(LEFT(Y285),$L$157:$L$164,$N$157:$N$164,,0,1),--RIGHT(Y285)*_xlfn.XLOOKUP(LEFT(Y285),$L$157:$L$164,$P$157:$P$164,,0,1),0),
_xlpm.adjRow, IF(ROW(_xlpm.startCell) + _xlpm.row &lt;= 0, 1, _xlpm.row),
_xlpm.adjCol, IF(COLUMN(_xlpm.startCell) + _xlpm.col &lt;= 0, 1, _xlpm.col),
_xlpm.ref, OFFSET(INDIRECT(AX285),_xlpm.adjRow,_xlpm.adjCol,1,1),
ADDRESS(ROW(_xlpm.ref),COLUMN(_xlpm.ref),4,1))</f>
        <v>BF29</v>
      </c>
      <c r="AZ309" s="4" t="str" cm="1">
        <f t="array" aca="1" ref="AZ309" ca="1">_xlfn.LET(
_xlpm.startCell, INDIRECT(AY285),
_xlpm.row, IF(_xlfn.XLOOKUP(LEFT(Z285),$L$157:$L$164,$M$157:$M$164,,0,1),--RIGHT(Z285)*_xlfn.XLOOKUP(LEFT(Z285),$L$157:$L$164,$O$157:$O$164,,0,1),0),
_xlpm.col, IF(_xlfn.XLOOKUP(LEFT(Z285),$L$157:$L$164,$N$157:$N$164,,0,1),--RIGHT(Z285)*_xlfn.XLOOKUP(LEFT(Z285),$L$157:$L$164,$P$157:$P$164,,0,1),0),
_xlpm.adjRow, IF(ROW(_xlpm.startCell) + _xlpm.row &lt;= 0, 1, _xlpm.row),
_xlpm.adjCol, IF(COLUMN(_xlpm.startCell) + _xlpm.col &lt;= 0, 1, _xlpm.col),
_xlpm.ref, OFFSET(INDIRECT(AY285),_xlpm.adjRow,_xlpm.adjCol,1,1),
ADDRESS(ROW(_xlpm.ref),COLUMN(_xlpm.ref),4,1))</f>
        <v>BF35</v>
      </c>
      <c r="BA309" s="4" t="str" cm="1">
        <f t="array" aca="1" ref="BA309" ca="1">_xlfn.LET(
_xlpm.startCell, INDIRECT(AZ285),
_xlpm.row, IF(_xlfn.XLOOKUP(LEFT(AA285),$L$157:$L$164,$M$157:$M$164,,0,1),--RIGHT(AA285)*_xlfn.XLOOKUP(LEFT(AA285),$L$157:$L$164,$O$157:$O$164,,0,1),0),
_xlpm.col, IF(_xlfn.XLOOKUP(LEFT(AA285),$L$157:$L$164,$N$157:$N$164,,0,1),--RIGHT(AA285)*_xlfn.XLOOKUP(LEFT(AA285),$L$157:$L$164,$P$157:$P$164,,0,1),0),
_xlpm.adjRow, IF(ROW(_xlpm.startCell) + _xlpm.row &lt;= 0, 1, _xlpm.row),
_xlpm.adjCol, IF(COLUMN(_xlpm.startCell) + _xlpm.col &lt;= 0, 1, _xlpm.col),
_xlpm.ref, OFFSET(INDIRECT(AZ285),_xlpm.adjRow,_xlpm.adjCol,1,1),
ADDRESS(ROW(_xlpm.ref),COLUMN(_xlpm.ref),4,1))</f>
        <v>BE28</v>
      </c>
      <c r="BB309" s="4" t="str" cm="1">
        <f t="array" aca="1" ref="BB309" ca="1">_xlfn.LET(
_xlpm.startCell, INDIRECT(BA285),
_xlpm.row, IF(_xlfn.XLOOKUP(LEFT(AB285),$L$157:$L$164,$M$157:$M$164,,0,1),--RIGHT(AB285)*_xlfn.XLOOKUP(LEFT(AB285),$L$157:$L$164,$O$157:$O$164,,0,1),0),
_xlpm.col, IF(_xlfn.XLOOKUP(LEFT(AB285),$L$157:$L$164,$N$157:$N$164,,0,1),--RIGHT(AB285)*_xlfn.XLOOKUP(LEFT(AB285),$L$157:$L$164,$P$157:$P$164,,0,1),0),
_xlpm.adjRow, IF(ROW(_xlpm.startCell) + _xlpm.row &lt;= 0, 1, _xlpm.row),
_xlpm.adjCol, IF(COLUMN(_xlpm.startCell) + _xlpm.col &lt;= 0, 1, _xlpm.col),
_xlpm.ref, OFFSET(INDIRECT(BA285),_xlpm.adjRow,_xlpm.adjCol,1,1),
ADDRESS(ROW(_xlpm.ref),COLUMN(_xlpm.ref),4,1))</f>
        <v>BF28</v>
      </c>
      <c r="BC309" s="4" t="str" cm="1">
        <f t="array" aca="1" ref="BC309" ca="1">_xlfn.LET(
_xlpm.startCell, INDIRECT(BB285),
_xlpm.row, IF(_xlfn.XLOOKUP(LEFT(AC285),$L$157:$L$164,$M$157:$M$164,,0,1),--RIGHT(AC285)*_xlfn.XLOOKUP(LEFT(AC285),$L$157:$L$164,$O$157:$O$164,,0,1),0),
_xlpm.col, IF(_xlfn.XLOOKUP(LEFT(AC285),$L$157:$L$164,$N$157:$N$164,,0,1),--RIGHT(AC285)*_xlfn.XLOOKUP(LEFT(AC285),$L$157:$L$164,$P$157:$P$164,,0,1),0),
_xlpm.adjRow, IF(ROW(_xlpm.startCell) + _xlpm.row &lt;= 0, 1, _xlpm.row),
_xlpm.adjCol, IF(COLUMN(_xlpm.startCell) + _xlpm.col &lt;= 0, 1, _xlpm.col),
_xlpm.ref, OFFSET(INDIRECT(BB285),_xlpm.adjRow,_xlpm.adjCol,1,1),
ADDRESS(ROW(_xlpm.ref),COLUMN(_xlpm.ref),4,1))</f>
        <v>BC24</v>
      </c>
      <c r="BD309" s="4" t="str" cm="1">
        <f t="array" aca="1" ref="BD309" ca="1">_xlfn.LET(
_xlpm.startCell, INDIRECT(BC285),
_xlpm.row, IF(_xlfn.XLOOKUP(LEFT(AD285),$L$157:$L$164,$M$157:$M$164,,0,1),--RIGHT(AD285)*_xlfn.XLOOKUP(LEFT(AD285),$L$157:$L$164,$O$157:$O$164,,0,1),0),
_xlpm.col, IF(_xlfn.XLOOKUP(LEFT(AD285),$L$157:$L$164,$N$157:$N$164,,0,1),--RIGHT(AD285)*_xlfn.XLOOKUP(LEFT(AD285),$L$157:$L$164,$P$157:$P$164,,0,1),0),
_xlpm.adjRow, IF(ROW(_xlpm.startCell) + _xlpm.row &lt;= 0, 1, _xlpm.row),
_xlpm.adjCol, IF(COLUMN(_xlpm.startCell) + _xlpm.col &lt;= 0, 1, _xlpm.col),
_xlpm.ref, OFFSET(INDIRECT(BC285),_xlpm.adjRow,_xlpm.adjCol,1,1),
ADDRESS(ROW(_xlpm.ref),COLUMN(_xlpm.ref),4,1))</f>
        <v>BD23</v>
      </c>
      <c r="BE309" s="4" t="str" cm="1">
        <f t="array" aca="1" ref="BE309" ca="1">_xlfn.LET(
_xlpm.startCell, INDIRECT(BD285),
_xlpm.row, IF(_xlfn.XLOOKUP(LEFT(AE285),$L$157:$L$164,$M$157:$M$164,,0,1),--RIGHT(AE285)*_xlfn.XLOOKUP(LEFT(AE285),$L$157:$L$164,$O$157:$O$164,,0,1),0),
_xlpm.col, IF(_xlfn.XLOOKUP(LEFT(AE285),$L$157:$L$164,$N$157:$N$164,,0,1),--RIGHT(AE285)*_xlfn.XLOOKUP(LEFT(AE285),$L$157:$L$164,$P$157:$P$164,,0,1),0),
_xlpm.adjRow, IF(ROW(_xlpm.startCell) + _xlpm.row &lt;= 0, 1, _xlpm.row),
_xlpm.adjCol, IF(COLUMN(_xlpm.startCell) + _xlpm.col &lt;= 0, 1, _xlpm.col),
_xlpm.ref, OFFSET(INDIRECT(BD285),_xlpm.adjRow,_xlpm.adjCol,1,1),
ADDRESS(ROW(_xlpm.ref),COLUMN(_xlpm.ref),4,1))</f>
        <v>BJ17</v>
      </c>
      <c r="BF309" s="4" t="str" cm="1">
        <f t="array" aca="1" ref="BF309" ca="1">_xlfn.LET(
_xlpm.startCell, INDIRECT(BE285),
_xlpm.row, IF(_xlfn.XLOOKUP(LEFT(AF285),$L$157:$L$164,$M$157:$M$164,,0,1),--RIGHT(AF285)*_xlfn.XLOOKUP(LEFT(AF285),$L$157:$L$164,$O$157:$O$164,,0,1),0),
_xlpm.col, IF(_xlfn.XLOOKUP(LEFT(AF285),$L$157:$L$164,$N$157:$N$164,,0,1),--RIGHT(AF285)*_xlfn.XLOOKUP(LEFT(AF285),$L$157:$L$164,$P$157:$P$164,,0,1),0),
_xlpm.adjRow, IF(ROW(_xlpm.startCell) + _xlpm.row &lt;= 0, 1, _xlpm.row),
_xlpm.adjCol, IF(COLUMN(_xlpm.startCell) + _xlpm.col &lt;= 0, 1, _xlpm.col),
_xlpm.ref, OFFSET(INDIRECT(BE285),_xlpm.adjRow,_xlpm.adjCol,1,1),
ADDRESS(ROW(_xlpm.ref),COLUMN(_xlpm.ref),4,1))</f>
        <v>BJ18</v>
      </c>
      <c r="BG309" s="57"/>
      <c r="BH309" s="1" t="b">
        <f ca="1"/>
        <v>1</v>
      </c>
      <c r="BI309" s="1" t="b">
        <f ca="1"/>
        <v>1</v>
      </c>
      <c r="BJ309" s="1" t="b">
        <f ca="1"/>
        <v>1</v>
      </c>
      <c r="BK309" s="1" t="b">
        <f ca="1"/>
        <v>1</v>
      </c>
      <c r="BL309" s="1" t="b">
        <f ca="1"/>
        <v>1</v>
      </c>
      <c r="BM309" s="1" t="b">
        <f ca="1"/>
        <v>1</v>
      </c>
      <c r="BN309" s="5" t="b">
        <f ca="1"/>
        <v>0</v>
      </c>
      <c r="BO309" s="4" t="b">
        <f ca="1"/>
        <v>1</v>
      </c>
      <c r="BP309" s="1" t="b">
        <f ca="1"/>
        <v>1</v>
      </c>
      <c r="BQ309" s="1" t="b">
        <f ca="1"/>
        <v>1</v>
      </c>
      <c r="BR309" s="1" t="b">
        <f ca="1"/>
        <v>1</v>
      </c>
      <c r="BS309" s="1" t="b">
        <f ca="1"/>
        <v>1</v>
      </c>
      <c r="BT309" s="1" t="b">
        <f ca="1"/>
        <v>1</v>
      </c>
      <c r="BU309" s="1" t="b">
        <f ca="1"/>
        <v>1</v>
      </c>
      <c r="BV309" s="1" t="b">
        <f ca="1"/>
        <v>0</v>
      </c>
      <c r="BW309" s="1" t="b">
        <f ca="1"/>
        <v>1</v>
      </c>
      <c r="BX309" s="1" t="b">
        <f ca="1"/>
        <v>1</v>
      </c>
      <c r="BY309" s="1" t="b">
        <f ca="1"/>
        <v>0</v>
      </c>
      <c r="BZ309" s="1" t="b">
        <f ca="1"/>
        <v>0</v>
      </c>
      <c r="CA309" s="1" t="b">
        <f ca="1"/>
        <v>0</v>
      </c>
      <c r="CB309" s="1" t="b">
        <f ca="1"/>
        <v>0</v>
      </c>
      <c r="CC309" s="1" t="b">
        <f ca="1"/>
        <v>1</v>
      </c>
      <c r="CD309" s="1" t="b">
        <f ca="1"/>
        <v>1</v>
      </c>
      <c r="CE309" s="1" t="b">
        <f ca="1"/>
        <v>1</v>
      </c>
      <c r="CF309" s="1" t="b">
        <f ca="1"/>
        <v>1</v>
      </c>
      <c r="CG309" s="57"/>
      <c r="CH309" s="57"/>
      <c r="CI309" s="57"/>
      <c r="CJ309" s="57"/>
      <c r="CK309" s="57"/>
      <c r="CL309" s="57"/>
      <c r="CM309" s="57"/>
      <c r="CN309" s="57"/>
      <c r="CO309" s="57"/>
      <c r="CP309" s="57"/>
      <c r="CQ309" s="57"/>
      <c r="CR309" s="57"/>
      <c r="CS309" s="57"/>
      <c r="CT309" s="57"/>
      <c r="CU309" s="57"/>
      <c r="CV309" s="57"/>
      <c r="CW309" s="57"/>
      <c r="CX309" s="57"/>
      <c r="CY309" s="57"/>
      <c r="CZ309" s="57"/>
      <c r="DA309" s="57"/>
      <c r="DB309" s="57"/>
      <c r="DC309" s="57"/>
      <c r="DD309" s="57"/>
      <c r="DE309" s="57"/>
      <c r="DF309" s="57"/>
      <c r="DG309" s="57"/>
      <c r="DH309" s="57"/>
      <c r="DI309" s="57"/>
      <c r="DJ309" s="57"/>
      <c r="DK309" s="57"/>
      <c r="DL309" s="57"/>
      <c r="DM309" s="57"/>
      <c r="DN309" s="57"/>
      <c r="DO309" s="57"/>
      <c r="DP309" s="57"/>
      <c r="DQ309" s="57"/>
      <c r="DR309" s="57"/>
      <c r="DS309" s="57"/>
      <c r="DT309" s="57"/>
      <c r="DU309" s="57"/>
      <c r="DV309" s="57"/>
      <c r="DW309" s="57"/>
      <c r="DX309" s="57"/>
      <c r="DY309" s="57"/>
      <c r="DZ309" s="57"/>
      <c r="EA309" s="57"/>
      <c r="EB309" s="57"/>
      <c r="EC309" s="57"/>
      <c r="ED309" s="57"/>
      <c r="EE309" s="57"/>
      <c r="EF309" s="57"/>
      <c r="EG309" s="57"/>
      <c r="EH309" s="57"/>
      <c r="EI309" s="57"/>
      <c r="EJ309" s="57"/>
      <c r="EK309" s="57"/>
      <c r="EL309" s="57"/>
      <c r="EM309" s="57"/>
      <c r="EN309" s="57"/>
      <c r="EO309" s="57"/>
      <c r="EP309" s="57"/>
      <c r="EQ309" s="57"/>
      <c r="ER309" s="57"/>
      <c r="ES309" s="57"/>
      <c r="ET309" s="57"/>
      <c r="EU309" s="57"/>
      <c r="EV309" s="57"/>
      <c r="EW309" s="57"/>
      <c r="EX309" s="57"/>
      <c r="EY309" s="57"/>
      <c r="EZ309" s="57"/>
      <c r="FA309" s="57"/>
      <c r="FB309" s="57"/>
      <c r="FC309" s="57"/>
      <c r="FD309" s="57"/>
      <c r="FE309" s="57"/>
      <c r="FF309" s="57"/>
      <c r="FG309" s="57"/>
      <c r="FH309" s="57"/>
      <c r="FI309" s="57"/>
      <c r="FJ309" s="57"/>
      <c r="FK309" s="57"/>
      <c r="FL309" s="57"/>
      <c r="FM309" s="57"/>
      <c r="FN309" s="57"/>
      <c r="FO309" s="57"/>
      <c r="FP309" s="57"/>
      <c r="FQ309" s="57"/>
      <c r="FR309" s="57"/>
      <c r="FS309" s="57"/>
      <c r="FT309" s="57"/>
      <c r="FU309" s="57"/>
      <c r="FV309" s="57"/>
      <c r="FW309" s="57"/>
      <c r="FX309" s="57"/>
      <c r="FY309" s="57"/>
      <c r="FZ309" s="57"/>
      <c r="GA309" s="57"/>
      <c r="GB309" s="57"/>
      <c r="GC309" s="57"/>
      <c r="GD309" s="57"/>
      <c r="GE309" s="57"/>
      <c r="GF309" s="57"/>
      <c r="GG309" s="57"/>
      <c r="GH309" s="57"/>
      <c r="GI309" s="57"/>
      <c r="GJ309" s="57"/>
      <c r="GK309" s="57"/>
      <c r="GL309" s="57"/>
      <c r="GM309" s="57"/>
      <c r="GN309" s="57"/>
      <c r="GO309" s="57"/>
      <c r="GP309" s="57"/>
      <c r="GQ309" s="57"/>
      <c r="GR309" s="57"/>
      <c r="GS309" s="57"/>
      <c r="GT309" s="57"/>
      <c r="GU309" s="57"/>
      <c r="GV309" s="57"/>
      <c r="GW309" s="57"/>
      <c r="GX309" s="57"/>
      <c r="GY309" s="57"/>
      <c r="GZ309" s="57"/>
      <c r="HA309" s="57"/>
      <c r="HB309" s="57"/>
      <c r="HC309" s="57"/>
      <c r="HD309" s="57"/>
      <c r="HE309" s="57"/>
      <c r="HF309" s="57"/>
      <c r="HG309" s="57"/>
      <c r="HH309" s="57"/>
      <c r="HI309" s="57"/>
      <c r="HJ309" s="57"/>
      <c r="HK309" s="57"/>
      <c r="HL309" s="57"/>
      <c r="HM309" s="57"/>
      <c r="HN309" s="57"/>
      <c r="HO309" s="57"/>
      <c r="HP309" s="57"/>
      <c r="HQ309" s="57"/>
      <c r="HR309" s="57"/>
      <c r="HS309" s="57"/>
      <c r="HT309" s="57"/>
      <c r="HU309" s="57"/>
      <c r="HV309" s="57"/>
      <c r="HW309" s="57"/>
      <c r="HX309" s="57"/>
      <c r="HY309" s="57"/>
      <c r="HZ309" s="57"/>
      <c r="IA309" s="57"/>
      <c r="IB309" s="57"/>
      <c r="IC309" s="57"/>
      <c r="ID309" s="57"/>
      <c r="IE309" s="57"/>
      <c r="IF309" s="57"/>
      <c r="IG309" s="57"/>
      <c r="IH309" s="57"/>
      <c r="II309" s="57"/>
      <c r="IJ309" s="57"/>
      <c r="IK309" s="57"/>
      <c r="IL309" s="57"/>
      <c r="IM309" s="57"/>
      <c r="IN309" s="57"/>
      <c r="IO309" s="57"/>
      <c r="IP309" s="57"/>
      <c r="IQ309" s="57"/>
      <c r="IR309" s="57"/>
      <c r="IS309" s="57"/>
      <c r="IT309" s="57"/>
      <c r="IU309" s="57"/>
      <c r="IV309" s="57"/>
      <c r="IW309" s="57"/>
      <c r="IX309" s="57"/>
      <c r="IY309" s="57"/>
      <c r="IZ309" s="57"/>
      <c r="JA309" s="57"/>
      <c r="JB309" s="57"/>
      <c r="JC309" s="57"/>
      <c r="JD309" s="57"/>
      <c r="JE309" s="57"/>
      <c r="JF309" s="57"/>
      <c r="JG309" s="57"/>
      <c r="JH309" s="57"/>
      <c r="JI309" s="57"/>
      <c r="JJ309" s="57"/>
      <c r="JK309" s="57"/>
      <c r="JL309" s="57"/>
      <c r="JM309" s="57"/>
      <c r="JN309" s="57"/>
      <c r="JO309" s="57"/>
      <c r="JP309" s="57"/>
      <c r="JQ309" s="57"/>
      <c r="JR309" s="57"/>
      <c r="JS309" s="57"/>
      <c r="JT309" s="57"/>
      <c r="JU309" s="57"/>
      <c r="JV309" s="57"/>
      <c r="JW309" s="57"/>
      <c r="JX309" s="57"/>
      <c r="JY309" s="57"/>
      <c r="JZ309" s="57"/>
      <c r="KA309" s="57"/>
      <c r="KB309" s="57"/>
      <c r="KC309" s="57"/>
      <c r="KD309" s="57"/>
      <c r="KE309" s="57"/>
      <c r="KF309" s="57"/>
      <c r="KG309" s="57"/>
      <c r="KH309" s="57"/>
      <c r="KI309" s="57"/>
      <c r="KJ309" s="57"/>
      <c r="KK309" s="57"/>
      <c r="KL309" s="57"/>
      <c r="KM309" s="57"/>
      <c r="KN309" s="57"/>
      <c r="KO309" s="57"/>
      <c r="KP309" s="57"/>
      <c r="KQ309" s="57"/>
      <c r="KR309" s="57"/>
      <c r="KS309" s="57"/>
      <c r="KT309" s="57"/>
      <c r="KU309" s="57"/>
      <c r="KV309" s="57"/>
      <c r="KW309" s="57"/>
      <c r="KX309" s="57"/>
      <c r="KY309" s="57"/>
      <c r="KZ309" s="57"/>
      <c r="LA309" s="57"/>
      <c r="LB309" s="57"/>
      <c r="LC309" s="57"/>
      <c r="LD309" s="57"/>
      <c r="LE309" s="57"/>
      <c r="LF309" s="57"/>
      <c r="LG309" s="57"/>
      <c r="LH309" s="57"/>
      <c r="LI309" s="57"/>
      <c r="LJ309" s="57"/>
      <c r="LK309" s="57"/>
      <c r="LL309" s="57"/>
      <c r="LM309" s="57"/>
      <c r="LN309" s="57"/>
      <c r="LO309" s="57"/>
      <c r="LP309" s="57"/>
      <c r="LQ309" s="57"/>
      <c r="LR309" s="57"/>
      <c r="LS309" s="57"/>
      <c r="LT309" s="57"/>
      <c r="LU309" s="57"/>
      <c r="LV309" s="57"/>
      <c r="LW309" s="57"/>
      <c r="LX309" s="57"/>
      <c r="LY309" s="57"/>
      <c r="LZ309" s="57"/>
      <c r="MA309" s="57"/>
      <c r="MB309" s="57"/>
      <c r="MC309" s="57"/>
      <c r="MD309" s="57"/>
      <c r="ME309" s="57"/>
      <c r="MF309" s="57"/>
      <c r="MG309" s="57"/>
      <c r="MH309" s="57"/>
      <c r="MI309" s="57"/>
      <c r="MJ309" s="57"/>
      <c r="MK309" s="57"/>
      <c r="ML309" s="57"/>
      <c r="MM309" s="57"/>
      <c r="MN309" s="57"/>
      <c r="MO309" s="57"/>
      <c r="MP309" s="57"/>
      <c r="MQ309" s="57"/>
      <c r="MR309" s="57"/>
      <c r="MS309" s="57"/>
      <c r="MT309" s="57"/>
      <c r="MU309" s="57"/>
      <c r="MV309" s="57"/>
      <c r="MW309" s="57"/>
      <c r="MX309" s="57"/>
      <c r="MY309" s="57"/>
      <c r="MZ309" s="57"/>
      <c r="NA309" s="57"/>
      <c r="NB309" s="57"/>
      <c r="NC309" s="57"/>
      <c r="ND309" s="57"/>
      <c r="NE309" s="57"/>
      <c r="NF309" s="57"/>
      <c r="NG309" s="57"/>
      <c r="NH309" s="57"/>
      <c r="NI309" s="57"/>
      <c r="NJ309" s="57"/>
      <c r="NK309" s="57"/>
      <c r="NL309" s="57"/>
      <c r="NM309" s="57"/>
      <c r="NN309" s="57"/>
      <c r="NO309" s="57"/>
      <c r="NP309" s="57"/>
      <c r="NQ309" s="57"/>
      <c r="NR309" s="57"/>
      <c r="NS309" s="57"/>
      <c r="NT309" s="57"/>
      <c r="NU309" s="57"/>
      <c r="NV309" s="57"/>
      <c r="NW309" s="57"/>
      <c r="NX309" s="57"/>
      <c r="NY309" s="57"/>
      <c r="NZ309" s="57"/>
      <c r="OA309" s="57"/>
      <c r="OB309" s="57"/>
      <c r="OC309" s="57"/>
      <c r="OD309" s="57"/>
      <c r="OE309" s="57"/>
      <c r="OF309" s="57"/>
      <c r="OG309" s="57"/>
      <c r="OH309" s="57"/>
      <c r="OI309" s="57"/>
      <c r="OJ309" s="57"/>
      <c r="OK309" s="57"/>
      <c r="OL309" s="57"/>
      <c r="OM309" s="57"/>
      <c r="ON309" s="57"/>
      <c r="OO309" s="57"/>
      <c r="OP309" s="57"/>
      <c r="OQ309" s="57"/>
      <c r="OR309" s="57"/>
      <c r="OS309" s="57"/>
      <c r="OT309" s="57"/>
      <c r="OU309" s="57"/>
      <c r="OV309" s="57"/>
      <c r="OW309" s="57"/>
      <c r="OX309" s="57"/>
      <c r="OY309" s="57"/>
      <c r="OZ309" s="57"/>
    </row>
    <row r="310" spans="1:416" ht="26.25">
      <c r="A310" s="57"/>
      <c r="B310" s="57"/>
      <c r="C310" s="57"/>
      <c r="D310" s="57"/>
      <c r="E310" s="57"/>
      <c r="F310" s="57"/>
      <c r="G310" s="87"/>
      <c r="H310" s="57"/>
      <c r="I310" s="57"/>
      <c r="J310" s="57"/>
      <c r="K310" s="57"/>
      <c r="L310" s="57"/>
      <c r="M310" s="57"/>
      <c r="N310" s="57"/>
      <c r="O310" s="57"/>
      <c r="P310" s="57"/>
      <c r="Q310" s="57"/>
      <c r="R310" s="57"/>
      <c r="S310" s="57"/>
      <c r="T310" s="57"/>
      <c r="U310" s="57"/>
      <c r="V310" s="57"/>
      <c r="W310" s="57"/>
      <c r="X310" s="57"/>
      <c r="Y310" s="57"/>
      <c r="Z310" s="57"/>
      <c r="AA310" s="57"/>
      <c r="AB310" s="57"/>
      <c r="AC310" s="57"/>
      <c r="AD310" s="57"/>
      <c r="AE310" s="57"/>
      <c r="AF310" s="57"/>
      <c r="AG310" s="57"/>
      <c r="AH310" s="4" t="str" cm="1">
        <f t="array" aca="1" ref="AH310" ca="1">_xlfn.LET(
_xlpm.startCell, INDIRECT(G286),
_xlpm.row, IF(_xlfn.XLOOKUP(LEFT(H286),$L$157:$L$164,$M$157:$M$164,,0,1),--RIGHT(H286)*_xlfn.XLOOKUP(LEFT(H286),$L$157:$L$164,$O$157:$O$164,,0,1),0),
_xlpm.col, IF(_xlfn.XLOOKUP(LEFT(H286),$L$157:$L$164,$N$157:$N$164,,0,1),--RIGHT(H286)*_xlfn.XLOOKUP(LEFT(H286),$L$157:$L$164,$P$157:$P$164,,0,1),0),
_xlpm.adjRow, IF(ROW(_xlpm.startCell) + _xlpm.row &lt;= 0, 1, _xlpm.row),
_xlpm.adjCol, IF(COLUMN(_xlpm.startCell) + _xlpm.col &lt;= 0, 1, _xlpm.col),
_xlpm.ref, OFFSET(INDIRECT(G286),_xlpm.adjRow,_xlpm.adjCol,1,1),
ADDRESS(ROW(_xlpm.ref),COLUMN(_xlpm.ref),4,1))</f>
        <v>X17</v>
      </c>
      <c r="AI310" s="4" t="str" cm="1">
        <f t="array" aca="1" ref="AI310" ca="1">_xlfn.LET(
_xlpm.startCell, INDIRECT(AH286),
_xlpm.row, IF(_xlfn.XLOOKUP(LEFT(I286),$L$157:$L$164,$M$157:$M$164,,0,1),--RIGHT(I286)*_xlfn.XLOOKUP(LEFT(I286),$L$157:$L$164,$O$157:$O$164,,0,1),0),
_xlpm.col, IF(_xlfn.XLOOKUP(LEFT(I286),$L$157:$L$164,$N$157:$N$164,,0,1),--RIGHT(I286)*_xlfn.XLOOKUP(LEFT(I286),$L$157:$L$164,$P$157:$P$164,,0,1),0),
_xlpm.adjRow, IF(ROW(_xlpm.startCell) + _xlpm.row &lt;= 0, 1, _xlpm.row),
_xlpm.adjCol, IF(COLUMN(_xlpm.startCell) + _xlpm.col &lt;= 0, 1, _xlpm.col),
_xlpm.ref, OFFSET(INDIRECT(AH286),_xlpm.adjRow,_xlpm.adjCol,1,1),
ADDRESS(ROW(_xlpm.ref),COLUMN(_xlpm.ref),4,1))</f>
        <v>AC17</v>
      </c>
      <c r="AJ310" s="4" t="str" cm="1">
        <f t="array" aca="1" ref="AJ310" ca="1">_xlfn.LET(
_xlpm.startCell, INDIRECT(AI286),
_xlpm.row, IF(_xlfn.XLOOKUP(LEFT(J286),$L$157:$L$164,$M$157:$M$164,,0,1),--RIGHT(J286)*_xlfn.XLOOKUP(LEFT(J286),$L$157:$L$164,$O$157:$O$164,,0,1),0),
_xlpm.col, IF(_xlfn.XLOOKUP(LEFT(J286),$L$157:$L$164,$N$157:$N$164,,0,1),--RIGHT(J286)*_xlfn.XLOOKUP(LEFT(J286),$L$157:$L$164,$P$157:$P$164,,0,1),0),
_xlpm.adjRow, IF(ROW(_xlpm.startCell) + _xlpm.row &lt;= 0, 1, _xlpm.row),
_xlpm.adjCol, IF(COLUMN(_xlpm.startCell) + _xlpm.col &lt;= 0, 1, _xlpm.col),
_xlpm.ref, OFFSET(INDIRECT(AI286),_xlpm.adjRow,_xlpm.adjCol,1,1),
ADDRESS(ROW(_xlpm.ref),COLUMN(_xlpm.ref),4,1))</f>
        <v>AJ24</v>
      </c>
      <c r="AK310" s="4" t="str" cm="1">
        <f t="array" aca="1" ref="AK310" ca="1">_xlfn.LET(
_xlpm.startCell, INDIRECT(AJ286),
_xlpm.row, IF(_xlfn.XLOOKUP(LEFT(K286),$L$157:$L$164,$M$157:$M$164,,0,1),--RIGHT(K286)*_xlfn.XLOOKUP(LEFT(K286),$L$157:$L$164,$O$157:$O$164,,0,1),0),
_xlpm.col, IF(_xlfn.XLOOKUP(LEFT(K286),$L$157:$L$164,$N$157:$N$164,,0,1),--RIGHT(K286)*_xlfn.XLOOKUP(LEFT(K286),$L$157:$L$164,$P$157:$P$164,,0,1),0),
_xlpm.adjRow, IF(ROW(_xlpm.startCell) + _xlpm.row &lt;= 0, 1, _xlpm.row),
_xlpm.adjCol, IF(COLUMN(_xlpm.startCell) + _xlpm.col &lt;= 0, 1, _xlpm.col),
_xlpm.ref, OFFSET(INDIRECT(AJ286),_xlpm.adjRow,_xlpm.adjCol,1,1),
ADDRESS(ROW(_xlpm.ref),COLUMN(_xlpm.ref),4,1))</f>
        <v>AJ16</v>
      </c>
      <c r="AL310" s="4" t="str" cm="1">
        <f t="array" aca="1" ref="AL310" ca="1">_xlfn.LET(
_xlpm.startCell, INDIRECT(AK286),
_xlpm.row, IF(_xlfn.XLOOKUP(LEFT(L286),$L$157:$L$164,$M$157:$M$164,,0,1),--RIGHT(L286)*_xlfn.XLOOKUP(LEFT(L286),$L$157:$L$164,$O$157:$O$164,,0,1),0),
_xlpm.col, IF(_xlfn.XLOOKUP(LEFT(L286),$L$157:$L$164,$N$157:$N$164,,0,1),--RIGHT(L286)*_xlfn.XLOOKUP(LEFT(L286),$L$157:$L$164,$P$157:$P$164,,0,1),0),
_xlpm.adjRow, IF(ROW(_xlpm.startCell) + _xlpm.row &lt;= 0, 1, _xlpm.row),
_xlpm.adjCol, IF(COLUMN(_xlpm.startCell) + _xlpm.col &lt;= 0, 1, _xlpm.col),
_xlpm.ref, OFFSET(INDIRECT(AK286),_xlpm.adjRow,_xlpm.adjCol,1,1),
ADDRESS(ROW(_xlpm.ref),COLUMN(_xlpm.ref),4,1))</f>
        <v>AM19</v>
      </c>
      <c r="AM310" s="4" t="str" cm="1">
        <f t="array" aca="1" ref="AM310" ca="1">_xlfn.LET(
_xlpm.startCell, INDIRECT(AL286),
_xlpm.row, IF(_xlfn.XLOOKUP(LEFT(M286),$L$157:$L$164,$M$157:$M$164,,0,1),--RIGHT(M286)*_xlfn.XLOOKUP(LEFT(M286),$L$157:$L$164,$O$157:$O$164,,0,1),0),
_xlpm.col, IF(_xlfn.XLOOKUP(LEFT(M286),$L$157:$L$164,$N$157:$N$164,,0,1),--RIGHT(M286)*_xlfn.XLOOKUP(LEFT(M286),$L$157:$L$164,$P$157:$P$164,,0,1),0),
_xlpm.adjRow, IF(ROW(_xlpm.startCell) + _xlpm.row &lt;= 0, 1, _xlpm.row),
_xlpm.adjCol, IF(COLUMN(_xlpm.startCell) + _xlpm.col &lt;= 0, 1, _xlpm.col),
_xlpm.ref, OFFSET(INDIRECT(AL286),_xlpm.adjRow,_xlpm.adjCol,1,1),
ADDRESS(ROW(_xlpm.ref),COLUMN(_xlpm.ref),4,1))</f>
        <v>AP22</v>
      </c>
      <c r="AN310" s="4" t="str" cm="1">
        <f t="array" aca="1" ref="AN310" ca="1">_xlfn.LET(
_xlpm.startCell, INDIRECT(AM286),
_xlpm.row, IF(_xlfn.XLOOKUP(LEFT(N286),$L$157:$L$164,$M$157:$M$164,,0,1),--RIGHT(N286)*_xlfn.XLOOKUP(LEFT(N286),$L$157:$L$164,$O$157:$O$164,,0,1),0),
_xlpm.col, IF(_xlfn.XLOOKUP(LEFT(N286),$L$157:$L$164,$N$157:$N$164,,0,1),--RIGHT(N286)*_xlfn.XLOOKUP(LEFT(N286),$L$157:$L$164,$P$157:$P$164,,0,1),0),
_xlpm.adjRow, IF(ROW(_xlpm.startCell) + _xlpm.row &lt;= 0, 1, _xlpm.row),
_xlpm.adjCol, IF(COLUMN(_xlpm.startCell) + _xlpm.col &lt;= 0, 1, _xlpm.col),
_xlpm.ref, OFFSET(INDIRECT(AM286),_xlpm.adjRow,_xlpm.adjCol,1,1),
ADDRESS(ROW(_xlpm.ref),COLUMN(_xlpm.ref),4,1))</f>
        <v>AH30</v>
      </c>
      <c r="AO310" s="4" t="str" cm="1">
        <f t="array" aca="1" ref="AO310" ca="1">_xlfn.LET(
_xlpm.startCell, INDIRECT(AN286),
_xlpm.row, IF(_xlfn.XLOOKUP(LEFT(O286),$L$157:$L$164,$M$157:$M$164,,0,1),--RIGHT(O286)*_xlfn.XLOOKUP(LEFT(O286),$L$157:$L$164,$O$157:$O$164,,0,1),0),
_xlpm.col, IF(_xlfn.XLOOKUP(LEFT(O286),$L$157:$L$164,$N$157:$N$164,,0,1),--RIGHT(O286)*_xlfn.XLOOKUP(LEFT(O286),$L$157:$L$164,$P$157:$P$164,,0,1),0),
_xlpm.adjRow, IF(ROW(_xlpm.startCell) + _xlpm.row &lt;= 0, 1, _xlpm.row),
_xlpm.adjCol, IF(COLUMN(_xlpm.startCell) + _xlpm.col &lt;= 0, 1, _xlpm.col),
_xlpm.ref, OFFSET(INDIRECT(AN286),_xlpm.adjRow,_xlpm.adjCol,1,1),
ADDRESS(ROW(_xlpm.ref),COLUMN(_xlpm.ref),4,1))</f>
        <v>Y18</v>
      </c>
      <c r="AP310" s="4" t="str" cm="1">
        <f t="array" aca="1" ref="AP310" ca="1">_xlfn.LET(
_xlpm.startCell, INDIRECT(AO286),
_xlpm.row, IF(_xlfn.XLOOKUP(LEFT(P286),$L$157:$L$164,$M$157:$M$164,,0,1),--RIGHT(P286)*_xlfn.XLOOKUP(LEFT(P286),$L$157:$L$164,$O$157:$O$164,,0,1),0),
_xlpm.col, IF(_xlfn.XLOOKUP(LEFT(P286),$L$157:$L$164,$N$157:$N$164,,0,1),--RIGHT(P286)*_xlfn.XLOOKUP(LEFT(P286),$L$157:$L$164,$P$157:$P$164,,0,1),0),
_xlpm.adjRow, IF(ROW(_xlpm.startCell) + _xlpm.row &lt;= 0, 1, _xlpm.row),
_xlpm.adjCol, IF(COLUMN(_xlpm.startCell) + _xlpm.col &lt;= 0, 1, _xlpm.col),
_xlpm.ref, OFFSET(INDIRECT(AO286),_xlpm.adjRow,_xlpm.adjCol,1,1),
ADDRESS(ROW(_xlpm.ref),COLUMN(_xlpm.ref),4,1))</f>
        <v>Y9</v>
      </c>
      <c r="AQ310" s="4" t="str" cm="1">
        <f t="array" aca="1" ref="AQ310" ca="1">_xlfn.LET(
_xlpm.startCell, INDIRECT(AP286),
_xlpm.row, IF(_xlfn.XLOOKUP(LEFT(Q286),$L$157:$L$164,$M$157:$M$164,,0,1),--RIGHT(Q286)*_xlfn.XLOOKUP(LEFT(Q286),$L$157:$L$164,$O$157:$O$164,,0,1),0),
_xlpm.col, IF(_xlfn.XLOOKUP(LEFT(Q286),$L$157:$L$164,$N$157:$N$164,,0,1),--RIGHT(Q286)*_xlfn.XLOOKUP(LEFT(Q286),$L$157:$L$164,$P$157:$P$164,,0,1),0),
_xlpm.adjRow, IF(ROW(_xlpm.startCell) + _xlpm.row &lt;= 0, 1, _xlpm.row),
_xlpm.adjCol, IF(COLUMN(_xlpm.startCell) + _xlpm.col &lt;= 0, 1, _xlpm.col),
_xlpm.ref, OFFSET(INDIRECT(AP286),_xlpm.adjRow,_xlpm.adjCol,1,1),
ADDRESS(ROW(_xlpm.ref),COLUMN(_xlpm.ref),4,1))</f>
        <v>U13</v>
      </c>
      <c r="AR310" s="4" t="str" cm="1">
        <f t="array" aca="1" ref="AR310" ca="1">_xlfn.LET(
_xlpm.startCell, INDIRECT(AQ286),
_xlpm.row, IF(_xlfn.XLOOKUP(LEFT(R286),$L$157:$L$164,$M$157:$M$164,,0,1),--RIGHT(R286)*_xlfn.XLOOKUP(LEFT(R286),$L$157:$L$164,$O$157:$O$164,,0,1),0),
_xlpm.col, IF(_xlfn.XLOOKUP(LEFT(R286),$L$157:$L$164,$N$157:$N$164,,0,1),--RIGHT(R286)*_xlfn.XLOOKUP(LEFT(R286),$L$157:$L$164,$P$157:$P$164,,0,1),0),
_xlpm.adjRow, IF(ROW(_xlpm.startCell) + _xlpm.row &lt;= 0, 1, _xlpm.row),
_xlpm.adjCol, IF(COLUMN(_xlpm.startCell) + _xlpm.col &lt;= 0, 1, _xlpm.col),
_xlpm.ref, OFFSET(INDIRECT(AQ286),_xlpm.adjRow,_xlpm.adjCol,1,1),
ADDRESS(ROW(_xlpm.ref),COLUMN(_xlpm.ref),4,1))</f>
        <v>AC5</v>
      </c>
      <c r="AS310" s="4" t="str" cm="1">
        <f t="array" aca="1" ref="AS310" ca="1">_xlfn.LET(
_xlpm.startCell, INDIRECT(AR286),
_xlpm.row, IF(_xlfn.XLOOKUP(LEFT(S286),$L$157:$L$164,$M$157:$M$164,,0,1),--RIGHT(S286)*_xlfn.XLOOKUP(LEFT(S286),$L$157:$L$164,$O$157:$O$164,,0,1),0),
_xlpm.col, IF(_xlfn.XLOOKUP(LEFT(S286),$L$157:$L$164,$N$157:$N$164,,0,1),--RIGHT(S286)*_xlfn.XLOOKUP(LEFT(S286),$L$157:$L$164,$P$157:$P$164,,0,1),0),
_xlpm.adjRow, IF(ROW(_xlpm.startCell) + _xlpm.row &lt;= 0, 1, _xlpm.row),
_xlpm.adjCol, IF(COLUMN(_xlpm.startCell) + _xlpm.col &lt;= 0, 1, _xlpm.col),
_xlpm.ref, OFFSET(INDIRECT(AR286),_xlpm.adjRow,_xlpm.adjCol,1,1),
ADDRESS(ROW(_xlpm.ref),COLUMN(_xlpm.ref),4,1))</f>
        <v>AL8</v>
      </c>
      <c r="AT310" s="4" t="str" cm="1">
        <f t="array" aca="1" ref="AT310" ca="1">_xlfn.LET(
_xlpm.startCell, INDIRECT(AS286),
_xlpm.row, IF(_xlfn.XLOOKUP(LEFT(T286),$L$157:$L$164,$M$157:$M$164,,0,1),--RIGHT(T286)*_xlfn.XLOOKUP(LEFT(T286),$L$157:$L$164,$O$157:$O$164,,0,1),0),
_xlpm.col, IF(_xlfn.XLOOKUP(LEFT(T286),$L$157:$L$164,$N$157:$N$164,,0,1),--RIGHT(T286)*_xlfn.XLOOKUP(LEFT(T286),$L$157:$L$164,$P$157:$P$164,,0,1),0),
_xlpm.adjRow, IF(ROW(_xlpm.startCell) + _xlpm.row &lt;= 0, 1, _xlpm.row),
_xlpm.adjCol, IF(COLUMN(_xlpm.startCell) + _xlpm.col &lt;= 0, 1, _xlpm.col),
_xlpm.ref, OFFSET(INDIRECT(AS286),_xlpm.adjRow,_xlpm.adjCol,1,1),
ADDRESS(ROW(_xlpm.ref),COLUMN(_xlpm.ref),4,1))</f>
        <v>AL3</v>
      </c>
      <c r="AU310" s="4" t="str" cm="1">
        <f t="array" aca="1" ref="AU310" ca="1">_xlfn.LET(
_xlpm.startCell, INDIRECT(AT286),
_xlpm.row, IF(_xlfn.XLOOKUP(LEFT(U286),$L$157:$L$164,$M$157:$M$164,,0,1),--RIGHT(U286)*_xlfn.XLOOKUP(LEFT(U286),$L$157:$L$164,$O$157:$O$164,,0,1),0),
_xlpm.col, IF(_xlfn.XLOOKUP(LEFT(U286),$L$157:$L$164,$N$157:$N$164,,0,1),--RIGHT(U286)*_xlfn.XLOOKUP(LEFT(U286),$L$157:$L$164,$P$157:$P$164,,0,1),0),
_xlpm.adjRow, IF(ROW(_xlpm.startCell) + _xlpm.row &lt;= 0, 1, _xlpm.row),
_xlpm.adjCol, IF(COLUMN(_xlpm.startCell) + _xlpm.col &lt;= 0, 1, _xlpm.col),
_xlpm.ref, OFFSET(INDIRECT(AT286),_xlpm.adjRow,_xlpm.adjCol,1,1),
ADDRESS(ROW(_xlpm.ref),COLUMN(_xlpm.ref),4,1))</f>
        <v>AQ13</v>
      </c>
      <c r="AV310" s="4" t="str" cm="1">
        <f t="array" aca="1" ref="AV310" ca="1">_xlfn.LET(
_xlpm.startCell, INDIRECT(AU286),
_xlpm.row, IF(_xlfn.XLOOKUP(LEFT(V286),$L$157:$L$164,$M$157:$M$164,,0,1),--RIGHT(V286)*_xlfn.XLOOKUP(LEFT(V286),$L$157:$L$164,$O$157:$O$164,,0,1),0),
_xlpm.col, IF(_xlfn.XLOOKUP(LEFT(V286),$L$157:$L$164,$N$157:$N$164,,0,1),--RIGHT(V286)*_xlfn.XLOOKUP(LEFT(V286),$L$157:$L$164,$P$157:$P$164,,0,1),0),
_xlpm.adjRow, IF(ROW(_xlpm.startCell) + _xlpm.row &lt;= 0, 1, _xlpm.row),
_xlpm.adjCol, IF(COLUMN(_xlpm.startCell) + _xlpm.col &lt;= 0, 1, _xlpm.col),
_xlpm.ref, OFFSET(INDIRECT(AU286),_xlpm.adjRow,_xlpm.adjCol,1,1),
ADDRESS(ROW(_xlpm.ref),COLUMN(_xlpm.ref),4,1))</f>
        <v>AO11</v>
      </c>
      <c r="AW310" s="4" t="str" cm="1">
        <f t="array" aca="1" ref="AW310" ca="1">_xlfn.LET(
_xlpm.startCell, INDIRECT(AV286),
_xlpm.row, IF(_xlfn.XLOOKUP(LEFT(W286),$L$157:$L$164,$M$157:$M$164,,0,1),--RIGHT(W286)*_xlfn.XLOOKUP(LEFT(W286),$L$157:$L$164,$O$157:$O$164,,0,1),0),
_xlpm.col, IF(_xlfn.XLOOKUP(LEFT(W286),$L$157:$L$164,$N$157:$N$164,,0,1),--RIGHT(W286)*_xlfn.XLOOKUP(LEFT(W286),$L$157:$L$164,$P$157:$P$164,,0,1),0),
_xlpm.adjRow, IF(ROW(_xlpm.startCell) + _xlpm.row &lt;= 0, 1, _xlpm.row),
_xlpm.adjCol, IF(COLUMN(_xlpm.startCell) + _xlpm.col &lt;= 0, 1, _xlpm.col),
_xlpm.ref, OFFSET(INDIRECT(AV286),_xlpm.adjRow,_xlpm.adjCol,1,1),
ADDRESS(ROW(_xlpm.ref),COLUMN(_xlpm.ref),4,1))</f>
        <v>AT16</v>
      </c>
      <c r="AX310" s="4" t="str" cm="1">
        <f t="array" aca="1" ref="AX310" ca="1">_xlfn.LET(
_xlpm.startCell, INDIRECT(AW286),
_xlpm.row, IF(_xlfn.XLOOKUP(LEFT(X286),$L$157:$L$164,$M$157:$M$164,,0,1),--RIGHT(X286)*_xlfn.XLOOKUP(LEFT(X286),$L$157:$L$164,$O$157:$O$164,,0,1),0),
_xlpm.col, IF(_xlfn.XLOOKUP(LEFT(X286),$L$157:$L$164,$N$157:$N$164,,0,1),--RIGHT(X286)*_xlfn.XLOOKUP(LEFT(X286),$L$157:$L$164,$P$157:$P$164,,0,1),0),
_xlpm.adjRow, IF(ROW(_xlpm.startCell) + _xlpm.row &lt;= 0, 1, _xlpm.row),
_xlpm.adjCol, IF(COLUMN(_xlpm.startCell) + _xlpm.col &lt;= 0, 1, _xlpm.col),
_xlpm.ref, OFFSET(INDIRECT(AW286),_xlpm.adjRow,_xlpm.adjCol,1,1),
ADDRESS(ROW(_xlpm.ref),COLUMN(_xlpm.ref),4,1))</f>
        <v>AN22</v>
      </c>
      <c r="AY310" s="4" t="str" cm="1">
        <f t="array" aca="1" ref="AY310" ca="1">_xlfn.LET(
_xlpm.startCell, INDIRECT(AX286),
_xlpm.row, IF(_xlfn.XLOOKUP(LEFT(Y286),$L$157:$L$164,$M$157:$M$164,,0,1),--RIGHT(Y286)*_xlfn.XLOOKUP(LEFT(Y286),$L$157:$L$164,$O$157:$O$164,,0,1),0),
_xlpm.col, IF(_xlfn.XLOOKUP(LEFT(Y286),$L$157:$L$164,$N$157:$N$164,,0,1),--RIGHT(Y286)*_xlfn.XLOOKUP(LEFT(Y286),$L$157:$L$164,$P$157:$P$164,,0,1),0),
_xlpm.adjRow, IF(ROW(_xlpm.startCell) + _xlpm.row &lt;= 0, 1, _xlpm.row),
_xlpm.adjCol, IF(COLUMN(_xlpm.startCell) + _xlpm.col &lt;= 0, 1, _xlpm.col),
_xlpm.ref, OFFSET(INDIRECT(AX286),_xlpm.adjRow,_xlpm.adjCol,1,1),
ADDRESS(ROW(_xlpm.ref),COLUMN(_xlpm.ref),4,1))</f>
        <v>AT16</v>
      </c>
      <c r="AZ310" s="4" t="str" cm="1">
        <f t="array" aca="1" ref="AZ310" ca="1">_xlfn.LET(
_xlpm.startCell, INDIRECT(AY286),
_xlpm.row, IF(_xlfn.XLOOKUP(LEFT(Z286),$L$157:$L$164,$M$157:$M$164,,0,1),--RIGHT(Z286)*_xlfn.XLOOKUP(LEFT(Z286),$L$157:$L$164,$O$157:$O$164,,0,1),0),
_xlpm.col, IF(_xlfn.XLOOKUP(LEFT(Z286),$L$157:$L$164,$N$157:$N$164,,0,1),--RIGHT(Z286)*_xlfn.XLOOKUP(LEFT(Z286),$L$157:$L$164,$P$157:$P$164,,0,1),0),
_xlpm.adjRow, IF(ROW(_xlpm.startCell) + _xlpm.row &lt;= 0, 1, _xlpm.row),
_xlpm.adjCol, IF(COLUMN(_xlpm.startCell) + _xlpm.col &lt;= 0, 1, _xlpm.col),
_xlpm.ref, OFFSET(INDIRECT(AY286),_xlpm.adjRow,_xlpm.adjCol,1,1),
ADDRESS(ROW(_xlpm.ref),COLUMN(_xlpm.ref),4,1))</f>
        <v>AZ16</v>
      </c>
      <c r="BA310" s="4" t="str" cm="1">
        <f t="array" aca="1" ref="BA310" ca="1">_xlfn.LET(
_xlpm.startCell, INDIRECT(AZ286),
_xlpm.row, IF(_xlfn.XLOOKUP(LEFT(AA286),$L$157:$L$164,$M$157:$M$164,,0,1),--RIGHT(AA286)*_xlfn.XLOOKUP(LEFT(AA286),$L$157:$L$164,$O$157:$O$164,,0,1),0),
_xlpm.col, IF(_xlfn.XLOOKUP(LEFT(AA286),$L$157:$L$164,$N$157:$N$164,,0,1),--RIGHT(AA286)*_xlfn.XLOOKUP(LEFT(AA286),$L$157:$L$164,$P$157:$P$164,,0,1),0),
_xlpm.adjRow, IF(ROW(_xlpm.startCell) + _xlpm.row &lt;= 0, 1, _xlpm.row),
_xlpm.adjCol, IF(COLUMN(_xlpm.startCell) + _xlpm.col &lt;= 0, 1, _xlpm.col),
_xlpm.ref, OFFSET(INDIRECT(AZ286),_xlpm.adjRow,_xlpm.adjCol,1,1),
ADDRESS(ROW(_xlpm.ref),COLUMN(_xlpm.ref),4,1))</f>
        <v>AZ25</v>
      </c>
      <c r="BB310" s="4" t="str" cm="1">
        <f t="array" aca="1" ref="BB310" ca="1">_xlfn.LET(
_xlpm.startCell, INDIRECT(BA286),
_xlpm.row, IF(_xlfn.XLOOKUP(LEFT(AB286),$L$157:$L$164,$M$157:$M$164,,0,1),--RIGHT(AB286)*_xlfn.XLOOKUP(LEFT(AB286),$L$157:$L$164,$O$157:$O$164,,0,1),0),
_xlpm.col, IF(_xlfn.XLOOKUP(LEFT(AB286),$L$157:$L$164,$N$157:$N$164,,0,1),--RIGHT(AB286)*_xlfn.XLOOKUP(LEFT(AB286),$L$157:$L$164,$P$157:$P$164,,0,1),0),
_xlpm.adjRow, IF(ROW(_xlpm.startCell) + _xlpm.row &lt;= 0, 1, _xlpm.row),
_xlpm.adjCol, IF(COLUMN(_xlpm.startCell) + _xlpm.col &lt;= 0, 1, _xlpm.col),
_xlpm.ref, OFFSET(INDIRECT(BA286),_xlpm.adjRow,_xlpm.adjCol,1,1),
ADDRESS(ROW(_xlpm.ref),COLUMN(_xlpm.ref),4,1))</f>
        <v>AZ31</v>
      </c>
      <c r="BC310" s="4" t="str" cm="1">
        <f t="array" aca="1" ref="BC310" ca="1">_xlfn.LET(
_xlpm.startCell, INDIRECT(BB286),
_xlpm.row, IF(_xlfn.XLOOKUP(LEFT(AC286),$L$157:$L$164,$M$157:$M$164,,0,1),--RIGHT(AC286)*_xlfn.XLOOKUP(LEFT(AC286),$L$157:$L$164,$O$157:$O$164,,0,1),0),
_xlpm.col, IF(_xlfn.XLOOKUP(LEFT(AC286),$L$157:$L$164,$N$157:$N$164,,0,1),--RIGHT(AC286)*_xlfn.XLOOKUP(LEFT(AC286),$L$157:$L$164,$P$157:$P$164,,0,1),0),
_xlpm.adjRow, IF(ROW(_xlpm.startCell) + _xlpm.row &lt;= 0, 1, _xlpm.row),
_xlpm.adjCol, IF(COLUMN(_xlpm.startCell) + _xlpm.col &lt;= 0, 1, _xlpm.col),
_xlpm.ref, OFFSET(INDIRECT(BB286),_xlpm.adjRow,_xlpm.adjCol,1,1),
ADDRESS(ROW(_xlpm.ref),COLUMN(_xlpm.ref),4,1))</f>
        <v>BA28</v>
      </c>
      <c r="BD310" s="4" t="str" cm="1">
        <f t="array" aca="1" ref="BD310" ca="1">_xlfn.LET(
_xlpm.startCell, INDIRECT(BC286),
_xlpm.row, IF(_xlfn.XLOOKUP(LEFT(AD286),$L$157:$L$164,$M$157:$M$164,,0,1),--RIGHT(AD286)*_xlfn.XLOOKUP(LEFT(AD286),$L$157:$L$164,$O$157:$O$164,,0,1),0),
_xlpm.col, IF(_xlfn.XLOOKUP(LEFT(AD286),$L$157:$L$164,$N$157:$N$164,,0,1),--RIGHT(AD286)*_xlfn.XLOOKUP(LEFT(AD286),$L$157:$L$164,$P$157:$P$164,,0,1),0),
_xlpm.adjRow, IF(ROW(_xlpm.startCell) + _xlpm.row &lt;= 0, 1, _xlpm.row),
_xlpm.adjCol, IF(COLUMN(_xlpm.startCell) + _xlpm.col &lt;= 0, 1, _xlpm.col),
_xlpm.ref, OFFSET(INDIRECT(BC286),_xlpm.adjRow,_xlpm.adjCol,1,1),
ADDRESS(ROW(_xlpm.ref),COLUMN(_xlpm.ref),4,1))</f>
        <v>BA32</v>
      </c>
      <c r="BE310" s="4" t="str" cm="1">
        <f t="array" aca="1" ref="BE310" ca="1">_xlfn.LET(
_xlpm.startCell, INDIRECT(BD286),
_xlpm.row, IF(_xlfn.XLOOKUP(LEFT(AE286),$L$157:$L$164,$M$157:$M$164,,0,1),--RIGHT(AE286)*_xlfn.XLOOKUP(LEFT(AE286),$L$157:$L$164,$O$157:$O$164,,0,1),0),
_xlpm.col, IF(_xlfn.XLOOKUP(LEFT(AE286),$L$157:$L$164,$N$157:$N$164,,0,1),--RIGHT(AE286)*_xlfn.XLOOKUP(LEFT(AE286),$L$157:$L$164,$P$157:$P$164,,0,1),0),
_xlpm.adjRow, IF(ROW(_xlpm.startCell) + _xlpm.row &lt;= 0, 1, _xlpm.row),
_xlpm.adjCol, IF(COLUMN(_xlpm.startCell) + _xlpm.col &lt;= 0, 1, _xlpm.col),
_xlpm.ref, OFFSET(INDIRECT(BD286),_xlpm.adjRow,_xlpm.adjCol,1,1),
ADDRESS(ROW(_xlpm.ref),COLUMN(_xlpm.ref),4,1))</f>
        <v>BF27</v>
      </c>
      <c r="BF310" s="4" t="str" cm="1">
        <f t="array" aca="1" ref="BF310" ca="1">_xlfn.LET(
_xlpm.startCell, INDIRECT(BE286),
_xlpm.row, IF(_xlfn.XLOOKUP(LEFT(AF286),$L$157:$L$164,$M$157:$M$164,,0,1),--RIGHT(AF286)*_xlfn.XLOOKUP(LEFT(AF286),$L$157:$L$164,$O$157:$O$164,,0,1),0),
_xlpm.col, IF(_xlfn.XLOOKUP(LEFT(AF286),$L$157:$L$164,$N$157:$N$164,,0,1),--RIGHT(AF286)*_xlfn.XLOOKUP(LEFT(AF286),$L$157:$L$164,$P$157:$P$164,,0,1),0),
_xlpm.adjRow, IF(ROW(_xlpm.startCell) + _xlpm.row &lt;= 0, 1, _xlpm.row),
_xlpm.adjCol, IF(COLUMN(_xlpm.startCell) + _xlpm.col &lt;= 0, 1, _xlpm.col),
_xlpm.ref, OFFSET(INDIRECT(BE286),_xlpm.adjRow,_xlpm.adjCol,1,1),
ADDRESS(ROW(_xlpm.ref),COLUMN(_xlpm.ref),4,1))</f>
        <v>BI30</v>
      </c>
      <c r="BG310" s="57"/>
      <c r="BH310" s="1" t="b">
        <f ca="1"/>
        <v>1</v>
      </c>
      <c r="BI310" s="1" t="b">
        <f ca="1"/>
        <v>1</v>
      </c>
      <c r="BJ310" s="1" t="b">
        <f ca="1"/>
        <v>1</v>
      </c>
      <c r="BK310" s="1" t="b">
        <f ca="1"/>
        <v>1</v>
      </c>
      <c r="BL310" s="1" t="b">
        <f ca="1"/>
        <v>1</v>
      </c>
      <c r="BM310" s="1" t="b">
        <f ca="1"/>
        <v>1</v>
      </c>
      <c r="BN310" s="5" t="b">
        <f ca="1"/>
        <v>0</v>
      </c>
      <c r="BO310" s="4" t="b">
        <f ca="1"/>
        <v>1</v>
      </c>
      <c r="BP310" s="1" t="b">
        <f ca="1"/>
        <v>1</v>
      </c>
      <c r="BQ310" s="1" t="b">
        <f ca="1"/>
        <v>1</v>
      </c>
      <c r="BR310" s="1" t="b">
        <f ca="1"/>
        <v>0</v>
      </c>
      <c r="BS310" s="1" t="b">
        <f ca="1"/>
        <v>1</v>
      </c>
      <c r="BT310" s="1" t="b">
        <f ca="1"/>
        <v>0</v>
      </c>
      <c r="BU310" s="1" t="b">
        <f ca="1"/>
        <v>1</v>
      </c>
      <c r="BV310" s="1" t="b">
        <f ca="1"/>
        <v>1</v>
      </c>
      <c r="BW310" s="1" t="b">
        <f ca="1"/>
        <v>1</v>
      </c>
      <c r="BX310" s="1" t="b">
        <f ca="1"/>
        <v>1</v>
      </c>
      <c r="BY310" s="1" t="b">
        <f ca="1"/>
        <v>1</v>
      </c>
      <c r="BZ310" s="1" t="b">
        <f ca="1"/>
        <v>1</v>
      </c>
      <c r="CA310" s="1" t="b">
        <f ca="1"/>
        <v>1</v>
      </c>
      <c r="CB310" s="1" t="b">
        <f ca="1"/>
        <v>0</v>
      </c>
      <c r="CC310" s="1" t="b">
        <f ca="1"/>
        <v>0</v>
      </c>
      <c r="CD310" s="1" t="b">
        <f ca="1"/>
        <v>0</v>
      </c>
      <c r="CE310" s="1" t="b">
        <f ca="1"/>
        <v>1</v>
      </c>
      <c r="CF310" s="1" t="b">
        <f ca="1"/>
        <v>0</v>
      </c>
      <c r="CG310" s="57"/>
      <c r="CH310" s="57"/>
      <c r="CI310" s="57"/>
      <c r="CJ310" s="57"/>
      <c r="CK310" s="57"/>
      <c r="CL310" s="57"/>
      <c r="CM310" s="57"/>
      <c r="CN310" s="57"/>
      <c r="CO310" s="57"/>
      <c r="CP310" s="57"/>
      <c r="CQ310" s="57"/>
      <c r="CR310" s="57"/>
      <c r="CS310" s="57"/>
      <c r="CT310" s="57"/>
      <c r="CU310" s="57"/>
      <c r="CV310" s="57"/>
      <c r="CW310" s="57"/>
      <c r="CX310" s="57"/>
      <c r="CY310" s="57"/>
      <c r="CZ310" s="57"/>
      <c r="DA310" s="57"/>
      <c r="DB310" s="57"/>
      <c r="DC310" s="57"/>
      <c r="DD310" s="57"/>
      <c r="DE310" s="57"/>
      <c r="DF310" s="57"/>
      <c r="DG310" s="57"/>
      <c r="DH310" s="57"/>
      <c r="DI310" s="57"/>
      <c r="DJ310" s="57"/>
      <c r="DK310" s="57"/>
      <c r="DL310" s="57"/>
      <c r="DM310" s="57"/>
      <c r="DN310" s="57"/>
      <c r="DO310" s="57"/>
      <c r="DP310" s="57"/>
      <c r="DQ310" s="57"/>
      <c r="DR310" s="57"/>
      <c r="DS310" s="57"/>
      <c r="DT310" s="57"/>
      <c r="DU310" s="57"/>
      <c r="DV310" s="57"/>
      <c r="DW310" s="57"/>
      <c r="DX310" s="57"/>
      <c r="DY310" s="57"/>
      <c r="DZ310" s="57"/>
      <c r="EA310" s="57"/>
      <c r="EB310" s="57"/>
      <c r="EC310" s="57"/>
      <c r="ED310" s="57"/>
      <c r="EE310" s="57"/>
      <c r="EF310" s="57"/>
      <c r="EG310" s="57"/>
      <c r="EH310" s="57"/>
      <c r="EI310" s="57"/>
      <c r="EJ310" s="57"/>
      <c r="EK310" s="57"/>
      <c r="EL310" s="57"/>
      <c r="EM310" s="57"/>
      <c r="EN310" s="57"/>
      <c r="EO310" s="57"/>
      <c r="EP310" s="57"/>
      <c r="EQ310" s="57"/>
      <c r="ER310" s="57"/>
      <c r="ES310" s="57"/>
      <c r="ET310" s="57"/>
      <c r="EU310" s="57"/>
      <c r="EV310" s="57"/>
      <c r="EW310" s="57"/>
      <c r="EX310" s="57"/>
      <c r="EY310" s="57"/>
      <c r="EZ310" s="57"/>
      <c r="FA310" s="57"/>
      <c r="FB310" s="57"/>
      <c r="FC310" s="57"/>
      <c r="FD310" s="57"/>
      <c r="FE310" s="57"/>
      <c r="FF310" s="57"/>
      <c r="FG310" s="57"/>
      <c r="FH310" s="57"/>
      <c r="FI310" s="57"/>
      <c r="FJ310" s="57"/>
      <c r="FK310" s="57"/>
      <c r="FL310" s="57"/>
      <c r="FM310" s="57"/>
      <c r="FN310" s="57"/>
      <c r="FO310" s="57"/>
      <c r="FP310" s="57"/>
      <c r="FQ310" s="57"/>
      <c r="FR310" s="57"/>
      <c r="FS310" s="57"/>
      <c r="FT310" s="57"/>
      <c r="FU310" s="57"/>
      <c r="FV310" s="57"/>
      <c r="FW310" s="57"/>
      <c r="FX310" s="57"/>
      <c r="FY310" s="57"/>
      <c r="FZ310" s="57"/>
      <c r="GA310" s="57"/>
      <c r="GB310" s="57"/>
      <c r="GC310" s="57"/>
      <c r="GD310" s="57"/>
      <c r="GE310" s="57"/>
      <c r="GF310" s="57"/>
      <c r="GG310" s="57"/>
      <c r="GH310" s="57"/>
      <c r="GI310" s="57"/>
      <c r="GJ310" s="57"/>
      <c r="GK310" s="57"/>
      <c r="GL310" s="57"/>
      <c r="GM310" s="57"/>
      <c r="GN310" s="57"/>
      <c r="GO310" s="57"/>
      <c r="GP310" s="57"/>
      <c r="GQ310" s="57"/>
      <c r="GR310" s="57"/>
      <c r="GS310" s="57"/>
      <c r="GT310" s="57"/>
      <c r="GU310" s="57"/>
      <c r="GV310" s="57"/>
      <c r="GW310" s="57"/>
      <c r="GX310" s="57"/>
      <c r="GY310" s="57"/>
      <c r="GZ310" s="57"/>
      <c r="HA310" s="57"/>
      <c r="HB310" s="57"/>
      <c r="HC310" s="57"/>
      <c r="HD310" s="57"/>
      <c r="HE310" s="57"/>
      <c r="HF310" s="57"/>
      <c r="HG310" s="57"/>
      <c r="HH310" s="57"/>
      <c r="HI310" s="57"/>
      <c r="HJ310" s="57"/>
      <c r="HK310" s="57"/>
      <c r="HL310" s="57"/>
      <c r="HM310" s="57"/>
      <c r="HN310" s="57"/>
      <c r="HO310" s="57"/>
      <c r="HP310" s="57"/>
      <c r="HQ310" s="57"/>
      <c r="HR310" s="57"/>
      <c r="HS310" s="57"/>
      <c r="HT310" s="57"/>
      <c r="HU310" s="57"/>
      <c r="HV310" s="57"/>
      <c r="HW310" s="57"/>
      <c r="HX310" s="57"/>
      <c r="HY310" s="57"/>
      <c r="HZ310" s="57"/>
      <c r="IA310" s="57"/>
      <c r="IB310" s="57"/>
      <c r="IC310" s="57"/>
      <c r="ID310" s="57"/>
      <c r="IE310" s="57"/>
      <c r="IF310" s="57"/>
      <c r="IG310" s="57"/>
      <c r="IH310" s="57"/>
      <c r="II310" s="57"/>
      <c r="IJ310" s="57"/>
      <c r="IK310" s="57"/>
      <c r="IL310" s="57"/>
      <c r="IM310" s="57"/>
      <c r="IN310" s="57"/>
      <c r="IO310" s="57"/>
      <c r="IP310" s="57"/>
      <c r="IQ310" s="57"/>
      <c r="IR310" s="57"/>
      <c r="IS310" s="57"/>
      <c r="IT310" s="57"/>
      <c r="IU310" s="57"/>
      <c r="IV310" s="57"/>
      <c r="IW310" s="57"/>
      <c r="IX310" s="57"/>
      <c r="IY310" s="57"/>
      <c r="IZ310" s="57"/>
      <c r="JA310" s="57"/>
      <c r="JB310" s="57"/>
      <c r="JC310" s="57"/>
      <c r="JD310" s="57"/>
      <c r="JE310" s="57"/>
      <c r="JF310" s="57"/>
      <c r="JG310" s="57"/>
      <c r="JH310" s="57"/>
      <c r="JI310" s="57"/>
      <c r="JJ310" s="57"/>
      <c r="JK310" s="57"/>
      <c r="JL310" s="57"/>
      <c r="JM310" s="57"/>
      <c r="JN310" s="57"/>
      <c r="JO310" s="57"/>
      <c r="JP310" s="57"/>
      <c r="JQ310" s="57"/>
      <c r="JR310" s="57"/>
      <c r="JS310" s="57"/>
      <c r="JT310" s="57"/>
      <c r="JU310" s="57"/>
      <c r="JV310" s="57"/>
      <c r="JW310" s="57"/>
      <c r="JX310" s="57"/>
      <c r="JY310" s="57"/>
      <c r="JZ310" s="57"/>
      <c r="KA310" s="57"/>
      <c r="KB310" s="57"/>
      <c r="KC310" s="57"/>
      <c r="KD310" s="57"/>
      <c r="KE310" s="57"/>
      <c r="KF310" s="57"/>
      <c r="KG310" s="57"/>
      <c r="KH310" s="57"/>
      <c r="KI310" s="57"/>
      <c r="KJ310" s="57"/>
      <c r="KK310" s="57"/>
      <c r="KL310" s="57"/>
      <c r="KM310" s="57"/>
      <c r="KN310" s="57"/>
      <c r="KO310" s="57"/>
      <c r="KP310" s="57"/>
      <c r="KQ310" s="57"/>
      <c r="KR310" s="57"/>
      <c r="KS310" s="57"/>
      <c r="KT310" s="57"/>
      <c r="KU310" s="57"/>
      <c r="KV310" s="57"/>
      <c r="KW310" s="57"/>
      <c r="KX310" s="57"/>
      <c r="KY310" s="57"/>
      <c r="KZ310" s="57"/>
      <c r="LA310" s="57"/>
      <c r="LB310" s="57"/>
      <c r="LC310" s="57"/>
      <c r="LD310" s="57"/>
      <c r="LE310" s="57"/>
      <c r="LF310" s="57"/>
      <c r="LG310" s="57"/>
      <c r="LH310" s="57"/>
      <c r="LI310" s="57"/>
      <c r="LJ310" s="57"/>
      <c r="LK310" s="57"/>
      <c r="LL310" s="57"/>
      <c r="LM310" s="57"/>
      <c r="LN310" s="57"/>
      <c r="LO310" s="57"/>
      <c r="LP310" s="57"/>
      <c r="LQ310" s="57"/>
      <c r="LR310" s="57"/>
      <c r="LS310" s="57"/>
      <c r="LT310" s="57"/>
      <c r="LU310" s="57"/>
      <c r="LV310" s="57"/>
      <c r="LW310" s="57"/>
      <c r="LX310" s="57"/>
      <c r="LY310" s="57"/>
      <c r="LZ310" s="57"/>
      <c r="MA310" s="57"/>
      <c r="MB310" s="57"/>
      <c r="MC310" s="57"/>
      <c r="MD310" s="57"/>
      <c r="ME310" s="57"/>
      <c r="MF310" s="57"/>
      <c r="MG310" s="57"/>
      <c r="MH310" s="57"/>
      <c r="MI310" s="57"/>
      <c r="MJ310" s="57"/>
      <c r="MK310" s="57"/>
      <c r="ML310" s="57"/>
      <c r="MM310" s="57"/>
      <c r="MN310" s="57"/>
      <c r="MO310" s="57"/>
      <c r="MP310" s="57"/>
      <c r="MQ310" s="57"/>
      <c r="MR310" s="57"/>
      <c r="MS310" s="57"/>
      <c r="MT310" s="57"/>
      <c r="MU310" s="57"/>
      <c r="MV310" s="57"/>
      <c r="MW310" s="57"/>
      <c r="MX310" s="57"/>
      <c r="MY310" s="57"/>
      <c r="MZ310" s="57"/>
      <c r="NA310" s="57"/>
      <c r="NB310" s="57"/>
      <c r="NC310" s="57"/>
      <c r="ND310" s="57"/>
      <c r="NE310" s="57"/>
      <c r="NF310" s="57"/>
      <c r="NG310" s="57"/>
      <c r="NH310" s="57"/>
      <c r="NI310" s="57"/>
      <c r="NJ310" s="57"/>
      <c r="NK310" s="57"/>
      <c r="NL310" s="57"/>
      <c r="NM310" s="57"/>
      <c r="NN310" s="57"/>
      <c r="NO310" s="57"/>
      <c r="NP310" s="57"/>
      <c r="NQ310" s="57"/>
      <c r="NR310" s="57"/>
      <c r="NS310" s="57"/>
      <c r="NT310" s="57"/>
      <c r="NU310" s="57"/>
      <c r="NV310" s="57"/>
      <c r="NW310" s="57"/>
      <c r="NX310" s="57"/>
      <c r="NY310" s="57"/>
      <c r="NZ310" s="57"/>
      <c r="OA310" s="57"/>
      <c r="OB310" s="57"/>
      <c r="OC310" s="57"/>
      <c r="OD310" s="57"/>
      <c r="OE310" s="57"/>
      <c r="OF310" s="57"/>
      <c r="OG310" s="57"/>
      <c r="OH310" s="57"/>
      <c r="OI310" s="57"/>
      <c r="OJ310" s="57"/>
      <c r="OK310" s="57"/>
      <c r="OL310" s="57"/>
      <c r="OM310" s="57"/>
      <c r="ON310" s="57"/>
      <c r="OO310" s="57"/>
      <c r="OP310" s="57"/>
      <c r="OQ310" s="57"/>
      <c r="OR310" s="57"/>
      <c r="OS310" s="57"/>
      <c r="OT310" s="57"/>
      <c r="OU310" s="57"/>
      <c r="OV310" s="57"/>
      <c r="OW310" s="57"/>
      <c r="OX310" s="57"/>
      <c r="OY310" s="57"/>
      <c r="OZ310" s="57"/>
    </row>
    <row r="311" spans="1:416" ht="26.25">
      <c r="A311" s="57"/>
      <c r="B311" s="57"/>
      <c r="C311" s="57"/>
      <c r="D311" s="57"/>
      <c r="E311" s="57"/>
      <c r="F311" s="57"/>
      <c r="G311" s="87"/>
      <c r="H311" s="57"/>
      <c r="I311" s="57"/>
      <c r="J311" s="57"/>
      <c r="K311" s="57"/>
      <c r="L311" s="57"/>
      <c r="M311" s="57"/>
      <c r="N311" s="57"/>
      <c r="O311" s="57"/>
      <c r="P311" s="57"/>
      <c r="Q311" s="57"/>
      <c r="R311" s="57"/>
      <c r="S311" s="57"/>
      <c r="T311" s="57"/>
      <c r="U311" s="57"/>
      <c r="V311" s="57"/>
      <c r="W311" s="57"/>
      <c r="X311" s="57"/>
      <c r="Y311" s="57"/>
      <c r="Z311" s="57"/>
      <c r="AA311" s="57"/>
      <c r="AB311" s="57"/>
      <c r="AC311" s="57"/>
      <c r="AD311" s="57"/>
      <c r="AE311" s="57"/>
      <c r="AF311" s="57"/>
      <c r="AG311" s="57"/>
      <c r="AH311" s="4" t="str" cm="1">
        <f t="array" aca="1" ref="AH311" ca="1">_xlfn.LET(
_xlpm.startCell, INDIRECT(G287),
_xlpm.row, IF(_xlfn.XLOOKUP(LEFT(H287),$L$157:$L$164,$M$157:$M$164,,0,1),--RIGHT(H287)*_xlfn.XLOOKUP(LEFT(H287),$L$157:$L$164,$O$157:$O$164,,0,1),0),
_xlpm.col, IF(_xlfn.XLOOKUP(LEFT(H287),$L$157:$L$164,$N$157:$N$164,,0,1),--RIGHT(H287)*_xlfn.XLOOKUP(LEFT(H287),$L$157:$L$164,$P$157:$P$164,,0,1),0),
_xlpm.adjRow, IF(ROW(_xlpm.startCell) + _xlpm.row &lt;= 0, 1, _xlpm.row),
_xlpm.adjCol, IF(COLUMN(_xlpm.startCell) + _xlpm.col &lt;= 0, 1, _xlpm.col),
_xlpm.ref, OFFSET(INDIRECT(G287),_xlpm.adjRow,_xlpm.adjCol,1,1),
ADDRESS(ROW(_xlpm.ref),COLUMN(_xlpm.ref),4,1))</f>
        <v>AP17</v>
      </c>
      <c r="AI311" s="4" t="str" cm="1">
        <f t="array" aca="1" ref="AI311" ca="1">_xlfn.LET(
_xlpm.startCell, INDIRECT(AH287),
_xlpm.row, IF(_xlfn.XLOOKUP(LEFT(I287),$L$157:$L$164,$M$157:$M$164,,0,1),--RIGHT(I287)*_xlfn.XLOOKUP(LEFT(I287),$L$157:$L$164,$O$157:$O$164,,0,1),0),
_xlpm.col, IF(_xlfn.XLOOKUP(LEFT(I287),$L$157:$L$164,$N$157:$N$164,,0,1),--RIGHT(I287)*_xlfn.XLOOKUP(LEFT(I287),$L$157:$L$164,$P$157:$P$164,,0,1),0),
_xlpm.adjRow, IF(ROW(_xlpm.startCell) + _xlpm.row &lt;= 0, 1, _xlpm.row),
_xlpm.adjCol, IF(COLUMN(_xlpm.startCell) + _xlpm.col &lt;= 0, 1, _xlpm.col),
_xlpm.ref, OFFSET(INDIRECT(AH287),_xlpm.adjRow,_xlpm.adjCol,1,1),
ADDRESS(ROW(_xlpm.ref),COLUMN(_xlpm.ref),4,1))</f>
        <v>AR19</v>
      </c>
      <c r="AJ311" s="4" t="str" cm="1">
        <f t="array" aca="1" ref="AJ311" ca="1">_xlfn.LET(
_xlpm.startCell, INDIRECT(AI287),
_xlpm.row, IF(_xlfn.XLOOKUP(LEFT(J287),$L$157:$L$164,$M$157:$M$164,,0,1),--RIGHT(J287)*_xlfn.XLOOKUP(LEFT(J287),$L$157:$L$164,$O$157:$O$164,,0,1),0),
_xlpm.col, IF(_xlfn.XLOOKUP(LEFT(J287),$L$157:$L$164,$N$157:$N$164,,0,1),--RIGHT(J287)*_xlfn.XLOOKUP(LEFT(J287),$L$157:$L$164,$P$157:$P$164,,0,1),0),
_xlpm.adjRow, IF(ROW(_xlpm.startCell) + _xlpm.row &lt;= 0, 1, _xlpm.row),
_xlpm.adjCol, IF(COLUMN(_xlpm.startCell) + _xlpm.col &lt;= 0, 1, _xlpm.col),
_xlpm.ref, OFFSET(INDIRECT(AI287),_xlpm.adjRow,_xlpm.adjCol,1,1),
ADDRESS(ROW(_xlpm.ref),COLUMN(_xlpm.ref),4,1))</f>
        <v>AL13</v>
      </c>
      <c r="AK311" s="4" t="str" cm="1">
        <f t="array" aca="1" ref="AK311" ca="1">_xlfn.LET(
_xlpm.startCell, INDIRECT(AJ287),
_xlpm.row, IF(_xlfn.XLOOKUP(LEFT(K287),$L$157:$L$164,$M$157:$M$164,,0,1),--RIGHT(K287)*_xlfn.XLOOKUP(LEFT(K287),$L$157:$L$164,$O$157:$O$164,,0,1),0),
_xlpm.col, IF(_xlfn.XLOOKUP(LEFT(K287),$L$157:$L$164,$N$157:$N$164,,0,1),--RIGHT(K287)*_xlfn.XLOOKUP(LEFT(K287),$L$157:$L$164,$P$157:$P$164,,0,1),0),
_xlpm.adjRow, IF(ROW(_xlpm.startCell) + _xlpm.row &lt;= 0, 1, _xlpm.row),
_xlpm.adjCol, IF(COLUMN(_xlpm.startCell) + _xlpm.col &lt;= 0, 1, _xlpm.col),
_xlpm.ref, OFFSET(INDIRECT(AJ287),_xlpm.adjRow,_xlpm.adjCol,1,1),
ADDRESS(ROW(_xlpm.ref),COLUMN(_xlpm.ref),4,1))</f>
        <v>AM14</v>
      </c>
      <c r="AL311" s="4" t="str" cm="1">
        <f t="array" aca="1" ref="AL311" ca="1">_xlfn.LET(
_xlpm.startCell, INDIRECT(AK287),
_xlpm.row, IF(_xlfn.XLOOKUP(LEFT(L287),$L$157:$L$164,$M$157:$M$164,,0,1),--RIGHT(L287)*_xlfn.XLOOKUP(LEFT(L287),$L$157:$L$164,$O$157:$O$164,,0,1),0),
_xlpm.col, IF(_xlfn.XLOOKUP(LEFT(L287),$L$157:$L$164,$N$157:$N$164,,0,1),--RIGHT(L287)*_xlfn.XLOOKUP(LEFT(L287),$L$157:$L$164,$P$157:$P$164,,0,1),0),
_xlpm.adjRow, IF(ROW(_xlpm.startCell) + _xlpm.row &lt;= 0, 1, _xlpm.row),
_xlpm.adjCol, IF(COLUMN(_xlpm.startCell) + _xlpm.col &lt;= 0, 1, _xlpm.col),
_xlpm.ref, OFFSET(INDIRECT(AK287),_xlpm.adjRow,_xlpm.adjCol,1,1),
ADDRESS(ROW(_xlpm.ref),COLUMN(_xlpm.ref),4,1))</f>
        <v>AE14</v>
      </c>
      <c r="AM311" s="4" t="str" cm="1">
        <f t="array" aca="1" ref="AM311" ca="1">_xlfn.LET(
_xlpm.startCell, INDIRECT(AL287),
_xlpm.row, IF(_xlfn.XLOOKUP(LEFT(M287),$L$157:$L$164,$M$157:$M$164,,0,1),--RIGHT(M287)*_xlfn.XLOOKUP(LEFT(M287),$L$157:$L$164,$O$157:$O$164,,0,1),0),
_xlpm.col, IF(_xlfn.XLOOKUP(LEFT(M287),$L$157:$L$164,$N$157:$N$164,,0,1),--RIGHT(M287)*_xlfn.XLOOKUP(LEFT(M287),$L$157:$L$164,$P$157:$P$164,,0,1),0),
_xlpm.adjRow, IF(ROW(_xlpm.startCell) + _xlpm.row &lt;= 0, 1, _xlpm.row),
_xlpm.adjCol, IF(COLUMN(_xlpm.startCell) + _xlpm.col &lt;= 0, 1, _xlpm.col),
_xlpm.ref, OFFSET(INDIRECT(AL287),_xlpm.adjRow,_xlpm.adjCol,1,1),
ADDRESS(ROW(_xlpm.ref),COLUMN(_xlpm.ref),4,1))</f>
        <v>AN14</v>
      </c>
      <c r="AN311" s="4" t="str" cm="1">
        <f t="array" aca="1" ref="AN311" ca="1">_xlfn.LET(
_xlpm.startCell, INDIRECT(AM287),
_xlpm.row, IF(_xlfn.XLOOKUP(LEFT(N287),$L$157:$L$164,$M$157:$M$164,,0,1),--RIGHT(N287)*_xlfn.XLOOKUP(LEFT(N287),$L$157:$L$164,$O$157:$O$164,,0,1),0),
_xlpm.col, IF(_xlfn.XLOOKUP(LEFT(N287),$L$157:$L$164,$N$157:$N$164,,0,1),--RIGHT(N287)*_xlfn.XLOOKUP(LEFT(N287),$L$157:$L$164,$P$157:$P$164,,0,1),0),
_xlpm.adjRow, IF(ROW(_xlpm.startCell) + _xlpm.row &lt;= 0, 1, _xlpm.row),
_xlpm.adjCol, IF(COLUMN(_xlpm.startCell) + _xlpm.col &lt;= 0, 1, _xlpm.col),
_xlpm.ref, OFFSET(INDIRECT(AM287),_xlpm.adjRow,_xlpm.adjCol,1,1),
ADDRESS(ROW(_xlpm.ref),COLUMN(_xlpm.ref),4,1))</f>
        <v>AN7</v>
      </c>
      <c r="AO311" s="4" t="str" cm="1">
        <f t="array" aca="1" ref="AO311" ca="1">_xlfn.LET(
_xlpm.startCell, INDIRECT(AN287),
_xlpm.row, IF(_xlfn.XLOOKUP(LEFT(O287),$L$157:$L$164,$M$157:$M$164,,0,1),--RIGHT(O287)*_xlfn.XLOOKUP(LEFT(O287),$L$157:$L$164,$O$157:$O$164,,0,1),0),
_xlpm.col, IF(_xlfn.XLOOKUP(LEFT(O287),$L$157:$L$164,$N$157:$N$164,,0,1),--RIGHT(O287)*_xlfn.XLOOKUP(LEFT(O287),$L$157:$L$164,$P$157:$P$164,,0,1),0),
_xlpm.adjRow, IF(ROW(_xlpm.startCell) + _xlpm.row &lt;= 0, 1, _xlpm.row),
_xlpm.adjCol, IF(COLUMN(_xlpm.startCell) + _xlpm.col &lt;= 0, 1, _xlpm.col),
_xlpm.ref, OFFSET(INDIRECT(AN287),_xlpm.adjRow,_xlpm.adjCol,1,1),
ADDRESS(ROW(_xlpm.ref),COLUMN(_xlpm.ref),4,1))</f>
        <v>AQ8</v>
      </c>
      <c r="AP311" s="4" t="str" cm="1">
        <f t="array" aca="1" ref="AP311" ca="1">_xlfn.LET(
_xlpm.startCell, INDIRECT(AO287),
_xlpm.row, IF(_xlfn.XLOOKUP(LEFT(P287),$L$157:$L$164,$M$157:$M$164,,0,1),--RIGHT(P287)*_xlfn.XLOOKUP(LEFT(P287),$L$157:$L$164,$O$157:$O$164,,0,1),0),
_xlpm.col, IF(_xlfn.XLOOKUP(LEFT(P287),$L$157:$L$164,$N$157:$N$164,,0,1),--RIGHT(P287)*_xlfn.XLOOKUP(LEFT(P287),$L$157:$L$164,$P$157:$P$164,,0,1),0),
_xlpm.adjRow, IF(ROW(_xlpm.startCell) + _xlpm.row &lt;= 0, 1, _xlpm.row),
_xlpm.adjCol, IF(COLUMN(_xlpm.startCell) + _xlpm.col &lt;= 0, 1, _xlpm.col),
_xlpm.ref, OFFSET(INDIRECT(AO287),_xlpm.adjRow,_xlpm.adjCol,1,1),
ADDRESS(ROW(_xlpm.ref),COLUMN(_xlpm.ref),4,1))</f>
        <v>AU12</v>
      </c>
      <c r="AQ311" s="4" t="str" cm="1">
        <f t="array" aca="1" ref="AQ311" ca="1">_xlfn.LET(
_xlpm.startCell, INDIRECT(AP287),
_xlpm.row, IF(_xlfn.XLOOKUP(LEFT(Q287),$L$157:$L$164,$M$157:$M$164,,0,1),--RIGHT(Q287)*_xlfn.XLOOKUP(LEFT(Q287),$L$157:$L$164,$O$157:$O$164,,0,1),0),
_xlpm.col, IF(_xlfn.XLOOKUP(LEFT(Q287),$L$157:$L$164,$N$157:$N$164,,0,1),--RIGHT(Q287)*_xlfn.XLOOKUP(LEFT(Q287),$L$157:$L$164,$P$157:$P$164,,0,1),0),
_xlpm.adjRow, IF(ROW(_xlpm.startCell) + _xlpm.row &lt;= 0, 1, _xlpm.row),
_xlpm.adjCol, IF(COLUMN(_xlpm.startCell) + _xlpm.col &lt;= 0, 1, _xlpm.col),
_xlpm.ref, OFFSET(INDIRECT(AP287),_xlpm.adjRow,_xlpm.adjCol,1,1),
ADDRESS(ROW(_xlpm.ref),COLUMN(_xlpm.ref),4,1))</f>
        <v>BB12</v>
      </c>
      <c r="AR311" s="4" t="str" cm="1">
        <f t="array" aca="1" ref="AR311" ca="1">_xlfn.LET(
_xlpm.startCell, INDIRECT(AQ287),
_xlpm.row, IF(_xlfn.XLOOKUP(LEFT(R287),$L$157:$L$164,$M$157:$M$164,,0,1),--RIGHT(R287)*_xlfn.XLOOKUP(LEFT(R287),$L$157:$L$164,$O$157:$O$164,,0,1),0),
_xlpm.col, IF(_xlfn.XLOOKUP(LEFT(R287),$L$157:$L$164,$N$157:$N$164,,0,1),--RIGHT(R287)*_xlfn.XLOOKUP(LEFT(R287),$L$157:$L$164,$P$157:$P$164,,0,1),0),
_xlpm.adjRow, IF(ROW(_xlpm.startCell) + _xlpm.row &lt;= 0, 1, _xlpm.row),
_xlpm.adjCol, IF(COLUMN(_xlpm.startCell) + _xlpm.col &lt;= 0, 1, _xlpm.col),
_xlpm.ref, OFFSET(INDIRECT(AQ287),_xlpm.adjRow,_xlpm.adjCol,1,1),
ADDRESS(ROW(_xlpm.ref),COLUMN(_xlpm.ref),4,1))</f>
        <v>BD14</v>
      </c>
      <c r="AS311" s="4" t="str" cm="1">
        <f t="array" aca="1" ref="AS311" ca="1">_xlfn.LET(
_xlpm.startCell, INDIRECT(AR287),
_xlpm.row, IF(_xlfn.XLOOKUP(LEFT(S287),$L$157:$L$164,$M$157:$M$164,,0,1),--RIGHT(S287)*_xlfn.XLOOKUP(LEFT(S287),$L$157:$L$164,$O$157:$O$164,,0,1),0),
_xlpm.col, IF(_xlfn.XLOOKUP(LEFT(S287),$L$157:$L$164,$N$157:$N$164,,0,1),--RIGHT(S287)*_xlfn.XLOOKUP(LEFT(S287),$L$157:$L$164,$P$157:$P$164,,0,1),0),
_xlpm.adjRow, IF(ROW(_xlpm.startCell) + _xlpm.row &lt;= 0, 1, _xlpm.row),
_xlpm.adjCol, IF(COLUMN(_xlpm.startCell) + _xlpm.col &lt;= 0, 1, _xlpm.col),
_xlpm.ref, OFFSET(INDIRECT(AR287),_xlpm.adjRow,_xlpm.adjCol,1,1),
ADDRESS(ROW(_xlpm.ref),COLUMN(_xlpm.ref),4,1))</f>
        <v>BD19</v>
      </c>
      <c r="AT311" s="4" t="str" cm="1">
        <f t="array" aca="1" ref="AT311" ca="1">_xlfn.LET(
_xlpm.startCell, INDIRECT(AS287),
_xlpm.row, IF(_xlfn.XLOOKUP(LEFT(T287),$L$157:$L$164,$M$157:$M$164,,0,1),--RIGHT(T287)*_xlfn.XLOOKUP(LEFT(T287),$L$157:$L$164,$O$157:$O$164,,0,1),0),
_xlpm.col, IF(_xlfn.XLOOKUP(LEFT(T287),$L$157:$L$164,$N$157:$N$164,,0,1),--RIGHT(T287)*_xlfn.XLOOKUP(LEFT(T287),$L$157:$L$164,$P$157:$P$164,,0,1),0),
_xlpm.adjRow, IF(ROW(_xlpm.startCell) + _xlpm.row &lt;= 0, 1, _xlpm.row),
_xlpm.adjCol, IF(COLUMN(_xlpm.startCell) + _xlpm.col &lt;= 0, 1, _xlpm.col),
_xlpm.ref, OFFSET(INDIRECT(AS287),_xlpm.adjRow,_xlpm.adjCol,1,1),
ADDRESS(ROW(_xlpm.ref),COLUMN(_xlpm.ref),4,1))</f>
        <v>BI19</v>
      </c>
      <c r="AU311" s="4" t="str" cm="1">
        <f t="array" aca="1" ref="AU311" ca="1">_xlfn.LET(
_xlpm.startCell, INDIRECT(AT287),
_xlpm.row, IF(_xlfn.XLOOKUP(LEFT(U287),$L$157:$L$164,$M$157:$M$164,,0,1),--RIGHT(U287)*_xlfn.XLOOKUP(LEFT(U287),$L$157:$L$164,$O$157:$O$164,,0,1),0),
_xlpm.col, IF(_xlfn.XLOOKUP(LEFT(U287),$L$157:$L$164,$N$157:$N$164,,0,1),--RIGHT(U287)*_xlfn.XLOOKUP(LEFT(U287),$L$157:$L$164,$P$157:$P$164,,0,1),0),
_xlpm.adjRow, IF(ROW(_xlpm.startCell) + _xlpm.row &lt;= 0, 1, _xlpm.row),
_xlpm.adjCol, IF(COLUMN(_xlpm.startCell) + _xlpm.col &lt;= 0, 1, _xlpm.col),
_xlpm.ref, OFFSET(INDIRECT(AT287),_xlpm.adjRow,_xlpm.adjCol,1,1),
ADDRESS(ROW(_xlpm.ref),COLUMN(_xlpm.ref),4,1))</f>
        <v>BI24</v>
      </c>
      <c r="AV311" s="4" t="str" cm="1">
        <f t="array" aca="1" ref="AV311" ca="1">_xlfn.LET(
_xlpm.startCell, INDIRECT(AU287),
_xlpm.row, IF(_xlfn.XLOOKUP(LEFT(V287),$L$157:$L$164,$M$157:$M$164,,0,1),--RIGHT(V287)*_xlfn.XLOOKUP(LEFT(V287),$L$157:$L$164,$O$157:$O$164,,0,1),0),
_xlpm.col, IF(_xlfn.XLOOKUP(LEFT(V287),$L$157:$L$164,$N$157:$N$164,,0,1),--RIGHT(V287)*_xlfn.XLOOKUP(LEFT(V287),$L$157:$L$164,$P$157:$P$164,,0,1),0),
_xlpm.adjRow, IF(ROW(_xlpm.startCell) + _xlpm.row &lt;= 0, 1, _xlpm.row),
_xlpm.adjCol, IF(COLUMN(_xlpm.startCell) + _xlpm.col &lt;= 0, 1, _xlpm.col),
_xlpm.ref, OFFSET(INDIRECT(AU287),_xlpm.adjRow,_xlpm.adjCol,1,1),
ADDRESS(ROW(_xlpm.ref),COLUMN(_xlpm.ref),4,1))</f>
        <v>BI18</v>
      </c>
      <c r="AW311" s="4" t="str" cm="1">
        <f t="array" aca="1" ref="AW311" ca="1">_xlfn.LET(
_xlpm.startCell, INDIRECT(AV287),
_xlpm.row, IF(_xlfn.XLOOKUP(LEFT(W287),$L$157:$L$164,$M$157:$M$164,,0,1),--RIGHT(W287)*_xlfn.XLOOKUP(LEFT(W287),$L$157:$L$164,$O$157:$O$164,,0,1),0),
_xlpm.col, IF(_xlfn.XLOOKUP(LEFT(W287),$L$157:$L$164,$N$157:$N$164,,0,1),--RIGHT(W287)*_xlfn.XLOOKUP(LEFT(W287),$L$157:$L$164,$P$157:$P$164,,0,1),0),
_xlpm.adjRow, IF(ROW(_xlpm.startCell) + _xlpm.row &lt;= 0, 1, _xlpm.row),
_xlpm.adjCol, IF(COLUMN(_xlpm.startCell) + _xlpm.col &lt;= 0, 1, _xlpm.col),
_xlpm.ref, OFFSET(INDIRECT(AV287),_xlpm.adjRow,_xlpm.adjCol,1,1),
ADDRESS(ROW(_xlpm.ref),COLUMN(_xlpm.ref),4,1))</f>
        <v>BO24</v>
      </c>
      <c r="AX311" s="4" t="str" cm="1">
        <f t="array" aca="1" ref="AX311" ca="1">_xlfn.LET(
_xlpm.startCell, INDIRECT(AW287),
_xlpm.row, IF(_xlfn.XLOOKUP(LEFT(X287),$L$157:$L$164,$M$157:$M$164,,0,1),--RIGHT(X287)*_xlfn.XLOOKUP(LEFT(X287),$L$157:$L$164,$O$157:$O$164,,0,1),0),
_xlpm.col, IF(_xlfn.XLOOKUP(LEFT(X287),$L$157:$L$164,$N$157:$N$164,,0,1),--RIGHT(X287)*_xlfn.XLOOKUP(LEFT(X287),$L$157:$L$164,$P$157:$P$164,,0,1),0),
_xlpm.adjRow, IF(ROW(_xlpm.startCell) + _xlpm.row &lt;= 0, 1, _xlpm.row),
_xlpm.adjCol, IF(COLUMN(_xlpm.startCell) + _xlpm.col &lt;= 0, 1, _xlpm.col),
_xlpm.ref, OFFSET(INDIRECT(AW287),_xlpm.adjRow,_xlpm.adjCol,1,1),
ADDRESS(ROW(_xlpm.ref),COLUMN(_xlpm.ref),4,1))</f>
        <v>BS24</v>
      </c>
      <c r="AY311" s="4" t="str" cm="1">
        <f t="array" aca="1" ref="AY311" ca="1">_xlfn.LET(
_xlpm.startCell, INDIRECT(AX287),
_xlpm.row, IF(_xlfn.XLOOKUP(LEFT(Y287),$L$157:$L$164,$M$157:$M$164,,0,1),--RIGHT(Y287)*_xlfn.XLOOKUP(LEFT(Y287),$L$157:$L$164,$O$157:$O$164,,0,1),0),
_xlpm.col, IF(_xlfn.XLOOKUP(LEFT(Y287),$L$157:$L$164,$N$157:$N$164,,0,1),--RIGHT(Y287)*_xlfn.XLOOKUP(LEFT(Y287),$L$157:$L$164,$P$157:$P$164,,0,1),0),
_xlpm.adjRow, IF(ROW(_xlpm.startCell) + _xlpm.row &lt;= 0, 1, _xlpm.row),
_xlpm.adjCol, IF(COLUMN(_xlpm.startCell) + _xlpm.col &lt;= 0, 1, _xlpm.col),
_xlpm.ref, OFFSET(INDIRECT(AX287),_xlpm.adjRow,_xlpm.adjCol,1,1),
ADDRESS(ROW(_xlpm.ref),COLUMN(_xlpm.ref),4,1))</f>
        <v>BM24</v>
      </c>
      <c r="AZ311" s="4" t="str" cm="1">
        <f t="array" aca="1" ref="AZ311" ca="1">_xlfn.LET(
_xlpm.startCell, INDIRECT(AY287),
_xlpm.row, IF(_xlfn.XLOOKUP(LEFT(Z287),$L$157:$L$164,$M$157:$M$164,,0,1),--RIGHT(Z287)*_xlfn.XLOOKUP(LEFT(Z287),$L$157:$L$164,$O$157:$O$164,,0,1),0),
_xlpm.col, IF(_xlfn.XLOOKUP(LEFT(Z287),$L$157:$L$164,$N$157:$N$164,,0,1),--RIGHT(Z287)*_xlfn.XLOOKUP(LEFT(Z287),$L$157:$L$164,$P$157:$P$164,,0,1),0),
_xlpm.adjRow, IF(ROW(_xlpm.startCell) + _xlpm.row &lt;= 0, 1, _xlpm.row),
_xlpm.adjCol, IF(COLUMN(_xlpm.startCell) + _xlpm.col &lt;= 0, 1, _xlpm.col),
_xlpm.ref, OFFSET(INDIRECT(AY287),_xlpm.adjRow,_xlpm.adjCol,1,1),
ADDRESS(ROW(_xlpm.ref),COLUMN(_xlpm.ref),4,1))</f>
        <v>BL27</v>
      </c>
      <c r="BA311" s="4" t="str" cm="1">
        <f t="array" aca="1" ref="BA311" ca="1">_xlfn.LET(
_xlpm.startCell, INDIRECT(AZ287),
_xlpm.row, IF(_xlfn.XLOOKUP(LEFT(AA287),$L$157:$L$164,$M$157:$M$164,,0,1),--RIGHT(AA287)*_xlfn.XLOOKUP(LEFT(AA287),$L$157:$L$164,$O$157:$O$164,,0,1),0),
_xlpm.col, IF(_xlfn.XLOOKUP(LEFT(AA287),$L$157:$L$164,$N$157:$N$164,,0,1),--RIGHT(AA287)*_xlfn.XLOOKUP(LEFT(AA287),$L$157:$L$164,$P$157:$P$164,,0,1),0),
_xlpm.adjRow, IF(ROW(_xlpm.startCell) + _xlpm.row &lt;= 0, 1, _xlpm.row),
_xlpm.adjCol, IF(COLUMN(_xlpm.startCell) + _xlpm.col &lt;= 0, 1, _xlpm.col),
_xlpm.ref, OFFSET(INDIRECT(AZ287),_xlpm.adjRow,_xlpm.adjCol,1,1),
ADDRESS(ROW(_xlpm.ref),COLUMN(_xlpm.ref),4,1))</f>
        <v>BU18</v>
      </c>
      <c r="BB311" s="4" t="str" cm="1">
        <f t="array" aca="1" ref="BB311" ca="1">_xlfn.LET(
_xlpm.startCell, INDIRECT(BA287),
_xlpm.row, IF(_xlfn.XLOOKUP(LEFT(AB287),$L$157:$L$164,$M$157:$M$164,,0,1),--RIGHT(AB287)*_xlfn.XLOOKUP(LEFT(AB287),$L$157:$L$164,$O$157:$O$164,,0,1),0),
_xlpm.col, IF(_xlfn.XLOOKUP(LEFT(AB287),$L$157:$L$164,$N$157:$N$164,,0,1),--RIGHT(AB287)*_xlfn.XLOOKUP(LEFT(AB287),$L$157:$L$164,$P$157:$P$164,,0,1),0),
_xlpm.adjRow, IF(ROW(_xlpm.startCell) + _xlpm.row &lt;= 0, 1, _xlpm.row),
_xlpm.adjCol, IF(COLUMN(_xlpm.startCell) + _xlpm.col &lt;= 0, 1, _xlpm.col),
_xlpm.ref, OFFSET(INDIRECT(BA287),_xlpm.adjRow,_xlpm.adjCol,1,1),
ADDRESS(ROW(_xlpm.ref),COLUMN(_xlpm.ref),4,1))</f>
        <v>BC27</v>
      </c>
      <c r="BC311" s="4" t="str" cm="1">
        <f t="array" aca="1" ref="BC311" ca="1">_xlfn.LET(
_xlpm.startCell, INDIRECT(BB287),
_xlpm.row, IF(_xlfn.XLOOKUP(LEFT(AC287),$L$157:$L$164,$M$157:$M$164,,0,1),--RIGHT(AC287)*_xlfn.XLOOKUP(LEFT(AC287),$L$157:$L$164,$O$157:$O$164,,0,1),0),
_xlpm.col, IF(_xlfn.XLOOKUP(LEFT(AC287),$L$157:$L$164,$N$157:$N$164,,0,1),--RIGHT(AC287)*_xlfn.XLOOKUP(LEFT(AC287),$L$157:$L$164,$P$157:$P$164,,0,1),0),
_xlpm.adjRow, IF(ROW(_xlpm.startCell) + _xlpm.row &lt;= 0, 1, _xlpm.row),
_xlpm.adjCol, IF(COLUMN(_xlpm.startCell) + _xlpm.col &lt;= 0, 1, _xlpm.col),
_xlpm.ref, OFFSET(INDIRECT(BB287),_xlpm.adjRow,_xlpm.adjCol,1,1),
ADDRESS(ROW(_xlpm.ref),COLUMN(_xlpm.ref),4,1))</f>
        <v>AZ27</v>
      </c>
      <c r="BD311" s="4" t="str" cm="1">
        <f t="array" aca="1" ref="BD311" ca="1">_xlfn.LET(
_xlpm.startCell, INDIRECT(BC287),
_xlpm.row, IF(_xlfn.XLOOKUP(LEFT(AD287),$L$157:$L$164,$M$157:$M$164,,0,1),--RIGHT(AD287)*_xlfn.XLOOKUP(LEFT(AD287),$L$157:$L$164,$O$157:$O$164,,0,1),0),
_xlpm.col, IF(_xlfn.XLOOKUP(LEFT(AD287),$L$157:$L$164,$N$157:$N$164,,0,1),--RIGHT(AD287)*_xlfn.XLOOKUP(LEFT(AD287),$L$157:$L$164,$P$157:$P$164,,0,1),0),
_xlpm.adjRow, IF(ROW(_xlpm.startCell) + _xlpm.row &lt;= 0, 1, _xlpm.row),
_xlpm.adjCol, IF(COLUMN(_xlpm.startCell) + _xlpm.col &lt;= 0, 1, _xlpm.col),
_xlpm.ref, OFFSET(INDIRECT(BC287),_xlpm.adjRow,_xlpm.adjCol,1,1),
ADDRESS(ROW(_xlpm.ref),COLUMN(_xlpm.ref),4,1))</f>
        <v>AW30</v>
      </c>
      <c r="BE311" s="4" t="str" cm="1">
        <f t="array" aca="1" ref="BE311" ca="1">_xlfn.LET(
_xlpm.startCell, INDIRECT(BD287),
_xlpm.row, IF(_xlfn.XLOOKUP(LEFT(AE287),$L$157:$L$164,$M$157:$M$164,,0,1),--RIGHT(AE287)*_xlfn.XLOOKUP(LEFT(AE287),$L$157:$L$164,$O$157:$O$164,,0,1),0),
_xlpm.col, IF(_xlfn.XLOOKUP(LEFT(AE287),$L$157:$L$164,$N$157:$N$164,,0,1),--RIGHT(AE287)*_xlfn.XLOOKUP(LEFT(AE287),$L$157:$L$164,$P$157:$P$164,,0,1),0),
_xlpm.adjRow, IF(ROW(_xlpm.startCell) + _xlpm.row &lt;= 0, 1, _xlpm.row),
_xlpm.adjCol, IF(COLUMN(_xlpm.startCell) + _xlpm.col &lt;= 0, 1, _xlpm.col),
_xlpm.ref, OFFSET(INDIRECT(BD287),_xlpm.adjRow,_xlpm.adjCol,1,1),
ADDRESS(ROW(_xlpm.ref),COLUMN(_xlpm.ref),4,1))</f>
        <v>BA23</v>
      </c>
      <c r="BF311" s="4" t="str" cm="1">
        <f t="array" aca="1" ref="BF311" ca="1">_xlfn.LET(
_xlpm.startCell, INDIRECT(BE287),
_xlpm.row, IF(_xlfn.XLOOKUP(LEFT(AF287),$L$157:$L$164,$M$157:$M$164,,0,1),--RIGHT(AF287)*_xlfn.XLOOKUP(LEFT(AF287),$L$157:$L$164,$O$157:$O$164,,0,1),0),
_xlpm.col, IF(_xlfn.XLOOKUP(LEFT(AF287),$L$157:$L$164,$N$157:$N$164,,0,1),--RIGHT(AF287)*_xlfn.XLOOKUP(LEFT(AF287),$L$157:$L$164,$P$157:$P$164,,0,1),0),
_xlpm.adjRow, IF(ROW(_xlpm.startCell) + _xlpm.row &lt;= 0, 1, _xlpm.row),
_xlpm.adjCol, IF(COLUMN(_xlpm.startCell) + _xlpm.col &lt;= 0, 1, _xlpm.col),
_xlpm.ref, OFFSET(INDIRECT(BE287),_xlpm.adjRow,_xlpm.adjCol,1,1),
ADDRESS(ROW(_xlpm.ref),COLUMN(_xlpm.ref),4,1))</f>
        <v>BI31</v>
      </c>
      <c r="BG311" s="57"/>
      <c r="BH311" s="1" t="b">
        <f ca="1"/>
        <v>1</v>
      </c>
      <c r="BI311" s="1" t="b">
        <f ca="1"/>
        <v>1</v>
      </c>
      <c r="BJ311" s="1" t="b">
        <f ca="1"/>
        <v>1</v>
      </c>
      <c r="BK311" s="1" t="b">
        <f ca="1"/>
        <v>1</v>
      </c>
      <c r="BL311" s="1" t="b">
        <f ca="1"/>
        <v>1</v>
      </c>
      <c r="BM311" s="1" t="b">
        <f ca="1"/>
        <v>1</v>
      </c>
      <c r="BN311" s="5" t="b">
        <f ca="1"/>
        <v>0</v>
      </c>
      <c r="BO311" s="4" t="b">
        <f ca="1"/>
        <v>1</v>
      </c>
      <c r="BP311" s="1" t="b">
        <f ca="1"/>
        <v>1</v>
      </c>
      <c r="BQ311" s="1" t="b">
        <f ca="1"/>
        <v>1</v>
      </c>
      <c r="BR311" s="1" t="b">
        <f ca="1"/>
        <v>1</v>
      </c>
      <c r="BS311" s="1" t="b">
        <f ca="1"/>
        <v>1</v>
      </c>
      <c r="BT311" s="1" t="b">
        <f ca="1"/>
        <v>1</v>
      </c>
      <c r="BU311" s="1" t="b">
        <f ca="1"/>
        <v>1</v>
      </c>
      <c r="BV311" s="1" t="b">
        <f ca="1"/>
        <v>1</v>
      </c>
      <c r="BW311" s="1" t="b">
        <f ca="1"/>
        <v>0</v>
      </c>
      <c r="BX311" s="1" t="b">
        <f ca="1"/>
        <v>0</v>
      </c>
      <c r="BY311" s="1" t="b">
        <f ca="1"/>
        <v>0</v>
      </c>
      <c r="BZ311" s="1" t="b">
        <f ca="1"/>
        <v>1</v>
      </c>
      <c r="CA311" s="1" t="b">
        <f ca="1"/>
        <v>0</v>
      </c>
      <c r="CB311" s="1" t="b">
        <f ca="1"/>
        <v>1</v>
      </c>
      <c r="CC311" s="1" t="b">
        <f ca="1"/>
        <v>1</v>
      </c>
      <c r="CD311" s="1" t="b">
        <f ca="1"/>
        <v>0</v>
      </c>
      <c r="CE311" s="1" t="b">
        <f ca="1"/>
        <v>1</v>
      </c>
      <c r="CF311" s="1" t="b">
        <f ca="1"/>
        <v>0</v>
      </c>
      <c r="CG311" s="57"/>
      <c r="CH311" s="57"/>
      <c r="CI311" s="57"/>
      <c r="CJ311" s="57"/>
      <c r="CK311" s="57"/>
      <c r="CL311" s="57"/>
      <c r="CM311" s="57"/>
      <c r="CN311" s="57"/>
      <c r="CO311" s="57"/>
      <c r="CP311" s="57"/>
      <c r="CQ311" s="57"/>
      <c r="CR311" s="57"/>
      <c r="CS311" s="57"/>
      <c r="CT311" s="57"/>
      <c r="CU311" s="57"/>
      <c r="CV311" s="57"/>
      <c r="CW311" s="57"/>
      <c r="CX311" s="57"/>
      <c r="CY311" s="57"/>
      <c r="CZ311" s="57"/>
      <c r="DA311" s="57"/>
      <c r="DB311" s="57"/>
      <c r="DC311" s="57"/>
      <c r="DD311" s="57"/>
      <c r="DE311" s="57"/>
      <c r="DF311" s="57"/>
      <c r="DG311" s="57"/>
      <c r="DH311" s="57"/>
      <c r="DI311" s="57"/>
      <c r="DJ311" s="57"/>
      <c r="DK311" s="57"/>
      <c r="DL311" s="57"/>
      <c r="DM311" s="57"/>
      <c r="DN311" s="57"/>
      <c r="DO311" s="57"/>
      <c r="DP311" s="57"/>
      <c r="DQ311" s="57"/>
      <c r="DR311" s="57"/>
      <c r="DS311" s="57"/>
      <c r="DT311" s="57"/>
      <c r="DU311" s="57"/>
      <c r="DV311" s="57"/>
      <c r="DW311" s="57"/>
      <c r="DX311" s="57"/>
      <c r="DY311" s="57"/>
      <c r="DZ311" s="57"/>
      <c r="EA311" s="57"/>
      <c r="EB311" s="57"/>
      <c r="EC311" s="57"/>
      <c r="ED311" s="57"/>
      <c r="EE311" s="57"/>
      <c r="EF311" s="57"/>
      <c r="EG311" s="57"/>
      <c r="EH311" s="57"/>
      <c r="EI311" s="57"/>
      <c r="EJ311" s="57"/>
      <c r="EK311" s="57"/>
      <c r="EL311" s="57"/>
      <c r="EM311" s="57"/>
      <c r="EN311" s="57"/>
      <c r="EO311" s="57"/>
      <c r="EP311" s="57"/>
      <c r="EQ311" s="57"/>
      <c r="ER311" s="57"/>
      <c r="ES311" s="57"/>
      <c r="ET311" s="57"/>
      <c r="EU311" s="57"/>
      <c r="EV311" s="57"/>
      <c r="EW311" s="57"/>
      <c r="EX311" s="57"/>
      <c r="EY311" s="57"/>
      <c r="EZ311" s="57"/>
      <c r="FA311" s="57"/>
      <c r="FB311" s="57"/>
      <c r="FC311" s="57"/>
      <c r="FD311" s="57"/>
      <c r="FE311" s="57"/>
      <c r="FF311" s="57"/>
      <c r="FG311" s="57"/>
      <c r="FH311" s="57"/>
      <c r="FI311" s="57"/>
      <c r="FJ311" s="57"/>
      <c r="FK311" s="57"/>
      <c r="FL311" s="57"/>
      <c r="FM311" s="57"/>
      <c r="FN311" s="57"/>
      <c r="FO311" s="57"/>
      <c r="FP311" s="57"/>
      <c r="FQ311" s="57"/>
      <c r="FR311" s="57"/>
      <c r="FS311" s="57"/>
      <c r="FT311" s="57"/>
      <c r="FU311" s="57"/>
      <c r="FV311" s="57"/>
      <c r="FW311" s="57"/>
      <c r="FX311" s="57"/>
      <c r="FY311" s="57"/>
      <c r="FZ311" s="57"/>
      <c r="GA311" s="57"/>
      <c r="GB311" s="57"/>
      <c r="GC311" s="57"/>
      <c r="GD311" s="57"/>
      <c r="GE311" s="57"/>
      <c r="GF311" s="57"/>
      <c r="GG311" s="57"/>
      <c r="GH311" s="57"/>
      <c r="GI311" s="57"/>
      <c r="GJ311" s="57"/>
      <c r="GK311" s="57"/>
      <c r="GL311" s="57"/>
      <c r="GM311" s="57"/>
      <c r="GN311" s="57"/>
      <c r="GO311" s="57"/>
      <c r="GP311" s="57"/>
      <c r="GQ311" s="57"/>
      <c r="GR311" s="57"/>
      <c r="GS311" s="57"/>
      <c r="GT311" s="57"/>
      <c r="GU311" s="57"/>
      <c r="GV311" s="57"/>
      <c r="GW311" s="57"/>
      <c r="GX311" s="57"/>
      <c r="GY311" s="57"/>
      <c r="GZ311" s="57"/>
      <c r="HA311" s="57"/>
      <c r="HB311" s="57"/>
      <c r="HC311" s="57"/>
      <c r="HD311" s="57"/>
      <c r="HE311" s="57"/>
      <c r="HF311" s="57"/>
      <c r="HG311" s="57"/>
      <c r="HH311" s="57"/>
      <c r="HI311" s="57"/>
      <c r="HJ311" s="57"/>
      <c r="HK311" s="57"/>
      <c r="HL311" s="57"/>
      <c r="HM311" s="57"/>
      <c r="HN311" s="57"/>
      <c r="HO311" s="57"/>
      <c r="HP311" s="57"/>
      <c r="HQ311" s="57"/>
      <c r="HR311" s="57"/>
      <c r="HS311" s="57"/>
      <c r="HT311" s="57"/>
      <c r="HU311" s="57"/>
      <c r="HV311" s="57"/>
      <c r="HW311" s="57"/>
      <c r="HX311" s="57"/>
      <c r="HY311" s="57"/>
      <c r="HZ311" s="57"/>
      <c r="IA311" s="57"/>
      <c r="IB311" s="57"/>
      <c r="IC311" s="57"/>
      <c r="ID311" s="57"/>
      <c r="IE311" s="57"/>
      <c r="IF311" s="57"/>
      <c r="IG311" s="57"/>
      <c r="IH311" s="57"/>
      <c r="II311" s="57"/>
      <c r="IJ311" s="57"/>
      <c r="IK311" s="57"/>
      <c r="IL311" s="57"/>
      <c r="IM311" s="57"/>
      <c r="IN311" s="57"/>
      <c r="IO311" s="57"/>
      <c r="IP311" s="57"/>
      <c r="IQ311" s="57"/>
      <c r="IR311" s="57"/>
      <c r="IS311" s="57"/>
      <c r="IT311" s="57"/>
      <c r="IU311" s="57"/>
      <c r="IV311" s="57"/>
      <c r="IW311" s="57"/>
      <c r="IX311" s="57"/>
      <c r="IY311" s="57"/>
      <c r="IZ311" s="57"/>
      <c r="JA311" s="57"/>
      <c r="JB311" s="57"/>
      <c r="JC311" s="57"/>
      <c r="JD311" s="57"/>
      <c r="JE311" s="57"/>
      <c r="JF311" s="57"/>
      <c r="JG311" s="57"/>
      <c r="JH311" s="57"/>
      <c r="JI311" s="57"/>
      <c r="JJ311" s="57"/>
      <c r="JK311" s="57"/>
      <c r="JL311" s="57"/>
      <c r="JM311" s="57"/>
      <c r="JN311" s="57"/>
      <c r="JO311" s="57"/>
      <c r="JP311" s="57"/>
      <c r="JQ311" s="57"/>
      <c r="JR311" s="57"/>
      <c r="JS311" s="57"/>
      <c r="JT311" s="57"/>
      <c r="JU311" s="57"/>
      <c r="JV311" s="57"/>
      <c r="JW311" s="57"/>
      <c r="JX311" s="57"/>
      <c r="JY311" s="57"/>
      <c r="JZ311" s="57"/>
      <c r="KA311" s="57"/>
      <c r="KB311" s="57"/>
      <c r="KC311" s="57"/>
      <c r="KD311" s="57"/>
      <c r="KE311" s="57"/>
      <c r="KF311" s="57"/>
      <c r="KG311" s="57"/>
      <c r="KH311" s="57"/>
      <c r="KI311" s="57"/>
      <c r="KJ311" s="57"/>
      <c r="KK311" s="57"/>
      <c r="KL311" s="57"/>
      <c r="KM311" s="57"/>
      <c r="KN311" s="57"/>
      <c r="KO311" s="57"/>
      <c r="KP311" s="57"/>
      <c r="KQ311" s="57"/>
      <c r="KR311" s="57"/>
      <c r="KS311" s="57"/>
      <c r="KT311" s="57"/>
      <c r="KU311" s="57"/>
      <c r="KV311" s="57"/>
      <c r="KW311" s="57"/>
      <c r="KX311" s="57"/>
      <c r="KY311" s="57"/>
      <c r="KZ311" s="57"/>
      <c r="LA311" s="57"/>
      <c r="LB311" s="57"/>
      <c r="LC311" s="57"/>
      <c r="LD311" s="57"/>
      <c r="LE311" s="57"/>
      <c r="LF311" s="57"/>
      <c r="LG311" s="57"/>
      <c r="LH311" s="57"/>
      <c r="LI311" s="57"/>
      <c r="LJ311" s="57"/>
      <c r="LK311" s="57"/>
      <c r="LL311" s="57"/>
      <c r="LM311" s="57"/>
      <c r="LN311" s="57"/>
      <c r="LO311" s="57"/>
      <c r="LP311" s="57"/>
      <c r="LQ311" s="57"/>
      <c r="LR311" s="57"/>
      <c r="LS311" s="57"/>
      <c r="LT311" s="57"/>
      <c r="LU311" s="57"/>
      <c r="LV311" s="57"/>
      <c r="LW311" s="57"/>
      <c r="LX311" s="57"/>
      <c r="LY311" s="57"/>
      <c r="LZ311" s="57"/>
      <c r="MA311" s="57"/>
      <c r="MB311" s="57"/>
      <c r="MC311" s="57"/>
      <c r="MD311" s="57"/>
      <c r="ME311" s="57"/>
      <c r="MF311" s="57"/>
      <c r="MG311" s="57"/>
      <c r="MH311" s="57"/>
      <c r="MI311" s="57"/>
      <c r="MJ311" s="57"/>
      <c r="MK311" s="57"/>
      <c r="ML311" s="57"/>
      <c r="MM311" s="57"/>
      <c r="MN311" s="57"/>
      <c r="MO311" s="57"/>
      <c r="MP311" s="57"/>
      <c r="MQ311" s="57"/>
      <c r="MR311" s="57"/>
      <c r="MS311" s="57"/>
      <c r="MT311" s="57"/>
      <c r="MU311" s="57"/>
      <c r="MV311" s="57"/>
      <c r="MW311" s="57"/>
      <c r="MX311" s="57"/>
      <c r="MY311" s="57"/>
      <c r="MZ311" s="57"/>
      <c r="NA311" s="57"/>
      <c r="NB311" s="57"/>
      <c r="NC311" s="57"/>
      <c r="ND311" s="57"/>
      <c r="NE311" s="57"/>
      <c r="NF311" s="57"/>
      <c r="NG311" s="57"/>
      <c r="NH311" s="57"/>
      <c r="NI311" s="57"/>
      <c r="NJ311" s="57"/>
      <c r="NK311" s="57"/>
      <c r="NL311" s="57"/>
      <c r="NM311" s="57"/>
      <c r="NN311" s="57"/>
      <c r="NO311" s="57"/>
      <c r="NP311" s="57"/>
      <c r="NQ311" s="57"/>
      <c r="NR311" s="57"/>
      <c r="NS311" s="57"/>
      <c r="NT311" s="57"/>
      <c r="NU311" s="57"/>
      <c r="NV311" s="57"/>
      <c r="NW311" s="57"/>
      <c r="NX311" s="57"/>
      <c r="NY311" s="57"/>
      <c r="NZ311" s="57"/>
      <c r="OA311" s="57"/>
      <c r="OB311" s="57"/>
      <c r="OC311" s="57"/>
      <c r="OD311" s="57"/>
      <c r="OE311" s="57"/>
      <c r="OF311" s="57"/>
      <c r="OG311" s="57"/>
      <c r="OH311" s="57"/>
      <c r="OI311" s="57"/>
      <c r="OJ311" s="57"/>
      <c r="OK311" s="57"/>
      <c r="OL311" s="57"/>
      <c r="OM311" s="57"/>
      <c r="ON311" s="57"/>
      <c r="OO311" s="57"/>
      <c r="OP311" s="57"/>
      <c r="OQ311" s="57"/>
      <c r="OR311" s="57"/>
      <c r="OS311" s="57"/>
      <c r="OT311" s="57"/>
      <c r="OU311" s="57"/>
      <c r="OV311" s="57"/>
      <c r="OW311" s="57"/>
      <c r="OX311" s="57"/>
      <c r="OY311" s="57"/>
      <c r="OZ311" s="57"/>
    </row>
    <row r="312" spans="1:416" ht="26.25">
      <c r="A312" s="57"/>
      <c r="B312" s="57"/>
      <c r="C312" s="57"/>
      <c r="D312" s="57"/>
      <c r="E312" s="57"/>
      <c r="F312" s="57"/>
      <c r="G312" s="87"/>
      <c r="H312" s="57"/>
      <c r="I312" s="57"/>
      <c r="J312" s="57"/>
      <c r="K312" s="57"/>
      <c r="L312" s="57"/>
      <c r="M312" s="57"/>
      <c r="N312" s="57"/>
      <c r="O312" s="57"/>
      <c r="P312" s="57"/>
      <c r="Q312" s="57"/>
      <c r="R312" s="57"/>
      <c r="S312" s="57"/>
      <c r="T312" s="57"/>
      <c r="U312" s="57"/>
      <c r="V312" s="57"/>
      <c r="W312" s="57"/>
      <c r="X312" s="57"/>
      <c r="Y312" s="57"/>
      <c r="Z312" s="57"/>
      <c r="AA312" s="57"/>
      <c r="AB312" s="57"/>
      <c r="AC312" s="57"/>
      <c r="AD312" s="57"/>
      <c r="AE312" s="57"/>
      <c r="AF312" s="57"/>
      <c r="AG312" s="57"/>
      <c r="AH312" s="4" t="str" cm="1">
        <f t="array" aca="1" ref="AH312" ca="1">_xlfn.LET(
_xlpm.startCell, INDIRECT(G288),
_xlpm.row, IF(_xlfn.XLOOKUP(LEFT(H288),$L$157:$L$164,$M$157:$M$164,,0,1),--RIGHT(H288)*_xlfn.XLOOKUP(LEFT(H288),$L$157:$L$164,$O$157:$O$164,,0,1),0),
_xlpm.col, IF(_xlfn.XLOOKUP(LEFT(H288),$L$157:$L$164,$N$157:$N$164,,0,1),--RIGHT(H288)*_xlfn.XLOOKUP(LEFT(H288),$L$157:$L$164,$P$157:$P$164,,0,1),0),
_xlpm.adjRow, IF(ROW(_xlpm.startCell) + _xlpm.row &lt;= 0, 1, _xlpm.row),
_xlpm.adjCol, IF(COLUMN(_xlpm.startCell) + _xlpm.col &lt;= 0, 1, _xlpm.col),
_xlpm.ref, OFFSET(INDIRECT(G288),_xlpm.adjRow,_xlpm.adjCol,1,1),
ADDRESS(ROW(_xlpm.ref),COLUMN(_xlpm.ref),4,1))</f>
        <v>V24</v>
      </c>
      <c r="AI312" s="4" t="str" cm="1">
        <f t="array" aca="1" ref="AI312" ca="1">_xlfn.LET(
_xlpm.startCell, INDIRECT(AH288),
_xlpm.row, IF(_xlfn.XLOOKUP(LEFT(I288),$L$157:$L$164,$M$157:$M$164,,0,1),--RIGHT(I288)*_xlfn.XLOOKUP(LEFT(I288),$L$157:$L$164,$O$157:$O$164,,0,1),0),
_xlpm.col, IF(_xlfn.XLOOKUP(LEFT(I288),$L$157:$L$164,$N$157:$N$164,,0,1),--RIGHT(I288)*_xlfn.XLOOKUP(LEFT(I288),$L$157:$L$164,$P$157:$P$164,,0,1),0),
_xlpm.adjRow, IF(ROW(_xlpm.startCell) + _xlpm.row &lt;= 0, 1, _xlpm.row),
_xlpm.adjCol, IF(COLUMN(_xlpm.startCell) + _xlpm.col &lt;= 0, 1, _xlpm.col),
_xlpm.ref, OFFSET(INDIRECT(AH288),_xlpm.adjRow,_xlpm.adjCol,1,1),
ADDRESS(ROW(_xlpm.ref),COLUMN(_xlpm.ref),4,1))</f>
        <v>O31</v>
      </c>
      <c r="AJ312" s="4" t="str" cm="1">
        <f t="array" aca="1" ref="AJ312" ca="1">_xlfn.LET(
_xlpm.startCell, INDIRECT(AI288),
_xlpm.row, IF(_xlfn.XLOOKUP(LEFT(J288),$L$157:$L$164,$M$157:$M$164,,0,1),--RIGHT(J288)*_xlfn.XLOOKUP(LEFT(J288),$L$157:$L$164,$O$157:$O$164,,0,1),0),
_xlpm.col, IF(_xlfn.XLOOKUP(LEFT(J288),$L$157:$L$164,$N$157:$N$164,,0,1),--RIGHT(J288)*_xlfn.XLOOKUP(LEFT(J288),$L$157:$L$164,$P$157:$P$164,,0,1),0),
_xlpm.adjRow, IF(ROW(_xlpm.startCell) + _xlpm.row &lt;= 0, 1, _xlpm.row),
_xlpm.adjCol, IF(COLUMN(_xlpm.startCell) + _xlpm.col &lt;= 0, 1, _xlpm.col),
_xlpm.ref, OFFSET(INDIRECT(AI288),_xlpm.adjRow,_xlpm.adjCol,1,1),
ADDRESS(ROW(_xlpm.ref),COLUMN(_xlpm.ref),4,1))</f>
        <v>O30</v>
      </c>
      <c r="AK312" s="4" t="str" cm="1">
        <f t="array" aca="1" ref="AK312" ca="1">_xlfn.LET(
_xlpm.startCell, INDIRECT(AJ288),
_xlpm.row, IF(_xlfn.XLOOKUP(LEFT(K288),$L$157:$L$164,$M$157:$M$164,,0,1),--RIGHT(K288)*_xlfn.XLOOKUP(LEFT(K288),$L$157:$L$164,$O$157:$O$164,,0,1),0),
_xlpm.col, IF(_xlfn.XLOOKUP(LEFT(K288),$L$157:$L$164,$N$157:$N$164,,0,1),--RIGHT(K288)*_xlfn.XLOOKUP(LEFT(K288),$L$157:$L$164,$P$157:$P$164,,0,1),0),
_xlpm.adjRow, IF(ROW(_xlpm.startCell) + _xlpm.row &lt;= 0, 1, _xlpm.row),
_xlpm.adjCol, IF(COLUMN(_xlpm.startCell) + _xlpm.col &lt;= 0, 1, _xlpm.col),
_xlpm.ref, OFFSET(INDIRECT(AJ288),_xlpm.adjRow,_xlpm.adjCol,1,1),
ADDRESS(ROW(_xlpm.ref),COLUMN(_xlpm.ref),4,1))</f>
        <v>O36</v>
      </c>
      <c r="AL312" s="4" t="str" cm="1">
        <f t="array" aca="1" ref="AL312" ca="1">_xlfn.LET(
_xlpm.startCell, INDIRECT(AK288),
_xlpm.row, IF(_xlfn.XLOOKUP(LEFT(L288),$L$157:$L$164,$M$157:$M$164,,0,1),--RIGHT(L288)*_xlfn.XLOOKUP(LEFT(L288),$L$157:$L$164,$O$157:$O$164,,0,1),0),
_xlpm.col, IF(_xlfn.XLOOKUP(LEFT(L288),$L$157:$L$164,$N$157:$N$164,,0,1),--RIGHT(L288)*_xlfn.XLOOKUP(LEFT(L288),$L$157:$L$164,$P$157:$P$164,,0,1),0),
_xlpm.adjRow, IF(ROW(_xlpm.startCell) + _xlpm.row &lt;= 0, 1, _xlpm.row),
_xlpm.adjCol, IF(COLUMN(_xlpm.startCell) + _xlpm.col &lt;= 0, 1, _xlpm.col),
_xlpm.ref, OFFSET(INDIRECT(AK288),_xlpm.adjRow,_xlpm.adjCol,1,1),
ADDRESS(ROW(_xlpm.ref),COLUMN(_xlpm.ref),4,1))</f>
        <v>M25</v>
      </c>
      <c r="AM312" s="4" t="str" cm="1">
        <f t="array" aca="1" ref="AM312" ca="1">_xlfn.LET(
_xlpm.startCell, INDIRECT(AL288),
_xlpm.row, IF(_xlfn.XLOOKUP(LEFT(M288),$L$157:$L$164,$M$157:$M$164,,0,1),--RIGHT(M288)*_xlfn.XLOOKUP(LEFT(M288),$L$157:$L$164,$O$157:$O$164,,0,1),0),
_xlpm.col, IF(_xlfn.XLOOKUP(LEFT(M288),$L$157:$L$164,$N$157:$N$164,,0,1),--RIGHT(M288)*_xlfn.XLOOKUP(LEFT(M288),$L$157:$L$164,$P$157:$P$164,,0,1),0),
_xlpm.adjRow, IF(ROW(_xlpm.startCell) + _xlpm.row &lt;= 0, 1, _xlpm.row),
_xlpm.adjCol, IF(COLUMN(_xlpm.startCell) + _xlpm.col &lt;= 0, 1, _xlpm.col),
_xlpm.ref, OFFSET(INDIRECT(AL288),_xlpm.adjRow,_xlpm.adjCol,1,1),
ADDRESS(ROW(_xlpm.ref),COLUMN(_xlpm.ref),4,1))</f>
        <v>K25</v>
      </c>
      <c r="AN312" s="4" t="str" cm="1">
        <f t="array" aca="1" ref="AN312" ca="1">_xlfn.LET(
_xlpm.startCell, INDIRECT(AM288),
_xlpm.row, IF(_xlfn.XLOOKUP(LEFT(N288),$L$157:$L$164,$M$157:$M$164,,0,1),--RIGHT(N288)*_xlfn.XLOOKUP(LEFT(N288),$L$157:$L$164,$O$157:$O$164,,0,1),0),
_xlpm.col, IF(_xlfn.XLOOKUP(LEFT(N288),$L$157:$L$164,$N$157:$N$164,,0,1),--RIGHT(N288)*_xlfn.XLOOKUP(LEFT(N288),$L$157:$L$164,$P$157:$P$164,,0,1),0),
_xlpm.adjRow, IF(ROW(_xlpm.startCell) + _xlpm.row &lt;= 0, 1, _xlpm.row),
_xlpm.adjCol, IF(COLUMN(_xlpm.startCell) + _xlpm.col &lt;= 0, 1, _xlpm.col),
_xlpm.ref, OFFSET(INDIRECT(AM288),_xlpm.adjRow,_xlpm.adjCol,1,1),
ADDRESS(ROW(_xlpm.ref),COLUMN(_xlpm.ref),4,1))</f>
        <v>N28</v>
      </c>
      <c r="AO312" s="4" t="str" cm="1">
        <f t="array" aca="1" ref="AO312" ca="1">_xlfn.LET(
_xlpm.startCell, INDIRECT(AN288),
_xlpm.row, IF(_xlfn.XLOOKUP(LEFT(O288),$L$157:$L$164,$M$157:$M$164,,0,1),--RIGHT(O288)*_xlfn.XLOOKUP(LEFT(O288),$L$157:$L$164,$O$157:$O$164,,0,1),0),
_xlpm.col, IF(_xlfn.XLOOKUP(LEFT(O288),$L$157:$L$164,$N$157:$N$164,,0,1),--RIGHT(O288)*_xlfn.XLOOKUP(LEFT(O288),$L$157:$L$164,$P$157:$P$164,,0,1),0),
_xlpm.adjRow, IF(ROW(_xlpm.startCell) + _xlpm.row &lt;= 0, 1, _xlpm.row),
_xlpm.adjCol, IF(COLUMN(_xlpm.startCell) + _xlpm.col &lt;= 0, 1, _xlpm.col),
_xlpm.ref, OFFSET(INDIRECT(AN288),_xlpm.adjRow,_xlpm.adjCol,1,1),
ADDRESS(ROW(_xlpm.ref),COLUMN(_xlpm.ref),4,1))</f>
        <v>R31</v>
      </c>
      <c r="AP312" s="4" t="str" cm="1">
        <f t="array" aca="1" ref="AP312" ca="1">_xlfn.LET(
_xlpm.startCell, INDIRECT(AO288),
_xlpm.row, IF(_xlfn.XLOOKUP(LEFT(P288),$L$157:$L$164,$M$157:$M$164,,0,1),--RIGHT(P288)*_xlfn.XLOOKUP(LEFT(P288),$L$157:$L$164,$O$157:$O$164,,0,1),0),
_xlpm.col, IF(_xlfn.XLOOKUP(LEFT(P288),$L$157:$L$164,$N$157:$N$164,,0,1),--RIGHT(P288)*_xlfn.XLOOKUP(LEFT(P288),$L$157:$L$164,$P$157:$P$164,,0,1),0),
_xlpm.adjRow, IF(ROW(_xlpm.startCell) + _xlpm.row &lt;= 0, 1, _xlpm.row),
_xlpm.adjCol, IF(COLUMN(_xlpm.startCell) + _xlpm.col &lt;= 0, 1, _xlpm.col),
_xlpm.ref, OFFSET(INDIRECT(AO288),_xlpm.adjRow,_xlpm.adjCol,1,1),
ADDRESS(ROW(_xlpm.ref),COLUMN(_xlpm.ref),4,1))</f>
        <v>R19</v>
      </c>
      <c r="AQ312" s="4" t="str" cm="1">
        <f t="array" aca="1" ref="AQ312" ca="1">_xlfn.LET(
_xlpm.startCell, INDIRECT(AP288),
_xlpm.row, IF(_xlfn.XLOOKUP(LEFT(Q288),$L$157:$L$164,$M$157:$M$164,,0,1),--RIGHT(Q288)*_xlfn.XLOOKUP(LEFT(Q288),$L$157:$L$164,$O$157:$O$164,,0,1),0),
_xlpm.col, IF(_xlfn.XLOOKUP(LEFT(Q288),$L$157:$L$164,$N$157:$N$164,,0,1),--RIGHT(Q288)*_xlfn.XLOOKUP(LEFT(Q288),$L$157:$L$164,$P$157:$P$164,,0,1),0),
_xlpm.adjRow, IF(ROW(_xlpm.startCell) + _xlpm.row &lt;= 0, 1, _xlpm.row),
_xlpm.adjCol, IF(COLUMN(_xlpm.startCell) + _xlpm.col &lt;= 0, 1, _xlpm.col),
_xlpm.ref, OFFSET(INDIRECT(AP288),_xlpm.adjRow,_xlpm.adjCol,1,1),
ADDRESS(ROW(_xlpm.ref),COLUMN(_xlpm.ref),4,1))</f>
        <v>R14</v>
      </c>
      <c r="AR312" s="4" t="str" cm="1">
        <f t="array" aca="1" ref="AR312" ca="1">_xlfn.LET(
_xlpm.startCell, INDIRECT(AQ288),
_xlpm.row, IF(_xlfn.XLOOKUP(LEFT(R288),$L$157:$L$164,$M$157:$M$164,,0,1),--RIGHT(R288)*_xlfn.XLOOKUP(LEFT(R288),$L$157:$L$164,$O$157:$O$164,,0,1),0),
_xlpm.col, IF(_xlfn.XLOOKUP(LEFT(R288),$L$157:$L$164,$N$157:$N$164,,0,1),--RIGHT(R288)*_xlfn.XLOOKUP(LEFT(R288),$L$157:$L$164,$P$157:$P$164,,0,1),0),
_xlpm.adjRow, IF(ROW(_xlpm.startCell) + _xlpm.row &lt;= 0, 1, _xlpm.row),
_xlpm.adjCol, IF(COLUMN(_xlpm.startCell) + _xlpm.col &lt;= 0, 1, _xlpm.col),
_xlpm.ref, OFFSET(INDIRECT(AQ288),_xlpm.adjRow,_xlpm.adjCol,1,1),
ADDRESS(ROW(_xlpm.ref),COLUMN(_xlpm.ref),4,1))</f>
        <v>X20</v>
      </c>
      <c r="AS312" s="4" t="str" cm="1">
        <f t="array" aca="1" ref="AS312" ca="1">_xlfn.LET(
_xlpm.startCell, INDIRECT(AR288),
_xlpm.row, IF(_xlfn.XLOOKUP(LEFT(S288),$L$157:$L$164,$M$157:$M$164,,0,1),--RIGHT(S288)*_xlfn.XLOOKUP(LEFT(S288),$L$157:$L$164,$O$157:$O$164,,0,1),0),
_xlpm.col, IF(_xlfn.XLOOKUP(LEFT(S288),$L$157:$L$164,$N$157:$N$164,,0,1),--RIGHT(S288)*_xlfn.XLOOKUP(LEFT(S288),$L$157:$L$164,$P$157:$P$164,,0,1),0),
_xlpm.adjRow, IF(ROW(_xlpm.startCell) + _xlpm.row &lt;= 0, 1, _xlpm.row),
_xlpm.adjCol, IF(COLUMN(_xlpm.startCell) + _xlpm.col &lt;= 0, 1, _xlpm.col),
_xlpm.ref, OFFSET(INDIRECT(AR288),_xlpm.adjRow,_xlpm.adjCol,1,1),
ADDRESS(ROW(_xlpm.ref),COLUMN(_xlpm.ref),4,1))</f>
        <v>R14</v>
      </c>
      <c r="AT312" s="4" t="str" cm="1">
        <f t="array" aca="1" ref="AT312" ca="1">_xlfn.LET(
_xlpm.startCell, INDIRECT(AS288),
_xlpm.row, IF(_xlfn.XLOOKUP(LEFT(T288),$L$157:$L$164,$M$157:$M$164,,0,1),--RIGHT(T288)*_xlfn.XLOOKUP(LEFT(T288),$L$157:$L$164,$O$157:$O$164,,0,1),0),
_xlpm.col, IF(_xlfn.XLOOKUP(LEFT(T288),$L$157:$L$164,$N$157:$N$164,,0,1),--RIGHT(T288)*_xlfn.XLOOKUP(LEFT(T288),$L$157:$L$164,$P$157:$P$164,,0,1),0),
_xlpm.adjRow, IF(ROW(_xlpm.startCell) + _xlpm.row &lt;= 0, 1, _xlpm.row),
_xlpm.adjCol, IF(COLUMN(_xlpm.startCell) + _xlpm.col &lt;= 0, 1, _xlpm.col),
_xlpm.ref, OFFSET(INDIRECT(AS288),_xlpm.adjRow,_xlpm.adjCol,1,1),
ADDRESS(ROW(_xlpm.ref),COLUMN(_xlpm.ref),4,1))</f>
        <v>R11</v>
      </c>
      <c r="AU312" s="4" t="str" cm="1">
        <f t="array" aca="1" ref="AU312" ca="1">_xlfn.LET(
_xlpm.startCell, INDIRECT(AT288),
_xlpm.row, IF(_xlfn.XLOOKUP(LEFT(U288),$L$157:$L$164,$M$157:$M$164,,0,1),--RIGHT(U288)*_xlfn.XLOOKUP(LEFT(U288),$L$157:$L$164,$O$157:$O$164,,0,1),0),
_xlpm.col, IF(_xlfn.XLOOKUP(LEFT(U288),$L$157:$L$164,$N$157:$N$164,,0,1),--RIGHT(U288)*_xlfn.XLOOKUP(LEFT(U288),$L$157:$L$164,$P$157:$P$164,,0,1),0),
_xlpm.adjRow, IF(ROW(_xlpm.startCell) + _xlpm.row &lt;= 0, 1, _xlpm.row),
_xlpm.adjCol, IF(COLUMN(_xlpm.startCell) + _xlpm.col &lt;= 0, 1, _xlpm.col),
_xlpm.ref, OFFSET(INDIRECT(AT288),_xlpm.adjRow,_xlpm.adjCol,1,1),
ADDRESS(ROW(_xlpm.ref),COLUMN(_xlpm.ref),4,1))</f>
        <v>L5</v>
      </c>
      <c r="AV312" s="4" t="str" cm="1">
        <f t="array" aca="1" ref="AV312" ca="1">_xlfn.LET(
_xlpm.startCell, INDIRECT(AU288),
_xlpm.row, IF(_xlfn.XLOOKUP(LEFT(V288),$L$157:$L$164,$M$157:$M$164,,0,1),--RIGHT(V288)*_xlfn.XLOOKUP(LEFT(V288),$L$157:$L$164,$O$157:$O$164,,0,1),0),
_xlpm.col, IF(_xlfn.XLOOKUP(LEFT(V288),$L$157:$L$164,$N$157:$N$164,,0,1),--RIGHT(V288)*_xlfn.XLOOKUP(LEFT(V288),$L$157:$L$164,$P$157:$P$164,,0,1),0),
_xlpm.adjRow, IF(ROW(_xlpm.startCell) + _xlpm.row &lt;= 0, 1, _xlpm.row),
_xlpm.adjCol, IF(COLUMN(_xlpm.startCell) + _xlpm.col &lt;= 0, 1, _xlpm.col),
_xlpm.ref, OFFSET(INDIRECT(AU288),_xlpm.adjRow,_xlpm.adjCol,1,1),
ADDRESS(ROW(_xlpm.ref),COLUMN(_xlpm.ref),4,1))</f>
        <v>L2</v>
      </c>
      <c r="AW312" s="4" t="str" cm="1">
        <f t="array" aca="1" ref="AW312" ca="1">_xlfn.LET(
_xlpm.startCell, INDIRECT(AV288),
_xlpm.row, IF(_xlfn.XLOOKUP(LEFT(W288),$L$157:$L$164,$M$157:$M$164,,0,1),--RIGHT(W288)*_xlfn.XLOOKUP(LEFT(W288),$L$157:$L$164,$O$157:$O$164,,0,1),0),
_xlpm.col, IF(_xlfn.XLOOKUP(LEFT(W288),$L$157:$L$164,$N$157:$N$164,,0,1),--RIGHT(W288)*_xlfn.XLOOKUP(LEFT(W288),$L$157:$L$164,$P$157:$P$164,,0,1),0),
_xlpm.adjRow, IF(ROW(_xlpm.startCell) + _xlpm.row &lt;= 0, 1, _xlpm.row),
_xlpm.adjCol, IF(COLUMN(_xlpm.startCell) + _xlpm.col &lt;= 0, 1, _xlpm.col),
_xlpm.ref, OFFSET(INDIRECT(AV288),_xlpm.adjRow,_xlpm.adjCol,1,1),
ADDRESS(ROW(_xlpm.ref),COLUMN(_xlpm.ref),4,1))</f>
        <v>N10</v>
      </c>
      <c r="AX312" s="4" t="str" cm="1">
        <f t="array" aca="1" ref="AX312" ca="1">_xlfn.LET(
_xlpm.startCell, INDIRECT(AW288),
_xlpm.row, IF(_xlfn.XLOOKUP(LEFT(X288),$L$157:$L$164,$M$157:$M$164,,0,1),--RIGHT(X288)*_xlfn.XLOOKUP(LEFT(X288),$L$157:$L$164,$O$157:$O$164,,0,1),0),
_xlpm.col, IF(_xlfn.XLOOKUP(LEFT(X288),$L$157:$L$164,$N$157:$N$164,,0,1),--RIGHT(X288)*_xlfn.XLOOKUP(LEFT(X288),$L$157:$L$164,$P$157:$P$164,,0,1),0),
_xlpm.adjRow, IF(ROW(_xlpm.startCell) + _xlpm.row &lt;= 0, 1, _xlpm.row),
_xlpm.adjCol, IF(COLUMN(_xlpm.startCell) + _xlpm.col &lt;= 0, 1, _xlpm.col),
_xlpm.ref, OFFSET(INDIRECT(AW288),_xlpm.adjRow,_xlpm.adjCol,1,1),
ADDRESS(ROW(_xlpm.ref),COLUMN(_xlpm.ref),4,1))</f>
        <v>N18</v>
      </c>
      <c r="AY312" s="4" t="str" cm="1">
        <f t="array" aca="1" ref="AY312" ca="1">_xlfn.LET(
_xlpm.startCell, INDIRECT(AX288),
_xlpm.row, IF(_xlfn.XLOOKUP(LEFT(Y288),$L$157:$L$164,$M$157:$M$164,,0,1),--RIGHT(Y288)*_xlfn.XLOOKUP(LEFT(Y288),$L$157:$L$164,$O$157:$O$164,,0,1),0),
_xlpm.col, IF(_xlfn.XLOOKUP(LEFT(Y288),$L$157:$L$164,$N$157:$N$164,,0,1),--RIGHT(Y288)*_xlfn.XLOOKUP(LEFT(Y288),$L$157:$L$164,$P$157:$P$164,,0,1),0),
_xlpm.adjRow, IF(ROW(_xlpm.startCell) + _xlpm.row &lt;= 0, 1, _xlpm.row),
_xlpm.adjCol, IF(COLUMN(_xlpm.startCell) + _xlpm.col &lt;= 0, 1, _xlpm.col),
_xlpm.ref, OFFSET(INDIRECT(AX288),_xlpm.adjRow,_xlpm.adjCol,1,1),
ADDRESS(ROW(_xlpm.ref),COLUMN(_xlpm.ref),4,1))</f>
        <v>N14</v>
      </c>
      <c r="AZ312" s="4" t="str" cm="1">
        <f t="array" aca="1" ref="AZ312" ca="1">_xlfn.LET(
_xlpm.startCell, INDIRECT(AY288),
_xlpm.row, IF(_xlfn.XLOOKUP(LEFT(Z288),$L$157:$L$164,$M$157:$M$164,,0,1),--RIGHT(Z288)*_xlfn.XLOOKUP(LEFT(Z288),$L$157:$L$164,$O$157:$O$164,,0,1),0),
_xlpm.col, IF(_xlfn.XLOOKUP(LEFT(Z288),$L$157:$L$164,$N$157:$N$164,,0,1),--RIGHT(Z288)*_xlfn.XLOOKUP(LEFT(Z288),$L$157:$L$164,$P$157:$P$164,,0,1),0),
_xlpm.adjRow, IF(ROW(_xlpm.startCell) + _xlpm.row &lt;= 0, 1, _xlpm.row),
_xlpm.adjCol, IF(COLUMN(_xlpm.startCell) + _xlpm.col &lt;= 0, 1, _xlpm.col),
_xlpm.ref, OFFSET(INDIRECT(AY288),_xlpm.adjRow,_xlpm.adjCol,1,1),
ADDRESS(ROW(_xlpm.ref),COLUMN(_xlpm.ref),4,1))</f>
        <v>K14</v>
      </c>
      <c r="BA312" s="4" t="str" cm="1">
        <f t="array" aca="1" ref="BA312" ca="1">_xlfn.LET(
_xlpm.startCell, INDIRECT(AZ288),
_xlpm.row, IF(_xlfn.XLOOKUP(LEFT(AA288),$L$157:$L$164,$M$157:$M$164,,0,1),--RIGHT(AA288)*_xlfn.XLOOKUP(LEFT(AA288),$L$157:$L$164,$O$157:$O$164,,0,1),0),
_xlpm.col, IF(_xlfn.XLOOKUP(LEFT(AA288),$L$157:$L$164,$N$157:$N$164,,0,1),--RIGHT(AA288)*_xlfn.XLOOKUP(LEFT(AA288),$L$157:$L$164,$P$157:$P$164,,0,1),0),
_xlpm.adjRow, IF(ROW(_xlpm.startCell) + _xlpm.row &lt;= 0, 1, _xlpm.row),
_xlpm.adjCol, IF(COLUMN(_xlpm.startCell) + _xlpm.col &lt;= 0, 1, _xlpm.col),
_xlpm.ref, OFFSET(INDIRECT(AZ288),_xlpm.adjRow,_xlpm.adjCol,1,1),
ADDRESS(ROW(_xlpm.ref),COLUMN(_xlpm.ref),4,1))</f>
        <v>Q20</v>
      </c>
      <c r="BB312" s="4" t="str" cm="1">
        <f t="array" aca="1" ref="BB312" ca="1">_xlfn.LET(
_xlpm.startCell, INDIRECT(BA288),
_xlpm.row, IF(_xlfn.XLOOKUP(LEFT(AB288),$L$157:$L$164,$M$157:$M$164,,0,1),--RIGHT(AB288)*_xlfn.XLOOKUP(LEFT(AB288),$L$157:$L$164,$O$157:$O$164,,0,1),0),
_xlpm.col, IF(_xlfn.XLOOKUP(LEFT(AB288),$L$157:$L$164,$N$157:$N$164,,0,1),--RIGHT(AB288)*_xlfn.XLOOKUP(LEFT(AB288),$L$157:$L$164,$P$157:$P$164,,0,1),0),
_xlpm.adjRow, IF(ROW(_xlpm.startCell) + _xlpm.row &lt;= 0, 1, _xlpm.row),
_xlpm.adjCol, IF(COLUMN(_xlpm.startCell) + _xlpm.col &lt;= 0, 1, _xlpm.col),
_xlpm.ref, OFFSET(INDIRECT(BA288),_xlpm.adjRow,_xlpm.adjCol,1,1),
ADDRESS(ROW(_xlpm.ref),COLUMN(_xlpm.ref),4,1))</f>
        <v>H11</v>
      </c>
      <c r="BC312" s="4" t="str" cm="1">
        <f t="array" aca="1" ref="BC312" ca="1">_xlfn.LET(
_xlpm.startCell, INDIRECT(BB288),
_xlpm.row, IF(_xlfn.XLOOKUP(LEFT(AC288),$L$157:$L$164,$M$157:$M$164,,0,1),--RIGHT(AC288)*_xlfn.XLOOKUP(LEFT(AC288),$L$157:$L$164,$O$157:$O$164,,0,1),0),
_xlpm.col, IF(_xlfn.XLOOKUP(LEFT(AC288),$L$157:$L$164,$N$157:$N$164,,0,1),--RIGHT(AC288)*_xlfn.XLOOKUP(LEFT(AC288),$L$157:$L$164,$P$157:$P$164,,0,1),0),
_xlpm.adjRow, IF(ROW(_xlpm.startCell) + _xlpm.row &lt;= 0, 1, _xlpm.row),
_xlpm.adjCol, IF(COLUMN(_xlpm.startCell) + _xlpm.col &lt;= 0, 1, _xlpm.col),
_xlpm.ref, OFFSET(INDIRECT(BB288),_xlpm.adjRow,_xlpm.adjCol,1,1),
ADDRESS(ROW(_xlpm.ref),COLUMN(_xlpm.ref),4,1))</f>
        <v>N11</v>
      </c>
      <c r="BD312" s="4" t="str" cm="1">
        <f t="array" aca="1" ref="BD312" ca="1">_xlfn.LET(
_xlpm.startCell, INDIRECT(BC288),
_xlpm.row, IF(_xlfn.XLOOKUP(LEFT(AD288),$L$157:$L$164,$M$157:$M$164,,0,1),--RIGHT(AD288)*_xlfn.XLOOKUP(LEFT(AD288),$L$157:$L$164,$O$157:$O$164,,0,1),0),
_xlpm.col, IF(_xlfn.XLOOKUP(LEFT(AD288),$L$157:$L$164,$N$157:$N$164,,0,1),--RIGHT(AD288)*_xlfn.XLOOKUP(LEFT(AD288),$L$157:$L$164,$P$157:$P$164,,0,1),0),
_xlpm.adjRow, IF(ROW(_xlpm.startCell) + _xlpm.row &lt;= 0, 1, _xlpm.row),
_xlpm.adjCol, IF(COLUMN(_xlpm.startCell) + _xlpm.col &lt;= 0, 1, _xlpm.col),
_xlpm.ref, OFFSET(INDIRECT(BC288),_xlpm.adjRow,_xlpm.adjCol,1,1),
ADDRESS(ROW(_xlpm.ref),COLUMN(_xlpm.ref),4,1))</f>
        <v>G4</v>
      </c>
      <c r="BE312" s="4" t="str" cm="1">
        <f t="array" aca="1" ref="BE312" ca="1">_xlfn.LET(
_xlpm.startCell, INDIRECT(BD288),
_xlpm.row, IF(_xlfn.XLOOKUP(LEFT(AE288),$L$157:$L$164,$M$157:$M$164,,0,1),--RIGHT(AE288)*_xlfn.XLOOKUP(LEFT(AE288),$L$157:$L$164,$O$157:$O$164,,0,1),0),
_xlpm.col, IF(_xlfn.XLOOKUP(LEFT(AE288),$L$157:$L$164,$N$157:$N$164,,0,1),--RIGHT(AE288)*_xlfn.XLOOKUP(LEFT(AE288),$L$157:$L$164,$P$157:$P$164,,0,1),0),
_xlpm.adjRow, IF(ROW(_xlpm.startCell) + _xlpm.row &lt;= 0, 1, _xlpm.row),
_xlpm.adjCol, IF(COLUMN(_xlpm.startCell) + _xlpm.col &lt;= 0, 1, _xlpm.col),
_xlpm.ref, OFFSET(INDIRECT(BD288),_xlpm.adjRow,_xlpm.adjCol,1,1),
ADDRESS(ROW(_xlpm.ref),COLUMN(_xlpm.ref),4,1))</f>
        <v>L13</v>
      </c>
      <c r="BF312" s="4" t="str" cm="1">
        <f t="array" aca="1" ref="BF312" ca="1">_xlfn.LET(
_xlpm.startCell, INDIRECT(BE288),
_xlpm.row, IF(_xlfn.XLOOKUP(LEFT(AF288),$L$157:$L$164,$M$157:$M$164,,0,1),--RIGHT(AF288)*_xlfn.XLOOKUP(LEFT(AF288),$L$157:$L$164,$O$157:$O$164,,0,1),0),
_xlpm.col, IF(_xlfn.XLOOKUP(LEFT(AF288),$L$157:$L$164,$N$157:$N$164,,0,1),--RIGHT(AF288)*_xlfn.XLOOKUP(LEFT(AF288),$L$157:$L$164,$P$157:$P$164,,0,1),0),
_xlpm.adjRow, IF(ROW(_xlpm.startCell) + _xlpm.row &lt;= 0, 1, _xlpm.row),
_xlpm.adjCol, IF(COLUMN(_xlpm.startCell) + _xlpm.col &lt;= 0, 1, _xlpm.col),
_xlpm.ref, OFFSET(INDIRECT(BE288),_xlpm.adjRow,_xlpm.adjCol,1,1),
ADDRESS(ROW(_xlpm.ref),COLUMN(_xlpm.ref),4,1))</f>
        <v>J13</v>
      </c>
      <c r="BG312" s="57"/>
      <c r="BH312" s="1" t="b">
        <f ca="1"/>
        <v>1</v>
      </c>
      <c r="BI312" s="1" t="b">
        <f ca="1"/>
        <v>0</v>
      </c>
      <c r="BJ312" s="1" t="b">
        <f ca="1"/>
        <v>0</v>
      </c>
      <c r="BK312" s="1" t="b">
        <f ca="1"/>
        <v>0</v>
      </c>
      <c r="BL312" s="1" t="b">
        <f ca="1"/>
        <v>1</v>
      </c>
      <c r="BM312" s="1" t="b">
        <f ca="1"/>
        <v>1</v>
      </c>
      <c r="BN312" s="5" t="b">
        <f ca="1"/>
        <v>0</v>
      </c>
      <c r="BO312" s="4" t="b">
        <f ca="1"/>
        <v>0</v>
      </c>
      <c r="BP312" s="1" t="b">
        <f ca="1"/>
        <v>1</v>
      </c>
      <c r="BQ312" s="1" t="b">
        <f ca="1"/>
        <v>1</v>
      </c>
      <c r="BR312" s="1" t="b">
        <f ca="1"/>
        <v>1</v>
      </c>
      <c r="BS312" s="1" t="b">
        <f ca="1"/>
        <v>1</v>
      </c>
      <c r="BT312" s="1" t="b">
        <f ca="1"/>
        <v>1</v>
      </c>
      <c r="BU312" s="1" t="b">
        <f ca="1"/>
        <v>0</v>
      </c>
      <c r="BV312" s="1" t="b">
        <f ca="1"/>
        <v>0</v>
      </c>
      <c r="BW312" s="1" t="b">
        <f ca="1"/>
        <v>1</v>
      </c>
      <c r="BX312" s="1" t="b">
        <f ca="1"/>
        <v>1</v>
      </c>
      <c r="BY312" s="1" t="b">
        <f ca="1"/>
        <v>1</v>
      </c>
      <c r="BZ312" s="1" t="b">
        <f ca="1"/>
        <v>1</v>
      </c>
      <c r="CA312" s="1" t="b">
        <f ca="1"/>
        <v>1</v>
      </c>
      <c r="CB312" s="1" t="b">
        <f ca="1"/>
        <v>1</v>
      </c>
      <c r="CC312" s="1" t="b">
        <f ca="1"/>
        <v>1</v>
      </c>
      <c r="CD312" s="1" t="b">
        <f ca="1"/>
        <v>0</v>
      </c>
      <c r="CE312" s="1" t="b">
        <f ca="1"/>
        <v>1</v>
      </c>
      <c r="CF312" s="1" t="b">
        <f ca="1"/>
        <v>1</v>
      </c>
      <c r="CG312" s="57"/>
      <c r="CH312" s="57"/>
      <c r="CI312" s="57"/>
      <c r="CJ312" s="57"/>
      <c r="CK312" s="57"/>
      <c r="CL312" s="57"/>
      <c r="CM312" s="57"/>
      <c r="CN312" s="57"/>
      <c r="CO312" s="57"/>
      <c r="CP312" s="57"/>
      <c r="CQ312" s="57"/>
      <c r="CR312" s="57"/>
      <c r="CS312" s="57"/>
      <c r="CT312" s="57"/>
      <c r="CU312" s="57"/>
      <c r="CV312" s="57"/>
      <c r="CW312" s="57"/>
      <c r="CX312" s="57"/>
      <c r="CY312" s="57"/>
      <c r="CZ312" s="57"/>
      <c r="DA312" s="57"/>
      <c r="DB312" s="57"/>
      <c r="DC312" s="57"/>
      <c r="DD312" s="57"/>
      <c r="DE312" s="57"/>
      <c r="DF312" s="57"/>
      <c r="DG312" s="57"/>
      <c r="DH312" s="57"/>
      <c r="DI312" s="57"/>
      <c r="DJ312" s="57"/>
      <c r="DK312" s="57"/>
      <c r="DL312" s="57"/>
      <c r="DM312" s="57"/>
      <c r="DN312" s="57"/>
      <c r="DO312" s="57"/>
      <c r="DP312" s="57"/>
      <c r="DQ312" s="57"/>
      <c r="DR312" s="57"/>
      <c r="DS312" s="57"/>
      <c r="DT312" s="57"/>
      <c r="DU312" s="57"/>
      <c r="DV312" s="57"/>
      <c r="DW312" s="57"/>
      <c r="DX312" s="57"/>
      <c r="DY312" s="57"/>
      <c r="DZ312" s="57"/>
      <c r="EA312" s="57"/>
      <c r="EB312" s="57"/>
      <c r="EC312" s="57"/>
      <c r="ED312" s="57"/>
      <c r="EE312" s="57"/>
      <c r="EF312" s="57"/>
      <c r="EG312" s="57"/>
      <c r="EH312" s="57"/>
      <c r="EI312" s="57"/>
      <c r="EJ312" s="57"/>
      <c r="EK312" s="57"/>
      <c r="EL312" s="57"/>
      <c r="EM312" s="57"/>
      <c r="EN312" s="57"/>
      <c r="EO312" s="57"/>
      <c r="EP312" s="57"/>
      <c r="EQ312" s="57"/>
      <c r="ER312" s="57"/>
      <c r="ES312" s="57"/>
      <c r="ET312" s="57"/>
      <c r="EU312" s="57"/>
      <c r="EV312" s="57"/>
      <c r="EW312" s="57"/>
      <c r="EX312" s="57"/>
      <c r="EY312" s="57"/>
      <c r="EZ312" s="57"/>
      <c r="FA312" s="57"/>
      <c r="FB312" s="57"/>
      <c r="FC312" s="57"/>
      <c r="FD312" s="57"/>
      <c r="FE312" s="57"/>
      <c r="FF312" s="57"/>
      <c r="FG312" s="57"/>
      <c r="FH312" s="57"/>
      <c r="FI312" s="57"/>
      <c r="FJ312" s="57"/>
      <c r="FK312" s="57"/>
      <c r="FL312" s="57"/>
      <c r="FM312" s="57"/>
      <c r="FN312" s="57"/>
      <c r="FO312" s="57"/>
      <c r="FP312" s="57"/>
      <c r="FQ312" s="57"/>
      <c r="FR312" s="57"/>
      <c r="FS312" s="57"/>
      <c r="FT312" s="57"/>
      <c r="FU312" s="57"/>
      <c r="FV312" s="57"/>
      <c r="FW312" s="57"/>
      <c r="FX312" s="57"/>
      <c r="FY312" s="57"/>
      <c r="FZ312" s="57"/>
      <c r="GA312" s="57"/>
      <c r="GB312" s="57"/>
      <c r="GC312" s="57"/>
      <c r="GD312" s="57"/>
      <c r="GE312" s="57"/>
      <c r="GF312" s="57"/>
      <c r="GG312" s="57"/>
      <c r="GH312" s="57"/>
      <c r="GI312" s="57"/>
      <c r="GJ312" s="57"/>
      <c r="GK312" s="57"/>
      <c r="GL312" s="57"/>
      <c r="GM312" s="57"/>
      <c r="GN312" s="57"/>
      <c r="GO312" s="57"/>
      <c r="GP312" s="57"/>
      <c r="GQ312" s="57"/>
      <c r="GR312" s="57"/>
      <c r="GS312" s="57"/>
      <c r="GT312" s="57"/>
      <c r="GU312" s="57"/>
      <c r="GV312" s="57"/>
      <c r="GW312" s="57"/>
      <c r="GX312" s="57"/>
      <c r="GY312" s="57"/>
      <c r="GZ312" s="57"/>
      <c r="HA312" s="57"/>
      <c r="HB312" s="57"/>
      <c r="HC312" s="57"/>
      <c r="HD312" s="57"/>
      <c r="HE312" s="57"/>
      <c r="HF312" s="57"/>
      <c r="HG312" s="57"/>
      <c r="HH312" s="57"/>
      <c r="HI312" s="57"/>
      <c r="HJ312" s="57"/>
      <c r="HK312" s="57"/>
      <c r="HL312" s="57"/>
      <c r="HM312" s="57"/>
      <c r="HN312" s="57"/>
      <c r="HO312" s="57"/>
      <c r="HP312" s="57"/>
      <c r="HQ312" s="57"/>
      <c r="HR312" s="57"/>
      <c r="HS312" s="57"/>
      <c r="HT312" s="57"/>
      <c r="HU312" s="57"/>
      <c r="HV312" s="57"/>
      <c r="HW312" s="57"/>
      <c r="HX312" s="57"/>
      <c r="HY312" s="57"/>
      <c r="HZ312" s="57"/>
      <c r="IA312" s="57"/>
      <c r="IB312" s="57"/>
      <c r="IC312" s="57"/>
      <c r="ID312" s="57"/>
      <c r="IE312" s="57"/>
      <c r="IF312" s="57"/>
      <c r="IG312" s="57"/>
      <c r="IH312" s="57"/>
      <c r="II312" s="57"/>
      <c r="IJ312" s="57"/>
      <c r="IK312" s="57"/>
      <c r="IL312" s="57"/>
      <c r="IM312" s="57"/>
      <c r="IN312" s="57"/>
      <c r="IO312" s="57"/>
      <c r="IP312" s="57"/>
      <c r="IQ312" s="57"/>
      <c r="IR312" s="57"/>
      <c r="IS312" s="57"/>
      <c r="IT312" s="57"/>
      <c r="IU312" s="57"/>
      <c r="IV312" s="57"/>
      <c r="IW312" s="57"/>
      <c r="IX312" s="57"/>
      <c r="IY312" s="57"/>
      <c r="IZ312" s="57"/>
      <c r="JA312" s="57"/>
      <c r="JB312" s="57"/>
      <c r="JC312" s="57"/>
      <c r="JD312" s="57"/>
      <c r="JE312" s="57"/>
      <c r="JF312" s="57"/>
      <c r="JG312" s="57"/>
      <c r="JH312" s="57"/>
      <c r="JI312" s="57"/>
      <c r="JJ312" s="57"/>
      <c r="JK312" s="57"/>
      <c r="JL312" s="57"/>
      <c r="JM312" s="57"/>
      <c r="JN312" s="57"/>
      <c r="JO312" s="57"/>
      <c r="JP312" s="57"/>
      <c r="JQ312" s="57"/>
      <c r="JR312" s="57"/>
      <c r="JS312" s="57"/>
      <c r="JT312" s="57"/>
      <c r="JU312" s="57"/>
      <c r="JV312" s="57"/>
      <c r="JW312" s="57"/>
      <c r="JX312" s="57"/>
      <c r="JY312" s="57"/>
      <c r="JZ312" s="57"/>
      <c r="KA312" s="57"/>
      <c r="KB312" s="57"/>
      <c r="KC312" s="57"/>
      <c r="KD312" s="57"/>
      <c r="KE312" s="57"/>
      <c r="KF312" s="57"/>
      <c r="KG312" s="57"/>
      <c r="KH312" s="57"/>
      <c r="KI312" s="57"/>
      <c r="KJ312" s="57"/>
      <c r="KK312" s="57"/>
      <c r="KL312" s="57"/>
      <c r="KM312" s="57"/>
      <c r="KN312" s="57"/>
      <c r="KO312" s="57"/>
      <c r="KP312" s="57"/>
      <c r="KQ312" s="57"/>
      <c r="KR312" s="57"/>
      <c r="KS312" s="57"/>
      <c r="KT312" s="57"/>
      <c r="KU312" s="57"/>
      <c r="KV312" s="57"/>
      <c r="KW312" s="57"/>
      <c r="KX312" s="57"/>
      <c r="KY312" s="57"/>
      <c r="KZ312" s="57"/>
      <c r="LA312" s="57"/>
      <c r="LB312" s="57"/>
      <c r="LC312" s="57"/>
      <c r="LD312" s="57"/>
      <c r="LE312" s="57"/>
      <c r="LF312" s="57"/>
      <c r="LG312" s="57"/>
      <c r="LH312" s="57"/>
      <c r="LI312" s="57"/>
      <c r="LJ312" s="57"/>
      <c r="LK312" s="57"/>
      <c r="LL312" s="57"/>
      <c r="LM312" s="57"/>
      <c r="LN312" s="57"/>
      <c r="LO312" s="57"/>
      <c r="LP312" s="57"/>
      <c r="LQ312" s="57"/>
      <c r="LR312" s="57"/>
      <c r="LS312" s="57"/>
      <c r="LT312" s="57"/>
      <c r="LU312" s="57"/>
      <c r="LV312" s="57"/>
      <c r="LW312" s="57"/>
      <c r="LX312" s="57"/>
      <c r="LY312" s="57"/>
      <c r="LZ312" s="57"/>
      <c r="MA312" s="57"/>
      <c r="MB312" s="57"/>
      <c r="MC312" s="57"/>
      <c r="MD312" s="57"/>
      <c r="ME312" s="57"/>
      <c r="MF312" s="57"/>
      <c r="MG312" s="57"/>
      <c r="MH312" s="57"/>
      <c r="MI312" s="57"/>
      <c r="MJ312" s="57"/>
      <c r="MK312" s="57"/>
      <c r="ML312" s="57"/>
      <c r="MM312" s="57"/>
      <c r="MN312" s="57"/>
      <c r="MO312" s="57"/>
      <c r="MP312" s="57"/>
      <c r="MQ312" s="57"/>
      <c r="MR312" s="57"/>
      <c r="MS312" s="57"/>
      <c r="MT312" s="57"/>
      <c r="MU312" s="57"/>
      <c r="MV312" s="57"/>
      <c r="MW312" s="57"/>
      <c r="MX312" s="57"/>
      <c r="MY312" s="57"/>
      <c r="MZ312" s="57"/>
      <c r="NA312" s="57"/>
      <c r="NB312" s="57"/>
      <c r="NC312" s="57"/>
      <c r="ND312" s="57"/>
      <c r="NE312" s="57"/>
      <c r="NF312" s="57"/>
      <c r="NG312" s="57"/>
      <c r="NH312" s="57"/>
      <c r="NI312" s="57"/>
      <c r="NJ312" s="57"/>
      <c r="NK312" s="57"/>
      <c r="NL312" s="57"/>
      <c r="NM312" s="57"/>
      <c r="NN312" s="57"/>
      <c r="NO312" s="57"/>
      <c r="NP312" s="57"/>
      <c r="NQ312" s="57"/>
      <c r="NR312" s="57"/>
      <c r="NS312" s="57"/>
      <c r="NT312" s="57"/>
      <c r="NU312" s="57"/>
      <c r="NV312" s="57"/>
      <c r="NW312" s="57"/>
      <c r="NX312" s="57"/>
      <c r="NY312" s="57"/>
      <c r="NZ312" s="57"/>
      <c r="OA312" s="57"/>
      <c r="OB312" s="57"/>
      <c r="OC312" s="57"/>
      <c r="OD312" s="57"/>
      <c r="OE312" s="57"/>
      <c r="OF312" s="57"/>
      <c r="OG312" s="57"/>
      <c r="OH312" s="57"/>
      <c r="OI312" s="57"/>
      <c r="OJ312" s="57"/>
      <c r="OK312" s="57"/>
      <c r="OL312" s="57"/>
      <c r="OM312" s="57"/>
      <c r="ON312" s="57"/>
      <c r="OO312" s="57"/>
      <c r="OP312" s="57"/>
      <c r="OQ312" s="57"/>
      <c r="OR312" s="57"/>
      <c r="OS312" s="57"/>
      <c r="OT312" s="57"/>
      <c r="OU312" s="57"/>
      <c r="OV312" s="57"/>
      <c r="OW312" s="57"/>
      <c r="OX312" s="57"/>
      <c r="OY312" s="57"/>
      <c r="OZ312" s="57"/>
    </row>
    <row r="313" spans="1:416" ht="26.25">
      <c r="A313" s="57"/>
      <c r="B313" s="57"/>
      <c r="C313" s="57"/>
      <c r="D313" s="57"/>
      <c r="E313" s="57"/>
      <c r="F313" s="57"/>
      <c r="G313" s="87"/>
      <c r="H313" s="57"/>
      <c r="I313" s="57"/>
      <c r="J313" s="57"/>
      <c r="K313" s="57"/>
      <c r="L313" s="57"/>
      <c r="M313" s="57"/>
      <c r="N313" s="57"/>
      <c r="O313" s="57"/>
      <c r="P313" s="57"/>
      <c r="Q313" s="57"/>
      <c r="R313" s="57"/>
      <c r="S313" s="57"/>
      <c r="T313" s="57"/>
      <c r="U313" s="57"/>
      <c r="V313" s="57"/>
      <c r="W313" s="57"/>
      <c r="X313" s="57"/>
      <c r="Y313" s="57"/>
      <c r="Z313" s="57"/>
      <c r="AA313" s="57"/>
      <c r="AB313" s="57"/>
      <c r="AC313" s="57"/>
      <c r="AD313" s="57"/>
      <c r="AE313" s="57"/>
      <c r="AF313" s="57"/>
      <c r="AG313" s="57"/>
      <c r="AH313" s="57"/>
      <c r="AI313" s="57"/>
      <c r="AJ313" s="57"/>
      <c r="AK313" s="57"/>
      <c r="AL313" s="57"/>
      <c r="AM313" s="57"/>
      <c r="AN313" s="57"/>
      <c r="AO313" s="57"/>
      <c r="AP313" s="57"/>
      <c r="AQ313" s="57"/>
      <c r="AR313" s="57"/>
      <c r="AS313" s="57"/>
      <c r="AT313" s="57"/>
      <c r="AU313" s="57"/>
      <c r="AV313" s="57"/>
      <c r="AW313" s="57"/>
      <c r="AX313" s="57"/>
      <c r="AY313" s="57"/>
      <c r="AZ313" s="57"/>
      <c r="BA313" s="57"/>
      <c r="BB313" s="57"/>
      <c r="BC313" s="57"/>
      <c r="BD313" s="57"/>
      <c r="BE313" s="57"/>
      <c r="BF313" s="57"/>
      <c r="BG313" s="57"/>
      <c r="BH313" s="57"/>
      <c r="BI313" s="57"/>
      <c r="BJ313" s="57"/>
      <c r="BK313" s="57"/>
      <c r="BL313" s="57"/>
      <c r="BM313" s="57"/>
      <c r="BN313" s="57"/>
      <c r="BO313" s="57"/>
      <c r="BP313" s="57"/>
      <c r="BQ313" s="57"/>
      <c r="BR313" s="57"/>
      <c r="BS313" s="57"/>
      <c r="BT313" s="57"/>
      <c r="BU313" s="57"/>
      <c r="BV313" s="57"/>
      <c r="BW313" s="57"/>
      <c r="BX313" s="57"/>
      <c r="BY313" s="57"/>
      <c r="BZ313" s="57"/>
      <c r="CA313" s="57"/>
      <c r="CB313" s="57"/>
      <c r="CC313" s="57"/>
      <c r="CD313" s="57"/>
      <c r="CE313" s="57"/>
      <c r="CF313" s="57"/>
      <c r="CG313" s="57"/>
      <c r="CH313" s="57"/>
      <c r="CI313" s="57"/>
      <c r="CJ313" s="57"/>
      <c r="CK313" s="57"/>
      <c r="CL313" s="57"/>
      <c r="CM313" s="57"/>
      <c r="CN313" s="57"/>
      <c r="CO313" s="57"/>
      <c r="CP313" s="57"/>
      <c r="CQ313" s="57"/>
      <c r="CR313" s="57"/>
      <c r="CS313" s="57"/>
      <c r="CT313" s="57"/>
      <c r="CU313" s="57"/>
      <c r="CV313" s="57"/>
      <c r="CW313" s="57"/>
      <c r="CX313" s="57"/>
      <c r="CY313" s="57"/>
      <c r="CZ313" s="57"/>
      <c r="DA313" s="57"/>
      <c r="DB313" s="57"/>
      <c r="DC313" s="57"/>
      <c r="DD313" s="57"/>
      <c r="DE313" s="57"/>
      <c r="DF313" s="57"/>
      <c r="DG313" s="57"/>
      <c r="DH313" s="57"/>
      <c r="DI313" s="57"/>
      <c r="DJ313" s="57"/>
      <c r="DK313" s="57"/>
      <c r="DL313" s="57"/>
      <c r="DM313" s="57"/>
      <c r="DN313" s="57"/>
      <c r="DO313" s="57"/>
      <c r="DP313" s="57"/>
      <c r="DQ313" s="57"/>
      <c r="DR313" s="57"/>
      <c r="DS313" s="57"/>
      <c r="DT313" s="57"/>
      <c r="DU313" s="57"/>
      <c r="DV313" s="57"/>
      <c r="DW313" s="57"/>
      <c r="DX313" s="57"/>
      <c r="DY313" s="57"/>
      <c r="DZ313" s="57"/>
      <c r="EA313" s="57"/>
      <c r="EB313" s="57"/>
      <c r="EC313" s="57"/>
      <c r="ED313" s="57"/>
      <c r="EE313" s="57"/>
      <c r="EF313" s="57"/>
      <c r="EG313" s="57"/>
      <c r="EH313" s="57"/>
      <c r="EI313" s="57"/>
      <c r="EJ313" s="57"/>
      <c r="EK313" s="57"/>
      <c r="EL313" s="57"/>
      <c r="EM313" s="57"/>
      <c r="EN313" s="57"/>
      <c r="EO313" s="57"/>
      <c r="EP313" s="57"/>
      <c r="EQ313" s="57"/>
      <c r="ER313" s="57"/>
      <c r="ES313" s="57"/>
      <c r="ET313" s="57"/>
      <c r="EU313" s="57"/>
      <c r="EV313" s="57"/>
      <c r="EW313" s="57"/>
      <c r="EX313" s="57"/>
      <c r="EY313" s="57"/>
      <c r="EZ313" s="57"/>
      <c r="FA313" s="57"/>
      <c r="FB313" s="57"/>
      <c r="FC313" s="57"/>
      <c r="FD313" s="57"/>
      <c r="FE313" s="57"/>
      <c r="FF313" s="57"/>
      <c r="FG313" s="57"/>
      <c r="FH313" s="57"/>
      <c r="FI313" s="57"/>
      <c r="FJ313" s="57"/>
      <c r="FK313" s="57"/>
      <c r="FL313" s="57"/>
      <c r="FM313" s="57"/>
      <c r="FN313" s="57"/>
      <c r="FO313" s="57"/>
      <c r="FP313" s="57"/>
      <c r="FQ313" s="57"/>
      <c r="FR313" s="57"/>
      <c r="FS313" s="57"/>
      <c r="FT313" s="57"/>
      <c r="FU313" s="57"/>
      <c r="FV313" s="57"/>
      <c r="FW313" s="57"/>
      <c r="FX313" s="57"/>
      <c r="FY313" s="57"/>
      <c r="FZ313" s="57"/>
      <c r="GA313" s="57"/>
      <c r="GB313" s="57"/>
      <c r="GC313" s="57"/>
      <c r="GD313" s="57"/>
      <c r="GE313" s="57"/>
      <c r="GF313" s="57"/>
      <c r="GG313" s="57"/>
      <c r="GH313" s="57"/>
      <c r="GI313" s="57"/>
      <c r="GJ313" s="57"/>
      <c r="GK313" s="57"/>
      <c r="GL313" s="57"/>
      <c r="GM313" s="57"/>
      <c r="GN313" s="57"/>
      <c r="GO313" s="57"/>
      <c r="GP313" s="57"/>
      <c r="GQ313" s="57"/>
      <c r="GR313" s="57"/>
      <c r="GS313" s="57"/>
      <c r="GT313" s="57"/>
      <c r="GU313" s="57"/>
      <c r="GV313" s="57"/>
      <c r="GW313" s="57"/>
      <c r="GX313" s="57"/>
      <c r="GY313" s="57"/>
      <c r="GZ313" s="57"/>
      <c r="HA313" s="57"/>
      <c r="HB313" s="57"/>
      <c r="HC313" s="57"/>
      <c r="HD313" s="57"/>
      <c r="HE313" s="57"/>
      <c r="HF313" s="57"/>
      <c r="HG313" s="57"/>
      <c r="HH313" s="57"/>
      <c r="HI313" s="57"/>
      <c r="HJ313" s="57"/>
      <c r="HK313" s="57"/>
      <c r="HL313" s="57"/>
      <c r="HM313" s="57"/>
      <c r="HN313" s="57"/>
      <c r="HO313" s="57"/>
      <c r="HP313" s="57"/>
      <c r="HQ313" s="57"/>
      <c r="HR313" s="57"/>
      <c r="HS313" s="57"/>
      <c r="HT313" s="57"/>
      <c r="HU313" s="57"/>
      <c r="HV313" s="57"/>
      <c r="HW313" s="57"/>
      <c r="HX313" s="57"/>
      <c r="HY313" s="57"/>
      <c r="HZ313" s="57"/>
      <c r="IA313" s="57"/>
      <c r="IB313" s="57"/>
      <c r="IC313" s="57"/>
      <c r="ID313" s="57"/>
      <c r="IE313" s="57"/>
      <c r="IF313" s="57"/>
      <c r="IG313" s="57"/>
      <c r="IH313" s="57"/>
      <c r="II313" s="57"/>
      <c r="IJ313" s="57"/>
      <c r="IK313" s="57"/>
      <c r="IL313" s="57"/>
      <c r="IM313" s="57"/>
      <c r="IN313" s="57"/>
      <c r="IO313" s="57"/>
      <c r="IP313" s="57"/>
      <c r="IQ313" s="57"/>
      <c r="IR313" s="57"/>
      <c r="IS313" s="57"/>
      <c r="IT313" s="57"/>
      <c r="IU313" s="57"/>
      <c r="IV313" s="57"/>
      <c r="IW313" s="57"/>
      <c r="IX313" s="57"/>
      <c r="IY313" s="57"/>
      <c r="IZ313" s="57"/>
      <c r="JA313" s="57"/>
      <c r="JB313" s="57"/>
      <c r="JC313" s="57"/>
      <c r="JD313" s="57"/>
      <c r="JE313" s="57"/>
      <c r="JF313" s="57"/>
      <c r="JG313" s="57"/>
      <c r="JH313" s="57"/>
      <c r="JI313" s="57"/>
      <c r="JJ313" s="57"/>
      <c r="JK313" s="57"/>
      <c r="JL313" s="57"/>
      <c r="JM313" s="57"/>
      <c r="JN313" s="57"/>
      <c r="JO313" s="57"/>
      <c r="JP313" s="57"/>
      <c r="JQ313" s="57"/>
      <c r="JR313" s="57"/>
      <c r="JS313" s="57"/>
      <c r="JT313" s="57"/>
      <c r="JU313" s="57"/>
      <c r="JV313" s="57"/>
      <c r="JW313" s="57"/>
      <c r="JX313" s="57"/>
      <c r="JY313" s="57"/>
      <c r="JZ313" s="57"/>
      <c r="KA313" s="57"/>
      <c r="KB313" s="57"/>
      <c r="KC313" s="57"/>
      <c r="KD313" s="57"/>
      <c r="KE313" s="57"/>
      <c r="KF313" s="57"/>
      <c r="KG313" s="57"/>
      <c r="KH313" s="57"/>
      <c r="KI313" s="57"/>
      <c r="KJ313" s="57"/>
      <c r="KK313" s="57"/>
      <c r="KL313" s="57"/>
      <c r="KM313" s="57"/>
      <c r="KN313" s="57"/>
      <c r="KO313" s="57"/>
      <c r="KP313" s="57"/>
      <c r="KQ313" s="57"/>
      <c r="KR313" s="57"/>
      <c r="KS313" s="57"/>
      <c r="KT313" s="57"/>
      <c r="KU313" s="57"/>
      <c r="KV313" s="57"/>
      <c r="KW313" s="57"/>
      <c r="KX313" s="57"/>
      <c r="KY313" s="57"/>
      <c r="KZ313" s="57"/>
      <c r="LA313" s="57"/>
      <c r="LB313" s="57"/>
      <c r="LC313" s="57"/>
      <c r="LD313" s="57"/>
      <c r="LE313" s="57"/>
      <c r="LF313" s="57"/>
      <c r="LG313" s="57"/>
      <c r="LH313" s="57"/>
      <c r="LI313" s="57"/>
      <c r="LJ313" s="57"/>
      <c r="LK313" s="57"/>
      <c r="LL313" s="57"/>
      <c r="LM313" s="57"/>
      <c r="LN313" s="57"/>
      <c r="LO313" s="57"/>
      <c r="LP313" s="57"/>
      <c r="LQ313" s="57"/>
      <c r="LR313" s="57"/>
      <c r="LS313" s="57"/>
      <c r="LT313" s="57"/>
      <c r="LU313" s="57"/>
      <c r="LV313" s="57"/>
      <c r="LW313" s="57"/>
      <c r="LX313" s="57"/>
      <c r="LY313" s="57"/>
      <c r="LZ313" s="57"/>
      <c r="MA313" s="57"/>
      <c r="MB313" s="57"/>
      <c r="MC313" s="57"/>
      <c r="MD313" s="57"/>
      <c r="ME313" s="57"/>
      <c r="MF313" s="57"/>
      <c r="MG313" s="57"/>
      <c r="MH313" s="57"/>
      <c r="MI313" s="57"/>
      <c r="MJ313" s="57"/>
      <c r="MK313" s="57"/>
      <c r="ML313" s="57"/>
      <c r="MM313" s="57"/>
      <c r="MN313" s="57"/>
      <c r="MO313" s="57"/>
      <c r="MP313" s="57"/>
      <c r="MQ313" s="57"/>
      <c r="MR313" s="57"/>
      <c r="MS313" s="57"/>
      <c r="MT313" s="57"/>
      <c r="MU313" s="57"/>
      <c r="MV313" s="57"/>
      <c r="MW313" s="57"/>
      <c r="MX313" s="57"/>
      <c r="MY313" s="57"/>
      <c r="MZ313" s="57"/>
      <c r="NA313" s="57"/>
      <c r="NB313" s="57"/>
      <c r="NC313" s="57"/>
      <c r="ND313" s="57"/>
      <c r="NE313" s="57"/>
      <c r="NF313" s="57"/>
      <c r="NG313" s="57"/>
      <c r="NH313" s="57"/>
      <c r="NI313" s="57"/>
      <c r="NJ313" s="57"/>
      <c r="NK313" s="57"/>
      <c r="NL313" s="57"/>
      <c r="NM313" s="57"/>
      <c r="NN313" s="57"/>
      <c r="NO313" s="57"/>
      <c r="NP313" s="57"/>
      <c r="NQ313" s="57"/>
      <c r="NR313" s="57"/>
      <c r="NS313" s="57"/>
      <c r="NT313" s="57"/>
      <c r="NU313" s="57"/>
      <c r="NV313" s="57"/>
      <c r="NW313" s="57"/>
      <c r="NX313" s="57"/>
      <c r="NY313" s="57"/>
      <c r="NZ313" s="57"/>
      <c r="OA313" s="57"/>
      <c r="OB313" s="57"/>
      <c r="OC313" s="57"/>
      <c r="OD313" s="57"/>
      <c r="OE313" s="57"/>
      <c r="OF313" s="57"/>
      <c r="OG313" s="57"/>
      <c r="OH313" s="57"/>
      <c r="OI313" s="57"/>
      <c r="OJ313" s="57"/>
      <c r="OK313" s="57"/>
      <c r="OL313" s="57"/>
      <c r="OM313" s="57"/>
      <c r="ON313" s="57"/>
      <c r="OO313" s="57"/>
      <c r="OP313" s="57"/>
      <c r="OQ313" s="57"/>
      <c r="OR313" s="57"/>
      <c r="OS313" s="57"/>
      <c r="OT313" s="57"/>
      <c r="OU313" s="57"/>
      <c r="OV313" s="57"/>
      <c r="OW313" s="57"/>
      <c r="OX313" s="57"/>
      <c r="OY313" s="57"/>
      <c r="OZ313" s="57"/>
    </row>
    <row r="314" spans="1:416" ht="26.25">
      <c r="A314" s="57"/>
      <c r="B314" s="57"/>
      <c r="C314" s="57"/>
      <c r="D314" s="57"/>
      <c r="E314" s="57"/>
      <c r="F314" s="57"/>
      <c r="G314" s="87"/>
      <c r="H314" s="57"/>
      <c r="I314" s="57"/>
      <c r="J314" s="57"/>
      <c r="K314" s="57"/>
      <c r="L314" s="57"/>
      <c r="M314" s="57"/>
      <c r="N314" s="57"/>
      <c r="O314" s="57"/>
      <c r="P314" s="57"/>
      <c r="Q314" s="57"/>
      <c r="R314" s="57"/>
      <c r="S314" s="57"/>
      <c r="T314" s="57"/>
      <c r="U314" s="57"/>
      <c r="V314" s="57"/>
      <c r="W314" s="57"/>
      <c r="X314" s="57"/>
      <c r="Y314" s="57"/>
      <c r="Z314" s="57"/>
      <c r="AA314" s="57"/>
      <c r="AB314" s="57"/>
      <c r="AC314" s="57"/>
      <c r="AD314" s="57"/>
      <c r="AE314" s="57"/>
      <c r="AF314" s="57"/>
      <c r="AG314" s="57"/>
      <c r="AH314" s="57"/>
      <c r="AI314" s="57"/>
      <c r="AJ314" s="57"/>
      <c r="AK314" s="57"/>
      <c r="AL314" s="57"/>
      <c r="AM314" s="57"/>
      <c r="AN314" s="57"/>
      <c r="AO314" s="57"/>
      <c r="AP314" s="57"/>
      <c r="AQ314" s="57"/>
      <c r="AR314" s="57"/>
      <c r="AS314" s="57"/>
      <c r="AT314" s="57"/>
      <c r="AU314" s="57"/>
      <c r="AV314" s="57"/>
      <c r="AW314" s="57"/>
      <c r="AX314" s="57"/>
      <c r="AY314" s="57"/>
      <c r="AZ314" s="57"/>
      <c r="BA314" s="57"/>
      <c r="BB314" s="57"/>
      <c r="BC314" s="57"/>
      <c r="BD314" s="57"/>
      <c r="BE314" s="57"/>
      <c r="BF314" s="57"/>
      <c r="BG314" s="57"/>
      <c r="BH314" s="57"/>
      <c r="BI314" s="57"/>
      <c r="BJ314" s="57"/>
      <c r="BK314" s="57"/>
      <c r="BL314" s="57"/>
      <c r="BM314" s="57"/>
      <c r="BN314" s="57"/>
      <c r="BO314" s="57"/>
      <c r="BP314" s="57"/>
      <c r="BQ314" s="57"/>
      <c r="BR314" s="57"/>
      <c r="BS314" s="57"/>
      <c r="BT314" s="57"/>
      <c r="BU314" s="57"/>
      <c r="BV314" s="57"/>
      <c r="BW314" s="57"/>
      <c r="BX314" s="57"/>
      <c r="BY314" s="57"/>
      <c r="BZ314" s="57"/>
      <c r="CA314" s="57"/>
      <c r="CB314" s="57"/>
      <c r="CC314" s="57"/>
      <c r="CD314" s="57"/>
      <c r="CE314" s="57"/>
      <c r="CF314" s="57"/>
      <c r="CG314" s="57"/>
      <c r="CH314" s="57"/>
      <c r="CI314" s="57"/>
      <c r="CJ314" s="57"/>
      <c r="CK314" s="57"/>
      <c r="CL314" s="57"/>
      <c r="CM314" s="57"/>
      <c r="CN314" s="57"/>
      <c r="CO314" s="57"/>
      <c r="CP314" s="57"/>
      <c r="CQ314" s="57"/>
      <c r="CR314" s="57"/>
      <c r="CS314" s="57"/>
      <c r="CT314" s="57"/>
      <c r="CU314" s="57"/>
      <c r="CV314" s="57"/>
      <c r="CW314" s="57"/>
      <c r="CX314" s="57"/>
      <c r="CY314" s="57"/>
      <c r="CZ314" s="57"/>
      <c r="DA314" s="57"/>
      <c r="DB314" s="57"/>
      <c r="DC314" s="57"/>
      <c r="DD314" s="57"/>
      <c r="DE314" s="57"/>
      <c r="DF314" s="57"/>
      <c r="DG314" s="57"/>
      <c r="DH314" s="57"/>
      <c r="DI314" s="57"/>
      <c r="DJ314" s="57"/>
      <c r="DK314" s="57"/>
      <c r="DL314" s="57"/>
      <c r="DM314" s="57"/>
      <c r="DN314" s="57"/>
      <c r="DO314" s="57"/>
      <c r="DP314" s="57"/>
      <c r="DQ314" s="57"/>
      <c r="DR314" s="57"/>
      <c r="DS314" s="57"/>
      <c r="DT314" s="57"/>
      <c r="DU314" s="57"/>
      <c r="DV314" s="57"/>
      <c r="DW314" s="57"/>
      <c r="DX314" s="57"/>
      <c r="DY314" s="57"/>
      <c r="DZ314" s="57"/>
      <c r="EA314" s="57"/>
      <c r="EB314" s="57"/>
      <c r="EC314" s="57"/>
      <c r="ED314" s="57"/>
      <c r="EE314" s="57"/>
      <c r="EF314" s="57"/>
      <c r="EG314" s="57"/>
      <c r="EH314" s="57"/>
      <c r="EI314" s="57"/>
      <c r="EJ314" s="57"/>
      <c r="EK314" s="57"/>
      <c r="EL314" s="57"/>
      <c r="EM314" s="57"/>
      <c r="EN314" s="57"/>
      <c r="EO314" s="57"/>
      <c r="EP314" s="57"/>
      <c r="EQ314" s="57"/>
      <c r="ER314" s="57"/>
      <c r="ES314" s="57"/>
      <c r="ET314" s="57"/>
      <c r="EU314" s="57"/>
      <c r="EV314" s="57"/>
      <c r="EW314" s="57"/>
      <c r="EX314" s="57"/>
      <c r="EY314" s="57"/>
      <c r="EZ314" s="57"/>
      <c r="FA314" s="57"/>
      <c r="FB314" s="57"/>
      <c r="FC314" s="57"/>
      <c r="FD314" s="57"/>
      <c r="FE314" s="57"/>
      <c r="FF314" s="57"/>
      <c r="FG314" s="57"/>
      <c r="FH314" s="57"/>
      <c r="FI314" s="57"/>
      <c r="FJ314" s="57"/>
      <c r="FK314" s="57"/>
      <c r="FL314" s="57"/>
      <c r="FM314" s="57"/>
      <c r="FN314" s="57"/>
      <c r="FO314" s="57"/>
      <c r="FP314" s="57"/>
      <c r="FQ314" s="57"/>
      <c r="FR314" s="57"/>
      <c r="FS314" s="57"/>
      <c r="FT314" s="57"/>
      <c r="FU314" s="57"/>
      <c r="FV314" s="57"/>
      <c r="FW314" s="57"/>
      <c r="FX314" s="57"/>
      <c r="FY314" s="57"/>
      <c r="FZ314" s="57"/>
      <c r="GA314" s="57"/>
      <c r="GB314" s="57"/>
      <c r="GC314" s="57"/>
      <c r="GD314" s="57"/>
      <c r="GE314" s="57"/>
      <c r="GF314" s="57"/>
      <c r="GG314" s="57"/>
      <c r="GH314" s="57"/>
      <c r="GI314" s="57"/>
      <c r="GJ314" s="57"/>
      <c r="GK314" s="57"/>
      <c r="GL314" s="57"/>
      <c r="GM314" s="57"/>
      <c r="GN314" s="57"/>
      <c r="GO314" s="57"/>
      <c r="GP314" s="57"/>
      <c r="GQ314" s="57"/>
      <c r="GR314" s="57"/>
      <c r="GS314" s="57"/>
      <c r="GT314" s="57"/>
      <c r="GU314" s="57"/>
      <c r="GV314" s="57"/>
      <c r="GW314" s="57"/>
      <c r="GX314" s="57"/>
      <c r="GY314" s="57"/>
      <c r="GZ314" s="57"/>
      <c r="HA314" s="57"/>
      <c r="HB314" s="57"/>
      <c r="HC314" s="57"/>
      <c r="HD314" s="57"/>
      <c r="HE314" s="57"/>
      <c r="HF314" s="57"/>
      <c r="HG314" s="57"/>
      <c r="HH314" s="57"/>
      <c r="HI314" s="57"/>
      <c r="HJ314" s="57"/>
      <c r="HK314" s="57"/>
      <c r="HL314" s="57"/>
      <c r="HM314" s="57"/>
      <c r="HN314" s="57"/>
      <c r="HO314" s="57"/>
      <c r="HP314" s="57"/>
      <c r="HQ314" s="57"/>
      <c r="HR314" s="57"/>
      <c r="HS314" s="57"/>
      <c r="HT314" s="57"/>
      <c r="HU314" s="57"/>
      <c r="HV314" s="57"/>
      <c r="HW314" s="57"/>
      <c r="HX314" s="57"/>
      <c r="HY314" s="57"/>
      <c r="HZ314" s="57"/>
      <c r="IA314" s="57"/>
      <c r="IB314" s="57"/>
      <c r="IC314" s="57"/>
      <c r="ID314" s="57"/>
      <c r="IE314" s="57"/>
      <c r="IF314" s="57"/>
      <c r="IG314" s="57"/>
      <c r="IH314" s="57"/>
      <c r="II314" s="57"/>
      <c r="IJ314" s="57"/>
      <c r="IK314" s="57"/>
      <c r="IL314" s="57"/>
      <c r="IM314" s="57"/>
      <c r="IN314" s="57"/>
      <c r="IO314" s="57"/>
      <c r="IP314" s="57"/>
      <c r="IQ314" s="57"/>
      <c r="IR314" s="57"/>
      <c r="IS314" s="57"/>
      <c r="IT314" s="57"/>
      <c r="IU314" s="57"/>
      <c r="IV314" s="57"/>
      <c r="IW314" s="57"/>
      <c r="IX314" s="57"/>
      <c r="IY314" s="57"/>
      <c r="IZ314" s="57"/>
      <c r="JA314" s="57"/>
      <c r="JB314" s="57"/>
      <c r="JC314" s="57"/>
      <c r="JD314" s="57"/>
      <c r="JE314" s="57"/>
      <c r="JF314" s="57"/>
      <c r="JG314" s="57"/>
      <c r="JH314" s="57"/>
      <c r="JI314" s="57"/>
      <c r="JJ314" s="57"/>
      <c r="JK314" s="57"/>
      <c r="JL314" s="57"/>
      <c r="JM314" s="57"/>
      <c r="JN314" s="57"/>
      <c r="JO314" s="57"/>
      <c r="JP314" s="57"/>
      <c r="JQ314" s="57"/>
      <c r="JR314" s="57"/>
      <c r="JS314" s="57"/>
      <c r="JT314" s="57"/>
      <c r="JU314" s="57"/>
      <c r="JV314" s="57"/>
      <c r="JW314" s="57"/>
      <c r="JX314" s="57"/>
      <c r="JY314" s="57"/>
      <c r="JZ314" s="57"/>
      <c r="KA314" s="57"/>
      <c r="KB314" s="57"/>
      <c r="KC314" s="57"/>
      <c r="KD314" s="57"/>
      <c r="KE314" s="57"/>
      <c r="KF314" s="57"/>
      <c r="KG314" s="57"/>
      <c r="KH314" s="57"/>
      <c r="KI314" s="57"/>
      <c r="KJ314" s="57"/>
      <c r="KK314" s="57"/>
      <c r="KL314" s="57"/>
      <c r="KM314" s="57"/>
      <c r="KN314" s="57"/>
      <c r="KO314" s="57"/>
      <c r="KP314" s="57"/>
      <c r="KQ314" s="57"/>
      <c r="KR314" s="57"/>
      <c r="KS314" s="57"/>
      <c r="KT314" s="57"/>
      <c r="KU314" s="57"/>
      <c r="KV314" s="57"/>
      <c r="KW314" s="57"/>
      <c r="KX314" s="57"/>
      <c r="KY314" s="57"/>
      <c r="KZ314" s="57"/>
      <c r="LA314" s="57"/>
      <c r="LB314" s="57"/>
      <c r="LC314" s="57"/>
      <c r="LD314" s="57"/>
      <c r="LE314" s="57"/>
      <c r="LF314" s="57"/>
      <c r="LG314" s="57"/>
      <c r="LH314" s="57"/>
      <c r="LI314" s="57"/>
      <c r="LJ314" s="57"/>
      <c r="LK314" s="57"/>
      <c r="LL314" s="57"/>
      <c r="LM314" s="57"/>
      <c r="LN314" s="57"/>
      <c r="LO314" s="57"/>
      <c r="LP314" s="57"/>
      <c r="LQ314" s="57"/>
      <c r="LR314" s="57"/>
      <c r="LS314" s="57"/>
      <c r="LT314" s="57"/>
      <c r="LU314" s="57"/>
      <c r="LV314" s="57"/>
      <c r="LW314" s="57"/>
      <c r="LX314" s="57"/>
      <c r="LY314" s="57"/>
      <c r="LZ314" s="57"/>
      <c r="MA314" s="57"/>
      <c r="MB314" s="57"/>
      <c r="MC314" s="57"/>
      <c r="MD314" s="57"/>
      <c r="ME314" s="57"/>
      <c r="MF314" s="57"/>
      <c r="MG314" s="57"/>
      <c r="MH314" s="57"/>
      <c r="MI314" s="57"/>
      <c r="MJ314" s="57"/>
      <c r="MK314" s="57"/>
      <c r="ML314" s="57"/>
      <c r="MM314" s="57"/>
      <c r="MN314" s="57"/>
      <c r="MO314" s="57"/>
      <c r="MP314" s="57"/>
      <c r="MQ314" s="57"/>
      <c r="MR314" s="57"/>
      <c r="MS314" s="57"/>
      <c r="MT314" s="57"/>
      <c r="MU314" s="57"/>
      <c r="MV314" s="57"/>
      <c r="MW314" s="57"/>
      <c r="MX314" s="57"/>
      <c r="MY314" s="57"/>
      <c r="MZ314" s="57"/>
      <c r="NA314" s="57"/>
      <c r="NB314" s="57"/>
      <c r="NC314" s="57"/>
      <c r="ND314" s="57"/>
      <c r="NE314" s="57"/>
      <c r="NF314" s="57"/>
      <c r="NG314" s="57"/>
      <c r="NH314" s="57"/>
      <c r="NI314" s="57"/>
      <c r="NJ314" s="57"/>
      <c r="NK314" s="57"/>
      <c r="NL314" s="57"/>
      <c r="NM314" s="57"/>
      <c r="NN314" s="57"/>
      <c r="NO314" s="57"/>
      <c r="NP314" s="57"/>
      <c r="NQ314" s="57"/>
      <c r="NR314" s="57"/>
      <c r="NS314" s="57"/>
      <c r="NT314" s="57"/>
      <c r="NU314" s="57"/>
      <c r="NV314" s="57"/>
      <c r="NW314" s="57"/>
      <c r="NX314" s="57"/>
      <c r="NY314" s="57"/>
      <c r="NZ314" s="57"/>
      <c r="OA314" s="57"/>
      <c r="OB314" s="57"/>
      <c r="OC314" s="57"/>
      <c r="OD314" s="57"/>
      <c r="OE314" s="57"/>
      <c r="OF314" s="57"/>
      <c r="OG314" s="57"/>
      <c r="OH314" s="57"/>
      <c r="OI314" s="57"/>
      <c r="OJ314" s="57"/>
      <c r="OK314" s="57"/>
      <c r="OL314" s="57"/>
      <c r="OM314" s="57"/>
      <c r="ON314" s="57"/>
      <c r="OO314" s="57"/>
      <c r="OP314" s="57"/>
      <c r="OQ314" s="57"/>
      <c r="OR314" s="57"/>
      <c r="OS314" s="57"/>
      <c r="OT314" s="57"/>
      <c r="OU314" s="57"/>
      <c r="OV314" s="57"/>
      <c r="OW314" s="57"/>
      <c r="OX314" s="57"/>
      <c r="OY314" s="57"/>
      <c r="OZ314" s="57"/>
    </row>
    <row r="315" spans="1:416" ht="26.25">
      <c r="A315" s="57"/>
      <c r="B315" s="57"/>
      <c r="C315" s="57"/>
      <c r="D315" s="57"/>
      <c r="E315" s="57"/>
      <c r="F315" s="57"/>
      <c r="G315" s="87"/>
      <c r="H315" s="57"/>
      <c r="I315" s="57"/>
      <c r="J315" s="57"/>
      <c r="K315" s="57"/>
      <c r="L315" s="57"/>
      <c r="M315" s="57"/>
      <c r="N315" s="57"/>
      <c r="O315" s="57"/>
      <c r="P315" s="57"/>
      <c r="Q315" s="57"/>
      <c r="R315" s="57"/>
      <c r="S315" s="57"/>
      <c r="T315" s="57"/>
      <c r="U315" s="57"/>
      <c r="V315" s="57"/>
      <c r="W315" s="57"/>
      <c r="X315" s="57"/>
      <c r="Y315" s="57"/>
      <c r="Z315" s="57"/>
      <c r="AA315" s="57"/>
      <c r="AB315" s="57"/>
      <c r="AC315" s="57"/>
      <c r="AD315" s="57"/>
      <c r="AE315" s="57"/>
      <c r="AF315" s="57"/>
      <c r="AG315" s="57"/>
      <c r="AH315" s="57"/>
      <c r="AI315" s="57"/>
      <c r="AJ315" s="57"/>
      <c r="AK315" s="57"/>
      <c r="AL315" s="57"/>
      <c r="AM315" s="57"/>
      <c r="AN315" s="57"/>
      <c r="AO315" s="57"/>
      <c r="AP315" s="57"/>
      <c r="AQ315" s="57"/>
      <c r="AR315" s="57"/>
      <c r="AS315" s="57"/>
      <c r="AT315" s="57"/>
      <c r="AU315" s="57"/>
      <c r="AV315" s="57"/>
      <c r="AW315" s="57"/>
      <c r="AX315" s="57"/>
      <c r="AY315" s="57"/>
      <c r="AZ315" s="57"/>
      <c r="BA315" s="57"/>
      <c r="BB315" s="57"/>
      <c r="BC315" s="57"/>
      <c r="BD315" s="57"/>
      <c r="BE315" s="57"/>
      <c r="BF315" s="57"/>
      <c r="BG315" s="57"/>
      <c r="BH315" s="57"/>
      <c r="BI315" s="57"/>
      <c r="BJ315" s="57"/>
      <c r="BK315" s="57"/>
      <c r="BL315" s="57"/>
      <c r="BM315" s="57"/>
      <c r="BN315" s="57"/>
      <c r="BO315" s="57"/>
      <c r="BP315" s="57"/>
      <c r="BQ315" s="57"/>
      <c r="BR315" s="57"/>
      <c r="BS315" s="57"/>
      <c r="BT315" s="57"/>
      <c r="BU315" s="57"/>
      <c r="BV315" s="57"/>
      <c r="BW315" s="57"/>
      <c r="BX315" s="57"/>
      <c r="BY315" s="57"/>
      <c r="BZ315" s="57"/>
      <c r="CA315" s="57"/>
      <c r="CB315" s="57"/>
      <c r="CC315" s="57"/>
      <c r="CD315" s="57"/>
      <c r="CE315" s="57"/>
      <c r="CF315" s="57"/>
      <c r="CG315" s="57"/>
      <c r="CH315" s="57"/>
      <c r="CI315" s="57"/>
      <c r="CJ315" s="57"/>
      <c r="CK315" s="57"/>
      <c r="CL315" s="57"/>
      <c r="CM315" s="57"/>
      <c r="CN315" s="57"/>
      <c r="CO315" s="57"/>
      <c r="CP315" s="57"/>
      <c r="CQ315" s="57"/>
      <c r="CR315" s="57"/>
      <c r="CS315" s="57"/>
      <c r="CT315" s="57"/>
      <c r="CU315" s="57"/>
      <c r="CV315" s="57"/>
      <c r="CW315" s="57"/>
      <c r="CX315" s="57"/>
      <c r="CY315" s="57"/>
      <c r="CZ315" s="57"/>
      <c r="DA315" s="57"/>
      <c r="DB315" s="57"/>
      <c r="DC315" s="57"/>
      <c r="DD315" s="57"/>
      <c r="DE315" s="57"/>
      <c r="DF315" s="57"/>
      <c r="DG315" s="57"/>
      <c r="DH315" s="57"/>
      <c r="DI315" s="57"/>
      <c r="DJ315" s="57"/>
      <c r="DK315" s="57"/>
      <c r="DL315" s="57"/>
      <c r="DM315" s="57"/>
      <c r="DN315" s="57"/>
      <c r="DO315" s="57"/>
      <c r="DP315" s="57"/>
      <c r="DQ315" s="57"/>
      <c r="DR315" s="57"/>
      <c r="DS315" s="57"/>
      <c r="DT315" s="57"/>
      <c r="DU315" s="57"/>
      <c r="DV315" s="57"/>
      <c r="DW315" s="57"/>
      <c r="DX315" s="57"/>
      <c r="DY315" s="57"/>
      <c r="DZ315" s="57"/>
      <c r="EA315" s="57"/>
      <c r="EB315" s="57"/>
      <c r="EC315" s="57"/>
      <c r="ED315" s="57"/>
      <c r="EE315" s="57"/>
      <c r="EF315" s="57"/>
      <c r="EG315" s="57"/>
      <c r="EH315" s="57"/>
      <c r="EI315" s="57"/>
      <c r="EJ315" s="57"/>
      <c r="EK315" s="57"/>
      <c r="EL315" s="57"/>
      <c r="EM315" s="57"/>
      <c r="EN315" s="57"/>
      <c r="EO315" s="57"/>
      <c r="EP315" s="57"/>
      <c r="EQ315" s="57"/>
      <c r="ER315" s="57"/>
      <c r="ES315" s="57"/>
      <c r="ET315" s="57"/>
      <c r="EU315" s="57"/>
      <c r="EV315" s="57"/>
      <c r="EW315" s="57"/>
      <c r="EX315" s="57"/>
      <c r="EY315" s="57"/>
      <c r="EZ315" s="57"/>
      <c r="FA315" s="57"/>
      <c r="FB315" s="57"/>
      <c r="FC315" s="57"/>
      <c r="FD315" s="57"/>
      <c r="FE315" s="57"/>
      <c r="FF315" s="57"/>
      <c r="FG315" s="57"/>
      <c r="FH315" s="57"/>
      <c r="FI315" s="57"/>
      <c r="FJ315" s="57"/>
      <c r="FK315" s="57"/>
      <c r="FL315" s="57"/>
      <c r="FM315" s="57"/>
      <c r="FN315" s="57"/>
      <c r="FO315" s="57"/>
      <c r="FP315" s="57"/>
      <c r="FQ315" s="57"/>
      <c r="FR315" s="57"/>
      <c r="FS315" s="57"/>
      <c r="FT315" s="57"/>
      <c r="FU315" s="57"/>
      <c r="FV315" s="57"/>
      <c r="FW315" s="57"/>
      <c r="FX315" s="57"/>
      <c r="FY315" s="57"/>
      <c r="FZ315" s="57"/>
      <c r="GA315" s="57"/>
      <c r="GB315" s="57"/>
      <c r="GC315" s="57"/>
      <c r="GD315" s="57"/>
      <c r="GE315" s="57"/>
      <c r="GF315" s="57"/>
      <c r="GG315" s="57"/>
      <c r="GH315" s="57"/>
      <c r="GI315" s="57"/>
      <c r="GJ315" s="57"/>
      <c r="GK315" s="57"/>
      <c r="GL315" s="57"/>
      <c r="GM315" s="57"/>
      <c r="GN315" s="57"/>
      <c r="GO315" s="57"/>
      <c r="GP315" s="57"/>
      <c r="GQ315" s="57"/>
      <c r="GR315" s="57"/>
      <c r="GS315" s="57"/>
      <c r="GT315" s="57"/>
      <c r="GU315" s="57"/>
      <c r="GV315" s="57"/>
      <c r="GW315" s="57"/>
      <c r="GX315" s="57"/>
      <c r="GY315" s="57"/>
      <c r="GZ315" s="57"/>
      <c r="HA315" s="57"/>
      <c r="HB315" s="57"/>
      <c r="HC315" s="57"/>
      <c r="HD315" s="57"/>
      <c r="HE315" s="57"/>
      <c r="HF315" s="57"/>
      <c r="HG315" s="57"/>
      <c r="HH315" s="57"/>
      <c r="HI315" s="57"/>
      <c r="HJ315" s="57"/>
      <c r="HK315" s="57"/>
      <c r="HL315" s="57"/>
      <c r="HM315" s="57"/>
      <c r="HN315" s="57"/>
      <c r="HO315" s="57"/>
      <c r="HP315" s="57"/>
      <c r="HQ315" s="57"/>
      <c r="HR315" s="57"/>
      <c r="HS315" s="57"/>
      <c r="HT315" s="57"/>
      <c r="HU315" s="57"/>
      <c r="HV315" s="57"/>
      <c r="HW315" s="57"/>
      <c r="HX315" s="57"/>
      <c r="HY315" s="57"/>
      <c r="HZ315" s="57"/>
      <c r="IA315" s="57"/>
      <c r="IB315" s="57"/>
      <c r="IC315" s="57"/>
      <c r="ID315" s="57"/>
      <c r="IE315" s="57"/>
      <c r="IF315" s="57"/>
      <c r="IG315" s="57"/>
      <c r="IH315" s="57"/>
      <c r="II315" s="57"/>
      <c r="IJ315" s="57"/>
      <c r="IK315" s="57"/>
      <c r="IL315" s="57"/>
      <c r="IM315" s="57"/>
      <c r="IN315" s="57"/>
      <c r="IO315" s="57"/>
      <c r="IP315" s="57"/>
      <c r="IQ315" s="57"/>
      <c r="IR315" s="57"/>
      <c r="IS315" s="57"/>
      <c r="IT315" s="57"/>
      <c r="IU315" s="57"/>
      <c r="IV315" s="57"/>
      <c r="IW315" s="57"/>
      <c r="IX315" s="57"/>
      <c r="IY315" s="57"/>
      <c r="IZ315" s="57"/>
      <c r="JA315" s="57"/>
      <c r="JB315" s="57"/>
      <c r="JC315" s="57"/>
      <c r="JD315" s="57"/>
      <c r="JE315" s="57"/>
      <c r="JF315" s="57"/>
      <c r="JG315" s="57"/>
      <c r="JH315" s="57"/>
      <c r="JI315" s="57"/>
      <c r="JJ315" s="57"/>
      <c r="JK315" s="57"/>
      <c r="JL315" s="57"/>
      <c r="JM315" s="57"/>
      <c r="JN315" s="57"/>
      <c r="JO315" s="57"/>
      <c r="JP315" s="57"/>
      <c r="JQ315" s="57"/>
      <c r="JR315" s="57"/>
      <c r="JS315" s="57"/>
      <c r="JT315" s="57"/>
      <c r="JU315" s="57"/>
      <c r="JV315" s="57"/>
      <c r="JW315" s="57"/>
      <c r="JX315" s="57"/>
      <c r="JY315" s="57"/>
      <c r="JZ315" s="57"/>
      <c r="KA315" s="57"/>
      <c r="KB315" s="57"/>
      <c r="KC315" s="57"/>
      <c r="KD315" s="57"/>
      <c r="KE315" s="57"/>
      <c r="KF315" s="57"/>
      <c r="KG315" s="57"/>
      <c r="KH315" s="57"/>
      <c r="KI315" s="57"/>
      <c r="KJ315" s="57"/>
      <c r="KK315" s="57"/>
      <c r="KL315" s="57"/>
      <c r="KM315" s="57"/>
      <c r="KN315" s="57"/>
      <c r="KO315" s="57"/>
      <c r="KP315" s="57"/>
      <c r="KQ315" s="57"/>
      <c r="KR315" s="57"/>
      <c r="KS315" s="57"/>
      <c r="KT315" s="57"/>
      <c r="KU315" s="57"/>
      <c r="KV315" s="57"/>
      <c r="KW315" s="57"/>
      <c r="KX315" s="57"/>
      <c r="KY315" s="57"/>
      <c r="KZ315" s="57"/>
      <c r="LA315" s="57"/>
      <c r="LB315" s="57"/>
      <c r="LC315" s="57"/>
      <c r="LD315" s="57"/>
      <c r="LE315" s="57"/>
      <c r="LF315" s="57"/>
      <c r="LG315" s="57"/>
      <c r="LH315" s="57"/>
      <c r="LI315" s="57"/>
      <c r="LJ315" s="57"/>
      <c r="LK315" s="57"/>
      <c r="LL315" s="57"/>
      <c r="LM315" s="57"/>
      <c r="LN315" s="57"/>
      <c r="LO315" s="57"/>
      <c r="LP315" s="57"/>
      <c r="LQ315" s="57"/>
      <c r="LR315" s="57"/>
      <c r="LS315" s="57"/>
      <c r="LT315" s="57"/>
      <c r="LU315" s="57"/>
      <c r="LV315" s="57"/>
      <c r="LW315" s="57"/>
      <c r="LX315" s="57"/>
      <c r="LY315" s="57"/>
      <c r="LZ315" s="57"/>
      <c r="MA315" s="57"/>
      <c r="MB315" s="57"/>
      <c r="MC315" s="57"/>
      <c r="MD315" s="57"/>
      <c r="ME315" s="57"/>
      <c r="MF315" s="57"/>
      <c r="MG315" s="57"/>
      <c r="MH315" s="57"/>
      <c r="MI315" s="57"/>
      <c r="MJ315" s="57"/>
      <c r="MK315" s="57"/>
      <c r="ML315" s="57"/>
      <c r="MM315" s="57"/>
      <c r="MN315" s="57"/>
      <c r="MO315" s="57"/>
      <c r="MP315" s="57"/>
      <c r="MQ315" s="57"/>
      <c r="MR315" s="57"/>
      <c r="MS315" s="57"/>
      <c r="MT315" s="57"/>
      <c r="MU315" s="57"/>
      <c r="MV315" s="57"/>
      <c r="MW315" s="57"/>
      <c r="MX315" s="57"/>
      <c r="MY315" s="57"/>
      <c r="MZ315" s="57"/>
      <c r="NA315" s="57"/>
      <c r="NB315" s="57"/>
      <c r="NC315" s="57"/>
      <c r="ND315" s="57"/>
      <c r="NE315" s="57"/>
      <c r="NF315" s="57"/>
      <c r="NG315" s="57"/>
      <c r="NH315" s="57"/>
      <c r="NI315" s="57"/>
      <c r="NJ315" s="57"/>
      <c r="NK315" s="57"/>
      <c r="NL315" s="57"/>
      <c r="NM315" s="57"/>
      <c r="NN315" s="57"/>
      <c r="NO315" s="57"/>
      <c r="NP315" s="57"/>
      <c r="NQ315" s="57"/>
      <c r="NR315" s="57"/>
      <c r="NS315" s="57"/>
      <c r="NT315" s="57"/>
      <c r="NU315" s="57"/>
      <c r="NV315" s="57"/>
      <c r="NW315" s="57"/>
      <c r="NX315" s="57"/>
      <c r="NY315" s="57"/>
      <c r="NZ315" s="57"/>
      <c r="OA315" s="57"/>
      <c r="OB315" s="57"/>
      <c r="OC315" s="57"/>
      <c r="OD315" s="57"/>
      <c r="OE315" s="57"/>
      <c r="OF315" s="57"/>
      <c r="OG315" s="57"/>
      <c r="OH315" s="57"/>
      <c r="OI315" s="57"/>
      <c r="OJ315" s="57"/>
      <c r="OK315" s="57"/>
      <c r="OL315" s="57"/>
      <c r="OM315" s="57"/>
      <c r="ON315" s="57"/>
      <c r="OO315" s="57"/>
      <c r="OP315" s="57"/>
      <c r="OQ315" s="57"/>
      <c r="OR315" s="57"/>
      <c r="OS315" s="57"/>
      <c r="OT315" s="57"/>
      <c r="OU315" s="57"/>
      <c r="OV315" s="57"/>
      <c r="OW315" s="57"/>
      <c r="OX315" s="57"/>
      <c r="OY315" s="57"/>
      <c r="OZ315" s="57"/>
    </row>
    <row r="316" spans="1:416" ht="26.25">
      <c r="A316" s="57"/>
      <c r="B316" s="57"/>
      <c r="C316" s="57"/>
      <c r="D316" s="57"/>
      <c r="E316" s="57"/>
      <c r="F316" s="57"/>
      <c r="G316" s="87"/>
      <c r="H316" s="57"/>
      <c r="I316" s="57"/>
      <c r="J316" s="57"/>
      <c r="K316" s="57"/>
      <c r="L316" s="57"/>
      <c r="M316" s="57"/>
      <c r="N316" s="57"/>
      <c r="O316" s="57"/>
      <c r="P316" s="57"/>
      <c r="Q316" s="57"/>
      <c r="R316" s="57"/>
      <c r="S316" s="57"/>
      <c r="T316" s="57"/>
      <c r="U316" s="57"/>
      <c r="V316" s="57"/>
      <c r="W316" s="57"/>
      <c r="X316" s="57"/>
      <c r="Y316" s="57"/>
      <c r="Z316" s="57"/>
      <c r="AA316" s="57"/>
      <c r="AB316" s="57"/>
      <c r="AC316" s="57"/>
      <c r="AD316" s="57"/>
      <c r="AE316" s="57"/>
      <c r="AF316" s="57"/>
      <c r="AG316" s="57"/>
      <c r="AH316" s="57"/>
      <c r="AI316" s="57"/>
      <c r="AJ316" s="57"/>
      <c r="AK316" s="57"/>
      <c r="AL316" s="57"/>
      <c r="AM316" s="57"/>
      <c r="AN316" s="57"/>
      <c r="AO316" s="57"/>
      <c r="AP316" s="57"/>
      <c r="AQ316" s="57"/>
      <c r="AR316" s="57"/>
      <c r="AS316" s="57"/>
      <c r="AT316" s="57"/>
      <c r="AU316" s="57"/>
      <c r="AV316" s="57"/>
      <c r="AW316" s="57"/>
      <c r="AX316" s="57"/>
      <c r="AY316" s="57"/>
      <c r="AZ316" s="57"/>
      <c r="BA316" s="57"/>
      <c r="BB316" s="57"/>
      <c r="BC316" s="57"/>
      <c r="BD316" s="57"/>
      <c r="BE316" s="57"/>
      <c r="BF316" s="57"/>
      <c r="BG316" s="57"/>
      <c r="BH316" s="57"/>
      <c r="BI316" s="57"/>
      <c r="BJ316" s="57"/>
      <c r="BK316" s="57"/>
      <c r="BL316" s="57"/>
      <c r="BM316" s="57"/>
      <c r="BN316" s="57"/>
      <c r="BO316" s="57"/>
      <c r="BP316" s="57"/>
      <c r="BQ316" s="57"/>
      <c r="BR316" s="57"/>
      <c r="BS316" s="57"/>
      <c r="BT316" s="57"/>
      <c r="BU316" s="57"/>
      <c r="BV316" s="57"/>
      <c r="BW316" s="57"/>
      <c r="BX316" s="57"/>
      <c r="BY316" s="57"/>
      <c r="BZ316" s="57"/>
      <c r="CA316" s="57"/>
      <c r="CB316" s="57"/>
      <c r="CC316" s="57"/>
      <c r="CD316" s="57"/>
      <c r="CE316" s="57"/>
      <c r="CF316" s="57"/>
      <c r="CG316" s="57"/>
      <c r="CH316" s="57"/>
      <c r="CI316" s="57"/>
      <c r="CJ316" s="57"/>
      <c r="CK316" s="57"/>
      <c r="CL316" s="57"/>
      <c r="CM316" s="57"/>
      <c r="CN316" s="57"/>
      <c r="CO316" s="57"/>
      <c r="CP316" s="57"/>
      <c r="CQ316" s="57"/>
      <c r="CR316" s="57"/>
      <c r="CS316" s="57"/>
      <c r="CT316" s="57"/>
      <c r="CU316" s="57"/>
      <c r="CV316" s="57"/>
      <c r="CW316" s="57"/>
      <c r="CX316" s="57"/>
      <c r="CY316" s="57"/>
      <c r="CZ316" s="57"/>
      <c r="DA316" s="57"/>
      <c r="DB316" s="57"/>
      <c r="DC316" s="57"/>
      <c r="DD316" s="57"/>
      <c r="DE316" s="57"/>
      <c r="DF316" s="57"/>
      <c r="DG316" s="57"/>
      <c r="DH316" s="57"/>
      <c r="DI316" s="57"/>
      <c r="DJ316" s="57"/>
      <c r="DK316" s="57"/>
      <c r="DL316" s="57"/>
      <c r="DM316" s="57"/>
      <c r="DN316" s="57"/>
      <c r="DO316" s="57"/>
      <c r="DP316" s="57"/>
      <c r="DQ316" s="57"/>
      <c r="DR316" s="57"/>
      <c r="DS316" s="57"/>
      <c r="DT316" s="57"/>
      <c r="DU316" s="57"/>
      <c r="DV316" s="57"/>
      <c r="DW316" s="57"/>
      <c r="DX316" s="57"/>
      <c r="DY316" s="57"/>
      <c r="DZ316" s="57"/>
      <c r="EA316" s="57"/>
      <c r="EB316" s="57"/>
      <c r="EC316" s="57"/>
      <c r="ED316" s="57"/>
      <c r="EE316" s="57"/>
      <c r="EF316" s="57"/>
      <c r="EG316" s="57"/>
      <c r="EH316" s="57"/>
      <c r="EI316" s="57"/>
      <c r="EJ316" s="57"/>
      <c r="EK316" s="57"/>
      <c r="EL316" s="57"/>
      <c r="EM316" s="57"/>
      <c r="EN316" s="57"/>
      <c r="EO316" s="57"/>
      <c r="EP316" s="57"/>
      <c r="EQ316" s="57"/>
      <c r="ER316" s="57"/>
      <c r="ES316" s="57"/>
      <c r="ET316" s="57"/>
      <c r="EU316" s="57"/>
      <c r="EV316" s="57"/>
      <c r="EW316" s="57"/>
      <c r="EX316" s="57"/>
      <c r="EY316" s="57"/>
      <c r="EZ316" s="57"/>
      <c r="FA316" s="57"/>
      <c r="FB316" s="57"/>
      <c r="FC316" s="57"/>
      <c r="FD316" s="57"/>
      <c r="FE316" s="57"/>
      <c r="FF316" s="57"/>
      <c r="FG316" s="57"/>
      <c r="FH316" s="57"/>
      <c r="FI316" s="57"/>
      <c r="FJ316" s="57"/>
      <c r="FK316" s="57"/>
      <c r="FL316" s="57"/>
      <c r="FM316" s="57"/>
      <c r="FN316" s="57"/>
      <c r="FO316" s="57"/>
      <c r="FP316" s="57"/>
      <c r="FQ316" s="57"/>
      <c r="FR316" s="57"/>
      <c r="FS316" s="57"/>
      <c r="FT316" s="57"/>
      <c r="FU316" s="57"/>
      <c r="FV316" s="57"/>
      <c r="FW316" s="57"/>
      <c r="FX316" s="57"/>
      <c r="FY316" s="57"/>
      <c r="FZ316" s="57"/>
      <c r="GA316" s="57"/>
      <c r="GB316" s="57"/>
      <c r="GC316" s="57"/>
      <c r="GD316" s="57"/>
      <c r="GE316" s="57"/>
      <c r="GF316" s="57"/>
      <c r="GG316" s="57"/>
      <c r="GH316" s="57"/>
      <c r="GI316" s="57"/>
      <c r="GJ316" s="57"/>
      <c r="GK316" s="57"/>
      <c r="GL316" s="57"/>
      <c r="GM316" s="57"/>
      <c r="GN316" s="57"/>
      <c r="GO316" s="57"/>
      <c r="GP316" s="57"/>
      <c r="GQ316" s="57"/>
      <c r="GR316" s="57"/>
      <c r="GS316" s="57"/>
      <c r="GT316" s="57"/>
      <c r="GU316" s="57"/>
      <c r="GV316" s="57"/>
      <c r="GW316" s="57"/>
      <c r="GX316" s="57"/>
      <c r="GY316" s="57"/>
      <c r="GZ316" s="57"/>
      <c r="HA316" s="57"/>
      <c r="HB316" s="57"/>
      <c r="HC316" s="57"/>
      <c r="HD316" s="57"/>
      <c r="HE316" s="57"/>
      <c r="HF316" s="57"/>
      <c r="HG316" s="57"/>
      <c r="HH316" s="57"/>
      <c r="HI316" s="57"/>
      <c r="HJ316" s="57"/>
      <c r="HK316" s="57"/>
      <c r="HL316" s="57"/>
      <c r="HM316" s="57"/>
      <c r="HN316" s="57"/>
      <c r="HO316" s="57"/>
      <c r="HP316" s="57"/>
      <c r="HQ316" s="57"/>
      <c r="HR316" s="57"/>
      <c r="HS316" s="57"/>
      <c r="HT316" s="57"/>
      <c r="HU316" s="57"/>
      <c r="HV316" s="57"/>
      <c r="HW316" s="57"/>
      <c r="HX316" s="57"/>
      <c r="HY316" s="57"/>
      <c r="HZ316" s="57"/>
      <c r="IA316" s="57"/>
      <c r="IB316" s="57"/>
      <c r="IC316" s="57"/>
      <c r="ID316" s="57"/>
      <c r="IE316" s="57"/>
      <c r="IF316" s="57"/>
      <c r="IG316" s="57"/>
      <c r="IH316" s="57"/>
      <c r="II316" s="57"/>
      <c r="IJ316" s="57"/>
      <c r="IK316" s="57"/>
      <c r="IL316" s="57"/>
      <c r="IM316" s="57"/>
      <c r="IN316" s="57"/>
      <c r="IO316" s="57"/>
      <c r="IP316" s="57"/>
      <c r="IQ316" s="57"/>
      <c r="IR316" s="57"/>
      <c r="IS316" s="57"/>
      <c r="IT316" s="57"/>
      <c r="IU316" s="57"/>
      <c r="IV316" s="57"/>
      <c r="IW316" s="57"/>
      <c r="IX316" s="57"/>
      <c r="IY316" s="57"/>
      <c r="IZ316" s="57"/>
      <c r="JA316" s="57"/>
      <c r="JB316" s="57"/>
      <c r="JC316" s="57"/>
      <c r="JD316" s="57"/>
      <c r="JE316" s="57"/>
      <c r="JF316" s="57"/>
      <c r="JG316" s="57"/>
      <c r="JH316" s="57"/>
      <c r="JI316" s="57"/>
      <c r="JJ316" s="57"/>
      <c r="JK316" s="57"/>
      <c r="JL316" s="57"/>
      <c r="JM316" s="57"/>
      <c r="JN316" s="57"/>
      <c r="JO316" s="57"/>
      <c r="JP316" s="57"/>
      <c r="JQ316" s="57"/>
      <c r="JR316" s="57"/>
      <c r="JS316" s="57"/>
      <c r="JT316" s="57"/>
      <c r="JU316" s="57"/>
      <c r="JV316" s="57"/>
      <c r="JW316" s="57"/>
      <c r="JX316" s="57"/>
      <c r="JY316" s="57"/>
      <c r="JZ316" s="57"/>
      <c r="KA316" s="57"/>
      <c r="KB316" s="57"/>
      <c r="KC316" s="57"/>
      <c r="KD316" s="57"/>
      <c r="KE316" s="57"/>
      <c r="KF316" s="57"/>
      <c r="KG316" s="57"/>
      <c r="KH316" s="57"/>
      <c r="KI316" s="57"/>
      <c r="KJ316" s="57"/>
      <c r="KK316" s="57"/>
      <c r="KL316" s="57"/>
      <c r="KM316" s="57"/>
      <c r="KN316" s="57"/>
      <c r="KO316" s="57"/>
      <c r="KP316" s="57"/>
      <c r="KQ316" s="57"/>
      <c r="KR316" s="57"/>
      <c r="KS316" s="57"/>
      <c r="KT316" s="57"/>
      <c r="KU316" s="57"/>
      <c r="KV316" s="57"/>
      <c r="KW316" s="57"/>
      <c r="KX316" s="57"/>
      <c r="KY316" s="57"/>
      <c r="KZ316" s="57"/>
      <c r="LA316" s="57"/>
      <c r="LB316" s="57"/>
      <c r="LC316" s="57"/>
      <c r="LD316" s="57"/>
      <c r="LE316" s="57"/>
      <c r="LF316" s="57"/>
      <c r="LG316" s="57"/>
      <c r="LH316" s="57"/>
      <c r="LI316" s="57"/>
      <c r="LJ316" s="57"/>
      <c r="LK316" s="57"/>
      <c r="LL316" s="57"/>
      <c r="LM316" s="57"/>
      <c r="LN316" s="57"/>
      <c r="LO316" s="57"/>
      <c r="LP316" s="57"/>
      <c r="LQ316" s="57"/>
      <c r="LR316" s="57"/>
      <c r="LS316" s="57"/>
      <c r="LT316" s="57"/>
      <c r="LU316" s="57"/>
      <c r="LV316" s="57"/>
      <c r="LW316" s="57"/>
      <c r="LX316" s="57"/>
      <c r="LY316" s="57"/>
      <c r="LZ316" s="57"/>
      <c r="MA316" s="57"/>
      <c r="MB316" s="57"/>
      <c r="MC316" s="57"/>
      <c r="MD316" s="57"/>
      <c r="ME316" s="57"/>
      <c r="MF316" s="57"/>
      <c r="MG316" s="57"/>
      <c r="MH316" s="57"/>
      <c r="MI316" s="57"/>
      <c r="MJ316" s="57"/>
      <c r="MK316" s="57"/>
      <c r="ML316" s="57"/>
      <c r="MM316" s="57"/>
      <c r="MN316" s="57"/>
      <c r="MO316" s="57"/>
      <c r="MP316" s="57"/>
      <c r="MQ316" s="57"/>
      <c r="MR316" s="57"/>
      <c r="MS316" s="57"/>
      <c r="MT316" s="57"/>
      <c r="MU316" s="57"/>
      <c r="MV316" s="57"/>
      <c r="MW316" s="57"/>
      <c r="MX316" s="57"/>
      <c r="MY316" s="57"/>
      <c r="MZ316" s="57"/>
      <c r="NA316" s="57"/>
      <c r="NB316" s="57"/>
      <c r="NC316" s="57"/>
      <c r="ND316" s="57"/>
      <c r="NE316" s="57"/>
      <c r="NF316" s="57"/>
      <c r="NG316" s="57"/>
      <c r="NH316" s="57"/>
      <c r="NI316" s="57"/>
      <c r="NJ316" s="57"/>
      <c r="NK316" s="57"/>
      <c r="NL316" s="57"/>
      <c r="NM316" s="57"/>
      <c r="NN316" s="57"/>
      <c r="NO316" s="57"/>
      <c r="NP316" s="57"/>
      <c r="NQ316" s="57"/>
      <c r="NR316" s="57"/>
      <c r="NS316" s="57"/>
      <c r="NT316" s="57"/>
      <c r="NU316" s="57"/>
      <c r="NV316" s="57"/>
      <c r="NW316" s="57"/>
      <c r="NX316" s="57"/>
      <c r="NY316" s="57"/>
      <c r="NZ316" s="57"/>
      <c r="OA316" s="57"/>
      <c r="OB316" s="57"/>
      <c r="OC316" s="57"/>
      <c r="OD316" s="57"/>
      <c r="OE316" s="57"/>
      <c r="OF316" s="57"/>
      <c r="OG316" s="57"/>
      <c r="OH316" s="57"/>
      <c r="OI316" s="57"/>
      <c r="OJ316" s="57"/>
      <c r="OK316" s="57"/>
      <c r="OL316" s="57"/>
      <c r="OM316" s="57"/>
      <c r="ON316" s="57"/>
      <c r="OO316" s="57"/>
      <c r="OP316" s="57"/>
      <c r="OQ316" s="57"/>
      <c r="OR316" s="57"/>
      <c r="OS316" s="57"/>
      <c r="OT316" s="57"/>
      <c r="OU316" s="57"/>
      <c r="OV316" s="57"/>
      <c r="OW316" s="57"/>
      <c r="OX316" s="57"/>
      <c r="OY316" s="57"/>
      <c r="OZ316" s="57"/>
    </row>
    <row r="317" spans="1:416" ht="26.25">
      <c r="A317" s="57"/>
      <c r="B317" s="57"/>
      <c r="C317" s="57"/>
      <c r="D317" s="57"/>
      <c r="E317" s="57"/>
      <c r="F317" s="57"/>
      <c r="G317" s="87"/>
      <c r="H317" s="57"/>
      <c r="I317" s="57"/>
      <c r="J317" s="57"/>
      <c r="K317" s="57"/>
      <c r="L317" s="57"/>
      <c r="M317" s="57"/>
      <c r="N317" s="57"/>
      <c r="O317" s="57"/>
      <c r="P317" s="57"/>
      <c r="Q317" s="57"/>
      <c r="R317" s="57"/>
      <c r="S317" s="57"/>
      <c r="T317" s="57"/>
      <c r="U317" s="57"/>
      <c r="V317" s="57"/>
      <c r="W317" s="57"/>
      <c r="X317" s="57"/>
      <c r="Y317" s="57"/>
      <c r="Z317" s="57"/>
      <c r="AA317" s="57"/>
      <c r="AB317" s="57"/>
      <c r="AC317" s="57"/>
      <c r="AD317" s="57"/>
      <c r="AE317" s="57"/>
      <c r="AF317" s="57"/>
      <c r="AG317" s="57"/>
      <c r="AH317" s="57"/>
      <c r="AI317" s="57"/>
      <c r="AJ317" s="57"/>
      <c r="AK317" s="57"/>
      <c r="AL317" s="57"/>
      <c r="AM317" s="57"/>
      <c r="AN317" s="57"/>
      <c r="AO317" s="57"/>
      <c r="AP317" s="57"/>
      <c r="AQ317" s="57"/>
      <c r="AR317" s="57"/>
      <c r="AS317" s="57"/>
      <c r="AT317" s="57"/>
      <c r="AU317" s="57"/>
      <c r="AV317" s="57"/>
      <c r="AW317" s="57"/>
      <c r="AX317" s="57"/>
      <c r="AY317" s="57"/>
      <c r="AZ317" s="57"/>
      <c r="BA317" s="57"/>
      <c r="BB317" s="57"/>
      <c r="BC317" s="57"/>
      <c r="BD317" s="57"/>
      <c r="BE317" s="57"/>
      <c r="BF317" s="57"/>
      <c r="BG317" s="57"/>
      <c r="BH317" s="57"/>
      <c r="BI317" s="57"/>
      <c r="BJ317" s="57"/>
      <c r="BK317" s="57"/>
      <c r="BL317" s="57"/>
      <c r="BM317" s="57"/>
      <c r="BN317" s="57"/>
      <c r="BO317" s="57"/>
      <c r="BP317" s="57"/>
      <c r="BQ317" s="57"/>
      <c r="BR317" s="57"/>
      <c r="BS317" s="57"/>
      <c r="BT317" s="57"/>
      <c r="BU317" s="57"/>
      <c r="BV317" s="57"/>
      <c r="BW317" s="57"/>
      <c r="BX317" s="57"/>
      <c r="BY317" s="57"/>
      <c r="BZ317" s="57"/>
      <c r="CA317" s="57"/>
      <c r="CB317" s="57"/>
      <c r="CC317" s="57"/>
      <c r="CD317" s="57"/>
      <c r="CE317" s="57"/>
      <c r="CF317" s="57"/>
      <c r="CG317" s="57"/>
      <c r="CH317" s="57"/>
      <c r="CI317" s="57"/>
      <c r="CJ317" s="57"/>
      <c r="CK317" s="57"/>
      <c r="CL317" s="57"/>
      <c r="CM317" s="57"/>
      <c r="CN317" s="57"/>
      <c r="CO317" s="57"/>
      <c r="CP317" s="57"/>
      <c r="CQ317" s="57"/>
      <c r="CR317" s="57"/>
      <c r="CS317" s="57"/>
      <c r="CT317" s="57"/>
      <c r="CU317" s="57"/>
      <c r="CV317" s="57"/>
      <c r="CW317" s="57"/>
      <c r="CX317" s="57"/>
      <c r="CY317" s="57"/>
      <c r="CZ317" s="57"/>
      <c r="DA317" s="57"/>
      <c r="DB317" s="57"/>
      <c r="DC317" s="57"/>
      <c r="DD317" s="57"/>
      <c r="DE317" s="57"/>
      <c r="DF317" s="57"/>
      <c r="DG317" s="57"/>
      <c r="DH317" s="57"/>
      <c r="DI317" s="57"/>
      <c r="DJ317" s="57"/>
      <c r="DK317" s="57"/>
      <c r="DL317" s="57"/>
      <c r="DM317" s="57"/>
      <c r="DN317" s="57"/>
      <c r="DO317" s="57"/>
      <c r="DP317" s="57"/>
      <c r="DQ317" s="57"/>
      <c r="DR317" s="57"/>
      <c r="DS317" s="57"/>
      <c r="DT317" s="57"/>
      <c r="DU317" s="57"/>
      <c r="DV317" s="57"/>
      <c r="DW317" s="57"/>
      <c r="DX317" s="57"/>
      <c r="DY317" s="57"/>
      <c r="DZ317" s="57"/>
      <c r="EA317" s="57"/>
      <c r="EB317" s="57"/>
      <c r="EC317" s="57"/>
      <c r="ED317" s="57"/>
      <c r="EE317" s="57"/>
      <c r="EF317" s="57"/>
      <c r="EG317" s="57"/>
      <c r="EH317" s="57"/>
      <c r="EI317" s="57"/>
      <c r="EJ317" s="57"/>
      <c r="EK317" s="57"/>
      <c r="EL317" s="57"/>
      <c r="EM317" s="57"/>
      <c r="EN317" s="57"/>
      <c r="EO317" s="57"/>
      <c r="EP317" s="57"/>
      <c r="EQ317" s="57"/>
      <c r="ER317" s="57"/>
      <c r="ES317" s="57"/>
      <c r="ET317" s="57"/>
      <c r="EU317" s="57"/>
      <c r="EV317" s="57"/>
      <c r="EW317" s="57"/>
      <c r="EX317" s="57"/>
      <c r="EY317" s="57"/>
      <c r="EZ317" s="57"/>
      <c r="FA317" s="57"/>
      <c r="FB317" s="57"/>
      <c r="FC317" s="57"/>
      <c r="FD317" s="57"/>
      <c r="FE317" s="57"/>
      <c r="FF317" s="57"/>
      <c r="FG317" s="57"/>
      <c r="FH317" s="57"/>
      <c r="FI317" s="57"/>
      <c r="FJ317" s="57"/>
      <c r="FK317" s="57"/>
      <c r="FL317" s="57"/>
      <c r="FM317" s="57"/>
      <c r="FN317" s="57"/>
      <c r="FO317" s="57"/>
      <c r="FP317" s="57"/>
      <c r="FQ317" s="57"/>
      <c r="FR317" s="57"/>
      <c r="FS317" s="57"/>
      <c r="FT317" s="57"/>
      <c r="FU317" s="57"/>
      <c r="FV317" s="57"/>
      <c r="FW317" s="57"/>
      <c r="FX317" s="57"/>
      <c r="FY317" s="57"/>
      <c r="FZ317" s="57"/>
      <c r="GA317" s="57"/>
      <c r="GB317" s="57"/>
      <c r="GC317" s="57"/>
      <c r="GD317" s="57"/>
      <c r="GE317" s="57"/>
      <c r="GF317" s="57"/>
      <c r="GG317" s="57"/>
      <c r="GH317" s="57"/>
      <c r="GI317" s="57"/>
      <c r="GJ317" s="57"/>
      <c r="GK317" s="57"/>
      <c r="GL317" s="57"/>
      <c r="GM317" s="57"/>
      <c r="GN317" s="57"/>
      <c r="GO317" s="57"/>
      <c r="GP317" s="57"/>
      <c r="GQ317" s="57"/>
      <c r="GR317" s="57"/>
      <c r="GS317" s="57"/>
      <c r="GT317" s="57"/>
      <c r="GU317" s="57"/>
      <c r="GV317" s="57"/>
      <c r="GW317" s="57"/>
      <c r="GX317" s="57"/>
      <c r="GY317" s="57"/>
      <c r="GZ317" s="57"/>
      <c r="HA317" s="57"/>
      <c r="HB317" s="57"/>
      <c r="HC317" s="57"/>
      <c r="HD317" s="57"/>
      <c r="HE317" s="57"/>
      <c r="HF317" s="57"/>
      <c r="HG317" s="57"/>
      <c r="HH317" s="57"/>
      <c r="HI317" s="57"/>
      <c r="HJ317" s="57"/>
      <c r="HK317" s="57"/>
      <c r="HL317" s="57"/>
      <c r="HM317" s="57"/>
      <c r="HN317" s="57"/>
      <c r="HO317" s="57"/>
      <c r="HP317" s="57"/>
      <c r="HQ317" s="57"/>
      <c r="HR317" s="57"/>
      <c r="HS317" s="57"/>
      <c r="HT317" s="57"/>
      <c r="HU317" s="57"/>
      <c r="HV317" s="57"/>
      <c r="HW317" s="57"/>
      <c r="HX317" s="57"/>
      <c r="HY317" s="57"/>
      <c r="HZ317" s="57"/>
      <c r="IA317" s="57"/>
      <c r="IB317" s="57"/>
      <c r="IC317" s="57"/>
      <c r="ID317" s="57"/>
      <c r="IE317" s="57"/>
      <c r="IF317" s="57"/>
      <c r="IG317" s="57"/>
      <c r="IH317" s="57"/>
      <c r="II317" s="57"/>
      <c r="IJ317" s="57"/>
      <c r="IK317" s="57"/>
      <c r="IL317" s="57"/>
      <c r="IM317" s="57"/>
      <c r="IN317" s="57"/>
      <c r="IO317" s="57"/>
      <c r="IP317" s="57"/>
      <c r="IQ317" s="57"/>
      <c r="IR317" s="57"/>
      <c r="IS317" s="57"/>
      <c r="IT317" s="57"/>
      <c r="IU317" s="57"/>
      <c r="IV317" s="57"/>
      <c r="IW317" s="57"/>
      <c r="IX317" s="57"/>
      <c r="IY317" s="57"/>
      <c r="IZ317" s="57"/>
      <c r="JA317" s="57"/>
      <c r="JB317" s="57"/>
      <c r="JC317" s="57"/>
      <c r="JD317" s="57"/>
      <c r="JE317" s="57"/>
      <c r="JF317" s="57"/>
      <c r="JG317" s="57"/>
      <c r="JH317" s="57"/>
      <c r="JI317" s="57"/>
      <c r="JJ317" s="57"/>
      <c r="JK317" s="57"/>
      <c r="JL317" s="57"/>
      <c r="JM317" s="57"/>
      <c r="JN317" s="57"/>
      <c r="JO317" s="57"/>
      <c r="JP317" s="57"/>
      <c r="JQ317" s="57"/>
      <c r="JR317" s="57"/>
      <c r="JS317" s="57"/>
      <c r="JT317" s="57"/>
      <c r="JU317" s="57"/>
      <c r="JV317" s="57"/>
      <c r="JW317" s="57"/>
      <c r="JX317" s="57"/>
      <c r="JY317" s="57"/>
      <c r="JZ317" s="57"/>
      <c r="KA317" s="57"/>
      <c r="KB317" s="57"/>
      <c r="KC317" s="57"/>
      <c r="KD317" s="57"/>
      <c r="KE317" s="57"/>
      <c r="KF317" s="57"/>
      <c r="KG317" s="57"/>
      <c r="KH317" s="57"/>
      <c r="KI317" s="57"/>
      <c r="KJ317" s="57"/>
      <c r="KK317" s="57"/>
      <c r="KL317" s="57"/>
      <c r="KM317" s="57"/>
      <c r="KN317" s="57"/>
      <c r="KO317" s="57"/>
      <c r="KP317" s="57"/>
      <c r="KQ317" s="57"/>
      <c r="KR317" s="57"/>
      <c r="KS317" s="57"/>
      <c r="KT317" s="57"/>
      <c r="KU317" s="57"/>
      <c r="KV317" s="57"/>
      <c r="KW317" s="57"/>
      <c r="KX317" s="57"/>
      <c r="KY317" s="57"/>
      <c r="KZ317" s="57"/>
      <c r="LA317" s="57"/>
      <c r="LB317" s="57"/>
      <c r="LC317" s="57"/>
      <c r="LD317" s="57"/>
      <c r="LE317" s="57"/>
      <c r="LF317" s="57"/>
      <c r="LG317" s="57"/>
      <c r="LH317" s="57"/>
      <c r="LI317" s="57"/>
      <c r="LJ317" s="57"/>
      <c r="LK317" s="57"/>
      <c r="LL317" s="57"/>
      <c r="LM317" s="57"/>
      <c r="LN317" s="57"/>
      <c r="LO317" s="57"/>
      <c r="LP317" s="57"/>
      <c r="LQ317" s="57"/>
      <c r="LR317" s="57"/>
      <c r="LS317" s="57"/>
      <c r="LT317" s="57"/>
      <c r="LU317" s="57"/>
      <c r="LV317" s="57"/>
      <c r="LW317" s="57"/>
      <c r="LX317" s="57"/>
      <c r="LY317" s="57"/>
      <c r="LZ317" s="57"/>
      <c r="MA317" s="57"/>
      <c r="MB317" s="57"/>
      <c r="MC317" s="57"/>
      <c r="MD317" s="57"/>
      <c r="ME317" s="57"/>
      <c r="MF317" s="57"/>
      <c r="MG317" s="57"/>
      <c r="MH317" s="57"/>
      <c r="MI317" s="57"/>
      <c r="MJ317" s="57"/>
      <c r="MK317" s="57"/>
      <c r="ML317" s="57"/>
      <c r="MM317" s="57"/>
      <c r="MN317" s="57"/>
      <c r="MO317" s="57"/>
      <c r="MP317" s="57"/>
      <c r="MQ317" s="57"/>
      <c r="MR317" s="57"/>
      <c r="MS317" s="57"/>
      <c r="MT317" s="57"/>
      <c r="MU317" s="57"/>
      <c r="MV317" s="57"/>
      <c r="MW317" s="57"/>
      <c r="MX317" s="57"/>
      <c r="MY317" s="57"/>
      <c r="MZ317" s="57"/>
      <c r="NA317" s="57"/>
      <c r="NB317" s="57"/>
      <c r="NC317" s="57"/>
      <c r="ND317" s="57"/>
      <c r="NE317" s="57"/>
      <c r="NF317" s="57"/>
      <c r="NG317" s="57"/>
      <c r="NH317" s="57"/>
      <c r="NI317" s="57"/>
      <c r="NJ317" s="57"/>
      <c r="NK317" s="57"/>
      <c r="NL317" s="57"/>
      <c r="NM317" s="57"/>
      <c r="NN317" s="57"/>
      <c r="NO317" s="57"/>
      <c r="NP317" s="57"/>
      <c r="NQ317" s="57"/>
      <c r="NR317" s="57"/>
      <c r="NS317" s="57"/>
      <c r="NT317" s="57"/>
      <c r="NU317" s="57"/>
      <c r="NV317" s="57"/>
      <c r="NW317" s="57"/>
      <c r="NX317" s="57"/>
      <c r="NY317" s="57"/>
      <c r="NZ317" s="57"/>
      <c r="OA317" s="57"/>
      <c r="OB317" s="57"/>
      <c r="OC317" s="57"/>
      <c r="OD317" s="57"/>
      <c r="OE317" s="57"/>
      <c r="OF317" s="57"/>
      <c r="OG317" s="57"/>
      <c r="OH317" s="57"/>
      <c r="OI317" s="57"/>
      <c r="OJ317" s="57"/>
      <c r="OK317" s="57"/>
      <c r="OL317" s="57"/>
      <c r="OM317" s="57"/>
      <c r="ON317" s="57"/>
      <c r="OO317" s="57"/>
      <c r="OP317" s="57"/>
      <c r="OQ317" s="57"/>
      <c r="OR317" s="57"/>
      <c r="OS317" s="57"/>
      <c r="OT317" s="57"/>
      <c r="OU317" s="57"/>
      <c r="OV317" s="57"/>
      <c r="OW317" s="57"/>
      <c r="OX317" s="57"/>
      <c r="OY317" s="57"/>
      <c r="OZ317" s="57"/>
    </row>
    <row r="318" spans="1:416" ht="26.25">
      <c r="A318" s="57"/>
      <c r="B318" s="57"/>
      <c r="C318" s="57"/>
      <c r="D318" s="57"/>
      <c r="E318" s="57"/>
      <c r="F318" s="57"/>
      <c r="G318" s="87"/>
      <c r="H318" s="57"/>
      <c r="I318" s="57"/>
      <c r="J318" s="57"/>
      <c r="K318" s="57"/>
      <c r="L318" s="57"/>
      <c r="M318" s="57"/>
      <c r="N318" s="57"/>
      <c r="O318" s="57"/>
      <c r="P318" s="57"/>
      <c r="Q318" s="57"/>
      <c r="R318" s="57"/>
      <c r="S318" s="57"/>
      <c r="T318" s="57"/>
      <c r="U318" s="57"/>
      <c r="V318" s="57"/>
      <c r="W318" s="57"/>
      <c r="X318" s="57"/>
      <c r="Y318" s="57"/>
      <c r="Z318" s="57"/>
      <c r="AA318" s="57"/>
      <c r="AB318" s="57"/>
      <c r="AC318" s="57"/>
      <c r="AD318" s="57"/>
      <c r="AE318" s="57"/>
      <c r="AF318" s="57"/>
      <c r="AG318" s="57"/>
      <c r="AH318" s="57"/>
      <c r="AI318" s="57"/>
      <c r="AJ318" s="57"/>
      <c r="AK318" s="57"/>
      <c r="AL318" s="57"/>
      <c r="AM318" s="57"/>
      <c r="AN318" s="57"/>
      <c r="AO318" s="57"/>
      <c r="AP318" s="57"/>
      <c r="AQ318" s="57"/>
      <c r="AR318" s="57"/>
      <c r="AS318" s="57"/>
      <c r="AT318" s="57"/>
      <c r="AU318" s="57"/>
      <c r="AV318" s="57"/>
      <c r="AW318" s="57"/>
      <c r="AX318" s="57"/>
      <c r="AY318" s="57"/>
      <c r="AZ318" s="57"/>
      <c r="BA318" s="57"/>
      <c r="BB318" s="57"/>
      <c r="BC318" s="57"/>
      <c r="BD318" s="57"/>
      <c r="BE318" s="57"/>
      <c r="BF318" s="57"/>
      <c r="BG318" s="57"/>
      <c r="BH318" s="57"/>
      <c r="BI318" s="57"/>
      <c r="BJ318" s="57"/>
      <c r="BK318" s="57"/>
      <c r="BL318" s="57"/>
      <c r="BM318" s="57"/>
      <c r="BN318" s="57"/>
      <c r="BO318" s="57"/>
      <c r="BP318" s="57"/>
      <c r="BQ318" s="57"/>
      <c r="BR318" s="57"/>
      <c r="BS318" s="57"/>
      <c r="BT318" s="57"/>
      <c r="BU318" s="57"/>
      <c r="BV318" s="57"/>
      <c r="BW318" s="57"/>
      <c r="BX318" s="57"/>
      <c r="BY318" s="57"/>
      <c r="BZ318" s="57"/>
      <c r="CA318" s="57"/>
      <c r="CB318" s="57"/>
      <c r="CC318" s="57"/>
      <c r="CD318" s="57"/>
      <c r="CE318" s="57"/>
      <c r="CF318" s="57"/>
      <c r="CG318" s="57"/>
      <c r="CH318" s="57"/>
      <c r="CI318" s="57"/>
      <c r="CJ318" s="57"/>
      <c r="CK318" s="57"/>
      <c r="CL318" s="57"/>
      <c r="CM318" s="57"/>
      <c r="CN318" s="57"/>
      <c r="CO318" s="57"/>
      <c r="CP318" s="57"/>
      <c r="CQ318" s="57"/>
      <c r="CR318" s="57"/>
      <c r="CS318" s="57"/>
      <c r="CT318" s="57"/>
      <c r="CU318" s="57"/>
      <c r="CV318" s="57"/>
      <c r="CW318" s="57"/>
      <c r="CX318" s="57"/>
      <c r="CY318" s="57"/>
      <c r="CZ318" s="57"/>
      <c r="DA318" s="57"/>
      <c r="DB318" s="57"/>
      <c r="DC318" s="57"/>
      <c r="DD318" s="57"/>
      <c r="DE318" s="57"/>
      <c r="DF318" s="57"/>
      <c r="DG318" s="57"/>
      <c r="DH318" s="57"/>
      <c r="DI318" s="57"/>
      <c r="DJ318" s="57"/>
      <c r="DK318" s="57"/>
      <c r="DL318" s="57"/>
      <c r="DM318" s="57"/>
      <c r="DN318" s="57"/>
      <c r="DO318" s="57"/>
      <c r="DP318" s="57"/>
      <c r="DQ318" s="57"/>
      <c r="DR318" s="57"/>
      <c r="DS318" s="57"/>
      <c r="DT318" s="57"/>
      <c r="DU318" s="57"/>
      <c r="DV318" s="57"/>
      <c r="DW318" s="57"/>
      <c r="DX318" s="57"/>
      <c r="DY318" s="57"/>
      <c r="DZ318" s="57"/>
      <c r="EA318" s="57"/>
      <c r="EB318" s="57"/>
      <c r="EC318" s="57"/>
      <c r="ED318" s="57"/>
      <c r="EE318" s="57"/>
      <c r="EF318" s="57"/>
      <c r="EG318" s="57"/>
      <c r="EH318" s="57"/>
      <c r="EI318" s="57"/>
      <c r="EJ318" s="57"/>
      <c r="EK318" s="57"/>
      <c r="EL318" s="57"/>
      <c r="EM318" s="57"/>
      <c r="EN318" s="57"/>
      <c r="EO318" s="57"/>
      <c r="EP318" s="57"/>
      <c r="EQ318" s="57"/>
      <c r="ER318" s="57"/>
      <c r="ES318" s="57"/>
      <c r="ET318" s="57"/>
      <c r="EU318" s="57"/>
      <c r="EV318" s="57"/>
      <c r="EW318" s="57"/>
      <c r="EX318" s="57"/>
      <c r="EY318" s="57"/>
      <c r="EZ318" s="57"/>
      <c r="FA318" s="57"/>
      <c r="FB318" s="57"/>
      <c r="FC318" s="57"/>
      <c r="FD318" s="57"/>
      <c r="FE318" s="57"/>
      <c r="FF318" s="57"/>
      <c r="FG318" s="57"/>
      <c r="FH318" s="57"/>
      <c r="FI318" s="57"/>
      <c r="FJ318" s="57"/>
      <c r="FK318" s="57"/>
      <c r="FL318" s="57"/>
      <c r="FM318" s="57"/>
      <c r="FN318" s="57"/>
      <c r="FO318" s="57"/>
      <c r="FP318" s="57"/>
      <c r="FQ318" s="57"/>
      <c r="FR318" s="57"/>
      <c r="FS318" s="57"/>
      <c r="FT318" s="57"/>
      <c r="FU318" s="57"/>
      <c r="FV318" s="57"/>
      <c r="FW318" s="57"/>
      <c r="FX318" s="57"/>
      <c r="FY318" s="57"/>
      <c r="FZ318" s="57"/>
      <c r="GA318" s="57"/>
      <c r="GB318" s="57"/>
      <c r="GC318" s="57"/>
      <c r="GD318" s="57"/>
      <c r="GE318" s="57"/>
      <c r="GF318" s="57"/>
      <c r="GG318" s="57"/>
      <c r="GH318" s="57"/>
      <c r="GI318" s="57"/>
      <c r="GJ318" s="57"/>
      <c r="GK318" s="57"/>
      <c r="GL318" s="57"/>
      <c r="GM318" s="57"/>
      <c r="GN318" s="57"/>
      <c r="GO318" s="57"/>
      <c r="GP318" s="57"/>
      <c r="GQ318" s="57"/>
      <c r="GR318" s="57"/>
      <c r="GS318" s="57"/>
      <c r="GT318" s="57"/>
      <c r="GU318" s="57"/>
      <c r="GV318" s="57"/>
      <c r="GW318" s="57"/>
      <c r="GX318" s="57"/>
      <c r="GY318" s="57"/>
      <c r="GZ318" s="57"/>
      <c r="HA318" s="57"/>
      <c r="HB318" s="57"/>
      <c r="HC318" s="57"/>
      <c r="HD318" s="57"/>
      <c r="HE318" s="57"/>
      <c r="HF318" s="57"/>
      <c r="HG318" s="57"/>
      <c r="HH318" s="57"/>
      <c r="HI318" s="57"/>
      <c r="HJ318" s="57"/>
      <c r="HK318" s="57"/>
      <c r="HL318" s="57"/>
      <c r="HM318" s="57"/>
      <c r="HN318" s="57"/>
      <c r="HO318" s="57"/>
      <c r="HP318" s="57"/>
      <c r="HQ318" s="57"/>
      <c r="HR318" s="57"/>
      <c r="HS318" s="57"/>
      <c r="HT318" s="57"/>
      <c r="HU318" s="57"/>
      <c r="HV318" s="57"/>
      <c r="HW318" s="57"/>
      <c r="HX318" s="57"/>
      <c r="HY318" s="57"/>
      <c r="HZ318" s="57"/>
      <c r="IA318" s="57"/>
      <c r="IB318" s="57"/>
      <c r="IC318" s="57"/>
      <c r="ID318" s="57"/>
      <c r="IE318" s="57"/>
      <c r="IF318" s="57"/>
      <c r="IG318" s="57"/>
      <c r="IH318" s="57"/>
      <c r="II318" s="57"/>
      <c r="IJ318" s="57"/>
      <c r="IK318" s="57"/>
      <c r="IL318" s="57"/>
      <c r="IM318" s="57"/>
      <c r="IN318" s="57"/>
      <c r="IO318" s="57"/>
      <c r="IP318" s="57"/>
      <c r="IQ318" s="57"/>
      <c r="IR318" s="57"/>
      <c r="IS318" s="57"/>
      <c r="IT318" s="57"/>
      <c r="IU318" s="57"/>
      <c r="IV318" s="57"/>
      <c r="IW318" s="57"/>
      <c r="IX318" s="57"/>
      <c r="IY318" s="57"/>
      <c r="IZ318" s="57"/>
      <c r="JA318" s="57"/>
      <c r="JB318" s="57"/>
      <c r="JC318" s="57"/>
      <c r="JD318" s="57"/>
      <c r="JE318" s="57"/>
      <c r="JF318" s="57"/>
      <c r="JG318" s="57"/>
      <c r="JH318" s="57"/>
      <c r="JI318" s="57"/>
      <c r="JJ318" s="57"/>
      <c r="JK318" s="57"/>
      <c r="JL318" s="57"/>
      <c r="JM318" s="57"/>
      <c r="JN318" s="57"/>
      <c r="JO318" s="57"/>
      <c r="JP318" s="57"/>
      <c r="JQ318" s="57"/>
      <c r="JR318" s="57"/>
      <c r="JS318" s="57"/>
      <c r="JT318" s="57"/>
      <c r="JU318" s="57"/>
      <c r="JV318" s="57"/>
      <c r="JW318" s="57"/>
      <c r="JX318" s="57"/>
      <c r="JY318" s="57"/>
      <c r="JZ318" s="57"/>
      <c r="KA318" s="57"/>
      <c r="KB318" s="57"/>
      <c r="KC318" s="57"/>
      <c r="KD318" s="57"/>
      <c r="KE318" s="57"/>
      <c r="KF318" s="57"/>
      <c r="KG318" s="57"/>
      <c r="KH318" s="57"/>
      <c r="KI318" s="57"/>
      <c r="KJ318" s="57"/>
      <c r="KK318" s="57"/>
      <c r="KL318" s="57"/>
      <c r="KM318" s="57"/>
      <c r="KN318" s="57"/>
      <c r="KO318" s="57"/>
      <c r="KP318" s="57"/>
      <c r="KQ318" s="57"/>
      <c r="KR318" s="57"/>
      <c r="KS318" s="57"/>
      <c r="KT318" s="57"/>
      <c r="KU318" s="57"/>
      <c r="KV318" s="57"/>
      <c r="KW318" s="57"/>
      <c r="KX318" s="57"/>
      <c r="KY318" s="57"/>
      <c r="KZ318" s="57"/>
      <c r="LA318" s="57"/>
      <c r="LB318" s="57"/>
      <c r="LC318" s="57"/>
      <c r="LD318" s="57"/>
      <c r="LE318" s="57"/>
      <c r="LF318" s="57"/>
      <c r="LG318" s="57"/>
      <c r="LH318" s="57"/>
      <c r="LI318" s="57"/>
      <c r="LJ318" s="57"/>
      <c r="LK318" s="57"/>
      <c r="LL318" s="57"/>
      <c r="LM318" s="57"/>
      <c r="LN318" s="57"/>
      <c r="LO318" s="57"/>
      <c r="LP318" s="57"/>
      <c r="LQ318" s="57"/>
      <c r="LR318" s="57"/>
      <c r="LS318" s="57"/>
      <c r="LT318" s="57"/>
      <c r="LU318" s="57"/>
      <c r="LV318" s="57"/>
      <c r="LW318" s="57"/>
      <c r="LX318" s="57"/>
      <c r="LY318" s="57"/>
      <c r="LZ318" s="57"/>
      <c r="MA318" s="57"/>
      <c r="MB318" s="57"/>
      <c r="MC318" s="57"/>
      <c r="MD318" s="57"/>
      <c r="ME318" s="57"/>
      <c r="MF318" s="57"/>
      <c r="MG318" s="57"/>
      <c r="MH318" s="57"/>
      <c r="MI318" s="57"/>
      <c r="MJ318" s="57"/>
      <c r="MK318" s="57"/>
      <c r="ML318" s="57"/>
      <c r="MM318" s="57"/>
      <c r="MN318" s="57"/>
      <c r="MO318" s="57"/>
      <c r="MP318" s="57"/>
      <c r="MQ318" s="57"/>
      <c r="MR318" s="57"/>
      <c r="MS318" s="57"/>
      <c r="MT318" s="57"/>
      <c r="MU318" s="57"/>
      <c r="MV318" s="57"/>
      <c r="MW318" s="57"/>
      <c r="MX318" s="57"/>
      <c r="MY318" s="57"/>
      <c r="MZ318" s="57"/>
      <c r="NA318" s="57"/>
      <c r="NB318" s="57"/>
      <c r="NC318" s="57"/>
      <c r="ND318" s="57"/>
      <c r="NE318" s="57"/>
      <c r="NF318" s="57"/>
      <c r="NG318" s="57"/>
      <c r="NH318" s="57"/>
      <c r="NI318" s="57"/>
      <c r="NJ318" s="57"/>
      <c r="NK318" s="57"/>
      <c r="NL318" s="57"/>
      <c r="NM318" s="57"/>
      <c r="NN318" s="57"/>
      <c r="NO318" s="57"/>
      <c r="NP318" s="57"/>
      <c r="NQ318" s="57"/>
      <c r="NR318" s="57"/>
      <c r="NS318" s="57"/>
      <c r="NT318" s="57"/>
      <c r="NU318" s="57"/>
      <c r="NV318" s="57"/>
      <c r="NW318" s="57"/>
      <c r="NX318" s="57"/>
      <c r="NY318" s="57"/>
      <c r="NZ318" s="57"/>
      <c r="OA318" s="57"/>
      <c r="OB318" s="57"/>
      <c r="OC318" s="57"/>
      <c r="OD318" s="57"/>
      <c r="OE318" s="57"/>
      <c r="OF318" s="57"/>
      <c r="OG318" s="57"/>
      <c r="OH318" s="57"/>
      <c r="OI318" s="57"/>
      <c r="OJ318" s="57"/>
      <c r="OK318" s="57"/>
      <c r="OL318" s="57"/>
      <c r="OM318" s="57"/>
      <c r="ON318" s="57"/>
      <c r="OO318" s="57"/>
      <c r="OP318" s="57"/>
      <c r="OQ318" s="57"/>
      <c r="OR318" s="57"/>
      <c r="OS318" s="57"/>
      <c r="OT318" s="57"/>
      <c r="OU318" s="57"/>
      <c r="OV318" s="57"/>
      <c r="OW318" s="57"/>
      <c r="OX318" s="57"/>
      <c r="OY318" s="57"/>
      <c r="OZ318" s="57"/>
    </row>
    <row r="319" spans="1:416" ht="26.25">
      <c r="A319" s="57"/>
      <c r="B319" s="57"/>
      <c r="C319" s="57"/>
      <c r="D319" s="57"/>
      <c r="E319" s="57"/>
      <c r="F319" s="57"/>
      <c r="G319" s="87"/>
      <c r="H319" s="57"/>
      <c r="I319" s="57"/>
      <c r="J319" s="57"/>
      <c r="K319" s="57"/>
      <c r="L319" s="57"/>
      <c r="M319" s="57"/>
      <c r="N319" s="57"/>
      <c r="O319" s="57"/>
      <c r="P319" s="57"/>
      <c r="Q319" s="57"/>
      <c r="R319" s="57"/>
      <c r="S319" s="57"/>
      <c r="T319" s="57"/>
      <c r="U319" s="57"/>
      <c r="V319" s="57"/>
      <c r="W319" s="57"/>
      <c r="X319" s="57"/>
      <c r="Y319" s="57"/>
      <c r="Z319" s="57"/>
      <c r="AA319" s="57"/>
      <c r="AB319" s="57"/>
      <c r="AC319" s="57"/>
      <c r="AD319" s="57"/>
      <c r="AE319" s="57"/>
      <c r="AF319" s="57"/>
      <c r="AG319" s="57"/>
      <c r="AH319" s="57"/>
      <c r="AI319" s="57"/>
      <c r="AJ319" s="57"/>
      <c r="AK319" s="57"/>
      <c r="AL319" s="57"/>
      <c r="AM319" s="57"/>
      <c r="AN319" s="57"/>
      <c r="AO319" s="57"/>
      <c r="AP319" s="57"/>
      <c r="AQ319" s="57"/>
      <c r="AR319" s="57"/>
      <c r="AS319" s="57"/>
      <c r="AT319" s="57"/>
      <c r="AU319" s="57"/>
      <c r="AV319" s="57"/>
      <c r="AW319" s="57"/>
      <c r="AX319" s="57"/>
      <c r="AY319" s="57"/>
      <c r="AZ319" s="57"/>
      <c r="BA319" s="57"/>
      <c r="BB319" s="57"/>
      <c r="BC319" s="57"/>
      <c r="BD319" s="57"/>
      <c r="BE319" s="57"/>
      <c r="BF319" s="57"/>
      <c r="BG319" s="57"/>
      <c r="BH319" s="57"/>
      <c r="BI319" s="57"/>
      <c r="BJ319" s="57"/>
      <c r="BK319" s="57"/>
      <c r="BL319" s="57"/>
      <c r="BM319" s="57"/>
      <c r="BN319" s="57"/>
      <c r="BO319" s="57"/>
      <c r="BP319" s="57"/>
      <c r="BQ319" s="57"/>
      <c r="BR319" s="57"/>
      <c r="BS319" s="57"/>
      <c r="BT319" s="57"/>
      <c r="BU319" s="57"/>
      <c r="BV319" s="57"/>
      <c r="BW319" s="57"/>
      <c r="BX319" s="57"/>
      <c r="BY319" s="57"/>
      <c r="BZ319" s="57"/>
      <c r="CA319" s="57"/>
      <c r="CB319" s="57"/>
      <c r="CC319" s="57"/>
      <c r="CD319" s="57"/>
      <c r="CE319" s="57"/>
      <c r="CF319" s="57"/>
      <c r="CG319" s="57"/>
      <c r="CH319" s="57"/>
      <c r="CI319" s="57"/>
      <c r="CJ319" s="57"/>
      <c r="CK319" s="57"/>
      <c r="CL319" s="57"/>
      <c r="CM319" s="57"/>
      <c r="CN319" s="57"/>
      <c r="CO319" s="57"/>
      <c r="CP319" s="57"/>
      <c r="CQ319" s="57"/>
      <c r="CR319" s="57"/>
      <c r="CS319" s="57"/>
      <c r="CT319" s="57"/>
      <c r="CU319" s="57"/>
      <c r="CV319" s="57"/>
      <c r="CW319" s="57"/>
      <c r="CX319" s="57"/>
      <c r="CY319" s="57"/>
      <c r="CZ319" s="57"/>
      <c r="DA319" s="57"/>
      <c r="DB319" s="57"/>
      <c r="DC319" s="57"/>
      <c r="DD319" s="57"/>
      <c r="DE319" s="57"/>
      <c r="DF319" s="57"/>
      <c r="DG319" s="57"/>
      <c r="DH319" s="57"/>
      <c r="DI319" s="57"/>
      <c r="DJ319" s="57"/>
      <c r="DK319" s="57"/>
      <c r="DL319" s="57"/>
      <c r="DM319" s="57"/>
      <c r="DN319" s="57"/>
      <c r="DO319" s="57"/>
      <c r="DP319" s="57"/>
      <c r="DQ319" s="57"/>
      <c r="DR319" s="57"/>
      <c r="DS319" s="57"/>
      <c r="DT319" s="57"/>
      <c r="DU319" s="57"/>
      <c r="DV319" s="57"/>
      <c r="DW319" s="57"/>
      <c r="DX319" s="57"/>
      <c r="DY319" s="57"/>
      <c r="DZ319" s="57"/>
      <c r="EA319" s="57"/>
      <c r="EB319" s="57"/>
      <c r="EC319" s="57"/>
      <c r="ED319" s="57"/>
      <c r="EE319" s="57"/>
      <c r="EF319" s="57"/>
      <c r="EG319" s="57"/>
      <c r="EH319" s="57"/>
      <c r="EI319" s="57"/>
      <c r="EJ319" s="57"/>
      <c r="EK319" s="57"/>
      <c r="EL319" s="57"/>
      <c r="EM319" s="57"/>
      <c r="EN319" s="57"/>
      <c r="EO319" s="57"/>
      <c r="EP319" s="57"/>
      <c r="EQ319" s="57"/>
      <c r="ER319" s="57"/>
      <c r="ES319" s="57"/>
      <c r="ET319" s="57"/>
      <c r="EU319" s="57"/>
      <c r="EV319" s="57"/>
      <c r="EW319" s="57"/>
      <c r="EX319" s="57"/>
      <c r="EY319" s="57"/>
      <c r="EZ319" s="57"/>
      <c r="FA319" s="57"/>
      <c r="FB319" s="57"/>
      <c r="FC319" s="57"/>
      <c r="FD319" s="57"/>
      <c r="FE319" s="57"/>
      <c r="FF319" s="57"/>
      <c r="FG319" s="57"/>
      <c r="FH319" s="57"/>
      <c r="FI319" s="57"/>
      <c r="FJ319" s="57"/>
      <c r="FK319" s="57"/>
      <c r="FL319" s="57"/>
      <c r="FM319" s="57"/>
      <c r="FN319" s="57"/>
      <c r="FO319" s="57"/>
      <c r="FP319" s="57"/>
      <c r="FQ319" s="57"/>
      <c r="FR319" s="57"/>
      <c r="FS319" s="57"/>
      <c r="FT319" s="57"/>
      <c r="FU319" s="57"/>
      <c r="FV319" s="57"/>
      <c r="FW319" s="57"/>
      <c r="FX319" s="57"/>
      <c r="FY319" s="57"/>
      <c r="FZ319" s="57"/>
      <c r="GA319" s="57"/>
      <c r="GB319" s="57"/>
      <c r="GC319" s="57"/>
      <c r="GD319" s="57"/>
      <c r="GE319" s="57"/>
      <c r="GF319" s="57"/>
      <c r="GG319" s="57"/>
      <c r="GH319" s="57"/>
      <c r="GI319" s="57"/>
      <c r="GJ319" s="57"/>
      <c r="GK319" s="57"/>
      <c r="GL319" s="57"/>
      <c r="GM319" s="57"/>
      <c r="GN319" s="57"/>
      <c r="GO319" s="57"/>
      <c r="GP319" s="57"/>
      <c r="GQ319" s="57"/>
      <c r="GR319" s="57"/>
      <c r="GS319" s="57"/>
      <c r="GT319" s="57"/>
      <c r="GU319" s="57"/>
      <c r="GV319" s="57"/>
      <c r="GW319" s="57"/>
      <c r="GX319" s="57"/>
      <c r="GY319" s="57"/>
      <c r="GZ319" s="57"/>
      <c r="HA319" s="57"/>
      <c r="HB319" s="57"/>
      <c r="HC319" s="57"/>
      <c r="HD319" s="57"/>
      <c r="HE319" s="57"/>
      <c r="HF319" s="57"/>
      <c r="HG319" s="57"/>
      <c r="HH319" s="57"/>
      <c r="HI319" s="57"/>
      <c r="HJ319" s="57"/>
      <c r="HK319" s="57"/>
      <c r="HL319" s="57"/>
      <c r="HM319" s="57"/>
      <c r="HN319" s="57"/>
      <c r="HO319" s="57"/>
      <c r="HP319" s="57"/>
      <c r="HQ319" s="57"/>
      <c r="HR319" s="57"/>
      <c r="HS319" s="57"/>
      <c r="HT319" s="57"/>
      <c r="HU319" s="57"/>
      <c r="HV319" s="57"/>
      <c r="HW319" s="57"/>
      <c r="HX319" s="57"/>
      <c r="HY319" s="57"/>
      <c r="HZ319" s="57"/>
      <c r="IA319" s="57"/>
      <c r="IB319" s="57"/>
      <c r="IC319" s="57"/>
      <c r="ID319" s="57"/>
      <c r="IE319" s="57"/>
      <c r="IF319" s="57"/>
      <c r="IG319" s="57"/>
      <c r="IH319" s="57"/>
      <c r="II319" s="57"/>
      <c r="IJ319" s="57"/>
      <c r="IK319" s="57"/>
      <c r="IL319" s="57"/>
      <c r="IM319" s="57"/>
      <c r="IN319" s="57"/>
      <c r="IO319" s="57"/>
      <c r="IP319" s="57"/>
      <c r="IQ319" s="57"/>
      <c r="IR319" s="57"/>
      <c r="IS319" s="57"/>
      <c r="IT319" s="57"/>
      <c r="IU319" s="57"/>
      <c r="IV319" s="57"/>
      <c r="IW319" s="57"/>
      <c r="IX319" s="57"/>
      <c r="IY319" s="57"/>
      <c r="IZ319" s="57"/>
      <c r="JA319" s="57"/>
      <c r="JB319" s="57"/>
      <c r="JC319" s="57"/>
      <c r="JD319" s="57"/>
      <c r="JE319" s="57"/>
      <c r="JF319" s="57"/>
      <c r="JG319" s="57"/>
      <c r="JH319" s="57"/>
      <c r="JI319" s="57"/>
      <c r="JJ319" s="57"/>
      <c r="JK319" s="57"/>
      <c r="JL319" s="57"/>
      <c r="JM319" s="57"/>
      <c r="JN319" s="57"/>
      <c r="JO319" s="57"/>
      <c r="JP319" s="57"/>
      <c r="JQ319" s="57"/>
      <c r="JR319" s="57"/>
      <c r="JS319" s="57"/>
      <c r="JT319" s="57"/>
      <c r="JU319" s="57"/>
      <c r="JV319" s="57"/>
      <c r="JW319" s="57"/>
      <c r="JX319" s="57"/>
      <c r="JY319" s="57"/>
      <c r="JZ319" s="57"/>
      <c r="KA319" s="57"/>
      <c r="KB319" s="57"/>
      <c r="KC319" s="57"/>
      <c r="KD319" s="57"/>
      <c r="KE319" s="57"/>
      <c r="KF319" s="57"/>
      <c r="KG319" s="57"/>
      <c r="KH319" s="57"/>
      <c r="KI319" s="57"/>
      <c r="KJ319" s="57"/>
      <c r="KK319" s="57"/>
      <c r="KL319" s="57"/>
      <c r="KM319" s="57"/>
      <c r="KN319" s="57"/>
      <c r="KO319" s="57"/>
      <c r="KP319" s="57"/>
      <c r="KQ319" s="57"/>
      <c r="KR319" s="57"/>
      <c r="KS319" s="57"/>
      <c r="KT319" s="57"/>
      <c r="KU319" s="57"/>
      <c r="KV319" s="57"/>
      <c r="KW319" s="57"/>
      <c r="KX319" s="57"/>
      <c r="KY319" s="57"/>
      <c r="KZ319" s="57"/>
      <c r="LA319" s="57"/>
      <c r="LB319" s="57"/>
      <c r="LC319" s="57"/>
      <c r="LD319" s="57"/>
      <c r="LE319" s="57"/>
      <c r="LF319" s="57"/>
      <c r="LG319" s="57"/>
      <c r="LH319" s="57"/>
      <c r="LI319" s="57"/>
      <c r="LJ319" s="57"/>
      <c r="LK319" s="57"/>
      <c r="LL319" s="57"/>
      <c r="LM319" s="57"/>
      <c r="LN319" s="57"/>
      <c r="LO319" s="57"/>
      <c r="LP319" s="57"/>
      <c r="LQ319" s="57"/>
      <c r="LR319" s="57"/>
      <c r="LS319" s="57"/>
      <c r="LT319" s="57"/>
      <c r="LU319" s="57"/>
      <c r="LV319" s="57"/>
      <c r="LW319" s="57"/>
      <c r="LX319" s="57"/>
      <c r="LY319" s="57"/>
      <c r="LZ319" s="57"/>
      <c r="MA319" s="57"/>
      <c r="MB319" s="57"/>
      <c r="MC319" s="57"/>
      <c r="MD319" s="57"/>
      <c r="ME319" s="57"/>
      <c r="MF319" s="57"/>
      <c r="MG319" s="57"/>
      <c r="MH319" s="57"/>
      <c r="MI319" s="57"/>
      <c r="MJ319" s="57"/>
      <c r="MK319" s="57"/>
      <c r="ML319" s="57"/>
      <c r="MM319" s="57"/>
      <c r="MN319" s="57"/>
      <c r="MO319" s="57"/>
      <c r="MP319" s="57"/>
      <c r="MQ319" s="57"/>
      <c r="MR319" s="57"/>
      <c r="MS319" s="57"/>
      <c r="MT319" s="57"/>
      <c r="MU319" s="57"/>
      <c r="MV319" s="57"/>
      <c r="MW319" s="57"/>
      <c r="MX319" s="57"/>
      <c r="MY319" s="57"/>
      <c r="MZ319" s="57"/>
      <c r="NA319" s="57"/>
      <c r="NB319" s="57"/>
      <c r="NC319" s="57"/>
      <c r="ND319" s="57"/>
      <c r="NE319" s="57"/>
      <c r="NF319" s="57"/>
      <c r="NG319" s="57"/>
      <c r="NH319" s="57"/>
      <c r="NI319" s="57"/>
      <c r="NJ319" s="57"/>
      <c r="NK319" s="57"/>
      <c r="NL319" s="57"/>
      <c r="NM319" s="57"/>
      <c r="NN319" s="57"/>
      <c r="NO319" s="57"/>
      <c r="NP319" s="57"/>
      <c r="NQ319" s="57"/>
      <c r="NR319" s="57"/>
      <c r="NS319" s="57"/>
      <c r="NT319" s="57"/>
      <c r="NU319" s="57"/>
      <c r="NV319" s="57"/>
      <c r="NW319" s="57"/>
      <c r="NX319" s="57"/>
      <c r="NY319" s="57"/>
      <c r="NZ319" s="57"/>
      <c r="OA319" s="57"/>
      <c r="OB319" s="57"/>
      <c r="OC319" s="57"/>
      <c r="OD319" s="57"/>
      <c r="OE319" s="57"/>
      <c r="OF319" s="57"/>
      <c r="OG319" s="57"/>
      <c r="OH319" s="57"/>
      <c r="OI319" s="57"/>
      <c r="OJ319" s="57"/>
      <c r="OK319" s="57"/>
      <c r="OL319" s="57"/>
      <c r="OM319" s="57"/>
      <c r="ON319" s="57"/>
      <c r="OO319" s="57"/>
      <c r="OP319" s="57"/>
      <c r="OQ319" s="57"/>
      <c r="OR319" s="57"/>
      <c r="OS319" s="57"/>
      <c r="OT319" s="57"/>
      <c r="OU319" s="57"/>
      <c r="OV319" s="57"/>
      <c r="OW319" s="57"/>
      <c r="OX319" s="57"/>
      <c r="OY319" s="57"/>
      <c r="OZ319" s="57"/>
    </row>
    <row r="320" spans="1:416" ht="26.25">
      <c r="A320" s="57"/>
      <c r="B320" s="57"/>
      <c r="C320" s="57"/>
      <c r="D320" s="57"/>
      <c r="E320" s="57"/>
      <c r="F320" s="57"/>
      <c r="G320" s="87"/>
      <c r="H320" s="57"/>
      <c r="I320" s="57"/>
      <c r="J320" s="57"/>
      <c r="K320" s="57"/>
      <c r="L320" s="57"/>
      <c r="M320" s="57"/>
      <c r="N320" s="57"/>
      <c r="O320" s="57"/>
      <c r="P320" s="57"/>
      <c r="Q320" s="57"/>
      <c r="R320" s="57"/>
      <c r="S320" s="57"/>
      <c r="T320" s="57"/>
      <c r="U320" s="57"/>
      <c r="V320" s="57"/>
      <c r="W320" s="57"/>
      <c r="X320" s="57"/>
      <c r="Y320" s="57"/>
      <c r="Z320" s="57"/>
      <c r="AA320" s="57"/>
      <c r="AB320" s="57"/>
      <c r="AC320" s="57"/>
      <c r="AD320" s="57"/>
      <c r="AE320" s="57"/>
      <c r="AF320" s="57"/>
      <c r="AG320" s="57"/>
      <c r="AH320" s="57"/>
      <c r="AI320" s="57"/>
      <c r="AJ320" s="57"/>
      <c r="AK320" s="57"/>
      <c r="AL320" s="57"/>
      <c r="AM320" s="57"/>
      <c r="AN320" s="57"/>
      <c r="AO320" s="57"/>
      <c r="AP320" s="57"/>
      <c r="AQ320" s="57"/>
      <c r="AR320" s="57"/>
      <c r="AS320" s="57"/>
      <c r="AT320" s="57"/>
      <c r="AU320" s="57"/>
      <c r="AV320" s="57"/>
      <c r="AW320" s="57"/>
      <c r="AX320" s="57"/>
      <c r="AY320" s="57"/>
      <c r="AZ320" s="57"/>
      <c r="BA320" s="57"/>
      <c r="BB320" s="57"/>
      <c r="BC320" s="57"/>
      <c r="BD320" s="57"/>
      <c r="BE320" s="57"/>
      <c r="BF320" s="57"/>
      <c r="BG320" s="57"/>
      <c r="BH320" s="57"/>
      <c r="BI320" s="57"/>
      <c r="BJ320" s="57"/>
      <c r="BK320" s="57"/>
      <c r="BL320" s="57"/>
      <c r="BM320" s="57"/>
      <c r="BN320" s="57"/>
      <c r="BO320" s="57"/>
      <c r="BP320" s="57"/>
      <c r="BQ320" s="57"/>
      <c r="BR320" s="57"/>
      <c r="BS320" s="57"/>
      <c r="BT320" s="57"/>
      <c r="BU320" s="57"/>
      <c r="BV320" s="57"/>
      <c r="BW320" s="57"/>
      <c r="BX320" s="57"/>
      <c r="BY320" s="57"/>
      <c r="BZ320" s="57"/>
      <c r="CA320" s="57"/>
      <c r="CB320" s="57"/>
      <c r="CC320" s="57"/>
      <c r="CD320" s="57"/>
      <c r="CE320" s="57"/>
      <c r="CF320" s="57"/>
      <c r="CG320" s="57"/>
      <c r="CH320" s="57"/>
      <c r="CI320" s="57"/>
      <c r="CJ320" s="57"/>
      <c r="CK320" s="57"/>
      <c r="CL320" s="57"/>
      <c r="CM320" s="57"/>
      <c r="CN320" s="57"/>
      <c r="CO320" s="57"/>
      <c r="CP320" s="57"/>
      <c r="CQ320" s="57"/>
      <c r="CR320" s="57"/>
      <c r="CS320" s="57"/>
      <c r="CT320" s="57"/>
      <c r="CU320" s="57"/>
      <c r="CV320" s="57"/>
      <c r="CW320" s="57"/>
      <c r="CX320" s="57"/>
      <c r="CY320" s="57"/>
      <c r="CZ320" s="57"/>
      <c r="DA320" s="57"/>
      <c r="DB320" s="57"/>
      <c r="DC320" s="57"/>
      <c r="DD320" s="57"/>
      <c r="DE320" s="57"/>
      <c r="DF320" s="57"/>
      <c r="DG320" s="57"/>
      <c r="DH320" s="57"/>
      <c r="DI320" s="57"/>
      <c r="DJ320" s="57"/>
      <c r="DK320" s="57"/>
      <c r="DL320" s="57"/>
      <c r="DM320" s="57"/>
      <c r="DN320" s="57"/>
      <c r="DO320" s="57"/>
      <c r="DP320" s="57"/>
      <c r="DQ320" s="57"/>
      <c r="DR320" s="57"/>
      <c r="DS320" s="57"/>
      <c r="DT320" s="57"/>
      <c r="DU320" s="57"/>
      <c r="DV320" s="57"/>
      <c r="DW320" s="57"/>
      <c r="DX320" s="57"/>
      <c r="DY320" s="57"/>
      <c r="DZ320" s="57"/>
      <c r="EA320" s="57"/>
      <c r="EB320" s="57"/>
      <c r="EC320" s="57"/>
      <c r="ED320" s="57"/>
      <c r="EE320" s="57"/>
      <c r="EF320" s="57"/>
      <c r="EG320" s="57"/>
      <c r="EH320" s="57"/>
      <c r="EI320" s="57"/>
      <c r="EJ320" s="57"/>
      <c r="EK320" s="57"/>
      <c r="EL320" s="57"/>
      <c r="EM320" s="57"/>
      <c r="EN320" s="57"/>
      <c r="EO320" s="57"/>
      <c r="EP320" s="57"/>
      <c r="EQ320" s="57"/>
      <c r="ER320" s="57"/>
      <c r="ES320" s="57"/>
      <c r="ET320" s="57"/>
      <c r="EU320" s="57"/>
      <c r="EV320" s="57"/>
      <c r="EW320" s="57"/>
      <c r="EX320" s="57"/>
      <c r="EY320" s="57"/>
      <c r="EZ320" s="57"/>
      <c r="FA320" s="57"/>
      <c r="FB320" s="57"/>
      <c r="FC320" s="57"/>
      <c r="FD320" s="57"/>
      <c r="FE320" s="57"/>
      <c r="FF320" s="57"/>
      <c r="FG320" s="57"/>
      <c r="FH320" s="57"/>
      <c r="FI320" s="57"/>
      <c r="FJ320" s="57"/>
      <c r="FK320" s="57"/>
      <c r="FL320" s="57"/>
      <c r="FM320" s="57"/>
      <c r="FN320" s="57"/>
      <c r="FO320" s="57"/>
      <c r="FP320" s="57"/>
      <c r="FQ320" s="57"/>
      <c r="FR320" s="57"/>
      <c r="FS320" s="57"/>
      <c r="FT320" s="57"/>
      <c r="FU320" s="57"/>
      <c r="FV320" s="57"/>
      <c r="FW320" s="57"/>
      <c r="FX320" s="57"/>
      <c r="FY320" s="57"/>
      <c r="FZ320" s="57"/>
      <c r="GA320" s="57"/>
      <c r="GB320" s="57"/>
      <c r="GC320" s="57"/>
      <c r="GD320" s="57"/>
      <c r="GE320" s="57"/>
      <c r="GF320" s="57"/>
      <c r="GG320" s="57"/>
      <c r="GH320" s="57"/>
      <c r="GI320" s="57"/>
      <c r="GJ320" s="57"/>
      <c r="GK320" s="57"/>
      <c r="GL320" s="57"/>
      <c r="GM320" s="57"/>
      <c r="GN320" s="57"/>
      <c r="GO320" s="57"/>
      <c r="GP320" s="57"/>
      <c r="GQ320" s="57"/>
      <c r="GR320" s="57"/>
      <c r="GS320" s="57"/>
      <c r="GT320" s="57"/>
      <c r="GU320" s="57"/>
      <c r="GV320" s="57"/>
      <c r="GW320" s="57"/>
      <c r="GX320" s="57"/>
      <c r="GY320" s="57"/>
      <c r="GZ320" s="57"/>
      <c r="HA320" s="57"/>
      <c r="HB320" s="57"/>
      <c r="HC320" s="57"/>
      <c r="HD320" s="57"/>
      <c r="HE320" s="57"/>
      <c r="HF320" s="57"/>
      <c r="HG320" s="57"/>
      <c r="HH320" s="57"/>
      <c r="HI320" s="57"/>
      <c r="HJ320" s="57"/>
      <c r="HK320" s="57"/>
      <c r="HL320" s="57"/>
      <c r="HM320" s="57"/>
      <c r="HN320" s="57"/>
      <c r="HO320" s="57"/>
      <c r="HP320" s="57"/>
      <c r="HQ320" s="57"/>
      <c r="HR320" s="57"/>
      <c r="HS320" s="57"/>
      <c r="HT320" s="57"/>
      <c r="HU320" s="57"/>
      <c r="HV320" s="57"/>
      <c r="HW320" s="57"/>
      <c r="HX320" s="57"/>
      <c r="HY320" s="57"/>
      <c r="HZ320" s="57"/>
      <c r="IA320" s="57"/>
      <c r="IB320" s="57"/>
      <c r="IC320" s="57"/>
      <c r="ID320" s="57"/>
      <c r="IE320" s="57"/>
      <c r="IF320" s="57"/>
      <c r="IG320" s="57"/>
      <c r="IH320" s="57"/>
      <c r="II320" s="57"/>
      <c r="IJ320" s="57"/>
      <c r="IK320" s="57"/>
      <c r="IL320" s="57"/>
      <c r="IM320" s="57"/>
      <c r="IN320" s="57"/>
      <c r="IO320" s="57"/>
      <c r="IP320" s="57"/>
      <c r="IQ320" s="57"/>
      <c r="IR320" s="57"/>
      <c r="IS320" s="57"/>
      <c r="IT320" s="57"/>
      <c r="IU320" s="57"/>
      <c r="IV320" s="57"/>
      <c r="IW320" s="57"/>
      <c r="IX320" s="57"/>
      <c r="IY320" s="57"/>
      <c r="IZ320" s="57"/>
      <c r="JA320" s="57"/>
      <c r="JB320" s="57"/>
      <c r="JC320" s="57"/>
      <c r="JD320" s="57"/>
      <c r="JE320" s="57"/>
      <c r="JF320" s="57"/>
      <c r="JG320" s="57"/>
      <c r="JH320" s="57"/>
      <c r="JI320" s="57"/>
      <c r="JJ320" s="57"/>
      <c r="JK320" s="57"/>
      <c r="JL320" s="57"/>
      <c r="JM320" s="57"/>
      <c r="JN320" s="57"/>
      <c r="JO320" s="57"/>
      <c r="JP320" s="57"/>
      <c r="JQ320" s="57"/>
      <c r="JR320" s="57"/>
      <c r="JS320" s="57"/>
      <c r="JT320" s="57"/>
      <c r="JU320" s="57"/>
      <c r="JV320" s="57"/>
      <c r="JW320" s="57"/>
      <c r="JX320" s="57"/>
      <c r="JY320" s="57"/>
      <c r="JZ320" s="57"/>
      <c r="KA320" s="57"/>
      <c r="KB320" s="57"/>
      <c r="KC320" s="57"/>
      <c r="KD320" s="57"/>
      <c r="KE320" s="57"/>
      <c r="KF320" s="57"/>
      <c r="KG320" s="57"/>
      <c r="KH320" s="57"/>
      <c r="KI320" s="57"/>
      <c r="KJ320" s="57"/>
      <c r="KK320" s="57"/>
      <c r="KL320" s="57"/>
      <c r="KM320" s="57"/>
      <c r="KN320" s="57"/>
      <c r="KO320" s="57"/>
      <c r="KP320" s="57"/>
      <c r="KQ320" s="57"/>
      <c r="KR320" s="57"/>
      <c r="KS320" s="57"/>
      <c r="KT320" s="57"/>
      <c r="KU320" s="57"/>
      <c r="KV320" s="57"/>
      <c r="KW320" s="57"/>
      <c r="KX320" s="57"/>
      <c r="KY320" s="57"/>
      <c r="KZ320" s="57"/>
      <c r="LA320" s="57"/>
      <c r="LB320" s="57"/>
      <c r="LC320" s="57"/>
      <c r="LD320" s="57"/>
      <c r="LE320" s="57"/>
      <c r="LF320" s="57"/>
      <c r="LG320" s="57"/>
      <c r="LH320" s="57"/>
      <c r="LI320" s="57"/>
      <c r="LJ320" s="57"/>
      <c r="LK320" s="57"/>
      <c r="LL320" s="57"/>
      <c r="LM320" s="57"/>
      <c r="LN320" s="57"/>
      <c r="LO320" s="57"/>
      <c r="LP320" s="57"/>
      <c r="LQ320" s="57"/>
      <c r="LR320" s="57"/>
      <c r="LS320" s="57"/>
      <c r="LT320" s="57"/>
      <c r="LU320" s="57"/>
      <c r="LV320" s="57"/>
      <c r="LW320" s="57"/>
      <c r="LX320" s="57"/>
      <c r="LY320" s="57"/>
      <c r="LZ320" s="57"/>
      <c r="MA320" s="57"/>
      <c r="MB320" s="57"/>
      <c r="MC320" s="57"/>
      <c r="MD320" s="57"/>
      <c r="ME320" s="57"/>
      <c r="MF320" s="57"/>
      <c r="MG320" s="57"/>
      <c r="MH320" s="57"/>
      <c r="MI320" s="57"/>
      <c r="MJ320" s="57"/>
      <c r="MK320" s="57"/>
      <c r="ML320" s="57"/>
      <c r="MM320" s="57"/>
      <c r="MN320" s="57"/>
      <c r="MO320" s="57"/>
      <c r="MP320" s="57"/>
      <c r="MQ320" s="57"/>
      <c r="MR320" s="57"/>
      <c r="MS320" s="57"/>
      <c r="MT320" s="57"/>
      <c r="MU320" s="57"/>
      <c r="MV320" s="57"/>
      <c r="MW320" s="57"/>
      <c r="MX320" s="57"/>
      <c r="MY320" s="57"/>
      <c r="MZ320" s="57"/>
      <c r="NA320" s="57"/>
      <c r="NB320" s="57"/>
      <c r="NC320" s="57"/>
      <c r="ND320" s="57"/>
      <c r="NE320" s="57"/>
      <c r="NF320" s="57"/>
      <c r="NG320" s="57"/>
      <c r="NH320" s="57"/>
      <c r="NI320" s="57"/>
      <c r="NJ320" s="57"/>
      <c r="NK320" s="57"/>
      <c r="NL320" s="57"/>
      <c r="NM320" s="57"/>
      <c r="NN320" s="57"/>
      <c r="NO320" s="57"/>
      <c r="NP320" s="57"/>
      <c r="NQ320" s="57"/>
      <c r="NR320" s="57"/>
      <c r="NS320" s="57"/>
      <c r="NT320" s="57"/>
      <c r="NU320" s="57"/>
      <c r="NV320" s="57"/>
      <c r="NW320" s="57"/>
      <c r="NX320" s="57"/>
      <c r="NY320" s="57"/>
      <c r="NZ320" s="57"/>
      <c r="OA320" s="57"/>
      <c r="OB320" s="57"/>
      <c r="OC320" s="57"/>
      <c r="OD320" s="57"/>
      <c r="OE320" s="57"/>
      <c r="OF320" s="57"/>
      <c r="OG320" s="57"/>
      <c r="OH320" s="57"/>
      <c r="OI320" s="57"/>
      <c r="OJ320" s="57"/>
      <c r="OK320" s="57"/>
      <c r="OL320" s="57"/>
      <c r="OM320" s="57"/>
      <c r="ON320" s="57"/>
      <c r="OO320" s="57"/>
      <c r="OP320" s="57"/>
      <c r="OQ320" s="57"/>
      <c r="OR320" s="57"/>
      <c r="OS320" s="57"/>
      <c r="OT320" s="57"/>
      <c r="OU320" s="57"/>
      <c r="OV320" s="57"/>
      <c r="OW320" s="57"/>
      <c r="OX320" s="57"/>
      <c r="OY320" s="57"/>
      <c r="OZ320" s="57"/>
    </row>
    <row r="321" spans="1:416" s="1" customFormat="1" ht="26.25">
      <c r="A321" s="57"/>
      <c r="B321" s="57"/>
      <c r="C321" s="57"/>
      <c r="D321" s="57"/>
      <c r="E321" s="57"/>
      <c r="F321" s="57"/>
      <c r="G321" s="87"/>
      <c r="H321" s="57"/>
      <c r="I321" s="57"/>
      <c r="J321" s="57"/>
      <c r="K321" s="57"/>
      <c r="L321" s="57"/>
      <c r="M321" s="57"/>
      <c r="N321" s="57"/>
      <c r="O321" s="57"/>
      <c r="P321" s="57"/>
      <c r="Q321" s="57"/>
      <c r="R321" s="57"/>
      <c r="S321" s="57"/>
      <c r="T321" s="57"/>
      <c r="U321" s="57"/>
      <c r="V321" s="57"/>
      <c r="W321" s="57"/>
      <c r="X321" s="57"/>
      <c r="Y321" s="57"/>
      <c r="Z321" s="57"/>
      <c r="AA321" s="57"/>
      <c r="AB321" s="57"/>
      <c r="AC321" s="57"/>
      <c r="AD321" s="57"/>
      <c r="AE321" s="57"/>
      <c r="AF321" s="57"/>
      <c r="AG321" s="57"/>
      <c r="AH321" s="57"/>
      <c r="AI321" s="57"/>
      <c r="AJ321" s="57"/>
      <c r="AK321" s="57"/>
      <c r="AL321" s="57"/>
      <c r="AM321" s="57"/>
      <c r="AN321" s="57"/>
      <c r="AO321" s="57"/>
      <c r="AP321" s="57"/>
      <c r="AQ321" s="57"/>
      <c r="AR321" s="57"/>
      <c r="AS321" s="57"/>
      <c r="AT321" s="57"/>
      <c r="AU321" s="57"/>
      <c r="AV321" s="57"/>
      <c r="AW321" s="57"/>
      <c r="AX321" s="57"/>
      <c r="AY321" s="57"/>
      <c r="AZ321" s="57"/>
      <c r="BA321" s="57"/>
      <c r="BB321" s="57"/>
      <c r="BC321" s="57"/>
      <c r="BD321" s="57"/>
      <c r="BE321" s="57"/>
      <c r="BF321" s="57"/>
      <c r="BG321" s="57"/>
      <c r="BH321" s="57"/>
      <c r="BI321" s="57"/>
      <c r="BJ321" s="57"/>
      <c r="BK321" s="57"/>
      <c r="BL321" s="57"/>
      <c r="BM321" s="57"/>
      <c r="BN321" s="57"/>
      <c r="BO321" s="57"/>
      <c r="BP321" s="57"/>
      <c r="BQ321" s="57"/>
      <c r="BR321" s="57"/>
      <c r="BS321" s="57"/>
      <c r="BT321" s="57"/>
      <c r="BU321" s="57"/>
      <c r="BV321" s="57"/>
      <c r="BW321" s="57"/>
      <c r="BX321" s="57"/>
      <c r="BY321" s="57"/>
      <c r="BZ321" s="57"/>
      <c r="CA321" s="57"/>
      <c r="CB321" s="57"/>
      <c r="CC321" s="57"/>
      <c r="CD321" s="57"/>
      <c r="CE321" s="57"/>
      <c r="CF321" s="57"/>
      <c r="CG321" s="57"/>
      <c r="CH321" s="57"/>
      <c r="CI321" s="57"/>
      <c r="CJ321" s="57"/>
      <c r="CK321" s="57"/>
      <c r="CL321" s="57"/>
      <c r="CM321" s="57"/>
      <c r="CN321" s="57"/>
      <c r="CO321" s="57"/>
      <c r="CP321" s="57"/>
      <c r="CQ321" s="57"/>
      <c r="CR321" s="57"/>
      <c r="CS321" s="57"/>
      <c r="CT321" s="57"/>
      <c r="CU321" s="57"/>
      <c r="CV321" s="57"/>
      <c r="CW321" s="57"/>
      <c r="CX321" s="57"/>
      <c r="CY321" s="57"/>
      <c r="CZ321" s="57"/>
      <c r="DA321" s="57"/>
      <c r="DB321" s="57"/>
      <c r="DC321" s="57"/>
      <c r="DD321" s="57"/>
      <c r="DE321" s="57"/>
      <c r="DF321" s="57"/>
      <c r="DG321" s="57"/>
      <c r="DH321" s="57"/>
      <c r="DI321" s="57"/>
      <c r="DJ321" s="57"/>
      <c r="DK321" s="57"/>
      <c r="DL321" s="57"/>
      <c r="DM321" s="57"/>
      <c r="DN321" s="57"/>
      <c r="DO321" s="57"/>
      <c r="DP321" s="57"/>
      <c r="DQ321" s="57"/>
      <c r="DR321" s="57"/>
      <c r="DS321" s="57"/>
      <c r="DT321" s="57"/>
      <c r="DU321" s="57"/>
      <c r="DV321" s="57"/>
      <c r="DW321" s="57"/>
      <c r="DX321" s="57"/>
      <c r="DY321" s="57"/>
      <c r="DZ321" s="57"/>
      <c r="EA321" s="57"/>
      <c r="EB321" s="57"/>
      <c r="EC321" s="57"/>
      <c r="ED321" s="57"/>
      <c r="EE321" s="57"/>
      <c r="EF321" s="57"/>
      <c r="EG321" s="57"/>
      <c r="EH321" s="57"/>
      <c r="EI321" s="57"/>
      <c r="EJ321" s="57"/>
      <c r="EK321" s="57"/>
      <c r="EL321" s="57"/>
      <c r="EM321" s="57"/>
      <c r="EN321" s="57"/>
      <c r="EO321" s="57"/>
      <c r="EP321" s="57"/>
      <c r="EQ321" s="57"/>
      <c r="ER321" s="57"/>
      <c r="ES321" s="57"/>
      <c r="ET321" s="57"/>
      <c r="EU321" s="57"/>
      <c r="EV321" s="57"/>
      <c r="EW321" s="57"/>
      <c r="EX321" s="57"/>
      <c r="EY321" s="57"/>
      <c r="EZ321" s="57"/>
      <c r="FA321" s="57"/>
      <c r="FB321" s="57"/>
      <c r="FC321" s="57"/>
      <c r="FD321" s="57"/>
      <c r="FE321" s="57"/>
      <c r="FF321" s="57"/>
      <c r="FG321" s="57"/>
      <c r="FH321" s="57"/>
      <c r="FI321" s="57"/>
      <c r="FJ321" s="57"/>
      <c r="FK321" s="57"/>
      <c r="FL321" s="57"/>
      <c r="FM321" s="57"/>
      <c r="FN321" s="57"/>
      <c r="FO321" s="57"/>
      <c r="FP321" s="57"/>
      <c r="FQ321" s="57"/>
      <c r="FR321" s="57"/>
      <c r="FS321" s="57"/>
      <c r="FT321" s="57"/>
      <c r="FU321" s="57"/>
      <c r="FV321" s="57"/>
      <c r="FW321" s="57"/>
      <c r="FX321" s="57"/>
      <c r="FY321" s="57"/>
      <c r="FZ321" s="57"/>
      <c r="GA321" s="57"/>
      <c r="GB321" s="57"/>
      <c r="GC321" s="57"/>
      <c r="GD321" s="57"/>
      <c r="GE321" s="57"/>
      <c r="GF321" s="57"/>
      <c r="GG321" s="57"/>
      <c r="GH321" s="57"/>
      <c r="GI321" s="57"/>
      <c r="GJ321" s="57"/>
      <c r="GK321" s="57"/>
      <c r="GL321" s="57"/>
      <c r="GM321" s="57"/>
      <c r="GN321" s="57"/>
      <c r="GO321" s="57"/>
      <c r="GP321" s="57"/>
      <c r="GQ321" s="57"/>
      <c r="GR321" s="57"/>
      <c r="GS321" s="57"/>
      <c r="GT321" s="57"/>
      <c r="GU321" s="57"/>
      <c r="GV321" s="57"/>
      <c r="GW321" s="57"/>
      <c r="GX321" s="57"/>
      <c r="GY321" s="57"/>
      <c r="GZ321" s="57"/>
      <c r="HA321" s="57"/>
      <c r="HB321" s="57"/>
      <c r="HC321" s="57"/>
      <c r="HD321" s="57"/>
      <c r="HE321" s="57"/>
      <c r="HF321" s="57"/>
      <c r="HG321" s="57"/>
      <c r="HH321" s="57"/>
      <c r="HI321" s="57"/>
      <c r="HJ321" s="57"/>
      <c r="HK321" s="57"/>
      <c r="HL321" s="57"/>
      <c r="HM321" s="57"/>
      <c r="HN321" s="57"/>
      <c r="HO321" s="57"/>
      <c r="HP321" s="57"/>
      <c r="HQ321" s="57"/>
      <c r="HR321" s="57"/>
      <c r="HS321" s="57"/>
      <c r="HT321" s="57"/>
      <c r="HU321" s="57"/>
      <c r="HV321" s="57"/>
      <c r="HW321" s="57"/>
      <c r="HX321" s="57"/>
      <c r="HY321" s="57"/>
      <c r="HZ321" s="57"/>
      <c r="IA321" s="57"/>
      <c r="IB321" s="57"/>
      <c r="IC321" s="57"/>
      <c r="ID321" s="57"/>
      <c r="IE321" s="57"/>
      <c r="IF321" s="57"/>
      <c r="IG321" s="57"/>
      <c r="IH321" s="57"/>
      <c r="II321" s="57"/>
      <c r="IJ321" s="57"/>
      <c r="IK321" s="57"/>
      <c r="IL321" s="57"/>
      <c r="IM321" s="57"/>
      <c r="IN321" s="57"/>
      <c r="IO321" s="57"/>
      <c r="IP321" s="57"/>
      <c r="IQ321" s="57"/>
      <c r="IR321" s="57"/>
      <c r="IS321" s="57"/>
      <c r="IT321" s="57"/>
      <c r="IU321" s="57"/>
      <c r="IV321" s="57"/>
      <c r="IW321" s="57"/>
      <c r="IX321" s="57"/>
      <c r="IY321" s="57"/>
      <c r="IZ321" s="57"/>
      <c r="JA321" s="57"/>
      <c r="JB321" s="57"/>
      <c r="JC321" s="57"/>
      <c r="JD321" s="57"/>
      <c r="JE321" s="57"/>
      <c r="JF321" s="57"/>
      <c r="JG321" s="57"/>
      <c r="JH321" s="57"/>
      <c r="JI321" s="57"/>
      <c r="JJ321" s="57"/>
      <c r="JK321" s="57"/>
      <c r="JL321" s="57"/>
      <c r="JM321" s="57"/>
      <c r="JN321" s="57"/>
      <c r="JO321" s="57"/>
      <c r="JP321" s="57"/>
      <c r="JQ321" s="57"/>
      <c r="JR321" s="57"/>
      <c r="JS321" s="57"/>
      <c r="JT321" s="57"/>
      <c r="JU321" s="57"/>
      <c r="JV321" s="57"/>
      <c r="JW321" s="57"/>
      <c r="JX321" s="57"/>
      <c r="JY321" s="57"/>
      <c r="JZ321" s="57"/>
      <c r="KA321" s="57"/>
      <c r="KB321" s="57"/>
      <c r="KC321" s="57"/>
      <c r="KD321" s="57"/>
      <c r="KE321" s="57"/>
      <c r="KF321" s="57"/>
      <c r="KG321" s="57"/>
      <c r="KH321" s="57"/>
      <c r="KI321" s="57"/>
      <c r="KJ321" s="57"/>
      <c r="KK321" s="57"/>
      <c r="KL321" s="57"/>
      <c r="KM321" s="57"/>
      <c r="KN321" s="57"/>
      <c r="KO321" s="57"/>
      <c r="KP321" s="57"/>
      <c r="KQ321" s="57"/>
      <c r="KR321" s="57"/>
      <c r="KS321" s="57"/>
      <c r="KT321" s="57"/>
      <c r="KU321" s="57"/>
      <c r="KV321" s="57"/>
      <c r="KW321" s="57"/>
      <c r="KX321" s="57"/>
      <c r="KY321" s="57"/>
      <c r="KZ321" s="57"/>
      <c r="LA321" s="57"/>
      <c r="LB321" s="57"/>
      <c r="LC321" s="57"/>
      <c r="LD321" s="57"/>
      <c r="LE321" s="57"/>
      <c r="LF321" s="57"/>
      <c r="LG321" s="57"/>
      <c r="LH321" s="57"/>
      <c r="LI321" s="57"/>
      <c r="LJ321" s="57"/>
      <c r="LK321" s="57"/>
      <c r="LL321" s="57"/>
      <c r="LM321" s="57"/>
      <c r="LN321" s="57"/>
      <c r="LO321" s="57"/>
      <c r="LP321" s="57"/>
      <c r="LQ321" s="57"/>
      <c r="LR321" s="57"/>
      <c r="LS321" s="57"/>
      <c r="LT321" s="57"/>
      <c r="LU321" s="57"/>
      <c r="LV321" s="57"/>
      <c r="LW321" s="57"/>
      <c r="LX321" s="57"/>
      <c r="LY321" s="57"/>
      <c r="LZ321" s="57"/>
      <c r="MA321" s="57"/>
      <c r="MB321" s="57"/>
      <c r="MC321" s="57"/>
      <c r="MD321" s="57"/>
      <c r="ME321" s="57"/>
      <c r="MF321" s="57"/>
      <c r="MG321" s="57"/>
      <c r="MH321" s="57"/>
      <c r="MI321" s="57"/>
      <c r="MJ321" s="57"/>
      <c r="MK321" s="57"/>
      <c r="ML321" s="57"/>
      <c r="MM321" s="57"/>
      <c r="MN321" s="57"/>
      <c r="MO321" s="57"/>
      <c r="MP321" s="57"/>
      <c r="MQ321" s="57"/>
      <c r="MR321" s="57"/>
      <c r="MS321" s="57"/>
      <c r="MT321" s="57"/>
      <c r="MU321" s="57"/>
      <c r="MV321" s="57"/>
      <c r="MW321" s="57"/>
      <c r="MX321" s="57"/>
      <c r="MY321" s="57"/>
      <c r="MZ321" s="57"/>
      <c r="NA321" s="57"/>
      <c r="NB321" s="57"/>
      <c r="NC321" s="57"/>
      <c r="ND321" s="57"/>
      <c r="NE321" s="57"/>
      <c r="NF321" s="57"/>
      <c r="NG321" s="57"/>
      <c r="NH321" s="57"/>
      <c r="NI321" s="57"/>
      <c r="NJ321" s="57"/>
      <c r="NK321" s="57"/>
      <c r="NL321" s="57"/>
      <c r="NM321" s="57"/>
      <c r="NN321" s="57"/>
      <c r="NO321" s="57"/>
      <c r="NP321" s="57"/>
      <c r="NQ321" s="57"/>
      <c r="NR321" s="57"/>
      <c r="NS321" s="57"/>
      <c r="NT321" s="57"/>
      <c r="NU321" s="57"/>
      <c r="NV321" s="57"/>
      <c r="NW321" s="57"/>
      <c r="NX321" s="57"/>
      <c r="NY321" s="57"/>
      <c r="NZ321" s="57"/>
      <c r="OA321" s="57"/>
      <c r="OB321" s="57"/>
      <c r="OC321" s="57"/>
      <c r="OD321" s="57"/>
      <c r="OE321" s="57"/>
      <c r="OF321" s="57"/>
      <c r="OG321" s="57"/>
      <c r="OH321" s="57"/>
      <c r="OI321" s="57"/>
      <c r="OJ321" s="57"/>
      <c r="OK321" s="57"/>
      <c r="OL321" s="57"/>
      <c r="OM321" s="57"/>
      <c r="ON321" s="57"/>
      <c r="OO321" s="57"/>
      <c r="OP321" s="57"/>
      <c r="OQ321" s="57"/>
      <c r="OR321" s="57"/>
      <c r="OS321" s="57"/>
      <c r="OT321" s="57"/>
      <c r="OU321" s="57"/>
      <c r="OV321" s="57"/>
      <c r="OW321" s="57"/>
      <c r="OX321" s="57"/>
      <c r="OY321" s="57"/>
      <c r="OZ321" s="57"/>
    </row>
    <row r="322" spans="1:416" s="1" customFormat="1" ht="26.25">
      <c r="A322" s="57"/>
      <c r="B322" s="57"/>
      <c r="C322" s="57"/>
      <c r="D322" s="57"/>
      <c r="E322" s="57"/>
      <c r="F322" s="57"/>
      <c r="G322" s="87"/>
      <c r="H322" s="57"/>
      <c r="I322" s="57"/>
      <c r="J322" s="57"/>
      <c r="K322" s="57"/>
      <c r="L322" s="57"/>
      <c r="M322" s="57"/>
      <c r="N322" s="57"/>
      <c r="O322" s="57"/>
      <c r="P322" s="57"/>
      <c r="Q322" s="57"/>
      <c r="R322" s="57"/>
      <c r="S322" s="57"/>
      <c r="T322" s="57"/>
      <c r="U322" s="57"/>
      <c r="V322" s="57"/>
      <c r="W322" s="57"/>
      <c r="X322" s="57"/>
      <c r="Y322" s="57"/>
      <c r="Z322" s="57"/>
      <c r="AA322" s="57"/>
      <c r="AB322" s="57"/>
      <c r="AC322" s="57"/>
      <c r="AD322" s="57"/>
      <c r="AE322" s="57"/>
      <c r="AF322" s="57"/>
      <c r="AG322" s="57"/>
      <c r="AH322" s="57"/>
      <c r="AI322" s="57"/>
      <c r="AJ322" s="57"/>
      <c r="AK322" s="57"/>
      <c r="AL322" s="57"/>
      <c r="AM322" s="57"/>
      <c r="AN322" s="57"/>
      <c r="AO322" s="57"/>
      <c r="AP322" s="57"/>
      <c r="AQ322" s="57"/>
      <c r="AR322" s="57"/>
      <c r="AS322" s="57"/>
      <c r="AT322" s="57"/>
      <c r="AU322" s="57"/>
      <c r="AV322" s="57"/>
      <c r="AW322" s="57"/>
      <c r="AX322" s="57"/>
      <c r="AY322" s="57"/>
      <c r="AZ322" s="57"/>
      <c r="BA322" s="57"/>
      <c r="BB322" s="57"/>
      <c r="BC322" s="57"/>
      <c r="BD322" s="57"/>
      <c r="BE322" s="57"/>
      <c r="BF322" s="57"/>
      <c r="BG322" s="57"/>
      <c r="BH322" s="57"/>
      <c r="BI322" s="57"/>
      <c r="BJ322" s="57"/>
      <c r="BK322" s="57"/>
      <c r="BL322" s="57"/>
      <c r="BM322" s="57"/>
      <c r="BN322" s="57"/>
      <c r="BO322" s="57"/>
      <c r="BP322" s="57"/>
      <c r="BQ322" s="57"/>
      <c r="BR322" s="57"/>
      <c r="BS322" s="57"/>
      <c r="BT322" s="57"/>
      <c r="BU322" s="57"/>
      <c r="BV322" s="57"/>
      <c r="BW322" s="57"/>
      <c r="BX322" s="57"/>
      <c r="BY322" s="57"/>
      <c r="BZ322" s="57"/>
      <c r="CA322" s="57"/>
      <c r="CB322" s="57"/>
      <c r="CC322" s="57"/>
      <c r="CD322" s="57"/>
      <c r="CE322" s="57"/>
      <c r="CF322" s="57"/>
      <c r="CG322" s="57"/>
      <c r="CH322" s="57"/>
      <c r="CI322" s="57"/>
      <c r="CJ322" s="57"/>
      <c r="CK322" s="57"/>
      <c r="CL322" s="57"/>
      <c r="CM322" s="57"/>
      <c r="CN322" s="57"/>
      <c r="CO322" s="57"/>
      <c r="CP322" s="57"/>
      <c r="CQ322" s="57"/>
      <c r="CR322" s="57"/>
      <c r="CS322" s="57"/>
      <c r="CT322" s="57"/>
      <c r="CU322" s="57"/>
      <c r="CV322" s="57"/>
      <c r="CW322" s="57"/>
      <c r="CX322" s="57"/>
      <c r="CY322" s="57"/>
      <c r="CZ322" s="57"/>
      <c r="DA322" s="57"/>
      <c r="DB322" s="57"/>
      <c r="DC322" s="57"/>
      <c r="DD322" s="57"/>
      <c r="DE322" s="57"/>
      <c r="DF322" s="57"/>
      <c r="DG322" s="57"/>
      <c r="DH322" s="57"/>
      <c r="DI322" s="57"/>
      <c r="DJ322" s="57"/>
      <c r="DK322" s="57"/>
      <c r="DL322" s="57"/>
      <c r="DM322" s="57"/>
      <c r="DN322" s="57"/>
      <c r="DO322" s="57"/>
      <c r="DP322" s="57"/>
      <c r="DQ322" s="57"/>
      <c r="DR322" s="57"/>
      <c r="DS322" s="57"/>
      <c r="DT322" s="57"/>
      <c r="DU322" s="57"/>
      <c r="DV322" s="57"/>
      <c r="DW322" s="57"/>
      <c r="DX322" s="57"/>
      <c r="DY322" s="57"/>
      <c r="DZ322" s="57"/>
      <c r="EA322" s="57"/>
      <c r="EB322" s="57"/>
      <c r="EC322" s="57"/>
      <c r="ED322" s="57"/>
      <c r="EE322" s="57"/>
      <c r="EF322" s="57"/>
      <c r="EG322" s="57"/>
      <c r="EH322" s="57"/>
      <c r="EI322" s="57"/>
      <c r="EJ322" s="57"/>
      <c r="EK322" s="57"/>
      <c r="EL322" s="57"/>
      <c r="EM322" s="57"/>
      <c r="EN322" s="57"/>
      <c r="EO322" s="57"/>
      <c r="EP322" s="57"/>
      <c r="EQ322" s="57"/>
      <c r="ER322" s="57"/>
      <c r="ES322" s="57"/>
      <c r="ET322" s="57"/>
      <c r="EU322" s="57"/>
      <c r="EV322" s="57"/>
      <c r="EW322" s="57"/>
      <c r="EX322" s="57"/>
      <c r="EY322" s="57"/>
      <c r="EZ322" s="57"/>
      <c r="FA322" s="57"/>
      <c r="FB322" s="57"/>
      <c r="FC322" s="57"/>
      <c r="FD322" s="57"/>
      <c r="FE322" s="57"/>
      <c r="FF322" s="57"/>
      <c r="FG322" s="57"/>
      <c r="FH322" s="57"/>
      <c r="FI322" s="57"/>
      <c r="FJ322" s="57"/>
      <c r="FK322" s="57"/>
      <c r="FL322" s="57"/>
      <c r="FM322" s="57"/>
      <c r="FN322" s="57"/>
      <c r="FO322" s="57"/>
      <c r="FP322" s="57"/>
      <c r="FQ322" s="57"/>
      <c r="FR322" s="57"/>
      <c r="FS322" s="57"/>
      <c r="FT322" s="57"/>
      <c r="FU322" s="57"/>
      <c r="FV322" s="57"/>
      <c r="FW322" s="57"/>
      <c r="FX322" s="57"/>
      <c r="FY322" s="57"/>
      <c r="FZ322" s="57"/>
      <c r="GA322" s="57"/>
      <c r="GB322" s="57"/>
      <c r="GC322" s="57"/>
      <c r="GD322" s="57"/>
      <c r="GE322" s="57"/>
      <c r="GF322" s="57"/>
      <c r="GG322" s="57"/>
      <c r="GH322" s="57"/>
      <c r="GI322" s="57"/>
      <c r="GJ322" s="57"/>
      <c r="GK322" s="57"/>
      <c r="GL322" s="57"/>
      <c r="GM322" s="57"/>
      <c r="GN322" s="57"/>
      <c r="GO322" s="57"/>
      <c r="GP322" s="57"/>
      <c r="GQ322" s="57"/>
      <c r="GR322" s="57"/>
      <c r="GS322" s="57"/>
      <c r="GT322" s="57"/>
      <c r="GU322" s="57"/>
      <c r="GV322" s="57"/>
      <c r="GW322" s="57"/>
      <c r="GX322" s="57"/>
      <c r="GY322" s="57"/>
      <c r="GZ322" s="57"/>
      <c r="HA322" s="57"/>
      <c r="HB322" s="57"/>
      <c r="HC322" s="57"/>
      <c r="HD322" s="57"/>
      <c r="HE322" s="57"/>
      <c r="HF322" s="57"/>
      <c r="HG322" s="57"/>
      <c r="HH322" s="57"/>
      <c r="HI322" s="57"/>
      <c r="HJ322" s="57"/>
      <c r="HK322" s="57"/>
      <c r="HL322" s="57"/>
      <c r="HM322" s="57"/>
      <c r="HN322" s="57"/>
      <c r="HO322" s="57"/>
      <c r="HP322" s="57"/>
      <c r="HQ322" s="57"/>
      <c r="HR322" s="57"/>
      <c r="HS322" s="57"/>
      <c r="HT322" s="57"/>
      <c r="HU322" s="57"/>
      <c r="HV322" s="57"/>
      <c r="HW322" s="57"/>
      <c r="HX322" s="57"/>
      <c r="HY322" s="57"/>
      <c r="HZ322" s="57"/>
      <c r="IA322" s="57"/>
      <c r="IB322" s="57"/>
      <c r="IC322" s="57"/>
      <c r="ID322" s="57"/>
      <c r="IE322" s="57"/>
      <c r="IF322" s="57"/>
      <c r="IG322" s="57"/>
      <c r="IH322" s="57"/>
      <c r="II322" s="57"/>
      <c r="IJ322" s="57"/>
      <c r="IK322" s="57"/>
      <c r="IL322" s="57"/>
      <c r="IM322" s="57"/>
      <c r="IN322" s="57"/>
      <c r="IO322" s="57"/>
      <c r="IP322" s="57"/>
      <c r="IQ322" s="57"/>
      <c r="IR322" s="57"/>
      <c r="IS322" s="57"/>
      <c r="IT322" s="57"/>
      <c r="IU322" s="57"/>
      <c r="IV322" s="57"/>
      <c r="IW322" s="57"/>
      <c r="IX322" s="57"/>
      <c r="IY322" s="57"/>
      <c r="IZ322" s="57"/>
      <c r="JA322" s="57"/>
      <c r="JB322" s="57"/>
      <c r="JC322" s="57"/>
      <c r="JD322" s="57"/>
      <c r="JE322" s="57"/>
      <c r="JF322" s="57"/>
      <c r="JG322" s="57"/>
      <c r="JH322" s="57"/>
      <c r="JI322" s="57"/>
      <c r="JJ322" s="57"/>
      <c r="JK322" s="57"/>
      <c r="JL322" s="57"/>
      <c r="JM322" s="57"/>
      <c r="JN322" s="57"/>
      <c r="JO322" s="57"/>
      <c r="JP322" s="57"/>
      <c r="JQ322" s="57"/>
      <c r="JR322" s="57"/>
      <c r="JS322" s="57"/>
      <c r="JT322" s="57"/>
      <c r="JU322" s="57"/>
      <c r="JV322" s="57"/>
      <c r="JW322" s="57"/>
      <c r="JX322" s="57"/>
      <c r="JY322" s="57"/>
      <c r="JZ322" s="57"/>
      <c r="KA322" s="57"/>
      <c r="KB322" s="57"/>
      <c r="KC322" s="57"/>
      <c r="KD322" s="57"/>
      <c r="KE322" s="57"/>
      <c r="KF322" s="57"/>
      <c r="KG322" s="57"/>
      <c r="KH322" s="57"/>
      <c r="KI322" s="57"/>
      <c r="KJ322" s="57"/>
      <c r="KK322" s="57"/>
      <c r="KL322" s="57"/>
      <c r="KM322" s="57"/>
      <c r="KN322" s="57"/>
      <c r="KO322" s="57"/>
      <c r="KP322" s="57"/>
      <c r="KQ322" s="57"/>
      <c r="KR322" s="57"/>
      <c r="KS322" s="57"/>
      <c r="KT322" s="57"/>
      <c r="KU322" s="57"/>
      <c r="KV322" s="57"/>
      <c r="KW322" s="57"/>
      <c r="KX322" s="57"/>
      <c r="KY322" s="57"/>
      <c r="KZ322" s="57"/>
      <c r="LA322" s="57"/>
      <c r="LB322" s="57"/>
      <c r="LC322" s="57"/>
      <c r="LD322" s="57"/>
      <c r="LE322" s="57"/>
      <c r="LF322" s="57"/>
      <c r="LG322" s="57"/>
      <c r="LH322" s="57"/>
      <c r="LI322" s="57"/>
      <c r="LJ322" s="57"/>
      <c r="LK322" s="57"/>
      <c r="LL322" s="57"/>
      <c r="LM322" s="57"/>
      <c r="LN322" s="57"/>
      <c r="LO322" s="57"/>
      <c r="LP322" s="57"/>
      <c r="LQ322" s="57"/>
      <c r="LR322" s="57"/>
      <c r="LS322" s="57"/>
      <c r="LT322" s="57"/>
      <c r="LU322" s="57"/>
      <c r="LV322" s="57"/>
      <c r="LW322" s="57"/>
      <c r="LX322" s="57"/>
      <c r="LY322" s="57"/>
      <c r="LZ322" s="57"/>
      <c r="MA322" s="57"/>
      <c r="MB322" s="57"/>
      <c r="MC322" s="57"/>
      <c r="MD322" s="57"/>
      <c r="ME322" s="57"/>
      <c r="MF322" s="57"/>
      <c r="MG322" s="57"/>
      <c r="MH322" s="57"/>
      <c r="MI322" s="57"/>
      <c r="MJ322" s="57"/>
      <c r="MK322" s="57"/>
      <c r="ML322" s="57"/>
      <c r="MM322" s="57"/>
      <c r="MN322" s="57"/>
      <c r="MO322" s="57"/>
      <c r="MP322" s="57"/>
      <c r="MQ322" s="57"/>
      <c r="MR322" s="57"/>
      <c r="MS322" s="57"/>
      <c r="MT322" s="57"/>
      <c r="MU322" s="57"/>
      <c r="MV322" s="57"/>
      <c r="MW322" s="57"/>
      <c r="MX322" s="57"/>
      <c r="MY322" s="57"/>
      <c r="MZ322" s="57"/>
      <c r="NA322" s="57"/>
      <c r="NB322" s="57"/>
      <c r="NC322" s="57"/>
      <c r="ND322" s="57"/>
      <c r="NE322" s="57"/>
      <c r="NF322" s="57"/>
      <c r="NG322" s="57"/>
      <c r="NH322" s="57"/>
      <c r="NI322" s="57"/>
      <c r="NJ322" s="57"/>
      <c r="NK322" s="57"/>
      <c r="NL322" s="57"/>
      <c r="NM322" s="57"/>
      <c r="NN322" s="57"/>
      <c r="NO322" s="57"/>
      <c r="NP322" s="57"/>
      <c r="NQ322" s="57"/>
      <c r="NR322" s="57"/>
      <c r="NS322" s="57"/>
      <c r="NT322" s="57"/>
      <c r="NU322" s="57"/>
      <c r="NV322" s="57"/>
      <c r="NW322" s="57"/>
      <c r="NX322" s="57"/>
      <c r="NY322" s="57"/>
      <c r="NZ322" s="57"/>
      <c r="OA322" s="57"/>
      <c r="OB322" s="57"/>
      <c r="OC322" s="57"/>
      <c r="OD322" s="57"/>
      <c r="OE322" s="57"/>
      <c r="OF322" s="57"/>
      <c r="OG322" s="57"/>
      <c r="OH322" s="57"/>
      <c r="OI322" s="57"/>
      <c r="OJ322" s="57"/>
      <c r="OK322" s="57"/>
      <c r="OL322" s="57"/>
      <c r="OM322" s="57"/>
      <c r="ON322" s="57"/>
      <c r="OO322" s="57"/>
      <c r="OP322" s="57"/>
      <c r="OQ322" s="57"/>
      <c r="OR322" s="57"/>
      <c r="OS322" s="57"/>
      <c r="OT322" s="57"/>
      <c r="OU322" s="57"/>
      <c r="OV322" s="57"/>
      <c r="OW322" s="57"/>
      <c r="OX322" s="57"/>
      <c r="OY322" s="57"/>
      <c r="OZ322" s="57"/>
    </row>
    <row r="323" spans="1:416" s="1" customFormat="1" ht="26.25">
      <c r="A323" s="57"/>
      <c r="B323" s="57"/>
      <c r="C323" s="57"/>
      <c r="D323" s="57"/>
      <c r="E323" s="57"/>
      <c r="F323" s="57"/>
      <c r="G323" s="87"/>
      <c r="H323" s="57"/>
      <c r="I323" s="57"/>
      <c r="J323" s="57"/>
      <c r="K323" s="57"/>
      <c r="L323" s="57"/>
      <c r="M323" s="57"/>
      <c r="N323" s="57"/>
      <c r="O323" s="57"/>
      <c r="P323" s="57"/>
      <c r="Q323" s="57"/>
      <c r="R323" s="57"/>
      <c r="S323" s="57"/>
      <c r="T323" s="57"/>
      <c r="U323" s="57"/>
      <c r="V323" s="57"/>
      <c r="W323" s="57"/>
      <c r="X323" s="57"/>
      <c r="Y323" s="57"/>
      <c r="Z323" s="57"/>
      <c r="AA323" s="57"/>
      <c r="AB323" s="57"/>
      <c r="AC323" s="57"/>
      <c r="AD323" s="57"/>
      <c r="AE323" s="57"/>
      <c r="AF323" s="57"/>
      <c r="AG323" s="57"/>
      <c r="AH323" s="57"/>
      <c r="AI323" s="57"/>
      <c r="AJ323" s="57"/>
      <c r="AK323" s="57"/>
      <c r="AL323" s="57"/>
      <c r="AM323" s="57"/>
      <c r="AN323" s="57"/>
      <c r="AO323" s="57"/>
      <c r="AP323" s="57"/>
      <c r="AQ323" s="57"/>
      <c r="AR323" s="57"/>
      <c r="AS323" s="57"/>
      <c r="AT323" s="57"/>
      <c r="AU323" s="57"/>
      <c r="AV323" s="57"/>
      <c r="AW323" s="57"/>
      <c r="AX323" s="57"/>
      <c r="AY323" s="57"/>
      <c r="AZ323" s="57"/>
      <c r="BA323" s="57"/>
      <c r="BB323" s="57"/>
      <c r="BC323" s="57"/>
      <c r="BD323" s="57"/>
      <c r="BE323" s="57"/>
      <c r="BF323" s="57"/>
      <c r="BG323" s="57"/>
      <c r="BH323" s="57"/>
      <c r="BI323" s="57"/>
      <c r="BJ323" s="57"/>
      <c r="BK323" s="57"/>
      <c r="BL323" s="57"/>
      <c r="BM323" s="57"/>
      <c r="BN323" s="57"/>
      <c r="BO323" s="57"/>
      <c r="BP323" s="57"/>
      <c r="BQ323" s="57"/>
      <c r="BR323" s="57"/>
      <c r="BS323" s="57"/>
      <c r="BT323" s="57"/>
      <c r="BU323" s="57"/>
      <c r="BV323" s="57"/>
      <c r="BW323" s="57"/>
      <c r="BX323" s="57"/>
      <c r="BY323" s="57"/>
      <c r="BZ323" s="57"/>
      <c r="CA323" s="57"/>
      <c r="CB323" s="57"/>
      <c r="CC323" s="57"/>
      <c r="CD323" s="57"/>
      <c r="CE323" s="57"/>
      <c r="CF323" s="57"/>
      <c r="CG323" s="57"/>
      <c r="CH323" s="57"/>
      <c r="CI323" s="57"/>
      <c r="CJ323" s="57"/>
      <c r="CK323" s="57"/>
      <c r="CL323" s="57"/>
      <c r="CM323" s="57"/>
      <c r="CN323" s="57"/>
      <c r="CO323" s="57"/>
      <c r="CP323" s="57"/>
      <c r="CQ323" s="57"/>
      <c r="CR323" s="57"/>
      <c r="CS323" s="57"/>
      <c r="CT323" s="57"/>
      <c r="CU323" s="57"/>
      <c r="CV323" s="57"/>
      <c r="CW323" s="57"/>
      <c r="CX323" s="57"/>
      <c r="CY323" s="57"/>
      <c r="CZ323" s="57"/>
      <c r="DA323" s="57"/>
      <c r="DB323" s="57"/>
      <c r="DC323" s="57"/>
      <c r="DD323" s="57"/>
      <c r="DE323" s="57"/>
      <c r="DF323" s="57"/>
      <c r="DG323" s="57"/>
      <c r="DH323" s="57"/>
      <c r="DI323" s="57"/>
      <c r="DJ323" s="57"/>
      <c r="DK323" s="57"/>
      <c r="DL323" s="57"/>
      <c r="DM323" s="57"/>
      <c r="DN323" s="57"/>
      <c r="DO323" s="57"/>
      <c r="DP323" s="57"/>
      <c r="DQ323" s="57"/>
      <c r="DR323" s="57"/>
      <c r="DS323" s="57"/>
      <c r="DT323" s="57"/>
      <c r="DU323" s="57"/>
      <c r="DV323" s="57"/>
      <c r="DW323" s="57"/>
      <c r="DX323" s="57"/>
      <c r="DY323" s="57"/>
      <c r="DZ323" s="57"/>
      <c r="EA323" s="57"/>
      <c r="EB323" s="57"/>
      <c r="EC323" s="57"/>
      <c r="ED323" s="57"/>
      <c r="EE323" s="57"/>
      <c r="EF323" s="57"/>
      <c r="EG323" s="57"/>
      <c r="EH323" s="57"/>
      <c r="EI323" s="57"/>
      <c r="EJ323" s="57"/>
      <c r="EK323" s="57"/>
      <c r="EL323" s="57"/>
      <c r="EM323" s="57"/>
      <c r="EN323" s="57"/>
      <c r="EO323" s="57"/>
      <c r="EP323" s="57"/>
      <c r="EQ323" s="57"/>
      <c r="ER323" s="57"/>
      <c r="ES323" s="57"/>
      <c r="ET323" s="57"/>
      <c r="EU323" s="57"/>
      <c r="EV323" s="57"/>
      <c r="EW323" s="57"/>
      <c r="EX323" s="57"/>
      <c r="EY323" s="57"/>
      <c r="EZ323" s="57"/>
      <c r="FA323" s="57"/>
      <c r="FB323" s="57"/>
      <c r="FC323" s="57"/>
      <c r="FD323" s="57"/>
      <c r="FE323" s="57"/>
      <c r="FF323" s="57"/>
      <c r="FG323" s="57"/>
      <c r="FH323" s="57"/>
      <c r="FI323" s="57"/>
      <c r="FJ323" s="57"/>
      <c r="FK323" s="57"/>
      <c r="FL323" s="57"/>
      <c r="FM323" s="57"/>
      <c r="FN323" s="57"/>
      <c r="FO323" s="57"/>
      <c r="FP323" s="57"/>
      <c r="FQ323" s="57"/>
      <c r="FR323" s="57"/>
      <c r="FS323" s="57"/>
      <c r="FT323" s="57"/>
      <c r="FU323" s="57"/>
      <c r="FV323" s="57"/>
      <c r="FW323" s="57"/>
      <c r="FX323" s="57"/>
      <c r="FY323" s="57"/>
      <c r="FZ323" s="57"/>
      <c r="GA323" s="57"/>
      <c r="GB323" s="57"/>
      <c r="GC323" s="57"/>
      <c r="GD323" s="57"/>
      <c r="GE323" s="57"/>
      <c r="GF323" s="57"/>
      <c r="GG323" s="57"/>
      <c r="GH323" s="57"/>
      <c r="GI323" s="57"/>
      <c r="GJ323" s="57"/>
      <c r="GK323" s="57"/>
      <c r="GL323" s="57"/>
      <c r="GM323" s="57"/>
      <c r="GN323" s="57"/>
      <c r="GO323" s="57"/>
      <c r="GP323" s="57"/>
      <c r="GQ323" s="57"/>
      <c r="GR323" s="57"/>
      <c r="GS323" s="57"/>
      <c r="GT323" s="57"/>
      <c r="GU323" s="57"/>
      <c r="GV323" s="57"/>
      <c r="GW323" s="57"/>
      <c r="GX323" s="57"/>
      <c r="GY323" s="57"/>
      <c r="GZ323" s="57"/>
      <c r="HA323" s="57"/>
      <c r="HB323" s="57"/>
      <c r="HC323" s="57"/>
      <c r="HD323" s="57"/>
      <c r="HE323" s="57"/>
      <c r="HF323" s="57"/>
      <c r="HG323" s="57"/>
      <c r="HH323" s="57"/>
      <c r="HI323" s="57"/>
      <c r="HJ323" s="57"/>
      <c r="HK323" s="57"/>
      <c r="HL323" s="57"/>
      <c r="HM323" s="57"/>
      <c r="HN323" s="57"/>
      <c r="HO323" s="57"/>
      <c r="HP323" s="57"/>
      <c r="HQ323" s="57"/>
      <c r="HR323" s="57"/>
      <c r="HS323" s="57"/>
      <c r="HT323" s="57"/>
      <c r="HU323" s="57"/>
      <c r="HV323" s="57"/>
      <c r="HW323" s="57"/>
      <c r="HX323" s="57"/>
      <c r="HY323" s="57"/>
      <c r="HZ323" s="57"/>
      <c r="IA323" s="57"/>
      <c r="IB323" s="57"/>
      <c r="IC323" s="57"/>
      <c r="ID323" s="57"/>
      <c r="IE323" s="57"/>
      <c r="IF323" s="57"/>
      <c r="IG323" s="57"/>
      <c r="IH323" s="57"/>
      <c r="II323" s="57"/>
      <c r="IJ323" s="57"/>
      <c r="IK323" s="57"/>
      <c r="IL323" s="57"/>
      <c r="IM323" s="57"/>
      <c r="IN323" s="57"/>
      <c r="IO323" s="57"/>
      <c r="IP323" s="57"/>
      <c r="IQ323" s="57"/>
      <c r="IR323" s="57"/>
      <c r="IS323" s="57"/>
      <c r="IT323" s="57"/>
      <c r="IU323" s="57"/>
      <c r="IV323" s="57"/>
      <c r="IW323" s="57"/>
      <c r="IX323" s="57"/>
      <c r="IY323" s="57"/>
      <c r="IZ323" s="57"/>
      <c r="JA323" s="57"/>
      <c r="JB323" s="57"/>
      <c r="JC323" s="57"/>
      <c r="JD323" s="57"/>
      <c r="JE323" s="57"/>
      <c r="JF323" s="57"/>
      <c r="JG323" s="57"/>
      <c r="JH323" s="57"/>
      <c r="JI323" s="57"/>
      <c r="JJ323" s="57"/>
      <c r="JK323" s="57"/>
      <c r="JL323" s="57"/>
      <c r="JM323" s="57"/>
      <c r="JN323" s="57"/>
      <c r="JO323" s="57"/>
      <c r="JP323" s="57"/>
      <c r="JQ323" s="57"/>
      <c r="JR323" s="57"/>
      <c r="JS323" s="57"/>
      <c r="JT323" s="57"/>
      <c r="JU323" s="57"/>
      <c r="JV323" s="57"/>
      <c r="JW323" s="57"/>
      <c r="JX323" s="57"/>
      <c r="JY323" s="57"/>
      <c r="JZ323" s="57"/>
      <c r="KA323" s="57"/>
      <c r="KB323" s="57"/>
      <c r="KC323" s="57"/>
      <c r="KD323" s="57"/>
      <c r="KE323" s="57"/>
      <c r="KF323" s="57"/>
      <c r="KG323" s="57"/>
      <c r="KH323" s="57"/>
      <c r="KI323" s="57"/>
      <c r="KJ323" s="57"/>
      <c r="KK323" s="57"/>
      <c r="KL323" s="57"/>
      <c r="KM323" s="57"/>
      <c r="KN323" s="57"/>
      <c r="KO323" s="57"/>
      <c r="KP323" s="57"/>
      <c r="KQ323" s="57"/>
      <c r="KR323" s="57"/>
      <c r="KS323" s="57"/>
      <c r="KT323" s="57"/>
      <c r="KU323" s="57"/>
      <c r="KV323" s="57"/>
      <c r="KW323" s="57"/>
      <c r="KX323" s="57"/>
      <c r="KY323" s="57"/>
      <c r="KZ323" s="57"/>
      <c r="LA323" s="57"/>
      <c r="LB323" s="57"/>
      <c r="LC323" s="57"/>
      <c r="LD323" s="57"/>
      <c r="LE323" s="57"/>
      <c r="LF323" s="57"/>
      <c r="LG323" s="57"/>
      <c r="LH323" s="57"/>
      <c r="LI323" s="57"/>
      <c r="LJ323" s="57"/>
      <c r="LK323" s="57"/>
      <c r="LL323" s="57"/>
      <c r="LM323" s="57"/>
      <c r="LN323" s="57"/>
      <c r="LO323" s="57"/>
      <c r="LP323" s="57"/>
      <c r="LQ323" s="57"/>
      <c r="LR323" s="57"/>
      <c r="LS323" s="57"/>
      <c r="LT323" s="57"/>
      <c r="LU323" s="57"/>
      <c r="LV323" s="57"/>
      <c r="LW323" s="57"/>
      <c r="LX323" s="57"/>
      <c r="LY323" s="57"/>
      <c r="LZ323" s="57"/>
      <c r="MA323" s="57"/>
      <c r="MB323" s="57"/>
      <c r="MC323" s="57"/>
      <c r="MD323" s="57"/>
      <c r="ME323" s="57"/>
      <c r="MF323" s="57"/>
      <c r="MG323" s="57"/>
      <c r="MH323" s="57"/>
      <c r="MI323" s="57"/>
      <c r="MJ323" s="57"/>
      <c r="MK323" s="57"/>
      <c r="ML323" s="57"/>
      <c r="MM323" s="57"/>
      <c r="MN323" s="57"/>
      <c r="MO323" s="57"/>
      <c r="MP323" s="57"/>
      <c r="MQ323" s="57"/>
      <c r="MR323" s="57"/>
      <c r="MS323" s="57"/>
      <c r="MT323" s="57"/>
      <c r="MU323" s="57"/>
      <c r="MV323" s="57"/>
      <c r="MW323" s="57"/>
      <c r="MX323" s="57"/>
      <c r="MY323" s="57"/>
      <c r="MZ323" s="57"/>
      <c r="NA323" s="57"/>
      <c r="NB323" s="57"/>
      <c r="NC323" s="57"/>
      <c r="ND323" s="57"/>
      <c r="NE323" s="57"/>
      <c r="NF323" s="57"/>
      <c r="NG323" s="57"/>
      <c r="NH323" s="57"/>
      <c r="NI323" s="57"/>
      <c r="NJ323" s="57"/>
      <c r="NK323" s="57"/>
      <c r="NL323" s="57"/>
      <c r="NM323" s="57"/>
      <c r="NN323" s="57"/>
      <c r="NO323" s="57"/>
      <c r="NP323" s="57"/>
      <c r="NQ323" s="57"/>
      <c r="NR323" s="57"/>
      <c r="NS323" s="57"/>
      <c r="NT323" s="57"/>
      <c r="NU323" s="57"/>
      <c r="NV323" s="57"/>
      <c r="NW323" s="57"/>
      <c r="NX323" s="57"/>
      <c r="NY323" s="57"/>
      <c r="NZ323" s="57"/>
      <c r="OA323" s="57"/>
      <c r="OB323" s="57"/>
      <c r="OC323" s="57"/>
      <c r="OD323" s="57"/>
      <c r="OE323" s="57"/>
      <c r="OF323" s="57"/>
      <c r="OG323" s="57"/>
      <c r="OH323" s="57"/>
      <c r="OI323" s="57"/>
      <c r="OJ323" s="57"/>
      <c r="OK323" s="57"/>
      <c r="OL323" s="57"/>
      <c r="OM323" s="57"/>
      <c r="ON323" s="57"/>
      <c r="OO323" s="57"/>
      <c r="OP323" s="57"/>
      <c r="OQ323" s="57"/>
      <c r="OR323" s="57"/>
      <c r="OS323" s="57"/>
      <c r="OT323" s="57"/>
      <c r="OU323" s="57"/>
      <c r="OV323" s="57"/>
      <c r="OW323" s="57"/>
      <c r="OX323" s="57"/>
      <c r="OY323" s="57"/>
      <c r="OZ323" s="57"/>
    </row>
    <row r="324" spans="1:416" s="1" customFormat="1" ht="26.25">
      <c r="A324" s="57"/>
      <c r="B324" s="57"/>
      <c r="C324" s="57"/>
      <c r="D324" s="57"/>
      <c r="E324" s="57"/>
      <c r="F324" s="57"/>
      <c r="G324" s="8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E324" s="57"/>
      <c r="AF324" s="57"/>
      <c r="AG324" s="57"/>
      <c r="AH324" s="57"/>
      <c r="AI324" s="57"/>
      <c r="AJ324" s="57"/>
      <c r="AK324" s="57"/>
      <c r="AL324" s="57"/>
      <c r="AM324" s="57"/>
      <c r="AN324" s="57"/>
      <c r="AO324" s="57"/>
      <c r="AP324" s="57"/>
      <c r="AQ324" s="57"/>
      <c r="AR324" s="57"/>
      <c r="AS324" s="57"/>
      <c r="AT324" s="57"/>
      <c r="AU324" s="57"/>
      <c r="AV324" s="57"/>
      <c r="AW324" s="57"/>
      <c r="AX324" s="57"/>
      <c r="AY324" s="57"/>
      <c r="AZ324" s="57"/>
      <c r="BA324" s="57"/>
      <c r="BB324" s="57"/>
      <c r="BC324" s="57"/>
      <c r="BD324" s="57"/>
      <c r="BE324" s="57"/>
      <c r="BF324" s="57"/>
      <c r="BG324" s="57"/>
      <c r="BH324" s="57"/>
      <c r="BI324" s="57"/>
      <c r="BJ324" s="57"/>
      <c r="BK324" s="57"/>
      <c r="BL324" s="57"/>
      <c r="BM324" s="57"/>
      <c r="BN324" s="57"/>
      <c r="BO324" s="57"/>
      <c r="BP324" s="57"/>
      <c r="BQ324" s="57"/>
      <c r="BR324" s="57"/>
      <c r="BS324" s="57"/>
      <c r="BT324" s="57"/>
      <c r="BU324" s="57"/>
      <c r="BV324" s="57"/>
      <c r="BW324" s="57"/>
      <c r="BX324" s="57"/>
      <c r="BY324" s="57"/>
      <c r="BZ324" s="57"/>
      <c r="CA324" s="57"/>
      <c r="CB324" s="57"/>
      <c r="CC324" s="57"/>
      <c r="CD324" s="57"/>
      <c r="CE324" s="57"/>
      <c r="CF324" s="57"/>
      <c r="CG324" s="57"/>
      <c r="CH324" s="57"/>
      <c r="CI324" s="57"/>
      <c r="CJ324" s="57"/>
      <c r="CK324" s="57"/>
      <c r="CL324" s="57"/>
      <c r="CM324" s="57"/>
      <c r="CN324" s="57"/>
      <c r="CO324" s="57"/>
      <c r="CP324" s="57"/>
      <c r="CQ324" s="57"/>
      <c r="CR324" s="57"/>
      <c r="CS324" s="57"/>
      <c r="CT324" s="57"/>
      <c r="CU324" s="57"/>
      <c r="CV324" s="57"/>
      <c r="CW324" s="57"/>
      <c r="CX324" s="57"/>
      <c r="CY324" s="57"/>
      <c r="CZ324" s="57"/>
      <c r="DA324" s="57"/>
      <c r="DB324" s="57"/>
      <c r="DC324" s="57"/>
      <c r="DD324" s="57"/>
      <c r="DE324" s="57"/>
      <c r="DF324" s="57"/>
      <c r="DG324" s="57"/>
      <c r="DH324" s="57"/>
      <c r="DI324" s="57"/>
      <c r="DJ324" s="57"/>
      <c r="DK324" s="57"/>
      <c r="DL324" s="57"/>
      <c r="DM324" s="57"/>
      <c r="DN324" s="57"/>
      <c r="DO324" s="57"/>
      <c r="DP324" s="57"/>
      <c r="DQ324" s="57"/>
      <c r="DR324" s="57"/>
      <c r="DS324" s="57"/>
      <c r="DT324" s="57"/>
      <c r="DU324" s="57"/>
      <c r="DV324" s="57"/>
      <c r="DW324" s="57"/>
      <c r="DX324" s="57"/>
      <c r="DY324" s="57"/>
      <c r="DZ324" s="57"/>
      <c r="EA324" s="57"/>
      <c r="EB324" s="57"/>
      <c r="EC324" s="57"/>
      <c r="ED324" s="57"/>
      <c r="EE324" s="57"/>
      <c r="EF324" s="57"/>
      <c r="EG324" s="57"/>
      <c r="EH324" s="57"/>
      <c r="EI324" s="57"/>
      <c r="EJ324" s="57"/>
      <c r="EK324" s="57"/>
      <c r="EL324" s="57"/>
      <c r="EM324" s="57"/>
      <c r="EN324" s="57"/>
      <c r="EO324" s="57"/>
      <c r="EP324" s="57"/>
      <c r="EQ324" s="57"/>
      <c r="ER324" s="57"/>
      <c r="ES324" s="57"/>
      <c r="ET324" s="57"/>
      <c r="EU324" s="57"/>
      <c r="EV324" s="57"/>
      <c r="EW324" s="57"/>
      <c r="EX324" s="57"/>
      <c r="EY324" s="57"/>
      <c r="EZ324" s="57"/>
      <c r="FA324" s="57"/>
      <c r="FB324" s="57"/>
      <c r="FC324" s="57"/>
      <c r="FD324" s="57"/>
      <c r="FE324" s="57"/>
      <c r="FF324" s="57"/>
      <c r="FG324" s="57"/>
      <c r="FH324" s="57"/>
      <c r="FI324" s="57"/>
      <c r="FJ324" s="57"/>
      <c r="FK324" s="57"/>
      <c r="FL324" s="57"/>
      <c r="FM324" s="57"/>
      <c r="FN324" s="57"/>
      <c r="FO324" s="57"/>
      <c r="FP324" s="57"/>
      <c r="FQ324" s="57"/>
      <c r="FR324" s="57"/>
      <c r="FS324" s="57"/>
      <c r="FT324" s="57"/>
      <c r="FU324" s="57"/>
      <c r="FV324" s="57"/>
      <c r="FW324" s="57"/>
      <c r="FX324" s="57"/>
      <c r="FY324" s="57"/>
      <c r="FZ324" s="57"/>
      <c r="GA324" s="57"/>
      <c r="GB324" s="57"/>
      <c r="GC324" s="57"/>
      <c r="GD324" s="57"/>
      <c r="GE324" s="57"/>
      <c r="GF324" s="57"/>
      <c r="GG324" s="57"/>
      <c r="GH324" s="57"/>
      <c r="GI324" s="57"/>
      <c r="GJ324" s="57"/>
      <c r="GK324" s="57"/>
      <c r="GL324" s="57"/>
      <c r="GM324" s="57"/>
      <c r="GN324" s="57"/>
      <c r="GO324" s="57"/>
      <c r="GP324" s="57"/>
      <c r="GQ324" s="57"/>
      <c r="GR324" s="57"/>
      <c r="GS324" s="57"/>
      <c r="GT324" s="57"/>
      <c r="GU324" s="57"/>
      <c r="GV324" s="57"/>
      <c r="GW324" s="57"/>
      <c r="GX324" s="57"/>
      <c r="GY324" s="57"/>
      <c r="GZ324" s="57"/>
      <c r="HA324" s="57"/>
      <c r="HB324" s="57"/>
      <c r="HC324" s="57"/>
      <c r="HD324" s="57"/>
      <c r="HE324" s="57"/>
      <c r="HF324" s="57"/>
      <c r="HG324" s="57"/>
      <c r="HH324" s="57"/>
      <c r="HI324" s="57"/>
      <c r="HJ324" s="57"/>
      <c r="HK324" s="57"/>
      <c r="HL324" s="57"/>
      <c r="HM324" s="57"/>
      <c r="HN324" s="57"/>
      <c r="HO324" s="57"/>
      <c r="HP324" s="57"/>
      <c r="HQ324" s="57"/>
      <c r="HR324" s="57"/>
      <c r="HS324" s="57"/>
      <c r="HT324" s="57"/>
      <c r="HU324" s="57"/>
      <c r="HV324" s="57"/>
      <c r="HW324" s="57"/>
      <c r="HX324" s="57"/>
      <c r="HY324" s="57"/>
      <c r="HZ324" s="57"/>
      <c r="IA324" s="57"/>
      <c r="IB324" s="57"/>
      <c r="IC324" s="57"/>
      <c r="ID324" s="57"/>
      <c r="IE324" s="57"/>
      <c r="IF324" s="57"/>
      <c r="IG324" s="57"/>
      <c r="IH324" s="57"/>
      <c r="II324" s="57"/>
      <c r="IJ324" s="57"/>
      <c r="IK324" s="57"/>
      <c r="IL324" s="57"/>
      <c r="IM324" s="57"/>
      <c r="IN324" s="57"/>
      <c r="IO324" s="57"/>
      <c r="IP324" s="57"/>
      <c r="IQ324" s="57"/>
      <c r="IR324" s="57"/>
      <c r="IS324" s="57"/>
      <c r="IT324" s="57"/>
      <c r="IU324" s="57"/>
      <c r="IV324" s="57"/>
      <c r="IW324" s="57"/>
      <c r="IX324" s="57"/>
      <c r="IY324" s="57"/>
      <c r="IZ324" s="57"/>
      <c r="JA324" s="57"/>
      <c r="JB324" s="57"/>
      <c r="JC324" s="57"/>
      <c r="JD324" s="57"/>
      <c r="JE324" s="57"/>
      <c r="JF324" s="57"/>
      <c r="JG324" s="57"/>
      <c r="JH324" s="57"/>
      <c r="JI324" s="57"/>
      <c r="JJ324" s="57"/>
      <c r="JK324" s="57"/>
      <c r="JL324" s="57"/>
      <c r="JM324" s="57"/>
      <c r="JN324" s="57"/>
      <c r="JO324" s="57"/>
      <c r="JP324" s="57"/>
      <c r="JQ324" s="57"/>
      <c r="JR324" s="57"/>
      <c r="JS324" s="57"/>
      <c r="JT324" s="57"/>
      <c r="JU324" s="57"/>
      <c r="JV324" s="57"/>
      <c r="JW324" s="57"/>
      <c r="JX324" s="57"/>
      <c r="JY324" s="57"/>
      <c r="JZ324" s="57"/>
      <c r="KA324" s="57"/>
      <c r="KB324" s="57"/>
      <c r="KC324" s="57"/>
      <c r="KD324" s="57"/>
      <c r="KE324" s="57"/>
      <c r="KF324" s="57"/>
      <c r="KG324" s="57"/>
      <c r="KH324" s="57"/>
      <c r="KI324" s="57"/>
      <c r="KJ324" s="57"/>
      <c r="KK324" s="57"/>
      <c r="KL324" s="57"/>
      <c r="KM324" s="57"/>
      <c r="KN324" s="57"/>
      <c r="KO324" s="57"/>
      <c r="KP324" s="57"/>
      <c r="KQ324" s="57"/>
      <c r="KR324" s="57"/>
      <c r="KS324" s="57"/>
      <c r="KT324" s="57"/>
      <c r="KU324" s="57"/>
      <c r="KV324" s="57"/>
      <c r="KW324" s="57"/>
      <c r="KX324" s="57"/>
      <c r="KY324" s="57"/>
      <c r="KZ324" s="57"/>
      <c r="LA324" s="57"/>
      <c r="LB324" s="57"/>
      <c r="LC324" s="57"/>
      <c r="LD324" s="57"/>
      <c r="LE324" s="57"/>
      <c r="LF324" s="57"/>
      <c r="LG324" s="57"/>
      <c r="LH324" s="57"/>
      <c r="LI324" s="57"/>
      <c r="LJ324" s="57"/>
      <c r="LK324" s="57"/>
      <c r="LL324" s="57"/>
      <c r="LM324" s="57"/>
      <c r="LN324" s="57"/>
      <c r="LO324" s="57"/>
      <c r="LP324" s="57"/>
      <c r="LQ324" s="57"/>
      <c r="LR324" s="57"/>
      <c r="LS324" s="57"/>
      <c r="LT324" s="57"/>
      <c r="LU324" s="57"/>
      <c r="LV324" s="57"/>
      <c r="LW324" s="57"/>
      <c r="LX324" s="57"/>
      <c r="LY324" s="57"/>
      <c r="LZ324" s="57"/>
      <c r="MA324" s="57"/>
      <c r="MB324" s="57"/>
      <c r="MC324" s="57"/>
      <c r="MD324" s="57"/>
      <c r="ME324" s="57"/>
      <c r="MF324" s="57"/>
      <c r="MG324" s="57"/>
      <c r="MH324" s="57"/>
      <c r="MI324" s="57"/>
      <c r="MJ324" s="57"/>
      <c r="MK324" s="57"/>
      <c r="ML324" s="57"/>
      <c r="MM324" s="57"/>
      <c r="MN324" s="57"/>
      <c r="MO324" s="57"/>
      <c r="MP324" s="57"/>
      <c r="MQ324" s="57"/>
      <c r="MR324" s="57"/>
      <c r="MS324" s="57"/>
      <c r="MT324" s="57"/>
      <c r="MU324" s="57"/>
      <c r="MV324" s="57"/>
      <c r="MW324" s="57"/>
      <c r="MX324" s="57"/>
      <c r="MY324" s="57"/>
      <c r="MZ324" s="57"/>
      <c r="NA324" s="57"/>
      <c r="NB324" s="57"/>
      <c r="NC324" s="57"/>
      <c r="ND324" s="57"/>
      <c r="NE324" s="57"/>
      <c r="NF324" s="57"/>
      <c r="NG324" s="57"/>
      <c r="NH324" s="57"/>
      <c r="NI324" s="57"/>
      <c r="NJ324" s="57"/>
      <c r="NK324" s="57"/>
      <c r="NL324" s="57"/>
      <c r="NM324" s="57"/>
      <c r="NN324" s="57"/>
      <c r="NO324" s="57"/>
      <c r="NP324" s="57"/>
      <c r="NQ324" s="57"/>
      <c r="NR324" s="57"/>
      <c r="NS324" s="57"/>
      <c r="NT324" s="57"/>
      <c r="NU324" s="57"/>
      <c r="NV324" s="57"/>
      <c r="NW324" s="57"/>
      <c r="NX324" s="57"/>
      <c r="NY324" s="57"/>
      <c r="NZ324" s="57"/>
      <c r="OA324" s="57"/>
      <c r="OB324" s="57"/>
      <c r="OC324" s="57"/>
      <c r="OD324" s="57"/>
      <c r="OE324" s="57"/>
      <c r="OF324" s="57"/>
      <c r="OG324" s="57"/>
      <c r="OH324" s="57"/>
      <c r="OI324" s="57"/>
      <c r="OJ324" s="57"/>
      <c r="OK324" s="57"/>
      <c r="OL324" s="57"/>
      <c r="OM324" s="57"/>
      <c r="ON324" s="57"/>
      <c r="OO324" s="57"/>
      <c r="OP324" s="57"/>
      <c r="OQ324" s="57"/>
      <c r="OR324" s="57"/>
      <c r="OS324" s="57"/>
      <c r="OT324" s="57"/>
      <c r="OU324" s="57"/>
      <c r="OV324" s="57"/>
      <c r="OW324" s="57"/>
      <c r="OX324" s="57"/>
      <c r="OY324" s="57"/>
      <c r="OZ324" s="57"/>
    </row>
    <row r="325" spans="1:416" s="1" customFormat="1" ht="26.25">
      <c r="A325" s="57"/>
      <c r="B325" s="57"/>
      <c r="C325" s="57"/>
      <c r="D325" s="57"/>
      <c r="E325" s="57"/>
      <c r="F325" s="57"/>
      <c r="G325" s="87"/>
      <c r="H325" s="57"/>
      <c r="I325" s="57"/>
      <c r="J325" s="57"/>
      <c r="K325" s="57"/>
      <c r="L325" s="57"/>
      <c r="M325" s="57"/>
      <c r="N325" s="57"/>
      <c r="O325" s="57"/>
      <c r="P325" s="57"/>
      <c r="Q325" s="57"/>
      <c r="R325" s="57"/>
      <c r="S325" s="57"/>
      <c r="T325" s="57"/>
      <c r="U325" s="57"/>
      <c r="V325" s="57"/>
      <c r="W325" s="57"/>
      <c r="X325" s="57"/>
      <c r="Y325" s="57"/>
      <c r="Z325" s="57"/>
      <c r="AA325" s="57"/>
      <c r="AB325" s="57"/>
      <c r="AC325" s="57"/>
      <c r="AD325" s="57"/>
      <c r="AE325" s="57"/>
      <c r="AF325" s="57"/>
      <c r="AG325" s="57"/>
      <c r="AH325" s="57"/>
      <c r="AI325" s="57"/>
      <c r="AJ325" s="57"/>
      <c r="AK325" s="57"/>
      <c r="AL325" s="57"/>
      <c r="AM325" s="57"/>
      <c r="AN325" s="57"/>
      <c r="AO325" s="57"/>
      <c r="AP325" s="57"/>
      <c r="AQ325" s="57"/>
      <c r="AR325" s="57"/>
      <c r="AS325" s="57"/>
      <c r="AT325" s="57"/>
      <c r="AU325" s="57"/>
      <c r="AV325" s="57"/>
      <c r="AW325" s="57"/>
      <c r="AX325" s="57"/>
      <c r="AY325" s="57"/>
      <c r="AZ325" s="57"/>
      <c r="BA325" s="57"/>
      <c r="BB325" s="57"/>
      <c r="BC325" s="57"/>
      <c r="BD325" s="57"/>
      <c r="BE325" s="57"/>
      <c r="BF325" s="57"/>
      <c r="BG325" s="57"/>
      <c r="BH325" s="57"/>
      <c r="BI325" s="57"/>
      <c r="BJ325" s="57"/>
      <c r="BK325" s="57"/>
      <c r="BL325" s="57"/>
      <c r="BM325" s="57"/>
      <c r="BN325" s="57"/>
      <c r="BO325" s="57"/>
      <c r="BP325" s="57"/>
      <c r="BQ325" s="57"/>
      <c r="BR325" s="57"/>
      <c r="BS325" s="57"/>
      <c r="BT325" s="57"/>
      <c r="BU325" s="57"/>
      <c r="BV325" s="57"/>
      <c r="BW325" s="57"/>
      <c r="BX325" s="57"/>
      <c r="BY325" s="57"/>
      <c r="BZ325" s="57"/>
      <c r="CA325" s="57"/>
      <c r="CB325" s="57"/>
      <c r="CC325" s="57"/>
      <c r="CD325" s="57"/>
      <c r="CE325" s="57"/>
      <c r="CF325" s="57"/>
      <c r="CG325" s="57"/>
      <c r="CH325" s="57"/>
      <c r="CI325" s="57"/>
      <c r="CJ325" s="57"/>
      <c r="CK325" s="57"/>
      <c r="CL325" s="57"/>
      <c r="CM325" s="57"/>
      <c r="CN325" s="57"/>
      <c r="CO325" s="57"/>
      <c r="CP325" s="57"/>
      <c r="CQ325" s="57"/>
      <c r="CR325" s="57"/>
      <c r="CS325" s="57"/>
      <c r="CT325" s="57"/>
      <c r="CU325" s="57"/>
      <c r="CV325" s="57"/>
      <c r="CW325" s="57"/>
      <c r="CX325" s="57"/>
      <c r="CY325" s="57"/>
      <c r="CZ325" s="57"/>
      <c r="DA325" s="57"/>
      <c r="DB325" s="57"/>
      <c r="DC325" s="57"/>
      <c r="DD325" s="57"/>
      <c r="DE325" s="57"/>
      <c r="DF325" s="57"/>
      <c r="DG325" s="57"/>
      <c r="DH325" s="57"/>
      <c r="DI325" s="57"/>
      <c r="DJ325" s="57"/>
      <c r="DK325" s="57"/>
      <c r="DL325" s="57"/>
      <c r="DM325" s="57"/>
      <c r="DN325" s="57"/>
      <c r="DO325" s="57"/>
      <c r="DP325" s="57"/>
      <c r="DQ325" s="57"/>
      <c r="DR325" s="57"/>
      <c r="DS325" s="57"/>
      <c r="DT325" s="57"/>
      <c r="DU325" s="57"/>
      <c r="DV325" s="57"/>
      <c r="DW325" s="57"/>
      <c r="DX325" s="57"/>
      <c r="DY325" s="57"/>
      <c r="DZ325" s="57"/>
      <c r="EA325" s="57"/>
      <c r="EB325" s="57"/>
      <c r="EC325" s="57"/>
      <c r="ED325" s="57"/>
      <c r="EE325" s="57"/>
      <c r="EF325" s="57"/>
      <c r="EG325" s="57"/>
      <c r="EH325" s="57"/>
      <c r="EI325" s="57"/>
      <c r="EJ325" s="57"/>
      <c r="EK325" s="57"/>
      <c r="EL325" s="57"/>
      <c r="EM325" s="57"/>
      <c r="EN325" s="57"/>
      <c r="EO325" s="57"/>
      <c r="EP325" s="57"/>
      <c r="EQ325" s="57"/>
      <c r="ER325" s="57"/>
      <c r="ES325" s="57"/>
      <c r="ET325" s="57"/>
      <c r="EU325" s="57"/>
      <c r="EV325" s="57"/>
      <c r="EW325" s="57"/>
      <c r="EX325" s="57"/>
      <c r="EY325" s="57"/>
      <c r="EZ325" s="57"/>
      <c r="FA325" s="57"/>
      <c r="FB325" s="57"/>
      <c r="FC325" s="57"/>
      <c r="FD325" s="57"/>
      <c r="FE325" s="57"/>
      <c r="FF325" s="57"/>
      <c r="FG325" s="57"/>
      <c r="FH325" s="57"/>
      <c r="FI325" s="57"/>
      <c r="FJ325" s="57"/>
      <c r="FK325" s="57"/>
      <c r="FL325" s="57"/>
      <c r="FM325" s="57"/>
      <c r="FN325" s="57"/>
      <c r="FO325" s="57"/>
      <c r="FP325" s="57"/>
      <c r="FQ325" s="57"/>
      <c r="FR325" s="57"/>
      <c r="FS325" s="57"/>
      <c r="FT325" s="57"/>
      <c r="FU325" s="57"/>
      <c r="FV325" s="57"/>
      <c r="FW325" s="57"/>
      <c r="FX325" s="57"/>
      <c r="FY325" s="57"/>
      <c r="FZ325" s="57"/>
      <c r="GA325" s="57"/>
      <c r="GB325" s="57"/>
      <c r="GC325" s="57"/>
      <c r="GD325" s="57"/>
      <c r="GE325" s="57"/>
      <c r="GF325" s="57"/>
      <c r="GG325" s="57"/>
      <c r="GH325" s="57"/>
      <c r="GI325" s="57"/>
      <c r="GJ325" s="57"/>
      <c r="GK325" s="57"/>
      <c r="GL325" s="57"/>
      <c r="GM325" s="57"/>
      <c r="GN325" s="57"/>
      <c r="GO325" s="57"/>
      <c r="GP325" s="57"/>
      <c r="GQ325" s="57"/>
      <c r="GR325" s="57"/>
      <c r="GS325" s="57"/>
      <c r="GT325" s="57"/>
      <c r="GU325" s="57"/>
      <c r="GV325" s="57"/>
      <c r="GW325" s="57"/>
      <c r="GX325" s="57"/>
      <c r="GY325" s="57"/>
      <c r="GZ325" s="57"/>
      <c r="HA325" s="57"/>
      <c r="HB325" s="57"/>
      <c r="HC325" s="57"/>
      <c r="HD325" s="57"/>
      <c r="HE325" s="57"/>
      <c r="HF325" s="57"/>
      <c r="HG325" s="57"/>
      <c r="HH325" s="57"/>
      <c r="HI325" s="57"/>
      <c r="HJ325" s="57"/>
      <c r="HK325" s="57"/>
      <c r="HL325" s="57"/>
      <c r="HM325" s="57"/>
      <c r="HN325" s="57"/>
      <c r="HO325" s="57"/>
      <c r="HP325" s="57"/>
      <c r="HQ325" s="57"/>
      <c r="HR325" s="57"/>
      <c r="HS325" s="57"/>
      <c r="HT325" s="57"/>
      <c r="HU325" s="57"/>
      <c r="HV325" s="57"/>
      <c r="HW325" s="57"/>
      <c r="HX325" s="57"/>
      <c r="HY325" s="57"/>
      <c r="HZ325" s="57"/>
      <c r="IA325" s="57"/>
      <c r="IB325" s="57"/>
      <c r="IC325" s="57"/>
      <c r="ID325" s="57"/>
      <c r="IE325" s="57"/>
      <c r="IF325" s="57"/>
      <c r="IG325" s="57"/>
      <c r="IH325" s="57"/>
      <c r="II325" s="57"/>
      <c r="IJ325" s="57"/>
      <c r="IK325" s="57"/>
      <c r="IL325" s="57"/>
      <c r="IM325" s="57"/>
      <c r="IN325" s="57"/>
      <c r="IO325" s="57"/>
      <c r="IP325" s="57"/>
      <c r="IQ325" s="57"/>
      <c r="IR325" s="57"/>
      <c r="IS325" s="57"/>
      <c r="IT325" s="57"/>
      <c r="IU325" s="57"/>
      <c r="IV325" s="57"/>
      <c r="IW325" s="57"/>
      <c r="IX325" s="57"/>
      <c r="IY325" s="57"/>
      <c r="IZ325" s="57"/>
      <c r="JA325" s="57"/>
      <c r="JB325" s="57"/>
      <c r="JC325" s="57"/>
      <c r="JD325" s="57"/>
      <c r="JE325" s="57"/>
      <c r="JF325" s="57"/>
      <c r="JG325" s="57"/>
      <c r="JH325" s="57"/>
      <c r="JI325" s="57"/>
      <c r="JJ325" s="57"/>
      <c r="JK325" s="57"/>
      <c r="JL325" s="57"/>
      <c r="JM325" s="57"/>
      <c r="JN325" s="57"/>
      <c r="JO325" s="57"/>
      <c r="JP325" s="57"/>
      <c r="JQ325" s="57"/>
      <c r="JR325" s="57"/>
      <c r="JS325" s="57"/>
      <c r="JT325" s="57"/>
      <c r="JU325" s="57"/>
      <c r="JV325" s="57"/>
      <c r="JW325" s="57"/>
      <c r="JX325" s="57"/>
      <c r="JY325" s="57"/>
      <c r="JZ325" s="57"/>
      <c r="KA325" s="57"/>
      <c r="KB325" s="57"/>
      <c r="KC325" s="57"/>
      <c r="KD325" s="57"/>
      <c r="KE325" s="57"/>
      <c r="KF325" s="57"/>
      <c r="KG325" s="57"/>
      <c r="KH325" s="57"/>
      <c r="KI325" s="57"/>
      <c r="KJ325" s="57"/>
      <c r="KK325" s="57"/>
      <c r="KL325" s="57"/>
      <c r="KM325" s="57"/>
      <c r="KN325" s="57"/>
      <c r="KO325" s="57"/>
      <c r="KP325" s="57"/>
      <c r="KQ325" s="57"/>
      <c r="KR325" s="57"/>
      <c r="KS325" s="57"/>
      <c r="KT325" s="57"/>
      <c r="KU325" s="57"/>
      <c r="KV325" s="57"/>
      <c r="KW325" s="57"/>
      <c r="KX325" s="57"/>
      <c r="KY325" s="57"/>
      <c r="KZ325" s="57"/>
      <c r="LA325" s="57"/>
      <c r="LB325" s="57"/>
      <c r="LC325" s="57"/>
      <c r="LD325" s="57"/>
      <c r="LE325" s="57"/>
      <c r="LF325" s="57"/>
      <c r="LG325" s="57"/>
      <c r="LH325" s="57"/>
      <c r="LI325" s="57"/>
      <c r="LJ325" s="57"/>
      <c r="LK325" s="57"/>
      <c r="LL325" s="57"/>
      <c r="LM325" s="57"/>
      <c r="LN325" s="57"/>
      <c r="LO325" s="57"/>
      <c r="LP325" s="57"/>
      <c r="LQ325" s="57"/>
      <c r="LR325" s="57"/>
      <c r="LS325" s="57"/>
      <c r="LT325" s="57"/>
      <c r="LU325" s="57"/>
      <c r="LV325" s="57"/>
      <c r="LW325" s="57"/>
      <c r="LX325" s="57"/>
      <c r="LY325" s="57"/>
      <c r="LZ325" s="57"/>
      <c r="MA325" s="57"/>
      <c r="MB325" s="57"/>
      <c r="MC325" s="57"/>
      <c r="MD325" s="57"/>
      <c r="ME325" s="57"/>
      <c r="MF325" s="57"/>
      <c r="MG325" s="57"/>
      <c r="MH325" s="57"/>
      <c r="MI325" s="57"/>
      <c r="MJ325" s="57"/>
      <c r="MK325" s="57"/>
      <c r="ML325" s="57"/>
      <c r="MM325" s="57"/>
      <c r="MN325" s="57"/>
      <c r="MO325" s="57"/>
      <c r="MP325" s="57"/>
      <c r="MQ325" s="57"/>
      <c r="MR325" s="57"/>
      <c r="MS325" s="57"/>
      <c r="MT325" s="57"/>
      <c r="MU325" s="57"/>
      <c r="MV325" s="57"/>
      <c r="MW325" s="57"/>
      <c r="MX325" s="57"/>
      <c r="MY325" s="57"/>
      <c r="MZ325" s="57"/>
      <c r="NA325" s="57"/>
      <c r="NB325" s="57"/>
      <c r="NC325" s="57"/>
      <c r="ND325" s="57"/>
      <c r="NE325" s="57"/>
      <c r="NF325" s="57"/>
      <c r="NG325" s="57"/>
      <c r="NH325" s="57"/>
      <c r="NI325" s="57"/>
      <c r="NJ325" s="57"/>
      <c r="NK325" s="57"/>
      <c r="NL325" s="57"/>
      <c r="NM325" s="57"/>
      <c r="NN325" s="57"/>
      <c r="NO325" s="57"/>
      <c r="NP325" s="57"/>
      <c r="NQ325" s="57"/>
      <c r="NR325" s="57"/>
      <c r="NS325" s="57"/>
      <c r="NT325" s="57"/>
      <c r="NU325" s="57"/>
      <c r="NV325" s="57"/>
      <c r="NW325" s="57"/>
      <c r="NX325" s="57"/>
      <c r="NY325" s="57"/>
      <c r="NZ325" s="57"/>
      <c r="OA325" s="57"/>
      <c r="OB325" s="57"/>
      <c r="OC325" s="57"/>
      <c r="OD325" s="57"/>
      <c r="OE325" s="57"/>
      <c r="OF325" s="57"/>
      <c r="OG325" s="57"/>
      <c r="OH325" s="57"/>
      <c r="OI325" s="57"/>
      <c r="OJ325" s="57"/>
      <c r="OK325" s="57"/>
      <c r="OL325" s="57"/>
      <c r="OM325" s="57"/>
      <c r="ON325" s="57"/>
      <c r="OO325" s="57"/>
      <c r="OP325" s="57"/>
      <c r="OQ325" s="57"/>
      <c r="OR325" s="57"/>
      <c r="OS325" s="57"/>
      <c r="OT325" s="57"/>
      <c r="OU325" s="57"/>
      <c r="OV325" s="57"/>
      <c r="OW325" s="57"/>
      <c r="OX325" s="57"/>
      <c r="OY325" s="57"/>
      <c r="OZ325" s="57"/>
    </row>
    <row r="326" spans="1:416" s="1" customFormat="1" ht="26.25">
      <c r="A326" s="57"/>
      <c r="B326" s="57"/>
      <c r="C326" s="57"/>
      <c r="D326" s="57"/>
      <c r="E326" s="57"/>
      <c r="F326" s="57"/>
      <c r="G326" s="87"/>
      <c r="H326" s="57"/>
      <c r="I326" s="57"/>
      <c r="J326" s="57"/>
      <c r="K326" s="57"/>
      <c r="L326" s="57"/>
      <c r="M326" s="57"/>
      <c r="N326" s="57"/>
      <c r="O326" s="57"/>
      <c r="P326" s="57"/>
      <c r="Q326" s="57"/>
      <c r="R326" s="57"/>
      <c r="S326" s="57"/>
      <c r="T326" s="57"/>
      <c r="U326" s="57"/>
      <c r="V326" s="57"/>
      <c r="W326" s="57"/>
      <c r="X326" s="57"/>
      <c r="Y326" s="57"/>
      <c r="Z326" s="57"/>
      <c r="AA326" s="57"/>
      <c r="AB326" s="57"/>
      <c r="AC326" s="57"/>
      <c r="AD326" s="57"/>
      <c r="AE326" s="57"/>
      <c r="AF326" s="57"/>
      <c r="AG326" s="57"/>
      <c r="AH326" s="57"/>
      <c r="AI326" s="57"/>
      <c r="AJ326" s="57"/>
      <c r="AK326" s="57"/>
      <c r="AL326" s="57"/>
      <c r="AM326" s="57"/>
      <c r="AN326" s="57"/>
      <c r="AO326" s="57"/>
      <c r="AP326" s="57"/>
      <c r="AQ326" s="57"/>
      <c r="AR326" s="57"/>
      <c r="AS326" s="57"/>
      <c r="AT326" s="57"/>
      <c r="AU326" s="57"/>
      <c r="AV326" s="57"/>
      <c r="AW326" s="57"/>
      <c r="AX326" s="57"/>
      <c r="AY326" s="57"/>
      <c r="AZ326" s="57"/>
      <c r="BA326" s="57"/>
      <c r="BB326" s="57"/>
      <c r="BC326" s="57"/>
      <c r="BD326" s="57"/>
      <c r="BE326" s="57"/>
      <c r="BF326" s="57"/>
      <c r="BG326" s="57"/>
      <c r="BH326" s="57"/>
      <c r="BI326" s="57"/>
      <c r="BJ326" s="57"/>
      <c r="BK326" s="57"/>
      <c r="BL326" s="57"/>
      <c r="BM326" s="57"/>
      <c r="BN326" s="57"/>
      <c r="BO326" s="57"/>
      <c r="BP326" s="57"/>
      <c r="BQ326" s="57"/>
      <c r="BR326" s="57"/>
      <c r="BS326" s="57"/>
      <c r="BT326" s="57"/>
      <c r="BU326" s="57"/>
      <c r="BV326" s="57"/>
      <c r="BW326" s="57"/>
      <c r="BX326" s="57"/>
      <c r="BY326" s="57"/>
      <c r="BZ326" s="57"/>
      <c r="CA326" s="57"/>
      <c r="CB326" s="57"/>
      <c r="CC326" s="57"/>
      <c r="CD326" s="57"/>
      <c r="CE326" s="57"/>
      <c r="CF326" s="57"/>
      <c r="CG326" s="57"/>
      <c r="CH326" s="57"/>
      <c r="CI326" s="57"/>
      <c r="CJ326" s="57"/>
      <c r="CK326" s="57"/>
      <c r="CL326" s="57"/>
      <c r="CM326" s="57"/>
      <c r="CN326" s="57"/>
      <c r="CO326" s="57"/>
      <c r="CP326" s="57"/>
      <c r="CQ326" s="57"/>
      <c r="CR326" s="57"/>
      <c r="CS326" s="57"/>
      <c r="CT326" s="57"/>
      <c r="CU326" s="57"/>
      <c r="CV326" s="57"/>
      <c r="CW326" s="57"/>
      <c r="CX326" s="57"/>
      <c r="CY326" s="57"/>
      <c r="CZ326" s="57"/>
      <c r="DA326" s="57"/>
      <c r="DB326" s="57"/>
      <c r="DC326" s="57"/>
      <c r="DD326" s="57"/>
      <c r="DE326" s="57"/>
      <c r="DF326" s="57"/>
      <c r="DG326" s="57"/>
      <c r="DH326" s="57"/>
      <c r="DI326" s="57"/>
      <c r="DJ326" s="57"/>
      <c r="DK326" s="57"/>
      <c r="DL326" s="57"/>
      <c r="DM326" s="57"/>
      <c r="DN326" s="57"/>
      <c r="DO326" s="57"/>
      <c r="DP326" s="57"/>
      <c r="DQ326" s="57"/>
      <c r="DR326" s="57"/>
      <c r="DS326" s="57"/>
      <c r="DT326" s="57"/>
      <c r="DU326" s="57"/>
      <c r="DV326" s="57"/>
      <c r="DW326" s="57"/>
      <c r="DX326" s="57"/>
      <c r="DY326" s="57"/>
      <c r="DZ326" s="57"/>
      <c r="EA326" s="57"/>
      <c r="EB326" s="57"/>
      <c r="EC326" s="57"/>
      <c r="ED326" s="57"/>
      <c r="EE326" s="57"/>
      <c r="EF326" s="57"/>
      <c r="EG326" s="57"/>
      <c r="EH326" s="57"/>
      <c r="EI326" s="57"/>
      <c r="EJ326" s="57"/>
      <c r="EK326" s="57"/>
      <c r="EL326" s="57"/>
      <c r="EM326" s="57"/>
      <c r="EN326" s="57"/>
      <c r="EO326" s="57"/>
      <c r="EP326" s="57"/>
      <c r="EQ326" s="57"/>
      <c r="ER326" s="57"/>
      <c r="ES326" s="57"/>
      <c r="ET326" s="57"/>
      <c r="EU326" s="57"/>
      <c r="EV326" s="57"/>
      <c r="EW326" s="57"/>
      <c r="EX326" s="57"/>
      <c r="EY326" s="57"/>
      <c r="EZ326" s="57"/>
      <c r="FA326" s="57"/>
      <c r="FB326" s="57"/>
      <c r="FC326" s="57"/>
      <c r="FD326" s="57"/>
      <c r="FE326" s="57"/>
      <c r="FF326" s="57"/>
      <c r="FG326" s="57"/>
      <c r="FH326" s="57"/>
      <c r="FI326" s="57"/>
      <c r="FJ326" s="57"/>
      <c r="FK326" s="57"/>
      <c r="FL326" s="57"/>
      <c r="FM326" s="57"/>
      <c r="FN326" s="57"/>
      <c r="FO326" s="57"/>
      <c r="FP326" s="57"/>
      <c r="FQ326" s="57"/>
      <c r="FR326" s="57"/>
      <c r="FS326" s="57"/>
      <c r="FT326" s="57"/>
      <c r="FU326" s="57"/>
      <c r="FV326" s="57"/>
      <c r="FW326" s="57"/>
      <c r="FX326" s="57"/>
      <c r="FY326" s="57"/>
      <c r="FZ326" s="57"/>
      <c r="GA326" s="57"/>
      <c r="GB326" s="57"/>
      <c r="GC326" s="57"/>
      <c r="GD326" s="57"/>
      <c r="GE326" s="57"/>
      <c r="GF326" s="57"/>
      <c r="GG326" s="57"/>
      <c r="GH326" s="57"/>
      <c r="GI326" s="57"/>
      <c r="GJ326" s="57"/>
      <c r="GK326" s="57"/>
      <c r="GL326" s="57"/>
      <c r="GM326" s="57"/>
      <c r="GN326" s="57"/>
      <c r="GO326" s="57"/>
      <c r="GP326" s="57"/>
      <c r="GQ326" s="57"/>
      <c r="GR326" s="57"/>
      <c r="GS326" s="57"/>
      <c r="GT326" s="57"/>
      <c r="GU326" s="57"/>
      <c r="GV326" s="57"/>
      <c r="GW326" s="57"/>
      <c r="GX326" s="57"/>
      <c r="GY326" s="57"/>
      <c r="GZ326" s="57"/>
      <c r="HA326" s="57"/>
      <c r="HB326" s="57"/>
      <c r="HC326" s="57"/>
      <c r="HD326" s="57"/>
      <c r="HE326" s="57"/>
      <c r="HF326" s="57"/>
      <c r="HG326" s="57"/>
      <c r="HH326" s="57"/>
      <c r="HI326" s="57"/>
      <c r="HJ326" s="57"/>
      <c r="HK326" s="57"/>
      <c r="HL326" s="57"/>
      <c r="HM326" s="57"/>
      <c r="HN326" s="57"/>
      <c r="HO326" s="57"/>
      <c r="HP326" s="57"/>
      <c r="HQ326" s="57"/>
      <c r="HR326" s="57"/>
      <c r="HS326" s="57"/>
      <c r="HT326" s="57"/>
      <c r="HU326" s="57"/>
      <c r="HV326" s="57"/>
      <c r="HW326" s="57"/>
      <c r="HX326" s="57"/>
      <c r="HY326" s="57"/>
      <c r="HZ326" s="57"/>
      <c r="IA326" s="57"/>
      <c r="IB326" s="57"/>
      <c r="IC326" s="57"/>
      <c r="ID326" s="57"/>
      <c r="IE326" s="57"/>
      <c r="IF326" s="57"/>
      <c r="IG326" s="57"/>
      <c r="IH326" s="57"/>
      <c r="II326" s="57"/>
      <c r="IJ326" s="57"/>
      <c r="IK326" s="57"/>
      <c r="IL326" s="57"/>
      <c r="IM326" s="57"/>
      <c r="IN326" s="57"/>
      <c r="IO326" s="57"/>
      <c r="IP326" s="57"/>
      <c r="IQ326" s="57"/>
      <c r="IR326" s="57"/>
      <c r="IS326" s="57"/>
      <c r="IT326" s="57"/>
      <c r="IU326" s="57"/>
      <c r="IV326" s="57"/>
      <c r="IW326" s="57"/>
      <c r="IX326" s="57"/>
      <c r="IY326" s="57"/>
      <c r="IZ326" s="57"/>
      <c r="JA326" s="57"/>
      <c r="JB326" s="57"/>
      <c r="JC326" s="57"/>
      <c r="JD326" s="57"/>
      <c r="JE326" s="57"/>
      <c r="JF326" s="57"/>
      <c r="JG326" s="57"/>
      <c r="JH326" s="57"/>
      <c r="JI326" s="57"/>
      <c r="JJ326" s="57"/>
      <c r="JK326" s="57"/>
      <c r="JL326" s="57"/>
      <c r="JM326" s="57"/>
      <c r="JN326" s="57"/>
      <c r="JO326" s="57"/>
      <c r="JP326" s="57"/>
      <c r="JQ326" s="57"/>
      <c r="JR326" s="57"/>
      <c r="JS326" s="57"/>
      <c r="JT326" s="57"/>
      <c r="JU326" s="57"/>
      <c r="JV326" s="57"/>
      <c r="JW326" s="57"/>
      <c r="JX326" s="57"/>
      <c r="JY326" s="57"/>
      <c r="JZ326" s="57"/>
      <c r="KA326" s="57"/>
      <c r="KB326" s="57"/>
      <c r="KC326" s="57"/>
      <c r="KD326" s="57"/>
      <c r="KE326" s="57"/>
      <c r="KF326" s="57"/>
      <c r="KG326" s="57"/>
      <c r="KH326" s="57"/>
      <c r="KI326" s="57"/>
      <c r="KJ326" s="57"/>
      <c r="KK326" s="57"/>
      <c r="KL326" s="57"/>
      <c r="KM326" s="57"/>
      <c r="KN326" s="57"/>
      <c r="KO326" s="57"/>
      <c r="KP326" s="57"/>
      <c r="KQ326" s="57"/>
      <c r="KR326" s="57"/>
      <c r="KS326" s="57"/>
      <c r="KT326" s="57"/>
      <c r="KU326" s="57"/>
      <c r="KV326" s="57"/>
      <c r="KW326" s="57"/>
      <c r="KX326" s="57"/>
      <c r="KY326" s="57"/>
      <c r="KZ326" s="57"/>
      <c r="LA326" s="57"/>
      <c r="LB326" s="57"/>
      <c r="LC326" s="57"/>
      <c r="LD326" s="57"/>
      <c r="LE326" s="57"/>
      <c r="LF326" s="57"/>
      <c r="LG326" s="57"/>
      <c r="LH326" s="57"/>
      <c r="LI326" s="57"/>
      <c r="LJ326" s="57"/>
      <c r="LK326" s="57"/>
      <c r="LL326" s="57"/>
      <c r="LM326" s="57"/>
      <c r="LN326" s="57"/>
      <c r="LO326" s="57"/>
      <c r="LP326" s="57"/>
      <c r="LQ326" s="57"/>
      <c r="LR326" s="57"/>
      <c r="LS326" s="57"/>
      <c r="LT326" s="57"/>
      <c r="LU326" s="57"/>
      <c r="LV326" s="57"/>
      <c r="LW326" s="57"/>
      <c r="LX326" s="57"/>
      <c r="LY326" s="57"/>
      <c r="LZ326" s="57"/>
      <c r="MA326" s="57"/>
      <c r="MB326" s="57"/>
      <c r="MC326" s="57"/>
      <c r="MD326" s="57"/>
      <c r="ME326" s="57"/>
      <c r="MF326" s="57"/>
      <c r="MG326" s="57"/>
      <c r="MH326" s="57"/>
      <c r="MI326" s="57"/>
      <c r="MJ326" s="57"/>
      <c r="MK326" s="57"/>
      <c r="ML326" s="57"/>
      <c r="MM326" s="57"/>
      <c r="MN326" s="57"/>
      <c r="MO326" s="57"/>
      <c r="MP326" s="57"/>
      <c r="MQ326" s="57"/>
      <c r="MR326" s="57"/>
      <c r="MS326" s="57"/>
      <c r="MT326" s="57"/>
      <c r="MU326" s="57"/>
      <c r="MV326" s="57"/>
      <c r="MW326" s="57"/>
      <c r="MX326" s="57"/>
      <c r="MY326" s="57"/>
      <c r="MZ326" s="57"/>
      <c r="NA326" s="57"/>
      <c r="NB326" s="57"/>
      <c r="NC326" s="57"/>
      <c r="ND326" s="57"/>
      <c r="NE326" s="57"/>
      <c r="NF326" s="57"/>
      <c r="NG326" s="57"/>
      <c r="NH326" s="57"/>
      <c r="NI326" s="57"/>
      <c r="NJ326" s="57"/>
      <c r="NK326" s="57"/>
      <c r="NL326" s="57"/>
      <c r="NM326" s="57"/>
      <c r="NN326" s="57"/>
      <c r="NO326" s="57"/>
      <c r="NP326" s="57"/>
      <c r="NQ326" s="57"/>
      <c r="NR326" s="57"/>
      <c r="NS326" s="57"/>
      <c r="NT326" s="57"/>
      <c r="NU326" s="57"/>
      <c r="NV326" s="57"/>
      <c r="NW326" s="57"/>
      <c r="NX326" s="57"/>
      <c r="NY326" s="57"/>
      <c r="NZ326" s="57"/>
      <c r="OA326" s="57"/>
      <c r="OB326" s="57"/>
      <c r="OC326" s="57"/>
      <c r="OD326" s="57"/>
      <c r="OE326" s="57"/>
      <c r="OF326" s="57"/>
      <c r="OG326" s="57"/>
      <c r="OH326" s="57"/>
      <c r="OI326" s="57"/>
      <c r="OJ326" s="57"/>
      <c r="OK326" s="57"/>
      <c r="OL326" s="57"/>
      <c r="OM326" s="57"/>
      <c r="ON326" s="57"/>
      <c r="OO326" s="57"/>
      <c r="OP326" s="57"/>
      <c r="OQ326" s="57"/>
      <c r="OR326" s="57"/>
      <c r="OS326" s="57"/>
      <c r="OT326" s="57"/>
      <c r="OU326" s="57"/>
      <c r="OV326" s="57"/>
      <c r="OW326" s="57"/>
      <c r="OX326" s="57"/>
      <c r="OY326" s="57"/>
      <c r="OZ326" s="57"/>
    </row>
    <row r="327" spans="1:416" s="1" customFormat="1" ht="26.25">
      <c r="A327" s="57"/>
      <c r="B327" s="57"/>
      <c r="C327" s="57"/>
      <c r="D327" s="57"/>
      <c r="E327" s="57"/>
      <c r="F327" s="57"/>
      <c r="G327" s="87"/>
      <c r="H327" s="57"/>
      <c r="I327" s="57"/>
      <c r="J327" s="57"/>
      <c r="K327" s="57"/>
      <c r="L327" s="57"/>
      <c r="M327" s="57"/>
      <c r="N327" s="57"/>
      <c r="O327" s="57"/>
      <c r="P327" s="57"/>
      <c r="Q327" s="57"/>
      <c r="R327" s="57"/>
      <c r="S327" s="57"/>
      <c r="T327" s="57"/>
      <c r="U327" s="57"/>
      <c r="V327" s="57"/>
      <c r="W327" s="57"/>
      <c r="X327" s="57"/>
      <c r="Y327" s="57"/>
      <c r="Z327" s="57"/>
      <c r="AA327" s="57"/>
      <c r="AB327" s="57"/>
      <c r="AC327" s="57"/>
      <c r="AD327" s="57"/>
      <c r="AE327" s="57"/>
      <c r="AF327" s="57"/>
      <c r="AG327" s="57"/>
      <c r="AH327" s="57"/>
      <c r="AI327" s="57"/>
      <c r="AJ327" s="57"/>
      <c r="AK327" s="57"/>
      <c r="AL327" s="57"/>
      <c r="AM327" s="57"/>
      <c r="AN327" s="57"/>
      <c r="AO327" s="57"/>
      <c r="AP327" s="57"/>
      <c r="AQ327" s="57"/>
      <c r="AR327" s="57"/>
      <c r="AS327" s="57"/>
      <c r="AT327" s="57"/>
      <c r="AU327" s="57"/>
      <c r="AV327" s="57"/>
      <c r="AW327" s="57"/>
      <c r="AX327" s="57"/>
      <c r="AY327" s="57"/>
      <c r="AZ327" s="57"/>
      <c r="BA327" s="57"/>
      <c r="BB327" s="57"/>
      <c r="BC327" s="57"/>
      <c r="BD327" s="57"/>
      <c r="BE327" s="57"/>
      <c r="BF327" s="57"/>
      <c r="BG327" s="57"/>
      <c r="BH327" s="57"/>
      <c r="BI327" s="57"/>
      <c r="BJ327" s="57"/>
      <c r="BK327" s="57"/>
      <c r="BL327" s="57"/>
      <c r="BM327" s="57"/>
      <c r="BN327" s="57"/>
      <c r="BO327" s="57"/>
      <c r="BP327" s="57"/>
      <c r="BQ327" s="57"/>
      <c r="BR327" s="57"/>
      <c r="BS327" s="57"/>
      <c r="BT327" s="57"/>
      <c r="BU327" s="57"/>
      <c r="BV327" s="57"/>
      <c r="BW327" s="57"/>
      <c r="BX327" s="57"/>
      <c r="BY327" s="57"/>
      <c r="BZ327" s="57"/>
      <c r="CA327" s="57"/>
      <c r="CB327" s="57"/>
      <c r="CC327" s="57"/>
      <c r="CD327" s="57"/>
      <c r="CE327" s="57"/>
      <c r="CF327" s="57"/>
      <c r="CG327" s="57"/>
      <c r="CH327" s="57"/>
      <c r="CI327" s="57"/>
      <c r="CJ327" s="57"/>
      <c r="CK327" s="57"/>
      <c r="CL327" s="57"/>
      <c r="CM327" s="57"/>
      <c r="CN327" s="57"/>
      <c r="CO327" s="57"/>
      <c r="CP327" s="57"/>
      <c r="CQ327" s="57"/>
      <c r="CR327" s="57"/>
      <c r="CS327" s="57"/>
      <c r="CT327" s="57"/>
      <c r="CU327" s="57"/>
      <c r="CV327" s="57"/>
      <c r="CW327" s="57"/>
      <c r="CX327" s="57"/>
      <c r="CY327" s="57"/>
      <c r="CZ327" s="57"/>
      <c r="DA327" s="57"/>
      <c r="DB327" s="57"/>
      <c r="DC327" s="57"/>
      <c r="DD327" s="57"/>
      <c r="DE327" s="57"/>
      <c r="DF327" s="57"/>
      <c r="DG327" s="57"/>
      <c r="DH327" s="57"/>
      <c r="DI327" s="57"/>
      <c r="DJ327" s="57"/>
      <c r="DK327" s="57"/>
      <c r="DL327" s="57"/>
      <c r="DM327" s="57"/>
      <c r="DN327" s="57"/>
      <c r="DO327" s="57"/>
      <c r="DP327" s="57"/>
      <c r="DQ327" s="57"/>
      <c r="DR327" s="57"/>
      <c r="DS327" s="57"/>
      <c r="DT327" s="57"/>
      <c r="DU327" s="57"/>
      <c r="DV327" s="57"/>
      <c r="DW327" s="57"/>
      <c r="DX327" s="57"/>
      <c r="DY327" s="57"/>
      <c r="DZ327" s="57"/>
      <c r="EA327" s="57"/>
      <c r="EB327" s="57"/>
      <c r="EC327" s="57"/>
      <c r="ED327" s="57"/>
      <c r="EE327" s="57"/>
      <c r="EF327" s="57"/>
      <c r="EG327" s="57"/>
      <c r="EH327" s="57"/>
      <c r="EI327" s="57"/>
      <c r="EJ327" s="57"/>
      <c r="EK327" s="57"/>
      <c r="EL327" s="57"/>
      <c r="EM327" s="57"/>
      <c r="EN327" s="57"/>
      <c r="EO327" s="57"/>
      <c r="EP327" s="57"/>
      <c r="EQ327" s="57"/>
      <c r="ER327" s="57"/>
      <c r="ES327" s="57"/>
      <c r="ET327" s="57"/>
      <c r="EU327" s="57"/>
      <c r="EV327" s="57"/>
      <c r="EW327" s="57"/>
      <c r="EX327" s="57"/>
      <c r="EY327" s="57"/>
      <c r="EZ327" s="57"/>
      <c r="FA327" s="57"/>
      <c r="FB327" s="57"/>
      <c r="FC327" s="57"/>
      <c r="FD327" s="57"/>
      <c r="FE327" s="57"/>
      <c r="FF327" s="57"/>
      <c r="FG327" s="57"/>
      <c r="FH327" s="57"/>
      <c r="FI327" s="57"/>
      <c r="FJ327" s="57"/>
      <c r="FK327" s="57"/>
      <c r="FL327" s="57"/>
      <c r="FM327" s="57"/>
      <c r="FN327" s="57"/>
      <c r="FO327" s="57"/>
      <c r="FP327" s="57"/>
      <c r="FQ327" s="57"/>
      <c r="FR327" s="57"/>
      <c r="FS327" s="57"/>
      <c r="FT327" s="57"/>
      <c r="FU327" s="57"/>
      <c r="FV327" s="57"/>
      <c r="FW327" s="57"/>
      <c r="FX327" s="57"/>
      <c r="FY327" s="57"/>
      <c r="FZ327" s="57"/>
      <c r="GA327" s="57"/>
      <c r="GB327" s="57"/>
      <c r="GC327" s="57"/>
      <c r="GD327" s="57"/>
      <c r="GE327" s="57"/>
      <c r="GF327" s="57"/>
      <c r="GG327" s="57"/>
      <c r="GH327" s="57"/>
      <c r="GI327" s="57"/>
      <c r="GJ327" s="57"/>
      <c r="GK327" s="57"/>
      <c r="GL327" s="57"/>
      <c r="GM327" s="57"/>
      <c r="GN327" s="57"/>
      <c r="GO327" s="57"/>
      <c r="GP327" s="57"/>
      <c r="GQ327" s="57"/>
      <c r="GR327" s="57"/>
      <c r="GS327" s="57"/>
      <c r="GT327" s="57"/>
      <c r="GU327" s="57"/>
      <c r="GV327" s="57"/>
      <c r="GW327" s="57"/>
      <c r="GX327" s="57"/>
      <c r="GY327" s="57"/>
      <c r="GZ327" s="57"/>
      <c r="HA327" s="57"/>
      <c r="HB327" s="57"/>
      <c r="HC327" s="57"/>
      <c r="HD327" s="57"/>
      <c r="HE327" s="57"/>
      <c r="HF327" s="57"/>
      <c r="HG327" s="57"/>
      <c r="HH327" s="57"/>
      <c r="HI327" s="57"/>
      <c r="HJ327" s="57"/>
      <c r="HK327" s="57"/>
      <c r="HL327" s="57"/>
      <c r="HM327" s="57"/>
      <c r="HN327" s="57"/>
      <c r="HO327" s="57"/>
      <c r="HP327" s="57"/>
      <c r="HQ327" s="57"/>
      <c r="HR327" s="57"/>
      <c r="HS327" s="57"/>
      <c r="HT327" s="57"/>
      <c r="HU327" s="57"/>
      <c r="HV327" s="57"/>
      <c r="HW327" s="57"/>
      <c r="HX327" s="57"/>
      <c r="HY327" s="57"/>
      <c r="HZ327" s="57"/>
      <c r="IA327" s="57"/>
      <c r="IB327" s="57"/>
      <c r="IC327" s="57"/>
      <c r="ID327" s="57"/>
      <c r="IE327" s="57"/>
      <c r="IF327" s="57"/>
      <c r="IG327" s="57"/>
      <c r="IH327" s="57"/>
      <c r="II327" s="57"/>
      <c r="IJ327" s="57"/>
      <c r="IK327" s="57"/>
      <c r="IL327" s="57"/>
      <c r="IM327" s="57"/>
      <c r="IN327" s="57"/>
      <c r="IO327" s="57"/>
      <c r="IP327" s="57"/>
      <c r="IQ327" s="57"/>
      <c r="IR327" s="57"/>
      <c r="IS327" s="57"/>
      <c r="IT327" s="57"/>
      <c r="IU327" s="57"/>
      <c r="IV327" s="57"/>
      <c r="IW327" s="57"/>
      <c r="IX327" s="57"/>
      <c r="IY327" s="57"/>
      <c r="IZ327" s="57"/>
      <c r="JA327" s="57"/>
      <c r="JB327" s="57"/>
      <c r="JC327" s="57"/>
      <c r="JD327" s="57"/>
      <c r="JE327" s="57"/>
      <c r="JF327" s="57"/>
      <c r="JG327" s="57"/>
      <c r="JH327" s="57"/>
      <c r="JI327" s="57"/>
      <c r="JJ327" s="57"/>
      <c r="JK327" s="57"/>
      <c r="JL327" s="57"/>
      <c r="JM327" s="57"/>
      <c r="JN327" s="57"/>
      <c r="JO327" s="57"/>
      <c r="JP327" s="57"/>
      <c r="JQ327" s="57"/>
      <c r="JR327" s="57"/>
      <c r="JS327" s="57"/>
      <c r="JT327" s="57"/>
      <c r="JU327" s="57"/>
      <c r="JV327" s="57"/>
      <c r="JW327" s="57"/>
      <c r="JX327" s="57"/>
      <c r="JY327" s="57"/>
      <c r="JZ327" s="57"/>
      <c r="KA327" s="57"/>
      <c r="KB327" s="57"/>
      <c r="KC327" s="57"/>
      <c r="KD327" s="57"/>
      <c r="KE327" s="57"/>
      <c r="KF327" s="57"/>
      <c r="KG327" s="57"/>
      <c r="KH327" s="57"/>
      <c r="KI327" s="57"/>
      <c r="KJ327" s="57"/>
      <c r="KK327" s="57"/>
      <c r="KL327" s="57"/>
      <c r="KM327" s="57"/>
      <c r="KN327" s="57"/>
      <c r="KO327" s="57"/>
      <c r="KP327" s="57"/>
      <c r="KQ327" s="57"/>
      <c r="KR327" s="57"/>
      <c r="KS327" s="57"/>
      <c r="KT327" s="57"/>
      <c r="KU327" s="57"/>
      <c r="KV327" s="57"/>
      <c r="KW327" s="57"/>
      <c r="KX327" s="57"/>
      <c r="KY327" s="57"/>
      <c r="KZ327" s="57"/>
      <c r="LA327" s="57"/>
      <c r="LB327" s="57"/>
      <c r="LC327" s="57"/>
      <c r="LD327" s="57"/>
      <c r="LE327" s="57"/>
      <c r="LF327" s="57"/>
      <c r="LG327" s="57"/>
      <c r="LH327" s="57"/>
      <c r="LI327" s="57"/>
      <c r="LJ327" s="57"/>
      <c r="LK327" s="57"/>
      <c r="LL327" s="57"/>
      <c r="LM327" s="57"/>
      <c r="LN327" s="57"/>
      <c r="LO327" s="57"/>
      <c r="LP327" s="57"/>
      <c r="LQ327" s="57"/>
      <c r="LR327" s="57"/>
      <c r="LS327" s="57"/>
      <c r="LT327" s="57"/>
      <c r="LU327" s="57"/>
      <c r="LV327" s="57"/>
      <c r="LW327" s="57"/>
      <c r="LX327" s="57"/>
      <c r="LY327" s="57"/>
      <c r="LZ327" s="57"/>
      <c r="MA327" s="57"/>
      <c r="MB327" s="57"/>
      <c r="MC327" s="57"/>
      <c r="MD327" s="57"/>
      <c r="ME327" s="57"/>
      <c r="MF327" s="57"/>
      <c r="MG327" s="57"/>
      <c r="MH327" s="57"/>
      <c r="MI327" s="57"/>
      <c r="MJ327" s="57"/>
      <c r="MK327" s="57"/>
      <c r="ML327" s="57"/>
      <c r="MM327" s="57"/>
      <c r="MN327" s="57"/>
      <c r="MO327" s="57"/>
      <c r="MP327" s="57"/>
      <c r="MQ327" s="57"/>
      <c r="MR327" s="57"/>
      <c r="MS327" s="57"/>
      <c r="MT327" s="57"/>
      <c r="MU327" s="57"/>
      <c r="MV327" s="57"/>
      <c r="MW327" s="57"/>
      <c r="MX327" s="57"/>
      <c r="MY327" s="57"/>
      <c r="MZ327" s="57"/>
      <c r="NA327" s="57"/>
      <c r="NB327" s="57"/>
      <c r="NC327" s="57"/>
      <c r="ND327" s="57"/>
      <c r="NE327" s="57"/>
      <c r="NF327" s="57"/>
      <c r="NG327" s="57"/>
      <c r="NH327" s="57"/>
      <c r="NI327" s="57"/>
      <c r="NJ327" s="57"/>
      <c r="NK327" s="57"/>
      <c r="NL327" s="57"/>
      <c r="NM327" s="57"/>
      <c r="NN327" s="57"/>
      <c r="NO327" s="57"/>
      <c r="NP327" s="57"/>
      <c r="NQ327" s="57"/>
      <c r="NR327" s="57"/>
      <c r="NS327" s="57"/>
      <c r="NT327" s="57"/>
      <c r="NU327" s="57"/>
      <c r="NV327" s="57"/>
      <c r="NW327" s="57"/>
      <c r="NX327" s="57"/>
      <c r="NY327" s="57"/>
      <c r="NZ327" s="57"/>
      <c r="OA327" s="57"/>
      <c r="OB327" s="57"/>
      <c r="OC327" s="57"/>
      <c r="OD327" s="57"/>
      <c r="OE327" s="57"/>
      <c r="OF327" s="57"/>
      <c r="OG327" s="57"/>
      <c r="OH327" s="57"/>
      <c r="OI327" s="57"/>
      <c r="OJ327" s="57"/>
      <c r="OK327" s="57"/>
      <c r="OL327" s="57"/>
      <c r="OM327" s="57"/>
      <c r="ON327" s="57"/>
      <c r="OO327" s="57"/>
      <c r="OP327" s="57"/>
      <c r="OQ327" s="57"/>
      <c r="OR327" s="57"/>
      <c r="OS327" s="57"/>
      <c r="OT327" s="57"/>
      <c r="OU327" s="57"/>
      <c r="OV327" s="57"/>
      <c r="OW327" s="57"/>
      <c r="OX327" s="57"/>
      <c r="OY327" s="57"/>
      <c r="OZ327" s="57"/>
    </row>
    <row r="328" spans="1:416" s="1" customFormat="1" ht="26.25">
      <c r="A328" s="57"/>
      <c r="B328" s="57"/>
      <c r="C328" s="57"/>
      <c r="D328" s="57"/>
      <c r="E328" s="57"/>
      <c r="F328" s="57"/>
      <c r="G328" s="87"/>
      <c r="H328" s="57"/>
      <c r="I328" s="57"/>
      <c r="J328" s="57"/>
      <c r="K328" s="57"/>
      <c r="L328" s="57"/>
      <c r="M328" s="57"/>
      <c r="N328" s="57"/>
      <c r="O328" s="57"/>
      <c r="P328" s="57"/>
      <c r="Q328" s="57"/>
      <c r="R328" s="57"/>
      <c r="S328" s="57"/>
      <c r="T328" s="57"/>
      <c r="U328" s="57"/>
      <c r="V328" s="57"/>
      <c r="W328" s="57"/>
      <c r="X328" s="57"/>
      <c r="Y328" s="57"/>
      <c r="Z328" s="57"/>
      <c r="AA328" s="57"/>
      <c r="AB328" s="57"/>
      <c r="AC328" s="57"/>
      <c r="AD328" s="57"/>
      <c r="AE328" s="57"/>
      <c r="AF328" s="57"/>
      <c r="AG328" s="57"/>
      <c r="AH328" s="57"/>
      <c r="AI328" s="57"/>
      <c r="AJ328" s="57"/>
      <c r="AK328" s="57"/>
      <c r="AL328" s="57"/>
      <c r="AM328" s="57"/>
      <c r="AN328" s="57"/>
      <c r="AO328" s="57"/>
      <c r="AP328" s="57"/>
      <c r="AQ328" s="57"/>
      <c r="AR328" s="57"/>
      <c r="AS328" s="57"/>
      <c r="AT328" s="57"/>
      <c r="AU328" s="57"/>
      <c r="AV328" s="57"/>
      <c r="AW328" s="57"/>
      <c r="AX328" s="57"/>
      <c r="AY328" s="57"/>
      <c r="AZ328" s="57"/>
      <c r="BA328" s="57"/>
      <c r="BB328" s="57"/>
      <c r="BC328" s="57"/>
      <c r="BD328" s="57"/>
      <c r="BE328" s="57"/>
      <c r="BF328" s="57"/>
      <c r="BG328" s="57"/>
      <c r="BH328" s="57"/>
      <c r="BI328" s="57"/>
      <c r="BJ328" s="57"/>
      <c r="BK328" s="57"/>
      <c r="BL328" s="57"/>
      <c r="BM328" s="57"/>
      <c r="BN328" s="57"/>
      <c r="BO328" s="57"/>
      <c r="BP328" s="57"/>
      <c r="BQ328" s="57"/>
      <c r="BR328" s="57"/>
      <c r="BS328" s="57"/>
      <c r="BT328" s="57"/>
      <c r="BU328" s="57"/>
      <c r="BV328" s="57"/>
      <c r="BW328" s="57"/>
      <c r="BX328" s="57"/>
      <c r="BY328" s="57"/>
      <c r="BZ328" s="57"/>
      <c r="CA328" s="57"/>
      <c r="CB328" s="57"/>
      <c r="CC328" s="57"/>
      <c r="CD328" s="57"/>
      <c r="CE328" s="57"/>
      <c r="CF328" s="57"/>
      <c r="CG328" s="57"/>
      <c r="CH328" s="57"/>
      <c r="CI328" s="57"/>
      <c r="CJ328" s="57"/>
      <c r="CK328" s="57"/>
      <c r="CL328" s="57"/>
      <c r="CM328" s="57"/>
      <c r="CN328" s="57"/>
      <c r="CO328" s="57"/>
      <c r="CP328" s="57"/>
      <c r="CQ328" s="57"/>
      <c r="CR328" s="57"/>
      <c r="CS328" s="57"/>
      <c r="CT328" s="57"/>
      <c r="CU328" s="57"/>
      <c r="CV328" s="57"/>
      <c r="CW328" s="57"/>
      <c r="CX328" s="57"/>
      <c r="CY328" s="57"/>
      <c r="CZ328" s="57"/>
      <c r="DA328" s="57"/>
      <c r="DB328" s="57"/>
      <c r="DC328" s="57"/>
      <c r="DD328" s="57"/>
      <c r="DE328" s="57"/>
      <c r="DF328" s="57"/>
      <c r="DG328" s="57"/>
      <c r="DH328" s="57"/>
      <c r="DI328" s="57"/>
      <c r="DJ328" s="57"/>
      <c r="DK328" s="57"/>
      <c r="DL328" s="57"/>
      <c r="DM328" s="57"/>
      <c r="DN328" s="57"/>
      <c r="DO328" s="57"/>
      <c r="DP328" s="57"/>
      <c r="DQ328" s="57"/>
      <c r="DR328" s="57"/>
      <c r="DS328" s="57"/>
      <c r="DT328" s="57"/>
      <c r="DU328" s="57"/>
      <c r="DV328" s="57"/>
      <c r="DW328" s="57"/>
      <c r="DX328" s="57"/>
      <c r="DY328" s="57"/>
      <c r="DZ328" s="57"/>
      <c r="EA328" s="57"/>
      <c r="EB328" s="57"/>
      <c r="EC328" s="57"/>
      <c r="ED328" s="57"/>
      <c r="EE328" s="57"/>
      <c r="EF328" s="57"/>
      <c r="EG328" s="57"/>
      <c r="EH328" s="57"/>
      <c r="EI328" s="57"/>
      <c r="EJ328" s="57"/>
      <c r="EK328" s="57"/>
      <c r="EL328" s="57"/>
      <c r="EM328" s="57"/>
      <c r="EN328" s="57"/>
      <c r="EO328" s="57"/>
      <c r="EP328" s="57"/>
      <c r="EQ328" s="57"/>
      <c r="ER328" s="57"/>
      <c r="ES328" s="57"/>
      <c r="ET328" s="57"/>
      <c r="EU328" s="57"/>
      <c r="EV328" s="57"/>
      <c r="EW328" s="57"/>
      <c r="EX328" s="57"/>
      <c r="EY328" s="57"/>
      <c r="EZ328" s="57"/>
      <c r="FA328" s="57"/>
      <c r="FB328" s="57"/>
      <c r="FC328" s="57"/>
      <c r="FD328" s="57"/>
      <c r="FE328" s="57"/>
      <c r="FF328" s="57"/>
      <c r="FG328" s="57"/>
      <c r="FH328" s="57"/>
      <c r="FI328" s="57"/>
      <c r="FJ328" s="57"/>
      <c r="FK328" s="57"/>
      <c r="FL328" s="57"/>
      <c r="FM328" s="57"/>
      <c r="FN328" s="57"/>
      <c r="FO328" s="57"/>
      <c r="FP328" s="57"/>
      <c r="FQ328" s="57"/>
      <c r="FR328" s="57"/>
      <c r="FS328" s="57"/>
      <c r="FT328" s="57"/>
      <c r="FU328" s="57"/>
      <c r="FV328" s="57"/>
      <c r="FW328" s="57"/>
      <c r="FX328" s="57"/>
      <c r="FY328" s="57"/>
      <c r="FZ328" s="57"/>
      <c r="GA328" s="57"/>
      <c r="GB328" s="57"/>
      <c r="GC328" s="57"/>
      <c r="GD328" s="57"/>
      <c r="GE328" s="57"/>
      <c r="GF328" s="57"/>
      <c r="GG328" s="57"/>
      <c r="GH328" s="57"/>
      <c r="GI328" s="57"/>
      <c r="GJ328" s="57"/>
      <c r="GK328" s="57"/>
      <c r="GL328" s="57"/>
      <c r="GM328" s="57"/>
      <c r="GN328" s="57"/>
      <c r="GO328" s="57"/>
      <c r="GP328" s="57"/>
      <c r="GQ328" s="57"/>
      <c r="GR328" s="57"/>
      <c r="GS328" s="57"/>
      <c r="GT328" s="57"/>
      <c r="GU328" s="57"/>
      <c r="GV328" s="57"/>
      <c r="GW328" s="57"/>
      <c r="GX328" s="57"/>
      <c r="GY328" s="57"/>
      <c r="GZ328" s="57"/>
      <c r="HA328" s="57"/>
      <c r="HB328" s="57"/>
      <c r="HC328" s="57"/>
      <c r="HD328" s="57"/>
      <c r="HE328" s="57"/>
      <c r="HF328" s="57"/>
      <c r="HG328" s="57"/>
      <c r="HH328" s="57"/>
      <c r="HI328" s="57"/>
      <c r="HJ328" s="57"/>
      <c r="HK328" s="57"/>
      <c r="HL328" s="57"/>
      <c r="HM328" s="57"/>
      <c r="HN328" s="57"/>
      <c r="HO328" s="57"/>
      <c r="HP328" s="57"/>
      <c r="HQ328" s="57"/>
      <c r="HR328" s="57"/>
      <c r="HS328" s="57"/>
      <c r="HT328" s="57"/>
      <c r="HU328" s="57"/>
      <c r="HV328" s="57"/>
      <c r="HW328" s="57"/>
      <c r="HX328" s="57"/>
      <c r="HY328" s="57"/>
      <c r="HZ328" s="57"/>
      <c r="IA328" s="57"/>
      <c r="IB328" s="57"/>
      <c r="IC328" s="57"/>
      <c r="ID328" s="57"/>
      <c r="IE328" s="57"/>
      <c r="IF328" s="57"/>
      <c r="IG328" s="57"/>
      <c r="IH328" s="57"/>
      <c r="II328" s="57"/>
      <c r="IJ328" s="57"/>
      <c r="IK328" s="57"/>
      <c r="IL328" s="57"/>
      <c r="IM328" s="57"/>
      <c r="IN328" s="57"/>
      <c r="IO328" s="57"/>
      <c r="IP328" s="57"/>
      <c r="IQ328" s="57"/>
      <c r="IR328" s="57"/>
      <c r="IS328" s="57"/>
      <c r="IT328" s="57"/>
      <c r="IU328" s="57"/>
      <c r="IV328" s="57"/>
      <c r="IW328" s="57"/>
      <c r="IX328" s="57"/>
      <c r="IY328" s="57"/>
      <c r="IZ328" s="57"/>
      <c r="JA328" s="57"/>
      <c r="JB328" s="57"/>
      <c r="JC328" s="57"/>
      <c r="JD328" s="57"/>
      <c r="JE328" s="57"/>
      <c r="JF328" s="57"/>
      <c r="JG328" s="57"/>
      <c r="JH328" s="57"/>
      <c r="JI328" s="57"/>
      <c r="JJ328" s="57"/>
      <c r="JK328" s="57"/>
      <c r="JL328" s="57"/>
      <c r="JM328" s="57"/>
      <c r="JN328" s="57"/>
      <c r="JO328" s="57"/>
      <c r="JP328" s="57"/>
      <c r="JQ328" s="57"/>
      <c r="JR328" s="57"/>
      <c r="JS328" s="57"/>
      <c r="JT328" s="57"/>
      <c r="JU328" s="57"/>
      <c r="JV328" s="57"/>
      <c r="JW328" s="57"/>
      <c r="JX328" s="57"/>
      <c r="JY328" s="57"/>
      <c r="JZ328" s="57"/>
      <c r="KA328" s="57"/>
      <c r="KB328" s="57"/>
      <c r="KC328" s="57"/>
      <c r="KD328" s="57"/>
      <c r="KE328" s="57"/>
      <c r="KF328" s="57"/>
      <c r="KG328" s="57"/>
      <c r="KH328" s="57"/>
      <c r="KI328" s="57"/>
      <c r="KJ328" s="57"/>
      <c r="KK328" s="57"/>
      <c r="KL328" s="57"/>
      <c r="KM328" s="57"/>
      <c r="KN328" s="57"/>
      <c r="KO328" s="57"/>
      <c r="KP328" s="57"/>
      <c r="KQ328" s="57"/>
      <c r="KR328" s="57"/>
      <c r="KS328" s="57"/>
      <c r="KT328" s="57"/>
      <c r="KU328" s="57"/>
      <c r="KV328" s="57"/>
      <c r="KW328" s="57"/>
      <c r="KX328" s="57"/>
      <c r="KY328" s="57"/>
      <c r="KZ328" s="57"/>
      <c r="LA328" s="57"/>
      <c r="LB328" s="57"/>
      <c r="LC328" s="57"/>
      <c r="LD328" s="57"/>
      <c r="LE328" s="57"/>
      <c r="LF328" s="57"/>
      <c r="LG328" s="57"/>
      <c r="LH328" s="57"/>
      <c r="LI328" s="57"/>
      <c r="LJ328" s="57"/>
      <c r="LK328" s="57"/>
      <c r="LL328" s="57"/>
      <c r="LM328" s="57"/>
      <c r="LN328" s="57"/>
      <c r="LO328" s="57"/>
      <c r="LP328" s="57"/>
      <c r="LQ328" s="57"/>
      <c r="LR328" s="57"/>
      <c r="LS328" s="57"/>
      <c r="LT328" s="57"/>
      <c r="LU328" s="57"/>
      <c r="LV328" s="57"/>
      <c r="LW328" s="57"/>
      <c r="LX328" s="57"/>
      <c r="LY328" s="57"/>
      <c r="LZ328" s="57"/>
      <c r="MA328" s="57"/>
      <c r="MB328" s="57"/>
      <c r="MC328" s="57"/>
      <c r="MD328" s="57"/>
      <c r="ME328" s="57"/>
      <c r="MF328" s="57"/>
      <c r="MG328" s="57"/>
      <c r="MH328" s="57"/>
      <c r="MI328" s="57"/>
      <c r="MJ328" s="57"/>
      <c r="MK328" s="57"/>
      <c r="ML328" s="57"/>
      <c r="MM328" s="57"/>
      <c r="MN328" s="57"/>
      <c r="MO328" s="57"/>
      <c r="MP328" s="57"/>
      <c r="MQ328" s="57"/>
      <c r="MR328" s="57"/>
      <c r="MS328" s="57"/>
      <c r="MT328" s="57"/>
      <c r="MU328" s="57"/>
      <c r="MV328" s="57"/>
      <c r="MW328" s="57"/>
      <c r="MX328" s="57"/>
      <c r="MY328" s="57"/>
      <c r="MZ328" s="57"/>
      <c r="NA328" s="57"/>
      <c r="NB328" s="57"/>
      <c r="NC328" s="57"/>
      <c r="ND328" s="57"/>
      <c r="NE328" s="57"/>
      <c r="NF328" s="57"/>
      <c r="NG328" s="57"/>
      <c r="NH328" s="57"/>
      <c r="NI328" s="57"/>
      <c r="NJ328" s="57"/>
      <c r="NK328" s="57"/>
      <c r="NL328" s="57"/>
      <c r="NM328" s="57"/>
      <c r="NN328" s="57"/>
      <c r="NO328" s="57"/>
      <c r="NP328" s="57"/>
      <c r="NQ328" s="57"/>
      <c r="NR328" s="57"/>
      <c r="NS328" s="57"/>
      <c r="NT328" s="57"/>
      <c r="NU328" s="57"/>
      <c r="NV328" s="57"/>
      <c r="NW328" s="57"/>
      <c r="NX328" s="57"/>
      <c r="NY328" s="57"/>
      <c r="NZ328" s="57"/>
      <c r="OA328" s="57"/>
      <c r="OB328" s="57"/>
      <c r="OC328" s="57"/>
      <c r="OD328" s="57"/>
      <c r="OE328" s="57"/>
      <c r="OF328" s="57"/>
      <c r="OG328" s="57"/>
      <c r="OH328" s="57"/>
      <c r="OI328" s="57"/>
      <c r="OJ328" s="57"/>
      <c r="OK328" s="57"/>
      <c r="OL328" s="57"/>
      <c r="OM328" s="57"/>
      <c r="ON328" s="57"/>
      <c r="OO328" s="57"/>
      <c r="OP328" s="57"/>
      <c r="OQ328" s="57"/>
      <c r="OR328" s="57"/>
      <c r="OS328" s="57"/>
      <c r="OT328" s="57"/>
      <c r="OU328" s="57"/>
      <c r="OV328" s="57"/>
      <c r="OW328" s="57"/>
      <c r="OX328" s="57"/>
      <c r="OY328" s="57"/>
      <c r="OZ328" s="57"/>
    </row>
    <row r="329" spans="1:416" s="1" customFormat="1" ht="26.25">
      <c r="A329" s="57"/>
      <c r="B329" s="57"/>
      <c r="C329" s="57"/>
      <c r="D329" s="57"/>
      <c r="E329" s="57"/>
      <c r="F329" s="57"/>
      <c r="G329" s="87"/>
      <c r="H329" s="57"/>
      <c r="I329" s="57"/>
      <c r="J329" s="57"/>
      <c r="K329" s="57"/>
      <c r="L329" s="57"/>
      <c r="M329" s="57"/>
      <c r="N329" s="57"/>
      <c r="O329" s="57"/>
      <c r="P329" s="57"/>
      <c r="Q329" s="57"/>
      <c r="R329" s="57"/>
      <c r="S329" s="57"/>
      <c r="T329" s="57"/>
      <c r="U329" s="57"/>
      <c r="V329" s="57"/>
      <c r="W329" s="57"/>
      <c r="X329" s="57"/>
      <c r="Y329" s="57"/>
      <c r="Z329" s="57"/>
      <c r="AA329" s="57"/>
      <c r="AB329" s="57"/>
      <c r="AC329" s="57"/>
      <c r="AD329" s="57"/>
      <c r="AE329" s="57"/>
      <c r="AF329" s="57"/>
      <c r="AG329" s="57"/>
      <c r="AH329" s="57"/>
      <c r="AI329" s="57"/>
      <c r="AJ329" s="57"/>
      <c r="AK329" s="57"/>
      <c r="AL329" s="57"/>
      <c r="AM329" s="57"/>
      <c r="AN329" s="57"/>
      <c r="AO329" s="57"/>
      <c r="AP329" s="57"/>
      <c r="AQ329" s="57"/>
      <c r="AR329" s="57"/>
      <c r="AS329" s="57"/>
      <c r="AT329" s="57"/>
      <c r="AU329" s="57"/>
      <c r="AV329" s="57"/>
      <c r="AW329" s="57"/>
      <c r="AX329" s="57"/>
      <c r="AY329" s="57"/>
      <c r="AZ329" s="57"/>
      <c r="BA329" s="57"/>
      <c r="BB329" s="57"/>
      <c r="BC329" s="57"/>
      <c r="BD329" s="57"/>
      <c r="BE329" s="57"/>
      <c r="BF329" s="57"/>
      <c r="BG329" s="57"/>
      <c r="BH329" s="57"/>
      <c r="BI329" s="57"/>
      <c r="BJ329" s="57"/>
      <c r="BK329" s="57"/>
      <c r="BL329" s="57"/>
      <c r="BM329" s="57"/>
      <c r="BN329" s="57"/>
      <c r="BO329" s="57"/>
      <c r="BP329" s="57"/>
      <c r="BQ329" s="57"/>
      <c r="BR329" s="57"/>
      <c r="BS329" s="57"/>
      <c r="BT329" s="57"/>
      <c r="BU329" s="57"/>
      <c r="BV329" s="57"/>
      <c r="BW329" s="57"/>
      <c r="BX329" s="57"/>
      <c r="BY329" s="57"/>
      <c r="BZ329" s="57"/>
      <c r="CA329" s="57"/>
      <c r="CB329" s="57"/>
      <c r="CC329" s="57"/>
      <c r="CD329" s="57"/>
      <c r="CE329" s="57"/>
      <c r="CF329" s="57"/>
      <c r="CG329" s="57"/>
      <c r="CH329" s="57"/>
      <c r="CI329" s="57"/>
      <c r="CJ329" s="57"/>
      <c r="CK329" s="57"/>
      <c r="CL329" s="57"/>
      <c r="CM329" s="57"/>
      <c r="CN329" s="57"/>
      <c r="CO329" s="57"/>
      <c r="CP329" s="57"/>
      <c r="CQ329" s="57"/>
      <c r="CR329" s="57"/>
      <c r="CS329" s="57"/>
      <c r="CT329" s="57"/>
      <c r="CU329" s="57"/>
      <c r="CV329" s="57"/>
      <c r="CW329" s="57"/>
      <c r="CX329" s="57"/>
      <c r="CY329" s="57"/>
      <c r="CZ329" s="57"/>
      <c r="DA329" s="57"/>
      <c r="DB329" s="57"/>
      <c r="DC329" s="57"/>
      <c r="DD329" s="57"/>
      <c r="DE329" s="57"/>
      <c r="DF329" s="57"/>
      <c r="DG329" s="57"/>
      <c r="DH329" s="57"/>
      <c r="DI329" s="57"/>
      <c r="DJ329" s="57"/>
      <c r="DK329" s="57"/>
      <c r="DL329" s="57"/>
      <c r="DM329" s="57"/>
      <c r="DN329" s="57"/>
      <c r="DO329" s="57"/>
      <c r="DP329" s="57"/>
      <c r="DQ329" s="57"/>
      <c r="DR329" s="57"/>
      <c r="DS329" s="57"/>
      <c r="DT329" s="57"/>
      <c r="DU329" s="57"/>
      <c r="DV329" s="57"/>
      <c r="DW329" s="57"/>
      <c r="DX329" s="57"/>
      <c r="DY329" s="57"/>
      <c r="DZ329" s="57"/>
      <c r="EA329" s="57"/>
      <c r="EB329" s="57"/>
      <c r="EC329" s="57"/>
      <c r="ED329" s="57"/>
      <c r="EE329" s="57"/>
      <c r="EF329" s="57"/>
      <c r="EG329" s="57"/>
      <c r="EH329" s="57"/>
      <c r="EI329" s="57"/>
      <c r="EJ329" s="57"/>
      <c r="EK329" s="57"/>
      <c r="EL329" s="57"/>
      <c r="EM329" s="57"/>
      <c r="EN329" s="57"/>
      <c r="EO329" s="57"/>
      <c r="EP329" s="57"/>
      <c r="EQ329" s="57"/>
      <c r="ER329" s="57"/>
      <c r="ES329" s="57"/>
      <c r="ET329" s="57"/>
      <c r="EU329" s="57"/>
      <c r="EV329" s="57"/>
      <c r="EW329" s="57"/>
      <c r="EX329" s="57"/>
      <c r="EY329" s="57"/>
      <c r="EZ329" s="57"/>
      <c r="FA329" s="57"/>
      <c r="FB329" s="57"/>
      <c r="FC329" s="57"/>
      <c r="FD329" s="57"/>
      <c r="FE329" s="57"/>
      <c r="FF329" s="57"/>
      <c r="FG329" s="57"/>
      <c r="FH329" s="57"/>
      <c r="FI329" s="57"/>
      <c r="FJ329" s="57"/>
      <c r="FK329" s="57"/>
      <c r="FL329" s="57"/>
      <c r="FM329" s="57"/>
      <c r="FN329" s="57"/>
      <c r="FO329" s="57"/>
      <c r="FP329" s="57"/>
      <c r="FQ329" s="57"/>
      <c r="FR329" s="57"/>
      <c r="FS329" s="57"/>
      <c r="FT329" s="57"/>
      <c r="FU329" s="57"/>
      <c r="FV329" s="57"/>
      <c r="FW329" s="57"/>
      <c r="FX329" s="57"/>
      <c r="FY329" s="57"/>
      <c r="FZ329" s="57"/>
      <c r="GA329" s="57"/>
      <c r="GB329" s="57"/>
      <c r="GC329" s="57"/>
      <c r="GD329" s="57"/>
      <c r="GE329" s="57"/>
      <c r="GF329" s="57"/>
      <c r="GG329" s="57"/>
      <c r="GH329" s="57"/>
      <c r="GI329" s="57"/>
      <c r="GJ329" s="57"/>
      <c r="GK329" s="57"/>
      <c r="GL329" s="57"/>
      <c r="GM329" s="57"/>
      <c r="GN329" s="57"/>
      <c r="GO329" s="57"/>
      <c r="GP329" s="57"/>
      <c r="GQ329" s="57"/>
      <c r="GR329" s="57"/>
      <c r="GS329" s="57"/>
      <c r="GT329" s="57"/>
      <c r="GU329" s="57"/>
      <c r="GV329" s="57"/>
      <c r="GW329" s="57"/>
      <c r="GX329" s="57"/>
      <c r="GY329" s="57"/>
      <c r="GZ329" s="57"/>
      <c r="HA329" s="57"/>
      <c r="HB329" s="57"/>
      <c r="HC329" s="57"/>
      <c r="HD329" s="57"/>
      <c r="HE329" s="57"/>
      <c r="HF329" s="57"/>
      <c r="HG329" s="57"/>
      <c r="HH329" s="57"/>
      <c r="HI329" s="57"/>
      <c r="HJ329" s="57"/>
      <c r="HK329" s="57"/>
      <c r="HL329" s="57"/>
      <c r="HM329" s="57"/>
      <c r="HN329" s="57"/>
      <c r="HO329" s="57"/>
      <c r="HP329" s="57"/>
      <c r="HQ329" s="57"/>
      <c r="HR329" s="57"/>
      <c r="HS329" s="57"/>
      <c r="HT329" s="57"/>
      <c r="HU329" s="57"/>
      <c r="HV329" s="57"/>
      <c r="HW329" s="57"/>
      <c r="HX329" s="57"/>
      <c r="HY329" s="57"/>
      <c r="HZ329" s="57"/>
      <c r="IA329" s="57"/>
      <c r="IB329" s="57"/>
      <c r="IC329" s="57"/>
      <c r="ID329" s="57"/>
      <c r="IE329" s="57"/>
      <c r="IF329" s="57"/>
      <c r="IG329" s="57"/>
      <c r="IH329" s="57"/>
      <c r="II329" s="57"/>
      <c r="IJ329" s="57"/>
      <c r="IK329" s="57"/>
      <c r="IL329" s="57"/>
      <c r="IM329" s="57"/>
      <c r="IN329" s="57"/>
      <c r="IO329" s="57"/>
      <c r="IP329" s="57"/>
      <c r="IQ329" s="57"/>
      <c r="IR329" s="57"/>
      <c r="IS329" s="57"/>
      <c r="IT329" s="57"/>
      <c r="IU329" s="57"/>
      <c r="IV329" s="57"/>
      <c r="IW329" s="57"/>
      <c r="IX329" s="57"/>
      <c r="IY329" s="57"/>
      <c r="IZ329" s="57"/>
      <c r="JA329" s="57"/>
      <c r="JB329" s="57"/>
      <c r="JC329" s="57"/>
      <c r="JD329" s="57"/>
      <c r="JE329" s="57"/>
      <c r="JF329" s="57"/>
      <c r="JG329" s="57"/>
      <c r="JH329" s="57"/>
      <c r="JI329" s="57"/>
      <c r="JJ329" s="57"/>
      <c r="JK329" s="57"/>
      <c r="JL329" s="57"/>
      <c r="JM329" s="57"/>
      <c r="JN329" s="57"/>
      <c r="JO329" s="57"/>
      <c r="JP329" s="57"/>
      <c r="JQ329" s="57"/>
      <c r="JR329" s="57"/>
      <c r="JS329" s="57"/>
      <c r="JT329" s="57"/>
      <c r="JU329" s="57"/>
      <c r="JV329" s="57"/>
      <c r="JW329" s="57"/>
      <c r="JX329" s="57"/>
      <c r="JY329" s="57"/>
      <c r="JZ329" s="57"/>
      <c r="KA329" s="57"/>
      <c r="KB329" s="57"/>
      <c r="KC329" s="57"/>
      <c r="KD329" s="57"/>
      <c r="KE329" s="57"/>
      <c r="KF329" s="57"/>
      <c r="KG329" s="57"/>
      <c r="KH329" s="57"/>
      <c r="KI329" s="57"/>
      <c r="KJ329" s="57"/>
      <c r="KK329" s="57"/>
      <c r="KL329" s="57"/>
      <c r="KM329" s="57"/>
      <c r="KN329" s="57"/>
      <c r="KO329" s="57"/>
      <c r="KP329" s="57"/>
      <c r="KQ329" s="57"/>
      <c r="KR329" s="57"/>
      <c r="KS329" s="57"/>
      <c r="KT329" s="57"/>
      <c r="KU329" s="57"/>
      <c r="KV329" s="57"/>
      <c r="KW329" s="57"/>
      <c r="KX329" s="57"/>
      <c r="KY329" s="57"/>
      <c r="KZ329" s="57"/>
      <c r="LA329" s="57"/>
      <c r="LB329" s="57"/>
      <c r="LC329" s="57"/>
      <c r="LD329" s="57"/>
      <c r="LE329" s="57"/>
      <c r="LF329" s="57"/>
      <c r="LG329" s="57"/>
      <c r="LH329" s="57"/>
      <c r="LI329" s="57"/>
      <c r="LJ329" s="57"/>
      <c r="LK329" s="57"/>
      <c r="LL329" s="57"/>
      <c r="LM329" s="57"/>
      <c r="LN329" s="57"/>
      <c r="LO329" s="57"/>
      <c r="LP329" s="57"/>
      <c r="LQ329" s="57"/>
      <c r="LR329" s="57"/>
      <c r="LS329" s="57"/>
      <c r="LT329" s="57"/>
      <c r="LU329" s="57"/>
      <c r="LV329" s="57"/>
      <c r="LW329" s="57"/>
      <c r="LX329" s="57"/>
      <c r="LY329" s="57"/>
      <c r="LZ329" s="57"/>
      <c r="MA329" s="57"/>
      <c r="MB329" s="57"/>
      <c r="MC329" s="57"/>
      <c r="MD329" s="57"/>
      <c r="ME329" s="57"/>
      <c r="MF329" s="57"/>
      <c r="MG329" s="57"/>
      <c r="MH329" s="57"/>
      <c r="MI329" s="57"/>
      <c r="MJ329" s="57"/>
      <c r="MK329" s="57"/>
      <c r="ML329" s="57"/>
      <c r="MM329" s="57"/>
      <c r="MN329" s="57"/>
      <c r="MO329" s="57"/>
      <c r="MP329" s="57"/>
      <c r="MQ329" s="57"/>
      <c r="MR329" s="57"/>
      <c r="MS329" s="57"/>
      <c r="MT329" s="57"/>
      <c r="MU329" s="57"/>
      <c r="MV329" s="57"/>
      <c r="MW329" s="57"/>
      <c r="MX329" s="57"/>
      <c r="MY329" s="57"/>
      <c r="MZ329" s="57"/>
      <c r="NA329" s="57"/>
      <c r="NB329" s="57"/>
      <c r="NC329" s="57"/>
      <c r="ND329" s="57"/>
      <c r="NE329" s="57"/>
      <c r="NF329" s="57"/>
      <c r="NG329" s="57"/>
      <c r="NH329" s="57"/>
      <c r="NI329" s="57"/>
      <c r="NJ329" s="57"/>
      <c r="NK329" s="57"/>
      <c r="NL329" s="57"/>
      <c r="NM329" s="57"/>
      <c r="NN329" s="57"/>
      <c r="NO329" s="57"/>
      <c r="NP329" s="57"/>
      <c r="NQ329" s="57"/>
      <c r="NR329" s="57"/>
      <c r="NS329" s="57"/>
      <c r="NT329" s="57"/>
      <c r="NU329" s="57"/>
      <c r="NV329" s="57"/>
      <c r="NW329" s="57"/>
      <c r="NX329" s="57"/>
      <c r="NY329" s="57"/>
      <c r="NZ329" s="57"/>
      <c r="OA329" s="57"/>
      <c r="OB329" s="57"/>
      <c r="OC329" s="57"/>
      <c r="OD329" s="57"/>
      <c r="OE329" s="57"/>
      <c r="OF329" s="57"/>
      <c r="OG329" s="57"/>
      <c r="OH329" s="57"/>
      <c r="OI329" s="57"/>
      <c r="OJ329" s="57"/>
      <c r="OK329" s="57"/>
      <c r="OL329" s="57"/>
      <c r="OM329" s="57"/>
      <c r="ON329" s="57"/>
      <c r="OO329" s="57"/>
      <c r="OP329" s="57"/>
      <c r="OQ329" s="57"/>
      <c r="OR329" s="57"/>
      <c r="OS329" s="57"/>
      <c r="OT329" s="57"/>
      <c r="OU329" s="57"/>
      <c r="OV329" s="57"/>
      <c r="OW329" s="57"/>
      <c r="OX329" s="57"/>
      <c r="OY329" s="57"/>
      <c r="OZ329" s="57"/>
    </row>
    <row r="330" spans="1:416" s="1" customFormat="1" ht="26.25">
      <c r="A330" s="57"/>
      <c r="B330" s="57"/>
      <c r="C330" s="57"/>
      <c r="D330" s="57"/>
      <c r="E330" s="57"/>
      <c r="F330" s="57"/>
      <c r="G330" s="87"/>
      <c r="H330" s="57"/>
      <c r="I330" s="57"/>
      <c r="J330" s="57"/>
      <c r="K330" s="57"/>
      <c r="L330" s="57"/>
      <c r="M330" s="57"/>
      <c r="N330" s="57"/>
      <c r="O330" s="57"/>
      <c r="P330" s="57"/>
      <c r="Q330" s="57"/>
      <c r="R330" s="57"/>
      <c r="S330" s="57"/>
      <c r="T330" s="57"/>
      <c r="U330" s="57"/>
      <c r="V330" s="57"/>
      <c r="W330" s="57"/>
      <c r="X330" s="57"/>
      <c r="Y330" s="57"/>
      <c r="Z330" s="57"/>
      <c r="AA330" s="57"/>
      <c r="AB330" s="57"/>
      <c r="AC330" s="57"/>
      <c r="AD330" s="57"/>
      <c r="AE330" s="57"/>
      <c r="AF330" s="57"/>
      <c r="AG330" s="57"/>
      <c r="AH330" s="57"/>
      <c r="AI330" s="57"/>
      <c r="AJ330" s="57"/>
      <c r="AK330" s="57"/>
      <c r="AL330" s="57"/>
      <c r="AM330" s="57"/>
      <c r="AN330" s="57"/>
      <c r="AO330" s="57"/>
      <c r="AP330" s="57"/>
      <c r="AQ330" s="57"/>
      <c r="AR330" s="57"/>
      <c r="AS330" s="57"/>
      <c r="AT330" s="57"/>
      <c r="AU330" s="57"/>
      <c r="AV330" s="57"/>
      <c r="AW330" s="57"/>
      <c r="AX330" s="57"/>
      <c r="AY330" s="57"/>
      <c r="AZ330" s="57"/>
      <c r="BA330" s="57"/>
      <c r="BB330" s="57"/>
      <c r="BC330" s="57"/>
      <c r="BD330" s="57"/>
      <c r="BE330" s="57"/>
      <c r="BF330" s="57"/>
      <c r="BG330" s="57"/>
      <c r="BH330" s="57"/>
      <c r="BI330" s="57"/>
      <c r="BJ330" s="57"/>
      <c r="BK330" s="57"/>
      <c r="BL330" s="57"/>
      <c r="BM330" s="57"/>
      <c r="BN330" s="57"/>
      <c r="BO330" s="57"/>
      <c r="BP330" s="57"/>
      <c r="BQ330" s="57"/>
      <c r="BR330" s="57"/>
      <c r="BS330" s="57"/>
      <c r="BT330" s="57"/>
      <c r="BU330" s="57"/>
      <c r="BV330" s="57"/>
      <c r="BW330" s="57"/>
      <c r="BX330" s="57"/>
      <c r="BY330" s="57"/>
      <c r="BZ330" s="57"/>
      <c r="CA330" s="57"/>
      <c r="CB330" s="57"/>
      <c r="CC330" s="57"/>
      <c r="CD330" s="57"/>
      <c r="CE330" s="57"/>
      <c r="CF330" s="57"/>
      <c r="CG330" s="57"/>
      <c r="CH330" s="57"/>
      <c r="CI330" s="57"/>
      <c r="CJ330" s="57"/>
      <c r="CK330" s="57"/>
      <c r="CL330" s="57"/>
      <c r="CM330" s="57"/>
      <c r="CN330" s="57"/>
      <c r="CO330" s="57"/>
      <c r="CP330" s="57"/>
      <c r="CQ330" s="57"/>
      <c r="CR330" s="57"/>
      <c r="CS330" s="57"/>
      <c r="CT330" s="57"/>
      <c r="CU330" s="57"/>
      <c r="CV330" s="57"/>
      <c r="CW330" s="57"/>
      <c r="CX330" s="57"/>
      <c r="CY330" s="57"/>
      <c r="CZ330" s="57"/>
      <c r="DA330" s="57"/>
      <c r="DB330" s="57"/>
      <c r="DC330" s="57"/>
      <c r="DD330" s="57"/>
      <c r="DE330" s="57"/>
      <c r="DF330" s="57"/>
      <c r="DG330" s="57"/>
      <c r="DH330" s="57"/>
      <c r="DI330" s="57"/>
      <c r="DJ330" s="57"/>
      <c r="DK330" s="57"/>
      <c r="DL330" s="57"/>
      <c r="DM330" s="57"/>
      <c r="DN330" s="57"/>
      <c r="DO330" s="57"/>
      <c r="DP330" s="57"/>
      <c r="DQ330" s="57"/>
      <c r="DR330" s="57"/>
      <c r="DS330" s="57"/>
      <c r="DT330" s="57"/>
      <c r="DU330" s="57"/>
      <c r="DV330" s="57"/>
      <c r="DW330" s="57"/>
      <c r="DX330" s="57"/>
      <c r="DY330" s="57"/>
      <c r="DZ330" s="57"/>
      <c r="EA330" s="57"/>
      <c r="EB330" s="57"/>
      <c r="EC330" s="57"/>
      <c r="ED330" s="57"/>
      <c r="EE330" s="57"/>
      <c r="EF330" s="57"/>
      <c r="EG330" s="57"/>
      <c r="EH330" s="57"/>
      <c r="EI330" s="57"/>
      <c r="EJ330" s="57"/>
      <c r="EK330" s="57"/>
      <c r="EL330" s="57"/>
      <c r="EM330" s="57"/>
      <c r="EN330" s="57"/>
      <c r="EO330" s="57"/>
      <c r="EP330" s="57"/>
      <c r="EQ330" s="57"/>
      <c r="ER330" s="57"/>
      <c r="ES330" s="57"/>
      <c r="ET330" s="57"/>
      <c r="EU330" s="57"/>
      <c r="EV330" s="57"/>
      <c r="EW330" s="57"/>
      <c r="EX330" s="57"/>
      <c r="EY330" s="57"/>
      <c r="EZ330" s="57"/>
      <c r="FA330" s="57"/>
      <c r="FB330" s="57"/>
      <c r="FC330" s="57"/>
      <c r="FD330" s="57"/>
      <c r="FE330" s="57"/>
      <c r="FF330" s="57"/>
      <c r="FG330" s="57"/>
      <c r="FH330" s="57"/>
      <c r="FI330" s="57"/>
      <c r="FJ330" s="57"/>
      <c r="FK330" s="57"/>
      <c r="FL330" s="57"/>
      <c r="FM330" s="57"/>
      <c r="FN330" s="57"/>
      <c r="FO330" s="57"/>
      <c r="FP330" s="57"/>
      <c r="FQ330" s="57"/>
      <c r="FR330" s="57"/>
      <c r="FS330" s="57"/>
      <c r="FT330" s="57"/>
      <c r="FU330" s="57"/>
      <c r="FV330" s="57"/>
      <c r="FW330" s="57"/>
      <c r="FX330" s="57"/>
      <c r="FY330" s="57"/>
      <c r="FZ330" s="57"/>
      <c r="GA330" s="57"/>
      <c r="GB330" s="57"/>
      <c r="GC330" s="57"/>
      <c r="GD330" s="57"/>
      <c r="GE330" s="57"/>
      <c r="GF330" s="57"/>
      <c r="GG330" s="57"/>
      <c r="GH330" s="57"/>
      <c r="GI330" s="57"/>
      <c r="GJ330" s="57"/>
      <c r="GK330" s="57"/>
      <c r="GL330" s="57"/>
      <c r="GM330" s="57"/>
      <c r="GN330" s="57"/>
      <c r="GO330" s="57"/>
      <c r="GP330" s="57"/>
      <c r="GQ330" s="57"/>
      <c r="GR330" s="57"/>
      <c r="GS330" s="57"/>
      <c r="GT330" s="57"/>
      <c r="GU330" s="57"/>
      <c r="GV330" s="57"/>
      <c r="GW330" s="57"/>
      <c r="GX330" s="57"/>
      <c r="GY330" s="57"/>
      <c r="GZ330" s="57"/>
      <c r="HA330" s="57"/>
      <c r="HB330" s="57"/>
      <c r="HC330" s="57"/>
      <c r="HD330" s="57"/>
      <c r="HE330" s="57"/>
      <c r="HF330" s="57"/>
      <c r="HG330" s="57"/>
      <c r="HH330" s="57"/>
      <c r="HI330" s="57"/>
      <c r="HJ330" s="57"/>
      <c r="HK330" s="57"/>
      <c r="HL330" s="57"/>
      <c r="HM330" s="57"/>
      <c r="HN330" s="57"/>
      <c r="HO330" s="57"/>
      <c r="HP330" s="57"/>
      <c r="HQ330" s="57"/>
      <c r="HR330" s="57"/>
      <c r="HS330" s="57"/>
      <c r="HT330" s="57"/>
      <c r="HU330" s="57"/>
      <c r="HV330" s="57"/>
      <c r="HW330" s="57"/>
      <c r="HX330" s="57"/>
      <c r="HY330" s="57"/>
      <c r="HZ330" s="57"/>
      <c r="IA330" s="57"/>
      <c r="IB330" s="57"/>
      <c r="IC330" s="57"/>
      <c r="ID330" s="57"/>
      <c r="IE330" s="57"/>
      <c r="IF330" s="57"/>
      <c r="IG330" s="57"/>
      <c r="IH330" s="57"/>
      <c r="II330" s="57"/>
      <c r="IJ330" s="57"/>
      <c r="IK330" s="57"/>
      <c r="IL330" s="57"/>
      <c r="IM330" s="57"/>
      <c r="IN330" s="57"/>
      <c r="IO330" s="57"/>
      <c r="IP330" s="57"/>
      <c r="IQ330" s="57"/>
      <c r="IR330" s="57"/>
      <c r="IS330" s="57"/>
      <c r="IT330" s="57"/>
      <c r="IU330" s="57"/>
      <c r="IV330" s="57"/>
      <c r="IW330" s="57"/>
      <c r="IX330" s="57"/>
      <c r="IY330" s="57"/>
      <c r="IZ330" s="57"/>
      <c r="JA330" s="57"/>
      <c r="JB330" s="57"/>
      <c r="JC330" s="57"/>
      <c r="JD330" s="57"/>
      <c r="JE330" s="57"/>
      <c r="JF330" s="57"/>
      <c r="JG330" s="57"/>
      <c r="JH330" s="57"/>
      <c r="JI330" s="57"/>
      <c r="JJ330" s="57"/>
      <c r="JK330" s="57"/>
      <c r="JL330" s="57"/>
      <c r="JM330" s="57"/>
      <c r="JN330" s="57"/>
      <c r="JO330" s="57"/>
      <c r="JP330" s="57"/>
      <c r="JQ330" s="57"/>
      <c r="JR330" s="57"/>
      <c r="JS330" s="57"/>
      <c r="JT330" s="57"/>
      <c r="JU330" s="57"/>
      <c r="JV330" s="57"/>
      <c r="JW330" s="57"/>
      <c r="JX330" s="57"/>
      <c r="JY330" s="57"/>
      <c r="JZ330" s="57"/>
      <c r="KA330" s="57"/>
      <c r="KB330" s="57"/>
      <c r="KC330" s="57"/>
      <c r="KD330" s="57"/>
      <c r="KE330" s="57"/>
      <c r="KF330" s="57"/>
      <c r="KG330" s="57"/>
      <c r="KH330" s="57"/>
      <c r="KI330" s="57"/>
      <c r="KJ330" s="57"/>
      <c r="KK330" s="57"/>
      <c r="KL330" s="57"/>
      <c r="KM330" s="57"/>
      <c r="KN330" s="57"/>
      <c r="KO330" s="57"/>
      <c r="KP330" s="57"/>
      <c r="KQ330" s="57"/>
      <c r="KR330" s="57"/>
      <c r="KS330" s="57"/>
      <c r="KT330" s="57"/>
      <c r="KU330" s="57"/>
      <c r="KV330" s="57"/>
      <c r="KW330" s="57"/>
      <c r="KX330" s="57"/>
      <c r="KY330" s="57"/>
      <c r="KZ330" s="57"/>
      <c r="LA330" s="57"/>
      <c r="LB330" s="57"/>
      <c r="LC330" s="57"/>
      <c r="LD330" s="57"/>
      <c r="LE330" s="57"/>
      <c r="LF330" s="57"/>
      <c r="LG330" s="57"/>
      <c r="LH330" s="57"/>
      <c r="LI330" s="57"/>
      <c r="LJ330" s="57"/>
      <c r="LK330" s="57"/>
      <c r="LL330" s="57"/>
      <c r="LM330" s="57"/>
      <c r="LN330" s="57"/>
      <c r="LO330" s="57"/>
      <c r="LP330" s="57"/>
      <c r="LQ330" s="57"/>
      <c r="LR330" s="57"/>
      <c r="LS330" s="57"/>
      <c r="LT330" s="57"/>
      <c r="LU330" s="57"/>
      <c r="LV330" s="57"/>
      <c r="LW330" s="57"/>
      <c r="LX330" s="57"/>
      <c r="LY330" s="57"/>
      <c r="LZ330" s="57"/>
      <c r="MA330" s="57"/>
      <c r="MB330" s="57"/>
      <c r="MC330" s="57"/>
      <c r="MD330" s="57"/>
      <c r="ME330" s="57"/>
      <c r="MF330" s="57"/>
      <c r="MG330" s="57"/>
      <c r="MH330" s="57"/>
      <c r="MI330" s="57"/>
      <c r="MJ330" s="57"/>
      <c r="MK330" s="57"/>
      <c r="ML330" s="57"/>
      <c r="MM330" s="57"/>
      <c r="MN330" s="57"/>
      <c r="MO330" s="57"/>
      <c r="MP330" s="57"/>
      <c r="MQ330" s="57"/>
      <c r="MR330" s="57"/>
      <c r="MS330" s="57"/>
      <c r="MT330" s="57"/>
      <c r="MU330" s="57"/>
      <c r="MV330" s="57"/>
      <c r="MW330" s="57"/>
      <c r="MX330" s="57"/>
      <c r="MY330" s="57"/>
      <c r="MZ330" s="57"/>
      <c r="NA330" s="57"/>
      <c r="NB330" s="57"/>
      <c r="NC330" s="57"/>
      <c r="ND330" s="57"/>
      <c r="NE330" s="57"/>
      <c r="NF330" s="57"/>
      <c r="NG330" s="57"/>
      <c r="NH330" s="57"/>
      <c r="NI330" s="57"/>
      <c r="NJ330" s="57"/>
      <c r="NK330" s="57"/>
      <c r="NL330" s="57"/>
      <c r="NM330" s="57"/>
      <c r="NN330" s="57"/>
      <c r="NO330" s="57"/>
      <c r="NP330" s="57"/>
      <c r="NQ330" s="57"/>
      <c r="NR330" s="57"/>
      <c r="NS330" s="57"/>
      <c r="NT330" s="57"/>
      <c r="NU330" s="57"/>
      <c r="NV330" s="57"/>
      <c r="NW330" s="57"/>
      <c r="NX330" s="57"/>
      <c r="NY330" s="57"/>
      <c r="NZ330" s="57"/>
      <c r="OA330" s="57"/>
      <c r="OB330" s="57"/>
      <c r="OC330" s="57"/>
      <c r="OD330" s="57"/>
      <c r="OE330" s="57"/>
      <c r="OF330" s="57"/>
      <c r="OG330" s="57"/>
      <c r="OH330" s="57"/>
      <c r="OI330" s="57"/>
      <c r="OJ330" s="57"/>
      <c r="OK330" s="57"/>
      <c r="OL330" s="57"/>
      <c r="OM330" s="57"/>
      <c r="ON330" s="57"/>
      <c r="OO330" s="57"/>
      <c r="OP330" s="57"/>
      <c r="OQ330" s="57"/>
      <c r="OR330" s="57"/>
      <c r="OS330" s="57"/>
      <c r="OT330" s="57"/>
      <c r="OU330" s="57"/>
      <c r="OV330" s="57"/>
      <c r="OW330" s="57"/>
      <c r="OX330" s="57"/>
      <c r="OY330" s="57"/>
      <c r="OZ330" s="57"/>
    </row>
    <row r="331" spans="1:416" ht="26.25">
      <c r="A331" s="57"/>
      <c r="B331" s="57"/>
      <c r="C331" s="57"/>
      <c r="D331" s="57"/>
      <c r="E331" s="57"/>
      <c r="F331" s="57"/>
      <c r="G331" s="87"/>
      <c r="H331" s="57"/>
      <c r="I331" s="57"/>
      <c r="J331" s="57"/>
      <c r="K331" s="57"/>
      <c r="L331" s="57"/>
      <c r="M331" s="57"/>
      <c r="N331" s="57"/>
      <c r="O331" s="57"/>
      <c r="P331" s="57"/>
      <c r="Q331" s="57"/>
      <c r="R331" s="57"/>
      <c r="S331" s="57"/>
      <c r="T331" s="57"/>
      <c r="U331" s="57"/>
      <c r="V331" s="57"/>
      <c r="W331" s="57"/>
      <c r="X331" s="57"/>
      <c r="Y331" s="57"/>
      <c r="Z331" s="57"/>
      <c r="AA331" s="57"/>
      <c r="AB331" s="57"/>
      <c r="AC331" s="57"/>
      <c r="AD331" s="57"/>
      <c r="AE331" s="57"/>
      <c r="AF331" s="57"/>
      <c r="AG331" s="57"/>
      <c r="AH331" s="57"/>
      <c r="AI331" s="57"/>
      <c r="AJ331" s="57"/>
      <c r="AK331" s="57"/>
      <c r="AL331" s="57"/>
      <c r="AM331" s="57"/>
      <c r="AN331" s="57"/>
      <c r="AO331" s="57"/>
      <c r="AP331" s="57"/>
      <c r="AQ331" s="57"/>
      <c r="AR331" s="57"/>
      <c r="AS331" s="57"/>
      <c r="AT331" s="57"/>
      <c r="AU331" s="57"/>
      <c r="AV331" s="57"/>
      <c r="AW331" s="57"/>
      <c r="AX331" s="57"/>
      <c r="AY331" s="57"/>
      <c r="AZ331" s="57"/>
      <c r="BA331" s="57"/>
      <c r="BB331" s="57"/>
      <c r="BC331" s="57"/>
      <c r="BD331" s="57"/>
      <c r="BE331" s="57"/>
      <c r="BF331" s="57"/>
      <c r="BG331" s="57"/>
      <c r="BH331" s="57"/>
      <c r="BI331" s="57"/>
      <c r="BJ331" s="57"/>
      <c r="BK331" s="57"/>
      <c r="BL331" s="57"/>
      <c r="BM331" s="57"/>
      <c r="BN331" s="57"/>
      <c r="BO331" s="57"/>
      <c r="BP331" s="57"/>
      <c r="BQ331" s="57"/>
      <c r="BR331" s="57"/>
      <c r="BS331" s="57"/>
      <c r="BT331" s="57"/>
      <c r="BU331" s="57"/>
      <c r="BV331" s="57"/>
      <c r="BW331" s="57"/>
      <c r="BX331" s="57"/>
      <c r="BY331" s="57"/>
      <c r="BZ331" s="57"/>
      <c r="CA331" s="57"/>
      <c r="CB331" s="57"/>
      <c r="CC331" s="57"/>
      <c r="CD331" s="57"/>
      <c r="CE331" s="57"/>
      <c r="CF331" s="57"/>
      <c r="CG331" s="57"/>
      <c r="CH331" s="57"/>
      <c r="CI331" s="57"/>
      <c r="CJ331" s="57"/>
      <c r="CK331" s="57"/>
      <c r="CL331" s="57"/>
      <c r="CM331" s="57"/>
      <c r="CN331" s="57"/>
      <c r="CO331" s="57"/>
      <c r="CP331" s="57"/>
      <c r="CQ331" s="57"/>
      <c r="CR331" s="57"/>
      <c r="CS331" s="57"/>
      <c r="CT331" s="57"/>
      <c r="CU331" s="57"/>
      <c r="CV331" s="57"/>
      <c r="CW331" s="57"/>
      <c r="CX331" s="57"/>
      <c r="CY331" s="57"/>
      <c r="CZ331" s="57"/>
      <c r="DA331" s="57"/>
      <c r="DB331" s="57"/>
      <c r="DC331" s="57"/>
      <c r="DD331" s="57"/>
      <c r="DE331" s="57"/>
      <c r="DF331" s="57"/>
      <c r="DG331" s="57"/>
      <c r="DH331" s="57"/>
      <c r="DI331" s="57"/>
      <c r="DJ331" s="57"/>
      <c r="DK331" s="57"/>
      <c r="DL331" s="57"/>
      <c r="DM331" s="57"/>
      <c r="DN331" s="57"/>
      <c r="DO331" s="57"/>
      <c r="DP331" s="57"/>
      <c r="DQ331" s="57"/>
      <c r="DR331" s="57"/>
      <c r="DS331" s="57"/>
      <c r="DT331" s="57"/>
      <c r="DU331" s="57"/>
      <c r="DV331" s="57"/>
      <c r="DW331" s="57"/>
      <c r="DX331" s="57"/>
      <c r="DY331" s="57"/>
      <c r="DZ331" s="57"/>
      <c r="EA331" s="57"/>
      <c r="EB331" s="57"/>
      <c r="EC331" s="57"/>
      <c r="ED331" s="57"/>
      <c r="EE331" s="57"/>
      <c r="EF331" s="57"/>
      <c r="EG331" s="57"/>
      <c r="EH331" s="57"/>
      <c r="EI331" s="57"/>
      <c r="EJ331" s="57"/>
      <c r="EK331" s="57"/>
      <c r="EL331" s="57"/>
      <c r="EM331" s="57"/>
      <c r="EN331" s="57"/>
      <c r="EO331" s="57"/>
      <c r="EP331" s="57"/>
      <c r="EQ331" s="57"/>
      <c r="ER331" s="57"/>
      <c r="ES331" s="57"/>
      <c r="ET331" s="57"/>
      <c r="EU331" s="57"/>
      <c r="EV331" s="57"/>
      <c r="EW331" s="57"/>
      <c r="EX331" s="57"/>
      <c r="EY331" s="57"/>
      <c r="EZ331" s="57"/>
      <c r="FA331" s="57"/>
      <c r="FB331" s="57"/>
      <c r="FC331" s="57"/>
      <c r="FD331" s="57"/>
      <c r="FE331" s="57"/>
      <c r="FF331" s="57"/>
      <c r="FG331" s="57"/>
      <c r="FH331" s="57"/>
      <c r="FI331" s="57"/>
      <c r="FJ331" s="57"/>
      <c r="FK331" s="57"/>
      <c r="FL331" s="57"/>
      <c r="FM331" s="57"/>
      <c r="FN331" s="57"/>
      <c r="FO331" s="57"/>
      <c r="FP331" s="57"/>
      <c r="FQ331" s="57"/>
      <c r="FR331" s="57"/>
      <c r="FS331" s="57"/>
      <c r="FT331" s="57"/>
      <c r="FU331" s="57"/>
      <c r="FV331" s="57"/>
      <c r="FW331" s="57"/>
      <c r="FX331" s="57"/>
      <c r="FY331" s="57"/>
      <c r="FZ331" s="57"/>
      <c r="GA331" s="57"/>
      <c r="GB331" s="57"/>
      <c r="GC331" s="57"/>
      <c r="GD331" s="57"/>
      <c r="GE331" s="57"/>
      <c r="GF331" s="57"/>
      <c r="GG331" s="57"/>
      <c r="GH331" s="57"/>
      <c r="GI331" s="57"/>
      <c r="GJ331" s="57"/>
      <c r="GK331" s="57"/>
      <c r="GL331" s="57"/>
      <c r="GM331" s="57"/>
      <c r="GN331" s="57"/>
      <c r="GO331" s="57"/>
      <c r="GP331" s="57"/>
      <c r="GQ331" s="57"/>
      <c r="GR331" s="57"/>
      <c r="GS331" s="57"/>
      <c r="GT331" s="57"/>
      <c r="GU331" s="57"/>
      <c r="GV331" s="57"/>
      <c r="GW331" s="57"/>
      <c r="GX331" s="57"/>
      <c r="GY331" s="57"/>
      <c r="GZ331" s="57"/>
      <c r="HA331" s="57"/>
      <c r="HB331" s="57"/>
      <c r="HC331" s="57"/>
      <c r="HD331" s="57"/>
      <c r="HE331" s="57"/>
      <c r="HF331" s="57"/>
      <c r="HG331" s="57"/>
      <c r="HH331" s="57"/>
      <c r="HI331" s="57"/>
      <c r="HJ331" s="57"/>
      <c r="HK331" s="57"/>
      <c r="HL331" s="57"/>
      <c r="HM331" s="57"/>
      <c r="HN331" s="57"/>
      <c r="HO331" s="57"/>
      <c r="HP331" s="57"/>
      <c r="HQ331" s="57"/>
      <c r="HR331" s="57"/>
      <c r="HS331" s="57"/>
      <c r="HT331" s="57"/>
      <c r="HU331" s="57"/>
      <c r="HV331" s="57"/>
      <c r="HW331" s="57"/>
      <c r="HX331" s="57"/>
      <c r="HY331" s="57"/>
      <c r="HZ331" s="57"/>
      <c r="IA331" s="57"/>
      <c r="IB331" s="57"/>
      <c r="IC331" s="57"/>
      <c r="ID331" s="57"/>
      <c r="IE331" s="57"/>
      <c r="IF331" s="57"/>
      <c r="IG331" s="57"/>
      <c r="IH331" s="57"/>
      <c r="II331" s="57"/>
      <c r="IJ331" s="57"/>
      <c r="IK331" s="57"/>
      <c r="IL331" s="57"/>
      <c r="IM331" s="57"/>
      <c r="IN331" s="57"/>
      <c r="IO331" s="57"/>
      <c r="IP331" s="57"/>
      <c r="IQ331" s="57"/>
      <c r="IR331" s="57"/>
      <c r="IS331" s="57"/>
      <c r="IT331" s="57"/>
      <c r="IU331" s="57"/>
      <c r="IV331" s="57"/>
      <c r="IW331" s="57"/>
      <c r="IX331" s="57"/>
      <c r="IY331" s="57"/>
      <c r="IZ331" s="57"/>
      <c r="JA331" s="57"/>
      <c r="JB331" s="57"/>
      <c r="JC331" s="57"/>
      <c r="JD331" s="57"/>
      <c r="JE331" s="57"/>
      <c r="JF331" s="57"/>
      <c r="JG331" s="57"/>
      <c r="JH331" s="57"/>
      <c r="JI331" s="57"/>
      <c r="JJ331" s="57"/>
      <c r="JK331" s="57"/>
      <c r="JL331" s="57"/>
      <c r="JM331" s="57"/>
      <c r="JN331" s="57"/>
      <c r="JO331" s="57"/>
      <c r="JP331" s="57"/>
      <c r="JQ331" s="57"/>
      <c r="JR331" s="57"/>
      <c r="JS331" s="57"/>
      <c r="JT331" s="57"/>
      <c r="JU331" s="57"/>
      <c r="JV331" s="57"/>
      <c r="JW331" s="57"/>
      <c r="JX331" s="57"/>
      <c r="JY331" s="57"/>
      <c r="JZ331" s="57"/>
      <c r="KA331" s="57"/>
      <c r="KB331" s="57"/>
      <c r="KC331" s="57"/>
      <c r="KD331" s="57"/>
      <c r="KE331" s="57"/>
      <c r="KF331" s="57"/>
      <c r="KG331" s="57"/>
      <c r="KH331" s="57"/>
      <c r="KI331" s="57"/>
      <c r="KJ331" s="57"/>
      <c r="KK331" s="57"/>
      <c r="KL331" s="57"/>
      <c r="KM331" s="57"/>
      <c r="KN331" s="57"/>
      <c r="KO331" s="57"/>
      <c r="KP331" s="57"/>
      <c r="KQ331" s="57"/>
      <c r="KR331" s="57"/>
      <c r="KS331" s="57"/>
      <c r="KT331" s="57"/>
      <c r="KU331" s="57"/>
      <c r="KV331" s="57"/>
      <c r="KW331" s="57"/>
      <c r="KX331" s="57"/>
      <c r="KY331" s="57"/>
      <c r="KZ331" s="57"/>
      <c r="LA331" s="57"/>
      <c r="LB331" s="57"/>
      <c r="LC331" s="57"/>
      <c r="LD331" s="57"/>
      <c r="LE331" s="57"/>
      <c r="LF331" s="57"/>
      <c r="LG331" s="57"/>
      <c r="LH331" s="57"/>
      <c r="LI331" s="57"/>
      <c r="LJ331" s="57"/>
      <c r="LK331" s="57"/>
      <c r="LL331" s="57"/>
      <c r="LM331" s="57"/>
      <c r="LN331" s="57"/>
      <c r="LO331" s="57"/>
      <c r="LP331" s="57"/>
      <c r="LQ331" s="57"/>
      <c r="LR331" s="57"/>
      <c r="LS331" s="57"/>
      <c r="LT331" s="57"/>
      <c r="LU331" s="57"/>
      <c r="LV331" s="57"/>
      <c r="LW331" s="57"/>
      <c r="LX331" s="57"/>
      <c r="LY331" s="57"/>
      <c r="LZ331" s="57"/>
      <c r="MA331" s="57"/>
      <c r="MB331" s="57"/>
      <c r="MC331" s="57"/>
      <c r="MD331" s="57"/>
      <c r="ME331" s="57"/>
      <c r="MF331" s="57"/>
      <c r="MG331" s="57"/>
      <c r="MH331" s="57"/>
      <c r="MI331" s="57"/>
      <c r="MJ331" s="57"/>
      <c r="MK331" s="57"/>
      <c r="ML331" s="57"/>
      <c r="MM331" s="57"/>
      <c r="MN331" s="57"/>
      <c r="MO331" s="57"/>
      <c r="MP331" s="57"/>
      <c r="MQ331" s="57"/>
      <c r="MR331" s="57"/>
      <c r="MS331" s="57"/>
      <c r="MT331" s="57"/>
      <c r="MU331" s="57"/>
      <c r="MV331" s="57"/>
      <c r="MW331" s="57"/>
      <c r="MX331" s="57"/>
      <c r="MY331" s="57"/>
      <c r="MZ331" s="57"/>
      <c r="NA331" s="57"/>
      <c r="NB331" s="57"/>
      <c r="NC331" s="57"/>
      <c r="ND331" s="57"/>
      <c r="NE331" s="57"/>
      <c r="NF331" s="57"/>
      <c r="NG331" s="57"/>
      <c r="NH331" s="57"/>
      <c r="NI331" s="57"/>
      <c r="NJ331" s="57"/>
      <c r="NK331" s="57"/>
      <c r="NL331" s="57"/>
      <c r="NM331" s="57"/>
      <c r="NN331" s="57"/>
      <c r="NO331" s="57"/>
      <c r="NP331" s="57"/>
      <c r="NQ331" s="57"/>
      <c r="NR331" s="57"/>
      <c r="NS331" s="57"/>
      <c r="NT331" s="57"/>
      <c r="NU331" s="57"/>
      <c r="NV331" s="57"/>
      <c r="NW331" s="57"/>
      <c r="NX331" s="57"/>
      <c r="NY331" s="57"/>
      <c r="NZ331" s="57"/>
      <c r="OA331" s="57"/>
      <c r="OB331" s="57"/>
      <c r="OC331" s="57"/>
      <c r="OD331" s="57"/>
      <c r="OE331" s="57"/>
      <c r="OF331" s="57"/>
      <c r="OG331" s="57"/>
      <c r="OH331" s="57"/>
      <c r="OI331" s="57"/>
      <c r="OJ331" s="57"/>
      <c r="OK331" s="57"/>
      <c r="OL331" s="57"/>
      <c r="OM331" s="57"/>
      <c r="ON331" s="57"/>
      <c r="OO331" s="57"/>
      <c r="OP331" s="57"/>
      <c r="OQ331" s="57"/>
      <c r="OR331" s="57"/>
      <c r="OS331" s="57"/>
      <c r="OT331" s="57"/>
      <c r="OU331" s="57"/>
      <c r="OV331" s="57"/>
      <c r="OW331" s="57"/>
      <c r="OX331" s="57"/>
      <c r="OY331" s="57"/>
      <c r="OZ331" s="57"/>
    </row>
    <row r="332" spans="1:416" ht="26.25">
      <c r="A332" s="57"/>
      <c r="B332" s="57"/>
      <c r="C332" s="57"/>
      <c r="D332" s="57"/>
      <c r="E332" s="57"/>
      <c r="F332" s="57"/>
      <c r="G332" s="87"/>
      <c r="H332" s="57"/>
      <c r="I332" s="57"/>
      <c r="J332" s="57"/>
      <c r="K332" s="57"/>
      <c r="L332" s="57"/>
      <c r="M332" s="57"/>
      <c r="N332" s="57"/>
      <c r="O332" s="57"/>
      <c r="P332" s="57"/>
      <c r="Q332" s="57"/>
      <c r="R332" s="57"/>
      <c r="S332" s="57"/>
      <c r="T332" s="57"/>
      <c r="U332" s="57"/>
      <c r="V332" s="57"/>
      <c r="W332" s="57"/>
      <c r="X332" s="57"/>
      <c r="Y332" s="57"/>
      <c r="Z332" s="57"/>
      <c r="AA332" s="57"/>
      <c r="AB332" s="57"/>
      <c r="AC332" s="57"/>
      <c r="AD332" s="57"/>
      <c r="AE332" s="57"/>
      <c r="AF332" s="57"/>
      <c r="AG332" s="57"/>
      <c r="AH332" s="57"/>
      <c r="AI332" s="57"/>
      <c r="AJ332" s="57"/>
      <c r="AK332" s="57"/>
      <c r="AL332" s="57"/>
      <c r="AM332" s="57"/>
      <c r="AN332" s="57"/>
      <c r="AO332" s="57"/>
      <c r="AP332" s="57"/>
      <c r="AQ332" s="57"/>
      <c r="AR332" s="57"/>
      <c r="AS332" s="57"/>
      <c r="AT332" s="57"/>
      <c r="AU332" s="57"/>
      <c r="AV332" s="57"/>
      <c r="AW332" s="57"/>
      <c r="AX332" s="57"/>
      <c r="AY332" s="57"/>
      <c r="AZ332" s="57"/>
      <c r="BA332" s="57"/>
      <c r="BB332" s="57"/>
      <c r="BC332" s="57"/>
      <c r="BD332" s="57"/>
      <c r="BE332" s="57"/>
      <c r="BF332" s="57"/>
      <c r="BG332" s="57"/>
      <c r="BH332" s="57"/>
      <c r="BI332" s="57"/>
      <c r="BJ332" s="57"/>
      <c r="BK332" s="57"/>
      <c r="BL332" s="57"/>
      <c r="BM332" s="57"/>
      <c r="BN332" s="57"/>
      <c r="BO332" s="57"/>
      <c r="BP332" s="57"/>
      <c r="BQ332" s="57"/>
      <c r="BR332" s="57"/>
      <c r="BS332" s="57"/>
      <c r="BT332" s="57"/>
      <c r="BU332" s="57"/>
      <c r="BV332" s="57"/>
      <c r="BW332" s="57"/>
      <c r="BX332" s="57"/>
      <c r="BY332" s="57"/>
      <c r="BZ332" s="57"/>
      <c r="CA332" s="57"/>
      <c r="CB332" s="57"/>
      <c r="CC332" s="57"/>
      <c r="CD332" s="57"/>
      <c r="CE332" s="57"/>
      <c r="CF332" s="57"/>
      <c r="CG332" s="57"/>
      <c r="CH332" s="57"/>
      <c r="CI332" s="57"/>
      <c r="CJ332" s="57"/>
      <c r="CK332" s="57"/>
      <c r="CL332" s="57"/>
      <c r="CM332" s="57"/>
      <c r="CN332" s="57"/>
      <c r="CO332" s="57"/>
      <c r="CP332" s="57"/>
      <c r="CQ332" s="57"/>
      <c r="CR332" s="57"/>
      <c r="CS332" s="57"/>
      <c r="CT332" s="57"/>
      <c r="CU332" s="57"/>
      <c r="CV332" s="57"/>
      <c r="CW332" s="57"/>
      <c r="CX332" s="57"/>
      <c r="CY332" s="57"/>
      <c r="CZ332" s="57"/>
      <c r="DA332" s="57"/>
      <c r="DB332" s="57"/>
      <c r="DC332" s="57"/>
      <c r="DD332" s="57"/>
      <c r="DE332" s="57"/>
      <c r="DF332" s="57"/>
      <c r="DG332" s="57"/>
      <c r="DH332" s="57"/>
      <c r="DI332" s="57"/>
      <c r="DJ332" s="57"/>
      <c r="DK332" s="57"/>
      <c r="DL332" s="57"/>
      <c r="DM332" s="57"/>
      <c r="DN332" s="57"/>
      <c r="DO332" s="57"/>
      <c r="DP332" s="57"/>
      <c r="DQ332" s="57"/>
      <c r="DR332" s="57"/>
      <c r="DS332" s="57"/>
      <c r="DT332" s="57"/>
      <c r="DU332" s="57"/>
      <c r="DV332" s="57"/>
      <c r="DW332" s="57"/>
      <c r="DX332" s="57"/>
      <c r="DY332" s="57"/>
      <c r="DZ332" s="57"/>
      <c r="EA332" s="57"/>
      <c r="EB332" s="57"/>
      <c r="EC332" s="57"/>
      <c r="ED332" s="57"/>
      <c r="EE332" s="57"/>
      <c r="EF332" s="57"/>
      <c r="EG332" s="57"/>
      <c r="EH332" s="57"/>
      <c r="EI332" s="57"/>
      <c r="EJ332" s="57"/>
      <c r="EK332" s="57"/>
      <c r="EL332" s="57"/>
      <c r="EM332" s="57"/>
      <c r="EN332" s="57"/>
      <c r="EO332" s="57"/>
      <c r="EP332" s="57"/>
      <c r="EQ332" s="57"/>
      <c r="ER332" s="57"/>
      <c r="ES332" s="57"/>
      <c r="ET332" s="57"/>
      <c r="EU332" s="57"/>
      <c r="EV332" s="57"/>
      <c r="EW332" s="57"/>
      <c r="EX332" s="57"/>
      <c r="EY332" s="57"/>
      <c r="EZ332" s="57"/>
      <c r="FA332" s="57"/>
      <c r="FB332" s="57"/>
      <c r="FC332" s="57"/>
      <c r="FD332" s="57"/>
      <c r="FE332" s="57"/>
      <c r="FF332" s="57"/>
      <c r="FG332" s="57"/>
      <c r="FH332" s="57"/>
      <c r="FI332" s="57"/>
      <c r="FJ332" s="57"/>
      <c r="FK332" s="57"/>
      <c r="FL332" s="57"/>
      <c r="FM332" s="57"/>
      <c r="FN332" s="57"/>
      <c r="FO332" s="57"/>
      <c r="FP332" s="57"/>
      <c r="FQ332" s="57"/>
      <c r="FR332" s="57"/>
      <c r="FS332" s="57"/>
      <c r="FT332" s="57"/>
      <c r="FU332" s="57"/>
      <c r="FV332" s="57"/>
      <c r="FW332" s="57"/>
      <c r="FX332" s="57"/>
      <c r="FY332" s="57"/>
      <c r="FZ332" s="57"/>
      <c r="GA332" s="57"/>
      <c r="GB332" s="57"/>
      <c r="GC332" s="57"/>
      <c r="GD332" s="57"/>
      <c r="GE332" s="57"/>
      <c r="GF332" s="57"/>
      <c r="GG332" s="57"/>
      <c r="GH332" s="57"/>
      <c r="GI332" s="57"/>
      <c r="GJ332" s="57"/>
      <c r="GK332" s="57"/>
      <c r="GL332" s="57"/>
      <c r="GM332" s="57"/>
      <c r="GN332" s="57"/>
      <c r="GO332" s="57"/>
      <c r="GP332" s="57"/>
      <c r="GQ332" s="57"/>
      <c r="GR332" s="57"/>
      <c r="GS332" s="57"/>
      <c r="GT332" s="57"/>
      <c r="GU332" s="57"/>
      <c r="GV332" s="57"/>
      <c r="GW332" s="57"/>
      <c r="GX332" s="57"/>
      <c r="GY332" s="57"/>
      <c r="GZ332" s="57"/>
      <c r="HA332" s="57"/>
      <c r="HB332" s="57"/>
      <c r="HC332" s="57"/>
      <c r="HD332" s="57"/>
      <c r="HE332" s="57"/>
      <c r="HF332" s="57"/>
      <c r="HG332" s="57"/>
      <c r="HH332" s="57"/>
      <c r="HI332" s="57"/>
      <c r="HJ332" s="57"/>
      <c r="HK332" s="57"/>
      <c r="HL332" s="57"/>
      <c r="HM332" s="57"/>
      <c r="HN332" s="57"/>
      <c r="HO332" s="57"/>
      <c r="HP332" s="57"/>
      <c r="HQ332" s="57"/>
      <c r="HR332" s="57"/>
      <c r="HS332" s="57"/>
      <c r="HT332" s="57"/>
      <c r="HU332" s="57"/>
      <c r="HV332" s="57"/>
      <c r="HW332" s="57"/>
      <c r="HX332" s="57"/>
      <c r="HY332" s="57"/>
      <c r="HZ332" s="57"/>
      <c r="IA332" s="57"/>
      <c r="IB332" s="57"/>
      <c r="IC332" s="57"/>
      <c r="ID332" s="57"/>
      <c r="IE332" s="57"/>
      <c r="IF332" s="57"/>
      <c r="IG332" s="57"/>
      <c r="IH332" s="57"/>
      <c r="II332" s="57"/>
      <c r="IJ332" s="57"/>
      <c r="IK332" s="57"/>
      <c r="IL332" s="57"/>
      <c r="IM332" s="57"/>
      <c r="IN332" s="57"/>
      <c r="IO332" s="57"/>
      <c r="IP332" s="57"/>
      <c r="IQ332" s="57"/>
      <c r="IR332" s="57"/>
      <c r="IS332" s="57"/>
      <c r="IT332" s="57"/>
      <c r="IU332" s="57"/>
      <c r="IV332" s="57"/>
      <c r="IW332" s="57"/>
      <c r="IX332" s="57"/>
      <c r="IY332" s="57"/>
      <c r="IZ332" s="57"/>
      <c r="JA332" s="57"/>
      <c r="JB332" s="57"/>
      <c r="JC332" s="57"/>
      <c r="JD332" s="57"/>
      <c r="JE332" s="57"/>
      <c r="JF332" s="57"/>
      <c r="JG332" s="57"/>
      <c r="JH332" s="57"/>
      <c r="JI332" s="57"/>
      <c r="JJ332" s="57"/>
      <c r="JK332" s="57"/>
      <c r="JL332" s="57"/>
      <c r="JM332" s="57"/>
      <c r="JN332" s="57"/>
      <c r="JO332" s="57"/>
      <c r="JP332" s="57"/>
      <c r="JQ332" s="57"/>
      <c r="JR332" s="57"/>
      <c r="JS332" s="57"/>
      <c r="JT332" s="57"/>
      <c r="JU332" s="57"/>
      <c r="JV332" s="57"/>
      <c r="JW332" s="57"/>
      <c r="JX332" s="57"/>
      <c r="JY332" s="57"/>
      <c r="JZ332" s="57"/>
      <c r="KA332" s="57"/>
      <c r="KB332" s="57"/>
      <c r="KC332" s="57"/>
      <c r="KD332" s="57"/>
      <c r="KE332" s="57"/>
      <c r="KF332" s="57"/>
      <c r="KG332" s="57"/>
      <c r="KH332" s="57"/>
      <c r="KI332" s="57"/>
      <c r="KJ332" s="57"/>
      <c r="KK332" s="57"/>
      <c r="KL332" s="57"/>
      <c r="KM332" s="57"/>
      <c r="KN332" s="57"/>
      <c r="KO332" s="57"/>
      <c r="KP332" s="57"/>
      <c r="KQ332" s="57"/>
      <c r="KR332" s="57"/>
      <c r="KS332" s="57"/>
      <c r="KT332" s="57"/>
      <c r="KU332" s="57"/>
      <c r="KV332" s="57"/>
      <c r="KW332" s="57"/>
      <c r="KX332" s="57"/>
      <c r="KY332" s="57"/>
      <c r="KZ332" s="57"/>
      <c r="LA332" s="57"/>
      <c r="LB332" s="57"/>
      <c r="LC332" s="57"/>
      <c r="LD332" s="57"/>
      <c r="LE332" s="57"/>
      <c r="LF332" s="57"/>
      <c r="LG332" s="57"/>
      <c r="LH332" s="57"/>
      <c r="LI332" s="57"/>
      <c r="LJ332" s="57"/>
      <c r="LK332" s="57"/>
      <c r="LL332" s="57"/>
      <c r="LM332" s="57"/>
      <c r="LN332" s="57"/>
      <c r="LO332" s="57"/>
      <c r="LP332" s="57"/>
      <c r="LQ332" s="57"/>
      <c r="LR332" s="57"/>
      <c r="LS332" s="57"/>
      <c r="LT332" s="57"/>
      <c r="LU332" s="57"/>
      <c r="LV332" s="57"/>
      <c r="LW332" s="57"/>
      <c r="LX332" s="57"/>
      <c r="LY332" s="57"/>
      <c r="LZ332" s="57"/>
      <c r="MA332" s="57"/>
      <c r="MB332" s="57"/>
      <c r="MC332" s="57"/>
      <c r="MD332" s="57"/>
      <c r="ME332" s="57"/>
      <c r="MF332" s="57"/>
      <c r="MG332" s="57"/>
      <c r="MH332" s="57"/>
      <c r="MI332" s="57"/>
      <c r="MJ332" s="57"/>
      <c r="MK332" s="57"/>
      <c r="ML332" s="57"/>
      <c r="MM332" s="57"/>
      <c r="MN332" s="57"/>
      <c r="MO332" s="57"/>
      <c r="MP332" s="57"/>
      <c r="MQ332" s="57"/>
      <c r="MR332" s="57"/>
      <c r="MS332" s="57"/>
      <c r="MT332" s="57"/>
      <c r="MU332" s="57"/>
      <c r="MV332" s="57"/>
      <c r="MW332" s="57"/>
      <c r="MX332" s="57"/>
      <c r="MY332" s="57"/>
      <c r="MZ332" s="57"/>
      <c r="NA332" s="57"/>
      <c r="NB332" s="57"/>
      <c r="NC332" s="57"/>
      <c r="ND332" s="57"/>
      <c r="NE332" s="57"/>
      <c r="NF332" s="57"/>
      <c r="NG332" s="57"/>
      <c r="NH332" s="57"/>
      <c r="NI332" s="57"/>
      <c r="NJ332" s="57"/>
      <c r="NK332" s="57"/>
      <c r="NL332" s="57"/>
      <c r="NM332" s="57"/>
      <c r="NN332" s="57"/>
      <c r="NO332" s="57"/>
      <c r="NP332" s="57"/>
      <c r="NQ332" s="57"/>
      <c r="NR332" s="57"/>
      <c r="NS332" s="57"/>
      <c r="NT332" s="57"/>
      <c r="NU332" s="57"/>
      <c r="NV332" s="57"/>
      <c r="NW332" s="57"/>
      <c r="NX332" s="57"/>
      <c r="NY332" s="57"/>
      <c r="NZ332" s="57"/>
      <c r="OA332" s="57"/>
      <c r="OB332" s="57"/>
      <c r="OC332" s="57"/>
      <c r="OD332" s="57"/>
      <c r="OE332" s="57"/>
      <c r="OF332" s="57"/>
      <c r="OG332" s="57"/>
      <c r="OH332" s="57"/>
      <c r="OI332" s="57"/>
      <c r="OJ332" s="57"/>
      <c r="OK332" s="57"/>
      <c r="OL332" s="57"/>
      <c r="OM332" s="57"/>
      <c r="ON332" s="57"/>
      <c r="OO332" s="57"/>
      <c r="OP332" s="57"/>
      <c r="OQ332" s="57"/>
      <c r="OR332" s="57"/>
      <c r="OS332" s="57"/>
      <c r="OT332" s="57"/>
      <c r="OU332" s="57"/>
      <c r="OV332" s="57"/>
      <c r="OW332" s="57"/>
      <c r="OX332" s="57"/>
      <c r="OY332" s="57"/>
      <c r="OZ332" s="57"/>
    </row>
    <row r="333" spans="1:416" ht="26.25">
      <c r="A333" s="57"/>
      <c r="B333" s="57"/>
      <c r="C333" s="57"/>
      <c r="D333" s="57"/>
      <c r="E333" s="57"/>
      <c r="F333" s="57"/>
      <c r="G333" s="87"/>
      <c r="H333" s="57"/>
      <c r="I333" s="57"/>
      <c r="J333" s="57"/>
      <c r="K333" s="57"/>
      <c r="L333" s="57"/>
      <c r="M333" s="57"/>
      <c r="N333" s="57"/>
      <c r="O333" s="57"/>
      <c r="P333" s="57"/>
      <c r="Q333" s="57"/>
      <c r="R333" s="57"/>
      <c r="S333" s="57"/>
      <c r="T333" s="57"/>
      <c r="U333" s="57"/>
      <c r="V333" s="57"/>
      <c r="W333" s="57"/>
      <c r="X333" s="57"/>
      <c r="Y333" s="57"/>
      <c r="Z333" s="57"/>
      <c r="AA333" s="57"/>
      <c r="AB333" s="57"/>
      <c r="AC333" s="57"/>
      <c r="AD333" s="57"/>
      <c r="AE333" s="57"/>
      <c r="AF333" s="57"/>
      <c r="AG333" s="57"/>
      <c r="AH333" s="57"/>
      <c r="AI333" s="57"/>
      <c r="AJ333" s="57"/>
      <c r="AK333" s="57"/>
      <c r="AL333" s="57"/>
      <c r="AM333" s="57"/>
      <c r="AN333" s="57"/>
      <c r="AO333" s="57"/>
      <c r="AP333" s="57"/>
      <c r="AQ333" s="57"/>
      <c r="AR333" s="57"/>
      <c r="AS333" s="57"/>
      <c r="AT333" s="57"/>
      <c r="AU333" s="57"/>
      <c r="AV333" s="57"/>
      <c r="AW333" s="57"/>
      <c r="AX333" s="57"/>
      <c r="AY333" s="57"/>
      <c r="AZ333" s="57"/>
      <c r="BA333" s="57"/>
      <c r="BB333" s="57"/>
      <c r="BC333" s="57"/>
      <c r="BD333" s="57"/>
      <c r="BE333" s="57"/>
      <c r="BF333" s="57"/>
      <c r="BG333" s="57"/>
      <c r="BH333" s="57"/>
      <c r="BI333" s="57"/>
      <c r="BJ333" s="57"/>
      <c r="BK333" s="57"/>
      <c r="BL333" s="57"/>
      <c r="BM333" s="57"/>
      <c r="BN333" s="57"/>
      <c r="BO333" s="57"/>
      <c r="BP333" s="57"/>
      <c r="BQ333" s="57"/>
      <c r="BR333" s="57"/>
      <c r="BS333" s="57"/>
      <c r="BT333" s="57"/>
      <c r="BU333" s="57"/>
      <c r="BV333" s="57"/>
      <c r="BW333" s="57"/>
      <c r="BX333" s="57"/>
      <c r="BY333" s="57"/>
      <c r="BZ333" s="57"/>
      <c r="CA333" s="57"/>
      <c r="CB333" s="57"/>
      <c r="CC333" s="57"/>
      <c r="CD333" s="57"/>
      <c r="CE333" s="57"/>
      <c r="CF333" s="57"/>
      <c r="CG333" s="57"/>
      <c r="CH333" s="57"/>
      <c r="CI333" s="57"/>
      <c r="CJ333" s="57"/>
      <c r="CK333" s="57"/>
      <c r="CL333" s="57"/>
      <c r="CM333" s="57"/>
      <c r="CN333" s="57"/>
      <c r="CO333" s="57"/>
      <c r="CP333" s="57"/>
      <c r="CQ333" s="57"/>
      <c r="CR333" s="57"/>
      <c r="CS333" s="57"/>
      <c r="CT333" s="57"/>
      <c r="CU333" s="57"/>
      <c r="CV333" s="57"/>
      <c r="CW333" s="57"/>
      <c r="CX333" s="57"/>
      <c r="CY333" s="57"/>
      <c r="CZ333" s="57"/>
      <c r="DA333" s="57"/>
      <c r="DB333" s="57"/>
      <c r="DC333" s="57"/>
      <c r="DD333" s="57"/>
      <c r="DE333" s="57"/>
      <c r="DF333" s="57"/>
      <c r="DG333" s="57"/>
      <c r="DH333" s="57"/>
      <c r="DI333" s="57"/>
      <c r="DJ333" s="57"/>
      <c r="DK333" s="57"/>
      <c r="DL333" s="57"/>
      <c r="DM333" s="57"/>
      <c r="DN333" s="57"/>
      <c r="DO333" s="57"/>
      <c r="DP333" s="57"/>
      <c r="DQ333" s="57"/>
      <c r="DR333" s="57"/>
      <c r="DS333" s="57"/>
      <c r="DT333" s="57"/>
      <c r="DU333" s="57"/>
      <c r="DV333" s="57"/>
      <c r="DW333" s="57"/>
      <c r="DX333" s="57"/>
      <c r="DY333" s="57"/>
      <c r="DZ333" s="57"/>
      <c r="EA333" s="57"/>
      <c r="EB333" s="57"/>
      <c r="EC333" s="57"/>
      <c r="ED333" s="57"/>
      <c r="EE333" s="57"/>
      <c r="EF333" s="57"/>
      <c r="EG333" s="57"/>
      <c r="EH333" s="57"/>
      <c r="EI333" s="57"/>
      <c r="EJ333" s="57"/>
      <c r="EK333" s="57"/>
      <c r="EL333" s="57"/>
      <c r="EM333" s="57"/>
      <c r="EN333" s="57"/>
      <c r="EO333" s="57"/>
      <c r="EP333" s="57"/>
      <c r="EQ333" s="57"/>
      <c r="ER333" s="57"/>
      <c r="ES333" s="57"/>
      <c r="ET333" s="57"/>
      <c r="EU333" s="57"/>
      <c r="EV333" s="57"/>
      <c r="EW333" s="57"/>
      <c r="EX333" s="57"/>
      <c r="EY333" s="57"/>
      <c r="EZ333" s="57"/>
      <c r="FA333" s="57"/>
      <c r="FB333" s="57"/>
      <c r="FC333" s="57"/>
      <c r="FD333" s="57"/>
      <c r="FE333" s="57"/>
      <c r="FF333" s="57"/>
      <c r="FG333" s="57"/>
      <c r="FH333" s="57"/>
      <c r="FI333" s="57"/>
      <c r="FJ333" s="57"/>
      <c r="FK333" s="57"/>
      <c r="FL333" s="57"/>
      <c r="FM333" s="57"/>
      <c r="FN333" s="57"/>
      <c r="FO333" s="57"/>
      <c r="FP333" s="57"/>
      <c r="FQ333" s="57"/>
      <c r="FR333" s="57"/>
      <c r="FS333" s="57"/>
      <c r="FT333" s="57"/>
      <c r="FU333" s="57"/>
      <c r="FV333" s="57"/>
      <c r="FW333" s="57"/>
      <c r="FX333" s="57"/>
      <c r="FY333" s="57"/>
      <c r="FZ333" s="57"/>
      <c r="GA333" s="57"/>
      <c r="GB333" s="57"/>
      <c r="GC333" s="57"/>
      <c r="GD333" s="57"/>
      <c r="GE333" s="57"/>
      <c r="GF333" s="57"/>
      <c r="GG333" s="57"/>
      <c r="GH333" s="57"/>
      <c r="GI333" s="57"/>
      <c r="GJ333" s="57"/>
      <c r="GK333" s="57"/>
      <c r="GL333" s="57"/>
      <c r="GM333" s="57"/>
      <c r="GN333" s="57"/>
      <c r="GO333" s="57"/>
      <c r="GP333" s="57"/>
      <c r="GQ333" s="57"/>
      <c r="GR333" s="57"/>
      <c r="GS333" s="57"/>
      <c r="GT333" s="57"/>
      <c r="GU333" s="57"/>
      <c r="GV333" s="57"/>
      <c r="GW333" s="57"/>
      <c r="GX333" s="57"/>
      <c r="GY333" s="57"/>
      <c r="GZ333" s="57"/>
      <c r="HA333" s="57"/>
      <c r="HB333" s="57"/>
      <c r="HC333" s="57"/>
      <c r="HD333" s="57"/>
      <c r="HE333" s="57"/>
      <c r="HF333" s="57"/>
      <c r="HG333" s="57"/>
      <c r="HH333" s="57"/>
      <c r="HI333" s="57"/>
      <c r="HJ333" s="57"/>
      <c r="HK333" s="57"/>
      <c r="HL333" s="57"/>
      <c r="HM333" s="57"/>
      <c r="HN333" s="57"/>
      <c r="HO333" s="57"/>
      <c r="HP333" s="57"/>
      <c r="HQ333" s="57"/>
      <c r="HR333" s="57"/>
      <c r="HS333" s="57"/>
      <c r="HT333" s="57"/>
      <c r="HU333" s="57"/>
      <c r="HV333" s="57"/>
      <c r="HW333" s="57"/>
      <c r="HX333" s="57"/>
      <c r="HY333" s="57"/>
      <c r="HZ333" s="57"/>
      <c r="IA333" s="57"/>
      <c r="IB333" s="57"/>
      <c r="IC333" s="57"/>
      <c r="ID333" s="57"/>
      <c r="IE333" s="57"/>
      <c r="IF333" s="57"/>
      <c r="IG333" s="57"/>
      <c r="IH333" s="57"/>
      <c r="II333" s="57"/>
      <c r="IJ333" s="57"/>
      <c r="IK333" s="57"/>
      <c r="IL333" s="57"/>
      <c r="IM333" s="57"/>
      <c r="IN333" s="57"/>
      <c r="IO333" s="57"/>
      <c r="IP333" s="57"/>
      <c r="IQ333" s="57"/>
      <c r="IR333" s="57"/>
      <c r="IS333" s="57"/>
      <c r="IT333" s="57"/>
      <c r="IU333" s="57"/>
      <c r="IV333" s="57"/>
      <c r="IW333" s="57"/>
      <c r="IX333" s="57"/>
      <c r="IY333" s="57"/>
      <c r="IZ333" s="57"/>
      <c r="JA333" s="57"/>
      <c r="JB333" s="57"/>
      <c r="JC333" s="57"/>
      <c r="JD333" s="57"/>
      <c r="JE333" s="57"/>
      <c r="JF333" s="57"/>
      <c r="JG333" s="57"/>
      <c r="JH333" s="57"/>
      <c r="JI333" s="57"/>
      <c r="JJ333" s="57"/>
      <c r="JK333" s="57"/>
      <c r="JL333" s="57"/>
      <c r="JM333" s="57"/>
      <c r="JN333" s="57"/>
      <c r="JO333" s="57"/>
      <c r="JP333" s="57"/>
      <c r="JQ333" s="57"/>
      <c r="JR333" s="57"/>
      <c r="JS333" s="57"/>
      <c r="JT333" s="57"/>
      <c r="JU333" s="57"/>
      <c r="JV333" s="57"/>
      <c r="JW333" s="57"/>
      <c r="JX333" s="57"/>
      <c r="JY333" s="57"/>
      <c r="JZ333" s="57"/>
      <c r="KA333" s="57"/>
      <c r="KB333" s="57"/>
      <c r="KC333" s="57"/>
      <c r="KD333" s="57"/>
      <c r="KE333" s="57"/>
      <c r="KF333" s="57"/>
      <c r="KG333" s="57"/>
      <c r="KH333" s="57"/>
      <c r="KI333" s="57"/>
      <c r="KJ333" s="57"/>
      <c r="KK333" s="57"/>
      <c r="KL333" s="57"/>
      <c r="KM333" s="57"/>
      <c r="KN333" s="57"/>
      <c r="KO333" s="57"/>
      <c r="KP333" s="57"/>
      <c r="KQ333" s="57"/>
      <c r="KR333" s="57"/>
      <c r="KS333" s="57"/>
      <c r="KT333" s="57"/>
      <c r="KU333" s="57"/>
      <c r="KV333" s="57"/>
      <c r="KW333" s="57"/>
      <c r="KX333" s="57"/>
      <c r="KY333" s="57"/>
      <c r="KZ333" s="57"/>
      <c r="LA333" s="57"/>
      <c r="LB333" s="57"/>
      <c r="LC333" s="57"/>
      <c r="LD333" s="57"/>
      <c r="LE333" s="57"/>
      <c r="LF333" s="57"/>
      <c r="LG333" s="57"/>
      <c r="LH333" s="57"/>
      <c r="LI333" s="57"/>
      <c r="LJ333" s="57"/>
      <c r="LK333" s="57"/>
      <c r="LL333" s="57"/>
      <c r="LM333" s="57"/>
      <c r="LN333" s="57"/>
      <c r="LO333" s="57"/>
      <c r="LP333" s="57"/>
      <c r="LQ333" s="57"/>
      <c r="LR333" s="57"/>
      <c r="LS333" s="57"/>
      <c r="LT333" s="57"/>
      <c r="LU333" s="57"/>
      <c r="LV333" s="57"/>
      <c r="LW333" s="57"/>
      <c r="LX333" s="57"/>
      <c r="LY333" s="57"/>
      <c r="LZ333" s="57"/>
      <c r="MA333" s="57"/>
      <c r="MB333" s="57"/>
      <c r="MC333" s="57"/>
      <c r="MD333" s="57"/>
      <c r="ME333" s="57"/>
      <c r="MF333" s="57"/>
      <c r="MG333" s="57"/>
      <c r="MH333" s="57"/>
      <c r="MI333" s="57"/>
      <c r="MJ333" s="57"/>
      <c r="MK333" s="57"/>
      <c r="ML333" s="57"/>
      <c r="MM333" s="57"/>
      <c r="MN333" s="57"/>
      <c r="MO333" s="57"/>
      <c r="MP333" s="57"/>
      <c r="MQ333" s="57"/>
      <c r="MR333" s="57"/>
      <c r="MS333" s="57"/>
      <c r="MT333" s="57"/>
      <c r="MU333" s="57"/>
      <c r="MV333" s="57"/>
      <c r="MW333" s="57"/>
      <c r="MX333" s="57"/>
      <c r="MY333" s="57"/>
      <c r="MZ333" s="57"/>
      <c r="NA333" s="57"/>
      <c r="NB333" s="57"/>
      <c r="NC333" s="57"/>
      <c r="ND333" s="57"/>
      <c r="NE333" s="57"/>
      <c r="NF333" s="57"/>
      <c r="NG333" s="57"/>
      <c r="NH333" s="57"/>
      <c r="NI333" s="57"/>
      <c r="NJ333" s="57"/>
      <c r="NK333" s="57"/>
      <c r="NL333" s="57"/>
      <c r="NM333" s="57"/>
      <c r="NN333" s="57"/>
      <c r="NO333" s="57"/>
      <c r="NP333" s="57"/>
      <c r="NQ333" s="57"/>
      <c r="NR333" s="57"/>
      <c r="NS333" s="57"/>
      <c r="NT333" s="57"/>
      <c r="NU333" s="57"/>
      <c r="NV333" s="57"/>
      <c r="NW333" s="57"/>
      <c r="NX333" s="57"/>
      <c r="NY333" s="57"/>
      <c r="NZ333" s="57"/>
      <c r="OA333" s="57"/>
      <c r="OB333" s="57"/>
      <c r="OC333" s="57"/>
      <c r="OD333" s="57"/>
      <c r="OE333" s="57"/>
      <c r="OF333" s="57"/>
      <c r="OG333" s="57"/>
      <c r="OH333" s="57"/>
      <c r="OI333" s="57"/>
      <c r="OJ333" s="57"/>
      <c r="OK333" s="57"/>
      <c r="OL333" s="57"/>
      <c r="OM333" s="57"/>
      <c r="ON333" s="57"/>
      <c r="OO333" s="57"/>
      <c r="OP333" s="57"/>
      <c r="OQ333" s="57"/>
      <c r="OR333" s="57"/>
      <c r="OS333" s="57"/>
      <c r="OT333" s="57"/>
      <c r="OU333" s="57"/>
      <c r="OV333" s="57"/>
      <c r="OW333" s="57"/>
      <c r="OX333" s="57"/>
      <c r="OY333" s="57"/>
      <c r="OZ333" s="57"/>
    </row>
    <row r="334" spans="1:416" ht="26.25">
      <c r="A334" s="57"/>
      <c r="B334" s="57"/>
      <c r="C334" s="57"/>
      <c r="D334" s="57"/>
      <c r="E334" s="57"/>
      <c r="F334" s="57"/>
      <c r="G334" s="87"/>
      <c r="H334" s="57"/>
      <c r="I334" s="57"/>
      <c r="J334" s="57"/>
      <c r="K334" s="57"/>
      <c r="L334" s="57"/>
      <c r="M334" s="57"/>
      <c r="N334" s="57"/>
      <c r="O334" s="57"/>
      <c r="P334" s="57"/>
      <c r="Q334" s="57"/>
      <c r="R334" s="57"/>
      <c r="S334" s="57"/>
      <c r="T334" s="57"/>
      <c r="U334" s="57"/>
      <c r="V334" s="57"/>
      <c r="W334" s="57"/>
      <c r="X334" s="57"/>
      <c r="Y334" s="57"/>
      <c r="Z334" s="57"/>
      <c r="AA334" s="57"/>
      <c r="AB334" s="57"/>
      <c r="AC334" s="57"/>
      <c r="AD334" s="57"/>
      <c r="AE334" s="57"/>
      <c r="AF334" s="57"/>
      <c r="AG334" s="57"/>
      <c r="AH334" s="57"/>
      <c r="AI334" s="57"/>
      <c r="AJ334" s="57"/>
      <c r="AK334" s="57"/>
      <c r="AL334" s="57"/>
      <c r="AM334" s="57"/>
      <c r="AN334" s="57"/>
      <c r="AO334" s="57"/>
      <c r="AP334" s="57"/>
      <c r="AQ334" s="57"/>
      <c r="AR334" s="57"/>
      <c r="AS334" s="57"/>
      <c r="AT334" s="57"/>
      <c r="AU334" s="57"/>
      <c r="AV334" s="57"/>
      <c r="AW334" s="57"/>
      <c r="AX334" s="57"/>
      <c r="AY334" s="57"/>
      <c r="AZ334" s="57"/>
      <c r="BA334" s="57"/>
      <c r="BB334" s="57"/>
      <c r="BC334" s="57"/>
      <c r="BD334" s="57"/>
      <c r="BE334" s="57"/>
      <c r="BF334" s="57"/>
      <c r="BG334" s="57"/>
      <c r="BH334" s="57"/>
      <c r="BI334" s="57"/>
      <c r="BJ334" s="57"/>
      <c r="BK334" s="57"/>
      <c r="BL334" s="57"/>
      <c r="BM334" s="57"/>
      <c r="BN334" s="57"/>
      <c r="BO334" s="57"/>
      <c r="BP334" s="57"/>
      <c r="BQ334" s="57"/>
      <c r="BR334" s="57"/>
      <c r="BS334" s="57"/>
      <c r="BT334" s="57"/>
      <c r="BU334" s="57"/>
      <c r="BV334" s="57"/>
      <c r="BW334" s="57"/>
      <c r="BX334" s="57"/>
      <c r="BY334" s="57"/>
      <c r="BZ334" s="57"/>
      <c r="CA334" s="57"/>
      <c r="CB334" s="57"/>
      <c r="CC334" s="57"/>
      <c r="CD334" s="57"/>
      <c r="CE334" s="57"/>
      <c r="CF334" s="57"/>
      <c r="CG334" s="57"/>
      <c r="CH334" s="57"/>
      <c r="CI334" s="57"/>
      <c r="CJ334" s="57"/>
      <c r="CK334" s="57"/>
      <c r="CL334" s="57"/>
      <c r="CM334" s="57"/>
      <c r="CN334" s="57"/>
      <c r="CO334" s="57"/>
      <c r="CP334" s="57"/>
      <c r="CQ334" s="57"/>
      <c r="CR334" s="57"/>
      <c r="CS334" s="57"/>
      <c r="CT334" s="57"/>
      <c r="CU334" s="57"/>
      <c r="CV334" s="57"/>
      <c r="CW334" s="57"/>
      <c r="CX334" s="57"/>
      <c r="CY334" s="57"/>
      <c r="CZ334" s="57"/>
      <c r="DA334" s="57"/>
      <c r="DB334" s="57"/>
      <c r="DC334" s="57"/>
      <c r="DD334" s="57"/>
      <c r="DE334" s="57"/>
      <c r="DF334" s="57"/>
      <c r="DG334" s="57"/>
      <c r="DH334" s="57"/>
      <c r="DI334" s="57"/>
      <c r="DJ334" s="57"/>
      <c r="DK334" s="57"/>
      <c r="DL334" s="57"/>
      <c r="DM334" s="57"/>
      <c r="DN334" s="57"/>
      <c r="DO334" s="57"/>
      <c r="DP334" s="57"/>
      <c r="DQ334" s="57"/>
      <c r="DR334" s="57"/>
      <c r="DS334" s="57"/>
      <c r="DT334" s="57"/>
      <c r="DU334" s="57"/>
      <c r="DV334" s="57"/>
      <c r="DW334" s="57"/>
      <c r="DX334" s="57"/>
      <c r="DY334" s="57"/>
      <c r="DZ334" s="57"/>
      <c r="EA334" s="57"/>
      <c r="EB334" s="57"/>
      <c r="EC334" s="57"/>
      <c r="ED334" s="57"/>
      <c r="EE334" s="57"/>
      <c r="EF334" s="57"/>
      <c r="EG334" s="57"/>
      <c r="EH334" s="57"/>
      <c r="EI334" s="57"/>
      <c r="EJ334" s="57"/>
      <c r="EK334" s="57"/>
      <c r="EL334" s="57"/>
      <c r="EM334" s="57"/>
      <c r="EN334" s="57"/>
      <c r="EO334" s="57"/>
      <c r="EP334" s="57"/>
      <c r="EQ334" s="57"/>
      <c r="ER334" s="57"/>
      <c r="ES334" s="57"/>
      <c r="ET334" s="57"/>
      <c r="EU334" s="57"/>
      <c r="EV334" s="57"/>
      <c r="EW334" s="57"/>
      <c r="EX334" s="57"/>
      <c r="EY334" s="57"/>
      <c r="EZ334" s="57"/>
      <c r="FA334" s="57"/>
      <c r="FB334" s="57"/>
      <c r="FC334" s="57"/>
      <c r="FD334" s="57"/>
      <c r="FE334" s="57"/>
      <c r="FF334" s="57"/>
      <c r="FG334" s="57"/>
      <c r="FH334" s="57"/>
      <c r="FI334" s="57"/>
      <c r="FJ334" s="57"/>
      <c r="FK334" s="57"/>
      <c r="FL334" s="57"/>
      <c r="FM334" s="57"/>
      <c r="FN334" s="57"/>
      <c r="FO334" s="57"/>
      <c r="FP334" s="57"/>
      <c r="FQ334" s="57"/>
      <c r="FR334" s="57"/>
      <c r="FS334" s="57"/>
      <c r="FT334" s="57"/>
      <c r="FU334" s="57"/>
      <c r="FV334" s="57"/>
      <c r="FW334" s="57"/>
      <c r="FX334" s="57"/>
      <c r="FY334" s="57"/>
      <c r="FZ334" s="57"/>
      <c r="GA334" s="57"/>
      <c r="GB334" s="57"/>
      <c r="GC334" s="57"/>
      <c r="GD334" s="57"/>
      <c r="GE334" s="57"/>
      <c r="GF334" s="57"/>
      <c r="GG334" s="57"/>
      <c r="GH334" s="57"/>
      <c r="GI334" s="57"/>
      <c r="GJ334" s="57"/>
      <c r="GK334" s="57"/>
      <c r="GL334" s="57"/>
      <c r="GM334" s="57"/>
      <c r="GN334" s="57"/>
      <c r="GO334" s="57"/>
      <c r="GP334" s="57"/>
      <c r="GQ334" s="57"/>
      <c r="GR334" s="57"/>
      <c r="GS334" s="57"/>
      <c r="GT334" s="57"/>
      <c r="GU334" s="57"/>
      <c r="GV334" s="57"/>
      <c r="GW334" s="57"/>
      <c r="GX334" s="57"/>
      <c r="GY334" s="57"/>
      <c r="GZ334" s="57"/>
      <c r="HA334" s="57"/>
      <c r="HB334" s="57"/>
      <c r="HC334" s="57"/>
      <c r="HD334" s="57"/>
      <c r="HE334" s="57"/>
      <c r="HF334" s="57"/>
      <c r="HG334" s="57"/>
      <c r="HH334" s="57"/>
      <c r="HI334" s="57"/>
      <c r="HJ334" s="57"/>
      <c r="HK334" s="57"/>
      <c r="HL334" s="57"/>
      <c r="HM334" s="57"/>
      <c r="HN334" s="57"/>
      <c r="HO334" s="57"/>
      <c r="HP334" s="57"/>
      <c r="HQ334" s="57"/>
      <c r="HR334" s="57"/>
      <c r="HS334" s="57"/>
      <c r="HT334" s="57"/>
      <c r="HU334" s="57"/>
      <c r="HV334" s="57"/>
      <c r="HW334" s="57"/>
      <c r="HX334" s="57"/>
      <c r="HY334" s="57"/>
      <c r="HZ334" s="57"/>
      <c r="IA334" s="57"/>
      <c r="IB334" s="57"/>
      <c r="IC334" s="57"/>
      <c r="ID334" s="57"/>
      <c r="IE334" s="57"/>
      <c r="IF334" s="57"/>
      <c r="IG334" s="57"/>
      <c r="IH334" s="57"/>
      <c r="II334" s="57"/>
      <c r="IJ334" s="57"/>
      <c r="IK334" s="57"/>
      <c r="IL334" s="57"/>
      <c r="IM334" s="57"/>
      <c r="IN334" s="57"/>
      <c r="IO334" s="57"/>
      <c r="IP334" s="57"/>
      <c r="IQ334" s="57"/>
      <c r="IR334" s="57"/>
      <c r="IS334" s="57"/>
      <c r="IT334" s="57"/>
      <c r="IU334" s="57"/>
      <c r="IV334" s="57"/>
      <c r="IW334" s="57"/>
      <c r="IX334" s="57"/>
      <c r="IY334" s="57"/>
      <c r="IZ334" s="57"/>
      <c r="JA334" s="57"/>
      <c r="JB334" s="57"/>
      <c r="JC334" s="57"/>
      <c r="JD334" s="57"/>
      <c r="JE334" s="57"/>
      <c r="JF334" s="57"/>
      <c r="JG334" s="57"/>
      <c r="JH334" s="57"/>
      <c r="JI334" s="57"/>
      <c r="JJ334" s="57"/>
      <c r="JK334" s="57"/>
      <c r="JL334" s="57"/>
      <c r="JM334" s="57"/>
      <c r="JN334" s="57"/>
      <c r="JO334" s="57"/>
      <c r="JP334" s="57"/>
      <c r="JQ334" s="57"/>
      <c r="JR334" s="57"/>
      <c r="JS334" s="57"/>
      <c r="JT334" s="57"/>
      <c r="JU334" s="57"/>
      <c r="JV334" s="57"/>
      <c r="JW334" s="57"/>
      <c r="JX334" s="57"/>
      <c r="JY334" s="57"/>
      <c r="JZ334" s="57"/>
      <c r="KA334" s="57"/>
      <c r="KB334" s="57"/>
      <c r="KC334" s="57"/>
      <c r="KD334" s="57"/>
      <c r="KE334" s="57"/>
      <c r="KF334" s="57"/>
      <c r="KG334" s="57"/>
      <c r="KH334" s="57"/>
      <c r="KI334" s="57"/>
      <c r="KJ334" s="57"/>
      <c r="KK334" s="57"/>
      <c r="KL334" s="57"/>
      <c r="KM334" s="57"/>
      <c r="KN334" s="57"/>
      <c r="KO334" s="57"/>
      <c r="KP334" s="57"/>
      <c r="KQ334" s="57"/>
      <c r="KR334" s="57"/>
      <c r="KS334" s="57"/>
      <c r="KT334" s="57"/>
      <c r="KU334" s="57"/>
      <c r="KV334" s="57"/>
      <c r="KW334" s="57"/>
      <c r="KX334" s="57"/>
      <c r="KY334" s="57"/>
      <c r="KZ334" s="57"/>
      <c r="LA334" s="57"/>
      <c r="LB334" s="57"/>
      <c r="LC334" s="57"/>
      <c r="LD334" s="57"/>
      <c r="LE334" s="57"/>
      <c r="LF334" s="57"/>
      <c r="LG334" s="57"/>
      <c r="LH334" s="57"/>
      <c r="LI334" s="57"/>
      <c r="LJ334" s="57"/>
      <c r="LK334" s="57"/>
      <c r="LL334" s="57"/>
      <c r="LM334" s="57"/>
      <c r="LN334" s="57"/>
      <c r="LO334" s="57"/>
      <c r="LP334" s="57"/>
      <c r="LQ334" s="57"/>
      <c r="LR334" s="57"/>
      <c r="LS334" s="57"/>
      <c r="LT334" s="57"/>
      <c r="LU334" s="57"/>
      <c r="LV334" s="57"/>
      <c r="LW334" s="57"/>
      <c r="LX334" s="57"/>
      <c r="LY334" s="57"/>
      <c r="LZ334" s="57"/>
      <c r="MA334" s="57"/>
      <c r="MB334" s="57"/>
      <c r="MC334" s="57"/>
      <c r="MD334" s="57"/>
      <c r="ME334" s="57"/>
      <c r="MF334" s="57"/>
      <c r="MG334" s="57"/>
      <c r="MH334" s="57"/>
      <c r="MI334" s="57"/>
      <c r="MJ334" s="57"/>
      <c r="MK334" s="57"/>
      <c r="ML334" s="57"/>
      <c r="MM334" s="57"/>
      <c r="MN334" s="57"/>
      <c r="MO334" s="57"/>
      <c r="MP334" s="57"/>
      <c r="MQ334" s="57"/>
      <c r="MR334" s="57"/>
      <c r="MS334" s="57"/>
      <c r="MT334" s="57"/>
      <c r="MU334" s="57"/>
      <c r="MV334" s="57"/>
      <c r="MW334" s="57"/>
      <c r="MX334" s="57"/>
      <c r="MY334" s="57"/>
      <c r="MZ334" s="57"/>
      <c r="NA334" s="57"/>
      <c r="NB334" s="57"/>
      <c r="NC334" s="57"/>
      <c r="ND334" s="57"/>
      <c r="NE334" s="57"/>
      <c r="NF334" s="57"/>
      <c r="NG334" s="57"/>
      <c r="NH334" s="57"/>
      <c r="NI334" s="57"/>
      <c r="NJ334" s="57"/>
      <c r="NK334" s="57"/>
      <c r="NL334" s="57"/>
      <c r="NM334" s="57"/>
      <c r="NN334" s="57"/>
      <c r="NO334" s="57"/>
      <c r="NP334" s="57"/>
      <c r="NQ334" s="57"/>
      <c r="NR334" s="57"/>
      <c r="NS334" s="57"/>
      <c r="NT334" s="57"/>
      <c r="NU334" s="57"/>
      <c r="NV334" s="57"/>
      <c r="NW334" s="57"/>
      <c r="NX334" s="57"/>
      <c r="NY334" s="57"/>
      <c r="NZ334" s="57"/>
      <c r="OA334" s="57"/>
      <c r="OB334" s="57"/>
      <c r="OC334" s="57"/>
      <c r="OD334" s="57"/>
      <c r="OE334" s="57"/>
      <c r="OF334" s="57"/>
      <c r="OG334" s="57"/>
      <c r="OH334" s="57"/>
      <c r="OI334" s="57"/>
      <c r="OJ334" s="57"/>
      <c r="OK334" s="57"/>
      <c r="OL334" s="57"/>
      <c r="OM334" s="57"/>
      <c r="ON334" s="57"/>
      <c r="OO334" s="57"/>
      <c r="OP334" s="57"/>
      <c r="OQ334" s="57"/>
      <c r="OR334" s="57"/>
      <c r="OS334" s="57"/>
      <c r="OT334" s="57"/>
      <c r="OU334" s="57"/>
      <c r="OV334" s="57"/>
      <c r="OW334" s="57"/>
      <c r="OX334" s="57"/>
      <c r="OY334" s="57"/>
      <c r="OZ334" s="57"/>
    </row>
    <row r="335" spans="1:416" ht="26.25">
      <c r="A335" s="57"/>
      <c r="B335" s="57"/>
      <c r="C335" s="57"/>
      <c r="D335" s="57"/>
      <c r="E335" s="57"/>
      <c r="F335" s="57"/>
      <c r="G335" s="87"/>
      <c r="H335" s="57"/>
      <c r="I335" s="57"/>
      <c r="J335" s="57"/>
      <c r="K335" s="57"/>
      <c r="L335" s="57"/>
      <c r="M335" s="57"/>
      <c r="N335" s="57"/>
      <c r="O335" s="57"/>
      <c r="P335" s="57"/>
      <c r="Q335" s="57"/>
      <c r="R335" s="57"/>
      <c r="S335" s="57"/>
      <c r="T335" s="57"/>
      <c r="U335" s="57"/>
      <c r="V335" s="57"/>
      <c r="W335" s="57"/>
      <c r="X335" s="57"/>
      <c r="Y335" s="57"/>
      <c r="Z335" s="57"/>
      <c r="AA335" s="57"/>
      <c r="AB335" s="57"/>
      <c r="AC335" s="57"/>
      <c r="AD335" s="57"/>
      <c r="AE335" s="57"/>
      <c r="AF335" s="57"/>
      <c r="AG335" s="57"/>
      <c r="AH335" s="57"/>
      <c r="AI335" s="57"/>
      <c r="AJ335" s="57"/>
      <c r="AK335" s="57"/>
      <c r="AL335" s="57"/>
      <c r="AM335" s="57"/>
      <c r="AN335" s="57"/>
      <c r="AO335" s="57"/>
      <c r="AP335" s="57"/>
      <c r="AQ335" s="57"/>
      <c r="AR335" s="57"/>
      <c r="AS335" s="57"/>
      <c r="AT335" s="57"/>
      <c r="AU335" s="57"/>
      <c r="AV335" s="57"/>
      <c r="AW335" s="57"/>
      <c r="AX335" s="57"/>
      <c r="AY335" s="57"/>
      <c r="AZ335" s="57"/>
      <c r="BA335" s="57"/>
      <c r="BB335" s="57"/>
      <c r="BC335" s="57"/>
      <c r="BD335" s="57"/>
      <c r="BE335" s="57"/>
      <c r="BF335" s="57"/>
      <c r="BG335" s="57"/>
      <c r="BH335" s="57"/>
      <c r="BI335" s="57"/>
      <c r="BJ335" s="57"/>
      <c r="BK335" s="57"/>
      <c r="BL335" s="57"/>
      <c r="BM335" s="57"/>
      <c r="BN335" s="57"/>
      <c r="BO335" s="57"/>
      <c r="BP335" s="57"/>
      <c r="BQ335" s="57"/>
      <c r="BR335" s="57"/>
      <c r="BS335" s="57"/>
      <c r="BT335" s="57"/>
      <c r="BU335" s="57"/>
      <c r="BV335" s="57"/>
      <c r="BW335" s="57"/>
      <c r="BX335" s="57"/>
      <c r="BY335" s="57"/>
      <c r="BZ335" s="57"/>
      <c r="CA335" s="57"/>
      <c r="CB335" s="57"/>
      <c r="CC335" s="57"/>
      <c r="CD335" s="57"/>
      <c r="CE335" s="57"/>
      <c r="CF335" s="57"/>
      <c r="CG335" s="57"/>
      <c r="CH335" s="57"/>
      <c r="CI335" s="57"/>
      <c r="CJ335" s="57"/>
      <c r="CK335" s="57"/>
      <c r="CL335" s="57"/>
      <c r="CM335" s="57"/>
      <c r="CN335" s="57"/>
      <c r="CO335" s="57"/>
      <c r="CP335" s="57"/>
      <c r="CQ335" s="57"/>
      <c r="CR335" s="57"/>
      <c r="CS335" s="57"/>
      <c r="CT335" s="57"/>
      <c r="CU335" s="57"/>
      <c r="CV335" s="57"/>
      <c r="CW335" s="57"/>
      <c r="CX335" s="57"/>
      <c r="CY335" s="57"/>
      <c r="CZ335" s="57"/>
      <c r="DA335" s="57"/>
      <c r="DB335" s="57"/>
      <c r="DC335" s="57"/>
      <c r="DD335" s="57"/>
      <c r="DE335" s="57"/>
      <c r="DF335" s="57"/>
      <c r="DG335" s="57"/>
      <c r="DH335" s="57"/>
      <c r="DI335" s="57"/>
      <c r="DJ335" s="57"/>
      <c r="DK335" s="57"/>
      <c r="DL335" s="57"/>
      <c r="DM335" s="57"/>
      <c r="DN335" s="57"/>
      <c r="DO335" s="57"/>
      <c r="DP335" s="57"/>
      <c r="DQ335" s="57"/>
      <c r="DR335" s="57"/>
      <c r="DS335" s="57"/>
      <c r="DT335" s="57"/>
      <c r="DU335" s="57"/>
      <c r="DV335" s="57"/>
      <c r="DW335" s="57"/>
      <c r="DX335" s="57"/>
      <c r="DY335" s="57"/>
      <c r="DZ335" s="57"/>
      <c r="EA335" s="57"/>
      <c r="EB335" s="57"/>
      <c r="EC335" s="57"/>
      <c r="ED335" s="57"/>
      <c r="EE335" s="57"/>
      <c r="EF335" s="57"/>
      <c r="EG335" s="57"/>
      <c r="EH335" s="57"/>
      <c r="EI335" s="57"/>
      <c r="EJ335" s="57"/>
      <c r="EK335" s="57"/>
      <c r="EL335" s="57"/>
      <c r="EM335" s="57"/>
      <c r="EN335" s="57"/>
      <c r="EO335" s="57"/>
      <c r="EP335" s="57"/>
      <c r="EQ335" s="57"/>
      <c r="ER335" s="57"/>
      <c r="ES335" s="57"/>
      <c r="ET335" s="57"/>
      <c r="EU335" s="57"/>
      <c r="EV335" s="57"/>
      <c r="EW335" s="57"/>
      <c r="EX335" s="57"/>
      <c r="EY335" s="57"/>
      <c r="EZ335" s="57"/>
      <c r="FA335" s="57"/>
      <c r="FB335" s="57"/>
      <c r="FC335" s="57"/>
      <c r="FD335" s="57"/>
      <c r="FE335" s="57"/>
      <c r="FF335" s="57"/>
      <c r="FG335" s="57"/>
      <c r="FH335" s="57"/>
      <c r="FI335" s="57"/>
      <c r="FJ335" s="57"/>
      <c r="FK335" s="57"/>
      <c r="FL335" s="57"/>
      <c r="FM335" s="57"/>
      <c r="FN335" s="57"/>
      <c r="FO335" s="57"/>
      <c r="FP335" s="57"/>
      <c r="FQ335" s="57"/>
      <c r="FR335" s="57"/>
      <c r="FS335" s="57"/>
      <c r="FT335" s="57"/>
      <c r="FU335" s="57"/>
      <c r="FV335" s="57"/>
      <c r="FW335" s="57"/>
      <c r="FX335" s="57"/>
      <c r="FY335" s="57"/>
      <c r="FZ335" s="57"/>
      <c r="GA335" s="57"/>
      <c r="GB335" s="57"/>
      <c r="GC335" s="57"/>
      <c r="GD335" s="57"/>
      <c r="GE335" s="57"/>
      <c r="GF335" s="57"/>
      <c r="GG335" s="57"/>
      <c r="GH335" s="57"/>
      <c r="GI335" s="57"/>
      <c r="GJ335" s="57"/>
      <c r="GK335" s="57"/>
      <c r="GL335" s="57"/>
      <c r="GM335" s="57"/>
      <c r="GN335" s="57"/>
      <c r="GO335" s="57"/>
      <c r="GP335" s="57"/>
      <c r="GQ335" s="57"/>
      <c r="GR335" s="57"/>
      <c r="GS335" s="57"/>
      <c r="GT335" s="57"/>
      <c r="GU335" s="57"/>
      <c r="GV335" s="57"/>
      <c r="GW335" s="57"/>
      <c r="GX335" s="57"/>
      <c r="GY335" s="57"/>
      <c r="GZ335" s="57"/>
      <c r="HA335" s="57"/>
      <c r="HB335" s="57"/>
      <c r="HC335" s="57"/>
      <c r="HD335" s="57"/>
      <c r="HE335" s="57"/>
      <c r="HF335" s="57"/>
      <c r="HG335" s="57"/>
      <c r="HH335" s="57"/>
      <c r="HI335" s="57"/>
      <c r="HJ335" s="57"/>
      <c r="HK335" s="57"/>
      <c r="HL335" s="57"/>
      <c r="HM335" s="57"/>
      <c r="HN335" s="57"/>
      <c r="HO335" s="57"/>
      <c r="HP335" s="57"/>
      <c r="HQ335" s="57"/>
      <c r="HR335" s="57"/>
      <c r="HS335" s="57"/>
      <c r="HT335" s="57"/>
      <c r="HU335" s="57"/>
      <c r="HV335" s="57"/>
      <c r="HW335" s="57"/>
      <c r="HX335" s="57"/>
      <c r="HY335" s="57"/>
      <c r="HZ335" s="57"/>
      <c r="IA335" s="57"/>
      <c r="IB335" s="57"/>
      <c r="IC335" s="57"/>
      <c r="ID335" s="57"/>
      <c r="IE335" s="57"/>
      <c r="IF335" s="57"/>
      <c r="IG335" s="57"/>
      <c r="IH335" s="57"/>
      <c r="II335" s="57"/>
      <c r="IJ335" s="57"/>
      <c r="IK335" s="57"/>
      <c r="IL335" s="57"/>
      <c r="IM335" s="57"/>
      <c r="IN335" s="57"/>
      <c r="IO335" s="57"/>
      <c r="IP335" s="57"/>
      <c r="IQ335" s="57"/>
      <c r="IR335" s="57"/>
      <c r="IS335" s="57"/>
      <c r="IT335" s="57"/>
      <c r="IU335" s="57"/>
      <c r="IV335" s="57"/>
      <c r="IW335" s="57"/>
      <c r="IX335" s="57"/>
      <c r="IY335" s="57"/>
      <c r="IZ335" s="57"/>
      <c r="JA335" s="57"/>
      <c r="JB335" s="57"/>
      <c r="JC335" s="57"/>
      <c r="JD335" s="57"/>
      <c r="JE335" s="57"/>
      <c r="JF335" s="57"/>
      <c r="JG335" s="57"/>
      <c r="JH335" s="57"/>
      <c r="JI335" s="57"/>
      <c r="JJ335" s="57"/>
      <c r="JK335" s="57"/>
      <c r="JL335" s="57"/>
      <c r="JM335" s="57"/>
      <c r="JN335" s="57"/>
      <c r="JO335" s="57"/>
      <c r="JP335" s="57"/>
      <c r="JQ335" s="57"/>
      <c r="JR335" s="57"/>
      <c r="JS335" s="57"/>
      <c r="JT335" s="57"/>
      <c r="JU335" s="57"/>
      <c r="JV335" s="57"/>
      <c r="JW335" s="57"/>
      <c r="JX335" s="57"/>
      <c r="JY335" s="57"/>
      <c r="JZ335" s="57"/>
      <c r="KA335" s="57"/>
      <c r="KB335" s="57"/>
      <c r="KC335" s="57"/>
      <c r="KD335" s="57"/>
      <c r="KE335" s="57"/>
      <c r="KF335" s="57"/>
      <c r="KG335" s="57"/>
      <c r="KH335" s="57"/>
      <c r="KI335" s="57"/>
      <c r="KJ335" s="57"/>
      <c r="KK335" s="57"/>
      <c r="KL335" s="57"/>
      <c r="KM335" s="57"/>
      <c r="KN335" s="57"/>
      <c r="KO335" s="57"/>
      <c r="KP335" s="57"/>
      <c r="KQ335" s="57"/>
      <c r="KR335" s="57"/>
      <c r="KS335" s="57"/>
      <c r="KT335" s="57"/>
      <c r="KU335" s="57"/>
      <c r="KV335" s="57"/>
      <c r="KW335" s="57"/>
      <c r="KX335" s="57"/>
      <c r="KY335" s="57"/>
      <c r="KZ335" s="57"/>
      <c r="LA335" s="57"/>
      <c r="LB335" s="57"/>
      <c r="LC335" s="57"/>
      <c r="LD335" s="57"/>
      <c r="LE335" s="57"/>
      <c r="LF335" s="57"/>
      <c r="LG335" s="57"/>
      <c r="LH335" s="57"/>
      <c r="LI335" s="57"/>
      <c r="LJ335" s="57"/>
      <c r="LK335" s="57"/>
      <c r="LL335" s="57"/>
      <c r="LM335" s="57"/>
      <c r="LN335" s="57"/>
      <c r="LO335" s="57"/>
      <c r="LP335" s="57"/>
      <c r="LQ335" s="57"/>
      <c r="LR335" s="57"/>
      <c r="LS335" s="57"/>
      <c r="LT335" s="57"/>
      <c r="LU335" s="57"/>
      <c r="LV335" s="57"/>
      <c r="LW335" s="57"/>
      <c r="LX335" s="57"/>
      <c r="LY335" s="57"/>
      <c r="LZ335" s="57"/>
      <c r="MA335" s="57"/>
      <c r="MB335" s="57"/>
      <c r="MC335" s="57"/>
      <c r="MD335" s="57"/>
      <c r="ME335" s="57"/>
      <c r="MF335" s="57"/>
      <c r="MG335" s="57"/>
      <c r="MH335" s="57"/>
      <c r="MI335" s="57"/>
      <c r="MJ335" s="57"/>
      <c r="MK335" s="57"/>
      <c r="ML335" s="57"/>
      <c r="MM335" s="57"/>
      <c r="MN335" s="57"/>
      <c r="MO335" s="57"/>
      <c r="MP335" s="57"/>
      <c r="MQ335" s="57"/>
      <c r="MR335" s="57"/>
      <c r="MS335" s="57"/>
      <c r="MT335" s="57"/>
      <c r="MU335" s="57"/>
      <c r="MV335" s="57"/>
      <c r="MW335" s="57"/>
      <c r="MX335" s="57"/>
      <c r="MY335" s="57"/>
      <c r="MZ335" s="57"/>
      <c r="NA335" s="57"/>
      <c r="NB335" s="57"/>
      <c r="NC335" s="57"/>
      <c r="ND335" s="57"/>
      <c r="NE335" s="57"/>
      <c r="NF335" s="57"/>
      <c r="NG335" s="57"/>
      <c r="NH335" s="57"/>
      <c r="NI335" s="57"/>
      <c r="NJ335" s="57"/>
      <c r="NK335" s="57"/>
      <c r="NL335" s="57"/>
      <c r="NM335" s="57"/>
      <c r="NN335" s="57"/>
      <c r="NO335" s="57"/>
      <c r="NP335" s="57"/>
      <c r="NQ335" s="57"/>
      <c r="NR335" s="57"/>
      <c r="NS335" s="57"/>
      <c r="NT335" s="57"/>
      <c r="NU335" s="57"/>
      <c r="NV335" s="57"/>
      <c r="NW335" s="57"/>
      <c r="NX335" s="57"/>
      <c r="NY335" s="57"/>
      <c r="NZ335" s="57"/>
      <c r="OA335" s="57"/>
      <c r="OB335" s="57"/>
      <c r="OC335" s="57"/>
      <c r="OD335" s="57"/>
      <c r="OE335" s="57"/>
      <c r="OF335" s="57"/>
      <c r="OG335" s="57"/>
      <c r="OH335" s="57"/>
      <c r="OI335" s="57"/>
      <c r="OJ335" s="57"/>
      <c r="OK335" s="57"/>
      <c r="OL335" s="57"/>
      <c r="OM335" s="57"/>
      <c r="ON335" s="57"/>
      <c r="OO335" s="57"/>
      <c r="OP335" s="57"/>
      <c r="OQ335" s="57"/>
      <c r="OR335" s="57"/>
      <c r="OS335" s="57"/>
      <c r="OT335" s="57"/>
      <c r="OU335" s="57"/>
      <c r="OV335" s="57"/>
      <c r="OW335" s="57"/>
      <c r="OX335" s="57"/>
      <c r="OY335" s="57"/>
      <c r="OZ335" s="57"/>
    </row>
    <row r="336" spans="1:416" ht="26.25">
      <c r="A336" s="57"/>
      <c r="B336" s="57"/>
      <c r="C336" s="57"/>
      <c r="D336" s="57"/>
      <c r="E336" s="57"/>
      <c r="F336" s="57"/>
      <c r="G336" s="87"/>
      <c r="H336" s="57"/>
      <c r="I336" s="57"/>
      <c r="J336" s="57"/>
      <c r="K336" s="57"/>
      <c r="L336" s="57"/>
      <c r="M336" s="57"/>
      <c r="N336" s="57"/>
      <c r="O336" s="57"/>
      <c r="P336" s="57"/>
      <c r="Q336" s="57"/>
      <c r="R336" s="57"/>
      <c r="S336" s="57"/>
      <c r="T336" s="57"/>
      <c r="U336" s="57"/>
      <c r="V336" s="57"/>
      <c r="W336" s="57"/>
      <c r="X336" s="57"/>
      <c r="Y336" s="57"/>
      <c r="Z336" s="57"/>
      <c r="AA336" s="57"/>
      <c r="AB336" s="57"/>
      <c r="AC336" s="57"/>
      <c r="AD336" s="57"/>
      <c r="AE336" s="57"/>
      <c r="AF336" s="57"/>
      <c r="AG336" s="57"/>
      <c r="AH336" s="57"/>
      <c r="AI336" s="57"/>
      <c r="AJ336" s="57"/>
      <c r="AK336" s="57"/>
      <c r="AL336" s="57"/>
      <c r="AM336" s="57"/>
      <c r="AN336" s="57"/>
      <c r="AO336" s="57"/>
      <c r="AP336" s="57"/>
      <c r="AQ336" s="57"/>
      <c r="AR336" s="57"/>
      <c r="AS336" s="57"/>
      <c r="AT336" s="57"/>
      <c r="AU336" s="57"/>
      <c r="AV336" s="57"/>
      <c r="AW336" s="57"/>
      <c r="AX336" s="57"/>
      <c r="AY336" s="57"/>
      <c r="AZ336" s="57"/>
      <c r="BA336" s="57"/>
      <c r="BB336" s="57"/>
      <c r="BC336" s="57"/>
      <c r="BD336" s="57"/>
      <c r="BE336" s="57"/>
      <c r="BF336" s="57"/>
      <c r="BG336" s="57"/>
      <c r="BH336" s="57"/>
      <c r="BI336" s="57"/>
      <c r="BJ336" s="57"/>
      <c r="BK336" s="57"/>
      <c r="BL336" s="57"/>
      <c r="BM336" s="57"/>
      <c r="BN336" s="57"/>
      <c r="BO336" s="57"/>
      <c r="BP336" s="57"/>
      <c r="BQ336" s="57"/>
      <c r="BR336" s="57"/>
      <c r="BS336" s="57"/>
      <c r="BT336" s="57"/>
      <c r="BU336" s="57"/>
      <c r="BV336" s="57"/>
      <c r="BW336" s="57"/>
      <c r="BX336" s="57"/>
      <c r="BY336" s="57"/>
      <c r="BZ336" s="57"/>
      <c r="CA336" s="57"/>
      <c r="CB336" s="57"/>
      <c r="CC336" s="57"/>
      <c r="CD336" s="57"/>
      <c r="CE336" s="57"/>
      <c r="CF336" s="57"/>
      <c r="CG336" s="57"/>
      <c r="CH336" s="57"/>
      <c r="CI336" s="57"/>
      <c r="CJ336" s="57"/>
      <c r="CK336" s="57"/>
      <c r="CL336" s="57"/>
      <c r="CM336" s="57"/>
      <c r="CN336" s="57"/>
      <c r="CO336" s="57"/>
      <c r="CP336" s="57"/>
      <c r="CQ336" s="57"/>
      <c r="CR336" s="57"/>
      <c r="CS336" s="57"/>
      <c r="CT336" s="57"/>
      <c r="CU336" s="57"/>
      <c r="CV336" s="57"/>
      <c r="CW336" s="57"/>
      <c r="CX336" s="57"/>
      <c r="CY336" s="57"/>
      <c r="CZ336" s="57"/>
      <c r="DA336" s="57"/>
      <c r="DB336" s="57"/>
      <c r="DC336" s="57"/>
      <c r="DD336" s="57"/>
      <c r="DE336" s="57"/>
      <c r="DF336" s="57"/>
      <c r="DG336" s="57"/>
      <c r="DH336" s="57"/>
      <c r="DI336" s="57"/>
      <c r="DJ336" s="57"/>
      <c r="DK336" s="57"/>
      <c r="DL336" s="57"/>
      <c r="DM336" s="57"/>
      <c r="DN336" s="57"/>
      <c r="DO336" s="57"/>
      <c r="DP336" s="57"/>
      <c r="DQ336" s="57"/>
      <c r="DR336" s="57"/>
      <c r="DS336" s="57"/>
      <c r="DT336" s="57"/>
      <c r="DU336" s="57"/>
      <c r="DV336" s="57"/>
      <c r="DW336" s="57"/>
      <c r="DX336" s="57"/>
      <c r="DY336" s="57"/>
      <c r="DZ336" s="57"/>
      <c r="EA336" s="57"/>
      <c r="EB336" s="57"/>
      <c r="EC336" s="57"/>
      <c r="ED336" s="57"/>
      <c r="EE336" s="57"/>
      <c r="EF336" s="57"/>
      <c r="EG336" s="57"/>
      <c r="EH336" s="57"/>
      <c r="EI336" s="57"/>
      <c r="EJ336" s="57"/>
      <c r="EK336" s="57"/>
      <c r="EL336" s="57"/>
      <c r="EM336" s="57"/>
      <c r="EN336" s="57"/>
      <c r="EO336" s="57"/>
      <c r="EP336" s="57"/>
      <c r="EQ336" s="57"/>
      <c r="ER336" s="57"/>
      <c r="ES336" s="57"/>
      <c r="ET336" s="57"/>
      <c r="EU336" s="57"/>
      <c r="EV336" s="57"/>
      <c r="EW336" s="57"/>
      <c r="EX336" s="57"/>
      <c r="EY336" s="57"/>
      <c r="EZ336" s="57"/>
      <c r="FA336" s="57"/>
      <c r="FB336" s="57"/>
      <c r="FC336" s="57"/>
      <c r="FD336" s="57"/>
      <c r="FE336" s="57"/>
      <c r="FF336" s="57"/>
      <c r="FG336" s="57"/>
      <c r="FH336" s="57"/>
      <c r="FI336" s="57"/>
      <c r="FJ336" s="57"/>
      <c r="FK336" s="57"/>
      <c r="FL336" s="57"/>
      <c r="FM336" s="57"/>
      <c r="FN336" s="57"/>
      <c r="FO336" s="57"/>
      <c r="FP336" s="57"/>
      <c r="FQ336" s="57"/>
      <c r="FR336" s="57"/>
      <c r="FS336" s="57"/>
      <c r="FT336" s="57"/>
      <c r="FU336" s="57"/>
      <c r="FV336" s="57"/>
      <c r="FW336" s="57"/>
      <c r="FX336" s="57"/>
      <c r="FY336" s="57"/>
      <c r="FZ336" s="57"/>
      <c r="GA336" s="57"/>
      <c r="GB336" s="57"/>
      <c r="GC336" s="57"/>
      <c r="GD336" s="57"/>
      <c r="GE336" s="57"/>
      <c r="GF336" s="57"/>
      <c r="GG336" s="57"/>
      <c r="GH336" s="57"/>
      <c r="GI336" s="57"/>
      <c r="GJ336" s="57"/>
      <c r="GK336" s="57"/>
      <c r="GL336" s="57"/>
      <c r="GM336" s="57"/>
      <c r="GN336" s="57"/>
      <c r="GO336" s="57"/>
      <c r="GP336" s="57"/>
      <c r="GQ336" s="57"/>
      <c r="GR336" s="57"/>
      <c r="GS336" s="57"/>
      <c r="GT336" s="57"/>
      <c r="GU336" s="57"/>
      <c r="GV336" s="57"/>
      <c r="GW336" s="57"/>
      <c r="GX336" s="57"/>
      <c r="GY336" s="57"/>
      <c r="GZ336" s="57"/>
      <c r="HA336" s="57"/>
      <c r="HB336" s="57"/>
      <c r="HC336" s="57"/>
      <c r="HD336" s="57"/>
      <c r="HE336" s="57"/>
      <c r="HF336" s="57"/>
      <c r="HG336" s="57"/>
      <c r="HH336" s="57"/>
      <c r="HI336" s="57"/>
      <c r="HJ336" s="57"/>
      <c r="HK336" s="57"/>
      <c r="HL336" s="57"/>
      <c r="HM336" s="57"/>
      <c r="HN336" s="57"/>
      <c r="HO336" s="57"/>
      <c r="HP336" s="57"/>
      <c r="HQ336" s="57"/>
      <c r="HR336" s="57"/>
      <c r="HS336" s="57"/>
      <c r="HT336" s="57"/>
      <c r="HU336" s="57"/>
      <c r="HV336" s="57"/>
      <c r="HW336" s="57"/>
      <c r="HX336" s="57"/>
      <c r="HY336" s="57"/>
      <c r="HZ336" s="57"/>
      <c r="IA336" s="57"/>
      <c r="IB336" s="57"/>
      <c r="IC336" s="57"/>
      <c r="ID336" s="57"/>
      <c r="IE336" s="57"/>
      <c r="IF336" s="57"/>
      <c r="IG336" s="57"/>
      <c r="IH336" s="57"/>
      <c r="II336" s="57"/>
      <c r="IJ336" s="57"/>
      <c r="IK336" s="57"/>
      <c r="IL336" s="57"/>
      <c r="IM336" s="57"/>
      <c r="IN336" s="57"/>
      <c r="IO336" s="57"/>
      <c r="IP336" s="57"/>
      <c r="IQ336" s="57"/>
      <c r="IR336" s="57"/>
      <c r="IS336" s="57"/>
      <c r="IT336" s="57"/>
      <c r="IU336" s="57"/>
      <c r="IV336" s="57"/>
      <c r="IW336" s="57"/>
      <c r="IX336" s="57"/>
      <c r="IY336" s="57"/>
      <c r="IZ336" s="57"/>
      <c r="JA336" s="57"/>
      <c r="JB336" s="57"/>
      <c r="JC336" s="57"/>
      <c r="JD336" s="57"/>
      <c r="JE336" s="57"/>
      <c r="JF336" s="57"/>
      <c r="JG336" s="57"/>
      <c r="JH336" s="57"/>
      <c r="JI336" s="57"/>
      <c r="JJ336" s="57"/>
      <c r="JK336" s="57"/>
      <c r="JL336" s="57"/>
      <c r="JM336" s="57"/>
      <c r="JN336" s="57"/>
      <c r="JO336" s="57"/>
      <c r="JP336" s="57"/>
      <c r="JQ336" s="57"/>
      <c r="JR336" s="57"/>
      <c r="JS336" s="57"/>
      <c r="JT336" s="57"/>
      <c r="JU336" s="57"/>
      <c r="JV336" s="57"/>
      <c r="JW336" s="57"/>
      <c r="JX336" s="57"/>
      <c r="JY336" s="57"/>
      <c r="JZ336" s="57"/>
      <c r="KA336" s="57"/>
      <c r="KB336" s="57"/>
      <c r="KC336" s="57"/>
      <c r="KD336" s="57"/>
      <c r="KE336" s="57"/>
      <c r="KF336" s="57"/>
      <c r="KG336" s="57"/>
      <c r="KH336" s="57"/>
      <c r="KI336" s="57"/>
      <c r="KJ336" s="57"/>
      <c r="KK336" s="57"/>
      <c r="KL336" s="57"/>
      <c r="KM336" s="57"/>
      <c r="KN336" s="57"/>
      <c r="KO336" s="57"/>
      <c r="KP336" s="57"/>
      <c r="KQ336" s="57"/>
      <c r="KR336" s="57"/>
      <c r="KS336" s="57"/>
      <c r="KT336" s="57"/>
      <c r="KU336" s="57"/>
      <c r="KV336" s="57"/>
      <c r="KW336" s="57"/>
      <c r="KX336" s="57"/>
      <c r="KY336" s="57"/>
      <c r="KZ336" s="57"/>
      <c r="LA336" s="57"/>
      <c r="LB336" s="57"/>
      <c r="LC336" s="57"/>
      <c r="LD336" s="57"/>
      <c r="LE336" s="57"/>
      <c r="LF336" s="57"/>
      <c r="LG336" s="57"/>
      <c r="LH336" s="57"/>
      <c r="LI336" s="57"/>
      <c r="LJ336" s="57"/>
      <c r="LK336" s="57"/>
      <c r="LL336" s="57"/>
      <c r="LM336" s="57"/>
      <c r="LN336" s="57"/>
      <c r="LO336" s="57"/>
      <c r="LP336" s="57"/>
      <c r="LQ336" s="57"/>
      <c r="LR336" s="57"/>
      <c r="LS336" s="57"/>
      <c r="LT336" s="57"/>
      <c r="LU336" s="57"/>
      <c r="LV336" s="57"/>
      <c r="LW336" s="57"/>
      <c r="LX336" s="57"/>
      <c r="LY336" s="57"/>
      <c r="LZ336" s="57"/>
      <c r="MA336" s="57"/>
      <c r="MB336" s="57"/>
      <c r="MC336" s="57"/>
      <c r="MD336" s="57"/>
      <c r="ME336" s="57"/>
      <c r="MF336" s="57"/>
      <c r="MG336" s="57"/>
      <c r="MH336" s="57"/>
      <c r="MI336" s="57"/>
      <c r="MJ336" s="57"/>
      <c r="MK336" s="57"/>
      <c r="ML336" s="57"/>
      <c r="MM336" s="57"/>
      <c r="MN336" s="57"/>
      <c r="MO336" s="57"/>
      <c r="MP336" s="57"/>
      <c r="MQ336" s="57"/>
      <c r="MR336" s="57"/>
      <c r="MS336" s="57"/>
      <c r="MT336" s="57"/>
      <c r="MU336" s="57"/>
      <c r="MV336" s="57"/>
      <c r="MW336" s="57"/>
      <c r="MX336" s="57"/>
      <c r="MY336" s="57"/>
      <c r="MZ336" s="57"/>
      <c r="NA336" s="57"/>
      <c r="NB336" s="57"/>
      <c r="NC336" s="57"/>
      <c r="ND336" s="57"/>
      <c r="NE336" s="57"/>
      <c r="NF336" s="57"/>
      <c r="NG336" s="57"/>
      <c r="NH336" s="57"/>
      <c r="NI336" s="57"/>
      <c r="NJ336" s="57"/>
      <c r="NK336" s="57"/>
      <c r="NL336" s="57"/>
      <c r="NM336" s="57"/>
      <c r="NN336" s="57"/>
      <c r="NO336" s="57"/>
      <c r="NP336" s="57"/>
      <c r="NQ336" s="57"/>
      <c r="NR336" s="57"/>
      <c r="NS336" s="57"/>
      <c r="NT336" s="57"/>
      <c r="NU336" s="57"/>
      <c r="NV336" s="57"/>
      <c r="NW336" s="57"/>
      <c r="NX336" s="57"/>
      <c r="NY336" s="57"/>
      <c r="NZ336" s="57"/>
      <c r="OA336" s="57"/>
      <c r="OB336" s="57"/>
      <c r="OC336" s="57"/>
      <c r="OD336" s="57"/>
      <c r="OE336" s="57"/>
      <c r="OF336" s="57"/>
      <c r="OG336" s="57"/>
      <c r="OH336" s="57"/>
      <c r="OI336" s="57"/>
      <c r="OJ336" s="57"/>
      <c r="OK336" s="57"/>
      <c r="OL336" s="57"/>
      <c r="OM336" s="57"/>
      <c r="ON336" s="57"/>
      <c r="OO336" s="57"/>
      <c r="OP336" s="57"/>
      <c r="OQ336" s="57"/>
      <c r="OR336" s="57"/>
      <c r="OS336" s="57"/>
      <c r="OT336" s="57"/>
      <c r="OU336" s="57"/>
      <c r="OV336" s="57"/>
      <c r="OW336" s="57"/>
      <c r="OX336" s="57"/>
      <c r="OY336" s="57"/>
      <c r="OZ336" s="57"/>
    </row>
    <row r="337" spans="1:416" ht="26.25">
      <c r="A337" s="57"/>
      <c r="B337" s="57"/>
      <c r="C337" s="57"/>
      <c r="D337" s="57"/>
      <c r="E337" s="57"/>
      <c r="F337" s="57"/>
      <c r="G337" s="87"/>
      <c r="H337" s="57"/>
      <c r="I337" s="57"/>
      <c r="J337" s="57"/>
      <c r="K337" s="57"/>
      <c r="L337" s="57"/>
      <c r="M337" s="57"/>
      <c r="N337" s="57"/>
      <c r="O337" s="57"/>
      <c r="P337" s="57"/>
      <c r="Q337" s="57"/>
      <c r="R337" s="57"/>
      <c r="S337" s="57"/>
      <c r="T337" s="57"/>
      <c r="U337" s="57"/>
      <c r="V337" s="57"/>
      <c r="W337" s="57"/>
      <c r="X337" s="57"/>
      <c r="Y337" s="57"/>
      <c r="Z337" s="57"/>
      <c r="AA337" s="57"/>
      <c r="AB337" s="57"/>
      <c r="AC337" s="57"/>
      <c r="AD337" s="57"/>
      <c r="AE337" s="57"/>
      <c r="AF337" s="57"/>
      <c r="AG337" s="57"/>
      <c r="AH337" s="57"/>
      <c r="AI337" s="57"/>
      <c r="AJ337" s="57"/>
      <c r="AK337" s="57"/>
      <c r="AL337" s="57"/>
      <c r="AM337" s="57"/>
      <c r="AN337" s="57"/>
      <c r="AO337" s="57"/>
      <c r="AP337" s="57"/>
      <c r="AQ337" s="57"/>
      <c r="AR337" s="57"/>
      <c r="AS337" s="57"/>
      <c r="AT337" s="57"/>
      <c r="AU337" s="57"/>
      <c r="AV337" s="57"/>
      <c r="AW337" s="57"/>
      <c r="AX337" s="57"/>
      <c r="AY337" s="57"/>
      <c r="AZ337" s="57"/>
      <c r="BA337" s="57"/>
      <c r="BB337" s="57"/>
      <c r="BC337" s="57"/>
      <c r="BD337" s="57"/>
      <c r="BE337" s="57"/>
      <c r="BF337" s="57"/>
      <c r="BG337" s="57"/>
      <c r="BH337" s="57"/>
      <c r="BI337" s="57"/>
      <c r="BJ337" s="57"/>
      <c r="BK337" s="57"/>
      <c r="BL337" s="57"/>
      <c r="BM337" s="57"/>
      <c r="BN337" s="57"/>
      <c r="BO337" s="57"/>
      <c r="BP337" s="57"/>
      <c r="BQ337" s="57"/>
      <c r="BR337" s="57"/>
      <c r="BS337" s="57"/>
      <c r="BT337" s="57"/>
      <c r="BU337" s="57"/>
      <c r="BV337" s="57"/>
      <c r="BW337" s="57"/>
      <c r="BX337" s="57"/>
      <c r="BY337" s="57"/>
      <c r="BZ337" s="57"/>
      <c r="CA337" s="57"/>
      <c r="CB337" s="57"/>
      <c r="CC337" s="57"/>
      <c r="CD337" s="57"/>
      <c r="CE337" s="57"/>
      <c r="CF337" s="57"/>
      <c r="CG337" s="57"/>
      <c r="CH337" s="57"/>
      <c r="CI337" s="57"/>
      <c r="CJ337" s="57"/>
      <c r="CK337" s="57"/>
      <c r="CL337" s="57"/>
      <c r="CM337" s="57"/>
      <c r="CN337" s="57"/>
      <c r="CO337" s="57"/>
      <c r="CP337" s="57"/>
      <c r="CQ337" s="57"/>
      <c r="CR337" s="57"/>
      <c r="CS337" s="57"/>
      <c r="CT337" s="57"/>
      <c r="CU337" s="57"/>
      <c r="CV337" s="57"/>
      <c r="CW337" s="57"/>
      <c r="CX337" s="57"/>
      <c r="CY337" s="57"/>
      <c r="CZ337" s="57"/>
      <c r="DA337" s="57"/>
      <c r="DB337" s="57"/>
      <c r="DC337" s="57"/>
      <c r="DD337" s="57"/>
      <c r="DE337" s="57"/>
      <c r="DF337" s="57"/>
      <c r="DG337" s="57"/>
      <c r="DH337" s="57"/>
      <c r="DI337" s="57"/>
      <c r="DJ337" s="57"/>
      <c r="DK337" s="57"/>
      <c r="DL337" s="57"/>
      <c r="DM337" s="57"/>
      <c r="DN337" s="57"/>
      <c r="DO337" s="57"/>
      <c r="DP337" s="57"/>
      <c r="DQ337" s="57"/>
      <c r="DR337" s="57"/>
      <c r="DS337" s="57"/>
      <c r="DT337" s="57"/>
      <c r="DU337" s="57"/>
      <c r="DV337" s="57"/>
      <c r="DW337" s="57"/>
      <c r="DX337" s="57"/>
      <c r="DY337" s="57"/>
      <c r="DZ337" s="57"/>
      <c r="EA337" s="57"/>
      <c r="EB337" s="57"/>
      <c r="EC337" s="57"/>
      <c r="ED337" s="57"/>
      <c r="EE337" s="57"/>
      <c r="EF337" s="57"/>
      <c r="EG337" s="57"/>
      <c r="EH337" s="57"/>
      <c r="EI337" s="57"/>
      <c r="EJ337" s="57"/>
      <c r="EK337" s="57"/>
      <c r="EL337" s="57"/>
      <c r="EM337" s="57"/>
      <c r="EN337" s="57"/>
      <c r="EO337" s="57"/>
      <c r="EP337" s="57"/>
      <c r="EQ337" s="57"/>
      <c r="ER337" s="57"/>
      <c r="ES337" s="57"/>
      <c r="ET337" s="57"/>
      <c r="EU337" s="57"/>
      <c r="EV337" s="57"/>
      <c r="EW337" s="57"/>
      <c r="EX337" s="57"/>
      <c r="EY337" s="57"/>
      <c r="EZ337" s="57"/>
      <c r="FA337" s="57"/>
      <c r="FB337" s="57"/>
      <c r="FC337" s="57"/>
      <c r="FD337" s="57"/>
      <c r="FE337" s="57"/>
      <c r="FF337" s="57"/>
      <c r="FG337" s="57"/>
      <c r="FH337" s="57"/>
      <c r="FI337" s="57"/>
      <c r="FJ337" s="57"/>
      <c r="FK337" s="57"/>
      <c r="FL337" s="57"/>
      <c r="FM337" s="57"/>
      <c r="FN337" s="57"/>
      <c r="FO337" s="57"/>
      <c r="FP337" s="57"/>
      <c r="FQ337" s="57"/>
      <c r="FR337" s="57"/>
      <c r="FS337" s="57"/>
      <c r="FT337" s="57"/>
      <c r="FU337" s="57"/>
      <c r="FV337" s="57"/>
      <c r="FW337" s="57"/>
      <c r="FX337" s="57"/>
      <c r="FY337" s="57"/>
      <c r="FZ337" s="57"/>
      <c r="GA337" s="57"/>
      <c r="GB337" s="57"/>
      <c r="GC337" s="57"/>
      <c r="GD337" s="57"/>
      <c r="GE337" s="57"/>
      <c r="GF337" s="57"/>
      <c r="GG337" s="57"/>
      <c r="GH337" s="57"/>
      <c r="GI337" s="57"/>
      <c r="GJ337" s="57"/>
      <c r="GK337" s="57"/>
      <c r="GL337" s="57"/>
      <c r="GM337" s="57"/>
      <c r="GN337" s="57"/>
      <c r="GO337" s="57"/>
      <c r="GP337" s="57"/>
      <c r="GQ337" s="57"/>
      <c r="GR337" s="57"/>
      <c r="GS337" s="57"/>
      <c r="GT337" s="57"/>
      <c r="GU337" s="57"/>
      <c r="GV337" s="57"/>
      <c r="GW337" s="57"/>
      <c r="GX337" s="57"/>
      <c r="GY337" s="57"/>
      <c r="GZ337" s="57"/>
      <c r="HA337" s="57"/>
      <c r="HB337" s="57"/>
      <c r="HC337" s="57"/>
      <c r="HD337" s="57"/>
      <c r="HE337" s="57"/>
      <c r="HF337" s="57"/>
      <c r="HG337" s="57"/>
      <c r="HH337" s="57"/>
      <c r="HI337" s="57"/>
      <c r="HJ337" s="57"/>
      <c r="HK337" s="57"/>
      <c r="HL337" s="57"/>
      <c r="HM337" s="57"/>
      <c r="HN337" s="57"/>
      <c r="HO337" s="57"/>
      <c r="HP337" s="57"/>
      <c r="HQ337" s="57"/>
      <c r="HR337" s="57"/>
      <c r="HS337" s="57"/>
      <c r="HT337" s="57"/>
      <c r="HU337" s="57"/>
      <c r="HV337" s="57"/>
      <c r="HW337" s="57"/>
      <c r="HX337" s="57"/>
      <c r="HY337" s="57"/>
      <c r="HZ337" s="57"/>
      <c r="IA337" s="57"/>
      <c r="IB337" s="57"/>
      <c r="IC337" s="57"/>
      <c r="ID337" s="57"/>
      <c r="IE337" s="57"/>
      <c r="IF337" s="57"/>
      <c r="IG337" s="57"/>
      <c r="IH337" s="57"/>
      <c r="II337" s="57"/>
      <c r="IJ337" s="57"/>
      <c r="IK337" s="57"/>
      <c r="IL337" s="57"/>
      <c r="IM337" s="57"/>
      <c r="IN337" s="57"/>
      <c r="IO337" s="57"/>
      <c r="IP337" s="57"/>
      <c r="IQ337" s="57"/>
      <c r="IR337" s="57"/>
      <c r="IS337" s="57"/>
      <c r="IT337" s="57"/>
      <c r="IU337" s="57"/>
      <c r="IV337" s="57"/>
      <c r="IW337" s="57"/>
      <c r="IX337" s="57"/>
      <c r="IY337" s="57"/>
      <c r="IZ337" s="57"/>
      <c r="JA337" s="57"/>
      <c r="JB337" s="57"/>
      <c r="JC337" s="57"/>
      <c r="JD337" s="57"/>
      <c r="JE337" s="57"/>
      <c r="JF337" s="57"/>
      <c r="JG337" s="57"/>
      <c r="JH337" s="57"/>
      <c r="JI337" s="57"/>
      <c r="JJ337" s="57"/>
      <c r="JK337" s="57"/>
      <c r="JL337" s="57"/>
      <c r="JM337" s="57"/>
      <c r="JN337" s="57"/>
      <c r="JO337" s="57"/>
      <c r="JP337" s="57"/>
      <c r="JQ337" s="57"/>
      <c r="JR337" s="57"/>
      <c r="JS337" s="57"/>
      <c r="JT337" s="57"/>
      <c r="JU337" s="57"/>
      <c r="JV337" s="57"/>
      <c r="JW337" s="57"/>
      <c r="JX337" s="57"/>
      <c r="JY337" s="57"/>
      <c r="JZ337" s="57"/>
      <c r="KA337" s="57"/>
      <c r="KB337" s="57"/>
      <c r="KC337" s="57"/>
      <c r="KD337" s="57"/>
      <c r="KE337" s="57"/>
      <c r="KF337" s="57"/>
      <c r="KG337" s="57"/>
      <c r="KH337" s="57"/>
      <c r="KI337" s="57"/>
      <c r="KJ337" s="57"/>
      <c r="KK337" s="57"/>
      <c r="KL337" s="57"/>
      <c r="KM337" s="57"/>
      <c r="KN337" s="57"/>
      <c r="KO337" s="57"/>
      <c r="KP337" s="57"/>
      <c r="KQ337" s="57"/>
      <c r="KR337" s="57"/>
      <c r="KS337" s="57"/>
      <c r="KT337" s="57"/>
      <c r="KU337" s="57"/>
      <c r="KV337" s="57"/>
      <c r="KW337" s="57"/>
      <c r="KX337" s="57"/>
      <c r="KY337" s="57"/>
      <c r="KZ337" s="57"/>
      <c r="LA337" s="57"/>
      <c r="LB337" s="57"/>
      <c r="LC337" s="57"/>
      <c r="LD337" s="57"/>
      <c r="LE337" s="57"/>
      <c r="LF337" s="57"/>
      <c r="LG337" s="57"/>
      <c r="LH337" s="57"/>
      <c r="LI337" s="57"/>
      <c r="LJ337" s="57"/>
      <c r="LK337" s="57"/>
      <c r="LL337" s="57"/>
      <c r="LM337" s="57"/>
      <c r="LN337" s="57"/>
      <c r="LO337" s="57"/>
      <c r="LP337" s="57"/>
      <c r="LQ337" s="57"/>
      <c r="LR337" s="57"/>
      <c r="LS337" s="57"/>
      <c r="LT337" s="57"/>
      <c r="LU337" s="57"/>
      <c r="LV337" s="57"/>
      <c r="LW337" s="57"/>
      <c r="LX337" s="57"/>
      <c r="LY337" s="57"/>
      <c r="LZ337" s="57"/>
      <c r="MA337" s="57"/>
      <c r="MB337" s="57"/>
      <c r="MC337" s="57"/>
      <c r="MD337" s="57"/>
      <c r="ME337" s="57"/>
      <c r="MF337" s="57"/>
      <c r="MG337" s="57"/>
      <c r="MH337" s="57"/>
      <c r="MI337" s="57"/>
      <c r="MJ337" s="57"/>
      <c r="MK337" s="57"/>
      <c r="ML337" s="57"/>
      <c r="MM337" s="57"/>
      <c r="MN337" s="57"/>
      <c r="MO337" s="57"/>
      <c r="MP337" s="57"/>
      <c r="MQ337" s="57"/>
      <c r="MR337" s="57"/>
      <c r="MS337" s="57"/>
      <c r="MT337" s="57"/>
      <c r="MU337" s="57"/>
      <c r="MV337" s="57"/>
      <c r="MW337" s="57"/>
      <c r="MX337" s="57"/>
      <c r="MY337" s="57"/>
      <c r="MZ337" s="57"/>
      <c r="NA337" s="57"/>
      <c r="NB337" s="57"/>
      <c r="NC337" s="57"/>
      <c r="ND337" s="57"/>
      <c r="NE337" s="57"/>
      <c r="NF337" s="57"/>
      <c r="NG337" s="57"/>
      <c r="NH337" s="57"/>
      <c r="NI337" s="57"/>
      <c r="NJ337" s="57"/>
      <c r="NK337" s="57"/>
      <c r="NL337" s="57"/>
      <c r="NM337" s="57"/>
      <c r="NN337" s="57"/>
      <c r="NO337" s="57"/>
      <c r="NP337" s="57"/>
      <c r="NQ337" s="57"/>
      <c r="NR337" s="57"/>
      <c r="NS337" s="57"/>
      <c r="NT337" s="57"/>
      <c r="NU337" s="57"/>
      <c r="NV337" s="57"/>
      <c r="NW337" s="57"/>
      <c r="NX337" s="57"/>
      <c r="NY337" s="57"/>
      <c r="NZ337" s="57"/>
      <c r="OA337" s="57"/>
      <c r="OB337" s="57"/>
      <c r="OC337" s="57"/>
      <c r="OD337" s="57"/>
      <c r="OE337" s="57"/>
      <c r="OF337" s="57"/>
      <c r="OG337" s="57"/>
      <c r="OH337" s="57"/>
      <c r="OI337" s="57"/>
      <c r="OJ337" s="57"/>
      <c r="OK337" s="57"/>
      <c r="OL337" s="57"/>
      <c r="OM337" s="57"/>
      <c r="ON337" s="57"/>
      <c r="OO337" s="57"/>
      <c r="OP337" s="57"/>
      <c r="OQ337" s="57"/>
      <c r="OR337" s="57"/>
      <c r="OS337" s="57"/>
      <c r="OT337" s="57"/>
      <c r="OU337" s="57"/>
      <c r="OV337" s="57"/>
      <c r="OW337" s="57"/>
      <c r="OX337" s="57"/>
      <c r="OY337" s="57"/>
      <c r="OZ337" s="57"/>
    </row>
    <row r="338" spans="1:416" ht="26.25">
      <c r="A338" s="57"/>
      <c r="B338" s="57"/>
      <c r="C338" s="57"/>
      <c r="D338" s="57"/>
      <c r="E338" s="57"/>
      <c r="F338" s="57"/>
      <c r="G338" s="87"/>
      <c r="H338" s="57"/>
      <c r="I338" s="57"/>
      <c r="J338" s="57"/>
      <c r="K338" s="57"/>
      <c r="L338" s="57"/>
      <c r="M338" s="57"/>
      <c r="N338" s="57"/>
      <c r="O338" s="57"/>
      <c r="P338" s="57"/>
      <c r="Q338" s="57"/>
      <c r="R338" s="57"/>
      <c r="S338" s="57"/>
      <c r="T338" s="57"/>
      <c r="U338" s="57"/>
      <c r="V338" s="57"/>
      <c r="W338" s="57"/>
      <c r="X338" s="57"/>
      <c r="Y338" s="57"/>
      <c r="Z338" s="57"/>
      <c r="AA338" s="57"/>
      <c r="AB338" s="57"/>
      <c r="AC338" s="57"/>
      <c r="AD338" s="57"/>
      <c r="AE338" s="57"/>
      <c r="AF338" s="57"/>
      <c r="AG338" s="57"/>
      <c r="AH338" s="57"/>
      <c r="AI338" s="57"/>
      <c r="AJ338" s="57"/>
      <c r="AK338" s="57"/>
      <c r="AL338" s="57"/>
      <c r="AM338" s="57"/>
      <c r="AN338" s="57"/>
      <c r="AO338" s="57"/>
      <c r="AP338" s="57"/>
      <c r="AQ338" s="57"/>
      <c r="AR338" s="57"/>
      <c r="AS338" s="57"/>
      <c r="AT338" s="57"/>
      <c r="AU338" s="57"/>
      <c r="AV338" s="57"/>
      <c r="AW338" s="57"/>
      <c r="AX338" s="57"/>
      <c r="AY338" s="57"/>
      <c r="AZ338" s="57"/>
      <c r="BA338" s="57"/>
      <c r="BB338" s="57"/>
      <c r="BC338" s="57"/>
      <c r="BD338" s="57"/>
      <c r="BE338" s="57"/>
      <c r="BF338" s="57"/>
      <c r="BG338" s="57"/>
      <c r="BH338" s="57"/>
      <c r="BI338" s="57"/>
      <c r="BJ338" s="57"/>
      <c r="BK338" s="57"/>
      <c r="BL338" s="57"/>
      <c r="BM338" s="57"/>
      <c r="BN338" s="57"/>
      <c r="BO338" s="57"/>
      <c r="BP338" s="57"/>
      <c r="BQ338" s="57"/>
      <c r="BR338" s="57"/>
      <c r="BS338" s="57"/>
      <c r="BT338" s="57"/>
      <c r="BU338" s="57"/>
      <c r="BV338" s="57"/>
      <c r="BW338" s="57"/>
      <c r="BX338" s="57"/>
      <c r="BY338" s="57"/>
      <c r="BZ338" s="57"/>
      <c r="CA338" s="57"/>
      <c r="CB338" s="57"/>
      <c r="CC338" s="57"/>
      <c r="CD338" s="57"/>
      <c r="CE338" s="57"/>
      <c r="CF338" s="57"/>
      <c r="CG338" s="57"/>
      <c r="CH338" s="57"/>
      <c r="CI338" s="57"/>
      <c r="CJ338" s="57"/>
      <c r="CK338" s="57"/>
      <c r="CL338" s="57"/>
      <c r="CM338" s="57"/>
      <c r="CN338" s="57"/>
      <c r="CO338" s="57"/>
      <c r="CP338" s="57"/>
      <c r="CQ338" s="57"/>
      <c r="CR338" s="57"/>
      <c r="CS338" s="57"/>
      <c r="CT338" s="57"/>
      <c r="CU338" s="57"/>
      <c r="CV338" s="57"/>
      <c r="CW338" s="57"/>
      <c r="CX338" s="57"/>
      <c r="CY338" s="57"/>
      <c r="CZ338" s="57"/>
      <c r="DA338" s="57"/>
      <c r="DB338" s="57"/>
      <c r="DC338" s="57"/>
      <c r="DD338" s="57"/>
      <c r="DE338" s="57"/>
      <c r="DF338" s="57"/>
      <c r="DG338" s="57"/>
      <c r="DH338" s="57"/>
      <c r="DI338" s="57"/>
      <c r="DJ338" s="57"/>
      <c r="DK338" s="57"/>
      <c r="DL338" s="57"/>
      <c r="DM338" s="57"/>
      <c r="DN338" s="57"/>
      <c r="DO338" s="57"/>
      <c r="DP338" s="57"/>
      <c r="DQ338" s="57"/>
      <c r="DR338" s="57"/>
      <c r="DS338" s="57"/>
      <c r="DT338" s="57"/>
      <c r="DU338" s="57"/>
      <c r="DV338" s="57"/>
      <c r="DW338" s="57"/>
      <c r="DX338" s="57"/>
      <c r="DY338" s="57"/>
      <c r="DZ338" s="57"/>
      <c r="EA338" s="57"/>
      <c r="EB338" s="57"/>
      <c r="EC338" s="57"/>
      <c r="ED338" s="57"/>
      <c r="EE338" s="57"/>
      <c r="EF338" s="57"/>
      <c r="EG338" s="57"/>
      <c r="EH338" s="57"/>
      <c r="EI338" s="57"/>
      <c r="EJ338" s="57"/>
      <c r="EK338" s="57"/>
      <c r="EL338" s="57"/>
      <c r="EM338" s="57"/>
      <c r="EN338" s="57"/>
      <c r="EO338" s="57"/>
      <c r="EP338" s="57"/>
      <c r="EQ338" s="57"/>
      <c r="ER338" s="57"/>
      <c r="ES338" s="57"/>
      <c r="ET338" s="57"/>
      <c r="EU338" s="57"/>
      <c r="EV338" s="57"/>
      <c r="EW338" s="57"/>
      <c r="EX338" s="57"/>
      <c r="EY338" s="57"/>
      <c r="EZ338" s="57"/>
      <c r="FA338" s="57"/>
      <c r="FB338" s="57"/>
      <c r="FC338" s="57"/>
      <c r="FD338" s="57"/>
      <c r="FE338" s="57"/>
      <c r="FF338" s="57"/>
      <c r="FG338" s="57"/>
      <c r="FH338" s="57"/>
      <c r="FI338" s="57"/>
      <c r="FJ338" s="57"/>
      <c r="FK338" s="57"/>
      <c r="FL338" s="57"/>
      <c r="FM338" s="57"/>
      <c r="FN338" s="57"/>
      <c r="FO338" s="57"/>
      <c r="FP338" s="57"/>
      <c r="FQ338" s="57"/>
      <c r="FR338" s="57"/>
      <c r="FS338" s="57"/>
      <c r="FT338" s="57"/>
      <c r="FU338" s="57"/>
      <c r="FV338" s="57"/>
      <c r="FW338" s="57"/>
      <c r="FX338" s="57"/>
      <c r="FY338" s="57"/>
      <c r="FZ338" s="57"/>
      <c r="GA338" s="57"/>
      <c r="GB338" s="57"/>
      <c r="GC338" s="57"/>
      <c r="GD338" s="57"/>
      <c r="GE338" s="57"/>
      <c r="GF338" s="57"/>
      <c r="GG338" s="57"/>
      <c r="GH338" s="57"/>
      <c r="GI338" s="57"/>
      <c r="GJ338" s="57"/>
      <c r="GK338" s="57"/>
      <c r="GL338" s="57"/>
      <c r="GM338" s="57"/>
      <c r="GN338" s="57"/>
      <c r="GO338" s="57"/>
      <c r="GP338" s="57"/>
      <c r="GQ338" s="57"/>
      <c r="GR338" s="57"/>
      <c r="GS338" s="57"/>
      <c r="GT338" s="57"/>
      <c r="GU338" s="57"/>
      <c r="GV338" s="57"/>
      <c r="GW338" s="57"/>
      <c r="GX338" s="57"/>
      <c r="GY338" s="57"/>
      <c r="GZ338" s="57"/>
      <c r="HA338" s="57"/>
      <c r="HB338" s="57"/>
      <c r="HC338" s="57"/>
      <c r="HD338" s="57"/>
      <c r="HE338" s="57"/>
      <c r="HF338" s="57"/>
      <c r="HG338" s="57"/>
      <c r="HH338" s="57"/>
      <c r="HI338" s="57"/>
      <c r="HJ338" s="57"/>
      <c r="HK338" s="57"/>
      <c r="HL338" s="57"/>
      <c r="HM338" s="57"/>
      <c r="HN338" s="57"/>
      <c r="HO338" s="57"/>
      <c r="HP338" s="57"/>
      <c r="HQ338" s="57"/>
      <c r="HR338" s="57"/>
      <c r="HS338" s="57"/>
      <c r="HT338" s="57"/>
      <c r="HU338" s="57"/>
      <c r="HV338" s="57"/>
      <c r="HW338" s="57"/>
      <c r="HX338" s="57"/>
      <c r="HY338" s="57"/>
      <c r="HZ338" s="57"/>
      <c r="IA338" s="57"/>
      <c r="IB338" s="57"/>
      <c r="IC338" s="57"/>
      <c r="ID338" s="57"/>
      <c r="IE338" s="57"/>
      <c r="IF338" s="57"/>
      <c r="IG338" s="57"/>
      <c r="IH338" s="57"/>
      <c r="II338" s="57"/>
      <c r="IJ338" s="57"/>
      <c r="IK338" s="57"/>
      <c r="IL338" s="57"/>
      <c r="IM338" s="57"/>
      <c r="IN338" s="57"/>
      <c r="IO338" s="57"/>
      <c r="IP338" s="57"/>
      <c r="IQ338" s="57"/>
      <c r="IR338" s="57"/>
      <c r="IS338" s="57"/>
      <c r="IT338" s="57"/>
      <c r="IU338" s="57"/>
      <c r="IV338" s="57"/>
      <c r="IW338" s="57"/>
      <c r="IX338" s="57"/>
      <c r="IY338" s="57"/>
      <c r="IZ338" s="57"/>
      <c r="JA338" s="57"/>
      <c r="JB338" s="57"/>
      <c r="JC338" s="57"/>
      <c r="JD338" s="57"/>
      <c r="JE338" s="57"/>
      <c r="JF338" s="57"/>
      <c r="JG338" s="57"/>
      <c r="JH338" s="57"/>
      <c r="JI338" s="57"/>
      <c r="JJ338" s="57"/>
      <c r="JK338" s="57"/>
      <c r="JL338" s="57"/>
      <c r="JM338" s="57"/>
      <c r="JN338" s="57"/>
      <c r="JO338" s="57"/>
      <c r="JP338" s="57"/>
      <c r="JQ338" s="57"/>
      <c r="JR338" s="57"/>
      <c r="JS338" s="57"/>
      <c r="JT338" s="57"/>
      <c r="JU338" s="57"/>
      <c r="JV338" s="57"/>
      <c r="JW338" s="57"/>
      <c r="JX338" s="57"/>
      <c r="JY338" s="57"/>
      <c r="JZ338" s="57"/>
      <c r="KA338" s="57"/>
      <c r="KB338" s="57"/>
      <c r="KC338" s="57"/>
      <c r="KD338" s="57"/>
      <c r="KE338" s="57"/>
      <c r="KF338" s="57"/>
      <c r="KG338" s="57"/>
      <c r="KH338" s="57"/>
      <c r="KI338" s="57"/>
      <c r="KJ338" s="57"/>
      <c r="KK338" s="57"/>
      <c r="KL338" s="57"/>
      <c r="KM338" s="57"/>
      <c r="KN338" s="57"/>
      <c r="KO338" s="57"/>
      <c r="KP338" s="57"/>
      <c r="KQ338" s="57"/>
      <c r="KR338" s="57"/>
      <c r="KS338" s="57"/>
      <c r="KT338" s="57"/>
      <c r="KU338" s="57"/>
      <c r="KV338" s="57"/>
      <c r="KW338" s="57"/>
      <c r="KX338" s="57"/>
      <c r="KY338" s="57"/>
      <c r="KZ338" s="57"/>
      <c r="LA338" s="57"/>
      <c r="LB338" s="57"/>
      <c r="LC338" s="57"/>
      <c r="LD338" s="57"/>
      <c r="LE338" s="57"/>
      <c r="LF338" s="57"/>
      <c r="LG338" s="57"/>
      <c r="LH338" s="57"/>
      <c r="LI338" s="57"/>
      <c r="LJ338" s="57"/>
      <c r="LK338" s="57"/>
      <c r="LL338" s="57"/>
      <c r="LM338" s="57"/>
      <c r="LN338" s="57"/>
      <c r="LO338" s="57"/>
      <c r="LP338" s="57"/>
      <c r="LQ338" s="57"/>
      <c r="LR338" s="57"/>
      <c r="LS338" s="57"/>
      <c r="LT338" s="57"/>
      <c r="LU338" s="57"/>
      <c r="LV338" s="57"/>
      <c r="LW338" s="57"/>
      <c r="LX338" s="57"/>
      <c r="LY338" s="57"/>
      <c r="LZ338" s="57"/>
      <c r="MA338" s="57"/>
      <c r="MB338" s="57"/>
      <c r="MC338" s="57"/>
      <c r="MD338" s="57"/>
      <c r="ME338" s="57"/>
      <c r="MF338" s="57"/>
      <c r="MG338" s="57"/>
      <c r="MH338" s="57"/>
      <c r="MI338" s="57"/>
      <c r="MJ338" s="57"/>
      <c r="MK338" s="57"/>
      <c r="ML338" s="57"/>
      <c r="MM338" s="57"/>
      <c r="MN338" s="57"/>
      <c r="MO338" s="57"/>
      <c r="MP338" s="57"/>
      <c r="MQ338" s="57"/>
      <c r="MR338" s="57"/>
      <c r="MS338" s="57"/>
      <c r="MT338" s="57"/>
      <c r="MU338" s="57"/>
      <c r="MV338" s="57"/>
      <c r="MW338" s="57"/>
      <c r="MX338" s="57"/>
      <c r="MY338" s="57"/>
      <c r="MZ338" s="57"/>
      <c r="NA338" s="57"/>
      <c r="NB338" s="57"/>
      <c r="NC338" s="57"/>
      <c r="ND338" s="57"/>
      <c r="NE338" s="57"/>
      <c r="NF338" s="57"/>
      <c r="NG338" s="57"/>
      <c r="NH338" s="57"/>
      <c r="NI338" s="57"/>
      <c r="NJ338" s="57"/>
      <c r="NK338" s="57"/>
      <c r="NL338" s="57"/>
      <c r="NM338" s="57"/>
      <c r="NN338" s="57"/>
      <c r="NO338" s="57"/>
      <c r="NP338" s="57"/>
      <c r="NQ338" s="57"/>
      <c r="NR338" s="57"/>
      <c r="NS338" s="57"/>
      <c r="NT338" s="57"/>
      <c r="NU338" s="57"/>
      <c r="NV338" s="57"/>
      <c r="NW338" s="57"/>
      <c r="NX338" s="57"/>
      <c r="NY338" s="57"/>
      <c r="NZ338" s="57"/>
      <c r="OA338" s="57"/>
      <c r="OB338" s="57"/>
      <c r="OC338" s="57"/>
      <c r="OD338" s="57"/>
      <c r="OE338" s="57"/>
      <c r="OF338" s="57"/>
      <c r="OG338" s="57"/>
      <c r="OH338" s="57"/>
      <c r="OI338" s="57"/>
      <c r="OJ338" s="57"/>
      <c r="OK338" s="57"/>
      <c r="OL338" s="57"/>
      <c r="OM338" s="57"/>
      <c r="ON338" s="57"/>
      <c r="OO338" s="57"/>
      <c r="OP338" s="57"/>
      <c r="OQ338" s="57"/>
      <c r="OR338" s="57"/>
      <c r="OS338" s="57"/>
      <c r="OT338" s="57"/>
      <c r="OU338" s="57"/>
      <c r="OV338" s="57"/>
      <c r="OW338" s="57"/>
      <c r="OX338" s="57"/>
      <c r="OY338" s="57"/>
      <c r="OZ338" s="57"/>
    </row>
    <row r="339" spans="1:416" ht="26.25">
      <c r="A339" s="57"/>
      <c r="B339" s="57"/>
      <c r="C339" s="57"/>
      <c r="D339" s="57"/>
      <c r="E339" s="57"/>
      <c r="F339" s="57"/>
      <c r="G339" s="87"/>
      <c r="H339" s="57"/>
      <c r="I339" s="57"/>
      <c r="J339" s="57"/>
      <c r="K339" s="57"/>
      <c r="L339" s="57"/>
      <c r="M339" s="57"/>
      <c r="N339" s="57"/>
      <c r="O339" s="57"/>
      <c r="P339" s="57"/>
      <c r="Q339" s="57"/>
      <c r="R339" s="57"/>
      <c r="S339" s="57"/>
      <c r="T339" s="57"/>
      <c r="U339" s="57"/>
      <c r="V339" s="57"/>
      <c r="W339" s="57"/>
      <c r="X339" s="57"/>
      <c r="Y339" s="57"/>
      <c r="Z339" s="57"/>
      <c r="AA339" s="57"/>
      <c r="AB339" s="57"/>
      <c r="AC339" s="57"/>
      <c r="AD339" s="57"/>
      <c r="AE339" s="57"/>
      <c r="AF339" s="57"/>
      <c r="AG339" s="57"/>
      <c r="AH339" s="57"/>
      <c r="AI339" s="57"/>
      <c r="AJ339" s="57"/>
      <c r="AK339" s="57"/>
      <c r="AL339" s="57"/>
      <c r="AM339" s="57"/>
      <c r="AN339" s="57"/>
      <c r="AO339" s="57"/>
      <c r="AP339" s="57"/>
      <c r="AQ339" s="57"/>
      <c r="AR339" s="57"/>
      <c r="AS339" s="57"/>
      <c r="AT339" s="57"/>
      <c r="AU339" s="57"/>
      <c r="AV339" s="57"/>
      <c r="AW339" s="57"/>
      <c r="AX339" s="57"/>
      <c r="AY339" s="57"/>
      <c r="AZ339" s="57"/>
      <c r="BA339" s="57"/>
      <c r="BB339" s="57"/>
      <c r="BC339" s="57"/>
      <c r="BD339" s="57"/>
      <c r="BE339" s="57"/>
      <c r="BF339" s="57"/>
      <c r="BG339" s="57"/>
      <c r="BH339" s="57"/>
      <c r="BI339" s="57"/>
      <c r="BJ339" s="57"/>
      <c r="BK339" s="57"/>
      <c r="BL339" s="57"/>
      <c r="BM339" s="57"/>
      <c r="BN339" s="57"/>
      <c r="BO339" s="57"/>
      <c r="BP339" s="57"/>
      <c r="BQ339" s="57"/>
      <c r="BR339" s="57"/>
      <c r="BS339" s="57"/>
      <c r="BT339" s="57"/>
      <c r="BU339" s="57"/>
      <c r="BV339" s="57"/>
      <c r="BW339" s="57"/>
      <c r="BX339" s="57"/>
      <c r="BY339" s="57"/>
      <c r="BZ339" s="57"/>
      <c r="CA339" s="57"/>
      <c r="CB339" s="57"/>
      <c r="CC339" s="57"/>
      <c r="CD339" s="57"/>
      <c r="CE339" s="57"/>
      <c r="CF339" s="57"/>
      <c r="CG339" s="57"/>
      <c r="CH339" s="57"/>
      <c r="CI339" s="57"/>
      <c r="CJ339" s="57"/>
      <c r="CK339" s="57"/>
      <c r="CL339" s="57"/>
      <c r="CM339" s="57"/>
      <c r="CN339" s="57"/>
      <c r="CO339" s="57"/>
      <c r="CP339" s="57"/>
      <c r="CQ339" s="57"/>
      <c r="CR339" s="57"/>
      <c r="CS339" s="57"/>
      <c r="CT339" s="57"/>
      <c r="CU339" s="57"/>
      <c r="CV339" s="57"/>
      <c r="CW339" s="57"/>
      <c r="CX339" s="57"/>
      <c r="CY339" s="57"/>
      <c r="CZ339" s="57"/>
      <c r="DA339" s="57"/>
      <c r="DB339" s="57"/>
      <c r="DC339" s="57"/>
      <c r="DD339" s="57"/>
      <c r="DE339" s="57"/>
      <c r="DF339" s="57"/>
      <c r="DG339" s="57"/>
      <c r="DH339" s="57"/>
      <c r="DI339" s="57"/>
      <c r="DJ339" s="57"/>
      <c r="DK339" s="57"/>
      <c r="DL339" s="57"/>
      <c r="DM339" s="57"/>
      <c r="DN339" s="57"/>
      <c r="DO339" s="57"/>
      <c r="DP339" s="57"/>
      <c r="DQ339" s="57"/>
      <c r="DR339" s="57"/>
      <c r="DS339" s="57"/>
      <c r="DT339" s="57"/>
      <c r="DU339" s="57"/>
      <c r="DV339" s="57"/>
      <c r="DW339" s="57"/>
      <c r="DX339" s="57"/>
      <c r="DY339" s="57"/>
      <c r="DZ339" s="57"/>
      <c r="EA339" s="57"/>
      <c r="EB339" s="57"/>
      <c r="EC339" s="57"/>
      <c r="ED339" s="57"/>
      <c r="EE339" s="57"/>
      <c r="EF339" s="57"/>
      <c r="EG339" s="57"/>
      <c r="EH339" s="57"/>
      <c r="EI339" s="57"/>
      <c r="EJ339" s="57"/>
      <c r="EK339" s="57"/>
      <c r="EL339" s="57"/>
      <c r="EM339" s="57"/>
      <c r="EN339" s="57"/>
      <c r="EO339" s="57"/>
      <c r="EP339" s="57"/>
      <c r="EQ339" s="57"/>
      <c r="ER339" s="57"/>
      <c r="ES339" s="57"/>
      <c r="ET339" s="57"/>
      <c r="EU339" s="57"/>
      <c r="EV339" s="57"/>
      <c r="EW339" s="57"/>
      <c r="EX339" s="57"/>
      <c r="EY339" s="57"/>
      <c r="EZ339" s="57"/>
      <c r="FA339" s="57"/>
      <c r="FB339" s="57"/>
      <c r="FC339" s="57"/>
      <c r="FD339" s="57"/>
      <c r="FE339" s="57"/>
      <c r="FF339" s="57"/>
      <c r="FG339" s="57"/>
      <c r="FH339" s="57"/>
      <c r="FI339" s="57"/>
      <c r="FJ339" s="57"/>
      <c r="FK339" s="57"/>
      <c r="FL339" s="57"/>
      <c r="FM339" s="57"/>
      <c r="FN339" s="57"/>
      <c r="FO339" s="57"/>
      <c r="FP339" s="57"/>
      <c r="FQ339" s="57"/>
      <c r="FR339" s="57"/>
      <c r="FS339" s="57"/>
      <c r="FT339" s="57"/>
      <c r="FU339" s="57"/>
      <c r="FV339" s="57"/>
      <c r="FW339" s="57"/>
      <c r="FX339" s="57"/>
      <c r="FY339" s="57"/>
      <c r="FZ339" s="57"/>
      <c r="GA339" s="57"/>
      <c r="GB339" s="57"/>
      <c r="GC339" s="57"/>
      <c r="GD339" s="57"/>
      <c r="GE339" s="57"/>
      <c r="GF339" s="57"/>
      <c r="GG339" s="57"/>
      <c r="GH339" s="57"/>
      <c r="GI339" s="57"/>
      <c r="GJ339" s="57"/>
      <c r="GK339" s="57"/>
      <c r="GL339" s="57"/>
      <c r="GM339" s="57"/>
      <c r="GN339" s="57"/>
      <c r="GO339" s="57"/>
      <c r="GP339" s="57"/>
      <c r="GQ339" s="57"/>
      <c r="GR339" s="57"/>
      <c r="GS339" s="57"/>
      <c r="GT339" s="57"/>
      <c r="GU339" s="57"/>
      <c r="GV339" s="57"/>
      <c r="GW339" s="57"/>
      <c r="GX339" s="57"/>
      <c r="GY339" s="57"/>
      <c r="GZ339" s="57"/>
      <c r="HA339" s="57"/>
      <c r="HB339" s="57"/>
      <c r="HC339" s="57"/>
      <c r="HD339" s="57"/>
      <c r="HE339" s="57"/>
      <c r="HF339" s="57"/>
      <c r="HG339" s="57"/>
      <c r="HH339" s="57"/>
      <c r="HI339" s="57"/>
      <c r="HJ339" s="57"/>
      <c r="HK339" s="57"/>
      <c r="HL339" s="57"/>
      <c r="HM339" s="57"/>
      <c r="HN339" s="57"/>
      <c r="HO339" s="57"/>
      <c r="HP339" s="57"/>
      <c r="HQ339" s="57"/>
      <c r="HR339" s="57"/>
      <c r="HS339" s="57"/>
      <c r="HT339" s="57"/>
      <c r="HU339" s="57"/>
      <c r="HV339" s="57"/>
      <c r="HW339" s="57"/>
      <c r="HX339" s="57"/>
      <c r="HY339" s="57"/>
      <c r="HZ339" s="57"/>
      <c r="IA339" s="57"/>
      <c r="IB339" s="57"/>
      <c r="IC339" s="57"/>
      <c r="ID339" s="57"/>
      <c r="IE339" s="57"/>
      <c r="IF339" s="57"/>
      <c r="IG339" s="57"/>
      <c r="IH339" s="57"/>
      <c r="II339" s="57"/>
      <c r="IJ339" s="57"/>
      <c r="IK339" s="57"/>
      <c r="IL339" s="57"/>
      <c r="IM339" s="57"/>
      <c r="IN339" s="57"/>
      <c r="IO339" s="57"/>
      <c r="IP339" s="57"/>
      <c r="IQ339" s="57"/>
      <c r="IR339" s="57"/>
      <c r="IS339" s="57"/>
      <c r="IT339" s="57"/>
      <c r="IU339" s="57"/>
      <c r="IV339" s="57"/>
      <c r="IW339" s="57"/>
      <c r="IX339" s="57"/>
      <c r="IY339" s="57"/>
      <c r="IZ339" s="57"/>
      <c r="JA339" s="57"/>
      <c r="JB339" s="57"/>
      <c r="JC339" s="57"/>
      <c r="JD339" s="57"/>
      <c r="JE339" s="57"/>
      <c r="JF339" s="57"/>
      <c r="JG339" s="57"/>
      <c r="JH339" s="57"/>
      <c r="JI339" s="57"/>
      <c r="JJ339" s="57"/>
      <c r="JK339" s="57"/>
      <c r="JL339" s="57"/>
      <c r="JM339" s="57"/>
      <c r="JN339" s="57"/>
      <c r="JO339" s="57"/>
      <c r="JP339" s="57"/>
      <c r="JQ339" s="57"/>
      <c r="JR339" s="57"/>
      <c r="JS339" s="57"/>
      <c r="JT339" s="57"/>
      <c r="JU339" s="57"/>
      <c r="JV339" s="57"/>
      <c r="JW339" s="57"/>
      <c r="JX339" s="57"/>
      <c r="JY339" s="57"/>
      <c r="JZ339" s="57"/>
      <c r="KA339" s="57"/>
      <c r="KB339" s="57"/>
      <c r="KC339" s="57"/>
      <c r="KD339" s="57"/>
      <c r="KE339" s="57"/>
      <c r="KF339" s="57"/>
      <c r="KG339" s="57"/>
      <c r="KH339" s="57"/>
      <c r="KI339" s="57"/>
      <c r="KJ339" s="57"/>
      <c r="KK339" s="57"/>
      <c r="KL339" s="57"/>
      <c r="KM339" s="57"/>
      <c r="KN339" s="57"/>
      <c r="KO339" s="57"/>
      <c r="KP339" s="57"/>
      <c r="KQ339" s="57"/>
      <c r="KR339" s="57"/>
      <c r="KS339" s="57"/>
      <c r="KT339" s="57"/>
      <c r="KU339" s="57"/>
      <c r="KV339" s="57"/>
      <c r="KW339" s="57"/>
      <c r="KX339" s="57"/>
      <c r="KY339" s="57"/>
      <c r="KZ339" s="57"/>
      <c r="LA339" s="57"/>
      <c r="LB339" s="57"/>
      <c r="LC339" s="57"/>
      <c r="LD339" s="57"/>
      <c r="LE339" s="57"/>
      <c r="LF339" s="57"/>
      <c r="LG339" s="57"/>
      <c r="LH339" s="57"/>
      <c r="LI339" s="57"/>
      <c r="LJ339" s="57"/>
      <c r="LK339" s="57"/>
      <c r="LL339" s="57"/>
      <c r="LM339" s="57"/>
      <c r="LN339" s="57"/>
      <c r="LO339" s="57"/>
      <c r="LP339" s="57"/>
      <c r="LQ339" s="57"/>
      <c r="LR339" s="57"/>
      <c r="LS339" s="57"/>
      <c r="LT339" s="57"/>
      <c r="LU339" s="57"/>
      <c r="LV339" s="57"/>
      <c r="LW339" s="57"/>
      <c r="LX339" s="57"/>
      <c r="LY339" s="57"/>
      <c r="LZ339" s="57"/>
      <c r="MA339" s="57"/>
      <c r="MB339" s="57"/>
      <c r="MC339" s="57"/>
      <c r="MD339" s="57"/>
      <c r="ME339" s="57"/>
      <c r="MF339" s="57"/>
      <c r="MG339" s="57"/>
      <c r="MH339" s="57"/>
      <c r="MI339" s="57"/>
      <c r="MJ339" s="57"/>
      <c r="MK339" s="57"/>
      <c r="ML339" s="57"/>
      <c r="MM339" s="57"/>
      <c r="MN339" s="57"/>
      <c r="MO339" s="57"/>
      <c r="MP339" s="57"/>
      <c r="MQ339" s="57"/>
      <c r="MR339" s="57"/>
      <c r="MS339" s="57"/>
      <c r="MT339" s="57"/>
      <c r="MU339" s="57"/>
      <c r="MV339" s="57"/>
      <c r="MW339" s="57"/>
      <c r="MX339" s="57"/>
      <c r="MY339" s="57"/>
      <c r="MZ339" s="57"/>
      <c r="NA339" s="57"/>
      <c r="NB339" s="57"/>
      <c r="NC339" s="57"/>
      <c r="ND339" s="57"/>
      <c r="NE339" s="57"/>
      <c r="NF339" s="57"/>
      <c r="NG339" s="57"/>
      <c r="NH339" s="57"/>
      <c r="NI339" s="57"/>
      <c r="NJ339" s="57"/>
      <c r="NK339" s="57"/>
      <c r="NL339" s="57"/>
      <c r="NM339" s="57"/>
      <c r="NN339" s="57"/>
      <c r="NO339" s="57"/>
      <c r="NP339" s="57"/>
      <c r="NQ339" s="57"/>
      <c r="NR339" s="57"/>
      <c r="NS339" s="57"/>
      <c r="NT339" s="57"/>
      <c r="NU339" s="57"/>
      <c r="NV339" s="57"/>
      <c r="NW339" s="57"/>
      <c r="NX339" s="57"/>
      <c r="NY339" s="57"/>
      <c r="NZ339" s="57"/>
      <c r="OA339" s="57"/>
      <c r="OB339" s="57"/>
      <c r="OC339" s="57"/>
      <c r="OD339" s="57"/>
      <c r="OE339" s="57"/>
      <c r="OF339" s="57"/>
      <c r="OG339" s="57"/>
      <c r="OH339" s="57"/>
      <c r="OI339" s="57"/>
      <c r="OJ339" s="57"/>
      <c r="OK339" s="57"/>
      <c r="OL339" s="57"/>
      <c r="OM339" s="57"/>
      <c r="ON339" s="57"/>
      <c r="OO339" s="57"/>
      <c r="OP339" s="57"/>
      <c r="OQ339" s="57"/>
      <c r="OR339" s="57"/>
      <c r="OS339" s="57"/>
      <c r="OT339" s="57"/>
      <c r="OU339" s="57"/>
      <c r="OV339" s="57"/>
      <c r="OW339" s="57"/>
      <c r="OX339" s="57"/>
      <c r="OY339" s="57"/>
      <c r="OZ339" s="57"/>
    </row>
    <row r="340" spans="1:416" ht="26.25">
      <c r="A340" s="57"/>
      <c r="B340" s="57"/>
      <c r="C340" s="57"/>
      <c r="D340" s="57"/>
      <c r="E340" s="57"/>
      <c r="F340" s="57"/>
      <c r="G340" s="87"/>
      <c r="H340" s="57"/>
      <c r="I340" s="57"/>
      <c r="J340" s="57"/>
      <c r="K340" s="57"/>
      <c r="L340" s="57"/>
      <c r="M340" s="57"/>
      <c r="N340" s="57"/>
      <c r="O340" s="57"/>
      <c r="P340" s="57"/>
      <c r="Q340" s="57"/>
      <c r="R340" s="57"/>
      <c r="S340" s="57"/>
      <c r="T340" s="57"/>
      <c r="U340" s="57"/>
      <c r="V340" s="57"/>
      <c r="W340" s="57"/>
      <c r="X340" s="57"/>
      <c r="Y340" s="57"/>
      <c r="Z340" s="57"/>
      <c r="AA340" s="57"/>
      <c r="AB340" s="57"/>
      <c r="AC340" s="57"/>
      <c r="AD340" s="57"/>
      <c r="AE340" s="57"/>
      <c r="AF340" s="57"/>
      <c r="AG340" s="57"/>
      <c r="AH340" s="57"/>
      <c r="AI340" s="57"/>
      <c r="AJ340" s="57"/>
      <c r="AK340" s="57"/>
      <c r="AL340" s="57"/>
      <c r="AM340" s="57"/>
      <c r="AN340" s="57"/>
      <c r="AO340" s="57"/>
      <c r="AP340" s="57"/>
      <c r="AQ340" s="57"/>
      <c r="AR340" s="57"/>
      <c r="AS340" s="57"/>
      <c r="AT340" s="57"/>
      <c r="AU340" s="57"/>
      <c r="AV340" s="57"/>
      <c r="AW340" s="57"/>
      <c r="AX340" s="57"/>
      <c r="AY340" s="57"/>
      <c r="AZ340" s="57"/>
      <c r="BA340" s="57"/>
      <c r="BB340" s="57"/>
      <c r="BC340" s="57"/>
      <c r="BD340" s="57"/>
      <c r="BE340" s="57"/>
      <c r="BF340" s="57"/>
      <c r="BG340" s="57"/>
      <c r="BH340" s="57"/>
      <c r="BI340" s="57"/>
      <c r="BJ340" s="57"/>
      <c r="BK340" s="57"/>
      <c r="BL340" s="57"/>
      <c r="BM340" s="57"/>
      <c r="BN340" s="57"/>
      <c r="BO340" s="57"/>
      <c r="BP340" s="57"/>
      <c r="BQ340" s="57"/>
      <c r="BR340" s="57"/>
      <c r="BS340" s="57"/>
      <c r="BT340" s="57"/>
      <c r="BU340" s="57"/>
      <c r="BV340" s="57"/>
      <c r="BW340" s="57"/>
      <c r="BX340" s="57"/>
      <c r="BY340" s="57"/>
      <c r="BZ340" s="57"/>
      <c r="CA340" s="57"/>
      <c r="CB340" s="57"/>
      <c r="CC340" s="57"/>
      <c r="CD340" s="57"/>
      <c r="CE340" s="57"/>
      <c r="CF340" s="57"/>
      <c r="CG340" s="57"/>
      <c r="CH340" s="57"/>
      <c r="CI340" s="57"/>
      <c r="CJ340" s="57"/>
      <c r="CK340" s="57"/>
      <c r="CL340" s="57"/>
      <c r="CM340" s="57"/>
      <c r="CN340" s="57"/>
      <c r="CO340" s="57"/>
      <c r="CP340" s="57"/>
      <c r="CQ340" s="57"/>
      <c r="CR340" s="57"/>
      <c r="CS340" s="57"/>
      <c r="CT340" s="57"/>
      <c r="CU340" s="57"/>
      <c r="CV340" s="57"/>
      <c r="CW340" s="57"/>
      <c r="CX340" s="57"/>
      <c r="CY340" s="57"/>
      <c r="CZ340" s="57"/>
      <c r="DA340" s="57"/>
      <c r="DB340" s="57"/>
      <c r="DC340" s="57"/>
      <c r="DD340" s="57"/>
      <c r="DE340" s="57"/>
      <c r="DF340" s="57"/>
      <c r="DG340" s="57"/>
      <c r="DH340" s="57"/>
      <c r="DI340" s="57"/>
      <c r="DJ340" s="57"/>
      <c r="DK340" s="57"/>
      <c r="DL340" s="57"/>
      <c r="DM340" s="57"/>
      <c r="DN340" s="57"/>
      <c r="DO340" s="57"/>
      <c r="DP340" s="57"/>
      <c r="DQ340" s="57"/>
      <c r="DR340" s="57"/>
      <c r="DS340" s="57"/>
      <c r="DT340" s="57"/>
      <c r="DU340" s="57"/>
      <c r="DV340" s="57"/>
      <c r="DW340" s="57"/>
      <c r="DX340" s="57"/>
      <c r="DY340" s="57"/>
      <c r="DZ340" s="57"/>
      <c r="EA340" s="57"/>
      <c r="EB340" s="57"/>
      <c r="EC340" s="57"/>
      <c r="ED340" s="57"/>
      <c r="EE340" s="57"/>
      <c r="EF340" s="57"/>
      <c r="EG340" s="57"/>
      <c r="EH340" s="57"/>
      <c r="EI340" s="57"/>
      <c r="EJ340" s="57"/>
      <c r="EK340" s="57"/>
      <c r="EL340" s="57"/>
      <c r="EM340" s="57"/>
      <c r="EN340" s="57"/>
      <c r="EO340" s="57"/>
      <c r="EP340" s="57"/>
      <c r="EQ340" s="57"/>
      <c r="ER340" s="57"/>
      <c r="ES340" s="57"/>
      <c r="ET340" s="57"/>
      <c r="EU340" s="57"/>
      <c r="EV340" s="57"/>
      <c r="EW340" s="57"/>
      <c r="EX340" s="57"/>
      <c r="EY340" s="57"/>
      <c r="EZ340" s="57"/>
      <c r="FA340" s="57"/>
      <c r="FB340" s="57"/>
      <c r="FC340" s="57"/>
      <c r="FD340" s="57"/>
      <c r="FE340" s="57"/>
      <c r="FF340" s="57"/>
      <c r="FG340" s="57"/>
      <c r="FH340" s="57"/>
      <c r="FI340" s="57"/>
      <c r="FJ340" s="57"/>
      <c r="FK340" s="57"/>
      <c r="FL340" s="57"/>
      <c r="FM340" s="57"/>
      <c r="FN340" s="57"/>
      <c r="FO340" s="57"/>
      <c r="FP340" s="57"/>
      <c r="FQ340" s="57"/>
      <c r="FR340" s="57"/>
      <c r="FS340" s="57"/>
      <c r="FT340" s="57"/>
      <c r="FU340" s="57"/>
      <c r="FV340" s="57"/>
      <c r="FW340" s="57"/>
      <c r="FX340" s="57"/>
      <c r="FY340" s="57"/>
      <c r="FZ340" s="57"/>
      <c r="GA340" s="57"/>
      <c r="GB340" s="57"/>
      <c r="GC340" s="57"/>
      <c r="GD340" s="57"/>
      <c r="GE340" s="57"/>
      <c r="GF340" s="57"/>
      <c r="GG340" s="57"/>
      <c r="GH340" s="57"/>
      <c r="GI340" s="57"/>
      <c r="GJ340" s="57"/>
      <c r="GK340" s="57"/>
      <c r="GL340" s="57"/>
      <c r="GM340" s="57"/>
      <c r="GN340" s="57"/>
      <c r="GO340" s="57"/>
      <c r="GP340" s="57"/>
      <c r="GQ340" s="57"/>
      <c r="GR340" s="57"/>
      <c r="GS340" s="57"/>
      <c r="GT340" s="57"/>
      <c r="GU340" s="57"/>
      <c r="GV340" s="57"/>
      <c r="GW340" s="57"/>
      <c r="GX340" s="57"/>
      <c r="GY340" s="57"/>
      <c r="GZ340" s="57"/>
      <c r="HA340" s="57"/>
      <c r="HB340" s="57"/>
      <c r="HC340" s="57"/>
      <c r="HD340" s="57"/>
      <c r="HE340" s="57"/>
      <c r="HF340" s="57"/>
      <c r="HG340" s="57"/>
      <c r="HH340" s="57"/>
      <c r="HI340" s="57"/>
      <c r="HJ340" s="57"/>
      <c r="HK340" s="57"/>
      <c r="HL340" s="57"/>
      <c r="HM340" s="57"/>
      <c r="HN340" s="57"/>
      <c r="HO340" s="57"/>
      <c r="HP340" s="57"/>
      <c r="HQ340" s="57"/>
      <c r="HR340" s="57"/>
      <c r="HS340" s="57"/>
      <c r="HT340" s="57"/>
      <c r="HU340" s="57"/>
      <c r="HV340" s="57"/>
      <c r="HW340" s="57"/>
      <c r="HX340" s="57"/>
      <c r="HY340" s="57"/>
      <c r="HZ340" s="57"/>
      <c r="IA340" s="57"/>
      <c r="IB340" s="57"/>
      <c r="IC340" s="57"/>
      <c r="ID340" s="57"/>
      <c r="IE340" s="57"/>
      <c r="IF340" s="57"/>
      <c r="IG340" s="57"/>
      <c r="IH340" s="57"/>
      <c r="II340" s="57"/>
      <c r="IJ340" s="57"/>
      <c r="IK340" s="57"/>
      <c r="IL340" s="57"/>
      <c r="IM340" s="57"/>
      <c r="IN340" s="57"/>
      <c r="IO340" s="57"/>
      <c r="IP340" s="57"/>
      <c r="IQ340" s="57"/>
      <c r="IR340" s="57"/>
      <c r="IS340" s="57"/>
      <c r="IT340" s="57"/>
      <c r="IU340" s="57"/>
      <c r="IV340" s="57"/>
      <c r="IW340" s="57"/>
      <c r="IX340" s="57"/>
      <c r="IY340" s="57"/>
      <c r="IZ340" s="57"/>
      <c r="JA340" s="57"/>
      <c r="JB340" s="57"/>
      <c r="JC340" s="57"/>
      <c r="JD340" s="57"/>
      <c r="JE340" s="57"/>
      <c r="JF340" s="57"/>
      <c r="JG340" s="57"/>
      <c r="JH340" s="57"/>
      <c r="JI340" s="57"/>
      <c r="JJ340" s="57"/>
      <c r="JK340" s="57"/>
      <c r="JL340" s="57"/>
      <c r="JM340" s="57"/>
      <c r="JN340" s="57"/>
      <c r="JO340" s="57"/>
      <c r="JP340" s="57"/>
      <c r="JQ340" s="57"/>
      <c r="JR340" s="57"/>
      <c r="JS340" s="57"/>
      <c r="JT340" s="57"/>
      <c r="JU340" s="57"/>
      <c r="JV340" s="57"/>
      <c r="JW340" s="57"/>
      <c r="JX340" s="57"/>
      <c r="JY340" s="57"/>
      <c r="JZ340" s="57"/>
      <c r="KA340" s="57"/>
      <c r="KB340" s="57"/>
      <c r="KC340" s="57"/>
      <c r="KD340" s="57"/>
      <c r="KE340" s="57"/>
      <c r="KF340" s="57"/>
      <c r="KG340" s="57"/>
      <c r="KH340" s="57"/>
      <c r="KI340" s="57"/>
      <c r="KJ340" s="57"/>
      <c r="KK340" s="57"/>
      <c r="KL340" s="57"/>
      <c r="KM340" s="57"/>
      <c r="KN340" s="57"/>
      <c r="KO340" s="57"/>
      <c r="KP340" s="57"/>
      <c r="KQ340" s="57"/>
      <c r="KR340" s="57"/>
      <c r="KS340" s="57"/>
      <c r="KT340" s="57"/>
      <c r="KU340" s="57"/>
      <c r="KV340" s="57"/>
      <c r="KW340" s="57"/>
      <c r="KX340" s="57"/>
      <c r="KY340" s="57"/>
      <c r="KZ340" s="57"/>
      <c r="LA340" s="57"/>
      <c r="LB340" s="57"/>
      <c r="LC340" s="57"/>
      <c r="LD340" s="57"/>
      <c r="LE340" s="57"/>
      <c r="LF340" s="57"/>
      <c r="LG340" s="57"/>
      <c r="LH340" s="57"/>
      <c r="LI340" s="57"/>
      <c r="LJ340" s="57"/>
      <c r="LK340" s="57"/>
      <c r="LL340" s="57"/>
      <c r="LM340" s="57"/>
      <c r="LN340" s="57"/>
      <c r="LO340" s="57"/>
      <c r="LP340" s="57"/>
      <c r="LQ340" s="57"/>
      <c r="LR340" s="57"/>
      <c r="LS340" s="57"/>
      <c r="LT340" s="57"/>
      <c r="LU340" s="57"/>
      <c r="LV340" s="57"/>
      <c r="LW340" s="57"/>
      <c r="LX340" s="57"/>
      <c r="LY340" s="57"/>
      <c r="LZ340" s="57"/>
      <c r="MA340" s="57"/>
      <c r="MB340" s="57"/>
      <c r="MC340" s="57"/>
      <c r="MD340" s="57"/>
      <c r="ME340" s="57"/>
      <c r="MF340" s="57"/>
      <c r="MG340" s="57"/>
      <c r="MH340" s="57"/>
      <c r="MI340" s="57"/>
      <c r="MJ340" s="57"/>
      <c r="MK340" s="57"/>
      <c r="ML340" s="57"/>
      <c r="MM340" s="57"/>
      <c r="MN340" s="57"/>
      <c r="MO340" s="57"/>
      <c r="MP340" s="57"/>
      <c r="MQ340" s="57"/>
      <c r="MR340" s="57"/>
      <c r="MS340" s="57"/>
      <c r="MT340" s="57"/>
      <c r="MU340" s="57"/>
      <c r="MV340" s="57"/>
      <c r="MW340" s="57"/>
      <c r="MX340" s="57"/>
      <c r="MY340" s="57"/>
      <c r="MZ340" s="57"/>
      <c r="NA340" s="57"/>
      <c r="NB340" s="57"/>
      <c r="NC340" s="57"/>
      <c r="ND340" s="57"/>
      <c r="NE340" s="57"/>
      <c r="NF340" s="57"/>
      <c r="NG340" s="57"/>
      <c r="NH340" s="57"/>
      <c r="NI340" s="57"/>
      <c r="NJ340" s="57"/>
      <c r="NK340" s="57"/>
      <c r="NL340" s="57"/>
      <c r="NM340" s="57"/>
      <c r="NN340" s="57"/>
      <c r="NO340" s="57"/>
      <c r="NP340" s="57"/>
      <c r="NQ340" s="57"/>
      <c r="NR340" s="57"/>
      <c r="NS340" s="57"/>
      <c r="NT340" s="57"/>
      <c r="NU340" s="57"/>
      <c r="NV340" s="57"/>
      <c r="NW340" s="57"/>
      <c r="NX340" s="57"/>
      <c r="NY340" s="57"/>
      <c r="NZ340" s="57"/>
      <c r="OA340" s="57"/>
      <c r="OB340" s="57"/>
      <c r="OC340" s="57"/>
      <c r="OD340" s="57"/>
      <c r="OE340" s="57"/>
      <c r="OF340" s="57"/>
      <c r="OG340" s="57"/>
      <c r="OH340" s="57"/>
      <c r="OI340" s="57"/>
      <c r="OJ340" s="57"/>
      <c r="OK340" s="57"/>
      <c r="OL340" s="57"/>
      <c r="OM340" s="57"/>
      <c r="ON340" s="57"/>
      <c r="OO340" s="57"/>
      <c r="OP340" s="57"/>
      <c r="OQ340" s="57"/>
      <c r="OR340" s="57"/>
      <c r="OS340" s="57"/>
      <c r="OT340" s="57"/>
      <c r="OU340" s="57"/>
      <c r="OV340" s="57"/>
      <c r="OW340" s="57"/>
      <c r="OX340" s="57"/>
      <c r="OY340" s="57"/>
      <c r="OZ340" s="57"/>
    </row>
    <row r="341" spans="1:416" ht="26.25">
      <c r="A341" s="57"/>
      <c r="B341" s="57"/>
      <c r="C341" s="57"/>
      <c r="D341" s="57"/>
      <c r="E341" s="57"/>
      <c r="F341" s="57"/>
      <c r="G341" s="87"/>
      <c r="H341" s="57"/>
      <c r="I341" s="57"/>
      <c r="J341" s="57"/>
      <c r="K341" s="57"/>
      <c r="L341" s="57"/>
      <c r="M341" s="57"/>
      <c r="N341" s="57"/>
      <c r="O341" s="57"/>
      <c r="P341" s="57"/>
      <c r="Q341" s="57"/>
      <c r="R341" s="57"/>
      <c r="S341" s="57"/>
      <c r="T341" s="57"/>
      <c r="U341" s="57"/>
      <c r="V341" s="57"/>
      <c r="W341" s="57"/>
      <c r="X341" s="57"/>
      <c r="Y341" s="57"/>
      <c r="Z341" s="57"/>
      <c r="AA341" s="57"/>
      <c r="AB341" s="57"/>
      <c r="AC341" s="57"/>
      <c r="AD341" s="57"/>
      <c r="AE341" s="57"/>
      <c r="AF341" s="57"/>
      <c r="AG341" s="57"/>
      <c r="AH341" s="57"/>
      <c r="AI341" s="57"/>
      <c r="AJ341" s="57"/>
      <c r="AK341" s="57"/>
      <c r="AL341" s="57"/>
      <c r="AM341" s="57"/>
      <c r="AN341" s="57"/>
      <c r="AO341" s="57"/>
      <c r="AP341" s="57"/>
      <c r="AQ341" s="57"/>
      <c r="AR341" s="57"/>
      <c r="AS341" s="57"/>
      <c r="AT341" s="57"/>
      <c r="AU341" s="57"/>
      <c r="AV341" s="57"/>
      <c r="AW341" s="57"/>
      <c r="AX341" s="57"/>
      <c r="AY341" s="57"/>
      <c r="AZ341" s="57"/>
      <c r="BA341" s="57"/>
      <c r="BB341" s="57"/>
      <c r="BC341" s="57"/>
      <c r="BD341" s="57"/>
      <c r="BE341" s="57"/>
      <c r="BF341" s="57"/>
      <c r="BG341" s="57"/>
      <c r="BH341" s="57"/>
      <c r="BI341" s="57"/>
      <c r="BJ341" s="57"/>
      <c r="BK341" s="57"/>
      <c r="BL341" s="57"/>
      <c r="BM341" s="57"/>
      <c r="BN341" s="57"/>
      <c r="BO341" s="57"/>
      <c r="BP341" s="57"/>
      <c r="BQ341" s="57"/>
      <c r="BR341" s="57"/>
      <c r="BS341" s="57"/>
      <c r="BT341" s="57"/>
      <c r="BU341" s="57"/>
      <c r="BV341" s="57"/>
      <c r="BW341" s="57"/>
      <c r="BX341" s="57"/>
      <c r="BY341" s="57"/>
      <c r="BZ341" s="57"/>
      <c r="CA341" s="57"/>
      <c r="CB341" s="57"/>
      <c r="CC341" s="57"/>
      <c r="CD341" s="57"/>
      <c r="CE341" s="57"/>
      <c r="CF341" s="57"/>
      <c r="CG341" s="57"/>
      <c r="CH341" s="57"/>
      <c r="CI341" s="57"/>
      <c r="CJ341" s="57"/>
      <c r="CK341" s="57"/>
      <c r="CL341" s="57"/>
      <c r="CM341" s="57"/>
      <c r="CN341" s="57"/>
      <c r="CO341" s="57"/>
      <c r="CP341" s="57"/>
      <c r="CQ341" s="57"/>
      <c r="CR341" s="57"/>
      <c r="CS341" s="57"/>
      <c r="CT341" s="57"/>
      <c r="CU341" s="57"/>
      <c r="CV341" s="57"/>
      <c r="CW341" s="57"/>
      <c r="CX341" s="57"/>
      <c r="CY341" s="57"/>
      <c r="CZ341" s="57"/>
      <c r="DA341" s="57"/>
      <c r="DB341" s="57"/>
      <c r="DC341" s="57"/>
      <c r="DD341" s="57"/>
      <c r="DE341" s="57"/>
      <c r="DF341" s="57"/>
      <c r="DG341" s="57"/>
      <c r="DH341" s="57"/>
      <c r="DI341" s="57"/>
      <c r="DJ341" s="57"/>
      <c r="DK341" s="57"/>
      <c r="DL341" s="57"/>
      <c r="DM341" s="57"/>
      <c r="DN341" s="57"/>
      <c r="DO341" s="57"/>
      <c r="DP341" s="57"/>
      <c r="DQ341" s="57"/>
      <c r="DR341" s="57"/>
      <c r="DS341" s="57"/>
      <c r="DT341" s="57"/>
      <c r="DU341" s="57"/>
      <c r="DV341" s="57"/>
      <c r="DW341" s="57"/>
      <c r="DX341" s="57"/>
      <c r="DY341" s="57"/>
      <c r="DZ341" s="57"/>
      <c r="EA341" s="57"/>
      <c r="EB341" s="57"/>
      <c r="EC341" s="57"/>
      <c r="ED341" s="57"/>
      <c r="EE341" s="57"/>
      <c r="EF341" s="57"/>
      <c r="EG341" s="57"/>
      <c r="EH341" s="57"/>
      <c r="EI341" s="57"/>
      <c r="EJ341" s="57"/>
      <c r="EK341" s="57"/>
      <c r="EL341" s="57"/>
      <c r="EM341" s="57"/>
      <c r="EN341" s="57"/>
      <c r="EO341" s="57"/>
      <c r="EP341" s="57"/>
      <c r="EQ341" s="57"/>
      <c r="ER341" s="57"/>
      <c r="ES341" s="57"/>
      <c r="ET341" s="57"/>
      <c r="EU341" s="57"/>
      <c r="EV341" s="57"/>
      <c r="EW341" s="57"/>
      <c r="EX341" s="57"/>
      <c r="EY341" s="57"/>
      <c r="EZ341" s="57"/>
      <c r="FA341" s="57"/>
      <c r="FB341" s="57"/>
      <c r="FC341" s="57"/>
      <c r="FD341" s="57"/>
      <c r="FE341" s="57"/>
      <c r="FF341" s="57"/>
      <c r="FG341" s="57"/>
      <c r="FH341" s="57"/>
      <c r="FI341" s="57"/>
      <c r="FJ341" s="57"/>
      <c r="FK341" s="57"/>
      <c r="FL341" s="57"/>
      <c r="FM341" s="57"/>
      <c r="FN341" s="57"/>
      <c r="FO341" s="57"/>
      <c r="FP341" s="57"/>
      <c r="FQ341" s="57"/>
      <c r="FR341" s="57"/>
      <c r="FS341" s="57"/>
      <c r="FT341" s="57"/>
      <c r="FU341" s="57"/>
      <c r="FV341" s="57"/>
      <c r="FW341" s="57"/>
      <c r="FX341" s="57"/>
      <c r="FY341" s="57"/>
      <c r="FZ341" s="57"/>
      <c r="GA341" s="57"/>
      <c r="GB341" s="57"/>
      <c r="GC341" s="57"/>
      <c r="GD341" s="57"/>
      <c r="GE341" s="57"/>
      <c r="GF341" s="57"/>
      <c r="GG341" s="57"/>
      <c r="GH341" s="57"/>
      <c r="GI341" s="57"/>
      <c r="GJ341" s="57"/>
      <c r="GK341" s="57"/>
      <c r="GL341" s="57"/>
      <c r="GM341" s="57"/>
      <c r="GN341" s="57"/>
      <c r="GO341" s="57"/>
      <c r="GP341" s="57"/>
      <c r="GQ341" s="57"/>
      <c r="GR341" s="57"/>
      <c r="GS341" s="57"/>
      <c r="GT341" s="57"/>
      <c r="GU341" s="57"/>
      <c r="GV341" s="57"/>
      <c r="GW341" s="57"/>
      <c r="GX341" s="57"/>
      <c r="GY341" s="57"/>
      <c r="GZ341" s="57"/>
      <c r="HA341" s="57"/>
      <c r="HB341" s="57"/>
      <c r="HC341" s="57"/>
      <c r="HD341" s="57"/>
      <c r="HE341" s="57"/>
      <c r="HF341" s="57"/>
      <c r="HG341" s="57"/>
      <c r="HH341" s="57"/>
      <c r="HI341" s="57"/>
      <c r="HJ341" s="57"/>
      <c r="HK341" s="57"/>
      <c r="HL341" s="57"/>
      <c r="HM341" s="57"/>
      <c r="HN341" s="57"/>
      <c r="HO341" s="57"/>
      <c r="HP341" s="57"/>
      <c r="HQ341" s="57"/>
      <c r="HR341" s="57"/>
      <c r="HS341" s="57"/>
      <c r="HT341" s="57"/>
      <c r="HU341" s="57"/>
      <c r="HV341" s="57"/>
      <c r="HW341" s="57"/>
      <c r="HX341" s="57"/>
      <c r="HY341" s="57"/>
      <c r="HZ341" s="57"/>
      <c r="IA341" s="57"/>
      <c r="IB341" s="57"/>
      <c r="IC341" s="57"/>
      <c r="ID341" s="57"/>
      <c r="IE341" s="57"/>
      <c r="IF341" s="57"/>
      <c r="IG341" s="57"/>
      <c r="IH341" s="57"/>
      <c r="II341" s="57"/>
      <c r="IJ341" s="57"/>
      <c r="IK341" s="57"/>
      <c r="IL341" s="57"/>
      <c r="IM341" s="57"/>
      <c r="IN341" s="57"/>
      <c r="IO341" s="57"/>
      <c r="IP341" s="57"/>
      <c r="IQ341" s="57"/>
      <c r="IR341" s="57"/>
      <c r="IS341" s="57"/>
      <c r="IT341" s="57"/>
      <c r="IU341" s="57"/>
      <c r="IV341" s="57"/>
      <c r="IW341" s="57"/>
      <c r="IX341" s="57"/>
      <c r="IY341" s="57"/>
      <c r="IZ341" s="57"/>
      <c r="JA341" s="57"/>
      <c r="JB341" s="57"/>
      <c r="JC341" s="57"/>
      <c r="JD341" s="57"/>
      <c r="JE341" s="57"/>
      <c r="JF341" s="57"/>
      <c r="JG341" s="57"/>
      <c r="JH341" s="57"/>
      <c r="JI341" s="57"/>
      <c r="JJ341" s="57"/>
      <c r="JK341" s="57"/>
      <c r="JL341" s="57"/>
      <c r="JM341" s="57"/>
      <c r="JN341" s="57"/>
      <c r="JO341" s="57"/>
      <c r="JP341" s="57"/>
      <c r="JQ341" s="57"/>
      <c r="JR341" s="57"/>
      <c r="JS341" s="57"/>
      <c r="JT341" s="57"/>
      <c r="JU341" s="57"/>
      <c r="JV341" s="57"/>
      <c r="JW341" s="57"/>
      <c r="JX341" s="57"/>
      <c r="JY341" s="57"/>
      <c r="JZ341" s="57"/>
      <c r="KA341" s="57"/>
      <c r="KB341" s="57"/>
      <c r="KC341" s="57"/>
      <c r="KD341" s="57"/>
      <c r="KE341" s="57"/>
      <c r="KF341" s="57"/>
      <c r="KG341" s="57"/>
      <c r="KH341" s="57"/>
      <c r="KI341" s="57"/>
      <c r="KJ341" s="57"/>
      <c r="KK341" s="57"/>
      <c r="KL341" s="57"/>
      <c r="KM341" s="57"/>
      <c r="KN341" s="57"/>
      <c r="KO341" s="57"/>
      <c r="KP341" s="57"/>
      <c r="KQ341" s="57"/>
      <c r="KR341" s="57"/>
      <c r="KS341" s="57"/>
      <c r="KT341" s="57"/>
      <c r="KU341" s="57"/>
      <c r="KV341" s="57"/>
      <c r="KW341" s="57"/>
      <c r="KX341" s="57"/>
      <c r="KY341" s="57"/>
      <c r="KZ341" s="57"/>
      <c r="LA341" s="57"/>
      <c r="LB341" s="57"/>
      <c r="LC341" s="57"/>
      <c r="LD341" s="57"/>
      <c r="LE341" s="57"/>
      <c r="LF341" s="57"/>
      <c r="LG341" s="57"/>
      <c r="LH341" s="57"/>
      <c r="LI341" s="57"/>
      <c r="LJ341" s="57"/>
      <c r="LK341" s="57"/>
      <c r="LL341" s="57"/>
      <c r="LM341" s="57"/>
      <c r="LN341" s="57"/>
      <c r="LO341" s="57"/>
      <c r="LP341" s="57"/>
      <c r="LQ341" s="57"/>
      <c r="LR341" s="57"/>
      <c r="LS341" s="57"/>
      <c r="LT341" s="57"/>
      <c r="LU341" s="57"/>
      <c r="LV341" s="57"/>
      <c r="LW341" s="57"/>
      <c r="LX341" s="57"/>
      <c r="LY341" s="57"/>
      <c r="LZ341" s="57"/>
      <c r="MA341" s="57"/>
      <c r="MB341" s="57"/>
      <c r="MC341" s="57"/>
      <c r="MD341" s="57"/>
      <c r="ME341" s="57"/>
      <c r="MF341" s="57"/>
      <c r="MG341" s="57"/>
      <c r="MH341" s="57"/>
      <c r="MI341" s="57"/>
      <c r="MJ341" s="57"/>
      <c r="MK341" s="57"/>
      <c r="ML341" s="57"/>
      <c r="MM341" s="57"/>
      <c r="MN341" s="57"/>
      <c r="MO341" s="57"/>
      <c r="MP341" s="57"/>
      <c r="MQ341" s="57"/>
      <c r="MR341" s="57"/>
      <c r="MS341" s="57"/>
      <c r="MT341" s="57"/>
      <c r="MU341" s="57"/>
      <c r="MV341" s="57"/>
      <c r="MW341" s="57"/>
      <c r="MX341" s="57"/>
      <c r="MY341" s="57"/>
      <c r="MZ341" s="57"/>
      <c r="NA341" s="57"/>
      <c r="NB341" s="57"/>
      <c r="NC341" s="57"/>
      <c r="ND341" s="57"/>
      <c r="NE341" s="57"/>
      <c r="NF341" s="57"/>
      <c r="NG341" s="57"/>
      <c r="NH341" s="57"/>
      <c r="NI341" s="57"/>
      <c r="NJ341" s="57"/>
      <c r="NK341" s="57"/>
      <c r="NL341" s="57"/>
      <c r="NM341" s="57"/>
      <c r="NN341" s="57"/>
      <c r="NO341" s="57"/>
      <c r="NP341" s="57"/>
      <c r="NQ341" s="57"/>
      <c r="NR341" s="57"/>
      <c r="NS341" s="57"/>
      <c r="NT341" s="57"/>
      <c r="NU341" s="57"/>
      <c r="NV341" s="57"/>
      <c r="NW341" s="57"/>
      <c r="NX341" s="57"/>
      <c r="NY341" s="57"/>
      <c r="NZ341" s="57"/>
      <c r="OA341" s="57"/>
      <c r="OB341" s="57"/>
      <c r="OC341" s="57"/>
      <c r="OD341" s="57"/>
      <c r="OE341" s="57"/>
      <c r="OF341" s="57"/>
      <c r="OG341" s="57"/>
      <c r="OH341" s="57"/>
      <c r="OI341" s="57"/>
      <c r="OJ341" s="57"/>
      <c r="OK341" s="57"/>
      <c r="OL341" s="57"/>
      <c r="OM341" s="57"/>
      <c r="ON341" s="57"/>
      <c r="OO341" s="57"/>
      <c r="OP341" s="57"/>
      <c r="OQ341" s="57"/>
      <c r="OR341" s="57"/>
      <c r="OS341" s="57"/>
      <c r="OT341" s="57"/>
      <c r="OU341" s="57"/>
      <c r="OV341" s="57"/>
      <c r="OW341" s="57"/>
      <c r="OX341" s="57"/>
      <c r="OY341" s="57"/>
      <c r="OZ341" s="57"/>
    </row>
    <row r="342" spans="1:416" ht="26.25">
      <c r="A342" s="57"/>
      <c r="B342" s="57"/>
      <c r="C342" s="57"/>
      <c r="D342" s="57"/>
      <c r="E342" s="57"/>
      <c r="F342" s="57"/>
      <c r="G342" s="87"/>
      <c r="H342" s="57"/>
      <c r="I342" s="57"/>
      <c r="J342" s="57"/>
      <c r="K342" s="57"/>
      <c r="L342" s="57"/>
      <c r="M342" s="57"/>
      <c r="N342" s="57"/>
      <c r="O342" s="57"/>
      <c r="P342" s="57"/>
      <c r="Q342" s="57"/>
      <c r="R342" s="57"/>
      <c r="S342" s="57"/>
      <c r="T342" s="57"/>
      <c r="U342" s="57"/>
      <c r="V342" s="57"/>
      <c r="W342" s="57"/>
      <c r="X342" s="57"/>
      <c r="Y342" s="57"/>
      <c r="Z342" s="57"/>
      <c r="AA342" s="57"/>
      <c r="AB342" s="57"/>
      <c r="AC342" s="57"/>
      <c r="AD342" s="57"/>
      <c r="AE342" s="57"/>
      <c r="AF342" s="57"/>
      <c r="AG342" s="57"/>
      <c r="AH342" s="57"/>
      <c r="AI342" s="57"/>
      <c r="AJ342" s="57"/>
      <c r="AK342" s="57"/>
      <c r="AL342" s="57"/>
      <c r="AM342" s="57"/>
      <c r="AN342" s="57"/>
      <c r="AO342" s="57"/>
      <c r="AP342" s="57"/>
      <c r="AQ342" s="57"/>
      <c r="AR342" s="57"/>
      <c r="AS342" s="57"/>
      <c r="AT342" s="57"/>
      <c r="AU342" s="57"/>
      <c r="AV342" s="57"/>
      <c r="AW342" s="57"/>
      <c r="AX342" s="57"/>
      <c r="AY342" s="57"/>
      <c r="AZ342" s="57"/>
      <c r="BA342" s="57"/>
      <c r="BB342" s="57"/>
      <c r="BC342" s="57"/>
      <c r="BD342" s="57"/>
      <c r="BE342" s="57"/>
      <c r="BF342" s="57"/>
      <c r="BG342" s="57"/>
      <c r="BH342" s="57"/>
      <c r="BI342" s="57"/>
      <c r="BJ342" s="57"/>
      <c r="BK342" s="57"/>
      <c r="BL342" s="57"/>
      <c r="BM342" s="57"/>
      <c r="BN342" s="57"/>
      <c r="BO342" s="57"/>
      <c r="BP342" s="57"/>
      <c r="BQ342" s="57"/>
      <c r="BR342" s="57"/>
      <c r="BS342" s="57"/>
      <c r="BT342" s="57"/>
      <c r="BU342" s="57"/>
      <c r="BV342" s="57"/>
      <c r="BW342" s="57"/>
      <c r="BX342" s="57"/>
      <c r="BY342" s="57"/>
      <c r="BZ342" s="57"/>
      <c r="CA342" s="57"/>
      <c r="CB342" s="57"/>
      <c r="CC342" s="57"/>
      <c r="CD342" s="57"/>
      <c r="CE342" s="57"/>
      <c r="CF342" s="57"/>
      <c r="CG342" s="57"/>
      <c r="CH342" s="57"/>
      <c r="CI342" s="57"/>
      <c r="CJ342" s="57"/>
      <c r="CK342" s="57"/>
      <c r="CL342" s="57"/>
      <c r="CM342" s="57"/>
      <c r="CN342" s="57"/>
      <c r="CO342" s="57"/>
      <c r="CP342" s="57"/>
      <c r="CQ342" s="57"/>
      <c r="CR342" s="57"/>
      <c r="CS342" s="57"/>
      <c r="CT342" s="57"/>
      <c r="CU342" s="57"/>
      <c r="CV342" s="57"/>
      <c r="CW342" s="57"/>
      <c r="CX342" s="57"/>
      <c r="CY342" s="57"/>
      <c r="CZ342" s="57"/>
      <c r="DA342" s="57"/>
      <c r="DB342" s="57"/>
      <c r="DC342" s="57"/>
      <c r="DD342" s="57"/>
      <c r="DE342" s="57"/>
      <c r="DF342" s="57"/>
      <c r="DG342" s="57"/>
      <c r="DH342" s="57"/>
      <c r="DI342" s="57"/>
      <c r="DJ342" s="57"/>
      <c r="DK342" s="57"/>
      <c r="DL342" s="57"/>
      <c r="DM342" s="57"/>
      <c r="DN342" s="57"/>
      <c r="DO342" s="57"/>
      <c r="DP342" s="57"/>
      <c r="DQ342" s="57"/>
      <c r="DR342" s="57"/>
      <c r="DS342" s="57"/>
      <c r="DT342" s="57"/>
      <c r="DU342" s="57"/>
      <c r="DV342" s="57"/>
      <c r="DW342" s="57"/>
      <c r="DX342" s="57"/>
      <c r="DY342" s="57"/>
      <c r="DZ342" s="57"/>
      <c r="EA342" s="57"/>
      <c r="EB342" s="57"/>
      <c r="EC342" s="57"/>
      <c r="ED342" s="57"/>
      <c r="EE342" s="57"/>
      <c r="EF342" s="57"/>
      <c r="EG342" s="57"/>
      <c r="EH342" s="57"/>
      <c r="EI342" s="57"/>
      <c r="EJ342" s="57"/>
      <c r="EK342" s="57"/>
      <c r="EL342" s="57"/>
      <c r="EM342" s="57"/>
      <c r="EN342" s="57"/>
      <c r="EO342" s="57"/>
      <c r="EP342" s="57"/>
      <c r="EQ342" s="57"/>
      <c r="ER342" s="57"/>
      <c r="ES342" s="57"/>
      <c r="ET342" s="57"/>
      <c r="EU342" s="57"/>
      <c r="EV342" s="57"/>
      <c r="EW342" s="57"/>
      <c r="EX342" s="57"/>
      <c r="EY342" s="57"/>
      <c r="EZ342" s="57"/>
      <c r="FA342" s="57"/>
      <c r="FB342" s="57"/>
      <c r="FC342" s="57"/>
      <c r="FD342" s="57"/>
      <c r="FE342" s="57"/>
      <c r="FF342" s="57"/>
      <c r="FG342" s="57"/>
      <c r="FH342" s="57"/>
      <c r="FI342" s="57"/>
      <c r="FJ342" s="57"/>
      <c r="FK342" s="57"/>
      <c r="FL342" s="57"/>
      <c r="FM342" s="57"/>
      <c r="FN342" s="57"/>
      <c r="FO342" s="57"/>
      <c r="FP342" s="57"/>
      <c r="FQ342" s="57"/>
      <c r="FR342" s="57"/>
      <c r="FS342" s="57"/>
      <c r="FT342" s="57"/>
      <c r="FU342" s="57"/>
      <c r="FV342" s="57"/>
      <c r="FW342" s="57"/>
      <c r="FX342" s="57"/>
      <c r="FY342" s="57"/>
      <c r="FZ342" s="57"/>
      <c r="GA342" s="57"/>
      <c r="GB342" s="57"/>
      <c r="GC342" s="57"/>
      <c r="GD342" s="57"/>
      <c r="GE342" s="57"/>
      <c r="GF342" s="57"/>
      <c r="GG342" s="57"/>
      <c r="GH342" s="57"/>
      <c r="GI342" s="57"/>
      <c r="GJ342" s="57"/>
      <c r="GK342" s="57"/>
      <c r="GL342" s="57"/>
      <c r="GM342" s="57"/>
      <c r="GN342" s="57"/>
      <c r="GO342" s="57"/>
      <c r="GP342" s="57"/>
      <c r="GQ342" s="57"/>
      <c r="GR342" s="57"/>
      <c r="GS342" s="57"/>
      <c r="GT342" s="57"/>
      <c r="GU342" s="57"/>
      <c r="GV342" s="57"/>
      <c r="GW342" s="57"/>
      <c r="GX342" s="57"/>
      <c r="GY342" s="57"/>
      <c r="GZ342" s="57"/>
      <c r="HA342" s="57"/>
      <c r="HB342" s="57"/>
      <c r="HC342" s="57"/>
      <c r="HD342" s="57"/>
      <c r="HE342" s="57"/>
      <c r="HF342" s="57"/>
      <c r="HG342" s="57"/>
      <c r="HH342" s="57"/>
      <c r="HI342" s="57"/>
      <c r="HJ342" s="57"/>
      <c r="HK342" s="57"/>
      <c r="HL342" s="57"/>
      <c r="HM342" s="57"/>
      <c r="HN342" s="57"/>
      <c r="HO342" s="57"/>
      <c r="HP342" s="57"/>
      <c r="HQ342" s="57"/>
      <c r="HR342" s="57"/>
      <c r="HS342" s="57"/>
      <c r="HT342" s="57"/>
      <c r="HU342" s="57"/>
      <c r="HV342" s="57"/>
      <c r="HW342" s="57"/>
      <c r="HX342" s="57"/>
      <c r="HY342" s="57"/>
      <c r="HZ342" s="57"/>
      <c r="IA342" s="57"/>
      <c r="IB342" s="57"/>
      <c r="IC342" s="57"/>
      <c r="ID342" s="57"/>
      <c r="IE342" s="57"/>
      <c r="IF342" s="57"/>
      <c r="IG342" s="57"/>
      <c r="IH342" s="57"/>
      <c r="II342" s="57"/>
      <c r="IJ342" s="57"/>
      <c r="IK342" s="57"/>
      <c r="IL342" s="57"/>
      <c r="IM342" s="57"/>
      <c r="IN342" s="57"/>
      <c r="IO342" s="57"/>
      <c r="IP342" s="57"/>
      <c r="IQ342" s="57"/>
      <c r="IR342" s="57"/>
      <c r="IS342" s="57"/>
      <c r="IT342" s="57"/>
      <c r="IU342" s="57"/>
      <c r="IV342" s="57"/>
      <c r="IW342" s="57"/>
      <c r="IX342" s="57"/>
      <c r="IY342" s="57"/>
      <c r="IZ342" s="57"/>
      <c r="JA342" s="57"/>
      <c r="JB342" s="57"/>
      <c r="JC342" s="57"/>
      <c r="JD342" s="57"/>
      <c r="JE342" s="57"/>
      <c r="JF342" s="57"/>
      <c r="JG342" s="57"/>
      <c r="JH342" s="57"/>
      <c r="JI342" s="57"/>
      <c r="JJ342" s="57"/>
      <c r="JK342" s="57"/>
      <c r="JL342" s="57"/>
      <c r="JM342" s="57"/>
      <c r="JN342" s="57"/>
      <c r="JO342" s="57"/>
      <c r="JP342" s="57"/>
      <c r="JQ342" s="57"/>
      <c r="JR342" s="57"/>
      <c r="JS342" s="57"/>
      <c r="JT342" s="57"/>
      <c r="JU342" s="57"/>
      <c r="JV342" s="57"/>
      <c r="JW342" s="57"/>
      <c r="JX342" s="57"/>
      <c r="JY342" s="57"/>
      <c r="JZ342" s="57"/>
      <c r="KA342" s="57"/>
      <c r="KB342" s="57"/>
      <c r="KC342" s="57"/>
      <c r="KD342" s="57"/>
      <c r="KE342" s="57"/>
      <c r="KF342" s="57"/>
      <c r="KG342" s="57"/>
      <c r="KH342" s="57"/>
      <c r="KI342" s="57"/>
      <c r="KJ342" s="57"/>
      <c r="KK342" s="57"/>
      <c r="KL342" s="57"/>
      <c r="KM342" s="57"/>
      <c r="KN342" s="57"/>
      <c r="KO342" s="57"/>
      <c r="KP342" s="57"/>
      <c r="KQ342" s="57"/>
      <c r="KR342" s="57"/>
      <c r="KS342" s="57"/>
      <c r="KT342" s="57"/>
      <c r="KU342" s="57"/>
      <c r="KV342" s="57"/>
      <c r="KW342" s="57"/>
      <c r="KX342" s="57"/>
      <c r="KY342" s="57"/>
      <c r="KZ342" s="57"/>
      <c r="LA342" s="57"/>
      <c r="LB342" s="57"/>
      <c r="LC342" s="57"/>
      <c r="LD342" s="57"/>
      <c r="LE342" s="57"/>
      <c r="LF342" s="57"/>
      <c r="LG342" s="57"/>
      <c r="LH342" s="57"/>
      <c r="LI342" s="57"/>
      <c r="LJ342" s="57"/>
      <c r="LK342" s="57"/>
      <c r="LL342" s="57"/>
      <c r="LM342" s="57"/>
      <c r="LN342" s="57"/>
      <c r="LO342" s="57"/>
      <c r="LP342" s="57"/>
      <c r="LQ342" s="57"/>
      <c r="LR342" s="57"/>
      <c r="LS342" s="57"/>
      <c r="LT342" s="57"/>
      <c r="LU342" s="57"/>
      <c r="LV342" s="57"/>
      <c r="LW342" s="57"/>
      <c r="LX342" s="57"/>
      <c r="LY342" s="57"/>
      <c r="LZ342" s="57"/>
      <c r="MA342" s="57"/>
      <c r="MB342" s="57"/>
      <c r="MC342" s="57"/>
      <c r="MD342" s="57"/>
      <c r="ME342" s="57"/>
      <c r="MF342" s="57"/>
      <c r="MG342" s="57"/>
      <c r="MH342" s="57"/>
      <c r="MI342" s="57"/>
      <c r="MJ342" s="57"/>
      <c r="MK342" s="57"/>
      <c r="ML342" s="57"/>
      <c r="MM342" s="57"/>
      <c r="MN342" s="57"/>
      <c r="MO342" s="57"/>
      <c r="MP342" s="57"/>
      <c r="MQ342" s="57"/>
      <c r="MR342" s="57"/>
      <c r="MS342" s="57"/>
      <c r="MT342" s="57"/>
      <c r="MU342" s="57"/>
      <c r="MV342" s="57"/>
      <c r="MW342" s="57"/>
      <c r="MX342" s="57"/>
      <c r="MY342" s="57"/>
      <c r="MZ342" s="57"/>
      <c r="NA342" s="57"/>
      <c r="NB342" s="57"/>
      <c r="NC342" s="57"/>
      <c r="ND342" s="57"/>
      <c r="NE342" s="57"/>
      <c r="NF342" s="57"/>
      <c r="NG342" s="57"/>
      <c r="NH342" s="57"/>
      <c r="NI342" s="57"/>
      <c r="NJ342" s="57"/>
      <c r="NK342" s="57"/>
      <c r="NL342" s="57"/>
      <c r="NM342" s="57"/>
      <c r="NN342" s="57"/>
      <c r="NO342" s="57"/>
      <c r="NP342" s="57"/>
      <c r="NQ342" s="57"/>
      <c r="NR342" s="57"/>
      <c r="NS342" s="57"/>
      <c r="NT342" s="57"/>
      <c r="NU342" s="57"/>
      <c r="NV342" s="57"/>
      <c r="NW342" s="57"/>
      <c r="NX342" s="57"/>
      <c r="NY342" s="57"/>
      <c r="NZ342" s="57"/>
      <c r="OA342" s="57"/>
      <c r="OB342" s="57"/>
      <c r="OC342" s="57"/>
      <c r="OD342" s="57"/>
      <c r="OE342" s="57"/>
      <c r="OF342" s="57"/>
      <c r="OG342" s="57"/>
      <c r="OH342" s="57"/>
      <c r="OI342" s="57"/>
      <c r="OJ342" s="57"/>
      <c r="OK342" s="57"/>
      <c r="OL342" s="57"/>
      <c r="OM342" s="57"/>
      <c r="ON342" s="57"/>
      <c r="OO342" s="57"/>
      <c r="OP342" s="57"/>
      <c r="OQ342" s="57"/>
      <c r="OR342" s="57"/>
      <c r="OS342" s="57"/>
      <c r="OT342" s="57"/>
      <c r="OU342" s="57"/>
      <c r="OV342" s="57"/>
      <c r="OW342" s="57"/>
      <c r="OX342" s="57"/>
      <c r="OY342" s="57"/>
      <c r="OZ342" s="57"/>
    </row>
    <row r="343" spans="1:416" ht="26.25">
      <c r="A343" s="57"/>
      <c r="B343" s="57"/>
      <c r="C343" s="57"/>
      <c r="D343" s="57"/>
      <c r="E343" s="57"/>
      <c r="F343" s="57"/>
      <c r="G343" s="87"/>
      <c r="H343" s="57"/>
      <c r="I343" s="57"/>
      <c r="J343" s="57"/>
      <c r="K343" s="57"/>
      <c r="L343" s="57"/>
      <c r="M343" s="57"/>
      <c r="N343" s="57"/>
      <c r="O343" s="57"/>
      <c r="P343" s="57"/>
      <c r="Q343" s="57"/>
      <c r="R343" s="57"/>
      <c r="S343" s="57"/>
      <c r="T343" s="57"/>
      <c r="U343" s="57"/>
      <c r="V343" s="57"/>
      <c r="W343" s="57"/>
      <c r="X343" s="57"/>
      <c r="Y343" s="57"/>
      <c r="Z343" s="57"/>
      <c r="AA343" s="57"/>
      <c r="AB343" s="57"/>
      <c r="AC343" s="57"/>
      <c r="AD343" s="57"/>
      <c r="AE343" s="57"/>
      <c r="AF343" s="57"/>
      <c r="AG343" s="57"/>
      <c r="AH343" s="57"/>
      <c r="AI343" s="57"/>
      <c r="AJ343" s="57"/>
      <c r="AK343" s="57"/>
      <c r="AL343" s="57"/>
      <c r="AM343" s="57"/>
      <c r="AN343" s="57"/>
      <c r="AO343" s="57"/>
      <c r="AP343" s="57"/>
      <c r="AQ343" s="57"/>
      <c r="AR343" s="57"/>
      <c r="AS343" s="57"/>
      <c r="AT343" s="57"/>
      <c r="AU343" s="57"/>
      <c r="AV343" s="57"/>
      <c r="AW343" s="57"/>
      <c r="AX343" s="57"/>
      <c r="AY343" s="57"/>
      <c r="AZ343" s="57"/>
      <c r="BA343" s="57"/>
      <c r="BB343" s="57"/>
      <c r="BC343" s="57"/>
      <c r="BD343" s="57"/>
      <c r="BE343" s="57"/>
      <c r="BF343" s="57"/>
      <c r="BG343" s="57"/>
      <c r="BH343" s="57"/>
      <c r="BI343" s="57"/>
      <c r="BJ343" s="57"/>
      <c r="BK343" s="57"/>
      <c r="BL343" s="57"/>
      <c r="BM343" s="57"/>
      <c r="BN343" s="57"/>
      <c r="BO343" s="57"/>
      <c r="BP343" s="57"/>
      <c r="BQ343" s="57"/>
      <c r="BR343" s="57"/>
      <c r="BS343" s="57"/>
      <c r="BT343" s="57"/>
      <c r="BU343" s="57"/>
      <c r="BV343" s="57"/>
      <c r="BW343" s="57"/>
      <c r="BX343" s="57"/>
      <c r="BY343" s="57"/>
      <c r="BZ343" s="57"/>
      <c r="CA343" s="57"/>
      <c r="CB343" s="57"/>
      <c r="CC343" s="57"/>
      <c r="CD343" s="57"/>
      <c r="CE343" s="57"/>
      <c r="CF343" s="57"/>
      <c r="CG343" s="57"/>
      <c r="CH343" s="57"/>
      <c r="CI343" s="57"/>
      <c r="CJ343" s="57"/>
      <c r="CK343" s="57"/>
      <c r="CL343" s="57"/>
      <c r="CM343" s="57"/>
      <c r="CN343" s="57"/>
      <c r="CO343" s="57"/>
      <c r="CP343" s="57"/>
      <c r="CQ343" s="57"/>
      <c r="CR343" s="57"/>
      <c r="CS343" s="57"/>
      <c r="CT343" s="57"/>
      <c r="CU343" s="57"/>
      <c r="CV343" s="57"/>
      <c r="CW343" s="57"/>
      <c r="CX343" s="57"/>
      <c r="CY343" s="57"/>
      <c r="CZ343" s="57"/>
      <c r="DA343" s="57"/>
      <c r="DB343" s="57"/>
      <c r="DC343" s="57"/>
      <c r="DD343" s="57"/>
      <c r="DE343" s="57"/>
      <c r="DF343" s="57"/>
      <c r="DG343" s="57"/>
      <c r="DH343" s="57"/>
      <c r="DI343" s="57"/>
      <c r="DJ343" s="57"/>
      <c r="DK343" s="57"/>
      <c r="DL343" s="57"/>
      <c r="DM343" s="57"/>
      <c r="DN343" s="57"/>
      <c r="DO343" s="57"/>
      <c r="DP343" s="57"/>
      <c r="DQ343" s="57"/>
      <c r="DR343" s="57"/>
      <c r="DS343" s="57"/>
      <c r="DT343" s="57"/>
      <c r="DU343" s="57"/>
      <c r="DV343" s="57"/>
      <c r="DW343" s="57"/>
      <c r="DX343" s="57"/>
      <c r="DY343" s="57"/>
      <c r="DZ343" s="57"/>
      <c r="EA343" s="57"/>
      <c r="EB343" s="57"/>
      <c r="EC343" s="57"/>
      <c r="ED343" s="57"/>
      <c r="EE343" s="57"/>
      <c r="EF343" s="57"/>
      <c r="EG343" s="57"/>
      <c r="EH343" s="57"/>
      <c r="EI343" s="57"/>
      <c r="EJ343" s="57"/>
      <c r="EK343" s="57"/>
      <c r="EL343" s="57"/>
      <c r="EM343" s="57"/>
      <c r="EN343" s="57"/>
      <c r="EO343" s="57"/>
      <c r="EP343" s="57"/>
      <c r="EQ343" s="57"/>
      <c r="ER343" s="57"/>
      <c r="ES343" s="57"/>
      <c r="ET343" s="57"/>
      <c r="EU343" s="57"/>
      <c r="EV343" s="57"/>
      <c r="EW343" s="57"/>
      <c r="EX343" s="57"/>
      <c r="EY343" s="57"/>
      <c r="EZ343" s="57"/>
      <c r="FA343" s="57"/>
      <c r="FB343" s="57"/>
      <c r="FC343" s="57"/>
      <c r="FD343" s="57"/>
      <c r="FE343" s="57"/>
      <c r="FF343" s="57"/>
      <c r="FG343" s="57"/>
      <c r="FH343" s="57"/>
      <c r="FI343" s="57"/>
      <c r="FJ343" s="57"/>
      <c r="FK343" s="57"/>
      <c r="FL343" s="57"/>
      <c r="FM343" s="57"/>
      <c r="FN343" s="57"/>
      <c r="FO343" s="57"/>
      <c r="FP343" s="57"/>
      <c r="FQ343" s="57"/>
      <c r="FR343" s="57"/>
      <c r="FS343" s="57"/>
      <c r="FT343" s="57"/>
      <c r="FU343" s="57"/>
      <c r="FV343" s="57"/>
      <c r="FW343" s="57"/>
      <c r="FX343" s="57"/>
      <c r="FY343" s="57"/>
      <c r="FZ343" s="57"/>
      <c r="GA343" s="57"/>
      <c r="GB343" s="57"/>
      <c r="GC343" s="57"/>
      <c r="GD343" s="57"/>
      <c r="GE343" s="57"/>
      <c r="GF343" s="57"/>
      <c r="GG343" s="57"/>
      <c r="GH343" s="57"/>
      <c r="GI343" s="57"/>
      <c r="GJ343" s="57"/>
      <c r="GK343" s="57"/>
      <c r="GL343" s="57"/>
      <c r="GM343" s="57"/>
      <c r="GN343" s="57"/>
      <c r="GO343" s="57"/>
      <c r="GP343" s="57"/>
      <c r="GQ343" s="57"/>
      <c r="GR343" s="57"/>
      <c r="GS343" s="57"/>
      <c r="GT343" s="57"/>
      <c r="GU343" s="57"/>
      <c r="GV343" s="57"/>
      <c r="GW343" s="57"/>
      <c r="GX343" s="57"/>
      <c r="GY343" s="57"/>
      <c r="GZ343" s="57"/>
      <c r="HA343" s="57"/>
      <c r="HB343" s="57"/>
      <c r="HC343" s="57"/>
      <c r="HD343" s="57"/>
      <c r="HE343" s="57"/>
      <c r="HF343" s="57"/>
      <c r="HG343" s="57"/>
      <c r="HH343" s="57"/>
      <c r="HI343" s="57"/>
      <c r="HJ343" s="57"/>
      <c r="HK343" s="57"/>
      <c r="HL343" s="57"/>
      <c r="HM343" s="57"/>
      <c r="HN343" s="57"/>
      <c r="HO343" s="57"/>
      <c r="HP343" s="57"/>
      <c r="HQ343" s="57"/>
      <c r="HR343" s="57"/>
      <c r="HS343" s="57"/>
      <c r="HT343" s="57"/>
      <c r="HU343" s="57"/>
      <c r="HV343" s="57"/>
      <c r="HW343" s="57"/>
      <c r="HX343" s="57"/>
      <c r="HY343" s="57"/>
      <c r="HZ343" s="57"/>
      <c r="IA343" s="57"/>
      <c r="IB343" s="57"/>
      <c r="IC343" s="57"/>
      <c r="ID343" s="57"/>
      <c r="IE343" s="57"/>
      <c r="IF343" s="57"/>
      <c r="IG343" s="57"/>
      <c r="IH343" s="57"/>
      <c r="II343" s="57"/>
      <c r="IJ343" s="57"/>
      <c r="IK343" s="57"/>
      <c r="IL343" s="57"/>
      <c r="IM343" s="57"/>
      <c r="IN343" s="57"/>
      <c r="IO343" s="57"/>
      <c r="IP343" s="57"/>
      <c r="IQ343" s="57"/>
      <c r="IR343" s="57"/>
      <c r="IS343" s="57"/>
      <c r="IT343" s="57"/>
      <c r="IU343" s="57"/>
      <c r="IV343" s="57"/>
      <c r="IW343" s="57"/>
      <c r="IX343" s="57"/>
      <c r="IY343" s="57"/>
      <c r="IZ343" s="57"/>
      <c r="JA343" s="57"/>
      <c r="JB343" s="57"/>
      <c r="JC343" s="57"/>
      <c r="JD343" s="57"/>
      <c r="JE343" s="57"/>
      <c r="JF343" s="57"/>
      <c r="JG343" s="57"/>
      <c r="JH343" s="57"/>
      <c r="JI343" s="57"/>
      <c r="JJ343" s="57"/>
      <c r="JK343" s="57"/>
      <c r="JL343" s="57"/>
      <c r="JM343" s="57"/>
      <c r="JN343" s="57"/>
      <c r="JO343" s="57"/>
      <c r="JP343" s="57"/>
      <c r="JQ343" s="57"/>
      <c r="JR343" s="57"/>
      <c r="JS343" s="57"/>
      <c r="JT343" s="57"/>
      <c r="JU343" s="57"/>
      <c r="JV343" s="57"/>
      <c r="JW343" s="57"/>
      <c r="JX343" s="57"/>
      <c r="JY343" s="57"/>
      <c r="JZ343" s="57"/>
      <c r="KA343" s="57"/>
      <c r="KB343" s="57"/>
      <c r="KC343" s="57"/>
      <c r="KD343" s="57"/>
      <c r="KE343" s="57"/>
      <c r="KF343" s="57"/>
      <c r="KG343" s="57"/>
      <c r="KH343" s="57"/>
      <c r="KI343" s="57"/>
      <c r="KJ343" s="57"/>
      <c r="KK343" s="57"/>
      <c r="KL343" s="57"/>
      <c r="KM343" s="57"/>
      <c r="KN343" s="57"/>
      <c r="KO343" s="57"/>
      <c r="KP343" s="57"/>
      <c r="KQ343" s="57"/>
      <c r="KR343" s="57"/>
      <c r="KS343" s="57"/>
      <c r="KT343" s="57"/>
      <c r="KU343" s="57"/>
      <c r="KV343" s="57"/>
      <c r="KW343" s="57"/>
      <c r="KX343" s="57"/>
      <c r="KY343" s="57"/>
      <c r="KZ343" s="57"/>
      <c r="LA343" s="57"/>
      <c r="LB343" s="57"/>
      <c r="LC343" s="57"/>
      <c r="LD343" s="57"/>
      <c r="LE343" s="57"/>
      <c r="LF343" s="57"/>
      <c r="LG343" s="57"/>
      <c r="LH343" s="57"/>
      <c r="LI343" s="57"/>
      <c r="LJ343" s="57"/>
      <c r="LK343" s="57"/>
      <c r="LL343" s="57"/>
      <c r="LM343" s="57"/>
      <c r="LN343" s="57"/>
      <c r="LO343" s="57"/>
      <c r="LP343" s="57"/>
      <c r="LQ343" s="57"/>
      <c r="LR343" s="57"/>
      <c r="LS343" s="57"/>
      <c r="LT343" s="57"/>
      <c r="LU343" s="57"/>
      <c r="LV343" s="57"/>
      <c r="LW343" s="57"/>
      <c r="LX343" s="57"/>
      <c r="LY343" s="57"/>
      <c r="LZ343" s="57"/>
      <c r="MA343" s="57"/>
      <c r="MB343" s="57"/>
      <c r="MC343" s="57"/>
      <c r="MD343" s="57"/>
      <c r="ME343" s="57"/>
      <c r="MF343" s="57"/>
      <c r="MG343" s="57"/>
      <c r="MH343" s="57"/>
      <c r="MI343" s="57"/>
      <c r="MJ343" s="57"/>
      <c r="MK343" s="57"/>
      <c r="ML343" s="57"/>
      <c r="MM343" s="57"/>
      <c r="MN343" s="57"/>
      <c r="MO343" s="57"/>
      <c r="MP343" s="57"/>
      <c r="MQ343" s="57"/>
      <c r="MR343" s="57"/>
      <c r="MS343" s="57"/>
      <c r="MT343" s="57"/>
      <c r="MU343" s="57"/>
      <c r="MV343" s="57"/>
      <c r="MW343" s="57"/>
      <c r="MX343" s="57"/>
      <c r="MY343" s="57"/>
      <c r="MZ343" s="57"/>
      <c r="NA343" s="57"/>
      <c r="NB343" s="57"/>
      <c r="NC343" s="57"/>
      <c r="ND343" s="57"/>
      <c r="NE343" s="57"/>
      <c r="NF343" s="57"/>
      <c r="NG343" s="57"/>
      <c r="NH343" s="57"/>
      <c r="NI343" s="57"/>
      <c r="NJ343" s="57"/>
      <c r="NK343" s="57"/>
      <c r="NL343" s="57"/>
      <c r="NM343" s="57"/>
      <c r="NN343" s="57"/>
      <c r="NO343" s="57"/>
      <c r="NP343" s="57"/>
      <c r="NQ343" s="57"/>
      <c r="NR343" s="57"/>
      <c r="NS343" s="57"/>
      <c r="NT343" s="57"/>
      <c r="NU343" s="57"/>
      <c r="NV343" s="57"/>
      <c r="NW343" s="57"/>
      <c r="NX343" s="57"/>
      <c r="NY343" s="57"/>
      <c r="NZ343" s="57"/>
      <c r="OA343" s="57"/>
      <c r="OB343" s="57"/>
      <c r="OC343" s="57"/>
      <c r="OD343" s="57"/>
      <c r="OE343" s="57"/>
      <c r="OF343" s="57"/>
      <c r="OG343" s="57"/>
      <c r="OH343" s="57"/>
      <c r="OI343" s="57"/>
      <c r="OJ343" s="57"/>
      <c r="OK343" s="57"/>
      <c r="OL343" s="57"/>
      <c r="OM343" s="57"/>
      <c r="ON343" s="57"/>
      <c r="OO343" s="57"/>
      <c r="OP343" s="57"/>
      <c r="OQ343" s="57"/>
      <c r="OR343" s="57"/>
      <c r="OS343" s="57"/>
      <c r="OT343" s="57"/>
      <c r="OU343" s="57"/>
      <c r="OV343" s="57"/>
      <c r="OW343" s="57"/>
      <c r="OX343" s="57"/>
      <c r="OY343" s="57"/>
      <c r="OZ343" s="57"/>
    </row>
    <row r="344" spans="1:416" ht="26.25">
      <c r="A344" s="57"/>
      <c r="B344" s="57"/>
      <c r="C344" s="57"/>
      <c r="D344" s="57"/>
      <c r="E344" s="57"/>
      <c r="F344" s="57"/>
      <c r="G344" s="87"/>
      <c r="H344" s="57"/>
      <c r="I344" s="57"/>
      <c r="J344" s="57"/>
      <c r="K344" s="57"/>
      <c r="L344" s="57"/>
      <c r="M344" s="57"/>
      <c r="N344" s="57"/>
      <c r="O344" s="57"/>
      <c r="P344" s="57"/>
      <c r="Q344" s="57"/>
      <c r="R344" s="57"/>
      <c r="S344" s="57"/>
      <c r="T344" s="57"/>
      <c r="U344" s="57"/>
      <c r="V344" s="57"/>
      <c r="W344" s="57"/>
      <c r="X344" s="57"/>
      <c r="Y344" s="57"/>
      <c r="Z344" s="57"/>
      <c r="AA344" s="57"/>
      <c r="AB344" s="57"/>
      <c r="AC344" s="57"/>
      <c r="AD344" s="57"/>
      <c r="AE344" s="57"/>
      <c r="AF344" s="57"/>
      <c r="AG344" s="57"/>
      <c r="AH344" s="57"/>
      <c r="AI344" s="57"/>
      <c r="AJ344" s="57"/>
      <c r="AK344" s="57"/>
      <c r="AL344" s="57"/>
      <c r="AM344" s="57"/>
      <c r="AN344" s="57"/>
      <c r="AO344" s="57"/>
      <c r="AP344" s="57"/>
      <c r="AQ344" s="57"/>
      <c r="AR344" s="57"/>
      <c r="AS344" s="57"/>
      <c r="AT344" s="57"/>
      <c r="AU344" s="57"/>
      <c r="AV344" s="57"/>
      <c r="AW344" s="57"/>
      <c r="AX344" s="57"/>
      <c r="AY344" s="57"/>
      <c r="AZ344" s="57"/>
      <c r="BA344" s="57"/>
      <c r="BB344" s="57"/>
      <c r="BC344" s="57"/>
      <c r="BD344" s="57"/>
      <c r="BE344" s="57"/>
      <c r="BF344" s="57"/>
      <c r="BG344" s="57"/>
      <c r="BH344" s="57"/>
      <c r="BI344" s="57"/>
      <c r="BJ344" s="57"/>
      <c r="BK344" s="57"/>
      <c r="BL344" s="57"/>
      <c r="BM344" s="57"/>
      <c r="BN344" s="57"/>
      <c r="BO344" s="57"/>
      <c r="BP344" s="57"/>
      <c r="BQ344" s="57"/>
      <c r="BR344" s="57"/>
      <c r="BS344" s="57"/>
      <c r="BT344" s="57"/>
      <c r="BU344" s="57"/>
      <c r="BV344" s="57"/>
      <c r="BW344" s="57"/>
      <c r="BX344" s="57"/>
      <c r="BY344" s="57"/>
      <c r="BZ344" s="57"/>
      <c r="CA344" s="57"/>
      <c r="CB344" s="57"/>
      <c r="CC344" s="57"/>
      <c r="CD344" s="57"/>
      <c r="CE344" s="57"/>
      <c r="CF344" s="57"/>
      <c r="CG344" s="57"/>
      <c r="CH344" s="57"/>
      <c r="CI344" s="57"/>
      <c r="CJ344" s="57"/>
      <c r="CK344" s="57"/>
      <c r="CL344" s="57"/>
      <c r="CM344" s="57"/>
      <c r="CN344" s="57"/>
      <c r="CO344" s="57"/>
      <c r="CP344" s="57"/>
      <c r="CQ344" s="57"/>
      <c r="CR344" s="57"/>
      <c r="CS344" s="57"/>
      <c r="CT344" s="57"/>
      <c r="CU344" s="57"/>
      <c r="CV344" s="57"/>
      <c r="CW344" s="57"/>
      <c r="CX344" s="57"/>
      <c r="CY344" s="57"/>
      <c r="CZ344" s="57"/>
      <c r="DA344" s="57"/>
      <c r="DB344" s="57"/>
      <c r="DC344" s="57"/>
      <c r="DD344" s="57"/>
      <c r="DE344" s="57"/>
      <c r="DF344" s="57"/>
      <c r="DG344" s="57"/>
      <c r="DH344" s="57"/>
      <c r="DI344" s="57"/>
      <c r="DJ344" s="57"/>
      <c r="DK344" s="57"/>
      <c r="DL344" s="57"/>
      <c r="DM344" s="57"/>
      <c r="DN344" s="57"/>
      <c r="DO344" s="57"/>
      <c r="DP344" s="57"/>
      <c r="DQ344" s="57"/>
      <c r="DR344" s="57"/>
      <c r="DS344" s="57"/>
      <c r="DT344" s="57"/>
      <c r="DU344" s="57"/>
      <c r="DV344" s="57"/>
      <c r="DW344" s="57"/>
      <c r="DX344" s="57"/>
      <c r="DY344" s="57"/>
      <c r="DZ344" s="57"/>
      <c r="EA344" s="57"/>
      <c r="EB344" s="57"/>
      <c r="EC344" s="57"/>
      <c r="ED344" s="57"/>
      <c r="EE344" s="57"/>
      <c r="EF344" s="57"/>
      <c r="EG344" s="57"/>
      <c r="EH344" s="57"/>
      <c r="EI344" s="57"/>
      <c r="EJ344" s="57"/>
      <c r="EK344" s="57"/>
      <c r="EL344" s="57"/>
      <c r="EM344" s="57"/>
      <c r="EN344" s="57"/>
      <c r="EO344" s="57"/>
      <c r="EP344" s="57"/>
      <c r="EQ344" s="57"/>
      <c r="ER344" s="57"/>
      <c r="ES344" s="57"/>
      <c r="ET344" s="57"/>
      <c r="EU344" s="57"/>
      <c r="EV344" s="57"/>
      <c r="EW344" s="57"/>
      <c r="EX344" s="57"/>
      <c r="EY344" s="57"/>
      <c r="EZ344" s="57"/>
      <c r="FA344" s="57"/>
      <c r="FB344" s="57"/>
      <c r="FC344" s="57"/>
      <c r="FD344" s="57"/>
      <c r="FE344" s="57"/>
      <c r="FF344" s="57"/>
      <c r="FG344" s="57"/>
      <c r="FH344" s="57"/>
      <c r="FI344" s="57"/>
      <c r="FJ344" s="57"/>
      <c r="FK344" s="57"/>
      <c r="FL344" s="57"/>
      <c r="FM344" s="57"/>
      <c r="FN344" s="57"/>
      <c r="FO344" s="57"/>
      <c r="FP344" s="57"/>
      <c r="FQ344" s="57"/>
      <c r="FR344" s="57"/>
      <c r="FS344" s="57"/>
      <c r="FT344" s="57"/>
      <c r="FU344" s="57"/>
      <c r="FV344" s="57"/>
      <c r="FW344" s="57"/>
      <c r="FX344" s="57"/>
      <c r="FY344" s="57"/>
      <c r="FZ344" s="57"/>
      <c r="GA344" s="57"/>
      <c r="GB344" s="57"/>
      <c r="GC344" s="57"/>
      <c r="GD344" s="57"/>
      <c r="GE344" s="57"/>
      <c r="GF344" s="57"/>
      <c r="GG344" s="57"/>
      <c r="GH344" s="57"/>
      <c r="GI344" s="57"/>
      <c r="GJ344" s="57"/>
      <c r="GK344" s="57"/>
      <c r="GL344" s="57"/>
      <c r="GM344" s="57"/>
      <c r="GN344" s="57"/>
      <c r="GO344" s="57"/>
      <c r="GP344" s="57"/>
      <c r="GQ344" s="57"/>
      <c r="GR344" s="57"/>
      <c r="GS344" s="57"/>
      <c r="GT344" s="57"/>
      <c r="GU344" s="57"/>
      <c r="GV344" s="57"/>
      <c r="GW344" s="57"/>
      <c r="GX344" s="57"/>
      <c r="GY344" s="57"/>
      <c r="GZ344" s="57"/>
      <c r="HA344" s="57"/>
      <c r="HB344" s="57"/>
      <c r="HC344" s="57"/>
      <c r="HD344" s="57"/>
      <c r="HE344" s="57"/>
      <c r="HF344" s="57"/>
      <c r="HG344" s="57"/>
      <c r="HH344" s="57"/>
      <c r="HI344" s="57"/>
      <c r="HJ344" s="57"/>
      <c r="HK344" s="57"/>
      <c r="HL344" s="57"/>
      <c r="HM344" s="57"/>
      <c r="HN344" s="57"/>
      <c r="HO344" s="57"/>
      <c r="HP344" s="57"/>
      <c r="HQ344" s="57"/>
      <c r="HR344" s="57"/>
      <c r="HS344" s="57"/>
      <c r="HT344" s="57"/>
      <c r="HU344" s="57"/>
      <c r="HV344" s="57"/>
      <c r="HW344" s="57"/>
      <c r="HX344" s="57"/>
      <c r="HY344" s="57"/>
      <c r="HZ344" s="57"/>
      <c r="IA344" s="57"/>
      <c r="IB344" s="57"/>
      <c r="IC344" s="57"/>
      <c r="ID344" s="57"/>
      <c r="IE344" s="57"/>
      <c r="IF344" s="57"/>
      <c r="IG344" s="57"/>
      <c r="IH344" s="57"/>
      <c r="II344" s="57"/>
      <c r="IJ344" s="57"/>
      <c r="IK344" s="57"/>
      <c r="IL344" s="57"/>
      <c r="IM344" s="57"/>
      <c r="IN344" s="57"/>
      <c r="IO344" s="57"/>
      <c r="IP344" s="57"/>
      <c r="IQ344" s="57"/>
      <c r="IR344" s="57"/>
      <c r="IS344" s="57"/>
      <c r="IT344" s="57"/>
      <c r="IU344" s="57"/>
      <c r="IV344" s="57"/>
      <c r="IW344" s="57"/>
      <c r="IX344" s="57"/>
      <c r="IY344" s="57"/>
      <c r="IZ344" s="57"/>
      <c r="JA344" s="57"/>
      <c r="JB344" s="57"/>
      <c r="JC344" s="57"/>
      <c r="JD344" s="57"/>
      <c r="JE344" s="57"/>
      <c r="JF344" s="57"/>
      <c r="JG344" s="57"/>
      <c r="JH344" s="57"/>
      <c r="JI344" s="57"/>
      <c r="JJ344" s="57"/>
      <c r="JK344" s="57"/>
      <c r="JL344" s="57"/>
      <c r="JM344" s="57"/>
      <c r="JN344" s="57"/>
      <c r="JO344" s="57"/>
      <c r="JP344" s="57"/>
      <c r="JQ344" s="57"/>
      <c r="JR344" s="57"/>
      <c r="JS344" s="57"/>
      <c r="JT344" s="57"/>
      <c r="JU344" s="57"/>
      <c r="JV344" s="57"/>
      <c r="JW344" s="57"/>
      <c r="JX344" s="57"/>
      <c r="JY344" s="57"/>
      <c r="JZ344" s="57"/>
      <c r="KA344" s="57"/>
      <c r="KB344" s="57"/>
      <c r="KC344" s="57"/>
      <c r="KD344" s="57"/>
      <c r="KE344" s="57"/>
      <c r="KF344" s="57"/>
      <c r="KG344" s="57"/>
      <c r="KH344" s="57"/>
      <c r="KI344" s="57"/>
      <c r="KJ344" s="57"/>
      <c r="KK344" s="57"/>
      <c r="KL344" s="57"/>
      <c r="KM344" s="57"/>
      <c r="KN344" s="57"/>
      <c r="KO344" s="57"/>
      <c r="KP344" s="57"/>
      <c r="KQ344" s="57"/>
      <c r="KR344" s="57"/>
      <c r="KS344" s="57"/>
      <c r="KT344" s="57"/>
      <c r="KU344" s="57"/>
      <c r="KV344" s="57"/>
      <c r="KW344" s="57"/>
      <c r="KX344" s="57"/>
      <c r="KY344" s="57"/>
      <c r="KZ344" s="57"/>
      <c r="LA344" s="57"/>
      <c r="LB344" s="57"/>
      <c r="LC344" s="57"/>
      <c r="LD344" s="57"/>
      <c r="LE344" s="57"/>
      <c r="LF344" s="57"/>
      <c r="LG344" s="57"/>
      <c r="LH344" s="57"/>
      <c r="LI344" s="57"/>
      <c r="LJ344" s="57"/>
      <c r="LK344" s="57"/>
      <c r="LL344" s="57"/>
      <c r="LM344" s="57"/>
      <c r="LN344" s="57"/>
      <c r="LO344" s="57"/>
      <c r="LP344" s="57"/>
      <c r="LQ344" s="57"/>
      <c r="LR344" s="57"/>
      <c r="LS344" s="57"/>
      <c r="LT344" s="57"/>
      <c r="LU344" s="57"/>
      <c r="LV344" s="57"/>
      <c r="LW344" s="57"/>
      <c r="LX344" s="57"/>
      <c r="LY344" s="57"/>
      <c r="LZ344" s="57"/>
      <c r="MA344" s="57"/>
      <c r="MB344" s="57"/>
      <c r="MC344" s="57"/>
      <c r="MD344" s="57"/>
      <c r="ME344" s="57"/>
      <c r="MF344" s="57"/>
      <c r="MG344" s="57"/>
      <c r="MH344" s="57"/>
      <c r="MI344" s="57"/>
      <c r="MJ344" s="57"/>
      <c r="MK344" s="57"/>
      <c r="ML344" s="57"/>
      <c r="MM344" s="57"/>
      <c r="MN344" s="57"/>
      <c r="MO344" s="57"/>
      <c r="MP344" s="57"/>
      <c r="MQ344" s="57"/>
      <c r="MR344" s="57"/>
      <c r="MS344" s="57"/>
      <c r="MT344" s="57"/>
      <c r="MU344" s="57"/>
      <c r="MV344" s="57"/>
      <c r="MW344" s="57"/>
      <c r="MX344" s="57"/>
      <c r="MY344" s="57"/>
      <c r="MZ344" s="57"/>
      <c r="NA344" s="57"/>
      <c r="NB344" s="57"/>
      <c r="NC344" s="57"/>
      <c r="ND344" s="57"/>
      <c r="NE344" s="57"/>
      <c r="NF344" s="57"/>
      <c r="NG344" s="57"/>
      <c r="NH344" s="57"/>
      <c r="NI344" s="57"/>
      <c r="NJ344" s="57"/>
      <c r="NK344" s="57"/>
      <c r="NL344" s="57"/>
      <c r="NM344" s="57"/>
      <c r="NN344" s="57"/>
      <c r="NO344" s="57"/>
      <c r="NP344" s="57"/>
      <c r="NQ344" s="57"/>
      <c r="NR344" s="57"/>
      <c r="NS344" s="57"/>
      <c r="NT344" s="57"/>
      <c r="NU344" s="57"/>
      <c r="NV344" s="57"/>
      <c r="NW344" s="57"/>
      <c r="NX344" s="57"/>
      <c r="NY344" s="57"/>
      <c r="NZ344" s="57"/>
      <c r="OA344" s="57"/>
      <c r="OB344" s="57"/>
      <c r="OC344" s="57"/>
      <c r="OD344" s="57"/>
      <c r="OE344" s="57"/>
      <c r="OF344" s="57"/>
      <c r="OG344" s="57"/>
      <c r="OH344" s="57"/>
      <c r="OI344" s="57"/>
      <c r="OJ344" s="57"/>
      <c r="OK344" s="57"/>
      <c r="OL344" s="57"/>
      <c r="OM344" s="57"/>
      <c r="ON344" s="57"/>
      <c r="OO344" s="57"/>
      <c r="OP344" s="57"/>
      <c r="OQ344" s="57"/>
      <c r="OR344" s="57"/>
      <c r="OS344" s="57"/>
      <c r="OT344" s="57"/>
      <c r="OU344" s="57"/>
      <c r="OV344" s="57"/>
      <c r="OW344" s="57"/>
      <c r="OX344" s="57"/>
      <c r="OY344" s="57"/>
      <c r="OZ344" s="57"/>
    </row>
    <row r="345" spans="1:416" ht="26.25">
      <c r="A345" s="57"/>
      <c r="B345" s="57"/>
      <c r="C345" s="57"/>
      <c r="D345" s="57"/>
      <c r="E345" s="57"/>
      <c r="F345" s="57"/>
      <c r="G345" s="87"/>
      <c r="H345" s="57"/>
      <c r="I345" s="57"/>
      <c r="J345" s="57"/>
      <c r="K345" s="57"/>
      <c r="L345" s="57"/>
      <c r="M345" s="57"/>
      <c r="N345" s="57"/>
      <c r="O345" s="57"/>
      <c r="P345" s="57"/>
      <c r="Q345" s="57"/>
      <c r="R345" s="57"/>
      <c r="S345" s="57"/>
      <c r="T345" s="57"/>
      <c r="U345" s="57"/>
      <c r="V345" s="57"/>
      <c r="W345" s="57"/>
      <c r="X345" s="57"/>
      <c r="Y345" s="57"/>
      <c r="Z345" s="57"/>
      <c r="AA345" s="57"/>
      <c r="AB345" s="57"/>
      <c r="AC345" s="57"/>
      <c r="AD345" s="57"/>
      <c r="AE345" s="57"/>
      <c r="AF345" s="57"/>
      <c r="AG345" s="57"/>
      <c r="AH345" s="57"/>
      <c r="AI345" s="57"/>
      <c r="AJ345" s="57"/>
      <c r="AK345" s="57"/>
      <c r="AL345" s="57"/>
      <c r="AM345" s="57"/>
      <c r="AN345" s="57"/>
      <c r="AO345" s="57"/>
      <c r="AP345" s="57"/>
      <c r="AQ345" s="57"/>
      <c r="AR345" s="57"/>
      <c r="AS345" s="57"/>
      <c r="AT345" s="57"/>
      <c r="AU345" s="57"/>
      <c r="AV345" s="57"/>
      <c r="AW345" s="57"/>
      <c r="AX345" s="57"/>
      <c r="AY345" s="57"/>
      <c r="AZ345" s="57"/>
      <c r="BA345" s="57"/>
      <c r="BB345" s="57"/>
      <c r="BC345" s="57"/>
      <c r="BD345" s="57"/>
      <c r="BE345" s="57"/>
      <c r="BF345" s="57"/>
      <c r="BG345" s="57"/>
      <c r="BH345" s="57"/>
      <c r="BI345" s="57"/>
      <c r="BJ345" s="57"/>
      <c r="BK345" s="57"/>
      <c r="BL345" s="57"/>
      <c r="BM345" s="57"/>
      <c r="BN345" s="57"/>
      <c r="BO345" s="57"/>
      <c r="BP345" s="57"/>
      <c r="BQ345" s="57"/>
      <c r="BR345" s="57"/>
      <c r="BS345" s="57"/>
      <c r="BT345" s="57"/>
      <c r="BU345" s="57"/>
      <c r="BV345" s="57"/>
      <c r="BW345" s="57"/>
      <c r="BX345" s="57"/>
      <c r="BY345" s="57"/>
      <c r="BZ345" s="57"/>
      <c r="CA345" s="57"/>
      <c r="CB345" s="57"/>
      <c r="CC345" s="57"/>
      <c r="CD345" s="57"/>
      <c r="CE345" s="57"/>
      <c r="CF345" s="57"/>
      <c r="CG345" s="57"/>
      <c r="CH345" s="57"/>
      <c r="CI345" s="57"/>
      <c r="CJ345" s="57"/>
      <c r="CK345" s="57"/>
      <c r="CL345" s="57"/>
      <c r="CM345" s="57"/>
      <c r="CN345" s="57"/>
      <c r="CO345" s="57"/>
      <c r="CP345" s="57"/>
      <c r="CQ345" s="57"/>
      <c r="CR345" s="57"/>
      <c r="CS345" s="57"/>
      <c r="CT345" s="57"/>
      <c r="CU345" s="57"/>
      <c r="CV345" s="57"/>
      <c r="CW345" s="57"/>
      <c r="CX345" s="57"/>
      <c r="CY345" s="57"/>
      <c r="CZ345" s="57"/>
      <c r="DA345" s="57"/>
      <c r="DB345" s="57"/>
      <c r="DC345" s="57"/>
      <c r="DD345" s="57"/>
      <c r="DE345" s="57"/>
      <c r="DF345" s="57"/>
      <c r="DG345" s="57"/>
      <c r="DH345" s="57"/>
      <c r="DI345" s="57"/>
      <c r="DJ345" s="57"/>
      <c r="DK345" s="57"/>
      <c r="DL345" s="57"/>
      <c r="DM345" s="57"/>
      <c r="DN345" s="57"/>
      <c r="DO345" s="57"/>
      <c r="DP345" s="57"/>
      <c r="DQ345" s="57"/>
      <c r="DR345" s="57"/>
      <c r="DS345" s="57"/>
      <c r="DT345" s="57"/>
      <c r="DU345" s="57"/>
      <c r="DV345" s="57"/>
      <c r="DW345" s="57"/>
      <c r="DX345" s="57"/>
      <c r="DY345" s="57"/>
      <c r="DZ345" s="57"/>
      <c r="EA345" s="57"/>
      <c r="EB345" s="57"/>
      <c r="EC345" s="57"/>
      <c r="ED345" s="57"/>
      <c r="EE345" s="57"/>
      <c r="EF345" s="57"/>
      <c r="EG345" s="57"/>
      <c r="EH345" s="57"/>
      <c r="EI345" s="57"/>
      <c r="EJ345" s="57"/>
      <c r="EK345" s="57"/>
      <c r="EL345" s="57"/>
      <c r="EM345" s="57"/>
      <c r="EN345" s="57"/>
      <c r="EO345" s="57"/>
      <c r="EP345" s="57"/>
      <c r="EQ345" s="57"/>
      <c r="ER345" s="57"/>
      <c r="ES345" s="57"/>
      <c r="ET345" s="57"/>
      <c r="EU345" s="57"/>
      <c r="EV345" s="57"/>
      <c r="EW345" s="57"/>
      <c r="EX345" s="57"/>
      <c r="EY345" s="57"/>
      <c r="EZ345" s="57"/>
      <c r="FA345" s="57"/>
      <c r="FB345" s="57"/>
      <c r="FC345" s="57"/>
      <c r="FD345" s="57"/>
      <c r="FE345" s="57"/>
      <c r="FF345" s="57"/>
      <c r="FG345" s="57"/>
      <c r="FH345" s="57"/>
      <c r="FI345" s="57"/>
      <c r="FJ345" s="57"/>
      <c r="FK345" s="57"/>
      <c r="FL345" s="57"/>
      <c r="FM345" s="57"/>
      <c r="FN345" s="57"/>
      <c r="FO345" s="57"/>
      <c r="FP345" s="57"/>
      <c r="FQ345" s="57"/>
      <c r="FR345" s="57"/>
      <c r="FS345" s="57"/>
      <c r="FT345" s="57"/>
      <c r="FU345" s="57"/>
      <c r="FV345" s="57"/>
      <c r="FW345" s="57"/>
      <c r="FX345" s="57"/>
      <c r="FY345" s="57"/>
      <c r="FZ345" s="57"/>
      <c r="GA345" s="57"/>
      <c r="GB345" s="57"/>
      <c r="GC345" s="57"/>
      <c r="GD345" s="57"/>
      <c r="GE345" s="57"/>
      <c r="GF345" s="57"/>
      <c r="GG345" s="57"/>
      <c r="GH345" s="57"/>
      <c r="GI345" s="57"/>
      <c r="GJ345" s="57"/>
      <c r="GK345" s="57"/>
      <c r="GL345" s="57"/>
      <c r="GM345" s="57"/>
      <c r="GN345" s="57"/>
      <c r="GO345" s="57"/>
      <c r="GP345" s="57"/>
      <c r="GQ345" s="57"/>
      <c r="GR345" s="57"/>
      <c r="GS345" s="57"/>
      <c r="GT345" s="57"/>
      <c r="GU345" s="57"/>
      <c r="GV345" s="57"/>
      <c r="GW345" s="57"/>
      <c r="GX345" s="57"/>
      <c r="GY345" s="57"/>
      <c r="GZ345" s="57"/>
      <c r="HA345" s="57"/>
      <c r="HB345" s="57"/>
      <c r="HC345" s="57"/>
      <c r="HD345" s="57"/>
      <c r="HE345" s="57"/>
      <c r="HF345" s="57"/>
      <c r="HG345" s="57"/>
      <c r="HH345" s="57"/>
      <c r="HI345" s="57"/>
      <c r="HJ345" s="57"/>
      <c r="HK345" s="57"/>
      <c r="HL345" s="57"/>
      <c r="HM345" s="57"/>
      <c r="HN345" s="57"/>
      <c r="HO345" s="57"/>
      <c r="HP345" s="57"/>
      <c r="HQ345" s="57"/>
      <c r="HR345" s="57"/>
      <c r="HS345" s="57"/>
      <c r="HT345" s="57"/>
      <c r="HU345" s="57"/>
      <c r="HV345" s="57"/>
      <c r="HW345" s="57"/>
      <c r="HX345" s="57"/>
      <c r="HY345" s="57"/>
      <c r="HZ345" s="57"/>
      <c r="IA345" s="57"/>
      <c r="IB345" s="57"/>
      <c r="IC345" s="57"/>
      <c r="ID345" s="57"/>
      <c r="IE345" s="57"/>
      <c r="IF345" s="57"/>
      <c r="IG345" s="57"/>
      <c r="IH345" s="57"/>
      <c r="II345" s="57"/>
      <c r="IJ345" s="57"/>
      <c r="IK345" s="57"/>
      <c r="IL345" s="57"/>
      <c r="IM345" s="57"/>
      <c r="IN345" s="57"/>
      <c r="IO345" s="57"/>
      <c r="IP345" s="57"/>
      <c r="IQ345" s="57"/>
      <c r="IR345" s="57"/>
      <c r="IS345" s="57"/>
      <c r="IT345" s="57"/>
      <c r="IU345" s="57"/>
      <c r="IV345" s="57"/>
      <c r="IW345" s="57"/>
      <c r="IX345" s="57"/>
      <c r="IY345" s="57"/>
      <c r="IZ345" s="57"/>
      <c r="JA345" s="57"/>
      <c r="JB345" s="57"/>
      <c r="JC345" s="57"/>
      <c r="JD345" s="57"/>
      <c r="JE345" s="57"/>
      <c r="JF345" s="57"/>
      <c r="JG345" s="57"/>
      <c r="JH345" s="57"/>
      <c r="JI345" s="57"/>
      <c r="JJ345" s="57"/>
      <c r="JK345" s="57"/>
      <c r="JL345" s="57"/>
      <c r="JM345" s="57"/>
      <c r="JN345" s="57"/>
      <c r="JO345" s="57"/>
      <c r="JP345" s="57"/>
      <c r="JQ345" s="57"/>
      <c r="JR345" s="57"/>
      <c r="JS345" s="57"/>
      <c r="JT345" s="57"/>
      <c r="JU345" s="57"/>
      <c r="JV345" s="57"/>
      <c r="JW345" s="57"/>
      <c r="JX345" s="57"/>
      <c r="JY345" s="57"/>
      <c r="JZ345" s="57"/>
      <c r="KA345" s="57"/>
      <c r="KB345" s="57"/>
      <c r="KC345" s="57"/>
      <c r="KD345" s="57"/>
      <c r="KE345" s="57"/>
      <c r="KF345" s="57"/>
      <c r="KG345" s="57"/>
      <c r="KH345" s="57"/>
      <c r="KI345" s="57"/>
      <c r="KJ345" s="57"/>
      <c r="KK345" s="57"/>
      <c r="KL345" s="57"/>
      <c r="KM345" s="57"/>
      <c r="KN345" s="57"/>
      <c r="KO345" s="57"/>
      <c r="KP345" s="57"/>
      <c r="KQ345" s="57"/>
      <c r="KR345" s="57"/>
      <c r="KS345" s="57"/>
      <c r="KT345" s="57"/>
      <c r="KU345" s="57"/>
      <c r="KV345" s="57"/>
      <c r="KW345" s="57"/>
      <c r="KX345" s="57"/>
      <c r="KY345" s="57"/>
      <c r="KZ345" s="57"/>
      <c r="LA345" s="57"/>
      <c r="LB345" s="57"/>
      <c r="LC345" s="57"/>
      <c r="LD345" s="57"/>
      <c r="LE345" s="57"/>
      <c r="LF345" s="57"/>
      <c r="LG345" s="57"/>
      <c r="LH345" s="57"/>
      <c r="LI345" s="57"/>
      <c r="LJ345" s="57"/>
      <c r="LK345" s="57"/>
      <c r="LL345" s="57"/>
      <c r="LM345" s="57"/>
      <c r="LN345" s="57"/>
      <c r="LO345" s="57"/>
      <c r="LP345" s="57"/>
      <c r="LQ345" s="57"/>
      <c r="LR345" s="57"/>
      <c r="LS345" s="57"/>
      <c r="LT345" s="57"/>
      <c r="LU345" s="57"/>
      <c r="LV345" s="57"/>
      <c r="LW345" s="57"/>
      <c r="LX345" s="57"/>
      <c r="LY345" s="57"/>
      <c r="LZ345" s="57"/>
      <c r="MA345" s="57"/>
      <c r="MB345" s="57"/>
      <c r="MC345" s="57"/>
      <c r="MD345" s="57"/>
      <c r="ME345" s="57"/>
      <c r="MF345" s="57"/>
      <c r="MG345" s="57"/>
      <c r="MH345" s="57"/>
      <c r="MI345" s="57"/>
      <c r="MJ345" s="57"/>
      <c r="MK345" s="57"/>
      <c r="ML345" s="57"/>
      <c r="MM345" s="57"/>
      <c r="MN345" s="57"/>
      <c r="MO345" s="57"/>
      <c r="MP345" s="57"/>
      <c r="MQ345" s="57"/>
      <c r="MR345" s="57"/>
      <c r="MS345" s="57"/>
      <c r="MT345" s="57"/>
      <c r="MU345" s="57"/>
      <c r="MV345" s="57"/>
      <c r="MW345" s="57"/>
      <c r="MX345" s="57"/>
      <c r="MY345" s="57"/>
      <c r="MZ345" s="57"/>
      <c r="NA345" s="57"/>
      <c r="NB345" s="57"/>
      <c r="NC345" s="57"/>
      <c r="ND345" s="57"/>
      <c r="NE345" s="57"/>
      <c r="NF345" s="57"/>
      <c r="NG345" s="57"/>
      <c r="NH345" s="57"/>
      <c r="NI345" s="57"/>
      <c r="NJ345" s="57"/>
      <c r="NK345" s="57"/>
      <c r="NL345" s="57"/>
      <c r="NM345" s="57"/>
      <c r="NN345" s="57"/>
      <c r="NO345" s="57"/>
      <c r="NP345" s="57"/>
      <c r="NQ345" s="57"/>
      <c r="NR345" s="57"/>
      <c r="NS345" s="57"/>
      <c r="NT345" s="57"/>
      <c r="NU345" s="57"/>
      <c r="NV345" s="57"/>
      <c r="NW345" s="57"/>
      <c r="NX345" s="57"/>
      <c r="NY345" s="57"/>
      <c r="NZ345" s="57"/>
      <c r="OA345" s="57"/>
      <c r="OB345" s="57"/>
      <c r="OC345" s="57"/>
      <c r="OD345" s="57"/>
      <c r="OE345" s="57"/>
      <c r="OF345" s="57"/>
      <c r="OG345" s="57"/>
      <c r="OH345" s="57"/>
      <c r="OI345" s="57"/>
      <c r="OJ345" s="57"/>
      <c r="OK345" s="57"/>
      <c r="OL345" s="57"/>
      <c r="OM345" s="57"/>
      <c r="ON345" s="57"/>
      <c r="OO345" s="57"/>
      <c r="OP345" s="57"/>
      <c r="OQ345" s="57"/>
      <c r="OR345" s="57"/>
      <c r="OS345" s="57"/>
      <c r="OT345" s="57"/>
      <c r="OU345" s="57"/>
      <c r="OV345" s="57"/>
      <c r="OW345" s="57"/>
      <c r="OX345" s="57"/>
      <c r="OY345" s="57"/>
      <c r="OZ345" s="57"/>
    </row>
    <row r="346" spans="1:416" ht="26.25">
      <c r="A346" s="57"/>
      <c r="B346" s="57"/>
      <c r="C346" s="57"/>
      <c r="D346" s="57"/>
      <c r="E346" s="57"/>
      <c r="F346" s="57"/>
      <c r="G346" s="87"/>
      <c r="H346" s="57"/>
      <c r="I346" s="57"/>
      <c r="J346" s="57"/>
      <c r="K346" s="57"/>
      <c r="L346" s="57"/>
      <c r="M346" s="57"/>
      <c r="N346" s="57"/>
      <c r="O346" s="57"/>
      <c r="P346" s="57"/>
      <c r="Q346" s="57"/>
      <c r="R346" s="57"/>
      <c r="S346" s="57"/>
      <c r="T346" s="57"/>
      <c r="U346" s="57"/>
      <c r="V346" s="57"/>
      <c r="W346" s="57"/>
      <c r="X346" s="57"/>
      <c r="Y346" s="57"/>
      <c r="Z346" s="57"/>
      <c r="AA346" s="57"/>
      <c r="AB346" s="57"/>
      <c r="AC346" s="57"/>
      <c r="AD346" s="57"/>
      <c r="AE346" s="57"/>
      <c r="AF346" s="57"/>
      <c r="AG346" s="57"/>
      <c r="AH346" s="57"/>
      <c r="AI346" s="57"/>
      <c r="AJ346" s="57"/>
      <c r="AK346" s="57"/>
      <c r="AL346" s="57"/>
      <c r="AM346" s="57"/>
      <c r="AN346" s="57"/>
      <c r="AO346" s="57"/>
      <c r="AP346" s="57"/>
      <c r="AQ346" s="57"/>
      <c r="AR346" s="57"/>
      <c r="AS346" s="57"/>
      <c r="AT346" s="57"/>
      <c r="AU346" s="57"/>
      <c r="AV346" s="57"/>
      <c r="AW346" s="57"/>
      <c r="AX346" s="57"/>
      <c r="AY346" s="57"/>
      <c r="AZ346" s="57"/>
      <c r="BA346" s="57"/>
      <c r="BB346" s="57"/>
      <c r="BC346" s="57"/>
      <c r="BD346" s="57"/>
      <c r="BE346" s="57"/>
      <c r="BF346" s="57"/>
      <c r="BG346" s="57"/>
      <c r="BH346" s="57"/>
      <c r="BI346" s="57"/>
      <c r="BJ346" s="57"/>
      <c r="BK346" s="57"/>
      <c r="BL346" s="57"/>
      <c r="BM346" s="57"/>
      <c r="BN346" s="57"/>
      <c r="BO346" s="57"/>
      <c r="BP346" s="57"/>
      <c r="BQ346" s="57"/>
      <c r="BR346" s="57"/>
      <c r="BS346" s="57"/>
      <c r="BT346" s="57"/>
      <c r="BU346" s="57"/>
      <c r="BV346" s="57"/>
      <c r="BW346" s="57"/>
      <c r="BX346" s="57"/>
      <c r="BY346" s="57"/>
      <c r="BZ346" s="57"/>
      <c r="CA346" s="57"/>
      <c r="CB346" s="57"/>
      <c r="CC346" s="57"/>
      <c r="CD346" s="57"/>
      <c r="CE346" s="57"/>
      <c r="CF346" s="57"/>
      <c r="CG346" s="57"/>
      <c r="CH346" s="57"/>
      <c r="CI346" s="57"/>
      <c r="CJ346" s="57"/>
      <c r="CK346" s="57"/>
      <c r="CL346" s="57"/>
      <c r="CM346" s="57"/>
      <c r="CN346" s="57"/>
      <c r="CO346" s="57"/>
      <c r="CP346" s="57"/>
      <c r="CQ346" s="57"/>
      <c r="CR346" s="57"/>
      <c r="CS346" s="57"/>
      <c r="CT346" s="57"/>
      <c r="CU346" s="57"/>
      <c r="CV346" s="57"/>
      <c r="CW346" s="57"/>
      <c r="CX346" s="57"/>
      <c r="CY346" s="57"/>
      <c r="CZ346" s="57"/>
      <c r="DA346" s="57"/>
      <c r="DB346" s="57"/>
      <c r="DC346" s="57"/>
      <c r="DD346" s="57"/>
      <c r="DE346" s="57"/>
      <c r="DF346" s="57"/>
      <c r="DG346" s="57"/>
      <c r="DH346" s="57"/>
      <c r="DI346" s="57"/>
      <c r="DJ346" s="57"/>
      <c r="DK346" s="57"/>
      <c r="DL346" s="57"/>
      <c r="DM346" s="57"/>
      <c r="DN346" s="57"/>
      <c r="DO346" s="57"/>
      <c r="DP346" s="57"/>
      <c r="DQ346" s="57"/>
      <c r="DR346" s="57"/>
      <c r="DS346" s="57"/>
      <c r="DT346" s="57"/>
      <c r="DU346" s="57"/>
      <c r="DV346" s="57"/>
      <c r="DW346" s="57"/>
      <c r="DX346" s="57"/>
      <c r="DY346" s="57"/>
      <c r="DZ346" s="57"/>
      <c r="EA346" s="57"/>
      <c r="EB346" s="57"/>
      <c r="EC346" s="57"/>
      <c r="ED346" s="57"/>
      <c r="EE346" s="57"/>
      <c r="EF346" s="57"/>
      <c r="EG346" s="57"/>
      <c r="EH346" s="57"/>
      <c r="EI346" s="57"/>
      <c r="EJ346" s="57"/>
      <c r="EK346" s="57"/>
      <c r="EL346" s="57"/>
      <c r="EM346" s="57"/>
      <c r="EN346" s="57"/>
      <c r="EO346" s="57"/>
      <c r="EP346" s="57"/>
      <c r="EQ346" s="57"/>
      <c r="ER346" s="57"/>
      <c r="ES346" s="57"/>
      <c r="ET346" s="57"/>
      <c r="EU346" s="57"/>
      <c r="EV346" s="57"/>
      <c r="EW346" s="57"/>
      <c r="EX346" s="57"/>
      <c r="EY346" s="57"/>
      <c r="EZ346" s="57"/>
      <c r="FA346" s="57"/>
      <c r="FB346" s="57"/>
      <c r="FC346" s="57"/>
      <c r="FD346" s="57"/>
      <c r="FE346" s="57"/>
      <c r="FF346" s="57"/>
      <c r="FG346" s="57"/>
      <c r="FH346" s="57"/>
      <c r="FI346" s="57"/>
      <c r="FJ346" s="57"/>
      <c r="FK346" s="57"/>
      <c r="FL346" s="57"/>
      <c r="FM346" s="57"/>
      <c r="FN346" s="57"/>
      <c r="FO346" s="57"/>
      <c r="FP346" s="57"/>
      <c r="FQ346" s="57"/>
      <c r="FR346" s="57"/>
      <c r="FS346" s="57"/>
      <c r="FT346" s="57"/>
      <c r="FU346" s="57"/>
      <c r="FV346" s="57"/>
      <c r="FW346" s="57"/>
      <c r="FX346" s="57"/>
      <c r="FY346" s="57"/>
      <c r="FZ346" s="57"/>
      <c r="GA346" s="57"/>
      <c r="GB346" s="57"/>
      <c r="GC346" s="57"/>
      <c r="GD346" s="57"/>
      <c r="GE346" s="57"/>
      <c r="GF346" s="57"/>
      <c r="GG346" s="57"/>
      <c r="GH346" s="57"/>
      <c r="GI346" s="57"/>
      <c r="GJ346" s="57"/>
      <c r="GK346" s="57"/>
      <c r="GL346" s="57"/>
      <c r="GM346" s="57"/>
      <c r="GN346" s="57"/>
      <c r="GO346" s="57"/>
      <c r="GP346" s="57"/>
      <c r="GQ346" s="57"/>
      <c r="GR346" s="57"/>
      <c r="GS346" s="57"/>
      <c r="GT346" s="57"/>
      <c r="GU346" s="57"/>
      <c r="GV346" s="57"/>
      <c r="GW346" s="57"/>
      <c r="GX346" s="57"/>
      <c r="GY346" s="57"/>
      <c r="GZ346" s="57"/>
      <c r="HA346" s="57"/>
      <c r="HB346" s="57"/>
      <c r="HC346" s="57"/>
      <c r="HD346" s="57"/>
      <c r="HE346" s="57"/>
      <c r="HF346" s="57"/>
      <c r="HG346" s="57"/>
      <c r="HH346" s="57"/>
      <c r="HI346" s="57"/>
      <c r="HJ346" s="57"/>
      <c r="HK346" s="57"/>
      <c r="HL346" s="57"/>
      <c r="HM346" s="57"/>
      <c r="HN346" s="57"/>
      <c r="HO346" s="57"/>
      <c r="HP346" s="57"/>
      <c r="HQ346" s="57"/>
      <c r="HR346" s="57"/>
      <c r="HS346" s="57"/>
      <c r="HT346" s="57"/>
      <c r="HU346" s="57"/>
      <c r="HV346" s="57"/>
      <c r="HW346" s="57"/>
      <c r="HX346" s="57"/>
      <c r="HY346" s="57"/>
      <c r="HZ346" s="57"/>
      <c r="IA346" s="57"/>
      <c r="IB346" s="57"/>
      <c r="IC346" s="57"/>
      <c r="ID346" s="57"/>
      <c r="IE346" s="57"/>
      <c r="IF346" s="57"/>
      <c r="IG346" s="57"/>
      <c r="IH346" s="57"/>
      <c r="II346" s="57"/>
      <c r="IJ346" s="57"/>
      <c r="IK346" s="57"/>
      <c r="IL346" s="57"/>
      <c r="IM346" s="57"/>
      <c r="IN346" s="57"/>
      <c r="IO346" s="57"/>
      <c r="IP346" s="57"/>
      <c r="IQ346" s="57"/>
      <c r="IR346" s="57"/>
      <c r="IS346" s="57"/>
      <c r="IT346" s="57"/>
      <c r="IU346" s="57"/>
      <c r="IV346" s="57"/>
      <c r="IW346" s="57"/>
      <c r="IX346" s="57"/>
      <c r="IY346" s="57"/>
      <c r="IZ346" s="57"/>
      <c r="JA346" s="57"/>
      <c r="JB346" s="57"/>
      <c r="JC346" s="57"/>
      <c r="JD346" s="57"/>
      <c r="JE346" s="57"/>
      <c r="JF346" s="57"/>
      <c r="JG346" s="57"/>
      <c r="JH346" s="57"/>
      <c r="JI346" s="57"/>
      <c r="JJ346" s="57"/>
      <c r="JK346" s="57"/>
      <c r="JL346" s="57"/>
      <c r="JM346" s="57"/>
      <c r="JN346" s="57"/>
      <c r="JO346" s="57"/>
      <c r="JP346" s="57"/>
      <c r="JQ346" s="57"/>
      <c r="JR346" s="57"/>
      <c r="JS346" s="57"/>
      <c r="JT346" s="57"/>
      <c r="JU346" s="57"/>
      <c r="JV346" s="57"/>
      <c r="JW346" s="57"/>
      <c r="JX346" s="57"/>
      <c r="JY346" s="57"/>
      <c r="JZ346" s="57"/>
      <c r="KA346" s="57"/>
      <c r="KB346" s="57"/>
      <c r="KC346" s="57"/>
      <c r="KD346" s="57"/>
      <c r="KE346" s="57"/>
      <c r="KF346" s="57"/>
      <c r="KG346" s="57"/>
      <c r="KH346" s="57"/>
      <c r="KI346" s="57"/>
      <c r="KJ346" s="57"/>
      <c r="KK346" s="57"/>
      <c r="KL346" s="57"/>
      <c r="KM346" s="57"/>
      <c r="KN346" s="57"/>
      <c r="KO346" s="57"/>
      <c r="KP346" s="57"/>
      <c r="KQ346" s="57"/>
      <c r="KR346" s="57"/>
      <c r="KS346" s="57"/>
      <c r="KT346" s="57"/>
      <c r="KU346" s="57"/>
      <c r="KV346" s="57"/>
      <c r="KW346" s="57"/>
      <c r="KX346" s="57"/>
      <c r="KY346" s="57"/>
      <c r="KZ346" s="57"/>
      <c r="LA346" s="57"/>
      <c r="LB346" s="57"/>
      <c r="LC346" s="57"/>
      <c r="LD346" s="57"/>
      <c r="LE346" s="57"/>
      <c r="LF346" s="57"/>
      <c r="LG346" s="57"/>
      <c r="LH346" s="57"/>
      <c r="LI346" s="57"/>
      <c r="LJ346" s="57"/>
      <c r="LK346" s="57"/>
      <c r="LL346" s="57"/>
      <c r="LM346" s="57"/>
      <c r="LN346" s="57"/>
      <c r="LO346" s="57"/>
      <c r="LP346" s="57"/>
      <c r="LQ346" s="57"/>
      <c r="LR346" s="57"/>
      <c r="LS346" s="57"/>
      <c r="LT346" s="57"/>
      <c r="LU346" s="57"/>
      <c r="LV346" s="57"/>
      <c r="LW346" s="57"/>
      <c r="LX346" s="57"/>
      <c r="LY346" s="57"/>
      <c r="LZ346" s="57"/>
      <c r="MA346" s="57"/>
      <c r="MB346" s="57"/>
      <c r="MC346" s="57"/>
      <c r="MD346" s="57"/>
      <c r="ME346" s="57"/>
      <c r="MF346" s="57"/>
      <c r="MG346" s="57"/>
      <c r="MH346" s="57"/>
      <c r="MI346" s="57"/>
      <c r="MJ346" s="57"/>
      <c r="MK346" s="57"/>
      <c r="ML346" s="57"/>
      <c r="MM346" s="57"/>
      <c r="MN346" s="57"/>
      <c r="MO346" s="57"/>
      <c r="MP346" s="57"/>
      <c r="MQ346" s="57"/>
      <c r="MR346" s="57"/>
      <c r="MS346" s="57"/>
      <c r="MT346" s="57"/>
      <c r="MU346" s="57"/>
      <c r="MV346" s="57"/>
      <c r="MW346" s="57"/>
      <c r="MX346" s="57"/>
      <c r="MY346" s="57"/>
      <c r="MZ346" s="57"/>
      <c r="NA346" s="57"/>
      <c r="NB346" s="57"/>
      <c r="NC346" s="57"/>
      <c r="ND346" s="57"/>
      <c r="NE346" s="57"/>
      <c r="NF346" s="57"/>
      <c r="NG346" s="57"/>
      <c r="NH346" s="57"/>
      <c r="NI346" s="57"/>
      <c r="NJ346" s="57"/>
      <c r="NK346" s="57"/>
      <c r="NL346" s="57"/>
      <c r="NM346" s="57"/>
      <c r="NN346" s="57"/>
      <c r="NO346" s="57"/>
      <c r="NP346" s="57"/>
      <c r="NQ346" s="57"/>
      <c r="NR346" s="57"/>
      <c r="NS346" s="57"/>
      <c r="NT346" s="57"/>
      <c r="NU346" s="57"/>
      <c r="NV346" s="57"/>
      <c r="NW346" s="57"/>
      <c r="NX346" s="57"/>
      <c r="NY346" s="57"/>
      <c r="NZ346" s="57"/>
      <c r="OA346" s="57"/>
      <c r="OB346" s="57"/>
      <c r="OC346" s="57"/>
      <c r="OD346" s="57"/>
      <c r="OE346" s="57"/>
      <c r="OF346" s="57"/>
      <c r="OG346" s="57"/>
      <c r="OH346" s="57"/>
      <c r="OI346" s="57"/>
      <c r="OJ346" s="57"/>
      <c r="OK346" s="57"/>
      <c r="OL346" s="57"/>
      <c r="OM346" s="57"/>
      <c r="ON346" s="57"/>
      <c r="OO346" s="57"/>
      <c r="OP346" s="57"/>
      <c r="OQ346" s="57"/>
      <c r="OR346" s="57"/>
      <c r="OS346" s="57"/>
      <c r="OT346" s="57"/>
      <c r="OU346" s="57"/>
      <c r="OV346" s="57"/>
      <c r="OW346" s="57"/>
      <c r="OX346" s="57"/>
      <c r="OY346" s="57"/>
      <c r="OZ346" s="57"/>
    </row>
    <row r="347" spans="1:416" ht="26.25">
      <c r="A347" s="57"/>
      <c r="B347" s="57"/>
      <c r="C347" s="57"/>
      <c r="D347" s="57"/>
      <c r="E347" s="57"/>
      <c r="F347" s="57"/>
      <c r="G347" s="87"/>
      <c r="H347" s="57"/>
      <c r="I347" s="57"/>
      <c r="J347" s="57"/>
      <c r="K347" s="57"/>
      <c r="L347" s="57"/>
      <c r="M347" s="57"/>
      <c r="N347" s="57"/>
      <c r="O347" s="57"/>
      <c r="P347" s="57"/>
      <c r="Q347" s="57"/>
      <c r="R347" s="57"/>
      <c r="S347" s="57"/>
      <c r="T347" s="57"/>
      <c r="U347" s="57"/>
      <c r="V347" s="57"/>
      <c r="W347" s="57"/>
      <c r="X347" s="57"/>
      <c r="Y347" s="57"/>
      <c r="Z347" s="57"/>
      <c r="AA347" s="57"/>
      <c r="AB347" s="57"/>
      <c r="AC347" s="57"/>
      <c r="AD347" s="57"/>
      <c r="AE347" s="57"/>
      <c r="AF347" s="57"/>
      <c r="AG347" s="57"/>
      <c r="AH347" s="57"/>
      <c r="AI347" s="57"/>
      <c r="AJ347" s="57"/>
      <c r="AK347" s="57"/>
      <c r="AL347" s="57"/>
      <c r="AM347" s="57"/>
      <c r="AN347" s="57"/>
      <c r="AO347" s="57"/>
      <c r="AP347" s="57"/>
      <c r="AQ347" s="57"/>
      <c r="AR347" s="57"/>
      <c r="AS347" s="57"/>
      <c r="AT347" s="57"/>
      <c r="AU347" s="57"/>
      <c r="AV347" s="57"/>
      <c r="AW347" s="57"/>
      <c r="AX347" s="57"/>
      <c r="AY347" s="57"/>
      <c r="AZ347" s="57"/>
      <c r="BA347" s="57"/>
      <c r="BB347" s="57"/>
      <c r="BC347" s="57"/>
      <c r="BD347" s="57"/>
      <c r="BE347" s="57"/>
      <c r="BF347" s="57"/>
      <c r="BG347" s="57"/>
      <c r="BH347" s="57"/>
      <c r="BI347" s="57"/>
      <c r="BJ347" s="57"/>
      <c r="BK347" s="57"/>
      <c r="BL347" s="57"/>
      <c r="BM347" s="57"/>
      <c r="BN347" s="57"/>
      <c r="BO347" s="57"/>
      <c r="BP347" s="57"/>
      <c r="BQ347" s="57"/>
      <c r="BR347" s="57"/>
      <c r="BS347" s="57"/>
      <c r="BT347" s="57"/>
      <c r="BU347" s="57"/>
      <c r="BV347" s="57"/>
      <c r="BW347" s="57"/>
      <c r="BX347" s="57"/>
      <c r="BY347" s="57"/>
      <c r="BZ347" s="57"/>
      <c r="CA347" s="57"/>
      <c r="CB347" s="57"/>
      <c r="CC347" s="57"/>
      <c r="CD347" s="57"/>
      <c r="CE347" s="57"/>
      <c r="CF347" s="57"/>
      <c r="CG347" s="57"/>
      <c r="CH347" s="57"/>
      <c r="CI347" s="57"/>
      <c r="CJ347" s="57"/>
      <c r="CK347" s="57"/>
      <c r="CL347" s="57"/>
      <c r="CM347" s="57"/>
      <c r="CN347" s="57"/>
      <c r="CO347" s="57"/>
      <c r="CP347" s="57"/>
      <c r="CQ347" s="57"/>
      <c r="CR347" s="57"/>
      <c r="CS347" s="57"/>
      <c r="CT347" s="57"/>
      <c r="CU347" s="57"/>
      <c r="CV347" s="57"/>
      <c r="CW347" s="57"/>
      <c r="CX347" s="57"/>
      <c r="CY347" s="57"/>
      <c r="CZ347" s="57"/>
      <c r="DA347" s="57"/>
      <c r="DB347" s="57"/>
      <c r="DC347" s="57"/>
      <c r="DD347" s="57"/>
      <c r="DE347" s="57"/>
      <c r="DF347" s="57"/>
      <c r="DG347" s="57"/>
      <c r="DH347" s="57"/>
      <c r="DI347" s="57"/>
      <c r="DJ347" s="57"/>
      <c r="DK347" s="57"/>
      <c r="DL347" s="57"/>
      <c r="DM347" s="57"/>
      <c r="DN347" s="57"/>
      <c r="DO347" s="57"/>
      <c r="DP347" s="57"/>
      <c r="DQ347" s="57"/>
      <c r="DR347" s="57"/>
      <c r="DS347" s="57"/>
      <c r="DT347" s="57"/>
      <c r="DU347" s="57"/>
      <c r="DV347" s="57"/>
      <c r="DW347" s="57"/>
      <c r="DX347" s="57"/>
      <c r="DY347" s="57"/>
      <c r="DZ347" s="57"/>
      <c r="EA347" s="57"/>
      <c r="EB347" s="57"/>
      <c r="EC347" s="57"/>
      <c r="ED347" s="57"/>
      <c r="EE347" s="57"/>
      <c r="EF347" s="57"/>
      <c r="EG347" s="57"/>
      <c r="EH347" s="57"/>
      <c r="EI347" s="57"/>
      <c r="EJ347" s="57"/>
      <c r="EK347" s="57"/>
      <c r="EL347" s="57"/>
      <c r="EM347" s="57"/>
      <c r="EN347" s="57"/>
      <c r="EO347" s="57"/>
      <c r="EP347" s="57"/>
      <c r="EQ347" s="57"/>
      <c r="ER347" s="57"/>
      <c r="ES347" s="57"/>
      <c r="ET347" s="57"/>
      <c r="EU347" s="57"/>
      <c r="EV347" s="57"/>
      <c r="EW347" s="57"/>
      <c r="EX347" s="57"/>
      <c r="EY347" s="57"/>
      <c r="EZ347" s="57"/>
      <c r="FA347" s="57"/>
      <c r="FB347" s="57"/>
      <c r="FC347" s="57"/>
      <c r="FD347" s="57"/>
      <c r="FE347" s="57"/>
      <c r="FF347" s="57"/>
      <c r="FG347" s="57"/>
      <c r="FH347" s="57"/>
      <c r="FI347" s="57"/>
      <c r="FJ347" s="57"/>
      <c r="FK347" s="57"/>
      <c r="FL347" s="57"/>
      <c r="FM347" s="57"/>
      <c r="FN347" s="57"/>
      <c r="FO347" s="57"/>
      <c r="FP347" s="57"/>
      <c r="FQ347" s="57"/>
      <c r="FR347" s="57"/>
      <c r="FS347" s="57"/>
      <c r="FT347" s="57"/>
      <c r="FU347" s="57"/>
      <c r="FV347" s="57"/>
      <c r="FW347" s="57"/>
      <c r="FX347" s="57"/>
      <c r="FY347" s="57"/>
      <c r="FZ347" s="57"/>
      <c r="GA347" s="57"/>
      <c r="GB347" s="57"/>
      <c r="GC347" s="57"/>
      <c r="GD347" s="57"/>
      <c r="GE347" s="57"/>
      <c r="GF347" s="57"/>
      <c r="GG347" s="57"/>
      <c r="GH347" s="57"/>
      <c r="GI347" s="57"/>
      <c r="GJ347" s="57"/>
      <c r="GK347" s="57"/>
      <c r="GL347" s="57"/>
      <c r="GM347" s="57"/>
      <c r="GN347" s="57"/>
      <c r="GO347" s="57"/>
      <c r="GP347" s="57"/>
      <c r="GQ347" s="57"/>
      <c r="GR347" s="57"/>
      <c r="GS347" s="57"/>
      <c r="GT347" s="57"/>
      <c r="GU347" s="57"/>
      <c r="GV347" s="57"/>
      <c r="GW347" s="57"/>
      <c r="GX347" s="57"/>
      <c r="GY347" s="57"/>
      <c r="GZ347" s="57"/>
      <c r="HA347" s="57"/>
      <c r="HB347" s="57"/>
      <c r="HC347" s="57"/>
      <c r="HD347" s="57"/>
      <c r="HE347" s="57"/>
      <c r="HF347" s="57"/>
      <c r="HG347" s="57"/>
      <c r="HH347" s="57"/>
      <c r="HI347" s="57"/>
      <c r="HJ347" s="57"/>
      <c r="HK347" s="57"/>
      <c r="HL347" s="57"/>
      <c r="HM347" s="57"/>
      <c r="HN347" s="57"/>
      <c r="HO347" s="57"/>
      <c r="HP347" s="57"/>
      <c r="HQ347" s="57"/>
      <c r="HR347" s="57"/>
      <c r="HS347" s="57"/>
      <c r="HT347" s="57"/>
      <c r="HU347" s="57"/>
      <c r="HV347" s="57"/>
      <c r="HW347" s="57"/>
      <c r="HX347" s="57"/>
      <c r="HY347" s="57"/>
      <c r="HZ347" s="57"/>
      <c r="IA347" s="57"/>
      <c r="IB347" s="57"/>
      <c r="IC347" s="57"/>
      <c r="ID347" s="57"/>
      <c r="IE347" s="57"/>
      <c r="IF347" s="57"/>
      <c r="IG347" s="57"/>
      <c r="IH347" s="57"/>
      <c r="II347" s="57"/>
      <c r="IJ347" s="57"/>
      <c r="IK347" s="57"/>
      <c r="IL347" s="57"/>
      <c r="IM347" s="57"/>
      <c r="IN347" s="57"/>
      <c r="IO347" s="57"/>
      <c r="IP347" s="57"/>
      <c r="IQ347" s="57"/>
      <c r="IR347" s="57"/>
      <c r="IS347" s="57"/>
      <c r="IT347" s="57"/>
      <c r="IU347" s="57"/>
      <c r="IV347" s="57"/>
      <c r="IW347" s="57"/>
      <c r="IX347" s="57"/>
      <c r="IY347" s="57"/>
      <c r="IZ347" s="57"/>
      <c r="JA347" s="57"/>
      <c r="JB347" s="57"/>
      <c r="JC347" s="57"/>
      <c r="JD347" s="57"/>
      <c r="JE347" s="57"/>
      <c r="JF347" s="57"/>
      <c r="JG347" s="57"/>
      <c r="JH347" s="57"/>
      <c r="JI347" s="57"/>
      <c r="JJ347" s="57"/>
      <c r="JK347" s="57"/>
      <c r="JL347" s="57"/>
      <c r="JM347" s="57"/>
      <c r="JN347" s="57"/>
      <c r="JO347" s="57"/>
      <c r="JP347" s="57"/>
      <c r="JQ347" s="57"/>
      <c r="JR347" s="57"/>
      <c r="JS347" s="57"/>
      <c r="JT347" s="57"/>
      <c r="JU347" s="57"/>
      <c r="JV347" s="57"/>
      <c r="JW347" s="57"/>
      <c r="JX347" s="57"/>
      <c r="JY347" s="57"/>
      <c r="JZ347" s="57"/>
      <c r="KA347" s="57"/>
      <c r="KB347" s="57"/>
      <c r="KC347" s="57"/>
      <c r="KD347" s="57"/>
      <c r="KE347" s="57"/>
      <c r="KF347" s="57"/>
      <c r="KG347" s="57"/>
      <c r="KH347" s="57"/>
      <c r="KI347" s="57"/>
      <c r="KJ347" s="57"/>
      <c r="KK347" s="57"/>
      <c r="KL347" s="57"/>
      <c r="KM347" s="57"/>
      <c r="KN347" s="57"/>
      <c r="KO347" s="57"/>
      <c r="KP347" s="57"/>
      <c r="KQ347" s="57"/>
      <c r="KR347" s="57"/>
      <c r="KS347" s="57"/>
      <c r="KT347" s="57"/>
      <c r="KU347" s="57"/>
      <c r="KV347" s="57"/>
      <c r="KW347" s="57"/>
      <c r="KX347" s="57"/>
      <c r="KY347" s="57"/>
      <c r="KZ347" s="57"/>
      <c r="LA347" s="57"/>
      <c r="LB347" s="57"/>
      <c r="LC347" s="57"/>
      <c r="LD347" s="57"/>
      <c r="LE347" s="57"/>
      <c r="LF347" s="57"/>
      <c r="LG347" s="57"/>
      <c r="LH347" s="57"/>
      <c r="LI347" s="57"/>
      <c r="LJ347" s="57"/>
      <c r="LK347" s="57"/>
      <c r="LL347" s="57"/>
      <c r="LM347" s="57"/>
      <c r="LN347" s="57"/>
      <c r="LO347" s="57"/>
      <c r="LP347" s="57"/>
      <c r="LQ347" s="57"/>
      <c r="LR347" s="57"/>
      <c r="LS347" s="57"/>
      <c r="LT347" s="57"/>
      <c r="LU347" s="57"/>
      <c r="LV347" s="57"/>
      <c r="LW347" s="57"/>
      <c r="LX347" s="57"/>
      <c r="LY347" s="57"/>
      <c r="LZ347" s="57"/>
      <c r="MA347" s="57"/>
      <c r="MB347" s="57"/>
      <c r="MC347" s="57"/>
      <c r="MD347" s="57"/>
      <c r="ME347" s="57"/>
      <c r="MF347" s="57"/>
      <c r="MG347" s="57"/>
      <c r="MH347" s="57"/>
      <c r="MI347" s="57"/>
      <c r="MJ347" s="57"/>
      <c r="MK347" s="57"/>
      <c r="ML347" s="57"/>
      <c r="MM347" s="57"/>
      <c r="MN347" s="57"/>
      <c r="MO347" s="57"/>
      <c r="MP347" s="57"/>
      <c r="MQ347" s="57"/>
      <c r="MR347" s="57"/>
      <c r="MS347" s="57"/>
      <c r="MT347" s="57"/>
      <c r="MU347" s="57"/>
      <c r="MV347" s="57"/>
      <c r="MW347" s="57"/>
      <c r="MX347" s="57"/>
      <c r="MY347" s="57"/>
      <c r="MZ347" s="57"/>
      <c r="NA347" s="57"/>
      <c r="NB347" s="57"/>
      <c r="NC347" s="57"/>
      <c r="ND347" s="57"/>
      <c r="NE347" s="57"/>
      <c r="NF347" s="57"/>
      <c r="NG347" s="57"/>
      <c r="NH347" s="57"/>
      <c r="NI347" s="57"/>
      <c r="NJ347" s="57"/>
      <c r="NK347" s="57"/>
      <c r="NL347" s="57"/>
      <c r="NM347" s="57"/>
      <c r="NN347" s="57"/>
      <c r="NO347" s="57"/>
      <c r="NP347" s="57"/>
      <c r="NQ347" s="57"/>
      <c r="NR347" s="57"/>
      <c r="NS347" s="57"/>
      <c r="NT347" s="57"/>
      <c r="NU347" s="57"/>
      <c r="NV347" s="57"/>
      <c r="NW347" s="57"/>
      <c r="NX347" s="57"/>
      <c r="NY347" s="57"/>
      <c r="NZ347" s="57"/>
      <c r="OA347" s="57"/>
      <c r="OB347" s="57"/>
      <c r="OC347" s="57"/>
      <c r="OD347" s="57"/>
      <c r="OE347" s="57"/>
      <c r="OF347" s="57"/>
      <c r="OG347" s="57"/>
      <c r="OH347" s="57"/>
      <c r="OI347" s="57"/>
      <c r="OJ347" s="57"/>
      <c r="OK347" s="57"/>
      <c r="OL347" s="57"/>
      <c r="OM347" s="57"/>
      <c r="ON347" s="57"/>
      <c r="OO347" s="57"/>
      <c r="OP347" s="57"/>
      <c r="OQ347" s="57"/>
      <c r="OR347" s="57"/>
      <c r="OS347" s="57"/>
      <c r="OT347" s="57"/>
      <c r="OU347" s="57"/>
      <c r="OV347" s="57"/>
      <c r="OW347" s="57"/>
      <c r="OX347" s="57"/>
      <c r="OY347" s="57"/>
      <c r="OZ347" s="57"/>
    </row>
    <row r="348" spans="1:416" ht="26.25">
      <c r="A348" s="57"/>
      <c r="B348" s="57"/>
      <c r="C348" s="57"/>
      <c r="D348" s="57"/>
      <c r="E348" s="57"/>
      <c r="F348" s="57"/>
      <c r="G348" s="87"/>
      <c r="H348" s="57"/>
      <c r="I348" s="57"/>
      <c r="J348" s="57"/>
      <c r="K348" s="57"/>
      <c r="L348" s="57"/>
      <c r="M348" s="57"/>
      <c r="N348" s="57"/>
      <c r="O348" s="57"/>
      <c r="P348" s="57"/>
      <c r="Q348" s="57"/>
      <c r="R348" s="57"/>
      <c r="S348" s="57"/>
      <c r="T348" s="57"/>
      <c r="U348" s="57"/>
      <c r="V348" s="57"/>
      <c r="W348" s="57"/>
      <c r="X348" s="57"/>
      <c r="Y348" s="57"/>
      <c r="Z348" s="57"/>
      <c r="AA348" s="57"/>
      <c r="AB348" s="57"/>
      <c r="AC348" s="57"/>
      <c r="AD348" s="57"/>
      <c r="AE348" s="57"/>
      <c r="AF348" s="57"/>
      <c r="AG348" s="57"/>
      <c r="AH348" s="57"/>
      <c r="AI348" s="57"/>
      <c r="AJ348" s="57"/>
      <c r="AK348" s="57"/>
      <c r="AL348" s="57"/>
      <c r="AM348" s="57"/>
      <c r="AN348" s="57"/>
      <c r="AO348" s="57"/>
      <c r="AP348" s="57"/>
      <c r="AQ348" s="57"/>
      <c r="AR348" s="57"/>
      <c r="AS348" s="57"/>
      <c r="AT348" s="57"/>
      <c r="AU348" s="57"/>
      <c r="AV348" s="57"/>
      <c r="AW348" s="57"/>
      <c r="AX348" s="57"/>
      <c r="AY348" s="57"/>
      <c r="AZ348" s="57"/>
      <c r="BA348" s="57"/>
      <c r="BB348" s="57"/>
      <c r="BC348" s="57"/>
      <c r="BD348" s="57"/>
      <c r="BE348" s="57"/>
      <c r="BF348" s="57"/>
      <c r="BG348" s="57"/>
      <c r="BH348" s="57"/>
      <c r="BI348" s="57"/>
      <c r="BJ348" s="57"/>
      <c r="BK348" s="57"/>
      <c r="BL348" s="57"/>
      <c r="BM348" s="57"/>
      <c r="BN348" s="57"/>
      <c r="BO348" s="57"/>
      <c r="BP348" s="57"/>
      <c r="BQ348" s="57"/>
      <c r="BR348" s="57"/>
      <c r="BS348" s="57"/>
      <c r="BT348" s="57"/>
      <c r="BU348" s="57"/>
      <c r="BV348" s="57"/>
      <c r="BW348" s="57"/>
      <c r="BX348" s="57"/>
      <c r="BY348" s="57"/>
      <c r="BZ348" s="57"/>
      <c r="CA348" s="57"/>
      <c r="CB348" s="57"/>
      <c r="CC348" s="57"/>
      <c r="CD348" s="57"/>
      <c r="CE348" s="57"/>
      <c r="CF348" s="57"/>
      <c r="CG348" s="57"/>
      <c r="CH348" s="57"/>
      <c r="CI348" s="57"/>
      <c r="CJ348" s="57"/>
      <c r="CK348" s="57"/>
      <c r="CL348" s="57"/>
      <c r="CM348" s="57"/>
      <c r="CN348" s="57"/>
      <c r="CO348" s="57"/>
      <c r="CP348" s="57"/>
      <c r="CQ348" s="57"/>
      <c r="CR348" s="57"/>
      <c r="CS348" s="57"/>
      <c r="CT348" s="57"/>
      <c r="CU348" s="57"/>
      <c r="CV348" s="57"/>
      <c r="CW348" s="57"/>
      <c r="CX348" s="57"/>
      <c r="CY348" s="57"/>
      <c r="CZ348" s="57"/>
      <c r="DA348" s="57"/>
      <c r="DB348" s="57"/>
      <c r="DC348" s="57"/>
      <c r="DD348" s="57"/>
      <c r="DE348" s="57"/>
      <c r="DF348" s="57"/>
      <c r="DG348" s="57"/>
      <c r="DH348" s="57"/>
      <c r="DI348" s="57"/>
      <c r="DJ348" s="57"/>
      <c r="DK348" s="57"/>
      <c r="DL348" s="57"/>
      <c r="DM348" s="57"/>
      <c r="DN348" s="57"/>
      <c r="DO348" s="57"/>
      <c r="DP348" s="57"/>
      <c r="DQ348" s="57"/>
      <c r="DR348" s="57"/>
      <c r="DS348" s="57"/>
      <c r="DT348" s="57"/>
      <c r="DU348" s="57"/>
      <c r="DV348" s="57"/>
      <c r="DW348" s="57"/>
      <c r="DX348" s="57"/>
      <c r="DY348" s="57"/>
      <c r="DZ348" s="57"/>
      <c r="EA348" s="57"/>
      <c r="EB348" s="57"/>
      <c r="EC348" s="57"/>
      <c r="ED348" s="57"/>
      <c r="EE348" s="57"/>
      <c r="EF348" s="57"/>
      <c r="EG348" s="57"/>
      <c r="EH348" s="57"/>
      <c r="EI348" s="57"/>
      <c r="EJ348" s="57"/>
      <c r="EK348" s="57"/>
      <c r="EL348" s="57"/>
      <c r="EM348" s="57"/>
      <c r="EN348" s="57"/>
      <c r="EO348" s="57"/>
      <c r="EP348" s="57"/>
      <c r="EQ348" s="57"/>
      <c r="ER348" s="57"/>
      <c r="ES348" s="57"/>
      <c r="ET348" s="57"/>
      <c r="EU348" s="57"/>
      <c r="EV348" s="57"/>
      <c r="EW348" s="57"/>
      <c r="EX348" s="57"/>
      <c r="EY348" s="57"/>
      <c r="EZ348" s="57"/>
      <c r="FA348" s="57"/>
      <c r="FB348" s="57"/>
      <c r="FC348" s="57"/>
      <c r="FD348" s="57"/>
      <c r="FE348" s="57"/>
      <c r="FF348" s="57"/>
      <c r="FG348" s="57"/>
      <c r="FH348" s="57"/>
      <c r="FI348" s="57"/>
      <c r="FJ348" s="57"/>
      <c r="FK348" s="57"/>
      <c r="FL348" s="57"/>
      <c r="FM348" s="57"/>
      <c r="FN348" s="57"/>
      <c r="FO348" s="57"/>
      <c r="FP348" s="57"/>
      <c r="FQ348" s="57"/>
      <c r="FR348" s="57"/>
      <c r="FS348" s="57"/>
      <c r="FT348" s="57"/>
      <c r="FU348" s="57"/>
      <c r="FV348" s="57"/>
      <c r="FW348" s="57"/>
      <c r="FX348" s="57"/>
      <c r="FY348" s="57"/>
      <c r="FZ348" s="57"/>
      <c r="GA348" s="57"/>
      <c r="GB348" s="57"/>
      <c r="GC348" s="57"/>
      <c r="GD348" s="57"/>
      <c r="GE348" s="57"/>
      <c r="GF348" s="57"/>
      <c r="GG348" s="57"/>
      <c r="GH348" s="57"/>
      <c r="GI348" s="57"/>
      <c r="GJ348" s="57"/>
      <c r="GK348" s="57"/>
      <c r="GL348" s="57"/>
      <c r="GM348" s="57"/>
      <c r="GN348" s="57"/>
      <c r="GO348" s="57"/>
      <c r="GP348" s="57"/>
      <c r="GQ348" s="57"/>
      <c r="GR348" s="57"/>
      <c r="GS348" s="57"/>
      <c r="GT348" s="57"/>
      <c r="GU348" s="57"/>
      <c r="GV348" s="57"/>
      <c r="GW348" s="57"/>
      <c r="GX348" s="57"/>
      <c r="GY348" s="57"/>
      <c r="GZ348" s="57"/>
      <c r="HA348" s="57"/>
      <c r="HB348" s="57"/>
      <c r="HC348" s="57"/>
      <c r="HD348" s="57"/>
      <c r="HE348" s="57"/>
      <c r="HF348" s="57"/>
      <c r="HG348" s="57"/>
      <c r="HH348" s="57"/>
      <c r="HI348" s="57"/>
      <c r="HJ348" s="57"/>
      <c r="HK348" s="57"/>
      <c r="HL348" s="57"/>
      <c r="HM348" s="57"/>
      <c r="HN348" s="57"/>
      <c r="HO348" s="57"/>
      <c r="HP348" s="57"/>
      <c r="HQ348" s="57"/>
      <c r="HR348" s="57"/>
      <c r="HS348" s="57"/>
      <c r="HT348" s="57"/>
      <c r="HU348" s="57"/>
      <c r="HV348" s="57"/>
      <c r="HW348" s="57"/>
      <c r="HX348" s="57"/>
      <c r="HY348" s="57"/>
      <c r="HZ348" s="57"/>
      <c r="IA348" s="57"/>
      <c r="IB348" s="57"/>
      <c r="IC348" s="57"/>
      <c r="ID348" s="57"/>
      <c r="IE348" s="57"/>
      <c r="IF348" s="57"/>
      <c r="IG348" s="57"/>
      <c r="IH348" s="57"/>
      <c r="II348" s="57"/>
      <c r="IJ348" s="57"/>
      <c r="IK348" s="57"/>
      <c r="IL348" s="57"/>
      <c r="IM348" s="57"/>
      <c r="IN348" s="57"/>
      <c r="IO348" s="57"/>
      <c r="IP348" s="57"/>
      <c r="IQ348" s="57"/>
      <c r="IR348" s="57"/>
      <c r="IS348" s="57"/>
      <c r="IT348" s="57"/>
      <c r="IU348" s="57"/>
      <c r="IV348" s="57"/>
      <c r="IW348" s="57"/>
      <c r="IX348" s="57"/>
      <c r="IY348" s="57"/>
      <c r="IZ348" s="57"/>
      <c r="JA348" s="57"/>
      <c r="JB348" s="57"/>
      <c r="JC348" s="57"/>
      <c r="JD348" s="57"/>
      <c r="JE348" s="57"/>
      <c r="JF348" s="57"/>
      <c r="JG348" s="57"/>
      <c r="JH348" s="57"/>
      <c r="JI348" s="57"/>
      <c r="JJ348" s="57"/>
      <c r="JK348" s="57"/>
      <c r="JL348" s="57"/>
      <c r="JM348" s="57"/>
      <c r="JN348" s="57"/>
      <c r="JO348" s="57"/>
      <c r="JP348" s="57"/>
      <c r="JQ348" s="57"/>
      <c r="JR348" s="57"/>
      <c r="JS348" s="57"/>
      <c r="JT348" s="57"/>
      <c r="JU348" s="57"/>
      <c r="JV348" s="57"/>
      <c r="JW348" s="57"/>
      <c r="JX348" s="57"/>
      <c r="JY348" s="57"/>
      <c r="JZ348" s="57"/>
      <c r="KA348" s="57"/>
      <c r="KB348" s="57"/>
      <c r="KC348" s="57"/>
      <c r="KD348" s="57"/>
      <c r="KE348" s="57"/>
      <c r="KF348" s="57"/>
      <c r="KG348" s="57"/>
      <c r="KH348" s="57"/>
      <c r="KI348" s="57"/>
      <c r="KJ348" s="57"/>
      <c r="KK348" s="57"/>
      <c r="KL348" s="57"/>
      <c r="KM348" s="57"/>
      <c r="KN348" s="57"/>
      <c r="KO348" s="57"/>
      <c r="KP348" s="57"/>
      <c r="KQ348" s="57"/>
      <c r="KR348" s="57"/>
      <c r="KS348" s="57"/>
      <c r="KT348" s="57"/>
      <c r="KU348" s="57"/>
      <c r="KV348" s="57"/>
      <c r="KW348" s="57"/>
      <c r="KX348" s="57"/>
      <c r="KY348" s="57"/>
      <c r="KZ348" s="57"/>
      <c r="LA348" s="57"/>
      <c r="LB348" s="57"/>
      <c r="LC348" s="57"/>
      <c r="LD348" s="57"/>
      <c r="LE348" s="57"/>
      <c r="LF348" s="57"/>
      <c r="LG348" s="57"/>
      <c r="LH348" s="57"/>
      <c r="LI348" s="57"/>
      <c r="LJ348" s="57"/>
      <c r="LK348" s="57"/>
      <c r="LL348" s="57"/>
      <c r="LM348" s="57"/>
      <c r="LN348" s="57"/>
      <c r="LO348" s="57"/>
      <c r="LP348" s="57"/>
      <c r="LQ348" s="57"/>
      <c r="LR348" s="57"/>
      <c r="LS348" s="57"/>
      <c r="LT348" s="57"/>
      <c r="LU348" s="57"/>
      <c r="LV348" s="57"/>
      <c r="LW348" s="57"/>
      <c r="LX348" s="57"/>
      <c r="LY348" s="57"/>
      <c r="LZ348" s="57"/>
      <c r="MA348" s="57"/>
      <c r="MB348" s="57"/>
      <c r="MC348" s="57"/>
      <c r="MD348" s="57"/>
      <c r="ME348" s="57"/>
      <c r="MF348" s="57"/>
      <c r="MG348" s="57"/>
      <c r="MH348" s="57"/>
      <c r="MI348" s="57"/>
      <c r="MJ348" s="57"/>
      <c r="MK348" s="57"/>
      <c r="ML348" s="57"/>
      <c r="MM348" s="57"/>
      <c r="MN348" s="57"/>
      <c r="MO348" s="57"/>
      <c r="MP348" s="57"/>
      <c r="MQ348" s="57"/>
      <c r="MR348" s="57"/>
      <c r="MS348" s="57"/>
      <c r="MT348" s="57"/>
      <c r="MU348" s="57"/>
      <c r="MV348" s="57"/>
      <c r="MW348" s="57"/>
      <c r="MX348" s="57"/>
      <c r="MY348" s="57"/>
      <c r="MZ348" s="57"/>
      <c r="NA348" s="57"/>
      <c r="NB348" s="57"/>
      <c r="NC348" s="57"/>
      <c r="ND348" s="57"/>
      <c r="NE348" s="57"/>
      <c r="NF348" s="57"/>
      <c r="NG348" s="57"/>
      <c r="NH348" s="57"/>
      <c r="NI348" s="57"/>
      <c r="NJ348" s="57"/>
      <c r="NK348" s="57"/>
      <c r="NL348" s="57"/>
      <c r="NM348" s="57"/>
      <c r="NN348" s="57"/>
      <c r="NO348" s="57"/>
      <c r="NP348" s="57"/>
      <c r="NQ348" s="57"/>
      <c r="NR348" s="57"/>
      <c r="NS348" s="57"/>
      <c r="NT348" s="57"/>
      <c r="NU348" s="57"/>
      <c r="NV348" s="57"/>
      <c r="NW348" s="57"/>
      <c r="NX348" s="57"/>
      <c r="NY348" s="57"/>
      <c r="NZ348" s="57"/>
      <c r="OA348" s="57"/>
      <c r="OB348" s="57"/>
      <c r="OC348" s="57"/>
      <c r="OD348" s="57"/>
      <c r="OE348" s="57"/>
      <c r="OF348" s="57"/>
      <c r="OG348" s="57"/>
      <c r="OH348" s="57"/>
      <c r="OI348" s="57"/>
      <c r="OJ348" s="57"/>
      <c r="OK348" s="57"/>
      <c r="OL348" s="57"/>
      <c r="OM348" s="57"/>
      <c r="ON348" s="57"/>
      <c r="OO348" s="57"/>
      <c r="OP348" s="57"/>
      <c r="OQ348" s="57"/>
      <c r="OR348" s="57"/>
      <c r="OS348" s="57"/>
      <c r="OT348" s="57"/>
      <c r="OU348" s="57"/>
      <c r="OV348" s="57"/>
      <c r="OW348" s="57"/>
      <c r="OX348" s="57"/>
      <c r="OY348" s="57"/>
      <c r="OZ348" s="57"/>
    </row>
    <row r="349" spans="1:416" ht="26.25">
      <c r="A349" s="57"/>
      <c r="B349" s="57"/>
      <c r="C349" s="57"/>
      <c r="D349" s="57"/>
      <c r="E349" s="57"/>
      <c r="F349" s="57"/>
      <c r="G349" s="87"/>
      <c r="H349" s="57"/>
      <c r="I349" s="57"/>
      <c r="J349" s="57"/>
      <c r="K349" s="57"/>
      <c r="L349" s="57"/>
      <c r="M349" s="57"/>
      <c r="N349" s="57"/>
      <c r="O349" s="57"/>
      <c r="P349" s="57"/>
      <c r="Q349" s="57"/>
      <c r="R349" s="57"/>
      <c r="S349" s="57"/>
      <c r="T349" s="57"/>
      <c r="U349" s="57"/>
      <c r="V349" s="57"/>
      <c r="W349" s="57"/>
      <c r="X349" s="57"/>
      <c r="Y349" s="57"/>
      <c r="Z349" s="57"/>
      <c r="AA349" s="57"/>
      <c r="AB349" s="57"/>
      <c r="AC349" s="57"/>
      <c r="AD349" s="57"/>
      <c r="AE349" s="57"/>
      <c r="AF349" s="57"/>
      <c r="AG349" s="57"/>
      <c r="AH349" s="57"/>
      <c r="AI349" s="57"/>
      <c r="AJ349" s="57"/>
      <c r="AK349" s="57"/>
      <c r="AL349" s="57"/>
      <c r="AM349" s="57"/>
      <c r="AN349" s="57"/>
      <c r="AO349" s="57"/>
      <c r="AP349" s="57"/>
      <c r="AQ349" s="57"/>
      <c r="AR349" s="57"/>
      <c r="AS349" s="57"/>
      <c r="AT349" s="57"/>
      <c r="AU349" s="57"/>
      <c r="AV349" s="57"/>
      <c r="AW349" s="57"/>
      <c r="AX349" s="57"/>
      <c r="AY349" s="57"/>
      <c r="AZ349" s="57"/>
      <c r="BA349" s="57"/>
      <c r="BB349" s="57"/>
      <c r="BC349" s="57"/>
      <c r="BD349" s="57"/>
      <c r="BE349" s="57"/>
      <c r="BF349" s="57"/>
      <c r="BG349" s="57"/>
      <c r="BH349" s="57"/>
      <c r="BI349" s="57"/>
      <c r="BJ349" s="57"/>
      <c r="BK349" s="57"/>
      <c r="BL349" s="57"/>
      <c r="BM349" s="57"/>
      <c r="BN349" s="57"/>
      <c r="BO349" s="57"/>
      <c r="BP349" s="57"/>
      <c r="BQ349" s="57"/>
      <c r="BR349" s="57"/>
      <c r="BS349" s="57"/>
      <c r="BT349" s="57"/>
      <c r="BU349" s="57"/>
      <c r="BV349" s="57"/>
      <c r="BW349" s="57"/>
      <c r="BX349" s="57"/>
      <c r="BY349" s="57"/>
      <c r="BZ349" s="57"/>
      <c r="CA349" s="57"/>
      <c r="CB349" s="57"/>
      <c r="CC349" s="57"/>
      <c r="CD349" s="57"/>
      <c r="CE349" s="57"/>
      <c r="CF349" s="57"/>
      <c r="CG349" s="57"/>
      <c r="CH349" s="57"/>
      <c r="CI349" s="57"/>
      <c r="CJ349" s="57"/>
      <c r="CK349" s="57"/>
      <c r="CL349" s="57"/>
      <c r="CM349" s="57"/>
      <c r="CN349" s="57"/>
      <c r="CO349" s="57"/>
      <c r="CP349" s="57"/>
      <c r="CQ349" s="57"/>
      <c r="CR349" s="57"/>
      <c r="CS349" s="57"/>
      <c r="CT349" s="57"/>
      <c r="CU349" s="57"/>
      <c r="CV349" s="57"/>
      <c r="CW349" s="57"/>
      <c r="CX349" s="57"/>
      <c r="CY349" s="57"/>
      <c r="CZ349" s="57"/>
      <c r="DA349" s="57"/>
      <c r="DB349" s="57"/>
      <c r="DC349" s="57"/>
      <c r="DD349" s="57"/>
      <c r="DE349" s="57"/>
      <c r="DF349" s="57"/>
      <c r="DG349" s="57"/>
      <c r="DH349" s="57"/>
      <c r="DI349" s="57"/>
      <c r="DJ349" s="57"/>
      <c r="DK349" s="57"/>
      <c r="DL349" s="57"/>
      <c r="DM349" s="57"/>
      <c r="DN349" s="57"/>
      <c r="DO349" s="57"/>
      <c r="DP349" s="57"/>
      <c r="DQ349" s="57"/>
      <c r="DR349" s="57"/>
      <c r="DS349" s="57"/>
      <c r="DT349" s="57"/>
      <c r="DU349" s="57"/>
      <c r="DV349" s="57"/>
      <c r="DW349" s="57"/>
      <c r="DX349" s="57"/>
      <c r="DY349" s="57"/>
      <c r="DZ349" s="57"/>
      <c r="EA349" s="57"/>
      <c r="EB349" s="57"/>
      <c r="EC349" s="57"/>
      <c r="ED349" s="57"/>
      <c r="EE349" s="57"/>
      <c r="EF349" s="57"/>
      <c r="EG349" s="57"/>
      <c r="EH349" s="57"/>
      <c r="EI349" s="57"/>
      <c r="EJ349" s="57"/>
      <c r="EK349" s="57"/>
      <c r="EL349" s="57"/>
      <c r="EM349" s="57"/>
      <c r="EN349" s="57"/>
      <c r="EO349" s="57"/>
      <c r="EP349" s="57"/>
      <c r="EQ349" s="57"/>
      <c r="ER349" s="57"/>
      <c r="ES349" s="57"/>
      <c r="ET349" s="57"/>
      <c r="EU349" s="57"/>
      <c r="EV349" s="57"/>
      <c r="EW349" s="57"/>
      <c r="EX349" s="57"/>
      <c r="EY349" s="57"/>
      <c r="EZ349" s="57"/>
      <c r="FA349" s="57"/>
      <c r="FB349" s="57"/>
      <c r="FC349" s="57"/>
      <c r="FD349" s="57"/>
      <c r="FE349" s="57"/>
      <c r="FF349" s="57"/>
      <c r="FG349" s="57"/>
      <c r="FH349" s="57"/>
      <c r="FI349" s="57"/>
      <c r="FJ349" s="57"/>
      <c r="FK349" s="57"/>
      <c r="FL349" s="57"/>
      <c r="FM349" s="57"/>
      <c r="FN349" s="57"/>
      <c r="FO349" s="57"/>
      <c r="FP349" s="57"/>
      <c r="FQ349" s="57"/>
      <c r="FR349" s="57"/>
      <c r="FS349" s="57"/>
      <c r="FT349" s="57"/>
      <c r="FU349" s="57"/>
      <c r="FV349" s="57"/>
      <c r="FW349" s="57"/>
      <c r="FX349" s="57"/>
      <c r="FY349" s="57"/>
      <c r="FZ349" s="57"/>
      <c r="GA349" s="57"/>
      <c r="GB349" s="57"/>
      <c r="GC349" s="57"/>
      <c r="GD349" s="57"/>
      <c r="GE349" s="57"/>
      <c r="GF349" s="57"/>
      <c r="GG349" s="57"/>
      <c r="GH349" s="57"/>
      <c r="GI349" s="57"/>
      <c r="GJ349" s="57"/>
      <c r="GK349" s="57"/>
      <c r="GL349" s="57"/>
      <c r="GM349" s="57"/>
      <c r="GN349" s="57"/>
      <c r="GO349" s="57"/>
      <c r="GP349" s="57"/>
      <c r="GQ349" s="57"/>
      <c r="GR349" s="57"/>
      <c r="GS349" s="57"/>
      <c r="GT349" s="57"/>
      <c r="GU349" s="57"/>
      <c r="GV349" s="57"/>
      <c r="GW349" s="57"/>
      <c r="GX349" s="57"/>
      <c r="GY349" s="57"/>
      <c r="GZ349" s="57"/>
      <c r="HA349" s="57"/>
      <c r="HB349" s="57"/>
      <c r="HC349" s="57"/>
      <c r="HD349" s="57"/>
      <c r="HE349" s="57"/>
      <c r="HF349" s="57"/>
      <c r="HG349" s="57"/>
      <c r="HH349" s="57"/>
      <c r="HI349" s="57"/>
      <c r="HJ349" s="57"/>
      <c r="HK349" s="57"/>
      <c r="HL349" s="57"/>
      <c r="HM349" s="57"/>
      <c r="HN349" s="57"/>
      <c r="HO349" s="57"/>
      <c r="HP349" s="57"/>
      <c r="HQ349" s="57"/>
      <c r="HR349" s="57"/>
      <c r="HS349" s="57"/>
      <c r="HT349" s="57"/>
      <c r="HU349" s="57"/>
      <c r="HV349" s="57"/>
      <c r="HW349" s="57"/>
      <c r="HX349" s="57"/>
      <c r="HY349" s="57"/>
      <c r="HZ349" s="57"/>
      <c r="IA349" s="57"/>
      <c r="IB349" s="57"/>
      <c r="IC349" s="57"/>
      <c r="ID349" s="57"/>
      <c r="IE349" s="57"/>
      <c r="IF349" s="57"/>
      <c r="IG349" s="57"/>
      <c r="IH349" s="57"/>
      <c r="II349" s="57"/>
      <c r="IJ349" s="57"/>
      <c r="IK349" s="57"/>
      <c r="IL349" s="57"/>
      <c r="IM349" s="57"/>
      <c r="IN349" s="57"/>
      <c r="IO349" s="57"/>
      <c r="IP349" s="57"/>
      <c r="IQ349" s="57"/>
      <c r="IR349" s="57"/>
      <c r="IS349" s="57"/>
      <c r="IT349" s="57"/>
      <c r="IU349" s="57"/>
      <c r="IV349" s="57"/>
      <c r="IW349" s="57"/>
      <c r="IX349" s="57"/>
      <c r="IY349" s="57"/>
      <c r="IZ349" s="57"/>
      <c r="JA349" s="57"/>
      <c r="JB349" s="57"/>
      <c r="JC349" s="57"/>
      <c r="JD349" s="57"/>
      <c r="JE349" s="57"/>
      <c r="JF349" s="57"/>
      <c r="JG349" s="57"/>
      <c r="JH349" s="57"/>
      <c r="JI349" s="57"/>
      <c r="JJ349" s="57"/>
      <c r="JK349" s="57"/>
      <c r="JL349" s="57"/>
      <c r="JM349" s="57"/>
      <c r="JN349" s="57"/>
      <c r="JO349" s="57"/>
      <c r="JP349" s="57"/>
      <c r="JQ349" s="57"/>
      <c r="JR349" s="57"/>
      <c r="JS349" s="57"/>
      <c r="JT349" s="57"/>
      <c r="JU349" s="57"/>
      <c r="JV349" s="57"/>
      <c r="JW349" s="57"/>
      <c r="JX349" s="57"/>
      <c r="JY349" s="57"/>
      <c r="JZ349" s="57"/>
      <c r="KA349" s="57"/>
      <c r="KB349" s="57"/>
      <c r="KC349" s="57"/>
      <c r="KD349" s="57"/>
      <c r="KE349" s="57"/>
      <c r="KF349" s="57"/>
      <c r="KG349" s="57"/>
      <c r="KH349" s="57"/>
      <c r="KI349" s="57"/>
      <c r="KJ349" s="57"/>
      <c r="KK349" s="57"/>
      <c r="KL349" s="57"/>
      <c r="KM349" s="57"/>
      <c r="KN349" s="57"/>
      <c r="KO349" s="57"/>
      <c r="KP349" s="57"/>
      <c r="KQ349" s="57"/>
      <c r="KR349" s="57"/>
      <c r="KS349" s="57"/>
      <c r="KT349" s="57"/>
      <c r="KU349" s="57"/>
      <c r="KV349" s="57"/>
      <c r="KW349" s="57"/>
      <c r="KX349" s="57"/>
      <c r="KY349" s="57"/>
      <c r="KZ349" s="57"/>
      <c r="LA349" s="57"/>
      <c r="LB349" s="57"/>
      <c r="LC349" s="57"/>
      <c r="LD349" s="57"/>
      <c r="LE349" s="57"/>
      <c r="LF349" s="57"/>
      <c r="LG349" s="57"/>
      <c r="LH349" s="57"/>
      <c r="LI349" s="57"/>
      <c r="LJ349" s="57"/>
      <c r="LK349" s="57"/>
      <c r="LL349" s="57"/>
      <c r="LM349" s="57"/>
      <c r="LN349" s="57"/>
      <c r="LO349" s="57"/>
      <c r="LP349" s="57"/>
      <c r="LQ349" s="57"/>
      <c r="LR349" s="57"/>
      <c r="LS349" s="57"/>
      <c r="LT349" s="57"/>
      <c r="LU349" s="57"/>
      <c r="LV349" s="57"/>
      <c r="LW349" s="57"/>
      <c r="LX349" s="57"/>
      <c r="LY349" s="57"/>
      <c r="LZ349" s="57"/>
      <c r="MA349" s="57"/>
      <c r="MB349" s="57"/>
      <c r="MC349" s="57"/>
      <c r="MD349" s="57"/>
      <c r="ME349" s="57"/>
      <c r="MF349" s="57"/>
      <c r="MG349" s="57"/>
      <c r="MH349" s="57"/>
      <c r="MI349" s="57"/>
      <c r="MJ349" s="57"/>
      <c r="MK349" s="57"/>
      <c r="ML349" s="57"/>
      <c r="MM349" s="57"/>
      <c r="MN349" s="57"/>
      <c r="MO349" s="57"/>
      <c r="MP349" s="57"/>
      <c r="MQ349" s="57"/>
      <c r="MR349" s="57"/>
      <c r="MS349" s="57"/>
      <c r="MT349" s="57"/>
      <c r="MU349" s="57"/>
      <c r="MV349" s="57"/>
      <c r="MW349" s="57"/>
      <c r="MX349" s="57"/>
      <c r="MY349" s="57"/>
      <c r="MZ349" s="57"/>
      <c r="NA349" s="57"/>
      <c r="NB349" s="57"/>
      <c r="NC349" s="57"/>
      <c r="ND349" s="57"/>
      <c r="NE349" s="57"/>
      <c r="NF349" s="57"/>
      <c r="NG349" s="57"/>
      <c r="NH349" s="57"/>
      <c r="NI349" s="57"/>
      <c r="NJ349" s="57"/>
      <c r="NK349" s="57"/>
      <c r="NL349" s="57"/>
      <c r="NM349" s="57"/>
      <c r="NN349" s="57"/>
      <c r="NO349" s="57"/>
      <c r="NP349" s="57"/>
      <c r="NQ349" s="57"/>
      <c r="NR349" s="57"/>
      <c r="NS349" s="57"/>
      <c r="NT349" s="57"/>
      <c r="NU349" s="57"/>
      <c r="NV349" s="57"/>
      <c r="NW349" s="57"/>
      <c r="NX349" s="57"/>
      <c r="NY349" s="57"/>
      <c r="NZ349" s="57"/>
      <c r="OA349" s="57"/>
      <c r="OB349" s="57"/>
      <c r="OC349" s="57"/>
      <c r="OD349" s="57"/>
      <c r="OE349" s="57"/>
      <c r="OF349" s="57"/>
      <c r="OG349" s="57"/>
      <c r="OH349" s="57"/>
      <c r="OI349" s="57"/>
      <c r="OJ349" s="57"/>
      <c r="OK349" s="57"/>
      <c r="OL349" s="57"/>
      <c r="OM349" s="57"/>
      <c r="ON349" s="57"/>
      <c r="OO349" s="57"/>
      <c r="OP349" s="57"/>
      <c r="OQ349" s="57"/>
      <c r="OR349" s="57"/>
      <c r="OS349" s="57"/>
      <c r="OT349" s="57"/>
      <c r="OU349" s="57"/>
      <c r="OV349" s="57"/>
      <c r="OW349" s="57"/>
      <c r="OX349" s="57"/>
      <c r="OY349" s="57"/>
      <c r="OZ349" s="57"/>
    </row>
    <row r="350" spans="1:416" ht="26.25">
      <c r="A350" s="57"/>
      <c r="B350" s="57"/>
      <c r="C350" s="57"/>
      <c r="D350" s="57"/>
      <c r="E350" s="57"/>
      <c r="F350" s="57"/>
      <c r="G350" s="87"/>
      <c r="H350" s="57"/>
      <c r="I350" s="57"/>
      <c r="J350" s="57"/>
      <c r="K350" s="57"/>
      <c r="L350" s="57"/>
      <c r="M350" s="57"/>
      <c r="N350" s="57"/>
      <c r="O350" s="57"/>
      <c r="P350" s="57"/>
      <c r="Q350" s="57"/>
      <c r="R350" s="57"/>
      <c r="S350" s="57"/>
      <c r="T350" s="57"/>
      <c r="U350" s="57"/>
      <c r="V350" s="57"/>
      <c r="W350" s="57"/>
      <c r="X350" s="57"/>
      <c r="Y350" s="57"/>
      <c r="Z350" s="57"/>
      <c r="AA350" s="57"/>
      <c r="AB350" s="57"/>
      <c r="AC350" s="57"/>
      <c r="AD350" s="57"/>
      <c r="AE350" s="57"/>
      <c r="AF350" s="57"/>
      <c r="AG350" s="57"/>
      <c r="AH350" s="57"/>
      <c r="AI350" s="57"/>
      <c r="AJ350" s="57"/>
      <c r="AK350" s="57"/>
      <c r="AL350" s="57"/>
      <c r="AM350" s="57"/>
      <c r="AN350" s="57"/>
      <c r="AO350" s="57"/>
      <c r="AP350" s="57"/>
      <c r="AQ350" s="57"/>
      <c r="AR350" s="57"/>
      <c r="AS350" s="57"/>
      <c r="AT350" s="57"/>
      <c r="AU350" s="57"/>
      <c r="AV350" s="57"/>
      <c r="AW350" s="57"/>
      <c r="AX350" s="57"/>
      <c r="AY350" s="57"/>
      <c r="AZ350" s="57"/>
      <c r="BA350" s="57"/>
      <c r="BB350" s="57"/>
      <c r="BC350" s="57"/>
      <c r="BD350" s="57"/>
      <c r="BE350" s="57"/>
      <c r="BF350" s="57"/>
      <c r="BG350" s="57"/>
      <c r="BH350" s="57"/>
      <c r="BI350" s="57"/>
      <c r="BJ350" s="57"/>
      <c r="BK350" s="57"/>
      <c r="BL350" s="57"/>
      <c r="BM350" s="57"/>
      <c r="BN350" s="57"/>
      <c r="BO350" s="57"/>
      <c r="BP350" s="57"/>
      <c r="BQ350" s="57"/>
      <c r="BR350" s="57"/>
      <c r="BS350" s="57"/>
      <c r="BT350" s="57"/>
      <c r="BU350" s="57"/>
      <c r="BV350" s="57"/>
      <c r="BW350" s="57"/>
      <c r="BX350" s="57"/>
      <c r="BY350" s="57"/>
      <c r="BZ350" s="57"/>
      <c r="CA350" s="57"/>
      <c r="CB350" s="57"/>
      <c r="CC350" s="57"/>
      <c r="CD350" s="57"/>
      <c r="CE350" s="57"/>
      <c r="CF350" s="57"/>
      <c r="CG350" s="57"/>
      <c r="CH350" s="57"/>
      <c r="CI350" s="57"/>
      <c r="CJ350" s="57"/>
      <c r="CK350" s="57"/>
      <c r="CL350" s="57"/>
      <c r="CM350" s="57"/>
      <c r="CN350" s="57"/>
      <c r="CO350" s="57"/>
      <c r="CP350" s="57"/>
      <c r="CQ350" s="57"/>
      <c r="CR350" s="57"/>
      <c r="CS350" s="57"/>
      <c r="CT350" s="57"/>
      <c r="CU350" s="57"/>
      <c r="CV350" s="57"/>
      <c r="CW350" s="57"/>
      <c r="CX350" s="57"/>
      <c r="CY350" s="57"/>
      <c r="CZ350" s="57"/>
      <c r="DA350" s="57"/>
      <c r="DB350" s="57"/>
      <c r="DC350" s="57"/>
      <c r="DD350" s="57"/>
      <c r="DE350" s="57"/>
      <c r="DF350" s="57"/>
      <c r="DG350" s="57"/>
      <c r="DH350" s="57"/>
      <c r="DI350" s="57"/>
      <c r="DJ350" s="57"/>
      <c r="DK350" s="57"/>
      <c r="DL350" s="57"/>
      <c r="DM350" s="57"/>
      <c r="DN350" s="57"/>
      <c r="DO350" s="57"/>
      <c r="DP350" s="57"/>
      <c r="DQ350" s="57"/>
      <c r="DR350" s="57"/>
      <c r="DS350" s="57"/>
      <c r="DT350" s="57"/>
      <c r="DU350" s="57"/>
      <c r="DV350" s="57"/>
      <c r="DW350" s="57"/>
      <c r="DX350" s="57"/>
      <c r="DY350" s="57"/>
      <c r="DZ350" s="57"/>
      <c r="EA350" s="57"/>
      <c r="EB350" s="57"/>
      <c r="EC350" s="57"/>
      <c r="ED350" s="57"/>
      <c r="EE350" s="57"/>
      <c r="EF350" s="57"/>
      <c r="EG350" s="57"/>
      <c r="EH350" s="57"/>
      <c r="EI350" s="57"/>
      <c r="EJ350" s="57"/>
      <c r="EK350" s="57"/>
      <c r="EL350" s="57"/>
      <c r="EM350" s="57"/>
      <c r="EN350" s="57"/>
      <c r="EO350" s="57"/>
      <c r="EP350" s="57"/>
      <c r="EQ350" s="57"/>
      <c r="ER350" s="57"/>
      <c r="ES350" s="57"/>
      <c r="ET350" s="57"/>
      <c r="EU350" s="57"/>
      <c r="EV350" s="57"/>
      <c r="EW350" s="57"/>
      <c r="EX350" s="57"/>
      <c r="EY350" s="57"/>
      <c r="EZ350" s="57"/>
      <c r="FA350" s="57"/>
      <c r="FB350" s="57"/>
      <c r="FC350" s="57"/>
      <c r="FD350" s="57"/>
      <c r="FE350" s="57"/>
      <c r="FF350" s="57"/>
      <c r="FG350" s="57"/>
      <c r="FH350" s="57"/>
      <c r="FI350" s="57"/>
      <c r="FJ350" s="57"/>
      <c r="FK350" s="57"/>
      <c r="FL350" s="57"/>
      <c r="FM350" s="57"/>
      <c r="FN350" s="57"/>
      <c r="FO350" s="57"/>
      <c r="FP350" s="57"/>
      <c r="FQ350" s="57"/>
      <c r="FR350" s="57"/>
      <c r="FS350" s="57"/>
      <c r="FT350" s="57"/>
      <c r="FU350" s="57"/>
      <c r="FV350" s="57"/>
      <c r="FW350" s="57"/>
      <c r="FX350" s="57"/>
      <c r="FY350" s="57"/>
      <c r="FZ350" s="57"/>
      <c r="GA350" s="57"/>
      <c r="GB350" s="57"/>
      <c r="GC350" s="57"/>
      <c r="GD350" s="57"/>
      <c r="GE350" s="57"/>
      <c r="GF350" s="57"/>
      <c r="GG350" s="57"/>
      <c r="GH350" s="57"/>
      <c r="GI350" s="57"/>
      <c r="GJ350" s="57"/>
      <c r="GK350" s="57"/>
      <c r="GL350" s="57"/>
      <c r="GM350" s="57"/>
      <c r="GN350" s="57"/>
      <c r="GO350" s="57"/>
      <c r="GP350" s="57"/>
      <c r="GQ350" s="57"/>
      <c r="GR350" s="57"/>
      <c r="GS350" s="57"/>
      <c r="GT350" s="57"/>
      <c r="GU350" s="57"/>
      <c r="GV350" s="57"/>
      <c r="GW350" s="57"/>
      <c r="GX350" s="57"/>
      <c r="GY350" s="57"/>
      <c r="GZ350" s="57"/>
      <c r="HA350" s="57"/>
      <c r="HB350" s="57"/>
      <c r="HC350" s="57"/>
      <c r="HD350" s="57"/>
      <c r="HE350" s="57"/>
      <c r="HF350" s="57"/>
      <c r="HG350" s="57"/>
      <c r="HH350" s="57"/>
      <c r="HI350" s="57"/>
      <c r="HJ350" s="57"/>
      <c r="HK350" s="57"/>
      <c r="HL350" s="57"/>
      <c r="HM350" s="57"/>
      <c r="HN350" s="57"/>
      <c r="HO350" s="57"/>
      <c r="HP350" s="57"/>
      <c r="HQ350" s="57"/>
      <c r="HR350" s="57"/>
      <c r="HS350" s="57"/>
      <c r="HT350" s="57"/>
      <c r="HU350" s="57"/>
      <c r="HV350" s="57"/>
      <c r="HW350" s="57"/>
      <c r="HX350" s="57"/>
      <c r="HY350" s="57"/>
      <c r="HZ350" s="57"/>
      <c r="IA350" s="57"/>
      <c r="IB350" s="57"/>
      <c r="IC350" s="57"/>
      <c r="ID350" s="57"/>
      <c r="IE350" s="57"/>
      <c r="IF350" s="57"/>
      <c r="IG350" s="57"/>
      <c r="IH350" s="57"/>
      <c r="II350" s="57"/>
      <c r="IJ350" s="57"/>
      <c r="IK350" s="57"/>
      <c r="IL350" s="57"/>
      <c r="IM350" s="57"/>
      <c r="IN350" s="57"/>
      <c r="IO350" s="57"/>
      <c r="IP350" s="57"/>
      <c r="IQ350" s="57"/>
      <c r="IR350" s="57"/>
      <c r="IS350" s="57"/>
      <c r="IT350" s="57"/>
      <c r="IU350" s="57"/>
      <c r="IV350" s="57"/>
      <c r="IW350" s="57"/>
      <c r="IX350" s="57"/>
      <c r="IY350" s="57"/>
      <c r="IZ350" s="57"/>
      <c r="JA350" s="57"/>
      <c r="JB350" s="57"/>
      <c r="JC350" s="57"/>
      <c r="JD350" s="57"/>
      <c r="JE350" s="57"/>
      <c r="JF350" s="57"/>
      <c r="JG350" s="57"/>
      <c r="JH350" s="57"/>
      <c r="JI350" s="57"/>
      <c r="JJ350" s="57"/>
      <c r="JK350" s="57"/>
      <c r="JL350" s="57"/>
      <c r="JM350" s="57"/>
      <c r="JN350" s="57"/>
      <c r="JO350" s="57"/>
      <c r="JP350" s="57"/>
      <c r="JQ350" s="57"/>
      <c r="JR350" s="57"/>
      <c r="JS350" s="57"/>
      <c r="JT350" s="57"/>
      <c r="JU350" s="57"/>
      <c r="JV350" s="57"/>
      <c r="JW350" s="57"/>
      <c r="JX350" s="57"/>
      <c r="JY350" s="57"/>
      <c r="JZ350" s="57"/>
      <c r="KA350" s="57"/>
      <c r="KB350" s="57"/>
      <c r="KC350" s="57"/>
      <c r="KD350" s="57"/>
      <c r="KE350" s="57"/>
      <c r="KF350" s="57"/>
      <c r="KG350" s="57"/>
      <c r="KH350" s="57"/>
      <c r="KI350" s="57"/>
      <c r="KJ350" s="57"/>
      <c r="KK350" s="57"/>
      <c r="KL350" s="57"/>
      <c r="KM350" s="57"/>
      <c r="KN350" s="57"/>
      <c r="KO350" s="57"/>
      <c r="KP350" s="57"/>
      <c r="KQ350" s="57"/>
      <c r="KR350" s="57"/>
      <c r="KS350" s="57"/>
      <c r="KT350" s="57"/>
      <c r="KU350" s="57"/>
      <c r="KV350" s="57"/>
      <c r="KW350" s="57"/>
      <c r="KX350" s="57"/>
      <c r="KY350" s="57"/>
      <c r="KZ350" s="57"/>
      <c r="LA350" s="57"/>
      <c r="LB350" s="57"/>
      <c r="LC350" s="57"/>
      <c r="LD350" s="57"/>
      <c r="LE350" s="57"/>
      <c r="LF350" s="57"/>
      <c r="LG350" s="57"/>
      <c r="LH350" s="57"/>
      <c r="LI350" s="57"/>
      <c r="LJ350" s="57"/>
      <c r="LK350" s="57"/>
      <c r="LL350" s="57"/>
      <c r="LM350" s="57"/>
      <c r="LN350" s="57"/>
      <c r="LO350" s="57"/>
      <c r="LP350" s="57"/>
      <c r="LQ350" s="57"/>
      <c r="LR350" s="57"/>
      <c r="LS350" s="57"/>
      <c r="LT350" s="57"/>
      <c r="LU350" s="57"/>
      <c r="LV350" s="57"/>
      <c r="LW350" s="57"/>
      <c r="LX350" s="57"/>
      <c r="LY350" s="57"/>
      <c r="LZ350" s="57"/>
      <c r="MA350" s="57"/>
      <c r="MB350" s="57"/>
      <c r="MC350" s="57"/>
      <c r="MD350" s="57"/>
      <c r="ME350" s="57"/>
      <c r="MF350" s="57"/>
      <c r="MG350" s="57"/>
      <c r="MH350" s="57"/>
      <c r="MI350" s="57"/>
      <c r="MJ350" s="57"/>
      <c r="MK350" s="57"/>
      <c r="ML350" s="57"/>
      <c r="MM350" s="57"/>
      <c r="MN350" s="57"/>
      <c r="MO350" s="57"/>
      <c r="MP350" s="57"/>
      <c r="MQ350" s="57"/>
      <c r="MR350" s="57"/>
      <c r="MS350" s="57"/>
      <c r="MT350" s="57"/>
      <c r="MU350" s="57"/>
      <c r="MV350" s="57"/>
      <c r="MW350" s="57"/>
      <c r="MX350" s="57"/>
      <c r="MY350" s="57"/>
      <c r="MZ350" s="57"/>
      <c r="NA350" s="57"/>
      <c r="NB350" s="57"/>
      <c r="NC350" s="57"/>
      <c r="ND350" s="57"/>
      <c r="NE350" s="57"/>
      <c r="NF350" s="57"/>
      <c r="NG350" s="57"/>
      <c r="NH350" s="57"/>
      <c r="NI350" s="57"/>
      <c r="NJ350" s="57"/>
      <c r="NK350" s="57"/>
      <c r="NL350" s="57"/>
      <c r="NM350" s="57"/>
      <c r="NN350" s="57"/>
      <c r="NO350" s="57"/>
      <c r="NP350" s="57"/>
      <c r="NQ350" s="57"/>
      <c r="NR350" s="57"/>
      <c r="NS350" s="57"/>
      <c r="NT350" s="57"/>
      <c r="NU350" s="57"/>
      <c r="NV350" s="57"/>
      <c r="NW350" s="57"/>
      <c r="NX350" s="57"/>
      <c r="NY350" s="57"/>
      <c r="NZ350" s="57"/>
      <c r="OA350" s="57"/>
      <c r="OB350" s="57"/>
      <c r="OC350" s="57"/>
      <c r="OD350" s="57"/>
      <c r="OE350" s="57"/>
      <c r="OF350" s="57"/>
      <c r="OG350" s="57"/>
      <c r="OH350" s="57"/>
      <c r="OI350" s="57"/>
      <c r="OJ350" s="57"/>
      <c r="OK350" s="57"/>
      <c r="OL350" s="57"/>
      <c r="OM350" s="57"/>
      <c r="ON350" s="57"/>
      <c r="OO350" s="57"/>
      <c r="OP350" s="57"/>
      <c r="OQ350" s="57"/>
      <c r="OR350" s="57"/>
      <c r="OS350" s="57"/>
      <c r="OT350" s="57"/>
      <c r="OU350" s="57"/>
      <c r="OV350" s="57"/>
      <c r="OW350" s="57"/>
      <c r="OX350" s="57"/>
      <c r="OY350" s="57"/>
      <c r="OZ350" s="57"/>
    </row>
    <row r="351" spans="1:416" ht="26.25">
      <c r="A351" s="57"/>
      <c r="B351" s="57"/>
      <c r="C351" s="57"/>
      <c r="D351" s="57"/>
      <c r="E351" s="57"/>
      <c r="F351" s="57"/>
      <c r="G351" s="87"/>
      <c r="H351" s="57"/>
      <c r="I351" s="57"/>
      <c r="J351" s="57"/>
      <c r="K351" s="57"/>
      <c r="L351" s="57"/>
      <c r="M351" s="57"/>
      <c r="N351" s="57"/>
      <c r="O351" s="57"/>
      <c r="P351" s="57"/>
      <c r="Q351" s="57"/>
      <c r="R351" s="57"/>
      <c r="S351" s="57"/>
      <c r="T351" s="57"/>
      <c r="U351" s="57"/>
      <c r="V351" s="57"/>
      <c r="W351" s="57"/>
      <c r="X351" s="57"/>
      <c r="Y351" s="57"/>
      <c r="Z351" s="57"/>
      <c r="AA351" s="57"/>
      <c r="AB351" s="57"/>
      <c r="AC351" s="57"/>
      <c r="AD351" s="57"/>
      <c r="AE351" s="57"/>
      <c r="AF351" s="57"/>
      <c r="AG351" s="57"/>
      <c r="AH351" s="57"/>
      <c r="AI351" s="57"/>
      <c r="AJ351" s="57"/>
      <c r="AK351" s="57"/>
      <c r="AL351" s="57"/>
      <c r="AM351" s="57"/>
      <c r="AN351" s="57"/>
      <c r="AO351" s="57"/>
      <c r="AP351" s="57"/>
      <c r="AQ351" s="57"/>
      <c r="AR351" s="57"/>
      <c r="AS351" s="57"/>
      <c r="AT351" s="57"/>
      <c r="AU351" s="57"/>
      <c r="AV351" s="57"/>
      <c r="AW351" s="57"/>
      <c r="AX351" s="57"/>
      <c r="AY351" s="57"/>
      <c r="AZ351" s="57"/>
      <c r="BA351" s="57"/>
      <c r="BB351" s="57"/>
      <c r="BC351" s="57"/>
      <c r="BD351" s="57"/>
      <c r="BE351" s="57"/>
      <c r="BF351" s="57"/>
      <c r="BG351" s="57"/>
      <c r="BH351" s="57"/>
      <c r="BI351" s="57"/>
      <c r="BJ351" s="57"/>
      <c r="BK351" s="57"/>
      <c r="BL351" s="57"/>
      <c r="BM351" s="57"/>
      <c r="BN351" s="57"/>
      <c r="BO351" s="57"/>
      <c r="BP351" s="57"/>
      <c r="BQ351" s="57"/>
      <c r="BR351" s="57"/>
      <c r="BS351" s="57"/>
      <c r="BT351" s="57"/>
      <c r="BU351" s="57"/>
      <c r="BV351" s="57"/>
      <c r="BW351" s="57"/>
      <c r="BX351" s="57"/>
      <c r="BY351" s="57"/>
      <c r="BZ351" s="57"/>
      <c r="CA351" s="57"/>
      <c r="CB351" s="57"/>
      <c r="CC351" s="57"/>
      <c r="CD351" s="57"/>
      <c r="CE351" s="57"/>
      <c r="CF351" s="57"/>
      <c r="CG351" s="57"/>
      <c r="CH351" s="57"/>
      <c r="CI351" s="57"/>
      <c r="CJ351" s="57"/>
      <c r="CK351" s="57"/>
      <c r="CL351" s="57"/>
      <c r="CM351" s="57"/>
      <c r="CN351" s="57"/>
      <c r="CO351" s="57"/>
      <c r="CP351" s="57"/>
      <c r="CQ351" s="57"/>
      <c r="CR351" s="57"/>
      <c r="CS351" s="57"/>
      <c r="CT351" s="57"/>
      <c r="CU351" s="57"/>
      <c r="CV351" s="57"/>
      <c r="CW351" s="57"/>
      <c r="CX351" s="57"/>
      <c r="CY351" s="57"/>
      <c r="CZ351" s="57"/>
      <c r="DA351" s="57"/>
      <c r="DB351" s="57"/>
      <c r="DC351" s="57"/>
      <c r="DD351" s="57"/>
      <c r="DE351" s="57"/>
      <c r="DF351" s="57"/>
      <c r="DG351" s="57"/>
      <c r="DH351" s="57"/>
      <c r="DI351" s="57"/>
      <c r="DJ351" s="57"/>
      <c r="DK351" s="57"/>
      <c r="DL351" s="57"/>
      <c r="DM351" s="57"/>
      <c r="DN351" s="57"/>
      <c r="DO351" s="57"/>
      <c r="DP351" s="57"/>
      <c r="DQ351" s="57"/>
      <c r="DR351" s="57"/>
      <c r="DS351" s="57"/>
      <c r="DT351" s="57"/>
      <c r="DU351" s="57"/>
      <c r="DV351" s="57"/>
      <c r="DW351" s="57"/>
      <c r="DX351" s="57"/>
      <c r="DY351" s="57"/>
      <c r="DZ351" s="57"/>
      <c r="EA351" s="57"/>
      <c r="EB351" s="57"/>
      <c r="EC351" s="57"/>
      <c r="ED351" s="57"/>
      <c r="EE351" s="57"/>
      <c r="EF351" s="57"/>
      <c r="EG351" s="57"/>
      <c r="EH351" s="57"/>
      <c r="EI351" s="57"/>
      <c r="EJ351" s="57"/>
      <c r="EK351" s="57"/>
      <c r="EL351" s="57"/>
      <c r="EM351" s="57"/>
      <c r="EN351" s="57"/>
      <c r="EO351" s="57"/>
      <c r="EP351" s="57"/>
      <c r="EQ351" s="57"/>
      <c r="ER351" s="57"/>
      <c r="ES351" s="57"/>
      <c r="ET351" s="57"/>
      <c r="EU351" s="57"/>
      <c r="EV351" s="57"/>
      <c r="EW351" s="57"/>
      <c r="EX351" s="57"/>
      <c r="EY351" s="57"/>
      <c r="EZ351" s="57"/>
      <c r="FA351" s="57"/>
      <c r="FB351" s="57"/>
      <c r="FC351" s="57"/>
      <c r="FD351" s="57"/>
      <c r="FE351" s="57"/>
      <c r="FF351" s="57"/>
      <c r="FG351" s="57"/>
      <c r="FH351" s="57"/>
      <c r="FI351" s="57"/>
      <c r="FJ351" s="57"/>
      <c r="FK351" s="57"/>
      <c r="FL351" s="57"/>
      <c r="FM351" s="57"/>
      <c r="FN351" s="57"/>
      <c r="FO351" s="57"/>
      <c r="FP351" s="57"/>
      <c r="FQ351" s="57"/>
      <c r="FR351" s="57"/>
      <c r="FS351" s="57"/>
      <c r="FT351" s="57"/>
      <c r="FU351" s="57"/>
      <c r="FV351" s="57"/>
      <c r="FW351" s="57"/>
      <c r="FX351" s="57"/>
      <c r="FY351" s="57"/>
      <c r="FZ351" s="57"/>
      <c r="GA351" s="57"/>
      <c r="GB351" s="57"/>
      <c r="GC351" s="57"/>
      <c r="GD351" s="57"/>
      <c r="GE351" s="57"/>
      <c r="GF351" s="57"/>
      <c r="GG351" s="57"/>
      <c r="GH351" s="57"/>
      <c r="GI351" s="57"/>
      <c r="GJ351" s="57"/>
      <c r="GK351" s="57"/>
      <c r="GL351" s="57"/>
      <c r="GM351" s="57"/>
      <c r="GN351" s="57"/>
      <c r="GO351" s="57"/>
      <c r="GP351" s="57"/>
      <c r="GQ351" s="57"/>
      <c r="GR351" s="57"/>
      <c r="GS351" s="57"/>
      <c r="GT351" s="57"/>
      <c r="GU351" s="57"/>
      <c r="GV351" s="57"/>
      <c r="GW351" s="57"/>
      <c r="GX351" s="57"/>
      <c r="GY351" s="57"/>
      <c r="GZ351" s="57"/>
      <c r="HA351" s="57"/>
      <c r="HB351" s="57"/>
      <c r="HC351" s="57"/>
      <c r="HD351" s="57"/>
      <c r="HE351" s="57"/>
      <c r="HF351" s="57"/>
      <c r="HG351" s="57"/>
      <c r="HH351" s="57"/>
      <c r="HI351" s="57"/>
      <c r="HJ351" s="57"/>
      <c r="HK351" s="57"/>
      <c r="HL351" s="57"/>
      <c r="HM351" s="57"/>
      <c r="HN351" s="57"/>
      <c r="HO351" s="57"/>
      <c r="HP351" s="57"/>
      <c r="HQ351" s="57"/>
      <c r="HR351" s="57"/>
      <c r="HS351" s="57"/>
      <c r="HT351" s="57"/>
      <c r="HU351" s="57"/>
      <c r="HV351" s="57"/>
      <c r="HW351" s="57"/>
      <c r="HX351" s="57"/>
      <c r="HY351" s="57"/>
      <c r="HZ351" s="57"/>
      <c r="IA351" s="57"/>
      <c r="IB351" s="57"/>
      <c r="IC351" s="57"/>
      <c r="ID351" s="57"/>
      <c r="IE351" s="57"/>
      <c r="IF351" s="57"/>
      <c r="IG351" s="57"/>
      <c r="IH351" s="57"/>
      <c r="II351" s="57"/>
      <c r="IJ351" s="57"/>
      <c r="IK351" s="57"/>
      <c r="IL351" s="57"/>
      <c r="IM351" s="57"/>
      <c r="IN351" s="57"/>
      <c r="IO351" s="57"/>
      <c r="IP351" s="57"/>
      <c r="IQ351" s="57"/>
      <c r="IR351" s="57"/>
      <c r="IS351" s="57"/>
      <c r="IT351" s="57"/>
      <c r="IU351" s="57"/>
      <c r="IV351" s="57"/>
      <c r="IW351" s="57"/>
      <c r="IX351" s="57"/>
      <c r="IY351" s="57"/>
      <c r="IZ351" s="57"/>
      <c r="JA351" s="57"/>
      <c r="JB351" s="57"/>
      <c r="JC351" s="57"/>
      <c r="JD351" s="57"/>
      <c r="JE351" s="57"/>
      <c r="JF351" s="57"/>
      <c r="JG351" s="57"/>
      <c r="JH351" s="57"/>
      <c r="JI351" s="57"/>
      <c r="JJ351" s="57"/>
      <c r="JK351" s="57"/>
      <c r="JL351" s="57"/>
      <c r="JM351" s="57"/>
      <c r="JN351" s="57"/>
      <c r="JO351" s="57"/>
      <c r="JP351" s="57"/>
      <c r="JQ351" s="57"/>
      <c r="JR351" s="57"/>
      <c r="JS351" s="57"/>
      <c r="JT351" s="57"/>
      <c r="JU351" s="57"/>
      <c r="JV351" s="57"/>
      <c r="JW351" s="57"/>
      <c r="JX351" s="57"/>
      <c r="JY351" s="57"/>
      <c r="JZ351" s="57"/>
      <c r="KA351" s="57"/>
      <c r="KB351" s="57"/>
      <c r="KC351" s="57"/>
      <c r="KD351" s="57"/>
      <c r="KE351" s="57"/>
      <c r="KF351" s="57"/>
      <c r="KG351" s="57"/>
      <c r="KH351" s="57"/>
      <c r="KI351" s="57"/>
      <c r="KJ351" s="57"/>
      <c r="KK351" s="57"/>
      <c r="KL351" s="57"/>
      <c r="KM351" s="57"/>
      <c r="KN351" s="57"/>
      <c r="KO351" s="57"/>
      <c r="KP351" s="57"/>
      <c r="KQ351" s="57"/>
      <c r="KR351" s="57"/>
      <c r="KS351" s="57"/>
      <c r="KT351" s="57"/>
      <c r="KU351" s="57"/>
      <c r="KV351" s="57"/>
      <c r="KW351" s="57"/>
      <c r="KX351" s="57"/>
      <c r="KY351" s="57"/>
      <c r="KZ351" s="57"/>
      <c r="LA351" s="57"/>
      <c r="LB351" s="57"/>
      <c r="LC351" s="57"/>
      <c r="LD351" s="57"/>
      <c r="LE351" s="57"/>
      <c r="LF351" s="57"/>
      <c r="LG351" s="57"/>
      <c r="LH351" s="57"/>
      <c r="LI351" s="57"/>
      <c r="LJ351" s="57"/>
      <c r="LK351" s="57"/>
      <c r="LL351" s="57"/>
      <c r="LM351" s="57"/>
      <c r="LN351" s="57"/>
      <c r="LO351" s="57"/>
      <c r="LP351" s="57"/>
      <c r="LQ351" s="57"/>
      <c r="LR351" s="57"/>
      <c r="LS351" s="57"/>
      <c r="LT351" s="57"/>
      <c r="LU351" s="57"/>
      <c r="LV351" s="57"/>
      <c r="LW351" s="57"/>
      <c r="LX351" s="57"/>
      <c r="LY351" s="57"/>
      <c r="LZ351" s="57"/>
      <c r="MA351" s="57"/>
      <c r="MB351" s="57"/>
      <c r="MC351" s="57"/>
      <c r="MD351" s="57"/>
      <c r="ME351" s="57"/>
      <c r="MF351" s="57"/>
      <c r="MG351" s="57"/>
      <c r="MH351" s="57"/>
      <c r="MI351" s="57"/>
      <c r="MJ351" s="57"/>
      <c r="MK351" s="57"/>
      <c r="ML351" s="57"/>
      <c r="MM351" s="57"/>
      <c r="MN351" s="57"/>
      <c r="MO351" s="57"/>
      <c r="MP351" s="57"/>
      <c r="MQ351" s="57"/>
      <c r="MR351" s="57"/>
      <c r="MS351" s="57"/>
      <c r="MT351" s="57"/>
      <c r="MU351" s="57"/>
      <c r="MV351" s="57"/>
      <c r="MW351" s="57"/>
      <c r="MX351" s="57"/>
      <c r="MY351" s="57"/>
      <c r="MZ351" s="57"/>
      <c r="NA351" s="57"/>
      <c r="NB351" s="57"/>
      <c r="NC351" s="57"/>
      <c r="ND351" s="57"/>
      <c r="NE351" s="57"/>
      <c r="NF351" s="57"/>
      <c r="NG351" s="57"/>
      <c r="NH351" s="57"/>
      <c r="NI351" s="57"/>
      <c r="NJ351" s="57"/>
      <c r="NK351" s="57"/>
      <c r="NL351" s="57"/>
      <c r="NM351" s="57"/>
      <c r="NN351" s="57"/>
      <c r="NO351" s="57"/>
      <c r="NP351" s="57"/>
      <c r="NQ351" s="57"/>
      <c r="NR351" s="57"/>
      <c r="NS351" s="57"/>
      <c r="NT351" s="57"/>
      <c r="NU351" s="57"/>
      <c r="NV351" s="57"/>
      <c r="NW351" s="57"/>
      <c r="NX351" s="57"/>
      <c r="NY351" s="57"/>
      <c r="NZ351" s="57"/>
      <c r="OA351" s="57"/>
      <c r="OB351" s="57"/>
      <c r="OC351" s="57"/>
      <c r="OD351" s="57"/>
      <c r="OE351" s="57"/>
      <c r="OF351" s="57"/>
      <c r="OG351" s="57"/>
      <c r="OH351" s="57"/>
      <c r="OI351" s="57"/>
      <c r="OJ351" s="57"/>
      <c r="OK351" s="57"/>
      <c r="OL351" s="57"/>
      <c r="OM351" s="57"/>
      <c r="ON351" s="57"/>
      <c r="OO351" s="57"/>
      <c r="OP351" s="57"/>
      <c r="OQ351" s="57"/>
      <c r="OR351" s="57"/>
      <c r="OS351" s="57"/>
      <c r="OT351" s="57"/>
      <c r="OU351" s="57"/>
      <c r="OV351" s="57"/>
      <c r="OW351" s="57"/>
      <c r="OX351" s="57"/>
      <c r="OY351" s="57"/>
      <c r="OZ351" s="57"/>
    </row>
    <row r="352" spans="1:416" ht="26.25">
      <c r="A352" s="57"/>
      <c r="B352" s="57"/>
      <c r="C352" s="57"/>
      <c r="D352" s="57"/>
      <c r="E352" s="57"/>
      <c r="F352" s="57"/>
      <c r="G352" s="87"/>
      <c r="H352" s="57"/>
      <c r="I352" s="57"/>
      <c r="J352" s="57"/>
      <c r="K352" s="57"/>
      <c r="L352" s="57"/>
      <c r="M352" s="57"/>
      <c r="N352" s="57"/>
      <c r="O352" s="57"/>
      <c r="P352" s="57"/>
      <c r="Q352" s="57"/>
      <c r="R352" s="57"/>
      <c r="S352" s="57"/>
      <c r="T352" s="57"/>
      <c r="U352" s="57"/>
      <c r="V352" s="57"/>
      <c r="W352" s="57"/>
      <c r="X352" s="57"/>
      <c r="Y352" s="57"/>
      <c r="Z352" s="57"/>
      <c r="AA352" s="57"/>
      <c r="AB352" s="57"/>
      <c r="AC352" s="57"/>
      <c r="AD352" s="57"/>
      <c r="AE352" s="57"/>
      <c r="AF352" s="57"/>
      <c r="AG352" s="57"/>
      <c r="AH352" s="57"/>
      <c r="AI352" s="57"/>
      <c r="AJ352" s="57"/>
      <c r="AK352" s="57"/>
      <c r="AL352" s="57"/>
      <c r="AM352" s="57"/>
      <c r="AN352" s="57"/>
      <c r="AO352" s="57"/>
      <c r="AP352" s="57"/>
      <c r="AQ352" s="57"/>
      <c r="AR352" s="57"/>
      <c r="AS352" s="57"/>
      <c r="AT352" s="57"/>
      <c r="AU352" s="57"/>
      <c r="AV352" s="57"/>
      <c r="AW352" s="57"/>
      <c r="AX352" s="57"/>
      <c r="AY352" s="57"/>
      <c r="AZ352" s="57"/>
      <c r="BA352" s="57"/>
      <c r="BB352" s="57"/>
      <c r="BC352" s="57"/>
      <c r="BD352" s="57"/>
      <c r="BE352" s="57"/>
      <c r="BF352" s="57"/>
      <c r="BG352" s="57"/>
      <c r="BH352" s="57"/>
      <c r="BI352" s="57"/>
      <c r="BJ352" s="57"/>
      <c r="BK352" s="57"/>
      <c r="BL352" s="57"/>
      <c r="BM352" s="57"/>
      <c r="BN352" s="57"/>
      <c r="BO352" s="57"/>
      <c r="BP352" s="57"/>
      <c r="BQ352" s="57"/>
      <c r="BR352" s="57"/>
      <c r="BS352" s="57"/>
      <c r="BT352" s="57"/>
      <c r="BU352" s="57"/>
      <c r="BV352" s="57"/>
      <c r="BW352" s="57"/>
      <c r="BX352" s="57"/>
      <c r="BY352" s="57"/>
      <c r="BZ352" s="57"/>
      <c r="CA352" s="57"/>
      <c r="CB352" s="57"/>
      <c r="CC352" s="57"/>
      <c r="CD352" s="57"/>
      <c r="CE352" s="57"/>
      <c r="CF352" s="57"/>
      <c r="CG352" s="57"/>
      <c r="CH352" s="57"/>
      <c r="CI352" s="57"/>
      <c r="CJ352" s="57"/>
      <c r="CK352" s="57"/>
      <c r="CL352" s="57"/>
      <c r="CM352" s="57"/>
      <c r="CN352" s="57"/>
      <c r="CO352" s="57"/>
      <c r="CP352" s="57"/>
      <c r="CQ352" s="57"/>
      <c r="CR352" s="57"/>
      <c r="CS352" s="57"/>
      <c r="CT352" s="57"/>
      <c r="CU352" s="57"/>
      <c r="CV352" s="57"/>
      <c r="CW352" s="57"/>
      <c r="CX352" s="57"/>
      <c r="CY352" s="57"/>
      <c r="CZ352" s="57"/>
      <c r="DA352" s="57"/>
      <c r="DB352" s="57"/>
      <c r="DC352" s="57"/>
      <c r="DD352" s="57"/>
      <c r="DE352" s="57"/>
      <c r="DF352" s="57"/>
      <c r="DG352" s="57"/>
      <c r="DH352" s="57"/>
      <c r="DI352" s="57"/>
      <c r="DJ352" s="57"/>
      <c r="DK352" s="57"/>
      <c r="DL352" s="57"/>
      <c r="DM352" s="57"/>
      <c r="DN352" s="57"/>
      <c r="DO352" s="57"/>
      <c r="DP352" s="57"/>
      <c r="DQ352" s="57"/>
      <c r="DR352" s="57"/>
      <c r="DS352" s="57"/>
      <c r="DT352" s="57"/>
      <c r="DU352" s="57"/>
      <c r="DV352" s="57"/>
      <c r="DW352" s="57"/>
      <c r="DX352" s="57"/>
      <c r="DY352" s="57"/>
      <c r="DZ352" s="57"/>
      <c r="EA352" s="57"/>
      <c r="EB352" s="57"/>
      <c r="EC352" s="57"/>
      <c r="ED352" s="57"/>
      <c r="EE352" s="57"/>
      <c r="EF352" s="57"/>
      <c r="EG352" s="57"/>
      <c r="EH352" s="57"/>
      <c r="EI352" s="57"/>
      <c r="EJ352" s="57"/>
      <c r="EK352" s="57"/>
      <c r="EL352" s="57"/>
      <c r="EM352" s="57"/>
      <c r="EN352" s="57"/>
      <c r="EO352" s="57"/>
      <c r="EP352" s="57"/>
      <c r="EQ352" s="57"/>
      <c r="ER352" s="57"/>
      <c r="ES352" s="57"/>
      <c r="ET352" s="57"/>
      <c r="EU352" s="57"/>
      <c r="EV352" s="57"/>
      <c r="EW352" s="57"/>
      <c r="EX352" s="57"/>
      <c r="EY352" s="57"/>
      <c r="EZ352" s="57"/>
      <c r="FA352" s="57"/>
      <c r="FB352" s="57"/>
      <c r="FC352" s="57"/>
      <c r="FD352" s="57"/>
      <c r="FE352" s="57"/>
      <c r="FF352" s="57"/>
      <c r="FG352" s="57"/>
      <c r="FH352" s="57"/>
      <c r="FI352" s="57"/>
      <c r="FJ352" s="57"/>
      <c r="FK352" s="57"/>
      <c r="FL352" s="57"/>
      <c r="FM352" s="57"/>
      <c r="FN352" s="57"/>
      <c r="FO352" s="57"/>
      <c r="FP352" s="57"/>
      <c r="FQ352" s="57"/>
      <c r="FR352" s="57"/>
      <c r="FS352" s="57"/>
      <c r="FT352" s="57"/>
      <c r="FU352" s="57"/>
      <c r="FV352" s="57"/>
      <c r="FW352" s="57"/>
      <c r="FX352" s="57"/>
      <c r="FY352" s="57"/>
      <c r="FZ352" s="57"/>
      <c r="GA352" s="57"/>
      <c r="GB352" s="57"/>
      <c r="GC352" s="57"/>
      <c r="GD352" s="57"/>
      <c r="GE352" s="57"/>
      <c r="GF352" s="57"/>
      <c r="GG352" s="57"/>
      <c r="GH352" s="57"/>
      <c r="GI352" s="57"/>
      <c r="GJ352" s="57"/>
      <c r="GK352" s="57"/>
      <c r="GL352" s="57"/>
      <c r="GM352" s="57"/>
      <c r="GN352" s="57"/>
      <c r="GO352" s="57"/>
      <c r="GP352" s="57"/>
      <c r="GQ352" s="57"/>
      <c r="GR352" s="57"/>
      <c r="GS352" s="57"/>
      <c r="GT352" s="57"/>
      <c r="GU352" s="57"/>
      <c r="GV352" s="57"/>
      <c r="GW352" s="57"/>
      <c r="GX352" s="57"/>
      <c r="GY352" s="57"/>
      <c r="GZ352" s="57"/>
      <c r="HA352" s="57"/>
      <c r="HB352" s="57"/>
      <c r="HC352" s="57"/>
      <c r="HD352" s="57"/>
      <c r="HE352" s="57"/>
      <c r="HF352" s="57"/>
      <c r="HG352" s="57"/>
      <c r="HH352" s="57"/>
      <c r="HI352" s="57"/>
      <c r="HJ352" s="57"/>
      <c r="HK352" s="57"/>
      <c r="HL352" s="57"/>
      <c r="HM352" s="57"/>
      <c r="HN352" s="57"/>
      <c r="HO352" s="57"/>
      <c r="HP352" s="57"/>
      <c r="HQ352" s="57"/>
      <c r="HR352" s="57"/>
      <c r="HS352" s="57"/>
      <c r="HT352" s="57"/>
      <c r="HU352" s="57"/>
      <c r="HV352" s="57"/>
      <c r="HW352" s="57"/>
      <c r="HX352" s="57"/>
      <c r="HY352" s="57"/>
      <c r="HZ352" s="57"/>
      <c r="IA352" s="57"/>
      <c r="IB352" s="57"/>
      <c r="IC352" s="57"/>
      <c r="ID352" s="57"/>
      <c r="IE352" s="57"/>
      <c r="IF352" s="57"/>
      <c r="IG352" s="57"/>
      <c r="IH352" s="57"/>
      <c r="II352" s="57"/>
      <c r="IJ352" s="57"/>
      <c r="IK352" s="57"/>
      <c r="IL352" s="57"/>
      <c r="IM352" s="57"/>
      <c r="IN352" s="57"/>
      <c r="IO352" s="57"/>
      <c r="IP352" s="57"/>
      <c r="IQ352" s="57"/>
      <c r="IR352" s="57"/>
      <c r="IS352" s="57"/>
      <c r="IT352" s="57"/>
      <c r="IU352" s="57"/>
      <c r="IV352" s="57"/>
      <c r="IW352" s="57"/>
      <c r="IX352" s="57"/>
      <c r="IY352" s="57"/>
      <c r="IZ352" s="57"/>
      <c r="JA352" s="57"/>
      <c r="JB352" s="57"/>
      <c r="JC352" s="57"/>
      <c r="JD352" s="57"/>
      <c r="JE352" s="57"/>
      <c r="JF352" s="57"/>
      <c r="JG352" s="57"/>
      <c r="JH352" s="57"/>
      <c r="JI352" s="57"/>
      <c r="JJ352" s="57"/>
      <c r="JK352" s="57"/>
      <c r="JL352" s="57"/>
      <c r="JM352" s="57"/>
      <c r="JN352" s="57"/>
      <c r="JO352" s="57"/>
      <c r="JP352" s="57"/>
      <c r="JQ352" s="57"/>
      <c r="JR352" s="57"/>
      <c r="JS352" s="57"/>
      <c r="JT352" s="57"/>
      <c r="JU352" s="57"/>
      <c r="JV352" s="57"/>
      <c r="JW352" s="57"/>
      <c r="JX352" s="57"/>
      <c r="JY352" s="57"/>
      <c r="JZ352" s="57"/>
      <c r="KA352" s="57"/>
      <c r="KB352" s="57"/>
      <c r="KC352" s="57"/>
      <c r="KD352" s="57"/>
      <c r="KE352" s="57"/>
      <c r="KF352" s="57"/>
      <c r="KG352" s="57"/>
      <c r="KH352" s="57"/>
      <c r="KI352" s="57"/>
      <c r="KJ352" s="57"/>
      <c r="KK352" s="57"/>
      <c r="KL352" s="57"/>
      <c r="KM352" s="57"/>
      <c r="KN352" s="57"/>
      <c r="KO352" s="57"/>
      <c r="KP352" s="57"/>
      <c r="KQ352" s="57"/>
      <c r="KR352" s="57"/>
      <c r="KS352" s="57"/>
      <c r="KT352" s="57"/>
      <c r="KU352" s="57"/>
      <c r="KV352" s="57"/>
      <c r="KW352" s="57"/>
      <c r="KX352" s="57"/>
      <c r="KY352" s="57"/>
      <c r="KZ352" s="57"/>
      <c r="LA352" s="57"/>
      <c r="LB352" s="57"/>
      <c r="LC352" s="57"/>
      <c r="LD352" s="57"/>
      <c r="LE352" s="57"/>
      <c r="LF352" s="57"/>
      <c r="LG352" s="57"/>
      <c r="LH352" s="57"/>
      <c r="LI352" s="57"/>
      <c r="LJ352" s="57"/>
      <c r="LK352" s="57"/>
      <c r="LL352" s="57"/>
      <c r="LM352" s="57"/>
      <c r="LN352" s="57"/>
      <c r="LO352" s="57"/>
      <c r="LP352" s="57"/>
      <c r="LQ352" s="57"/>
      <c r="LR352" s="57"/>
      <c r="LS352" s="57"/>
      <c r="LT352" s="57"/>
      <c r="LU352" s="57"/>
      <c r="LV352" s="57"/>
      <c r="LW352" s="57"/>
      <c r="LX352" s="57"/>
      <c r="LY352" s="57"/>
      <c r="LZ352" s="57"/>
      <c r="MA352" s="57"/>
      <c r="MB352" s="57"/>
      <c r="MC352" s="57"/>
      <c r="MD352" s="57"/>
      <c r="ME352" s="57"/>
      <c r="MF352" s="57"/>
      <c r="MG352" s="57"/>
      <c r="MH352" s="57"/>
      <c r="MI352" s="57"/>
      <c r="MJ352" s="57"/>
      <c r="MK352" s="57"/>
      <c r="ML352" s="57"/>
      <c r="MM352" s="57"/>
      <c r="MN352" s="57"/>
      <c r="MO352" s="57"/>
      <c r="MP352" s="57"/>
      <c r="MQ352" s="57"/>
      <c r="MR352" s="57"/>
      <c r="MS352" s="57"/>
      <c r="MT352" s="57"/>
      <c r="MU352" s="57"/>
      <c r="MV352" s="57"/>
      <c r="MW352" s="57"/>
      <c r="MX352" s="57"/>
      <c r="MY352" s="57"/>
      <c r="MZ352" s="57"/>
      <c r="NA352" s="57"/>
      <c r="NB352" s="57"/>
      <c r="NC352" s="57"/>
      <c r="ND352" s="57"/>
      <c r="NE352" s="57"/>
      <c r="NF352" s="57"/>
      <c r="NG352" s="57"/>
      <c r="NH352" s="57"/>
      <c r="NI352" s="57"/>
      <c r="NJ352" s="57"/>
      <c r="NK352" s="57"/>
      <c r="NL352" s="57"/>
      <c r="NM352" s="57"/>
      <c r="NN352" s="57"/>
      <c r="NO352" s="57"/>
      <c r="NP352" s="57"/>
      <c r="NQ352" s="57"/>
      <c r="NR352" s="57"/>
      <c r="NS352" s="57"/>
      <c r="NT352" s="57"/>
      <c r="NU352" s="57"/>
      <c r="NV352" s="57"/>
      <c r="NW352" s="57"/>
      <c r="NX352" s="57"/>
      <c r="NY352" s="57"/>
      <c r="NZ352" s="57"/>
      <c r="OA352" s="57"/>
      <c r="OB352" s="57"/>
      <c r="OC352" s="57"/>
      <c r="OD352" s="57"/>
      <c r="OE352" s="57"/>
      <c r="OF352" s="57"/>
      <c r="OG352" s="57"/>
      <c r="OH352" s="57"/>
      <c r="OI352" s="57"/>
      <c r="OJ352" s="57"/>
      <c r="OK352" s="57"/>
      <c r="OL352" s="57"/>
      <c r="OM352" s="57"/>
      <c r="ON352" s="57"/>
      <c r="OO352" s="57"/>
      <c r="OP352" s="57"/>
      <c r="OQ352" s="57"/>
      <c r="OR352" s="57"/>
      <c r="OS352" s="57"/>
      <c r="OT352" s="57"/>
      <c r="OU352" s="57"/>
      <c r="OV352" s="57"/>
      <c r="OW352" s="57"/>
      <c r="OX352" s="57"/>
      <c r="OY352" s="57"/>
      <c r="OZ352" s="57"/>
    </row>
    <row r="353" spans="1:416" ht="26.25">
      <c r="A353" s="57"/>
      <c r="B353" s="57"/>
      <c r="C353" s="57"/>
      <c r="D353" s="57"/>
      <c r="E353" s="57"/>
      <c r="F353" s="57"/>
      <c r="G353" s="87"/>
      <c r="H353" s="57"/>
      <c r="I353" s="57"/>
      <c r="J353" s="57"/>
      <c r="K353" s="57"/>
      <c r="L353" s="57"/>
      <c r="M353" s="57"/>
      <c r="N353" s="57"/>
      <c r="O353" s="57"/>
      <c r="P353" s="57"/>
      <c r="Q353" s="57"/>
      <c r="R353" s="57"/>
      <c r="S353" s="57"/>
      <c r="T353" s="57"/>
      <c r="U353" s="57"/>
      <c r="V353" s="57"/>
      <c r="W353" s="57"/>
      <c r="X353" s="57"/>
      <c r="Y353" s="57"/>
      <c r="Z353" s="57"/>
      <c r="AA353" s="57"/>
      <c r="AB353" s="57"/>
      <c r="AC353" s="57"/>
      <c r="AD353" s="57"/>
      <c r="AE353" s="57"/>
      <c r="AF353" s="57"/>
      <c r="AG353" s="57"/>
      <c r="AH353" s="57"/>
      <c r="AI353" s="57"/>
      <c r="AJ353" s="57"/>
      <c r="AK353" s="57"/>
      <c r="AL353" s="57"/>
      <c r="AM353" s="57"/>
      <c r="AN353" s="57"/>
      <c r="AO353" s="57"/>
      <c r="AP353" s="57"/>
      <c r="AQ353" s="57"/>
      <c r="AR353" s="57"/>
      <c r="AS353" s="57"/>
      <c r="AT353" s="57"/>
      <c r="AU353" s="57"/>
      <c r="AV353" s="57"/>
      <c r="AW353" s="57"/>
      <c r="AX353" s="57"/>
      <c r="AY353" s="57"/>
      <c r="AZ353" s="57"/>
      <c r="BA353" s="57"/>
      <c r="BB353" s="57"/>
      <c r="BC353" s="57"/>
      <c r="BD353" s="57"/>
      <c r="BE353" s="57"/>
      <c r="BF353" s="57"/>
      <c r="BG353" s="57"/>
      <c r="BH353" s="57"/>
      <c r="BI353" s="57"/>
      <c r="BJ353" s="57"/>
      <c r="BK353" s="57"/>
      <c r="BL353" s="57"/>
      <c r="BM353" s="57"/>
      <c r="BN353" s="57"/>
      <c r="BO353" s="57"/>
      <c r="BP353" s="57"/>
      <c r="BQ353" s="57"/>
      <c r="BR353" s="57"/>
      <c r="BS353" s="57"/>
      <c r="BT353" s="57"/>
      <c r="BU353" s="57"/>
      <c r="BV353" s="57"/>
      <c r="BW353" s="57"/>
      <c r="BX353" s="57"/>
      <c r="BY353" s="57"/>
      <c r="BZ353" s="57"/>
      <c r="CA353" s="57"/>
      <c r="CB353" s="57"/>
      <c r="CC353" s="57"/>
      <c r="CD353" s="57"/>
      <c r="CE353" s="57"/>
      <c r="CF353" s="57"/>
      <c r="CG353" s="57"/>
      <c r="CH353" s="57"/>
      <c r="CI353" s="57"/>
      <c r="CJ353" s="57"/>
      <c r="CK353" s="57"/>
      <c r="CL353" s="57"/>
      <c r="CM353" s="57"/>
      <c r="CN353" s="57"/>
      <c r="CO353" s="57"/>
      <c r="CP353" s="57"/>
      <c r="CQ353" s="57"/>
      <c r="CR353" s="57"/>
      <c r="CS353" s="57"/>
      <c r="CT353" s="57"/>
      <c r="CU353" s="57"/>
      <c r="CV353" s="57"/>
      <c r="CW353" s="57"/>
      <c r="CX353" s="57"/>
      <c r="CY353" s="57"/>
      <c r="CZ353" s="57"/>
      <c r="DA353" s="57"/>
      <c r="DB353" s="57"/>
      <c r="DC353" s="57"/>
      <c r="DD353" s="57"/>
      <c r="DE353" s="57"/>
      <c r="DF353" s="57"/>
      <c r="DG353" s="57"/>
      <c r="DH353" s="57"/>
      <c r="DI353" s="57"/>
      <c r="DJ353" s="57"/>
      <c r="DK353" s="57"/>
      <c r="DL353" s="57"/>
      <c r="DM353" s="57"/>
      <c r="DN353" s="57"/>
      <c r="DO353" s="57"/>
      <c r="DP353" s="57"/>
      <c r="DQ353" s="57"/>
      <c r="DR353" s="57"/>
      <c r="DS353" s="57"/>
      <c r="DT353" s="57"/>
      <c r="DU353" s="57"/>
      <c r="DV353" s="57"/>
      <c r="DW353" s="57"/>
      <c r="DX353" s="57"/>
      <c r="DY353" s="57"/>
      <c r="DZ353" s="57"/>
      <c r="EA353" s="57"/>
      <c r="EB353" s="57"/>
      <c r="EC353" s="57"/>
      <c r="ED353" s="57"/>
      <c r="EE353" s="57"/>
      <c r="EF353" s="57"/>
      <c r="EG353" s="57"/>
      <c r="EH353" s="57"/>
      <c r="EI353" s="57"/>
      <c r="EJ353" s="57"/>
      <c r="EK353" s="57"/>
      <c r="EL353" s="57"/>
      <c r="EM353" s="57"/>
      <c r="EN353" s="57"/>
      <c r="EO353" s="57"/>
      <c r="EP353" s="57"/>
      <c r="EQ353" s="57"/>
      <c r="ER353" s="57"/>
      <c r="ES353" s="57"/>
      <c r="ET353" s="57"/>
      <c r="EU353" s="57"/>
      <c r="EV353" s="57"/>
      <c r="EW353" s="57"/>
      <c r="EX353" s="57"/>
      <c r="EY353" s="57"/>
      <c r="EZ353" s="57"/>
      <c r="FA353" s="57"/>
      <c r="FB353" s="57"/>
      <c r="FC353" s="57"/>
      <c r="FD353" s="57"/>
      <c r="FE353" s="57"/>
      <c r="FF353" s="57"/>
      <c r="FG353" s="57"/>
      <c r="FH353" s="57"/>
      <c r="FI353" s="57"/>
      <c r="FJ353" s="57"/>
      <c r="FK353" s="57"/>
      <c r="FL353" s="57"/>
      <c r="FM353" s="57"/>
      <c r="FN353" s="57"/>
      <c r="FO353" s="57"/>
      <c r="FP353" s="57"/>
      <c r="FQ353" s="57"/>
      <c r="FR353" s="57"/>
      <c r="FS353" s="57"/>
      <c r="FT353" s="57"/>
      <c r="FU353" s="57"/>
      <c r="FV353" s="57"/>
      <c r="FW353" s="57"/>
      <c r="FX353" s="57"/>
      <c r="FY353" s="57"/>
      <c r="FZ353" s="57"/>
      <c r="GA353" s="57"/>
      <c r="GB353" s="57"/>
      <c r="GC353" s="57"/>
      <c r="GD353" s="57"/>
      <c r="GE353" s="57"/>
      <c r="GF353" s="57"/>
      <c r="GG353" s="57"/>
      <c r="GH353" s="57"/>
      <c r="GI353" s="57"/>
      <c r="GJ353" s="57"/>
      <c r="GK353" s="57"/>
      <c r="GL353" s="57"/>
      <c r="GM353" s="57"/>
      <c r="GN353" s="57"/>
      <c r="GO353" s="57"/>
      <c r="GP353" s="57"/>
      <c r="GQ353" s="57"/>
      <c r="GR353" s="57"/>
      <c r="GS353" s="57"/>
      <c r="GT353" s="57"/>
      <c r="GU353" s="57"/>
      <c r="GV353" s="57"/>
      <c r="GW353" s="57"/>
      <c r="GX353" s="57"/>
      <c r="GY353" s="57"/>
      <c r="GZ353" s="57"/>
      <c r="HA353" s="57"/>
      <c r="HB353" s="57"/>
      <c r="HC353" s="57"/>
      <c r="HD353" s="57"/>
      <c r="HE353" s="57"/>
      <c r="HF353" s="57"/>
      <c r="HG353" s="57"/>
      <c r="HH353" s="57"/>
      <c r="HI353" s="57"/>
      <c r="HJ353" s="57"/>
      <c r="HK353" s="57"/>
      <c r="HL353" s="57"/>
      <c r="HM353" s="57"/>
      <c r="HN353" s="57"/>
      <c r="HO353" s="57"/>
      <c r="HP353" s="57"/>
      <c r="HQ353" s="57"/>
      <c r="HR353" s="57"/>
      <c r="HS353" s="57"/>
      <c r="HT353" s="57"/>
      <c r="HU353" s="57"/>
      <c r="HV353" s="57"/>
      <c r="HW353" s="57"/>
      <c r="HX353" s="57"/>
      <c r="HY353" s="57"/>
      <c r="HZ353" s="57"/>
      <c r="IA353" s="57"/>
      <c r="IB353" s="57"/>
      <c r="IC353" s="57"/>
      <c r="ID353" s="57"/>
      <c r="IE353" s="57"/>
      <c r="IF353" s="57"/>
      <c r="IG353" s="57"/>
      <c r="IH353" s="57"/>
      <c r="II353" s="57"/>
      <c r="IJ353" s="57"/>
      <c r="IK353" s="57"/>
      <c r="IL353" s="57"/>
      <c r="IM353" s="57"/>
      <c r="IN353" s="57"/>
      <c r="IO353" s="57"/>
      <c r="IP353" s="57"/>
      <c r="IQ353" s="57"/>
      <c r="IR353" s="57"/>
      <c r="IS353" s="57"/>
      <c r="IT353" s="57"/>
      <c r="IU353" s="57"/>
      <c r="IV353" s="57"/>
      <c r="IW353" s="57"/>
      <c r="IX353" s="57"/>
      <c r="IY353" s="57"/>
      <c r="IZ353" s="57"/>
      <c r="JA353" s="57"/>
      <c r="JB353" s="57"/>
      <c r="JC353" s="57"/>
      <c r="JD353" s="57"/>
      <c r="JE353" s="57"/>
      <c r="JF353" s="57"/>
      <c r="JG353" s="57"/>
      <c r="JH353" s="57"/>
      <c r="JI353" s="57"/>
      <c r="JJ353" s="57"/>
      <c r="JK353" s="57"/>
      <c r="JL353" s="57"/>
      <c r="JM353" s="57"/>
      <c r="JN353" s="57"/>
      <c r="JO353" s="57"/>
      <c r="JP353" s="57"/>
      <c r="JQ353" s="57"/>
      <c r="JR353" s="57"/>
      <c r="JS353" s="57"/>
      <c r="JT353" s="57"/>
      <c r="JU353" s="57"/>
      <c r="JV353" s="57"/>
      <c r="JW353" s="57"/>
      <c r="JX353" s="57"/>
      <c r="JY353" s="57"/>
      <c r="JZ353" s="57"/>
      <c r="KA353" s="57"/>
      <c r="KB353" s="57"/>
      <c r="KC353" s="57"/>
      <c r="KD353" s="57"/>
      <c r="KE353" s="57"/>
      <c r="KF353" s="57"/>
      <c r="KG353" s="57"/>
      <c r="KH353" s="57"/>
      <c r="KI353" s="57"/>
      <c r="KJ353" s="57"/>
      <c r="KK353" s="57"/>
      <c r="KL353" s="57"/>
      <c r="KM353" s="57"/>
      <c r="KN353" s="57"/>
      <c r="KO353" s="57"/>
      <c r="KP353" s="57"/>
      <c r="KQ353" s="57"/>
      <c r="KR353" s="57"/>
      <c r="KS353" s="57"/>
      <c r="KT353" s="57"/>
      <c r="KU353" s="57"/>
      <c r="KV353" s="57"/>
      <c r="KW353" s="57"/>
      <c r="KX353" s="57"/>
      <c r="KY353" s="57"/>
      <c r="KZ353" s="57"/>
      <c r="LA353" s="57"/>
      <c r="LB353" s="57"/>
      <c r="LC353" s="57"/>
      <c r="LD353" s="57"/>
      <c r="LE353" s="57"/>
      <c r="LF353" s="57"/>
      <c r="LG353" s="57"/>
      <c r="LH353" s="57"/>
      <c r="LI353" s="57"/>
      <c r="LJ353" s="57"/>
      <c r="LK353" s="57"/>
      <c r="LL353" s="57"/>
      <c r="LM353" s="57"/>
      <c r="LN353" s="57"/>
      <c r="LO353" s="57"/>
      <c r="LP353" s="57"/>
      <c r="LQ353" s="57"/>
      <c r="LR353" s="57"/>
      <c r="LS353" s="57"/>
      <c r="LT353" s="57"/>
      <c r="LU353" s="57"/>
      <c r="LV353" s="57"/>
      <c r="LW353" s="57"/>
      <c r="LX353" s="57"/>
      <c r="LY353" s="57"/>
      <c r="LZ353" s="57"/>
      <c r="MA353" s="57"/>
      <c r="MB353" s="57"/>
      <c r="MC353" s="57"/>
      <c r="MD353" s="57"/>
      <c r="ME353" s="57"/>
      <c r="MF353" s="57"/>
      <c r="MG353" s="57"/>
      <c r="MH353" s="57"/>
      <c r="MI353" s="57"/>
      <c r="MJ353" s="57"/>
      <c r="MK353" s="57"/>
      <c r="ML353" s="57"/>
      <c r="MM353" s="57"/>
      <c r="MN353" s="57"/>
      <c r="MO353" s="57"/>
      <c r="MP353" s="57"/>
      <c r="MQ353" s="57"/>
      <c r="MR353" s="57"/>
      <c r="MS353" s="57"/>
      <c r="MT353" s="57"/>
      <c r="MU353" s="57"/>
      <c r="MV353" s="57"/>
      <c r="MW353" s="57"/>
      <c r="MX353" s="57"/>
      <c r="MY353" s="57"/>
      <c r="MZ353" s="57"/>
      <c r="NA353" s="57"/>
      <c r="NB353" s="57"/>
      <c r="NC353" s="57"/>
      <c r="ND353" s="57"/>
      <c r="NE353" s="57"/>
      <c r="NF353" s="57"/>
      <c r="NG353" s="57"/>
      <c r="NH353" s="57"/>
      <c r="NI353" s="57"/>
      <c r="NJ353" s="57"/>
      <c r="NK353" s="57"/>
      <c r="NL353" s="57"/>
      <c r="NM353" s="57"/>
      <c r="NN353" s="57"/>
      <c r="NO353" s="57"/>
      <c r="NP353" s="57"/>
      <c r="NQ353" s="57"/>
      <c r="NR353" s="57"/>
      <c r="NS353" s="57"/>
      <c r="NT353" s="57"/>
      <c r="NU353" s="57"/>
      <c r="NV353" s="57"/>
      <c r="NW353" s="57"/>
      <c r="NX353" s="57"/>
      <c r="NY353" s="57"/>
      <c r="NZ353" s="57"/>
      <c r="OA353" s="57"/>
      <c r="OB353" s="57"/>
      <c r="OC353" s="57"/>
      <c r="OD353" s="57"/>
      <c r="OE353" s="57"/>
      <c r="OF353" s="57"/>
      <c r="OG353" s="57"/>
      <c r="OH353" s="57"/>
      <c r="OI353" s="57"/>
      <c r="OJ353" s="57"/>
      <c r="OK353" s="57"/>
      <c r="OL353" s="57"/>
      <c r="OM353" s="57"/>
      <c r="ON353" s="57"/>
      <c r="OO353" s="57"/>
      <c r="OP353" s="57"/>
      <c r="OQ353" s="57"/>
      <c r="OR353" s="57"/>
      <c r="OS353" s="57"/>
      <c r="OT353" s="57"/>
      <c r="OU353" s="57"/>
      <c r="OV353" s="57"/>
      <c r="OW353" s="57"/>
      <c r="OX353" s="57"/>
      <c r="OY353" s="57"/>
      <c r="OZ353" s="57"/>
    </row>
    <row r="354" spans="1:416" ht="26.25">
      <c r="A354" s="57"/>
      <c r="B354" s="57"/>
      <c r="C354" s="57"/>
      <c r="D354" s="57"/>
      <c r="E354" s="57"/>
      <c r="F354" s="57"/>
      <c r="G354" s="87"/>
      <c r="H354" s="57"/>
      <c r="I354" s="57"/>
      <c r="J354" s="57"/>
      <c r="K354" s="57"/>
      <c r="L354" s="57"/>
      <c r="M354" s="57"/>
      <c r="N354" s="57"/>
      <c r="O354" s="57"/>
      <c r="P354" s="57"/>
      <c r="Q354" s="57"/>
      <c r="R354" s="57"/>
      <c r="S354" s="57"/>
      <c r="T354" s="57"/>
      <c r="U354" s="57"/>
      <c r="V354" s="57"/>
      <c r="W354" s="57"/>
      <c r="X354" s="57"/>
      <c r="Y354" s="57"/>
      <c r="Z354" s="57"/>
      <c r="AA354" s="57"/>
      <c r="AB354" s="57"/>
      <c r="AC354" s="57"/>
      <c r="AD354" s="57"/>
      <c r="AE354" s="57"/>
      <c r="AF354" s="57"/>
      <c r="AG354" s="57"/>
      <c r="AH354" s="57"/>
      <c r="AI354" s="57"/>
      <c r="AJ354" s="57"/>
      <c r="AK354" s="57"/>
      <c r="AL354" s="57"/>
      <c r="AM354" s="57"/>
      <c r="AN354" s="57"/>
      <c r="AO354" s="57"/>
      <c r="AP354" s="57"/>
      <c r="AQ354" s="57"/>
      <c r="AR354" s="57"/>
      <c r="AS354" s="57"/>
      <c r="AT354" s="57"/>
      <c r="AU354" s="57"/>
      <c r="AV354" s="57"/>
      <c r="AW354" s="57"/>
      <c r="AX354" s="57"/>
      <c r="AY354" s="57"/>
      <c r="AZ354" s="57"/>
      <c r="BA354" s="57"/>
      <c r="BB354" s="57"/>
      <c r="BC354" s="57"/>
      <c r="BD354" s="57"/>
      <c r="BE354" s="57"/>
      <c r="BF354" s="57"/>
      <c r="BG354" s="57"/>
      <c r="BH354" s="57"/>
      <c r="BI354" s="57"/>
      <c r="BJ354" s="57"/>
      <c r="BK354" s="57"/>
      <c r="BL354" s="57"/>
      <c r="BM354" s="57"/>
      <c r="BN354" s="57"/>
      <c r="BO354" s="57"/>
      <c r="BP354" s="57"/>
      <c r="BQ354" s="57"/>
      <c r="BR354" s="57"/>
      <c r="BS354" s="57"/>
      <c r="BT354" s="57"/>
      <c r="BU354" s="57"/>
      <c r="BV354" s="57"/>
      <c r="BW354" s="57"/>
      <c r="BX354" s="57"/>
      <c r="BY354" s="57"/>
      <c r="BZ354" s="57"/>
      <c r="CA354" s="57"/>
      <c r="CB354" s="57"/>
      <c r="CC354" s="57"/>
      <c r="CD354" s="57"/>
      <c r="CE354" s="57"/>
      <c r="CF354" s="57"/>
      <c r="CG354" s="57"/>
      <c r="CH354" s="57"/>
      <c r="CI354" s="57"/>
      <c r="CJ354" s="57"/>
      <c r="CK354" s="57"/>
      <c r="CL354" s="57"/>
      <c r="CM354" s="57"/>
      <c r="CN354" s="57"/>
      <c r="CO354" s="57"/>
      <c r="CP354" s="57"/>
      <c r="CQ354" s="57"/>
      <c r="CR354" s="57"/>
      <c r="CS354" s="57"/>
      <c r="CT354" s="57"/>
      <c r="CU354" s="57"/>
      <c r="CV354" s="57"/>
      <c r="CW354" s="57"/>
      <c r="CX354" s="57"/>
      <c r="CY354" s="57"/>
      <c r="CZ354" s="57"/>
      <c r="DA354" s="57"/>
      <c r="DB354" s="57"/>
      <c r="DC354" s="57"/>
      <c r="DD354" s="57"/>
      <c r="DE354" s="57"/>
      <c r="DF354" s="57"/>
      <c r="DG354" s="57"/>
      <c r="DH354" s="57"/>
      <c r="DI354" s="57"/>
      <c r="DJ354" s="57"/>
      <c r="DK354" s="57"/>
      <c r="DL354" s="57"/>
      <c r="DM354" s="57"/>
      <c r="DN354" s="57"/>
      <c r="DO354" s="57"/>
      <c r="DP354" s="57"/>
      <c r="DQ354" s="57"/>
      <c r="DR354" s="57"/>
      <c r="DS354" s="57"/>
      <c r="DT354" s="57"/>
      <c r="DU354" s="57"/>
      <c r="DV354" s="57"/>
      <c r="DW354" s="57"/>
      <c r="DX354" s="57"/>
      <c r="DY354" s="57"/>
      <c r="DZ354" s="57"/>
      <c r="EA354" s="57"/>
      <c r="EB354" s="57"/>
      <c r="EC354" s="57"/>
      <c r="ED354" s="57"/>
      <c r="EE354" s="57"/>
      <c r="EF354" s="57"/>
      <c r="EG354" s="57"/>
      <c r="EH354" s="57"/>
      <c r="EI354" s="57"/>
      <c r="EJ354" s="57"/>
      <c r="EK354" s="57"/>
      <c r="EL354" s="57"/>
      <c r="EM354" s="57"/>
      <c r="EN354" s="57"/>
      <c r="EO354" s="57"/>
      <c r="EP354" s="57"/>
      <c r="EQ354" s="57"/>
      <c r="ER354" s="57"/>
      <c r="ES354" s="57"/>
      <c r="ET354" s="57"/>
      <c r="EU354" s="57"/>
      <c r="EV354" s="57"/>
      <c r="EW354" s="57"/>
      <c r="EX354" s="57"/>
      <c r="EY354" s="57"/>
      <c r="EZ354" s="57"/>
      <c r="FA354" s="57"/>
      <c r="FB354" s="57"/>
      <c r="FC354" s="57"/>
      <c r="FD354" s="57"/>
      <c r="FE354" s="57"/>
      <c r="FF354" s="57"/>
      <c r="FG354" s="57"/>
      <c r="FH354" s="57"/>
      <c r="FI354" s="57"/>
      <c r="FJ354" s="57"/>
      <c r="FK354" s="57"/>
      <c r="FL354" s="57"/>
      <c r="FM354" s="57"/>
      <c r="FN354" s="57"/>
      <c r="FO354" s="57"/>
      <c r="FP354" s="57"/>
      <c r="FQ354" s="57"/>
      <c r="FR354" s="57"/>
      <c r="FS354" s="57"/>
      <c r="FT354" s="57"/>
      <c r="FU354" s="57"/>
      <c r="FV354" s="57"/>
      <c r="FW354" s="57"/>
      <c r="FX354" s="57"/>
      <c r="FY354" s="57"/>
      <c r="FZ354" s="57"/>
      <c r="GA354" s="57"/>
      <c r="GB354" s="57"/>
      <c r="GC354" s="57"/>
      <c r="GD354" s="57"/>
      <c r="GE354" s="57"/>
      <c r="GF354" s="57"/>
      <c r="GG354" s="57"/>
      <c r="GH354" s="57"/>
      <c r="GI354" s="57"/>
      <c r="GJ354" s="57"/>
      <c r="GK354" s="57"/>
      <c r="GL354" s="57"/>
      <c r="GM354" s="57"/>
      <c r="GN354" s="57"/>
      <c r="GO354" s="57"/>
      <c r="GP354" s="57"/>
      <c r="GQ354" s="57"/>
      <c r="GR354" s="57"/>
      <c r="GS354" s="57"/>
      <c r="GT354" s="57"/>
      <c r="GU354" s="57"/>
      <c r="GV354" s="57"/>
      <c r="GW354" s="57"/>
      <c r="GX354" s="57"/>
      <c r="GY354" s="57"/>
      <c r="GZ354" s="57"/>
      <c r="HA354" s="57"/>
      <c r="HB354" s="57"/>
      <c r="HC354" s="57"/>
      <c r="HD354" s="57"/>
      <c r="HE354" s="57"/>
      <c r="HF354" s="57"/>
      <c r="HG354" s="57"/>
      <c r="HH354" s="57"/>
      <c r="HI354" s="57"/>
      <c r="HJ354" s="57"/>
      <c r="HK354" s="57"/>
      <c r="HL354" s="57"/>
      <c r="HM354" s="57"/>
      <c r="HN354" s="57"/>
      <c r="HO354" s="57"/>
      <c r="HP354" s="57"/>
      <c r="HQ354" s="57"/>
      <c r="HR354" s="57"/>
      <c r="HS354" s="57"/>
      <c r="HT354" s="57"/>
      <c r="HU354" s="57"/>
      <c r="HV354" s="57"/>
      <c r="HW354" s="57"/>
      <c r="HX354" s="57"/>
      <c r="HY354" s="57"/>
      <c r="HZ354" s="57"/>
      <c r="IA354" s="57"/>
      <c r="IB354" s="57"/>
      <c r="IC354" s="57"/>
      <c r="ID354" s="57"/>
      <c r="IE354" s="57"/>
      <c r="IF354" s="57"/>
      <c r="IG354" s="57"/>
      <c r="IH354" s="57"/>
      <c r="II354" s="57"/>
      <c r="IJ354" s="57"/>
      <c r="IK354" s="57"/>
      <c r="IL354" s="57"/>
      <c r="IM354" s="57"/>
      <c r="IN354" s="57"/>
      <c r="IO354" s="57"/>
      <c r="IP354" s="57"/>
      <c r="IQ354" s="57"/>
      <c r="IR354" s="57"/>
      <c r="IS354" s="57"/>
      <c r="IT354" s="57"/>
      <c r="IU354" s="57"/>
      <c r="IV354" s="57"/>
      <c r="IW354" s="57"/>
      <c r="IX354" s="57"/>
      <c r="IY354" s="57"/>
      <c r="IZ354" s="57"/>
      <c r="JA354" s="57"/>
      <c r="JB354" s="57"/>
      <c r="JC354" s="57"/>
      <c r="JD354" s="57"/>
      <c r="JE354" s="57"/>
      <c r="JF354" s="57"/>
      <c r="JG354" s="57"/>
      <c r="JH354" s="57"/>
      <c r="JI354" s="57"/>
      <c r="JJ354" s="57"/>
      <c r="JK354" s="57"/>
      <c r="JL354" s="57"/>
      <c r="JM354" s="57"/>
      <c r="JN354" s="57"/>
      <c r="JO354" s="57"/>
      <c r="JP354" s="57"/>
      <c r="JQ354" s="57"/>
      <c r="JR354" s="57"/>
      <c r="JS354" s="57"/>
      <c r="JT354" s="57"/>
      <c r="JU354" s="57"/>
      <c r="JV354" s="57"/>
      <c r="JW354" s="57"/>
      <c r="JX354" s="57"/>
      <c r="JY354" s="57"/>
      <c r="JZ354" s="57"/>
      <c r="KA354" s="57"/>
      <c r="KB354" s="57"/>
      <c r="KC354" s="57"/>
      <c r="KD354" s="57"/>
      <c r="KE354" s="57"/>
      <c r="KF354" s="57"/>
      <c r="KG354" s="57"/>
      <c r="KH354" s="57"/>
      <c r="KI354" s="57"/>
      <c r="KJ354" s="57"/>
      <c r="KK354" s="57"/>
      <c r="KL354" s="57"/>
      <c r="KM354" s="57"/>
      <c r="KN354" s="57"/>
      <c r="KO354" s="57"/>
      <c r="KP354" s="57"/>
      <c r="KQ354" s="57"/>
      <c r="KR354" s="57"/>
      <c r="KS354" s="57"/>
      <c r="KT354" s="57"/>
      <c r="KU354" s="57"/>
      <c r="KV354" s="57"/>
      <c r="KW354" s="57"/>
      <c r="KX354" s="57"/>
      <c r="KY354" s="57"/>
      <c r="KZ354" s="57"/>
      <c r="LA354" s="57"/>
      <c r="LB354" s="57"/>
      <c r="LC354" s="57"/>
      <c r="LD354" s="57"/>
      <c r="LE354" s="57"/>
      <c r="LF354" s="57"/>
      <c r="LG354" s="57"/>
      <c r="LH354" s="57"/>
      <c r="LI354" s="57"/>
      <c r="LJ354" s="57"/>
      <c r="LK354" s="57"/>
      <c r="LL354" s="57"/>
      <c r="LM354" s="57"/>
      <c r="LN354" s="57"/>
      <c r="LO354" s="57"/>
      <c r="LP354" s="57"/>
      <c r="LQ354" s="57"/>
      <c r="LR354" s="57"/>
      <c r="LS354" s="57"/>
      <c r="LT354" s="57"/>
      <c r="LU354" s="57"/>
      <c r="LV354" s="57"/>
      <c r="LW354" s="57"/>
      <c r="LX354" s="57"/>
      <c r="LY354" s="57"/>
      <c r="LZ354" s="57"/>
      <c r="MA354" s="57"/>
      <c r="MB354" s="57"/>
      <c r="MC354" s="57"/>
      <c r="MD354" s="57"/>
      <c r="ME354" s="57"/>
      <c r="MF354" s="57"/>
      <c r="MG354" s="57"/>
      <c r="MH354" s="57"/>
      <c r="MI354" s="57"/>
      <c r="MJ354" s="57"/>
      <c r="MK354" s="57"/>
      <c r="ML354" s="57"/>
      <c r="MM354" s="57"/>
      <c r="MN354" s="57"/>
      <c r="MO354" s="57"/>
      <c r="MP354" s="57"/>
      <c r="MQ354" s="57"/>
      <c r="MR354" s="57"/>
      <c r="MS354" s="57"/>
      <c r="MT354" s="57"/>
      <c r="MU354" s="57"/>
      <c r="MV354" s="57"/>
      <c r="MW354" s="57"/>
      <c r="MX354" s="57"/>
      <c r="MY354" s="57"/>
      <c r="MZ354" s="57"/>
      <c r="NA354" s="57"/>
      <c r="NB354" s="57"/>
      <c r="NC354" s="57"/>
      <c r="ND354" s="57"/>
      <c r="NE354" s="57"/>
      <c r="NF354" s="57"/>
      <c r="NG354" s="57"/>
      <c r="NH354" s="57"/>
      <c r="NI354" s="57"/>
      <c r="NJ354" s="57"/>
      <c r="NK354" s="57"/>
      <c r="NL354" s="57"/>
      <c r="NM354" s="57"/>
      <c r="NN354" s="57"/>
      <c r="NO354" s="57"/>
      <c r="NP354" s="57"/>
      <c r="NQ354" s="57"/>
      <c r="NR354" s="57"/>
      <c r="NS354" s="57"/>
      <c r="NT354" s="57"/>
      <c r="NU354" s="57"/>
      <c r="NV354" s="57"/>
      <c r="NW354" s="57"/>
      <c r="NX354" s="57"/>
      <c r="NY354" s="57"/>
      <c r="NZ354" s="57"/>
      <c r="OA354" s="57"/>
      <c r="OB354" s="57"/>
      <c r="OC354" s="57"/>
      <c r="OD354" s="57"/>
      <c r="OE354" s="57"/>
      <c r="OF354" s="57"/>
      <c r="OG354" s="57"/>
      <c r="OH354" s="57"/>
      <c r="OI354" s="57"/>
      <c r="OJ354" s="57"/>
      <c r="OK354" s="57"/>
      <c r="OL354" s="57"/>
      <c r="OM354" s="57"/>
      <c r="ON354" s="57"/>
      <c r="OO354" s="57"/>
      <c r="OP354" s="57"/>
      <c r="OQ354" s="57"/>
      <c r="OR354" s="57"/>
      <c r="OS354" s="57"/>
      <c r="OT354" s="57"/>
      <c r="OU354" s="57"/>
      <c r="OV354" s="57"/>
      <c r="OW354" s="57"/>
      <c r="OX354" s="57"/>
      <c r="OY354" s="57"/>
      <c r="OZ354" s="57"/>
    </row>
    <row r="355" spans="1:416" ht="26.25">
      <c r="A355" s="57"/>
      <c r="B355" s="57"/>
      <c r="C355" s="57"/>
      <c r="D355" s="57"/>
      <c r="E355" s="57"/>
      <c r="F355" s="57"/>
      <c r="G355" s="87"/>
      <c r="H355" s="57"/>
      <c r="I355" s="57"/>
      <c r="J355" s="57"/>
      <c r="K355" s="57"/>
      <c r="L355" s="57"/>
      <c r="M355" s="57"/>
      <c r="N355" s="57"/>
      <c r="O355" s="57"/>
      <c r="P355" s="57"/>
      <c r="Q355" s="57"/>
      <c r="R355" s="57"/>
      <c r="S355" s="57"/>
      <c r="T355" s="57"/>
      <c r="U355" s="57"/>
      <c r="V355" s="57"/>
      <c r="W355" s="57"/>
      <c r="X355" s="57"/>
      <c r="Y355" s="57"/>
      <c r="Z355" s="57"/>
      <c r="AA355" s="57"/>
      <c r="AB355" s="57"/>
      <c r="AC355" s="57"/>
      <c r="AD355" s="57"/>
      <c r="AE355" s="57"/>
      <c r="AF355" s="57"/>
      <c r="AG355" s="57"/>
      <c r="AH355" s="57"/>
      <c r="AI355" s="57"/>
      <c r="AJ355" s="57"/>
      <c r="AK355" s="57"/>
      <c r="AL355" s="57"/>
      <c r="AM355" s="57"/>
      <c r="AN355" s="57"/>
      <c r="AO355" s="57"/>
      <c r="AP355" s="57"/>
      <c r="AQ355" s="57"/>
      <c r="AR355" s="57"/>
      <c r="AS355" s="57"/>
      <c r="AT355" s="57"/>
      <c r="AU355" s="57"/>
      <c r="AV355" s="57"/>
      <c r="AW355" s="57"/>
      <c r="AX355" s="57"/>
      <c r="AY355" s="57"/>
      <c r="AZ355" s="57"/>
      <c r="BA355" s="57"/>
      <c r="BB355" s="57"/>
      <c r="BC355" s="57"/>
      <c r="BD355" s="57"/>
      <c r="BE355" s="57"/>
      <c r="BF355" s="57"/>
      <c r="BG355" s="57"/>
      <c r="BH355" s="57"/>
      <c r="BI355" s="57"/>
      <c r="BJ355" s="57"/>
      <c r="BK355" s="57"/>
      <c r="BL355" s="57"/>
      <c r="BM355" s="57"/>
      <c r="BN355" s="57"/>
      <c r="BO355" s="57"/>
      <c r="BP355" s="57"/>
      <c r="BQ355" s="57"/>
      <c r="BR355" s="57"/>
      <c r="BS355" s="57"/>
      <c r="BT355" s="57"/>
      <c r="BU355" s="57"/>
      <c r="BV355" s="57"/>
      <c r="BW355" s="57"/>
      <c r="BX355" s="57"/>
      <c r="BY355" s="57"/>
      <c r="BZ355" s="57"/>
      <c r="CA355" s="57"/>
      <c r="CB355" s="57"/>
      <c r="CC355" s="57"/>
      <c r="CD355" s="57"/>
      <c r="CE355" s="57"/>
      <c r="CF355" s="57"/>
      <c r="CG355" s="57"/>
      <c r="CH355" s="57"/>
      <c r="CI355" s="57"/>
      <c r="CJ355" s="57"/>
      <c r="CK355" s="57"/>
      <c r="CL355" s="57"/>
      <c r="CM355" s="57"/>
      <c r="CN355" s="57"/>
      <c r="CO355" s="57"/>
      <c r="CP355" s="57"/>
      <c r="CQ355" s="57"/>
      <c r="CR355" s="57"/>
      <c r="CS355" s="57"/>
      <c r="CT355" s="57"/>
      <c r="CU355" s="57"/>
      <c r="CV355" s="57"/>
      <c r="CW355" s="57"/>
      <c r="CX355" s="57"/>
      <c r="CY355" s="57"/>
      <c r="CZ355" s="57"/>
      <c r="DA355" s="57"/>
      <c r="DB355" s="57"/>
      <c r="DC355" s="57"/>
      <c r="DD355" s="57"/>
      <c r="DE355" s="57"/>
      <c r="DF355" s="57"/>
      <c r="DG355" s="57"/>
      <c r="DH355" s="57"/>
      <c r="DI355" s="57"/>
      <c r="DJ355" s="57"/>
      <c r="DK355" s="57"/>
      <c r="DL355" s="57"/>
      <c r="DM355" s="57"/>
      <c r="DN355" s="57"/>
      <c r="DO355" s="57"/>
      <c r="DP355" s="57"/>
      <c r="DQ355" s="57"/>
      <c r="DR355" s="57"/>
      <c r="DS355" s="57"/>
      <c r="DT355" s="57"/>
      <c r="DU355" s="57"/>
      <c r="DV355" s="57"/>
      <c r="DW355" s="57"/>
      <c r="DX355" s="57"/>
      <c r="DY355" s="57"/>
      <c r="DZ355" s="57"/>
      <c r="EA355" s="57"/>
      <c r="EB355" s="57"/>
      <c r="EC355" s="57"/>
      <c r="ED355" s="57"/>
      <c r="EE355" s="57"/>
      <c r="EF355" s="57"/>
      <c r="EG355" s="57"/>
      <c r="EH355" s="57"/>
      <c r="EI355" s="57"/>
      <c r="EJ355" s="57"/>
      <c r="EK355" s="57"/>
      <c r="EL355" s="57"/>
      <c r="EM355" s="57"/>
      <c r="EN355" s="57"/>
      <c r="EO355" s="57"/>
      <c r="EP355" s="57"/>
      <c r="EQ355" s="57"/>
      <c r="ER355" s="57"/>
      <c r="ES355" s="57"/>
      <c r="ET355" s="57"/>
      <c r="EU355" s="57"/>
      <c r="EV355" s="57"/>
      <c r="EW355" s="57"/>
      <c r="EX355" s="57"/>
      <c r="EY355" s="57"/>
      <c r="EZ355" s="57"/>
      <c r="FA355" s="57"/>
      <c r="FB355" s="57"/>
      <c r="FC355" s="57"/>
      <c r="FD355" s="57"/>
      <c r="FE355" s="57"/>
      <c r="FF355" s="57"/>
      <c r="FG355" s="57"/>
      <c r="FH355" s="57"/>
      <c r="FI355" s="57"/>
      <c r="FJ355" s="57"/>
      <c r="FK355" s="57"/>
      <c r="FL355" s="57"/>
      <c r="FM355" s="57"/>
      <c r="FN355" s="57"/>
      <c r="FO355" s="57"/>
      <c r="FP355" s="57"/>
      <c r="FQ355" s="57"/>
      <c r="FR355" s="57"/>
      <c r="FS355" s="57"/>
      <c r="FT355" s="57"/>
      <c r="FU355" s="57"/>
      <c r="FV355" s="57"/>
      <c r="FW355" s="57"/>
      <c r="FX355" s="57"/>
      <c r="FY355" s="57"/>
      <c r="FZ355" s="57"/>
      <c r="GA355" s="57"/>
      <c r="GB355" s="57"/>
      <c r="GC355" s="57"/>
      <c r="GD355" s="57"/>
      <c r="GE355" s="57"/>
      <c r="GF355" s="57"/>
      <c r="GG355" s="57"/>
      <c r="GH355" s="57"/>
      <c r="GI355" s="57"/>
      <c r="GJ355" s="57"/>
      <c r="GK355" s="57"/>
      <c r="GL355" s="57"/>
      <c r="GM355" s="57"/>
      <c r="GN355" s="57"/>
      <c r="GO355" s="57"/>
      <c r="GP355" s="57"/>
      <c r="GQ355" s="57"/>
      <c r="GR355" s="57"/>
      <c r="GS355" s="57"/>
      <c r="GT355" s="57"/>
      <c r="GU355" s="57"/>
      <c r="GV355" s="57"/>
      <c r="GW355" s="57"/>
      <c r="GX355" s="57"/>
      <c r="GY355" s="57"/>
      <c r="GZ355" s="57"/>
      <c r="HA355" s="57"/>
      <c r="HB355" s="57"/>
      <c r="HC355" s="57"/>
      <c r="HD355" s="57"/>
      <c r="HE355" s="57"/>
      <c r="HF355" s="57"/>
      <c r="HG355" s="57"/>
      <c r="HH355" s="57"/>
      <c r="HI355" s="57"/>
      <c r="HJ355" s="57"/>
      <c r="HK355" s="57"/>
      <c r="HL355" s="57"/>
      <c r="HM355" s="57"/>
      <c r="HN355" s="57"/>
      <c r="HO355" s="57"/>
      <c r="HP355" s="57"/>
      <c r="HQ355" s="57"/>
      <c r="HR355" s="57"/>
      <c r="HS355" s="57"/>
      <c r="HT355" s="57"/>
      <c r="HU355" s="57"/>
      <c r="HV355" s="57"/>
      <c r="HW355" s="57"/>
      <c r="HX355" s="57"/>
      <c r="HY355" s="57"/>
      <c r="HZ355" s="57"/>
      <c r="IA355" s="57"/>
      <c r="IB355" s="57"/>
      <c r="IC355" s="57"/>
      <c r="ID355" s="57"/>
      <c r="IE355" s="57"/>
      <c r="IF355" s="57"/>
      <c r="IG355" s="57"/>
      <c r="IH355" s="57"/>
      <c r="II355" s="57"/>
      <c r="IJ355" s="57"/>
      <c r="IK355" s="57"/>
      <c r="IL355" s="57"/>
      <c r="IM355" s="57"/>
      <c r="IN355" s="57"/>
      <c r="IO355" s="57"/>
      <c r="IP355" s="57"/>
      <c r="IQ355" s="57"/>
      <c r="IR355" s="57"/>
      <c r="IS355" s="57"/>
      <c r="IT355" s="57"/>
      <c r="IU355" s="57"/>
      <c r="IV355" s="57"/>
      <c r="IW355" s="57"/>
      <c r="IX355" s="57"/>
      <c r="IY355" s="57"/>
      <c r="IZ355" s="57"/>
      <c r="JA355" s="57"/>
      <c r="JB355" s="57"/>
      <c r="JC355" s="57"/>
      <c r="JD355" s="57"/>
      <c r="JE355" s="57"/>
      <c r="JF355" s="57"/>
      <c r="JG355" s="57"/>
      <c r="JH355" s="57"/>
      <c r="JI355" s="57"/>
      <c r="JJ355" s="57"/>
      <c r="JK355" s="57"/>
      <c r="JL355" s="57"/>
      <c r="JM355" s="57"/>
      <c r="JN355" s="57"/>
      <c r="JO355" s="57"/>
      <c r="JP355" s="57"/>
      <c r="JQ355" s="57"/>
      <c r="JR355" s="57"/>
      <c r="JS355" s="57"/>
      <c r="JT355" s="57"/>
      <c r="JU355" s="57"/>
      <c r="JV355" s="57"/>
      <c r="JW355" s="57"/>
      <c r="JX355" s="57"/>
      <c r="JY355" s="57"/>
      <c r="JZ355" s="57"/>
      <c r="KA355" s="57"/>
      <c r="KB355" s="57"/>
      <c r="KC355" s="57"/>
      <c r="KD355" s="57"/>
      <c r="KE355" s="57"/>
      <c r="KF355" s="57"/>
      <c r="KG355" s="57"/>
      <c r="KH355" s="57"/>
      <c r="KI355" s="57"/>
      <c r="KJ355" s="57"/>
      <c r="KK355" s="57"/>
      <c r="KL355" s="57"/>
      <c r="KM355" s="57"/>
      <c r="KN355" s="57"/>
      <c r="KO355" s="57"/>
      <c r="KP355" s="57"/>
      <c r="KQ355" s="57"/>
      <c r="KR355" s="57"/>
      <c r="KS355" s="57"/>
      <c r="KT355" s="57"/>
      <c r="KU355" s="57"/>
      <c r="KV355" s="57"/>
      <c r="KW355" s="57"/>
      <c r="KX355" s="57"/>
      <c r="KY355" s="57"/>
      <c r="KZ355" s="57"/>
      <c r="LA355" s="57"/>
      <c r="LB355" s="57"/>
      <c r="LC355" s="57"/>
      <c r="LD355" s="57"/>
      <c r="LE355" s="57"/>
      <c r="LF355" s="57"/>
      <c r="LG355" s="57"/>
      <c r="LH355" s="57"/>
      <c r="LI355" s="57"/>
      <c r="LJ355" s="57"/>
      <c r="LK355" s="57"/>
      <c r="LL355" s="57"/>
      <c r="LM355" s="57"/>
      <c r="LN355" s="57"/>
      <c r="LO355" s="57"/>
      <c r="LP355" s="57"/>
      <c r="LQ355" s="57"/>
      <c r="LR355" s="57"/>
      <c r="LS355" s="57"/>
      <c r="LT355" s="57"/>
      <c r="LU355" s="57"/>
      <c r="LV355" s="57"/>
      <c r="LW355" s="57"/>
      <c r="LX355" s="57"/>
      <c r="LY355" s="57"/>
      <c r="LZ355" s="57"/>
      <c r="MA355" s="57"/>
      <c r="MB355" s="57"/>
      <c r="MC355" s="57"/>
      <c r="MD355" s="57"/>
      <c r="ME355" s="57"/>
      <c r="MF355" s="57"/>
      <c r="MG355" s="57"/>
      <c r="MH355" s="57"/>
      <c r="MI355" s="57"/>
      <c r="MJ355" s="57"/>
      <c r="MK355" s="57"/>
      <c r="ML355" s="57"/>
      <c r="MM355" s="57"/>
      <c r="MN355" s="57"/>
      <c r="MO355" s="57"/>
      <c r="MP355" s="57"/>
      <c r="MQ355" s="57"/>
      <c r="MR355" s="57"/>
      <c r="MS355" s="57"/>
      <c r="MT355" s="57"/>
      <c r="MU355" s="57"/>
      <c r="MV355" s="57"/>
      <c r="MW355" s="57"/>
      <c r="MX355" s="57"/>
      <c r="MY355" s="57"/>
      <c r="MZ355" s="57"/>
      <c r="NA355" s="57"/>
      <c r="NB355" s="57"/>
      <c r="NC355" s="57"/>
      <c r="ND355" s="57"/>
      <c r="NE355" s="57"/>
      <c r="NF355" s="57"/>
      <c r="NG355" s="57"/>
      <c r="NH355" s="57"/>
      <c r="NI355" s="57"/>
      <c r="NJ355" s="57"/>
      <c r="NK355" s="57"/>
      <c r="NL355" s="57"/>
      <c r="NM355" s="57"/>
      <c r="NN355" s="57"/>
      <c r="NO355" s="57"/>
      <c r="NP355" s="57"/>
      <c r="NQ355" s="57"/>
      <c r="NR355" s="57"/>
      <c r="NS355" s="57"/>
      <c r="NT355" s="57"/>
      <c r="NU355" s="57"/>
      <c r="NV355" s="57"/>
      <c r="NW355" s="57"/>
      <c r="NX355" s="57"/>
      <c r="NY355" s="57"/>
      <c r="NZ355" s="57"/>
      <c r="OA355" s="57"/>
      <c r="OB355" s="57"/>
      <c r="OC355" s="57"/>
      <c r="OD355" s="57"/>
      <c r="OE355" s="57"/>
      <c r="OF355" s="57"/>
      <c r="OG355" s="57"/>
      <c r="OH355" s="57"/>
      <c r="OI355" s="57"/>
      <c r="OJ355" s="57"/>
      <c r="OK355" s="57"/>
      <c r="OL355" s="57"/>
      <c r="OM355" s="57"/>
      <c r="ON355" s="57"/>
      <c r="OO355" s="57"/>
      <c r="OP355" s="57"/>
      <c r="OQ355" s="57"/>
      <c r="OR355" s="57"/>
      <c r="OS355" s="57"/>
      <c r="OT355" s="57"/>
      <c r="OU355" s="57"/>
      <c r="OV355" s="57"/>
      <c r="OW355" s="57"/>
      <c r="OX355" s="57"/>
      <c r="OY355" s="57"/>
      <c r="OZ355" s="57"/>
    </row>
    <row r="356" spans="1:416" ht="26.25">
      <c r="A356" s="57"/>
      <c r="B356" s="57"/>
      <c r="C356" s="57"/>
      <c r="D356" s="57"/>
      <c r="E356" s="57"/>
      <c r="F356" s="57"/>
      <c r="G356" s="87"/>
      <c r="H356" s="57"/>
      <c r="I356" s="57"/>
      <c r="J356" s="57"/>
      <c r="K356" s="57"/>
      <c r="L356" s="57"/>
      <c r="M356" s="57"/>
      <c r="N356" s="57"/>
      <c r="O356" s="57"/>
      <c r="P356" s="57"/>
      <c r="Q356" s="57"/>
      <c r="R356" s="57"/>
      <c r="S356" s="57"/>
      <c r="T356" s="57"/>
      <c r="U356" s="57"/>
      <c r="V356" s="57"/>
      <c r="W356" s="57"/>
      <c r="X356" s="57"/>
      <c r="Y356" s="57"/>
      <c r="Z356" s="57"/>
      <c r="AA356" s="57"/>
      <c r="AB356" s="57"/>
      <c r="AC356" s="57"/>
      <c r="AD356" s="57"/>
      <c r="AE356" s="57"/>
      <c r="AF356" s="57"/>
      <c r="AG356" s="57"/>
      <c r="AH356" s="57"/>
      <c r="AI356" s="57"/>
      <c r="AJ356" s="57"/>
      <c r="AK356" s="57"/>
      <c r="AL356" s="57"/>
      <c r="AM356" s="57"/>
      <c r="AN356" s="57"/>
      <c r="AO356" s="57"/>
      <c r="AP356" s="57"/>
      <c r="AQ356" s="57"/>
      <c r="AR356" s="57"/>
      <c r="AS356" s="57"/>
      <c r="AT356" s="57"/>
      <c r="AU356" s="57"/>
      <c r="AV356" s="57"/>
      <c r="AW356" s="57"/>
      <c r="AX356" s="57"/>
      <c r="AY356" s="57"/>
      <c r="AZ356" s="57"/>
      <c r="BA356" s="57"/>
      <c r="BB356" s="57"/>
      <c r="BC356" s="57"/>
      <c r="BD356" s="57"/>
      <c r="BE356" s="57"/>
      <c r="BF356" s="57"/>
      <c r="BG356" s="57"/>
      <c r="BH356" s="57"/>
      <c r="BI356" s="57"/>
      <c r="BJ356" s="57"/>
      <c r="BK356" s="57"/>
      <c r="BL356" s="57"/>
      <c r="BM356" s="57"/>
      <c r="BN356" s="57"/>
      <c r="BO356" s="57"/>
      <c r="BP356" s="57"/>
      <c r="BQ356" s="57"/>
      <c r="BR356" s="57"/>
      <c r="BS356" s="57"/>
      <c r="BT356" s="57"/>
      <c r="BU356" s="57"/>
      <c r="BV356" s="57"/>
      <c r="BW356" s="57"/>
      <c r="BX356" s="57"/>
      <c r="BY356" s="57"/>
      <c r="BZ356" s="57"/>
      <c r="CA356" s="57"/>
      <c r="CB356" s="57"/>
      <c r="CC356" s="57"/>
      <c r="CD356" s="57"/>
      <c r="CE356" s="57"/>
      <c r="CF356" s="57"/>
      <c r="CG356" s="57"/>
      <c r="CH356" s="57"/>
      <c r="CI356" s="57"/>
      <c r="CJ356" s="57"/>
      <c r="CK356" s="57"/>
      <c r="CL356" s="57"/>
      <c r="CM356" s="57"/>
      <c r="CN356" s="57"/>
      <c r="CO356" s="57"/>
      <c r="CP356" s="57"/>
      <c r="CQ356" s="57"/>
      <c r="CR356" s="57"/>
      <c r="CS356" s="57"/>
      <c r="CT356" s="57"/>
      <c r="CU356" s="57"/>
      <c r="CV356" s="57"/>
      <c r="CW356" s="57"/>
      <c r="CX356" s="57"/>
      <c r="CY356" s="57"/>
      <c r="CZ356" s="57"/>
      <c r="DA356" s="57"/>
      <c r="DB356" s="57"/>
      <c r="DC356" s="57"/>
      <c r="DD356" s="57"/>
      <c r="DE356" s="57"/>
      <c r="DF356" s="57"/>
      <c r="DG356" s="57"/>
      <c r="DH356" s="57"/>
      <c r="DI356" s="57"/>
      <c r="DJ356" s="57"/>
      <c r="DK356" s="57"/>
      <c r="DL356" s="57"/>
      <c r="DM356" s="57"/>
      <c r="DN356" s="57"/>
      <c r="DO356" s="57"/>
      <c r="DP356" s="57"/>
      <c r="DQ356" s="57"/>
      <c r="DR356" s="57"/>
      <c r="DS356" s="57"/>
      <c r="DT356" s="57"/>
      <c r="DU356" s="57"/>
      <c r="DV356" s="57"/>
      <c r="DW356" s="57"/>
      <c r="DX356" s="57"/>
      <c r="DY356" s="57"/>
      <c r="DZ356" s="57"/>
      <c r="EA356" s="57"/>
      <c r="EB356" s="57"/>
      <c r="EC356" s="57"/>
      <c r="ED356" s="57"/>
      <c r="EE356" s="57"/>
      <c r="EF356" s="57"/>
      <c r="EG356" s="57"/>
      <c r="EH356" s="57"/>
      <c r="EI356" s="57"/>
      <c r="EJ356" s="57"/>
      <c r="EK356" s="57"/>
      <c r="EL356" s="57"/>
      <c r="EM356" s="57"/>
      <c r="EN356" s="57"/>
      <c r="EO356" s="57"/>
      <c r="EP356" s="57"/>
      <c r="EQ356" s="57"/>
      <c r="ER356" s="57"/>
      <c r="ES356" s="57"/>
      <c r="ET356" s="57"/>
      <c r="EU356" s="57"/>
      <c r="EV356" s="57"/>
      <c r="EW356" s="57"/>
      <c r="EX356" s="57"/>
      <c r="EY356" s="57"/>
      <c r="EZ356" s="57"/>
      <c r="FA356" s="57"/>
      <c r="FB356" s="57"/>
      <c r="FC356" s="57"/>
      <c r="FD356" s="57"/>
      <c r="FE356" s="57"/>
      <c r="FF356" s="57"/>
      <c r="FG356" s="57"/>
      <c r="FH356" s="57"/>
      <c r="FI356" s="57"/>
      <c r="FJ356" s="57"/>
      <c r="FK356" s="57"/>
      <c r="FL356" s="57"/>
      <c r="FM356" s="57"/>
      <c r="FN356" s="57"/>
      <c r="FO356" s="57"/>
      <c r="FP356" s="57"/>
      <c r="FQ356" s="57"/>
      <c r="FR356" s="57"/>
      <c r="FS356" s="57"/>
      <c r="FT356" s="57"/>
      <c r="FU356" s="57"/>
      <c r="FV356" s="57"/>
      <c r="FW356" s="57"/>
      <c r="FX356" s="57"/>
      <c r="FY356" s="57"/>
      <c r="FZ356" s="57"/>
      <c r="GA356" s="57"/>
      <c r="GB356" s="57"/>
      <c r="GC356" s="57"/>
      <c r="GD356" s="57"/>
      <c r="GE356" s="57"/>
      <c r="GF356" s="57"/>
      <c r="GG356" s="57"/>
      <c r="GH356" s="57"/>
      <c r="GI356" s="57"/>
      <c r="GJ356" s="57"/>
      <c r="GK356" s="57"/>
      <c r="GL356" s="57"/>
      <c r="GM356" s="57"/>
      <c r="GN356" s="57"/>
      <c r="GO356" s="57"/>
      <c r="GP356" s="57"/>
      <c r="GQ356" s="57"/>
      <c r="GR356" s="57"/>
      <c r="GS356" s="57"/>
      <c r="GT356" s="57"/>
      <c r="GU356" s="57"/>
      <c r="GV356" s="57"/>
      <c r="GW356" s="57"/>
      <c r="GX356" s="57"/>
      <c r="GY356" s="57"/>
      <c r="GZ356" s="57"/>
      <c r="HA356" s="57"/>
      <c r="HB356" s="57"/>
      <c r="HC356" s="57"/>
      <c r="HD356" s="57"/>
      <c r="HE356" s="57"/>
      <c r="HF356" s="57"/>
      <c r="HG356" s="57"/>
      <c r="HH356" s="57"/>
      <c r="HI356" s="57"/>
      <c r="HJ356" s="57"/>
      <c r="HK356" s="57"/>
      <c r="HL356" s="57"/>
      <c r="HM356" s="57"/>
      <c r="HN356" s="57"/>
      <c r="HO356" s="57"/>
      <c r="HP356" s="57"/>
      <c r="HQ356" s="57"/>
      <c r="HR356" s="57"/>
      <c r="HS356" s="57"/>
      <c r="HT356" s="57"/>
      <c r="HU356" s="57"/>
      <c r="HV356" s="57"/>
      <c r="HW356" s="57"/>
      <c r="HX356" s="57"/>
      <c r="HY356" s="57"/>
      <c r="HZ356" s="57"/>
      <c r="IA356" s="57"/>
      <c r="IB356" s="57"/>
      <c r="IC356" s="57"/>
      <c r="ID356" s="57"/>
      <c r="IE356" s="57"/>
      <c r="IF356" s="57"/>
      <c r="IG356" s="57"/>
      <c r="IH356" s="57"/>
      <c r="II356" s="57"/>
      <c r="IJ356" s="57"/>
      <c r="IK356" s="57"/>
      <c r="IL356" s="57"/>
      <c r="IM356" s="57"/>
      <c r="IN356" s="57"/>
      <c r="IO356" s="57"/>
      <c r="IP356" s="57"/>
      <c r="IQ356" s="57"/>
      <c r="IR356" s="57"/>
      <c r="IS356" s="57"/>
      <c r="IT356" s="57"/>
      <c r="IU356" s="57"/>
      <c r="IV356" s="57"/>
      <c r="IW356" s="57"/>
      <c r="IX356" s="57"/>
      <c r="IY356" s="57"/>
      <c r="IZ356" s="57"/>
      <c r="JA356" s="57"/>
      <c r="JB356" s="57"/>
      <c r="JC356" s="57"/>
      <c r="JD356" s="57"/>
      <c r="JE356" s="57"/>
      <c r="JF356" s="57"/>
      <c r="JG356" s="57"/>
      <c r="JH356" s="57"/>
      <c r="JI356" s="57"/>
      <c r="JJ356" s="57"/>
      <c r="JK356" s="57"/>
      <c r="JL356" s="57"/>
      <c r="JM356" s="57"/>
      <c r="JN356" s="57"/>
      <c r="JO356" s="57"/>
      <c r="JP356" s="57"/>
      <c r="JQ356" s="57"/>
      <c r="JR356" s="57"/>
      <c r="JS356" s="57"/>
      <c r="JT356" s="57"/>
      <c r="JU356" s="57"/>
      <c r="JV356" s="57"/>
      <c r="JW356" s="57"/>
      <c r="JX356" s="57"/>
      <c r="JY356" s="57"/>
      <c r="JZ356" s="57"/>
      <c r="KA356" s="57"/>
      <c r="KB356" s="57"/>
      <c r="KC356" s="57"/>
      <c r="KD356" s="57"/>
      <c r="KE356" s="57"/>
      <c r="KF356" s="57"/>
      <c r="KG356" s="57"/>
      <c r="KH356" s="57"/>
      <c r="KI356" s="57"/>
      <c r="KJ356" s="57"/>
      <c r="KK356" s="57"/>
      <c r="KL356" s="57"/>
      <c r="KM356" s="57"/>
      <c r="KN356" s="57"/>
      <c r="KO356" s="57"/>
      <c r="KP356" s="57"/>
      <c r="KQ356" s="57"/>
      <c r="KR356" s="57"/>
      <c r="KS356" s="57"/>
      <c r="KT356" s="57"/>
      <c r="KU356" s="57"/>
      <c r="KV356" s="57"/>
      <c r="KW356" s="57"/>
      <c r="KX356" s="57"/>
      <c r="KY356" s="57"/>
      <c r="KZ356" s="57"/>
      <c r="LA356" s="57"/>
      <c r="LB356" s="57"/>
      <c r="LC356" s="57"/>
      <c r="LD356" s="57"/>
      <c r="LE356" s="57"/>
      <c r="LF356" s="57"/>
      <c r="LG356" s="57"/>
      <c r="LH356" s="57"/>
      <c r="LI356" s="57"/>
      <c r="LJ356" s="57"/>
      <c r="LK356" s="57"/>
      <c r="LL356" s="57"/>
      <c r="LM356" s="57"/>
      <c r="LN356" s="57"/>
      <c r="LO356" s="57"/>
      <c r="LP356" s="57"/>
      <c r="LQ356" s="57"/>
      <c r="LR356" s="57"/>
      <c r="LS356" s="57"/>
      <c r="LT356" s="57"/>
      <c r="LU356" s="57"/>
      <c r="LV356" s="57"/>
      <c r="LW356" s="57"/>
      <c r="LX356" s="57"/>
      <c r="LY356" s="57"/>
      <c r="LZ356" s="57"/>
      <c r="MA356" s="57"/>
      <c r="MB356" s="57"/>
      <c r="MC356" s="57"/>
      <c r="MD356" s="57"/>
      <c r="ME356" s="57"/>
      <c r="MF356" s="57"/>
      <c r="MG356" s="57"/>
      <c r="MH356" s="57"/>
      <c r="MI356" s="57"/>
      <c r="MJ356" s="57"/>
      <c r="MK356" s="57"/>
      <c r="ML356" s="57"/>
      <c r="MM356" s="57"/>
      <c r="MN356" s="57"/>
      <c r="MO356" s="57"/>
      <c r="MP356" s="57"/>
      <c r="MQ356" s="57"/>
      <c r="MR356" s="57"/>
      <c r="MS356" s="57"/>
      <c r="MT356" s="57"/>
      <c r="MU356" s="57"/>
      <c r="MV356" s="57"/>
      <c r="MW356" s="57"/>
      <c r="MX356" s="57"/>
      <c r="MY356" s="57"/>
      <c r="MZ356" s="57"/>
      <c r="NA356" s="57"/>
      <c r="NB356" s="57"/>
      <c r="NC356" s="57"/>
      <c r="ND356" s="57"/>
      <c r="NE356" s="57"/>
      <c r="NF356" s="57"/>
      <c r="NG356" s="57"/>
      <c r="NH356" s="57"/>
      <c r="NI356" s="57"/>
      <c r="NJ356" s="57"/>
      <c r="NK356" s="57"/>
      <c r="NL356" s="57"/>
      <c r="NM356" s="57"/>
      <c r="NN356" s="57"/>
      <c r="NO356" s="57"/>
      <c r="NP356" s="57"/>
      <c r="NQ356" s="57"/>
      <c r="NR356" s="57"/>
      <c r="NS356" s="57"/>
      <c r="NT356" s="57"/>
      <c r="NU356" s="57"/>
      <c r="NV356" s="57"/>
      <c r="NW356" s="57"/>
      <c r="NX356" s="57"/>
      <c r="NY356" s="57"/>
      <c r="NZ356" s="57"/>
      <c r="OA356" s="57"/>
      <c r="OB356" s="57"/>
      <c r="OC356" s="57"/>
      <c r="OD356" s="57"/>
      <c r="OE356" s="57"/>
      <c r="OF356" s="57"/>
      <c r="OG356" s="57"/>
      <c r="OH356" s="57"/>
      <c r="OI356" s="57"/>
      <c r="OJ356" s="57"/>
      <c r="OK356" s="57"/>
      <c r="OL356" s="57"/>
      <c r="OM356" s="57"/>
      <c r="ON356" s="57"/>
      <c r="OO356" s="57"/>
      <c r="OP356" s="57"/>
      <c r="OQ356" s="57"/>
      <c r="OR356" s="57"/>
      <c r="OS356" s="57"/>
      <c r="OT356" s="57"/>
      <c r="OU356" s="57"/>
      <c r="OV356" s="57"/>
      <c r="OW356" s="57"/>
      <c r="OX356" s="57"/>
      <c r="OY356" s="57"/>
      <c r="OZ356" s="57"/>
    </row>
    <row r="357" spans="1:416" ht="26.25">
      <c r="A357" s="57"/>
      <c r="B357" s="57"/>
      <c r="C357" s="57"/>
      <c r="D357" s="57"/>
      <c r="E357" s="57"/>
      <c r="F357" s="57"/>
      <c r="G357" s="87"/>
      <c r="H357" s="57"/>
      <c r="I357" s="57"/>
      <c r="J357" s="57"/>
      <c r="K357" s="57"/>
      <c r="L357" s="57"/>
      <c r="M357" s="57"/>
      <c r="N357" s="57"/>
      <c r="O357" s="57"/>
      <c r="P357" s="57"/>
      <c r="Q357" s="57"/>
      <c r="R357" s="57"/>
      <c r="S357" s="57"/>
      <c r="T357" s="57"/>
      <c r="U357" s="57"/>
      <c r="V357" s="57"/>
      <c r="W357" s="57"/>
      <c r="X357" s="57"/>
      <c r="Y357" s="57"/>
      <c r="Z357" s="57"/>
      <c r="AA357" s="57"/>
      <c r="AB357" s="57"/>
      <c r="AC357" s="57"/>
      <c r="AD357" s="57"/>
      <c r="AE357" s="57"/>
      <c r="AF357" s="57"/>
      <c r="AG357" s="57"/>
      <c r="AH357" s="57"/>
      <c r="AI357" s="57"/>
      <c r="AJ357" s="57"/>
      <c r="AK357" s="57"/>
      <c r="AL357" s="57"/>
      <c r="AM357" s="57"/>
      <c r="AN357" s="57"/>
      <c r="AO357" s="57"/>
      <c r="AP357" s="57"/>
      <c r="AQ357" s="57"/>
      <c r="AR357" s="57"/>
      <c r="AS357" s="57"/>
      <c r="AT357" s="57"/>
      <c r="AU357" s="57"/>
      <c r="AV357" s="57"/>
      <c r="AW357" s="57"/>
      <c r="AX357" s="57"/>
      <c r="AY357" s="57"/>
      <c r="AZ357" s="57"/>
      <c r="BA357" s="57"/>
      <c r="BB357" s="57"/>
      <c r="BC357" s="57"/>
      <c r="BD357" s="57"/>
      <c r="BE357" s="57"/>
      <c r="BF357" s="57"/>
      <c r="BG357" s="57"/>
      <c r="BH357" s="57"/>
      <c r="BI357" s="57"/>
      <c r="BJ357" s="57"/>
      <c r="BK357" s="57"/>
      <c r="BL357" s="57"/>
      <c r="BM357" s="57"/>
      <c r="BN357" s="57"/>
      <c r="BO357" s="57"/>
      <c r="BP357" s="57"/>
      <c r="BQ357" s="57"/>
      <c r="BR357" s="57"/>
      <c r="BS357" s="57"/>
      <c r="BT357" s="57"/>
      <c r="BU357" s="57"/>
      <c r="BV357" s="57"/>
      <c r="BW357" s="57"/>
      <c r="BX357" s="57"/>
      <c r="BY357" s="57"/>
      <c r="BZ357" s="57"/>
      <c r="CA357" s="57"/>
      <c r="CB357" s="57"/>
      <c r="CC357" s="57"/>
      <c r="CD357" s="57"/>
      <c r="CE357" s="57"/>
      <c r="CF357" s="57"/>
      <c r="CG357" s="57"/>
      <c r="CH357" s="57"/>
      <c r="CI357" s="57"/>
      <c r="CJ357" s="57"/>
      <c r="CK357" s="57"/>
      <c r="CL357" s="57"/>
      <c r="CM357" s="57"/>
      <c r="CN357" s="57"/>
      <c r="CO357" s="57"/>
      <c r="CP357" s="57"/>
      <c r="CQ357" s="57"/>
      <c r="CR357" s="57"/>
      <c r="CS357" s="57"/>
      <c r="CT357" s="57"/>
      <c r="CU357" s="57"/>
      <c r="CV357" s="57"/>
      <c r="CW357" s="57"/>
      <c r="CX357" s="57"/>
      <c r="CY357" s="57"/>
      <c r="CZ357" s="57"/>
      <c r="DA357" s="57"/>
      <c r="DB357" s="57"/>
      <c r="DC357" s="57"/>
      <c r="DD357" s="57"/>
      <c r="DE357" s="57"/>
      <c r="DF357" s="57"/>
      <c r="DG357" s="57"/>
      <c r="DH357" s="57"/>
      <c r="DI357" s="57"/>
      <c r="DJ357" s="57"/>
      <c r="DK357" s="57"/>
      <c r="DL357" s="57"/>
      <c r="DM357" s="57"/>
      <c r="DN357" s="57"/>
      <c r="DO357" s="57"/>
      <c r="DP357" s="57"/>
      <c r="DQ357" s="57"/>
      <c r="DR357" s="57"/>
      <c r="DS357" s="57"/>
      <c r="DT357" s="57"/>
      <c r="DU357" s="57"/>
      <c r="DV357" s="57"/>
      <c r="DW357" s="57"/>
      <c r="DX357" s="57"/>
      <c r="DY357" s="57"/>
      <c r="DZ357" s="57"/>
      <c r="EA357" s="57"/>
      <c r="EB357" s="57"/>
      <c r="EC357" s="57"/>
      <c r="ED357" s="57"/>
      <c r="EE357" s="57"/>
      <c r="EF357" s="57"/>
      <c r="EG357" s="57"/>
      <c r="EH357" s="57"/>
      <c r="EI357" s="57"/>
      <c r="EJ357" s="57"/>
      <c r="EK357" s="57"/>
      <c r="EL357" s="57"/>
      <c r="EM357" s="57"/>
      <c r="EN357" s="57"/>
      <c r="EO357" s="57"/>
      <c r="EP357" s="57"/>
      <c r="EQ357" s="57"/>
      <c r="ER357" s="57"/>
      <c r="ES357" s="57"/>
      <c r="ET357" s="57"/>
      <c r="EU357" s="57"/>
      <c r="EV357" s="57"/>
      <c r="EW357" s="57"/>
      <c r="EX357" s="57"/>
      <c r="EY357" s="57"/>
      <c r="EZ357" s="57"/>
      <c r="FA357" s="57"/>
      <c r="FB357" s="57"/>
      <c r="FC357" s="57"/>
      <c r="FD357" s="57"/>
      <c r="FE357" s="57"/>
      <c r="FF357" s="57"/>
      <c r="FG357" s="57"/>
      <c r="FH357" s="57"/>
      <c r="FI357" s="57"/>
      <c r="FJ357" s="57"/>
      <c r="FK357" s="57"/>
      <c r="FL357" s="57"/>
      <c r="FM357" s="57"/>
      <c r="FN357" s="57"/>
      <c r="FO357" s="57"/>
      <c r="FP357" s="57"/>
      <c r="FQ357" s="57"/>
      <c r="FR357" s="57"/>
      <c r="FS357" s="57"/>
      <c r="FT357" s="57"/>
      <c r="FU357" s="57"/>
      <c r="FV357" s="57"/>
      <c r="FW357" s="57"/>
      <c r="FX357" s="57"/>
      <c r="FY357" s="57"/>
      <c r="FZ357" s="57"/>
      <c r="GA357" s="57"/>
      <c r="GB357" s="57"/>
      <c r="GC357" s="57"/>
      <c r="GD357" s="57"/>
      <c r="GE357" s="57"/>
      <c r="GF357" s="57"/>
      <c r="GG357" s="57"/>
      <c r="GH357" s="57"/>
      <c r="GI357" s="57"/>
      <c r="GJ357" s="57"/>
      <c r="GK357" s="57"/>
      <c r="GL357" s="57"/>
      <c r="GM357" s="57"/>
      <c r="GN357" s="57"/>
      <c r="GO357" s="57"/>
      <c r="GP357" s="57"/>
      <c r="GQ357" s="57"/>
      <c r="GR357" s="57"/>
      <c r="GS357" s="57"/>
      <c r="GT357" s="57"/>
      <c r="GU357" s="57"/>
      <c r="GV357" s="57"/>
      <c r="GW357" s="57"/>
      <c r="GX357" s="57"/>
      <c r="GY357" s="57"/>
      <c r="GZ357" s="57"/>
      <c r="HA357" s="57"/>
      <c r="HB357" s="57"/>
      <c r="HC357" s="57"/>
      <c r="HD357" s="57"/>
      <c r="HE357" s="57"/>
      <c r="HF357" s="57"/>
      <c r="HG357" s="57"/>
      <c r="HH357" s="57"/>
      <c r="HI357" s="57"/>
      <c r="HJ357" s="57"/>
      <c r="HK357" s="57"/>
      <c r="HL357" s="57"/>
      <c r="HM357" s="57"/>
      <c r="HN357" s="57"/>
      <c r="HO357" s="57"/>
      <c r="HP357" s="57"/>
      <c r="HQ357" s="57"/>
      <c r="HR357" s="57"/>
      <c r="HS357" s="57"/>
      <c r="HT357" s="57"/>
      <c r="HU357" s="57"/>
      <c r="HV357" s="57"/>
      <c r="HW357" s="57"/>
      <c r="HX357" s="57"/>
      <c r="HY357" s="57"/>
      <c r="HZ357" s="57"/>
      <c r="IA357" s="57"/>
      <c r="IB357" s="57"/>
      <c r="IC357" s="57"/>
      <c r="ID357" s="57"/>
      <c r="IE357" s="57"/>
      <c r="IF357" s="57"/>
      <c r="IG357" s="57"/>
      <c r="IH357" s="57"/>
      <c r="II357" s="57"/>
      <c r="IJ357" s="57"/>
      <c r="IK357" s="57"/>
      <c r="IL357" s="57"/>
      <c r="IM357" s="57"/>
      <c r="IN357" s="57"/>
      <c r="IO357" s="57"/>
      <c r="IP357" s="57"/>
      <c r="IQ357" s="57"/>
      <c r="IR357" s="57"/>
      <c r="IS357" s="57"/>
      <c r="IT357" s="57"/>
      <c r="IU357" s="57"/>
      <c r="IV357" s="57"/>
      <c r="IW357" s="57"/>
      <c r="IX357" s="57"/>
      <c r="IY357" s="57"/>
      <c r="IZ357" s="57"/>
      <c r="JA357" s="57"/>
      <c r="JB357" s="57"/>
      <c r="JC357" s="57"/>
      <c r="JD357" s="57"/>
      <c r="JE357" s="57"/>
      <c r="JF357" s="57"/>
      <c r="JG357" s="57"/>
      <c r="JH357" s="57"/>
      <c r="JI357" s="57"/>
      <c r="JJ357" s="57"/>
      <c r="JK357" s="57"/>
      <c r="JL357" s="57"/>
      <c r="JM357" s="57"/>
      <c r="JN357" s="57"/>
      <c r="JO357" s="57"/>
      <c r="JP357" s="57"/>
      <c r="JQ357" s="57"/>
      <c r="JR357" s="57"/>
      <c r="JS357" s="57"/>
      <c r="JT357" s="57"/>
      <c r="JU357" s="57"/>
      <c r="JV357" s="57"/>
      <c r="JW357" s="57"/>
      <c r="JX357" s="57"/>
      <c r="JY357" s="57"/>
      <c r="JZ357" s="57"/>
      <c r="KA357" s="57"/>
      <c r="KB357" s="57"/>
      <c r="KC357" s="57"/>
      <c r="KD357" s="57"/>
      <c r="KE357" s="57"/>
      <c r="KF357" s="57"/>
      <c r="KG357" s="57"/>
      <c r="KH357" s="57"/>
      <c r="KI357" s="57"/>
      <c r="KJ357" s="57"/>
      <c r="KK357" s="57"/>
      <c r="KL357" s="57"/>
      <c r="KM357" s="57"/>
      <c r="KN357" s="57"/>
      <c r="KO357" s="57"/>
      <c r="KP357" s="57"/>
      <c r="KQ357" s="57"/>
      <c r="KR357" s="57"/>
      <c r="KS357" s="57"/>
      <c r="KT357" s="57"/>
      <c r="KU357" s="57"/>
      <c r="KV357" s="57"/>
      <c r="KW357" s="57"/>
      <c r="KX357" s="57"/>
      <c r="KY357" s="57"/>
      <c r="KZ357" s="57"/>
      <c r="LA357" s="57"/>
      <c r="LB357" s="57"/>
      <c r="LC357" s="57"/>
      <c r="LD357" s="57"/>
      <c r="LE357" s="57"/>
      <c r="LF357" s="57"/>
      <c r="LG357" s="57"/>
      <c r="LH357" s="57"/>
      <c r="LI357" s="57"/>
      <c r="LJ357" s="57"/>
      <c r="LK357" s="57"/>
      <c r="LL357" s="57"/>
      <c r="LM357" s="57"/>
      <c r="LN357" s="57"/>
      <c r="LO357" s="57"/>
      <c r="LP357" s="57"/>
      <c r="LQ357" s="57"/>
      <c r="LR357" s="57"/>
      <c r="LS357" s="57"/>
      <c r="LT357" s="57"/>
      <c r="LU357" s="57"/>
      <c r="LV357" s="57"/>
      <c r="LW357" s="57"/>
      <c r="LX357" s="57"/>
      <c r="LY357" s="57"/>
      <c r="LZ357" s="57"/>
      <c r="MA357" s="57"/>
      <c r="MB357" s="57"/>
      <c r="MC357" s="57"/>
      <c r="MD357" s="57"/>
      <c r="ME357" s="57"/>
      <c r="MF357" s="57"/>
      <c r="MG357" s="57"/>
      <c r="MH357" s="57"/>
      <c r="MI357" s="57"/>
      <c r="MJ357" s="57"/>
      <c r="MK357" s="57"/>
      <c r="ML357" s="57"/>
      <c r="MM357" s="57"/>
      <c r="MN357" s="57"/>
      <c r="MO357" s="57"/>
      <c r="MP357" s="57"/>
      <c r="MQ357" s="57"/>
      <c r="MR357" s="57"/>
      <c r="MS357" s="57"/>
      <c r="MT357" s="57"/>
      <c r="MU357" s="57"/>
      <c r="MV357" s="57"/>
      <c r="MW357" s="57"/>
      <c r="MX357" s="57"/>
      <c r="MY357" s="57"/>
      <c r="MZ357" s="57"/>
      <c r="NA357" s="57"/>
      <c r="NB357" s="57"/>
      <c r="NC357" s="57"/>
      <c r="ND357" s="57"/>
      <c r="NE357" s="57"/>
      <c r="NF357" s="57"/>
      <c r="NG357" s="57"/>
      <c r="NH357" s="57"/>
      <c r="NI357" s="57"/>
      <c r="NJ357" s="57"/>
      <c r="NK357" s="57"/>
      <c r="NL357" s="57"/>
      <c r="NM357" s="57"/>
      <c r="NN357" s="57"/>
      <c r="NO357" s="57"/>
      <c r="NP357" s="57"/>
      <c r="NQ357" s="57"/>
      <c r="NR357" s="57"/>
      <c r="NS357" s="57"/>
      <c r="NT357" s="57"/>
      <c r="NU357" s="57"/>
      <c r="NV357" s="57"/>
      <c r="NW357" s="57"/>
      <c r="NX357" s="57"/>
      <c r="NY357" s="57"/>
      <c r="NZ357" s="57"/>
      <c r="OA357" s="57"/>
      <c r="OB357" s="57"/>
      <c r="OC357" s="57"/>
      <c r="OD357" s="57"/>
      <c r="OE357" s="57"/>
      <c r="OF357" s="57"/>
      <c r="OG357" s="57"/>
      <c r="OH357" s="57"/>
      <c r="OI357" s="57"/>
      <c r="OJ357" s="57"/>
      <c r="OK357" s="57"/>
      <c r="OL357" s="57"/>
      <c r="OM357" s="57"/>
      <c r="ON357" s="57"/>
      <c r="OO357" s="57"/>
      <c r="OP357" s="57"/>
      <c r="OQ357" s="57"/>
      <c r="OR357" s="57"/>
      <c r="OS357" s="57"/>
      <c r="OT357" s="57"/>
      <c r="OU357" s="57"/>
      <c r="OV357" s="57"/>
      <c r="OW357" s="57"/>
      <c r="OX357" s="57"/>
      <c r="OY357" s="57"/>
      <c r="OZ357" s="57"/>
    </row>
    <row r="358" spans="1:416" ht="26.25">
      <c r="A358" s="57"/>
      <c r="B358" s="57"/>
      <c r="C358" s="57"/>
      <c r="D358" s="57"/>
      <c r="E358" s="57"/>
      <c r="F358" s="57"/>
      <c r="G358" s="87"/>
      <c r="H358" s="57"/>
      <c r="I358" s="57"/>
      <c r="J358" s="57"/>
      <c r="K358" s="57"/>
      <c r="L358" s="57"/>
      <c r="M358" s="57"/>
      <c r="N358" s="57"/>
      <c r="O358" s="57"/>
      <c r="P358" s="57"/>
      <c r="Q358" s="57"/>
      <c r="R358" s="57"/>
      <c r="S358" s="57"/>
      <c r="T358" s="57"/>
      <c r="U358" s="57"/>
      <c r="V358" s="57"/>
      <c r="W358" s="57"/>
      <c r="X358" s="57"/>
      <c r="Y358" s="57"/>
      <c r="Z358" s="57"/>
      <c r="AA358" s="57"/>
      <c r="AB358" s="57"/>
      <c r="AC358" s="57"/>
      <c r="AD358" s="57"/>
      <c r="AE358" s="57"/>
      <c r="AF358" s="57"/>
      <c r="AG358" s="57"/>
      <c r="AH358" s="57"/>
      <c r="AI358" s="57"/>
      <c r="AJ358" s="57"/>
      <c r="AK358" s="57"/>
      <c r="AL358" s="57"/>
      <c r="AM358" s="57"/>
      <c r="AN358" s="57"/>
      <c r="AO358" s="57"/>
      <c r="AP358" s="57"/>
      <c r="AQ358" s="57"/>
      <c r="AR358" s="57"/>
      <c r="AS358" s="57"/>
      <c r="AT358" s="57"/>
      <c r="AU358" s="57"/>
      <c r="AV358" s="57"/>
      <c r="AW358" s="57"/>
      <c r="AX358" s="57"/>
      <c r="AY358" s="57"/>
      <c r="AZ358" s="57"/>
      <c r="BA358" s="57"/>
      <c r="BB358" s="57"/>
      <c r="BC358" s="57"/>
      <c r="BD358" s="57"/>
      <c r="BE358" s="57"/>
      <c r="BF358" s="57"/>
      <c r="BG358" s="57"/>
      <c r="BH358" s="57"/>
      <c r="BI358" s="57"/>
      <c r="BJ358" s="57"/>
      <c r="BK358" s="57"/>
      <c r="BL358" s="57"/>
      <c r="BM358" s="57"/>
      <c r="BN358" s="57"/>
      <c r="BO358" s="57"/>
      <c r="BP358" s="57"/>
      <c r="BQ358" s="57"/>
      <c r="BR358" s="57"/>
      <c r="BS358" s="57"/>
      <c r="BT358" s="57"/>
      <c r="BU358" s="57"/>
      <c r="BV358" s="57"/>
      <c r="BW358" s="57"/>
      <c r="BX358" s="57"/>
      <c r="BY358" s="57"/>
      <c r="BZ358" s="57"/>
      <c r="CA358" s="57"/>
      <c r="CB358" s="57"/>
      <c r="CC358" s="57"/>
      <c r="CD358" s="57"/>
      <c r="CE358" s="57"/>
      <c r="CF358" s="57"/>
      <c r="CG358" s="57"/>
      <c r="CH358" s="57"/>
      <c r="CI358" s="57"/>
      <c r="CJ358" s="57"/>
      <c r="CK358" s="57"/>
      <c r="CL358" s="57"/>
      <c r="CM358" s="57"/>
      <c r="CN358" s="57"/>
      <c r="CO358" s="57"/>
      <c r="CP358" s="57"/>
      <c r="CQ358" s="57"/>
      <c r="CR358" s="57"/>
      <c r="CS358" s="57"/>
      <c r="CT358" s="57"/>
      <c r="CU358" s="57"/>
      <c r="CV358" s="57"/>
      <c r="CW358" s="57"/>
      <c r="CX358" s="57"/>
      <c r="CY358" s="57"/>
      <c r="CZ358" s="57"/>
      <c r="DA358" s="57"/>
      <c r="DB358" s="57"/>
      <c r="DC358" s="57"/>
      <c r="DD358" s="57"/>
      <c r="DE358" s="57"/>
      <c r="DF358" s="57"/>
      <c r="DG358" s="57"/>
      <c r="DH358" s="57"/>
      <c r="DI358" s="57"/>
      <c r="DJ358" s="57"/>
      <c r="DK358" s="57"/>
      <c r="DL358" s="57"/>
      <c r="DM358" s="57"/>
      <c r="DN358" s="57"/>
      <c r="DO358" s="57"/>
      <c r="DP358" s="57"/>
      <c r="DQ358" s="57"/>
      <c r="DR358" s="57"/>
      <c r="DS358" s="57"/>
      <c r="DT358" s="57"/>
      <c r="DU358" s="57"/>
      <c r="DV358" s="57"/>
      <c r="DW358" s="57"/>
      <c r="DX358" s="57"/>
      <c r="DY358" s="57"/>
      <c r="DZ358" s="57"/>
      <c r="EA358" s="57"/>
      <c r="EB358" s="57"/>
      <c r="EC358" s="57"/>
      <c r="ED358" s="57"/>
      <c r="EE358" s="57"/>
      <c r="EF358" s="57"/>
      <c r="EG358" s="57"/>
      <c r="EH358" s="57"/>
      <c r="EI358" s="57"/>
      <c r="EJ358" s="57"/>
      <c r="EK358" s="57"/>
      <c r="EL358" s="57"/>
      <c r="EM358" s="57"/>
      <c r="EN358" s="57"/>
      <c r="EO358" s="57"/>
      <c r="EP358" s="57"/>
      <c r="EQ358" s="57"/>
      <c r="ER358" s="57"/>
      <c r="ES358" s="57"/>
      <c r="ET358" s="57"/>
      <c r="EU358" s="57"/>
      <c r="EV358" s="57"/>
      <c r="EW358" s="57"/>
      <c r="EX358" s="57"/>
      <c r="EY358" s="57"/>
      <c r="EZ358" s="57"/>
      <c r="FA358" s="57"/>
      <c r="FB358" s="57"/>
      <c r="FC358" s="57"/>
      <c r="FD358" s="57"/>
      <c r="FE358" s="57"/>
      <c r="FF358" s="57"/>
      <c r="FG358" s="57"/>
      <c r="FH358" s="57"/>
      <c r="FI358" s="57"/>
      <c r="FJ358" s="57"/>
      <c r="FK358" s="57"/>
      <c r="FL358" s="57"/>
      <c r="FM358" s="57"/>
      <c r="FN358" s="57"/>
      <c r="FO358" s="57"/>
      <c r="FP358" s="57"/>
      <c r="FQ358" s="57"/>
      <c r="FR358" s="57"/>
      <c r="FS358" s="57"/>
      <c r="FT358" s="57"/>
      <c r="FU358" s="57"/>
      <c r="FV358" s="57"/>
      <c r="FW358" s="57"/>
      <c r="FX358" s="57"/>
      <c r="FY358" s="57"/>
      <c r="FZ358" s="57"/>
      <c r="GA358" s="57"/>
      <c r="GB358" s="57"/>
      <c r="GC358" s="57"/>
      <c r="GD358" s="57"/>
      <c r="GE358" s="57"/>
      <c r="GF358" s="57"/>
      <c r="GG358" s="57"/>
      <c r="GH358" s="57"/>
      <c r="GI358" s="57"/>
      <c r="GJ358" s="57"/>
      <c r="GK358" s="57"/>
      <c r="GL358" s="57"/>
      <c r="GM358" s="57"/>
      <c r="GN358" s="57"/>
      <c r="GO358" s="57"/>
      <c r="GP358" s="57"/>
      <c r="GQ358" s="57"/>
      <c r="GR358" s="57"/>
      <c r="GS358" s="57"/>
      <c r="GT358" s="57"/>
      <c r="GU358" s="57"/>
      <c r="GV358" s="57"/>
      <c r="GW358" s="57"/>
      <c r="GX358" s="57"/>
      <c r="GY358" s="57"/>
      <c r="GZ358" s="57"/>
      <c r="HA358" s="57"/>
      <c r="HB358" s="57"/>
      <c r="HC358" s="57"/>
      <c r="HD358" s="57"/>
      <c r="HE358" s="57"/>
      <c r="HF358" s="57"/>
      <c r="HG358" s="57"/>
      <c r="HH358" s="57"/>
      <c r="HI358" s="57"/>
      <c r="HJ358" s="57"/>
      <c r="HK358" s="57"/>
      <c r="HL358" s="57"/>
      <c r="HM358" s="57"/>
      <c r="HN358" s="57"/>
      <c r="HO358" s="57"/>
      <c r="HP358" s="57"/>
      <c r="HQ358" s="57"/>
      <c r="HR358" s="57"/>
      <c r="HS358" s="57"/>
      <c r="HT358" s="57"/>
      <c r="HU358" s="57"/>
      <c r="HV358" s="57"/>
      <c r="HW358" s="57"/>
      <c r="HX358" s="57"/>
      <c r="HY358" s="57"/>
      <c r="HZ358" s="57"/>
      <c r="IA358" s="57"/>
      <c r="IB358" s="57"/>
      <c r="IC358" s="57"/>
      <c r="ID358" s="57"/>
      <c r="IE358" s="57"/>
      <c r="IF358" s="57"/>
      <c r="IG358" s="57"/>
      <c r="IH358" s="57"/>
      <c r="II358" s="57"/>
      <c r="IJ358" s="57"/>
      <c r="IK358" s="57"/>
      <c r="IL358" s="57"/>
      <c r="IM358" s="57"/>
      <c r="IN358" s="57"/>
      <c r="IO358" s="57"/>
      <c r="IP358" s="57"/>
      <c r="IQ358" s="57"/>
      <c r="IR358" s="57"/>
      <c r="IS358" s="57"/>
      <c r="IT358" s="57"/>
      <c r="IU358" s="57"/>
      <c r="IV358" s="57"/>
      <c r="IW358" s="57"/>
      <c r="IX358" s="57"/>
      <c r="IY358" s="57"/>
      <c r="IZ358" s="57"/>
      <c r="JA358" s="57"/>
      <c r="JB358" s="57"/>
      <c r="JC358" s="57"/>
      <c r="JD358" s="57"/>
      <c r="JE358" s="57"/>
      <c r="JF358" s="57"/>
      <c r="JG358" s="57"/>
      <c r="JH358" s="57"/>
      <c r="JI358" s="57"/>
      <c r="JJ358" s="57"/>
      <c r="JK358" s="57"/>
      <c r="JL358" s="57"/>
      <c r="JM358" s="57"/>
      <c r="JN358" s="57"/>
      <c r="JO358" s="57"/>
      <c r="JP358" s="57"/>
      <c r="JQ358" s="57"/>
      <c r="JR358" s="57"/>
      <c r="JS358" s="57"/>
      <c r="JT358" s="57"/>
      <c r="JU358" s="57"/>
      <c r="JV358" s="57"/>
      <c r="JW358" s="57"/>
      <c r="JX358" s="57"/>
      <c r="JY358" s="57"/>
      <c r="JZ358" s="57"/>
      <c r="KA358" s="57"/>
      <c r="KB358" s="57"/>
      <c r="KC358" s="57"/>
      <c r="KD358" s="57"/>
      <c r="KE358" s="57"/>
      <c r="KF358" s="57"/>
      <c r="KG358" s="57"/>
      <c r="KH358" s="57"/>
      <c r="KI358" s="57"/>
      <c r="KJ358" s="57"/>
      <c r="KK358" s="57"/>
      <c r="KL358" s="57"/>
      <c r="KM358" s="57"/>
      <c r="KN358" s="57"/>
      <c r="KO358" s="57"/>
      <c r="KP358" s="57"/>
      <c r="KQ358" s="57"/>
      <c r="KR358" s="57"/>
      <c r="KS358" s="57"/>
      <c r="KT358" s="57"/>
      <c r="KU358" s="57"/>
      <c r="KV358" s="57"/>
      <c r="KW358" s="57"/>
      <c r="KX358" s="57"/>
      <c r="KY358" s="57"/>
      <c r="KZ358" s="57"/>
      <c r="LA358" s="57"/>
      <c r="LB358" s="57"/>
      <c r="LC358" s="57"/>
      <c r="LD358" s="57"/>
      <c r="LE358" s="57"/>
      <c r="LF358" s="57"/>
      <c r="LG358" s="57"/>
      <c r="LH358" s="57"/>
      <c r="LI358" s="57"/>
      <c r="LJ358" s="57"/>
      <c r="LK358" s="57"/>
      <c r="LL358" s="57"/>
      <c r="LM358" s="57"/>
      <c r="LN358" s="57"/>
      <c r="LO358" s="57"/>
      <c r="LP358" s="57"/>
      <c r="LQ358" s="57"/>
      <c r="LR358" s="57"/>
      <c r="LS358" s="57"/>
      <c r="LT358" s="57"/>
      <c r="LU358" s="57"/>
      <c r="LV358" s="57"/>
      <c r="LW358" s="57"/>
      <c r="LX358" s="57"/>
      <c r="LY358" s="57"/>
      <c r="LZ358" s="57"/>
      <c r="MA358" s="57"/>
      <c r="MB358" s="57"/>
      <c r="MC358" s="57"/>
      <c r="MD358" s="57"/>
      <c r="ME358" s="57"/>
      <c r="MF358" s="57"/>
      <c r="MG358" s="57"/>
      <c r="MH358" s="57"/>
      <c r="MI358" s="57"/>
      <c r="MJ358" s="57"/>
      <c r="MK358" s="57"/>
      <c r="ML358" s="57"/>
      <c r="MM358" s="57"/>
      <c r="MN358" s="57"/>
      <c r="MO358" s="57"/>
      <c r="MP358" s="57"/>
      <c r="MQ358" s="57"/>
      <c r="MR358" s="57"/>
      <c r="MS358" s="57"/>
      <c r="MT358" s="57"/>
      <c r="MU358" s="57"/>
      <c r="MV358" s="57"/>
      <c r="MW358" s="57"/>
      <c r="MX358" s="57"/>
      <c r="MY358" s="57"/>
      <c r="MZ358" s="57"/>
      <c r="NA358" s="57"/>
      <c r="NB358" s="57"/>
      <c r="NC358" s="57"/>
      <c r="ND358" s="57"/>
      <c r="NE358" s="57"/>
      <c r="NF358" s="57"/>
      <c r="NG358" s="57"/>
      <c r="NH358" s="57"/>
      <c r="NI358" s="57"/>
      <c r="NJ358" s="57"/>
      <c r="NK358" s="57"/>
      <c r="NL358" s="57"/>
      <c r="NM358" s="57"/>
      <c r="NN358" s="57"/>
      <c r="NO358" s="57"/>
      <c r="NP358" s="57"/>
      <c r="NQ358" s="57"/>
      <c r="NR358" s="57"/>
      <c r="NS358" s="57"/>
      <c r="NT358" s="57"/>
      <c r="NU358" s="57"/>
      <c r="NV358" s="57"/>
      <c r="NW358" s="57"/>
      <c r="NX358" s="57"/>
      <c r="NY358" s="57"/>
      <c r="NZ358" s="57"/>
      <c r="OA358" s="57"/>
      <c r="OB358" s="57"/>
      <c r="OC358" s="57"/>
      <c r="OD358" s="57"/>
      <c r="OE358" s="57"/>
      <c r="OF358" s="57"/>
      <c r="OG358" s="57"/>
      <c r="OH358" s="57"/>
      <c r="OI358" s="57"/>
      <c r="OJ358" s="57"/>
      <c r="OK358" s="57"/>
      <c r="OL358" s="57"/>
      <c r="OM358" s="57"/>
      <c r="ON358" s="57"/>
      <c r="OO358" s="57"/>
      <c r="OP358" s="57"/>
      <c r="OQ358" s="57"/>
      <c r="OR358" s="57"/>
      <c r="OS358" s="57"/>
      <c r="OT358" s="57"/>
      <c r="OU358" s="57"/>
      <c r="OV358" s="57"/>
      <c r="OW358" s="57"/>
      <c r="OX358" s="57"/>
      <c r="OY358" s="57"/>
      <c r="OZ358" s="57"/>
    </row>
    <row r="359" spans="1:416" ht="26.25">
      <c r="A359" s="57"/>
      <c r="B359" s="57"/>
      <c r="C359" s="57"/>
      <c r="D359" s="57"/>
      <c r="E359" s="57"/>
      <c r="F359" s="57"/>
      <c r="G359" s="87"/>
      <c r="H359" s="57"/>
      <c r="I359" s="57"/>
      <c r="J359" s="57"/>
      <c r="K359" s="57"/>
      <c r="L359" s="57"/>
      <c r="M359" s="57"/>
      <c r="N359" s="57"/>
      <c r="O359" s="57"/>
      <c r="P359" s="57"/>
      <c r="Q359" s="57"/>
      <c r="R359" s="57"/>
      <c r="S359" s="57"/>
      <c r="T359" s="57"/>
      <c r="U359" s="57"/>
      <c r="V359" s="57"/>
      <c r="W359" s="57"/>
      <c r="X359" s="57"/>
      <c r="Y359" s="57"/>
      <c r="Z359" s="57"/>
      <c r="AA359" s="57"/>
      <c r="AB359" s="57"/>
      <c r="AC359" s="57"/>
      <c r="AD359" s="57"/>
      <c r="AE359" s="57"/>
      <c r="AF359" s="57"/>
      <c r="AG359" s="57"/>
      <c r="AH359" s="57"/>
      <c r="AI359" s="57"/>
      <c r="AJ359" s="57"/>
      <c r="AK359" s="57"/>
      <c r="AL359" s="57"/>
      <c r="AM359" s="57"/>
      <c r="AN359" s="57"/>
      <c r="AO359" s="57"/>
      <c r="AP359" s="57"/>
      <c r="AQ359" s="57"/>
      <c r="AR359" s="57"/>
      <c r="AS359" s="57"/>
      <c r="AT359" s="57"/>
      <c r="AU359" s="57"/>
      <c r="AV359" s="57"/>
      <c r="AW359" s="57"/>
      <c r="AX359" s="57"/>
      <c r="AY359" s="57"/>
      <c r="AZ359" s="57"/>
      <c r="BA359" s="57"/>
      <c r="BB359" s="57"/>
      <c r="BC359" s="57"/>
      <c r="BD359" s="57"/>
      <c r="BE359" s="57"/>
      <c r="BF359" s="57"/>
      <c r="BG359" s="57"/>
      <c r="BH359" s="57"/>
      <c r="BI359" s="57"/>
      <c r="BJ359" s="57"/>
      <c r="BK359" s="57"/>
      <c r="BL359" s="57"/>
      <c r="BM359" s="57"/>
      <c r="BN359" s="57"/>
      <c r="BO359" s="57"/>
      <c r="BP359" s="57"/>
      <c r="BQ359" s="57"/>
      <c r="BR359" s="57"/>
      <c r="BS359" s="57"/>
      <c r="BT359" s="57"/>
      <c r="BU359" s="57"/>
      <c r="BV359" s="57"/>
      <c r="BW359" s="57"/>
      <c r="BX359" s="57"/>
      <c r="BY359" s="57"/>
      <c r="BZ359" s="57"/>
      <c r="CA359" s="57"/>
      <c r="CB359" s="57"/>
      <c r="CC359" s="57"/>
      <c r="CD359" s="57"/>
      <c r="CE359" s="57"/>
      <c r="CF359" s="57"/>
      <c r="CG359" s="57"/>
      <c r="CH359" s="57"/>
      <c r="CI359" s="57"/>
      <c r="CJ359" s="57"/>
      <c r="CK359" s="57"/>
      <c r="CL359" s="57"/>
      <c r="CM359" s="57"/>
      <c r="CN359" s="57"/>
      <c r="CO359" s="57"/>
      <c r="CP359" s="57"/>
      <c r="CQ359" s="57"/>
      <c r="CR359" s="57"/>
      <c r="CS359" s="57"/>
      <c r="CT359" s="57"/>
      <c r="CU359" s="57"/>
      <c r="CV359" s="57"/>
      <c r="CW359" s="57"/>
      <c r="CX359" s="57"/>
      <c r="CY359" s="57"/>
      <c r="CZ359" s="57"/>
      <c r="DA359" s="57"/>
      <c r="DB359" s="57"/>
      <c r="DC359" s="57"/>
      <c r="DD359" s="57"/>
      <c r="DE359" s="57"/>
      <c r="DF359" s="57"/>
      <c r="DG359" s="57"/>
      <c r="DH359" s="57"/>
      <c r="DI359" s="57"/>
      <c r="DJ359" s="57"/>
      <c r="DK359" s="57"/>
      <c r="DL359" s="57"/>
      <c r="DM359" s="57"/>
      <c r="DN359" s="57"/>
      <c r="DO359" s="57"/>
      <c r="DP359" s="57"/>
      <c r="DQ359" s="57"/>
      <c r="DR359" s="57"/>
      <c r="DS359" s="57"/>
      <c r="DT359" s="57"/>
      <c r="DU359" s="57"/>
      <c r="DV359" s="57"/>
      <c r="DW359" s="57"/>
      <c r="DX359" s="57"/>
      <c r="DY359" s="57"/>
      <c r="DZ359" s="57"/>
      <c r="EA359" s="57"/>
      <c r="EB359" s="57"/>
      <c r="EC359" s="57"/>
      <c r="ED359" s="57"/>
      <c r="EE359" s="57"/>
      <c r="EF359" s="57"/>
      <c r="EG359" s="57"/>
      <c r="EH359" s="57"/>
      <c r="EI359" s="57"/>
      <c r="EJ359" s="57"/>
      <c r="EK359" s="57"/>
      <c r="EL359" s="57"/>
      <c r="EM359" s="57"/>
      <c r="EN359" s="57"/>
      <c r="EO359" s="57"/>
      <c r="EP359" s="57"/>
      <c r="EQ359" s="57"/>
      <c r="ER359" s="57"/>
      <c r="ES359" s="57"/>
      <c r="ET359" s="57"/>
      <c r="EU359" s="57"/>
      <c r="EV359" s="57"/>
      <c r="EW359" s="57"/>
      <c r="EX359" s="57"/>
      <c r="EY359" s="57"/>
      <c r="EZ359" s="57"/>
      <c r="FA359" s="57"/>
      <c r="FB359" s="57"/>
      <c r="FC359" s="57"/>
      <c r="FD359" s="57"/>
      <c r="FE359" s="57"/>
      <c r="FF359" s="57"/>
      <c r="FG359" s="57"/>
      <c r="FH359" s="57"/>
      <c r="FI359" s="57"/>
      <c r="FJ359" s="57"/>
      <c r="FK359" s="57"/>
      <c r="FL359" s="57"/>
      <c r="FM359" s="57"/>
      <c r="FN359" s="57"/>
      <c r="FO359" s="57"/>
      <c r="FP359" s="57"/>
      <c r="FQ359" s="57"/>
      <c r="FR359" s="57"/>
      <c r="FS359" s="57"/>
      <c r="FT359" s="57"/>
      <c r="FU359" s="57"/>
      <c r="FV359" s="57"/>
      <c r="FW359" s="57"/>
      <c r="FX359" s="57"/>
      <c r="FY359" s="57"/>
      <c r="FZ359" s="57"/>
      <c r="GA359" s="57"/>
      <c r="GB359" s="57"/>
      <c r="GC359" s="57"/>
      <c r="GD359" s="57"/>
      <c r="GE359" s="57"/>
      <c r="GF359" s="57"/>
      <c r="GG359" s="57"/>
      <c r="GH359" s="57"/>
      <c r="GI359" s="57"/>
      <c r="GJ359" s="57"/>
      <c r="GK359" s="57"/>
      <c r="GL359" s="57"/>
      <c r="GM359" s="57"/>
      <c r="GN359" s="57"/>
      <c r="GO359" s="57"/>
      <c r="GP359" s="57"/>
      <c r="GQ359" s="57"/>
      <c r="GR359" s="57"/>
      <c r="GS359" s="57"/>
      <c r="GT359" s="57"/>
      <c r="GU359" s="57"/>
      <c r="GV359" s="57"/>
      <c r="GW359" s="57"/>
      <c r="GX359" s="57"/>
      <c r="GY359" s="57"/>
      <c r="GZ359" s="57"/>
      <c r="HA359" s="57"/>
      <c r="HB359" s="57"/>
      <c r="HC359" s="57"/>
      <c r="HD359" s="57"/>
      <c r="HE359" s="57"/>
      <c r="HF359" s="57"/>
      <c r="HG359" s="57"/>
      <c r="HH359" s="57"/>
      <c r="HI359" s="57"/>
      <c r="HJ359" s="57"/>
      <c r="HK359" s="57"/>
      <c r="HL359" s="57"/>
      <c r="HM359" s="57"/>
      <c r="HN359" s="57"/>
      <c r="HO359" s="57"/>
      <c r="HP359" s="57"/>
      <c r="HQ359" s="57"/>
      <c r="HR359" s="57"/>
      <c r="HS359" s="57"/>
      <c r="HT359" s="57"/>
      <c r="HU359" s="57"/>
      <c r="HV359" s="57"/>
      <c r="HW359" s="57"/>
      <c r="HX359" s="57"/>
      <c r="HY359" s="57"/>
      <c r="HZ359" s="57"/>
      <c r="IA359" s="57"/>
      <c r="IB359" s="57"/>
      <c r="IC359" s="57"/>
      <c r="ID359" s="57"/>
      <c r="IE359" s="57"/>
      <c r="IF359" s="57"/>
      <c r="IG359" s="57"/>
      <c r="IH359" s="57"/>
      <c r="II359" s="57"/>
      <c r="IJ359" s="57"/>
      <c r="IK359" s="57"/>
      <c r="IL359" s="57"/>
      <c r="IM359" s="57"/>
      <c r="IN359" s="57"/>
      <c r="IO359" s="57"/>
      <c r="IP359" s="57"/>
      <c r="IQ359" s="57"/>
      <c r="IR359" s="57"/>
      <c r="IS359" s="57"/>
      <c r="IT359" s="57"/>
      <c r="IU359" s="57"/>
      <c r="IV359" s="57"/>
      <c r="IW359" s="57"/>
      <c r="IX359" s="57"/>
      <c r="IY359" s="57"/>
      <c r="IZ359" s="57"/>
      <c r="JA359" s="57"/>
      <c r="JB359" s="57"/>
      <c r="JC359" s="57"/>
      <c r="JD359" s="57"/>
      <c r="JE359" s="57"/>
      <c r="JF359" s="57"/>
      <c r="JG359" s="57"/>
      <c r="JH359" s="57"/>
      <c r="JI359" s="57"/>
      <c r="JJ359" s="57"/>
      <c r="JK359" s="57"/>
      <c r="JL359" s="57"/>
      <c r="JM359" s="57"/>
      <c r="JN359" s="57"/>
      <c r="JO359" s="57"/>
      <c r="JP359" s="57"/>
      <c r="JQ359" s="57"/>
      <c r="JR359" s="57"/>
      <c r="JS359" s="57"/>
      <c r="JT359" s="57"/>
      <c r="JU359" s="57"/>
      <c r="JV359" s="57"/>
      <c r="JW359" s="57"/>
      <c r="JX359" s="57"/>
      <c r="JY359" s="57"/>
      <c r="JZ359" s="57"/>
      <c r="KA359" s="57"/>
      <c r="KB359" s="57"/>
      <c r="KC359" s="57"/>
      <c r="KD359" s="57"/>
      <c r="KE359" s="57"/>
      <c r="KF359" s="57"/>
      <c r="KG359" s="57"/>
      <c r="KH359" s="57"/>
      <c r="KI359" s="57"/>
      <c r="KJ359" s="57"/>
      <c r="KK359" s="57"/>
      <c r="KL359" s="57"/>
      <c r="KM359" s="57"/>
      <c r="KN359" s="57"/>
      <c r="KO359" s="57"/>
      <c r="KP359" s="57"/>
      <c r="KQ359" s="57"/>
      <c r="KR359" s="57"/>
      <c r="KS359" s="57"/>
      <c r="KT359" s="57"/>
      <c r="KU359" s="57"/>
      <c r="KV359" s="57"/>
      <c r="KW359" s="57"/>
      <c r="KX359" s="57"/>
      <c r="KY359" s="57"/>
      <c r="KZ359" s="57"/>
      <c r="LA359" s="57"/>
      <c r="LB359" s="57"/>
      <c r="LC359" s="57"/>
      <c r="LD359" s="57"/>
      <c r="LE359" s="57"/>
      <c r="LF359" s="57"/>
      <c r="LG359" s="57"/>
      <c r="LH359" s="57"/>
      <c r="LI359" s="57"/>
      <c r="LJ359" s="57"/>
      <c r="LK359" s="57"/>
      <c r="LL359" s="57"/>
      <c r="LM359" s="57"/>
      <c r="LN359" s="57"/>
      <c r="LO359" s="57"/>
      <c r="LP359" s="57"/>
      <c r="LQ359" s="57"/>
      <c r="LR359" s="57"/>
      <c r="LS359" s="57"/>
      <c r="LT359" s="57"/>
      <c r="LU359" s="57"/>
      <c r="LV359" s="57"/>
      <c r="LW359" s="57"/>
      <c r="LX359" s="57"/>
      <c r="LY359" s="57"/>
      <c r="LZ359" s="57"/>
      <c r="MA359" s="57"/>
      <c r="MB359" s="57"/>
      <c r="MC359" s="57"/>
      <c r="MD359" s="57"/>
      <c r="ME359" s="57"/>
      <c r="MF359" s="57"/>
      <c r="MG359" s="57"/>
      <c r="MH359" s="57"/>
      <c r="MI359" s="57"/>
      <c r="MJ359" s="57"/>
      <c r="MK359" s="57"/>
      <c r="ML359" s="57"/>
      <c r="MM359" s="57"/>
      <c r="MN359" s="57"/>
      <c r="MO359" s="57"/>
      <c r="MP359" s="57"/>
      <c r="MQ359" s="57"/>
      <c r="MR359" s="57"/>
      <c r="MS359" s="57"/>
      <c r="MT359" s="57"/>
      <c r="MU359" s="57"/>
      <c r="MV359" s="57"/>
      <c r="MW359" s="57"/>
      <c r="MX359" s="57"/>
      <c r="MY359" s="57"/>
      <c r="MZ359" s="57"/>
      <c r="NA359" s="57"/>
      <c r="NB359" s="57"/>
      <c r="NC359" s="57"/>
      <c r="ND359" s="57"/>
      <c r="NE359" s="57"/>
      <c r="NF359" s="57"/>
      <c r="NG359" s="57"/>
      <c r="NH359" s="57"/>
      <c r="NI359" s="57"/>
      <c r="NJ359" s="57"/>
      <c r="NK359" s="57"/>
      <c r="NL359" s="57"/>
      <c r="NM359" s="57"/>
      <c r="NN359" s="57"/>
      <c r="NO359" s="57"/>
      <c r="NP359" s="57"/>
      <c r="NQ359" s="57"/>
      <c r="NR359" s="57"/>
      <c r="NS359" s="57"/>
      <c r="NT359" s="57"/>
      <c r="NU359" s="57"/>
      <c r="NV359" s="57"/>
      <c r="NW359" s="57"/>
      <c r="NX359" s="57"/>
      <c r="NY359" s="57"/>
      <c r="NZ359" s="57"/>
      <c r="OA359" s="57"/>
      <c r="OB359" s="57"/>
      <c r="OC359" s="57"/>
      <c r="OD359" s="57"/>
      <c r="OE359" s="57"/>
      <c r="OF359" s="57"/>
      <c r="OG359" s="57"/>
      <c r="OH359" s="57"/>
      <c r="OI359" s="57"/>
      <c r="OJ359" s="57"/>
      <c r="OK359" s="57"/>
      <c r="OL359" s="57"/>
      <c r="OM359" s="57"/>
      <c r="ON359" s="57"/>
      <c r="OO359" s="57"/>
      <c r="OP359" s="57"/>
      <c r="OQ359" s="57"/>
      <c r="OR359" s="57"/>
      <c r="OS359" s="57"/>
      <c r="OT359" s="57"/>
      <c r="OU359" s="57"/>
      <c r="OV359" s="57"/>
      <c r="OW359" s="57"/>
      <c r="OX359" s="57"/>
      <c r="OY359" s="57"/>
      <c r="OZ359" s="57"/>
    </row>
    <row r="360" spans="1:416" ht="26.25">
      <c r="A360" s="57"/>
      <c r="B360" s="57"/>
      <c r="C360" s="57"/>
      <c r="D360" s="57"/>
      <c r="E360" s="57"/>
      <c r="F360" s="57"/>
      <c r="G360" s="87"/>
      <c r="H360" s="57"/>
      <c r="I360" s="57"/>
      <c r="J360" s="57"/>
      <c r="K360" s="57"/>
      <c r="L360" s="57"/>
      <c r="M360" s="57"/>
      <c r="N360" s="57"/>
      <c r="O360" s="57"/>
      <c r="P360" s="57"/>
      <c r="Q360" s="57"/>
      <c r="R360" s="57"/>
      <c r="S360" s="57"/>
      <c r="T360" s="57"/>
      <c r="U360" s="57"/>
      <c r="V360" s="57"/>
      <c r="W360" s="57"/>
      <c r="X360" s="57"/>
      <c r="Y360" s="57"/>
      <c r="Z360" s="57"/>
      <c r="AA360" s="57"/>
      <c r="AB360" s="57"/>
      <c r="AC360" s="57"/>
      <c r="AD360" s="57"/>
      <c r="AE360" s="57"/>
      <c r="AF360" s="57"/>
      <c r="AG360" s="57"/>
      <c r="AH360" s="57"/>
      <c r="AI360" s="57"/>
      <c r="AJ360" s="57"/>
      <c r="AK360" s="57"/>
      <c r="AL360" s="57"/>
      <c r="AM360" s="57"/>
      <c r="AN360" s="57"/>
      <c r="AO360" s="57"/>
      <c r="AP360" s="57"/>
      <c r="AQ360" s="57"/>
      <c r="AR360" s="57"/>
      <c r="AS360" s="57"/>
      <c r="AT360" s="57"/>
      <c r="AU360" s="57"/>
      <c r="AV360" s="57"/>
      <c r="AW360" s="57"/>
      <c r="AX360" s="57"/>
      <c r="AY360" s="57"/>
      <c r="AZ360" s="57"/>
      <c r="BA360" s="57"/>
      <c r="BB360" s="57"/>
      <c r="BC360" s="57"/>
      <c r="BD360" s="57"/>
      <c r="BE360" s="57"/>
      <c r="BF360" s="57"/>
      <c r="BG360" s="57"/>
      <c r="BH360" s="57"/>
      <c r="BI360" s="57"/>
      <c r="BJ360" s="57"/>
      <c r="BK360" s="57"/>
      <c r="BL360" s="57"/>
      <c r="BM360" s="57"/>
      <c r="BN360" s="57"/>
      <c r="BO360" s="57"/>
      <c r="BP360" s="57"/>
      <c r="BQ360" s="57"/>
      <c r="BR360" s="57"/>
      <c r="BS360" s="57"/>
      <c r="BT360" s="57"/>
      <c r="BU360" s="57"/>
      <c r="BV360" s="57"/>
      <c r="BW360" s="57"/>
      <c r="BX360" s="57"/>
      <c r="BY360" s="57"/>
      <c r="BZ360" s="57"/>
      <c r="CA360" s="57"/>
      <c r="CB360" s="57"/>
      <c r="CC360" s="57"/>
      <c r="CD360" s="57"/>
      <c r="CE360" s="57"/>
      <c r="CF360" s="57"/>
      <c r="CG360" s="57"/>
      <c r="CH360" s="57"/>
      <c r="CI360" s="57"/>
      <c r="CJ360" s="57"/>
      <c r="CK360" s="57"/>
      <c r="CL360" s="57"/>
      <c r="CM360" s="57"/>
      <c r="CN360" s="57"/>
      <c r="CO360" s="57"/>
      <c r="CP360" s="57"/>
      <c r="CQ360" s="57"/>
      <c r="CR360" s="57"/>
      <c r="CS360" s="57"/>
      <c r="CT360" s="57"/>
      <c r="CU360" s="57"/>
      <c r="CV360" s="57"/>
      <c r="CW360" s="57"/>
      <c r="CX360" s="57"/>
      <c r="CY360" s="57"/>
      <c r="CZ360" s="57"/>
      <c r="DA360" s="57"/>
      <c r="DB360" s="57"/>
      <c r="DC360" s="57"/>
      <c r="DD360" s="57"/>
      <c r="DE360" s="57"/>
      <c r="DF360" s="57"/>
      <c r="DG360" s="57"/>
      <c r="DH360" s="57"/>
      <c r="DI360" s="57"/>
      <c r="DJ360" s="57"/>
      <c r="DK360" s="57"/>
      <c r="DL360" s="57"/>
      <c r="DM360" s="57"/>
      <c r="DN360" s="57"/>
      <c r="DO360" s="57"/>
      <c r="DP360" s="57"/>
      <c r="DQ360" s="57"/>
      <c r="DR360" s="57"/>
      <c r="DS360" s="57"/>
      <c r="DT360" s="57"/>
      <c r="DU360" s="57"/>
      <c r="DV360" s="57"/>
      <c r="DW360" s="57"/>
      <c r="DX360" s="57"/>
      <c r="DY360" s="57"/>
      <c r="DZ360" s="57"/>
      <c r="EA360" s="57"/>
      <c r="EB360" s="57"/>
      <c r="EC360" s="57"/>
      <c r="ED360" s="57"/>
      <c r="EE360" s="57"/>
      <c r="EF360" s="57"/>
      <c r="EG360" s="57"/>
      <c r="EH360" s="57"/>
      <c r="EI360" s="57"/>
      <c r="EJ360" s="57"/>
      <c r="EK360" s="57"/>
      <c r="EL360" s="57"/>
      <c r="EM360" s="57"/>
      <c r="EN360" s="57"/>
      <c r="EO360" s="57"/>
      <c r="EP360" s="57"/>
      <c r="EQ360" s="57"/>
      <c r="ER360" s="57"/>
      <c r="ES360" s="57"/>
      <c r="ET360" s="57"/>
      <c r="EU360" s="57"/>
      <c r="EV360" s="57"/>
      <c r="EW360" s="57"/>
      <c r="EX360" s="57"/>
      <c r="EY360" s="57"/>
      <c r="EZ360" s="57"/>
      <c r="FA360" s="57"/>
      <c r="FB360" s="57"/>
      <c r="FC360" s="57"/>
      <c r="FD360" s="57"/>
      <c r="FE360" s="57"/>
      <c r="FF360" s="57"/>
      <c r="FG360" s="57"/>
      <c r="FH360" s="57"/>
      <c r="FI360" s="57"/>
      <c r="FJ360" s="57"/>
      <c r="FK360" s="57"/>
      <c r="FL360" s="57"/>
      <c r="FM360" s="57"/>
      <c r="FN360" s="57"/>
      <c r="FO360" s="57"/>
      <c r="FP360" s="57"/>
      <c r="FQ360" s="57"/>
      <c r="FR360" s="57"/>
      <c r="FS360" s="57"/>
      <c r="FT360" s="57"/>
      <c r="FU360" s="57"/>
      <c r="FV360" s="57"/>
      <c r="FW360" s="57"/>
      <c r="FX360" s="57"/>
      <c r="FY360" s="57"/>
      <c r="FZ360" s="57"/>
      <c r="GA360" s="57"/>
      <c r="GB360" s="57"/>
      <c r="GC360" s="57"/>
      <c r="GD360" s="57"/>
      <c r="GE360" s="57"/>
      <c r="GF360" s="57"/>
      <c r="GG360" s="57"/>
      <c r="GH360" s="57"/>
      <c r="GI360" s="57"/>
      <c r="GJ360" s="57"/>
      <c r="GK360" s="57"/>
      <c r="GL360" s="57"/>
      <c r="GM360" s="57"/>
      <c r="GN360" s="57"/>
      <c r="GO360" s="57"/>
      <c r="GP360" s="57"/>
      <c r="GQ360" s="57"/>
      <c r="GR360" s="57"/>
      <c r="GS360" s="57"/>
      <c r="GT360" s="57"/>
      <c r="GU360" s="57"/>
      <c r="GV360" s="57"/>
      <c r="GW360" s="57"/>
      <c r="GX360" s="57"/>
      <c r="GY360" s="57"/>
      <c r="GZ360" s="57"/>
      <c r="HA360" s="57"/>
      <c r="HB360" s="57"/>
      <c r="HC360" s="57"/>
      <c r="HD360" s="57"/>
      <c r="HE360" s="57"/>
      <c r="HF360" s="57"/>
      <c r="HG360" s="57"/>
      <c r="HH360" s="57"/>
      <c r="HI360" s="57"/>
      <c r="HJ360" s="57"/>
      <c r="HK360" s="57"/>
      <c r="HL360" s="57"/>
      <c r="HM360" s="57"/>
      <c r="HN360" s="57"/>
      <c r="HO360" s="57"/>
      <c r="HP360" s="57"/>
      <c r="HQ360" s="57"/>
      <c r="HR360" s="57"/>
      <c r="HS360" s="57"/>
      <c r="HT360" s="57"/>
      <c r="HU360" s="57"/>
      <c r="HV360" s="57"/>
      <c r="HW360" s="57"/>
      <c r="HX360" s="57"/>
      <c r="HY360" s="57"/>
      <c r="HZ360" s="57"/>
      <c r="IA360" s="57"/>
      <c r="IB360" s="57"/>
      <c r="IC360" s="57"/>
      <c r="ID360" s="57"/>
      <c r="IE360" s="57"/>
      <c r="IF360" s="57"/>
      <c r="IG360" s="57"/>
      <c r="IH360" s="57"/>
      <c r="II360" s="57"/>
      <c r="IJ360" s="57"/>
      <c r="IK360" s="57"/>
      <c r="IL360" s="57"/>
      <c r="IM360" s="57"/>
      <c r="IN360" s="57"/>
      <c r="IO360" s="57"/>
      <c r="IP360" s="57"/>
      <c r="IQ360" s="57"/>
      <c r="IR360" s="57"/>
      <c r="IS360" s="57"/>
      <c r="IT360" s="57"/>
      <c r="IU360" s="57"/>
      <c r="IV360" s="57"/>
      <c r="IW360" s="57"/>
      <c r="IX360" s="57"/>
      <c r="IY360" s="57"/>
      <c r="IZ360" s="57"/>
      <c r="JA360" s="57"/>
      <c r="JB360" s="57"/>
      <c r="JC360" s="57"/>
      <c r="JD360" s="57"/>
      <c r="JE360" s="57"/>
      <c r="JF360" s="57"/>
      <c r="JG360" s="57"/>
      <c r="JH360" s="57"/>
      <c r="JI360" s="57"/>
      <c r="JJ360" s="57"/>
      <c r="JK360" s="57"/>
      <c r="JL360" s="57"/>
      <c r="JM360" s="57"/>
      <c r="JN360" s="57"/>
      <c r="JO360" s="57"/>
      <c r="JP360" s="57"/>
      <c r="JQ360" s="57"/>
      <c r="JR360" s="57"/>
      <c r="JS360" s="57"/>
      <c r="JT360" s="57"/>
      <c r="JU360" s="57"/>
      <c r="JV360" s="57"/>
      <c r="JW360" s="57"/>
      <c r="JX360" s="57"/>
      <c r="JY360" s="57"/>
      <c r="JZ360" s="57"/>
      <c r="KA360" s="57"/>
      <c r="KB360" s="57"/>
      <c r="KC360" s="57"/>
      <c r="KD360" s="57"/>
      <c r="KE360" s="57"/>
      <c r="KF360" s="57"/>
      <c r="KG360" s="57"/>
      <c r="KH360" s="57"/>
      <c r="KI360" s="57"/>
      <c r="KJ360" s="57"/>
      <c r="KK360" s="57"/>
      <c r="KL360" s="57"/>
      <c r="KM360" s="57"/>
      <c r="KN360" s="57"/>
      <c r="KO360" s="57"/>
      <c r="KP360" s="57"/>
      <c r="KQ360" s="57"/>
      <c r="KR360" s="57"/>
      <c r="KS360" s="57"/>
      <c r="KT360" s="57"/>
      <c r="KU360" s="57"/>
      <c r="KV360" s="57"/>
      <c r="KW360" s="57"/>
      <c r="KX360" s="57"/>
      <c r="KY360" s="57"/>
      <c r="KZ360" s="57"/>
      <c r="LA360" s="57"/>
      <c r="LB360" s="57"/>
      <c r="LC360" s="57"/>
      <c r="LD360" s="57"/>
      <c r="LE360" s="57"/>
      <c r="LF360" s="57"/>
      <c r="LG360" s="57"/>
      <c r="LH360" s="57"/>
      <c r="LI360" s="57"/>
      <c r="LJ360" s="57"/>
      <c r="LK360" s="57"/>
      <c r="LL360" s="57"/>
      <c r="LM360" s="57"/>
      <c r="LN360" s="57"/>
      <c r="LO360" s="57"/>
      <c r="LP360" s="57"/>
      <c r="LQ360" s="57"/>
      <c r="LR360" s="57"/>
      <c r="LS360" s="57"/>
      <c r="LT360" s="57"/>
      <c r="LU360" s="57"/>
      <c r="LV360" s="57"/>
      <c r="LW360" s="57"/>
      <c r="LX360" s="57"/>
      <c r="LY360" s="57"/>
      <c r="LZ360" s="57"/>
      <c r="MA360" s="57"/>
      <c r="MB360" s="57"/>
      <c r="MC360" s="57"/>
      <c r="MD360" s="57"/>
      <c r="ME360" s="57"/>
      <c r="MF360" s="57"/>
      <c r="MG360" s="57"/>
      <c r="MH360" s="57"/>
      <c r="MI360" s="57"/>
      <c r="MJ360" s="57"/>
      <c r="MK360" s="57"/>
      <c r="ML360" s="57"/>
      <c r="MM360" s="57"/>
      <c r="MN360" s="57"/>
      <c r="MO360" s="57"/>
      <c r="MP360" s="57"/>
      <c r="MQ360" s="57"/>
      <c r="MR360" s="57"/>
      <c r="MS360" s="57"/>
      <c r="MT360" s="57"/>
      <c r="MU360" s="57"/>
      <c r="MV360" s="57"/>
      <c r="MW360" s="57"/>
      <c r="MX360" s="57"/>
      <c r="MY360" s="57"/>
      <c r="MZ360" s="57"/>
      <c r="NA360" s="57"/>
      <c r="NB360" s="57"/>
      <c r="NC360" s="57"/>
      <c r="ND360" s="57"/>
      <c r="NE360" s="57"/>
      <c r="NF360" s="57"/>
      <c r="NG360" s="57"/>
      <c r="NH360" s="57"/>
      <c r="NI360" s="57"/>
      <c r="NJ360" s="57"/>
      <c r="NK360" s="57"/>
      <c r="NL360" s="57"/>
      <c r="NM360" s="57"/>
      <c r="NN360" s="57"/>
      <c r="NO360" s="57"/>
      <c r="NP360" s="57"/>
      <c r="NQ360" s="57"/>
      <c r="NR360" s="57"/>
      <c r="NS360" s="57"/>
      <c r="NT360" s="57"/>
      <c r="NU360" s="57"/>
      <c r="NV360" s="57"/>
      <c r="NW360" s="57"/>
      <c r="NX360" s="57"/>
      <c r="NY360" s="57"/>
      <c r="NZ360" s="57"/>
      <c r="OA360" s="57"/>
      <c r="OB360" s="57"/>
      <c r="OC360" s="57"/>
      <c r="OD360" s="57"/>
      <c r="OE360" s="57"/>
      <c r="OF360" s="57"/>
      <c r="OG360" s="57"/>
      <c r="OH360" s="57"/>
      <c r="OI360" s="57"/>
      <c r="OJ360" s="57"/>
      <c r="OK360" s="57"/>
      <c r="OL360" s="57"/>
      <c r="OM360" s="57"/>
      <c r="ON360" s="57"/>
      <c r="OO360" s="57"/>
      <c r="OP360" s="57"/>
      <c r="OQ360" s="57"/>
      <c r="OR360" s="57"/>
      <c r="OS360" s="57"/>
      <c r="OT360" s="57"/>
      <c r="OU360" s="57"/>
      <c r="OV360" s="57"/>
      <c r="OW360" s="57"/>
      <c r="OX360" s="57"/>
      <c r="OY360" s="57"/>
      <c r="OZ360" s="57"/>
    </row>
    <row r="361" spans="1:416" ht="26.25">
      <c r="A361" s="57"/>
      <c r="B361" s="57"/>
      <c r="C361" s="57"/>
      <c r="D361" s="57"/>
      <c r="E361" s="57"/>
      <c r="F361" s="57"/>
      <c r="G361" s="87"/>
      <c r="H361" s="57"/>
      <c r="I361" s="57"/>
      <c r="J361" s="57"/>
      <c r="K361" s="57"/>
      <c r="L361" s="57"/>
      <c r="M361" s="57"/>
      <c r="N361" s="57"/>
      <c r="O361" s="57"/>
      <c r="P361" s="57"/>
      <c r="Q361" s="57"/>
      <c r="R361" s="57"/>
      <c r="S361" s="57"/>
      <c r="T361" s="57"/>
      <c r="U361" s="57"/>
      <c r="V361" s="57"/>
      <c r="W361" s="57"/>
      <c r="X361" s="57"/>
      <c r="Y361" s="57"/>
      <c r="Z361" s="57"/>
      <c r="AA361" s="57"/>
      <c r="AB361" s="57"/>
      <c r="AC361" s="57"/>
      <c r="AD361" s="57"/>
      <c r="AE361" s="57"/>
      <c r="AF361" s="57"/>
      <c r="AG361" s="57"/>
      <c r="AH361" s="57"/>
      <c r="AI361" s="57"/>
      <c r="AJ361" s="57"/>
      <c r="AK361" s="57"/>
      <c r="AL361" s="57"/>
      <c r="AM361" s="57"/>
      <c r="AN361" s="57"/>
      <c r="AO361" s="57"/>
      <c r="AP361" s="57"/>
      <c r="AQ361" s="57"/>
      <c r="AR361" s="57"/>
      <c r="AS361" s="57"/>
      <c r="AT361" s="57"/>
      <c r="AU361" s="57"/>
      <c r="AV361" s="57"/>
      <c r="AW361" s="57"/>
      <c r="AX361" s="57"/>
      <c r="AY361" s="57"/>
      <c r="AZ361" s="57"/>
      <c r="BA361" s="57"/>
      <c r="BB361" s="57"/>
      <c r="BC361" s="57"/>
      <c r="BD361" s="57"/>
      <c r="BE361" s="57"/>
      <c r="BF361" s="57"/>
      <c r="BG361" s="57"/>
      <c r="BH361" s="57"/>
      <c r="BI361" s="57"/>
      <c r="BJ361" s="57"/>
      <c r="BK361" s="57"/>
      <c r="BL361" s="57"/>
      <c r="BM361" s="57"/>
      <c r="BN361" s="57"/>
      <c r="BO361" s="57"/>
      <c r="BP361" s="57"/>
      <c r="BQ361" s="57"/>
      <c r="BR361" s="57"/>
      <c r="BS361" s="57"/>
      <c r="BT361" s="57"/>
      <c r="BU361" s="57"/>
      <c r="BV361" s="57"/>
      <c r="BW361" s="57"/>
      <c r="BX361" s="57"/>
      <c r="BY361" s="57"/>
      <c r="BZ361" s="57"/>
      <c r="CA361" s="57"/>
      <c r="CB361" s="57"/>
      <c r="CC361" s="57"/>
      <c r="CD361" s="57"/>
      <c r="CE361" s="57"/>
      <c r="CF361" s="57"/>
      <c r="CG361" s="57"/>
      <c r="CH361" s="57"/>
      <c r="CI361" s="57"/>
      <c r="CJ361" s="57"/>
      <c r="CK361" s="57"/>
      <c r="CL361" s="57"/>
      <c r="CM361" s="57"/>
      <c r="CN361" s="57"/>
      <c r="CO361" s="57"/>
      <c r="CP361" s="57"/>
      <c r="CQ361" s="57"/>
      <c r="CR361" s="57"/>
      <c r="CS361" s="57"/>
      <c r="CT361" s="57"/>
      <c r="CU361" s="57"/>
      <c r="CV361" s="57"/>
      <c r="CW361" s="57"/>
      <c r="CX361" s="57"/>
      <c r="CY361" s="57"/>
      <c r="CZ361" s="57"/>
      <c r="DA361" s="57"/>
      <c r="DB361" s="57"/>
      <c r="DC361" s="57"/>
      <c r="DD361" s="57"/>
      <c r="DE361" s="57"/>
      <c r="DF361" s="57"/>
      <c r="DG361" s="57"/>
      <c r="DH361" s="57"/>
      <c r="DI361" s="57"/>
      <c r="DJ361" s="57"/>
      <c r="DK361" s="57"/>
      <c r="DL361" s="57"/>
      <c r="DM361" s="57"/>
      <c r="DN361" s="57"/>
      <c r="DO361" s="57"/>
      <c r="DP361" s="57"/>
      <c r="DQ361" s="57"/>
      <c r="DR361" s="57"/>
      <c r="DS361" s="57"/>
      <c r="DT361" s="57"/>
      <c r="DU361" s="57"/>
      <c r="DV361" s="57"/>
      <c r="DW361" s="57"/>
      <c r="DX361" s="57"/>
      <c r="DY361" s="57"/>
      <c r="DZ361" s="57"/>
      <c r="EA361" s="57"/>
      <c r="EB361" s="57"/>
      <c r="EC361" s="57"/>
      <c r="ED361" s="57"/>
      <c r="EE361" s="57"/>
      <c r="EF361" s="57"/>
      <c r="EG361" s="57"/>
      <c r="EH361" s="57"/>
      <c r="EI361" s="57"/>
      <c r="EJ361" s="57"/>
      <c r="EK361" s="57"/>
      <c r="EL361" s="57"/>
      <c r="EM361" s="57"/>
      <c r="EN361" s="57"/>
      <c r="EO361" s="57"/>
      <c r="EP361" s="57"/>
      <c r="EQ361" s="57"/>
      <c r="ER361" s="57"/>
      <c r="ES361" s="57"/>
      <c r="ET361" s="57"/>
      <c r="EU361" s="57"/>
      <c r="EV361" s="57"/>
      <c r="EW361" s="57"/>
      <c r="EX361" s="57"/>
      <c r="EY361" s="57"/>
      <c r="EZ361" s="57"/>
      <c r="FA361" s="57"/>
      <c r="FB361" s="57"/>
      <c r="FC361" s="57"/>
      <c r="FD361" s="57"/>
      <c r="FE361" s="57"/>
      <c r="FF361" s="57"/>
      <c r="FG361" s="57"/>
      <c r="FH361" s="57"/>
      <c r="FI361" s="57"/>
      <c r="FJ361" s="57"/>
      <c r="FK361" s="57"/>
      <c r="FL361" s="57"/>
      <c r="FM361" s="57"/>
      <c r="FN361" s="57"/>
      <c r="FO361" s="57"/>
      <c r="FP361" s="57"/>
      <c r="FQ361" s="57"/>
      <c r="FR361" s="57"/>
      <c r="FS361" s="57"/>
      <c r="FT361" s="57"/>
      <c r="FU361" s="57"/>
      <c r="FV361" s="57"/>
      <c r="FW361" s="57"/>
      <c r="FX361" s="57"/>
      <c r="FY361" s="57"/>
      <c r="FZ361" s="57"/>
      <c r="GA361" s="57"/>
      <c r="GB361" s="57"/>
      <c r="GC361" s="57"/>
      <c r="GD361" s="57"/>
      <c r="GE361" s="57"/>
      <c r="GF361" s="57"/>
      <c r="GG361" s="57"/>
      <c r="GH361" s="57"/>
      <c r="GI361" s="57"/>
      <c r="GJ361" s="57"/>
      <c r="GK361" s="57"/>
      <c r="GL361" s="57"/>
      <c r="GM361" s="57"/>
      <c r="GN361" s="57"/>
      <c r="GO361" s="57"/>
      <c r="GP361" s="57"/>
      <c r="GQ361" s="57"/>
      <c r="GR361" s="57"/>
      <c r="GS361" s="57"/>
      <c r="GT361" s="57"/>
      <c r="GU361" s="57"/>
      <c r="GV361" s="57"/>
      <c r="GW361" s="57"/>
      <c r="GX361" s="57"/>
      <c r="GY361" s="57"/>
      <c r="GZ361" s="57"/>
      <c r="HA361" s="57"/>
      <c r="HB361" s="57"/>
      <c r="HC361" s="57"/>
      <c r="HD361" s="57"/>
      <c r="HE361" s="57"/>
      <c r="HF361" s="57"/>
      <c r="HG361" s="57"/>
      <c r="HH361" s="57"/>
      <c r="HI361" s="57"/>
      <c r="HJ361" s="57"/>
      <c r="HK361" s="57"/>
      <c r="HL361" s="57"/>
      <c r="HM361" s="57"/>
      <c r="HN361" s="57"/>
      <c r="HO361" s="57"/>
      <c r="HP361" s="57"/>
      <c r="HQ361" s="57"/>
      <c r="HR361" s="57"/>
      <c r="HS361" s="57"/>
      <c r="HT361" s="57"/>
      <c r="HU361" s="57"/>
      <c r="HV361" s="57"/>
      <c r="HW361" s="57"/>
      <c r="HX361" s="57"/>
      <c r="HY361" s="57"/>
      <c r="HZ361" s="57"/>
      <c r="IA361" s="57"/>
      <c r="IB361" s="57"/>
      <c r="IC361" s="57"/>
      <c r="ID361" s="57"/>
      <c r="IE361" s="57"/>
      <c r="IF361" s="57"/>
      <c r="IG361" s="57"/>
      <c r="IH361" s="57"/>
      <c r="II361" s="57"/>
      <c r="IJ361" s="57"/>
      <c r="IK361" s="57"/>
      <c r="IL361" s="57"/>
      <c r="IM361" s="57"/>
      <c r="IN361" s="57"/>
      <c r="IO361" s="57"/>
      <c r="IP361" s="57"/>
      <c r="IQ361" s="57"/>
      <c r="IR361" s="57"/>
      <c r="IS361" s="57"/>
      <c r="IT361" s="57"/>
      <c r="IU361" s="57"/>
      <c r="IV361" s="57"/>
      <c r="IW361" s="57"/>
      <c r="IX361" s="57"/>
      <c r="IY361" s="57"/>
      <c r="IZ361" s="57"/>
      <c r="JA361" s="57"/>
      <c r="JB361" s="57"/>
      <c r="JC361" s="57"/>
      <c r="JD361" s="57"/>
      <c r="JE361" s="57"/>
      <c r="JF361" s="57"/>
      <c r="JG361" s="57"/>
      <c r="JH361" s="57"/>
      <c r="JI361" s="57"/>
      <c r="JJ361" s="57"/>
      <c r="JK361" s="57"/>
      <c r="JL361" s="57"/>
      <c r="JM361" s="57"/>
      <c r="JN361" s="57"/>
      <c r="JO361" s="57"/>
      <c r="JP361" s="57"/>
      <c r="JQ361" s="57"/>
      <c r="JR361" s="57"/>
      <c r="JS361" s="57"/>
      <c r="JT361" s="57"/>
      <c r="JU361" s="57"/>
      <c r="JV361" s="57"/>
      <c r="JW361" s="57"/>
      <c r="JX361" s="57"/>
      <c r="JY361" s="57"/>
      <c r="JZ361" s="57"/>
      <c r="KA361" s="57"/>
      <c r="KB361" s="57"/>
      <c r="KC361" s="57"/>
      <c r="KD361" s="57"/>
      <c r="KE361" s="57"/>
      <c r="KF361" s="57"/>
      <c r="KG361" s="57"/>
      <c r="KH361" s="57"/>
      <c r="KI361" s="57"/>
      <c r="KJ361" s="57"/>
      <c r="KK361" s="57"/>
      <c r="KL361" s="57"/>
      <c r="KM361" s="57"/>
      <c r="KN361" s="57"/>
      <c r="KO361" s="57"/>
      <c r="KP361" s="57"/>
      <c r="KQ361" s="57"/>
      <c r="KR361" s="57"/>
      <c r="KS361" s="57"/>
      <c r="KT361" s="57"/>
      <c r="KU361" s="57"/>
      <c r="KV361" s="57"/>
      <c r="KW361" s="57"/>
      <c r="KX361" s="57"/>
      <c r="KY361" s="57"/>
      <c r="KZ361" s="57"/>
      <c r="LA361" s="57"/>
      <c r="LB361" s="57"/>
      <c r="LC361" s="57"/>
      <c r="LD361" s="57"/>
      <c r="LE361" s="57"/>
      <c r="LF361" s="57"/>
      <c r="LG361" s="57"/>
      <c r="LH361" s="57"/>
      <c r="LI361" s="57"/>
      <c r="LJ361" s="57"/>
      <c r="LK361" s="57"/>
      <c r="LL361" s="57"/>
      <c r="LM361" s="57"/>
      <c r="LN361" s="57"/>
      <c r="LO361" s="57"/>
      <c r="LP361" s="57"/>
      <c r="LQ361" s="57"/>
      <c r="LR361" s="57"/>
      <c r="LS361" s="57"/>
      <c r="LT361" s="57"/>
      <c r="LU361" s="57"/>
      <c r="LV361" s="57"/>
      <c r="LW361" s="57"/>
      <c r="LX361" s="57"/>
      <c r="LY361" s="57"/>
      <c r="LZ361" s="57"/>
      <c r="MA361" s="57"/>
      <c r="MB361" s="57"/>
      <c r="MC361" s="57"/>
      <c r="MD361" s="57"/>
      <c r="ME361" s="57"/>
      <c r="MF361" s="57"/>
      <c r="MG361" s="57"/>
      <c r="MH361" s="57"/>
      <c r="MI361" s="57"/>
      <c r="MJ361" s="57"/>
      <c r="MK361" s="57"/>
      <c r="ML361" s="57"/>
      <c r="MM361" s="57"/>
      <c r="MN361" s="57"/>
      <c r="MO361" s="57"/>
      <c r="MP361" s="57"/>
      <c r="MQ361" s="57"/>
      <c r="MR361" s="57"/>
      <c r="MS361" s="57"/>
      <c r="MT361" s="57"/>
      <c r="MU361" s="57"/>
      <c r="MV361" s="57"/>
      <c r="MW361" s="57"/>
      <c r="MX361" s="57"/>
      <c r="MY361" s="57"/>
      <c r="MZ361" s="57"/>
      <c r="NA361" s="57"/>
      <c r="NB361" s="57"/>
      <c r="NC361" s="57"/>
      <c r="ND361" s="57"/>
      <c r="NE361" s="57"/>
      <c r="NF361" s="57"/>
      <c r="NG361" s="57"/>
      <c r="NH361" s="57"/>
      <c r="NI361" s="57"/>
      <c r="NJ361" s="57"/>
      <c r="NK361" s="57"/>
      <c r="NL361" s="57"/>
      <c r="NM361" s="57"/>
      <c r="NN361" s="57"/>
      <c r="NO361" s="57"/>
      <c r="NP361" s="57"/>
      <c r="NQ361" s="57"/>
      <c r="NR361" s="57"/>
      <c r="NS361" s="57"/>
      <c r="NT361" s="57"/>
      <c r="NU361" s="57"/>
      <c r="NV361" s="57"/>
      <c r="NW361" s="57"/>
      <c r="NX361" s="57"/>
      <c r="NY361" s="57"/>
      <c r="NZ361" s="57"/>
      <c r="OA361" s="57"/>
      <c r="OB361" s="57"/>
      <c r="OC361" s="57"/>
      <c r="OD361" s="57"/>
      <c r="OE361" s="57"/>
      <c r="OF361" s="57"/>
      <c r="OG361" s="57"/>
      <c r="OH361" s="57"/>
      <c r="OI361" s="57"/>
      <c r="OJ361" s="57"/>
      <c r="OK361" s="57"/>
      <c r="OL361" s="57"/>
      <c r="OM361" s="57"/>
      <c r="ON361" s="57"/>
      <c r="OO361" s="57"/>
      <c r="OP361" s="57"/>
      <c r="OQ361" s="57"/>
      <c r="OR361" s="57"/>
      <c r="OS361" s="57"/>
      <c r="OT361" s="57"/>
      <c r="OU361" s="57"/>
      <c r="OV361" s="57"/>
      <c r="OW361" s="57"/>
      <c r="OX361" s="57"/>
      <c r="OY361" s="57"/>
      <c r="OZ361" s="57"/>
    </row>
    <row r="362" spans="1:416" ht="15.75">
      <c r="G362" s="88"/>
    </row>
    <row r="363" spans="1:416" ht="15.75">
      <c r="G363" s="88"/>
    </row>
    <row r="364" spans="1:416" ht="15.75">
      <c r="G364" s="88"/>
    </row>
    <row r="365" spans="1:416" ht="15.75">
      <c r="G365" s="88"/>
    </row>
    <row r="366" spans="1:416" ht="15.75">
      <c r="G366" s="88"/>
    </row>
    <row r="367" spans="1:416" ht="15.75">
      <c r="G367" s="88"/>
    </row>
    <row r="368" spans="1:416" ht="15.75">
      <c r="G368" s="88"/>
    </row>
    <row r="369" spans="1:416" ht="15.75">
      <c r="G369" s="88"/>
    </row>
    <row r="370" spans="1:416" s="5" customFormat="1" ht="15.75">
      <c r="A370" s="1"/>
      <c r="G370" s="88"/>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c r="JO370" s="4"/>
      <c r="JP370" s="4"/>
      <c r="JQ370" s="4"/>
      <c r="JR370" s="4"/>
      <c r="JS370" s="4"/>
      <c r="JT370" s="4"/>
      <c r="JU370" s="4"/>
      <c r="JV370" s="4"/>
      <c r="JW370" s="4"/>
      <c r="JX370" s="4"/>
      <c r="JY370" s="4"/>
      <c r="JZ370" s="4"/>
      <c r="KA370" s="4"/>
      <c r="KB370" s="4"/>
      <c r="KC370" s="4"/>
      <c r="KD370" s="4"/>
      <c r="KE370" s="4"/>
      <c r="KF370" s="4"/>
      <c r="KG370" s="4"/>
      <c r="KH370" s="4"/>
      <c r="KI370" s="4"/>
      <c r="KJ370" s="4"/>
      <c r="KK370" s="4"/>
      <c r="KL370" s="4"/>
      <c r="KM370" s="4"/>
      <c r="KN370" s="4"/>
      <c r="KO370" s="4"/>
      <c r="KP370" s="4"/>
      <c r="KQ370" s="4"/>
      <c r="KR370" s="4"/>
      <c r="KS370" s="4"/>
      <c r="KT370" s="4"/>
      <c r="KU370" s="4"/>
      <c r="KV370" s="4"/>
      <c r="KW370" s="4"/>
      <c r="KX370" s="4"/>
      <c r="KY370" s="4"/>
      <c r="KZ370" s="4"/>
      <c r="LA370" s="4"/>
      <c r="LB370" s="4"/>
      <c r="LC370" s="4"/>
      <c r="LD370" s="4"/>
      <c r="LE370" s="4"/>
      <c r="LF370" s="4"/>
      <c r="LG370" s="4"/>
      <c r="LH370" s="4"/>
      <c r="LI370" s="4"/>
      <c r="LJ370" s="4"/>
      <c r="LK370" s="4"/>
      <c r="LL370" s="4"/>
      <c r="LM370" s="4"/>
      <c r="LN370" s="4"/>
      <c r="LO370" s="4"/>
      <c r="LP370" s="4"/>
      <c r="LQ370" s="4"/>
      <c r="LR370" s="4"/>
      <c r="LS370" s="4"/>
      <c r="LT370" s="4"/>
      <c r="LU370" s="4"/>
      <c r="LV370" s="4"/>
      <c r="LW370" s="4"/>
      <c r="LX370" s="4"/>
      <c r="LY370" s="4"/>
      <c r="LZ370" s="4"/>
      <c r="MA370" s="4"/>
      <c r="MB370" s="4"/>
      <c r="MC370" s="4"/>
      <c r="MD370" s="4"/>
      <c r="ME370" s="4"/>
      <c r="MF370" s="4"/>
      <c r="MG370" s="4"/>
      <c r="MH370" s="4"/>
      <c r="MI370" s="4"/>
      <c r="MJ370" s="4"/>
      <c r="MK370" s="4"/>
      <c r="ML370" s="4"/>
      <c r="MM370" s="4"/>
      <c r="MN370" s="4"/>
      <c r="MO370" s="4"/>
      <c r="MP370" s="4"/>
      <c r="MQ370" s="4"/>
      <c r="MR370" s="4"/>
      <c r="MS370" s="4"/>
      <c r="MT370" s="4"/>
      <c r="MU370" s="4"/>
      <c r="MV370" s="4"/>
      <c r="MW370" s="4"/>
      <c r="MX370" s="4"/>
      <c r="MY370" s="4"/>
      <c r="MZ370" s="4"/>
      <c r="NA370" s="4"/>
      <c r="NB370" s="4"/>
      <c r="NC370" s="4"/>
      <c r="ND370" s="4"/>
      <c r="NE370" s="4"/>
      <c r="NF370" s="4"/>
      <c r="NG370" s="4"/>
      <c r="NH370" s="4"/>
      <c r="NI370" s="4"/>
      <c r="NJ370" s="4"/>
      <c r="NK370" s="4"/>
      <c r="NL370" s="4"/>
      <c r="NM370" s="4"/>
      <c r="NN370" s="4"/>
      <c r="NO370" s="4"/>
      <c r="NP370" s="4"/>
      <c r="NQ370" s="4"/>
      <c r="NR370" s="4"/>
      <c r="NS370" s="4"/>
      <c r="NT370" s="4"/>
      <c r="NU370" s="4"/>
      <c r="NV370" s="4"/>
      <c r="NW370" s="4"/>
      <c r="NX370" s="4"/>
      <c r="NY370" s="4"/>
      <c r="NZ370" s="4"/>
      <c r="OA370" s="4"/>
      <c r="OB370" s="4"/>
      <c r="OC370" s="4"/>
      <c r="OD370" s="4"/>
      <c r="OE370" s="4"/>
      <c r="OF370" s="4"/>
      <c r="OG370" s="4"/>
      <c r="OH370" s="4"/>
      <c r="OI370" s="4"/>
      <c r="OJ370" s="4"/>
      <c r="OK370" s="4"/>
      <c r="OL370" s="4"/>
      <c r="OM370" s="4"/>
      <c r="ON370" s="4"/>
      <c r="OO370" s="4"/>
      <c r="OP370" s="4"/>
      <c r="OQ370" s="4"/>
      <c r="OR370" s="4"/>
      <c r="OS370" s="4"/>
      <c r="OT370" s="4"/>
      <c r="OU370" s="4"/>
      <c r="OV370" s="4"/>
      <c r="OW370" s="4"/>
      <c r="OX370" s="4"/>
      <c r="OY370" s="4"/>
      <c r="OZ370" s="4"/>
    </row>
    <row r="371" spans="1:416" s="5" customFormat="1" ht="15.75">
      <c r="A371" s="1"/>
      <c r="G371" s="88"/>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c r="JO371" s="4"/>
      <c r="JP371" s="4"/>
      <c r="JQ371" s="4"/>
      <c r="JR371" s="4"/>
      <c r="JS371" s="4"/>
      <c r="JT371" s="4"/>
      <c r="JU371" s="4"/>
      <c r="JV371" s="4"/>
      <c r="JW371" s="4"/>
      <c r="JX371" s="4"/>
      <c r="JY371" s="4"/>
      <c r="JZ371" s="4"/>
      <c r="KA371" s="4"/>
      <c r="KB371" s="4"/>
      <c r="KC371" s="4"/>
      <c r="KD371" s="4"/>
      <c r="KE371" s="4"/>
      <c r="KF371" s="4"/>
      <c r="KG371" s="4"/>
      <c r="KH371" s="4"/>
      <c r="KI371" s="4"/>
      <c r="KJ371" s="4"/>
      <c r="KK371" s="4"/>
      <c r="KL371" s="4"/>
      <c r="KM371" s="4"/>
      <c r="KN371" s="4"/>
      <c r="KO371" s="4"/>
      <c r="KP371" s="4"/>
      <c r="KQ371" s="4"/>
      <c r="KR371" s="4"/>
      <c r="KS371" s="4"/>
      <c r="KT371" s="4"/>
      <c r="KU371" s="4"/>
      <c r="KV371" s="4"/>
      <c r="KW371" s="4"/>
      <c r="KX371" s="4"/>
      <c r="KY371" s="4"/>
      <c r="KZ371" s="4"/>
      <c r="LA371" s="4"/>
      <c r="LB371" s="4"/>
      <c r="LC371" s="4"/>
      <c r="LD371" s="4"/>
      <c r="LE371" s="4"/>
      <c r="LF371" s="4"/>
      <c r="LG371" s="4"/>
      <c r="LH371" s="4"/>
      <c r="LI371" s="4"/>
      <c r="LJ371" s="4"/>
      <c r="LK371" s="4"/>
      <c r="LL371" s="4"/>
      <c r="LM371" s="4"/>
      <c r="LN371" s="4"/>
      <c r="LO371" s="4"/>
      <c r="LP371" s="4"/>
      <c r="LQ371" s="4"/>
      <c r="LR371" s="4"/>
      <c r="LS371" s="4"/>
      <c r="LT371" s="4"/>
      <c r="LU371" s="4"/>
      <c r="LV371" s="4"/>
      <c r="LW371" s="4"/>
      <c r="LX371" s="4"/>
      <c r="LY371" s="4"/>
      <c r="LZ371" s="4"/>
      <c r="MA371" s="4"/>
      <c r="MB371" s="4"/>
      <c r="MC371" s="4"/>
      <c r="MD371" s="4"/>
      <c r="ME371" s="4"/>
      <c r="MF371" s="4"/>
      <c r="MG371" s="4"/>
      <c r="MH371" s="4"/>
      <c r="MI371" s="4"/>
      <c r="MJ371" s="4"/>
      <c r="MK371" s="4"/>
      <c r="ML371" s="4"/>
      <c r="MM371" s="4"/>
      <c r="MN371" s="4"/>
      <c r="MO371" s="4"/>
      <c r="MP371" s="4"/>
      <c r="MQ371" s="4"/>
      <c r="MR371" s="4"/>
      <c r="MS371" s="4"/>
      <c r="MT371" s="4"/>
      <c r="MU371" s="4"/>
      <c r="MV371" s="4"/>
      <c r="MW371" s="4"/>
      <c r="MX371" s="4"/>
      <c r="MY371" s="4"/>
      <c r="MZ371" s="4"/>
      <c r="NA371" s="4"/>
      <c r="NB371" s="4"/>
      <c r="NC371" s="4"/>
      <c r="ND371" s="4"/>
      <c r="NE371" s="4"/>
      <c r="NF371" s="4"/>
      <c r="NG371" s="4"/>
      <c r="NH371" s="4"/>
      <c r="NI371" s="4"/>
      <c r="NJ371" s="4"/>
      <c r="NK371" s="4"/>
      <c r="NL371" s="4"/>
      <c r="NM371" s="4"/>
      <c r="NN371" s="4"/>
      <c r="NO371" s="4"/>
      <c r="NP371" s="4"/>
      <c r="NQ371" s="4"/>
      <c r="NR371" s="4"/>
      <c r="NS371" s="4"/>
      <c r="NT371" s="4"/>
      <c r="NU371" s="4"/>
      <c r="NV371" s="4"/>
      <c r="NW371" s="4"/>
      <c r="NX371" s="4"/>
      <c r="NY371" s="4"/>
      <c r="NZ371" s="4"/>
      <c r="OA371" s="4"/>
      <c r="OB371" s="4"/>
      <c r="OC371" s="4"/>
      <c r="OD371" s="4"/>
      <c r="OE371" s="4"/>
      <c r="OF371" s="4"/>
      <c r="OG371" s="4"/>
      <c r="OH371" s="4"/>
      <c r="OI371" s="4"/>
      <c r="OJ371" s="4"/>
      <c r="OK371" s="4"/>
      <c r="OL371" s="4"/>
      <c r="OM371" s="4"/>
      <c r="ON371" s="4"/>
      <c r="OO371" s="4"/>
      <c r="OP371" s="4"/>
      <c r="OQ371" s="4"/>
      <c r="OR371" s="4"/>
      <c r="OS371" s="4"/>
      <c r="OT371" s="4"/>
      <c r="OU371" s="4"/>
      <c r="OV371" s="4"/>
      <c r="OW371" s="4"/>
      <c r="OX371" s="4"/>
      <c r="OY371" s="4"/>
      <c r="OZ371" s="4"/>
    </row>
    <row r="372" spans="1:416" s="5" customFormat="1" ht="15.75">
      <c r="A372" s="1"/>
      <c r="G372" s="88"/>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c r="JO372" s="4"/>
      <c r="JP372" s="4"/>
      <c r="JQ372" s="4"/>
      <c r="JR372" s="4"/>
      <c r="JS372" s="4"/>
      <c r="JT372" s="4"/>
      <c r="JU372" s="4"/>
      <c r="JV372" s="4"/>
      <c r="JW372" s="4"/>
      <c r="JX372" s="4"/>
      <c r="JY372" s="4"/>
      <c r="JZ372" s="4"/>
      <c r="KA372" s="4"/>
      <c r="KB372" s="4"/>
      <c r="KC372" s="4"/>
      <c r="KD372" s="4"/>
      <c r="KE372" s="4"/>
      <c r="KF372" s="4"/>
      <c r="KG372" s="4"/>
      <c r="KH372" s="4"/>
      <c r="KI372" s="4"/>
      <c r="KJ372" s="4"/>
      <c r="KK372" s="4"/>
      <c r="KL372" s="4"/>
      <c r="KM372" s="4"/>
      <c r="KN372" s="4"/>
      <c r="KO372" s="4"/>
      <c r="KP372" s="4"/>
      <c r="KQ372" s="4"/>
      <c r="KR372" s="4"/>
      <c r="KS372" s="4"/>
      <c r="KT372" s="4"/>
      <c r="KU372" s="4"/>
      <c r="KV372" s="4"/>
      <c r="KW372" s="4"/>
      <c r="KX372" s="4"/>
      <c r="KY372" s="4"/>
      <c r="KZ372" s="4"/>
      <c r="LA372" s="4"/>
      <c r="LB372" s="4"/>
      <c r="LC372" s="4"/>
      <c r="LD372" s="4"/>
      <c r="LE372" s="4"/>
      <c r="LF372" s="4"/>
      <c r="LG372" s="4"/>
      <c r="LH372" s="4"/>
      <c r="LI372" s="4"/>
      <c r="LJ372" s="4"/>
      <c r="LK372" s="4"/>
      <c r="LL372" s="4"/>
      <c r="LM372" s="4"/>
      <c r="LN372" s="4"/>
      <c r="LO372" s="4"/>
      <c r="LP372" s="4"/>
      <c r="LQ372" s="4"/>
      <c r="LR372" s="4"/>
      <c r="LS372" s="4"/>
      <c r="LT372" s="4"/>
      <c r="LU372" s="4"/>
      <c r="LV372" s="4"/>
      <c r="LW372" s="4"/>
      <c r="LX372" s="4"/>
      <c r="LY372" s="4"/>
      <c r="LZ372" s="4"/>
      <c r="MA372" s="4"/>
      <c r="MB372" s="4"/>
      <c r="MC372" s="4"/>
      <c r="MD372" s="4"/>
      <c r="ME372" s="4"/>
      <c r="MF372" s="4"/>
      <c r="MG372" s="4"/>
      <c r="MH372" s="4"/>
      <c r="MI372" s="4"/>
      <c r="MJ372" s="4"/>
      <c r="MK372" s="4"/>
      <c r="ML372" s="4"/>
      <c r="MM372" s="4"/>
      <c r="MN372" s="4"/>
      <c r="MO372" s="4"/>
      <c r="MP372" s="4"/>
      <c r="MQ372" s="4"/>
      <c r="MR372" s="4"/>
      <c r="MS372" s="4"/>
      <c r="MT372" s="4"/>
      <c r="MU372" s="4"/>
      <c r="MV372" s="4"/>
      <c r="MW372" s="4"/>
      <c r="MX372" s="4"/>
      <c r="MY372" s="4"/>
      <c r="MZ372" s="4"/>
      <c r="NA372" s="4"/>
      <c r="NB372" s="4"/>
      <c r="NC372" s="4"/>
      <c r="ND372" s="4"/>
      <c r="NE372" s="4"/>
      <c r="NF372" s="4"/>
      <c r="NG372" s="4"/>
      <c r="NH372" s="4"/>
      <c r="NI372" s="4"/>
      <c r="NJ372" s="4"/>
      <c r="NK372" s="4"/>
      <c r="NL372" s="4"/>
      <c r="NM372" s="4"/>
      <c r="NN372" s="4"/>
      <c r="NO372" s="4"/>
      <c r="NP372" s="4"/>
      <c r="NQ372" s="4"/>
      <c r="NR372" s="4"/>
      <c r="NS372" s="4"/>
      <c r="NT372" s="4"/>
      <c r="NU372" s="4"/>
      <c r="NV372" s="4"/>
      <c r="NW372" s="4"/>
      <c r="NX372" s="4"/>
      <c r="NY372" s="4"/>
      <c r="NZ372" s="4"/>
      <c r="OA372" s="4"/>
      <c r="OB372" s="4"/>
      <c r="OC372" s="4"/>
      <c r="OD372" s="4"/>
      <c r="OE372" s="4"/>
      <c r="OF372" s="4"/>
      <c r="OG372" s="4"/>
      <c r="OH372" s="4"/>
      <c r="OI372" s="4"/>
      <c r="OJ372" s="4"/>
      <c r="OK372" s="4"/>
      <c r="OL372" s="4"/>
      <c r="OM372" s="4"/>
      <c r="ON372" s="4"/>
      <c r="OO372" s="4"/>
      <c r="OP372" s="4"/>
      <c r="OQ372" s="4"/>
      <c r="OR372" s="4"/>
      <c r="OS372" s="4"/>
      <c r="OT372" s="4"/>
      <c r="OU372" s="4"/>
      <c r="OV372" s="4"/>
      <c r="OW372" s="4"/>
      <c r="OX372" s="4"/>
      <c r="OY372" s="4"/>
      <c r="OZ372" s="4"/>
    </row>
    <row r="1000" spans="653:653" ht="15.75">
      <c r="YC1000" s="191">
        <v>125713</v>
      </c>
    </row>
  </sheetData>
  <mergeCells count="28">
    <mergeCell ref="P36:S36"/>
    <mergeCell ref="P37:S37"/>
    <mergeCell ref="P38:S38"/>
    <mergeCell ref="P39:S39"/>
    <mergeCell ref="P40:S40"/>
    <mergeCell ref="P41:S41"/>
    <mergeCell ref="P42:S42"/>
    <mergeCell ref="P43:S43"/>
    <mergeCell ref="B21:B22"/>
    <mergeCell ref="C21:C22"/>
    <mergeCell ref="D21:D22"/>
    <mergeCell ref="E21:E22"/>
    <mergeCell ref="B23:B24"/>
    <mergeCell ref="C23:C24"/>
    <mergeCell ref="D23:D24"/>
    <mergeCell ref="E23:E24"/>
    <mergeCell ref="B29:B30"/>
    <mergeCell ref="C29:C30"/>
    <mergeCell ref="D29:D30"/>
    <mergeCell ref="E29:E30"/>
    <mergeCell ref="B25:B26"/>
    <mergeCell ref="C25:C26"/>
    <mergeCell ref="D25:D26"/>
    <mergeCell ref="E25:E26"/>
    <mergeCell ref="B27:B28"/>
    <mergeCell ref="C27:C28"/>
    <mergeCell ref="D27:D28"/>
    <mergeCell ref="E27:E28"/>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A54893E1-786B-4E07-B279-0784CA79A29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F21:F31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17C0B-BCBC-4CF2-ADA9-BA437A37FBC0}">
  <sheetPr codeName="Sheet2">
    <tabColor theme="4" tint="0.79998168889431442"/>
  </sheetPr>
  <dimension ref="A2:XX1000"/>
  <sheetViews>
    <sheetView showGridLines="0" topLeftCell="B4" zoomScale="40" zoomScaleNormal="40" workbookViewId="0">
      <selection activeCell="BH8" activeCellId="1" sqref="E8:I27 BH8:BL27"/>
    </sheetView>
  </sheetViews>
  <sheetFormatPr defaultColWidth="8.7109375" defaultRowHeight="26.25"/>
  <cols>
    <col min="1" max="1" width="3.78515625" style="113" customWidth="1"/>
    <col min="2" max="70" width="3.78515625" customWidth="1"/>
    <col min="71" max="75" width="6.5703125" customWidth="1"/>
    <col min="76" max="124" width="3.78515625" customWidth="1"/>
  </cols>
  <sheetData>
    <row r="2" spans="1:74">
      <c r="B2" s="113">
        <v>2</v>
      </c>
      <c r="C2" s="113">
        <v>3</v>
      </c>
      <c r="D2" s="113">
        <v>4</v>
      </c>
      <c r="E2" s="113">
        <v>5</v>
      </c>
      <c r="F2" s="113">
        <v>6</v>
      </c>
      <c r="G2" s="113">
        <v>7</v>
      </c>
      <c r="H2" s="113">
        <v>8</v>
      </c>
      <c r="I2" s="113">
        <v>9</v>
      </c>
      <c r="J2" s="113">
        <v>10</v>
      </c>
      <c r="K2" s="113">
        <v>11</v>
      </c>
      <c r="L2" s="113">
        <v>12</v>
      </c>
      <c r="M2" s="113">
        <v>13</v>
      </c>
      <c r="N2" s="113">
        <v>14</v>
      </c>
      <c r="O2" s="113">
        <v>15</v>
      </c>
      <c r="P2" s="113">
        <v>16</v>
      </c>
      <c r="Q2" s="113">
        <v>17</v>
      </c>
      <c r="R2" s="113">
        <v>18</v>
      </c>
      <c r="S2" s="113">
        <v>19</v>
      </c>
      <c r="T2" s="113">
        <v>20</v>
      </c>
      <c r="U2" s="113">
        <v>21</v>
      </c>
      <c r="V2" s="113">
        <v>22</v>
      </c>
      <c r="W2" s="113">
        <v>23</v>
      </c>
      <c r="X2" s="113">
        <v>24</v>
      </c>
      <c r="Y2" s="113">
        <v>25</v>
      </c>
      <c r="Z2" s="113">
        <v>26</v>
      </c>
      <c r="AA2" s="113">
        <v>27</v>
      </c>
      <c r="AB2" s="113">
        <v>28</v>
      </c>
      <c r="AC2" s="113">
        <v>29</v>
      </c>
      <c r="AD2" s="113">
        <v>30</v>
      </c>
      <c r="AE2" s="113">
        <v>31</v>
      </c>
      <c r="AF2" s="113">
        <v>32</v>
      </c>
      <c r="AG2" s="113">
        <v>33</v>
      </c>
      <c r="AH2" s="113">
        <v>34</v>
      </c>
      <c r="AI2" s="113">
        <v>35</v>
      </c>
      <c r="AJ2" s="113">
        <v>36</v>
      </c>
      <c r="AK2" s="113">
        <v>37</v>
      </c>
      <c r="AL2" s="113">
        <v>38</v>
      </c>
      <c r="AM2" s="113">
        <v>39</v>
      </c>
      <c r="AN2" s="113">
        <v>40</v>
      </c>
      <c r="AO2" s="113">
        <v>41</v>
      </c>
      <c r="AP2" s="113">
        <v>42</v>
      </c>
      <c r="AQ2" s="113">
        <v>43</v>
      </c>
      <c r="AR2" s="113">
        <v>44</v>
      </c>
      <c r="AS2" s="113">
        <v>45</v>
      </c>
      <c r="AT2" s="113">
        <v>46</v>
      </c>
      <c r="AU2" s="113">
        <v>47</v>
      </c>
      <c r="AV2" s="113">
        <v>48</v>
      </c>
      <c r="AW2" s="113">
        <v>49</v>
      </c>
      <c r="AX2" s="113">
        <v>50</v>
      </c>
      <c r="AY2" s="113">
        <v>51</v>
      </c>
      <c r="AZ2" s="113">
        <v>52</v>
      </c>
      <c r="BA2" s="113">
        <v>53</v>
      </c>
      <c r="BB2" s="113">
        <v>54</v>
      </c>
      <c r="BC2" s="113">
        <v>55</v>
      </c>
      <c r="BD2" s="113">
        <v>56</v>
      </c>
      <c r="BE2" s="113">
        <v>57</v>
      </c>
      <c r="BF2" s="113">
        <v>58</v>
      </c>
      <c r="BG2" s="113">
        <v>59</v>
      </c>
      <c r="BH2" s="113">
        <v>60</v>
      </c>
      <c r="BI2" s="113">
        <v>61</v>
      </c>
      <c r="BJ2" s="113">
        <v>62</v>
      </c>
      <c r="BK2" s="113">
        <v>63</v>
      </c>
      <c r="BL2" s="113">
        <v>64</v>
      </c>
      <c r="BM2" s="113">
        <v>65</v>
      </c>
      <c r="BN2" s="113">
        <v>66</v>
      </c>
      <c r="BO2" s="113">
        <v>67</v>
      </c>
    </row>
    <row r="3" spans="1:74">
      <c r="B3" s="113"/>
      <c r="C3" s="113"/>
      <c r="D3" s="113"/>
      <c r="E3" s="113"/>
      <c r="F3" s="113"/>
      <c r="G3" s="113"/>
      <c r="H3" s="113"/>
      <c r="I3" s="113"/>
      <c r="J3" s="113"/>
      <c r="K3" s="113"/>
      <c r="L3" s="113"/>
      <c r="M3" s="113"/>
      <c r="N3" s="113"/>
      <c r="O3" s="113"/>
      <c r="P3" s="113"/>
      <c r="Q3" s="113"/>
      <c r="R3" s="113"/>
      <c r="S3" s="113"/>
      <c r="T3" s="113"/>
      <c r="U3" s="113"/>
      <c r="V3" s="113"/>
      <c r="W3" s="113"/>
      <c r="X3" s="113"/>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3"/>
      <c r="AX3" s="113"/>
      <c r="AY3" s="113"/>
      <c r="AZ3" s="113"/>
      <c r="BA3" s="113"/>
      <c r="BB3" s="113"/>
      <c r="BC3" s="113"/>
      <c r="BD3" s="113"/>
      <c r="BE3" s="113"/>
      <c r="BF3" s="113"/>
      <c r="BG3" s="113"/>
      <c r="BH3" s="113"/>
      <c r="BI3" s="113"/>
      <c r="BJ3" s="113"/>
      <c r="BK3" s="113"/>
      <c r="BL3" s="113"/>
      <c r="BM3" s="113"/>
      <c r="BN3" s="113"/>
      <c r="BO3" s="113"/>
    </row>
    <row r="4" spans="1:74">
      <c r="B4" s="113" t="s">
        <v>154</v>
      </c>
      <c r="C4" s="113" t="s">
        <v>155</v>
      </c>
      <c r="D4" s="113" t="s">
        <v>156</v>
      </c>
      <c r="E4" s="113" t="s">
        <v>157</v>
      </c>
      <c r="F4" s="113" t="s">
        <v>13</v>
      </c>
      <c r="G4" s="113" t="s">
        <v>158</v>
      </c>
      <c r="H4" s="113" t="s">
        <v>159</v>
      </c>
      <c r="I4" s="113" t="s">
        <v>160</v>
      </c>
      <c r="J4" s="113" t="s">
        <v>161</v>
      </c>
      <c r="K4" s="113" t="s">
        <v>162</v>
      </c>
      <c r="L4" s="113" t="s">
        <v>163</v>
      </c>
      <c r="M4" s="113" t="s">
        <v>164</v>
      </c>
      <c r="N4" s="113" t="s">
        <v>165</v>
      </c>
      <c r="O4" s="113" t="s">
        <v>166</v>
      </c>
      <c r="P4" s="113" t="s">
        <v>167</v>
      </c>
      <c r="Q4" s="113" t="s">
        <v>168</v>
      </c>
      <c r="R4" s="113" t="s">
        <v>14</v>
      </c>
      <c r="S4" s="113" t="s">
        <v>169</v>
      </c>
      <c r="T4" s="113" t="s">
        <v>170</v>
      </c>
      <c r="U4" s="113" t="s">
        <v>171</v>
      </c>
      <c r="V4" s="113" t="s">
        <v>172</v>
      </c>
      <c r="W4" s="113" t="s">
        <v>173</v>
      </c>
      <c r="X4" s="113" t="s">
        <v>174</v>
      </c>
      <c r="Y4" s="113" t="s">
        <v>175</v>
      </c>
      <c r="Z4" s="113" t="s">
        <v>176</v>
      </c>
      <c r="AA4" s="113" t="s">
        <v>177</v>
      </c>
      <c r="AB4" s="113" t="s">
        <v>178</v>
      </c>
      <c r="AC4" s="113" t="s">
        <v>179</v>
      </c>
      <c r="AD4" s="113" t="s">
        <v>180</v>
      </c>
      <c r="AE4" s="113" t="s">
        <v>181</v>
      </c>
      <c r="AF4" s="113" t="s">
        <v>182</v>
      </c>
      <c r="AG4" s="113" t="s">
        <v>183</v>
      </c>
      <c r="AH4" s="113" t="s">
        <v>184</v>
      </c>
      <c r="AI4" s="113" t="s">
        <v>185</v>
      </c>
      <c r="AJ4" s="113" t="s">
        <v>186</v>
      </c>
      <c r="AK4" s="113" t="s">
        <v>187</v>
      </c>
      <c r="AL4" s="113" t="s">
        <v>188</v>
      </c>
      <c r="AM4" s="113" t="s">
        <v>189</v>
      </c>
      <c r="AN4" s="113" t="s">
        <v>190</v>
      </c>
      <c r="AO4" s="113" t="s">
        <v>191</v>
      </c>
      <c r="AP4" s="113" t="s">
        <v>192</v>
      </c>
      <c r="AQ4" s="113" t="s">
        <v>193</v>
      </c>
      <c r="AR4" s="113" t="s">
        <v>194</v>
      </c>
      <c r="AS4" s="113" t="s">
        <v>195</v>
      </c>
      <c r="AT4" s="113" t="s">
        <v>196</v>
      </c>
      <c r="AU4" s="113" t="s">
        <v>197</v>
      </c>
      <c r="AV4" s="113" t="s">
        <v>198</v>
      </c>
      <c r="AW4" s="113" t="s">
        <v>199</v>
      </c>
      <c r="AX4" s="113" t="s">
        <v>200</v>
      </c>
      <c r="AY4" s="113" t="s">
        <v>201</v>
      </c>
      <c r="AZ4" s="113" t="s">
        <v>202</v>
      </c>
      <c r="BA4" s="113" t="s">
        <v>203</v>
      </c>
      <c r="BB4" s="113" t="s">
        <v>204</v>
      </c>
      <c r="BC4" s="113" t="s">
        <v>205</v>
      </c>
      <c r="BD4" s="113" t="s">
        <v>206</v>
      </c>
      <c r="BE4" s="113" t="s">
        <v>207</v>
      </c>
      <c r="BF4" s="113" t="s">
        <v>208</v>
      </c>
      <c r="BG4" s="113" t="s">
        <v>209</v>
      </c>
      <c r="BH4" s="113" t="s">
        <v>210</v>
      </c>
      <c r="BI4" s="113" t="s">
        <v>211</v>
      </c>
      <c r="BJ4" s="113" t="s">
        <v>212</v>
      </c>
      <c r="BK4" s="113" t="s">
        <v>213</v>
      </c>
      <c r="BL4" s="113" t="s">
        <v>214</v>
      </c>
      <c r="BM4" s="113" t="s">
        <v>215</v>
      </c>
      <c r="BN4" s="113" t="s">
        <v>216</v>
      </c>
      <c r="BO4" s="113" t="s">
        <v>217</v>
      </c>
    </row>
    <row r="5" spans="1:74">
      <c r="A5" s="113">
        <v>5</v>
      </c>
      <c r="B5" s="63"/>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row>
    <row r="6" spans="1:74">
      <c r="A6" s="113">
        <v>6</v>
      </c>
      <c r="B6" s="63"/>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3"/>
      <c r="BI6" s="63"/>
      <c r="BJ6" s="63"/>
      <c r="BK6" s="63"/>
      <c r="BL6" s="63"/>
      <c r="BM6" s="63"/>
      <c r="BN6" s="63"/>
      <c r="BO6" s="63"/>
    </row>
    <row r="7" spans="1:74">
      <c r="A7" s="113">
        <v>7</v>
      </c>
      <c r="B7" s="63"/>
      <c r="C7" s="63"/>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row>
    <row r="8" spans="1:74" ht="27" thickBot="1">
      <c r="A8" s="113">
        <v>8</v>
      </c>
      <c r="B8" s="63"/>
      <c r="C8" s="63"/>
      <c r="D8" s="63"/>
      <c r="E8" s="62"/>
      <c r="F8" s="62"/>
      <c r="G8" s="62"/>
      <c r="H8" s="62"/>
      <c r="I8" s="62"/>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c r="AW8" s="61"/>
      <c r="AX8" s="61"/>
      <c r="AY8" s="61"/>
      <c r="AZ8" s="61"/>
      <c r="BA8" s="61"/>
      <c r="BB8" s="61"/>
      <c r="BC8" s="61"/>
      <c r="BD8" s="61"/>
      <c r="BE8" s="61"/>
      <c r="BF8" s="61"/>
      <c r="BG8" s="61"/>
      <c r="BH8" s="62"/>
      <c r="BI8" s="62"/>
      <c r="BJ8" s="62"/>
      <c r="BK8" s="62"/>
      <c r="BL8" s="62"/>
      <c r="BM8" s="63"/>
      <c r="BN8" s="63"/>
      <c r="BO8" s="63"/>
    </row>
    <row r="9" spans="1:74" ht="27" thickBot="1">
      <c r="A9" s="113">
        <v>9</v>
      </c>
      <c r="B9" s="63"/>
      <c r="C9" s="63"/>
      <c r="D9" s="63"/>
      <c r="E9" s="62"/>
      <c r="F9" s="62"/>
      <c r="G9" s="62"/>
      <c r="H9" s="62"/>
      <c r="I9" s="62"/>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1"/>
      <c r="AW9" s="61"/>
      <c r="AX9" s="61"/>
      <c r="AY9" s="61"/>
      <c r="AZ9" s="61"/>
      <c r="BA9" s="61"/>
      <c r="BB9" s="61"/>
      <c r="BC9" s="61"/>
      <c r="BD9" s="61"/>
      <c r="BE9" s="61"/>
      <c r="BF9" s="61"/>
      <c r="BG9" s="61"/>
      <c r="BH9" s="62"/>
      <c r="BI9" s="62"/>
      <c r="BJ9" s="62"/>
      <c r="BK9" s="62"/>
      <c r="BL9" s="62"/>
      <c r="BM9" s="63"/>
      <c r="BN9" s="63"/>
      <c r="BO9" s="63"/>
      <c r="BT9" s="182" t="s">
        <v>46</v>
      </c>
      <c r="BU9" s="182"/>
      <c r="BV9" s="182" t="s">
        <v>47</v>
      </c>
    </row>
    <row r="10" spans="1:74">
      <c r="A10" s="113">
        <v>10</v>
      </c>
      <c r="B10" s="63"/>
      <c r="C10" s="63"/>
      <c r="D10" s="63"/>
      <c r="E10" s="62"/>
      <c r="F10" s="62"/>
      <c r="G10" s="62"/>
      <c r="H10" s="62"/>
      <c r="I10" s="62"/>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c r="AW10" s="61"/>
      <c r="AX10" s="61"/>
      <c r="AY10" s="61"/>
      <c r="AZ10" s="61"/>
      <c r="BA10" s="61"/>
      <c r="BB10" s="61"/>
      <c r="BC10" s="61"/>
      <c r="BD10" s="61"/>
      <c r="BE10" s="61"/>
      <c r="BF10" s="61"/>
      <c r="BG10" s="61"/>
      <c r="BH10" s="62"/>
      <c r="BI10" s="62"/>
      <c r="BJ10" s="62"/>
      <c r="BK10" s="62"/>
      <c r="BL10" s="62"/>
      <c r="BM10" s="63"/>
      <c r="BN10" s="63"/>
      <c r="BO10" s="63"/>
      <c r="BT10" s="183" t="s">
        <v>44</v>
      </c>
      <c r="BU10" s="184"/>
      <c r="BV10" s="185"/>
    </row>
    <row r="11" spans="1:74">
      <c r="A11" s="113">
        <v>11</v>
      </c>
      <c r="B11" s="63"/>
      <c r="C11" s="63"/>
      <c r="D11" s="63"/>
      <c r="E11" s="62"/>
      <c r="F11" s="62"/>
      <c r="G11" s="62"/>
      <c r="H11" s="62"/>
      <c r="I11" s="62"/>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1"/>
      <c r="AY11" s="61"/>
      <c r="AZ11" s="61"/>
      <c r="BA11" s="61"/>
      <c r="BB11" s="61"/>
      <c r="BC11" s="61"/>
      <c r="BD11" s="61"/>
      <c r="BE11" s="61"/>
      <c r="BF11" s="61"/>
      <c r="BG11" s="61"/>
      <c r="BH11" s="62"/>
      <c r="BI11" s="62"/>
      <c r="BJ11" s="62"/>
      <c r="BK11" s="62"/>
      <c r="BL11" s="62"/>
      <c r="BM11" s="63"/>
      <c r="BN11" s="63"/>
      <c r="BO11" s="63"/>
      <c r="BT11" s="183" t="s">
        <v>524</v>
      </c>
      <c r="BU11" s="184"/>
      <c r="BV11" s="186"/>
    </row>
    <row r="12" spans="1:74">
      <c r="A12" s="113">
        <v>12</v>
      </c>
      <c r="B12" s="63"/>
      <c r="C12" s="63"/>
      <c r="D12" s="63"/>
      <c r="E12" s="62"/>
      <c r="F12" s="62"/>
      <c r="G12" s="62"/>
      <c r="H12" s="62"/>
      <c r="I12" s="62"/>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2"/>
      <c r="BI12" s="62"/>
      <c r="BJ12" s="62"/>
      <c r="BK12" s="62"/>
      <c r="BL12" s="62"/>
      <c r="BM12" s="63"/>
      <c r="BN12" s="63"/>
      <c r="BO12" s="63"/>
      <c r="BT12" s="187" t="s">
        <v>45</v>
      </c>
      <c r="BU12" s="188"/>
      <c r="BV12" s="189"/>
    </row>
    <row r="13" spans="1:74">
      <c r="A13" s="113">
        <v>13</v>
      </c>
      <c r="B13" s="63"/>
      <c r="C13" s="63"/>
      <c r="D13" s="63"/>
      <c r="E13" s="62"/>
      <c r="F13" s="62"/>
      <c r="G13" s="62"/>
      <c r="H13" s="62"/>
      <c r="I13" s="62"/>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2"/>
      <c r="BI13" s="62"/>
      <c r="BJ13" s="62"/>
      <c r="BK13" s="62"/>
      <c r="BL13" s="62"/>
      <c r="BM13" s="63"/>
      <c r="BN13" s="63"/>
      <c r="BO13" s="63"/>
    </row>
    <row r="14" spans="1:74">
      <c r="A14" s="113">
        <v>14</v>
      </c>
      <c r="B14" s="63"/>
      <c r="C14" s="63"/>
      <c r="D14" s="63"/>
      <c r="E14" s="62"/>
      <c r="F14" s="62"/>
      <c r="G14" s="62"/>
      <c r="H14" s="62"/>
      <c r="I14" s="62"/>
      <c r="J14" s="61"/>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2"/>
      <c r="BI14" s="62"/>
      <c r="BJ14" s="62"/>
      <c r="BK14" s="62"/>
      <c r="BL14" s="62"/>
      <c r="BM14" s="63"/>
      <c r="BN14" s="63"/>
      <c r="BO14" s="63"/>
    </row>
    <row r="15" spans="1:74">
      <c r="A15" s="113">
        <v>15</v>
      </c>
      <c r="B15" s="63"/>
      <c r="C15" s="63"/>
      <c r="D15" s="63"/>
      <c r="E15" s="62"/>
      <c r="F15" s="62"/>
      <c r="G15" s="62"/>
      <c r="H15" s="62"/>
      <c r="I15" s="62"/>
      <c r="J15" s="61"/>
      <c r="K15" s="61"/>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61"/>
      <c r="AK15" s="61"/>
      <c r="AL15" s="61"/>
      <c r="AM15" s="61"/>
      <c r="AN15" s="61"/>
      <c r="AO15" s="61"/>
      <c r="AP15" s="61"/>
      <c r="AQ15" s="61"/>
      <c r="AR15" s="61"/>
      <c r="AS15" s="61"/>
      <c r="AT15" s="61"/>
      <c r="AU15" s="61"/>
      <c r="AV15" s="61"/>
      <c r="AW15" s="61"/>
      <c r="AX15" s="61"/>
      <c r="AY15" s="61"/>
      <c r="AZ15" s="61"/>
      <c r="BA15" s="61"/>
      <c r="BB15" s="61"/>
      <c r="BC15" s="61"/>
      <c r="BD15" s="61"/>
      <c r="BE15" s="61"/>
      <c r="BF15" s="61"/>
      <c r="BG15" s="61"/>
      <c r="BH15" s="62"/>
      <c r="BI15" s="62"/>
      <c r="BJ15" s="62"/>
      <c r="BK15" s="62"/>
      <c r="BL15" s="62"/>
      <c r="BM15" s="63"/>
      <c r="BN15" s="63"/>
      <c r="BO15" s="63"/>
    </row>
    <row r="16" spans="1:74">
      <c r="A16" s="113">
        <v>16</v>
      </c>
      <c r="B16" s="63"/>
      <c r="C16" s="63"/>
      <c r="D16" s="63"/>
      <c r="E16" s="62"/>
      <c r="F16" s="62"/>
      <c r="G16" s="62"/>
      <c r="H16" s="62"/>
      <c r="I16" s="62"/>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c r="BB16" s="61"/>
      <c r="BC16" s="61"/>
      <c r="BD16" s="61"/>
      <c r="BE16" s="61"/>
      <c r="BF16" s="61"/>
      <c r="BG16" s="61"/>
      <c r="BH16" s="62"/>
      <c r="BI16" s="62"/>
      <c r="BJ16" s="62"/>
      <c r="BK16" s="62"/>
      <c r="BL16" s="62"/>
      <c r="BM16" s="63"/>
      <c r="BN16" s="63"/>
      <c r="BO16" s="63"/>
    </row>
    <row r="17" spans="1:67">
      <c r="A17" s="113">
        <v>17</v>
      </c>
      <c r="B17" s="63"/>
      <c r="C17" s="63"/>
      <c r="D17" s="63"/>
      <c r="E17" s="62"/>
      <c r="F17" s="62"/>
      <c r="G17" s="62"/>
      <c r="H17" s="62"/>
      <c r="I17" s="62"/>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61"/>
      <c r="BA17" s="61"/>
      <c r="BB17" s="61"/>
      <c r="BC17" s="61"/>
      <c r="BD17" s="61"/>
      <c r="BE17" s="61"/>
      <c r="BF17" s="61"/>
      <c r="BG17" s="61"/>
      <c r="BH17" s="62"/>
      <c r="BI17" s="62"/>
      <c r="BJ17" s="62"/>
      <c r="BK17" s="62"/>
      <c r="BL17" s="62"/>
      <c r="BM17" s="63"/>
      <c r="BN17" s="63"/>
      <c r="BO17" s="63"/>
    </row>
    <row r="18" spans="1:67">
      <c r="A18" s="113">
        <v>18</v>
      </c>
      <c r="B18" s="63"/>
      <c r="C18" s="63"/>
      <c r="D18" s="63"/>
      <c r="E18" s="62"/>
      <c r="F18" s="62"/>
      <c r="G18" s="62"/>
      <c r="H18" s="62"/>
      <c r="I18" s="62"/>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2"/>
      <c r="BI18" s="62"/>
      <c r="BJ18" s="62"/>
      <c r="BK18" s="62"/>
      <c r="BL18" s="62"/>
      <c r="BM18" s="63"/>
      <c r="BN18" s="63"/>
      <c r="BO18" s="63"/>
    </row>
    <row r="19" spans="1:67">
      <c r="A19" s="113">
        <v>19</v>
      </c>
      <c r="B19" s="63"/>
      <c r="C19" s="63"/>
      <c r="D19" s="63"/>
      <c r="E19" s="62"/>
      <c r="F19" s="62"/>
      <c r="G19" s="62"/>
      <c r="H19" s="62"/>
      <c r="I19" s="62"/>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c r="AW19" s="61"/>
      <c r="AX19" s="61"/>
      <c r="AY19" s="61"/>
      <c r="AZ19" s="61"/>
      <c r="BA19" s="61"/>
      <c r="BB19" s="61"/>
      <c r="BC19" s="61"/>
      <c r="BD19" s="61"/>
      <c r="BE19" s="61"/>
      <c r="BF19" s="61"/>
      <c r="BG19" s="61"/>
      <c r="BH19" s="62"/>
      <c r="BI19" s="62"/>
      <c r="BJ19" s="62"/>
      <c r="BK19" s="62"/>
      <c r="BL19" s="62"/>
      <c r="BM19" s="63"/>
      <c r="BN19" s="63"/>
      <c r="BO19" s="63"/>
    </row>
    <row r="20" spans="1:67">
      <c r="A20" s="113">
        <v>20</v>
      </c>
      <c r="B20" s="63"/>
      <c r="C20" s="63"/>
      <c r="D20" s="63"/>
      <c r="E20" s="62"/>
      <c r="F20" s="62"/>
      <c r="G20" s="62"/>
      <c r="H20" s="62"/>
      <c r="I20" s="62"/>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1"/>
      <c r="BB20" s="61"/>
      <c r="BC20" s="61"/>
      <c r="BD20" s="61"/>
      <c r="BE20" s="61"/>
      <c r="BF20" s="61"/>
      <c r="BG20" s="61"/>
      <c r="BH20" s="62"/>
      <c r="BI20" s="62"/>
      <c r="BJ20" s="62"/>
      <c r="BK20" s="62"/>
      <c r="BL20" s="62"/>
      <c r="BM20" s="63"/>
      <c r="BN20" s="63"/>
      <c r="BO20" s="63"/>
    </row>
    <row r="21" spans="1:67">
      <c r="A21" s="113">
        <v>21</v>
      </c>
      <c r="B21" s="63"/>
      <c r="C21" s="63"/>
      <c r="D21" s="63"/>
      <c r="E21" s="62"/>
      <c r="F21" s="62"/>
      <c r="G21" s="62"/>
      <c r="H21" s="62"/>
      <c r="I21" s="62"/>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c r="BB21" s="61"/>
      <c r="BC21" s="61"/>
      <c r="BD21" s="61"/>
      <c r="BE21" s="61"/>
      <c r="BF21" s="61"/>
      <c r="BG21" s="61"/>
      <c r="BH21" s="62"/>
      <c r="BI21" s="62"/>
      <c r="BJ21" s="62"/>
      <c r="BK21" s="62"/>
      <c r="BL21" s="62"/>
      <c r="BM21" s="63"/>
      <c r="BN21" s="63"/>
      <c r="BO21" s="63"/>
    </row>
    <row r="22" spans="1:67">
      <c r="A22" s="113">
        <v>22</v>
      </c>
      <c r="B22" s="63"/>
      <c r="C22" s="63"/>
      <c r="D22" s="63"/>
      <c r="E22" s="62"/>
      <c r="F22" s="62"/>
      <c r="G22" s="62"/>
      <c r="H22" s="62"/>
      <c r="I22" s="62"/>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c r="BB22" s="61"/>
      <c r="BC22" s="61"/>
      <c r="BD22" s="61"/>
      <c r="BE22" s="61"/>
      <c r="BF22" s="61"/>
      <c r="BG22" s="61"/>
      <c r="BH22" s="62"/>
      <c r="BI22" s="62"/>
      <c r="BJ22" s="62"/>
      <c r="BK22" s="62"/>
      <c r="BL22" s="62"/>
      <c r="BM22" s="63"/>
      <c r="BN22" s="63"/>
      <c r="BO22" s="63"/>
    </row>
    <row r="23" spans="1:67">
      <c r="A23" s="113">
        <v>23</v>
      </c>
      <c r="B23" s="63"/>
      <c r="C23" s="63"/>
      <c r="D23" s="63"/>
      <c r="E23" s="62"/>
      <c r="F23" s="62"/>
      <c r="G23" s="62"/>
      <c r="H23" s="62"/>
      <c r="I23" s="62"/>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c r="BB23" s="61"/>
      <c r="BC23" s="61"/>
      <c r="BD23" s="61"/>
      <c r="BE23" s="61"/>
      <c r="BF23" s="61"/>
      <c r="BG23" s="61"/>
      <c r="BH23" s="62"/>
      <c r="BI23" s="62"/>
      <c r="BJ23" s="62"/>
      <c r="BK23" s="62"/>
      <c r="BL23" s="62"/>
      <c r="BM23" s="63"/>
      <c r="BN23" s="63"/>
      <c r="BO23" s="63"/>
    </row>
    <row r="24" spans="1:67">
      <c r="A24" s="113">
        <v>24</v>
      </c>
      <c r="B24" s="63"/>
      <c r="C24" s="63"/>
      <c r="D24" s="63"/>
      <c r="E24" s="62"/>
      <c r="F24" s="62"/>
      <c r="G24" s="62"/>
      <c r="H24" s="62"/>
      <c r="I24" s="62"/>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c r="BB24" s="61"/>
      <c r="BC24" s="61"/>
      <c r="BD24" s="61"/>
      <c r="BE24" s="61"/>
      <c r="BF24" s="61"/>
      <c r="BG24" s="61"/>
      <c r="BH24" s="62"/>
      <c r="BI24" s="62"/>
      <c r="BJ24" s="62"/>
      <c r="BK24" s="62"/>
      <c r="BL24" s="62"/>
      <c r="BM24" s="63"/>
      <c r="BN24" s="63"/>
      <c r="BO24" s="63"/>
    </row>
    <row r="25" spans="1:67">
      <c r="A25" s="113">
        <v>25</v>
      </c>
      <c r="B25" s="63"/>
      <c r="C25" s="63"/>
      <c r="D25" s="63"/>
      <c r="E25" s="62"/>
      <c r="F25" s="62"/>
      <c r="G25" s="62"/>
      <c r="H25" s="62"/>
      <c r="I25" s="62"/>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c r="BB25" s="61"/>
      <c r="BC25" s="61"/>
      <c r="BD25" s="61"/>
      <c r="BE25" s="61"/>
      <c r="BF25" s="61"/>
      <c r="BG25" s="61"/>
      <c r="BH25" s="62"/>
      <c r="BI25" s="62"/>
      <c r="BJ25" s="62"/>
      <c r="BK25" s="62"/>
      <c r="BL25" s="62"/>
      <c r="BM25" s="63"/>
      <c r="BN25" s="63"/>
      <c r="BO25" s="63"/>
    </row>
    <row r="26" spans="1:67">
      <c r="A26" s="113">
        <v>26</v>
      </c>
      <c r="B26" s="63"/>
      <c r="C26" s="63"/>
      <c r="D26" s="63"/>
      <c r="E26" s="62"/>
      <c r="F26" s="62"/>
      <c r="G26" s="62"/>
      <c r="H26" s="62"/>
      <c r="I26" s="62"/>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c r="BB26" s="61"/>
      <c r="BC26" s="61"/>
      <c r="BD26" s="61"/>
      <c r="BE26" s="61"/>
      <c r="BF26" s="61"/>
      <c r="BG26" s="61"/>
      <c r="BH26" s="62"/>
      <c r="BI26" s="62"/>
      <c r="BJ26" s="62"/>
      <c r="BK26" s="62"/>
      <c r="BL26" s="62"/>
      <c r="BM26" s="63"/>
      <c r="BN26" s="63"/>
      <c r="BO26" s="63"/>
    </row>
    <row r="27" spans="1:67">
      <c r="A27" s="113">
        <v>27</v>
      </c>
      <c r="B27" s="63"/>
      <c r="C27" s="63"/>
      <c r="D27" s="63"/>
      <c r="E27" s="62"/>
      <c r="F27" s="62"/>
      <c r="G27" s="62"/>
      <c r="H27" s="62"/>
      <c r="I27" s="62"/>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c r="BB27" s="61"/>
      <c r="BC27" s="61"/>
      <c r="BD27" s="61"/>
      <c r="BE27" s="61"/>
      <c r="BF27" s="61"/>
      <c r="BG27" s="61"/>
      <c r="BH27" s="62"/>
      <c r="BI27" s="62"/>
      <c r="BJ27" s="62"/>
      <c r="BK27" s="62"/>
      <c r="BL27" s="62"/>
      <c r="BM27" s="63"/>
      <c r="BN27" s="63"/>
      <c r="BO27" s="63"/>
    </row>
    <row r="28" spans="1:67">
      <c r="A28" s="113">
        <v>28</v>
      </c>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row>
    <row r="29" spans="1:67">
      <c r="A29" s="113">
        <v>29</v>
      </c>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row>
    <row r="30" spans="1:67">
      <c r="A30" s="113">
        <v>30</v>
      </c>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row>
    <row r="1000" spans="648:648">
      <c r="XX1000" s="191">
        <v>125713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B81AB-5FB4-4B2B-9402-62CB6642D0D2}">
  <sheetPr codeName="Sheet15"/>
  <dimension ref="A1:XX1000"/>
  <sheetViews>
    <sheetView showGridLines="0" topLeftCell="A275" zoomScale="85" zoomScaleNormal="85" workbookViewId="0">
      <selection activeCell="E3" sqref="E3:E292"/>
    </sheetView>
  </sheetViews>
  <sheetFormatPr defaultColWidth="4.5703125" defaultRowHeight="23.25" customHeight="1"/>
  <cols>
    <col min="1" max="1" width="1.7109375" style="1" customWidth="1"/>
    <col min="2" max="2" width="8.0703125" style="1" customWidth="1"/>
    <col min="3" max="3" width="6.78515625" style="5" customWidth="1"/>
    <col min="4" max="4" width="29.92578125" style="136" customWidth="1"/>
    <col min="5" max="5" width="5.2109375" style="1" customWidth="1"/>
    <col min="6" max="28" width="3" style="1" customWidth="1"/>
    <col min="29" max="52" width="4.5" style="4" customWidth="1"/>
    <col min="53" max="78" width="3.42578125" style="4" customWidth="1"/>
    <col min="79" max="16384" width="4.5703125" style="4"/>
  </cols>
  <sheetData>
    <row r="1" spans="2:28" ht="23.25" customHeight="1" thickBot="1">
      <c r="B1" s="142" t="s">
        <v>506</v>
      </c>
      <c r="C1" s="1"/>
      <c r="D1" s="17"/>
      <c r="H1" s="132"/>
      <c r="I1" s="2"/>
      <c r="J1" s="2"/>
      <c r="K1" s="2"/>
      <c r="L1" s="2"/>
      <c r="M1" s="2"/>
      <c r="N1" s="2"/>
      <c r="O1" s="2"/>
      <c r="P1" s="2"/>
      <c r="Q1" s="3"/>
      <c r="R1" s="3"/>
      <c r="S1" s="4"/>
      <c r="T1" s="4"/>
      <c r="U1" s="4"/>
      <c r="V1" s="4"/>
      <c r="W1" s="4"/>
      <c r="X1" s="4"/>
      <c r="Y1" s="4"/>
      <c r="Z1" s="4"/>
      <c r="AA1" s="4"/>
      <c r="AB1" s="4"/>
    </row>
    <row r="2" spans="2:28" ht="23.25" customHeight="1" thickBot="1">
      <c r="B2" s="19" t="s">
        <v>471</v>
      </c>
      <c r="C2" s="19" t="s">
        <v>470</v>
      </c>
      <c r="D2" s="133" t="s">
        <v>4</v>
      </c>
      <c r="E2" s="19" t="s">
        <v>3</v>
      </c>
      <c r="Y2" s="4"/>
      <c r="Z2" s="4"/>
      <c r="AA2" s="4"/>
      <c r="AB2" s="4"/>
    </row>
    <row r="3" spans="2:28" ht="23.25" customHeight="1">
      <c r="B3" s="134" t="s">
        <v>504</v>
      </c>
      <c r="C3" s="134" t="s">
        <v>10</v>
      </c>
      <c r="D3" s="137" t="str">
        <f>IF(ISBLANK('Meal Plan Case'!E25),"",'Meal Plan Case'!E25)</f>
        <v>Yogurt</v>
      </c>
      <c r="E3" s="134" cm="1">
        <f t="array" ref="E3">INDEX('Meal Plan Case'!D:D,_xlfn.XMATCH('Graded Answers'!C3,'Meal Plan Case'!B:B))</f>
        <v>20</v>
      </c>
      <c r="F3" s="4"/>
      <c r="G3" s="135"/>
      <c r="H3" s="4"/>
      <c r="I3" s="4"/>
      <c r="J3" s="4"/>
      <c r="K3" s="4"/>
      <c r="L3" s="4"/>
      <c r="M3" s="4"/>
      <c r="N3" s="4"/>
      <c r="O3" s="4"/>
      <c r="P3" s="4"/>
      <c r="Q3" s="4"/>
      <c r="R3" s="4"/>
      <c r="S3" s="4"/>
      <c r="T3" s="4"/>
      <c r="U3" s="4"/>
      <c r="V3" s="4"/>
      <c r="W3" s="4"/>
      <c r="X3" s="4"/>
      <c r="Y3" s="4"/>
      <c r="Z3" s="4"/>
      <c r="AA3" s="4"/>
      <c r="AB3" s="4"/>
    </row>
    <row r="4" spans="2:28" ht="23.25" customHeight="1">
      <c r="B4" s="134" t="s">
        <v>504</v>
      </c>
      <c r="C4" s="11" t="s">
        <v>11</v>
      </c>
      <c r="D4" s="137" t="str">
        <f>IF(ISBLANK('Meal Plan Case'!E26),"",'Meal Plan Case'!E26)</f>
        <v>Ramen Noodles</v>
      </c>
      <c r="E4" s="134" cm="1">
        <f t="array" ref="E4">INDEX('Meal Plan Case'!D:D,_xlfn.XMATCH('Graded Answers'!C4,'Meal Plan Case'!B:B))</f>
        <v>20</v>
      </c>
      <c r="F4" s="4"/>
      <c r="G4" s="135"/>
      <c r="H4" s="4"/>
      <c r="I4" s="4"/>
      <c r="J4" s="4"/>
      <c r="K4" s="4"/>
      <c r="L4" s="4"/>
      <c r="M4" s="4"/>
      <c r="N4" s="4"/>
      <c r="O4" s="4"/>
      <c r="P4" s="4"/>
      <c r="Q4" s="4"/>
      <c r="R4" s="4"/>
      <c r="S4" s="4"/>
      <c r="T4" s="4"/>
      <c r="U4" s="4"/>
      <c r="V4" s="4"/>
      <c r="W4" s="4"/>
      <c r="X4" s="4"/>
      <c r="Y4" s="4"/>
      <c r="Z4" s="4"/>
      <c r="AA4" s="4"/>
      <c r="AB4" s="4"/>
    </row>
    <row r="5" spans="2:28" ht="23.25" customHeight="1">
      <c r="B5" s="134" t="s">
        <v>504</v>
      </c>
      <c r="C5" s="11" t="s">
        <v>249</v>
      </c>
      <c r="D5" s="137">
        <f>IF(ISBLANK('Meal Plan Case'!E27),"",'Meal Plan Case'!E27)</f>
        <v>90.472039999999993</v>
      </c>
      <c r="E5" s="134" cm="1">
        <f t="array" ref="E5">INDEX('Meal Plan Case'!D:D,_xlfn.XMATCH('Graded Answers'!C5,'Meal Plan Case'!B:B))</f>
        <v>20</v>
      </c>
      <c r="F5" s="4"/>
      <c r="G5" s="135"/>
      <c r="H5" s="4"/>
      <c r="I5" s="4"/>
      <c r="J5" s="4"/>
      <c r="K5" s="4"/>
      <c r="L5" s="4"/>
      <c r="M5" s="4"/>
      <c r="N5" s="4"/>
      <c r="O5" s="4"/>
      <c r="P5" s="4"/>
      <c r="Q5" s="4"/>
      <c r="R5" s="4"/>
      <c r="S5" s="4"/>
      <c r="T5" s="4"/>
      <c r="U5" s="4"/>
      <c r="V5" s="4"/>
      <c r="W5" s="4"/>
      <c r="X5" s="4"/>
      <c r="Y5" s="4"/>
      <c r="Z5" s="4"/>
      <c r="AA5" s="4"/>
      <c r="AB5" s="4"/>
    </row>
    <row r="6" spans="2:28" ht="23.25" customHeight="1">
      <c r="B6" s="134" t="s">
        <v>504</v>
      </c>
      <c r="C6" s="11" t="s">
        <v>250</v>
      </c>
      <c r="D6" s="137" t="str">
        <f>IF(ISBLANK('Meal Plan Case'!E28),"",'Meal Plan Case'!E28)</f>
        <v>Amy Davidson</v>
      </c>
      <c r="E6" s="134" cm="1">
        <f t="array" ref="E6">INDEX('Meal Plan Case'!D:D,_xlfn.XMATCH('Graded Answers'!C6,'Meal Plan Case'!B:B))</f>
        <v>30</v>
      </c>
      <c r="F6" s="4"/>
      <c r="G6" s="135"/>
      <c r="H6" s="4"/>
      <c r="I6" s="4"/>
      <c r="J6" s="4"/>
      <c r="K6" s="4"/>
      <c r="L6" s="4"/>
      <c r="M6" s="4"/>
      <c r="N6" s="4"/>
      <c r="O6" s="4"/>
      <c r="P6" s="4"/>
      <c r="Q6" s="4"/>
      <c r="R6" s="4"/>
      <c r="S6" s="4"/>
      <c r="T6" s="4"/>
      <c r="U6" s="4"/>
      <c r="V6" s="4"/>
      <c r="W6" s="4"/>
      <c r="X6" s="4"/>
      <c r="Y6" s="4"/>
      <c r="Z6" s="4"/>
      <c r="AA6" s="4"/>
      <c r="AB6" s="4"/>
    </row>
    <row r="7" spans="2:28" ht="23.25" customHeight="1">
      <c r="B7" s="134" t="s">
        <v>504</v>
      </c>
      <c r="C7" s="11" t="s">
        <v>251</v>
      </c>
      <c r="D7" s="137" t="str">
        <f>IF(ISBLANK('Meal Plan Case'!E29),"",'Meal Plan Case'!E29)</f>
        <v>Steve Kerr</v>
      </c>
      <c r="E7" s="134" cm="1">
        <f t="array" ref="E7">INDEX('Meal Plan Case'!D:D,_xlfn.XMATCH('Graded Answers'!C7,'Meal Plan Case'!B:B))</f>
        <v>60</v>
      </c>
      <c r="F7" s="4"/>
      <c r="G7" s="135"/>
      <c r="H7" s="4"/>
      <c r="I7" s="4"/>
      <c r="J7" s="4"/>
      <c r="K7" s="4"/>
      <c r="L7" s="4"/>
      <c r="M7" s="4"/>
      <c r="N7" s="4"/>
      <c r="O7" s="4"/>
      <c r="P7" s="4"/>
      <c r="Q7" s="4"/>
      <c r="R7" s="4"/>
      <c r="S7" s="4"/>
      <c r="T7" s="4"/>
      <c r="U7" s="4"/>
      <c r="V7" s="4"/>
      <c r="W7" s="4"/>
      <c r="X7" s="4"/>
      <c r="Y7" s="4"/>
      <c r="Z7" s="4"/>
      <c r="AA7" s="4"/>
      <c r="AB7" s="4"/>
    </row>
    <row r="8" spans="2:28" ht="23.25" customHeight="1">
      <c r="B8" s="134" t="s">
        <v>504</v>
      </c>
      <c r="C8" s="14">
        <v>1</v>
      </c>
      <c r="D8" s="137">
        <f>IF(ISBLANK('Meal Plan Case'!E43),"",'Meal Plan Case'!E43)</f>
        <v>5.65</v>
      </c>
      <c r="E8" s="134" cm="1">
        <f t="array" ref="E8">INDEX('Meal Plan Case'!D:D,_xlfn.XMATCH('Graded Answers'!C8,'Meal Plan Case'!B:B))</f>
        <v>1</v>
      </c>
      <c r="G8" s="135"/>
      <c r="H8" s="4"/>
      <c r="I8" s="4"/>
      <c r="J8" s="4"/>
      <c r="K8" s="4"/>
      <c r="L8" s="4"/>
      <c r="M8" s="4"/>
      <c r="N8" s="4"/>
      <c r="O8" s="4"/>
      <c r="P8" s="4"/>
      <c r="Q8" s="4"/>
      <c r="R8" s="4"/>
      <c r="S8" s="4"/>
      <c r="T8" s="4"/>
      <c r="U8" s="4"/>
      <c r="V8" s="4"/>
      <c r="W8" s="4"/>
      <c r="X8" s="4"/>
      <c r="Y8" s="4"/>
      <c r="Z8" s="4"/>
      <c r="AA8" s="4"/>
      <c r="AB8" s="4"/>
    </row>
    <row r="9" spans="2:28" ht="23.25" customHeight="1">
      <c r="B9" s="134" t="s">
        <v>504</v>
      </c>
      <c r="C9" s="14">
        <f t="shared" ref="C9:C137" si="0">C8+1</f>
        <v>2</v>
      </c>
      <c r="D9" s="137">
        <f>IF(ISBLANK('Meal Plan Case'!E44),"",'Meal Plan Case'!E44)</f>
        <v>10.07</v>
      </c>
      <c r="E9" s="134" cm="1">
        <f t="array" ref="E9">INDEX('Meal Plan Case'!D:D,_xlfn.XMATCH('Graded Answers'!C9,'Meal Plan Case'!B:B))</f>
        <v>1</v>
      </c>
      <c r="G9" s="135"/>
      <c r="H9" s="4"/>
      <c r="I9" s="4"/>
      <c r="J9" s="4"/>
      <c r="K9" s="4"/>
      <c r="L9" s="4"/>
      <c r="M9" s="4"/>
      <c r="N9" s="4"/>
      <c r="O9" s="4"/>
      <c r="P9" s="4"/>
      <c r="Q9" s="4"/>
      <c r="R9" s="4"/>
      <c r="S9" s="4"/>
      <c r="T9" s="4"/>
      <c r="U9" s="4"/>
      <c r="V9" s="4"/>
      <c r="W9" s="4"/>
      <c r="X9" s="4"/>
      <c r="Y9" s="4"/>
      <c r="Z9" s="4"/>
      <c r="AA9" s="4"/>
      <c r="AB9" s="4"/>
    </row>
    <row r="10" spans="2:28" ht="23.25" customHeight="1">
      <c r="B10" s="134" t="s">
        <v>504</v>
      </c>
      <c r="C10" s="14">
        <f t="shared" si="0"/>
        <v>3</v>
      </c>
      <c r="D10" s="137">
        <f>IF(ISBLANK('Meal Plan Case'!E45),"",'Meal Plan Case'!E45)</f>
        <v>7.8</v>
      </c>
      <c r="E10" s="134" cm="1">
        <f t="array" ref="E10">INDEX('Meal Plan Case'!D:D,_xlfn.XMATCH('Graded Answers'!C10,'Meal Plan Case'!B:B))</f>
        <v>1</v>
      </c>
      <c r="G10" s="135"/>
      <c r="H10" s="4"/>
      <c r="I10" s="4"/>
      <c r="J10" s="4"/>
      <c r="K10" s="4"/>
      <c r="L10" s="4"/>
      <c r="M10" s="4"/>
      <c r="N10" s="4"/>
      <c r="O10" s="4"/>
      <c r="P10" s="4"/>
      <c r="Q10" s="4"/>
      <c r="R10" s="4"/>
      <c r="S10" s="4"/>
      <c r="T10" s="4"/>
      <c r="U10" s="4"/>
      <c r="V10" s="4"/>
      <c r="W10" s="4"/>
      <c r="X10" s="4"/>
      <c r="Y10" s="4"/>
      <c r="Z10" s="4"/>
      <c r="AA10" s="4"/>
      <c r="AB10" s="4"/>
    </row>
    <row r="11" spans="2:28" ht="23.25" customHeight="1">
      <c r="B11" s="134" t="s">
        <v>504</v>
      </c>
      <c r="C11" s="14">
        <f t="shared" si="0"/>
        <v>4</v>
      </c>
      <c r="D11" s="137">
        <f>IF(ISBLANK('Meal Plan Case'!E46),"",'Meal Plan Case'!E46)</f>
        <v>9.98</v>
      </c>
      <c r="E11" s="134" cm="1">
        <f t="array" ref="E11">INDEX('Meal Plan Case'!D:D,_xlfn.XMATCH('Graded Answers'!C11,'Meal Plan Case'!B:B))</f>
        <v>1</v>
      </c>
      <c r="G11" s="135"/>
      <c r="H11" s="4"/>
      <c r="I11" s="4"/>
      <c r="J11" s="4"/>
      <c r="K11" s="4"/>
      <c r="L11" s="4"/>
      <c r="M11" s="4"/>
      <c r="N11" s="4"/>
      <c r="O11" s="4"/>
      <c r="P11" s="4"/>
      <c r="Q11" s="4"/>
      <c r="R11" s="4"/>
      <c r="S11" s="4"/>
      <c r="T11" s="4"/>
      <c r="U11" s="4"/>
      <c r="V11" s="4"/>
      <c r="W11" s="4"/>
      <c r="X11" s="4"/>
      <c r="Y11" s="4"/>
      <c r="Z11" s="4"/>
      <c r="AA11" s="4"/>
      <c r="AB11" s="4"/>
    </row>
    <row r="12" spans="2:28" ht="23.25" customHeight="1">
      <c r="B12" s="134" t="s">
        <v>504</v>
      </c>
      <c r="C12" s="14">
        <f t="shared" si="0"/>
        <v>5</v>
      </c>
      <c r="D12" s="137">
        <f>IF(ISBLANK('Meal Plan Case'!E47),"",'Meal Plan Case'!E47)</f>
        <v>14.36</v>
      </c>
      <c r="E12" s="134" cm="1">
        <f t="array" ref="E12">INDEX('Meal Plan Case'!D:D,_xlfn.XMATCH('Graded Answers'!C12,'Meal Plan Case'!B:B))</f>
        <v>1</v>
      </c>
      <c r="G12" s="135"/>
      <c r="H12" s="4"/>
      <c r="I12" s="4"/>
      <c r="J12" s="4"/>
      <c r="K12" s="4"/>
      <c r="L12" s="4"/>
      <c r="M12" s="4"/>
      <c r="N12" s="4"/>
      <c r="O12" s="4"/>
      <c r="P12" s="4"/>
      <c r="Q12" s="4"/>
      <c r="R12" s="4"/>
      <c r="S12" s="4"/>
      <c r="T12" s="4"/>
      <c r="U12" s="4"/>
      <c r="V12" s="4"/>
      <c r="W12" s="4"/>
      <c r="X12" s="4"/>
      <c r="Y12" s="4"/>
      <c r="Z12" s="4"/>
      <c r="AA12" s="4"/>
      <c r="AB12" s="4"/>
    </row>
    <row r="13" spans="2:28" ht="23.25" customHeight="1">
      <c r="B13" s="134" t="s">
        <v>504</v>
      </c>
      <c r="C13" s="14">
        <f t="shared" si="0"/>
        <v>6</v>
      </c>
      <c r="D13" s="137">
        <f>IF(ISBLANK('Meal Plan Case'!E48),"",'Meal Plan Case'!E48)</f>
        <v>5.25</v>
      </c>
      <c r="E13" s="134" cm="1">
        <f t="array" ref="E13">INDEX('Meal Plan Case'!D:D,_xlfn.XMATCH('Graded Answers'!C13,'Meal Plan Case'!B:B))</f>
        <v>1</v>
      </c>
      <c r="G13" s="135"/>
      <c r="H13" s="4"/>
      <c r="I13" s="4"/>
      <c r="J13" s="4"/>
      <c r="K13" s="4"/>
      <c r="L13" s="4"/>
      <c r="M13" s="4"/>
      <c r="N13" s="4"/>
      <c r="O13" s="4"/>
      <c r="P13" s="4"/>
      <c r="Q13" s="4"/>
      <c r="R13" s="4"/>
      <c r="S13" s="4"/>
      <c r="T13" s="4"/>
      <c r="U13" s="4"/>
      <c r="V13" s="4"/>
      <c r="W13" s="4"/>
      <c r="X13" s="4"/>
      <c r="Y13" s="4"/>
      <c r="Z13" s="4"/>
      <c r="AA13" s="4"/>
      <c r="AB13" s="4"/>
    </row>
    <row r="14" spans="2:28" ht="23.25" customHeight="1">
      <c r="B14" s="134" t="s">
        <v>504</v>
      </c>
      <c r="C14" s="14">
        <f t="shared" si="0"/>
        <v>7</v>
      </c>
      <c r="D14" s="137">
        <f>IF(ISBLANK('Meal Plan Case'!E49),"",'Meal Plan Case'!E49)</f>
        <v>7.91</v>
      </c>
      <c r="E14" s="134" cm="1">
        <f t="array" ref="E14">INDEX('Meal Plan Case'!D:D,_xlfn.XMATCH('Graded Answers'!C14,'Meal Plan Case'!B:B))</f>
        <v>1</v>
      </c>
      <c r="G14" s="135"/>
      <c r="H14" s="4"/>
      <c r="I14" s="4"/>
      <c r="J14" s="4"/>
      <c r="K14" s="4"/>
      <c r="L14" s="4"/>
      <c r="M14" s="4"/>
      <c r="N14" s="4"/>
      <c r="O14" s="4"/>
      <c r="P14" s="4"/>
      <c r="Q14" s="4"/>
      <c r="R14" s="4"/>
      <c r="S14" s="4"/>
      <c r="T14" s="4"/>
      <c r="U14" s="4"/>
      <c r="V14" s="4"/>
      <c r="W14" s="4"/>
      <c r="X14" s="4"/>
      <c r="Y14" s="4"/>
      <c r="Z14" s="4"/>
      <c r="AA14" s="4"/>
      <c r="AB14" s="4"/>
    </row>
    <row r="15" spans="2:28" ht="23.25" customHeight="1">
      <c r="B15" s="134" t="s">
        <v>504</v>
      </c>
      <c r="C15" s="14">
        <f t="shared" si="0"/>
        <v>8</v>
      </c>
      <c r="D15" s="137">
        <f>IF(ISBLANK('Meal Plan Case'!E50),"",'Meal Plan Case'!E50)</f>
        <v>14.64</v>
      </c>
      <c r="E15" s="134" cm="1">
        <f t="array" ref="E15">INDEX('Meal Plan Case'!D:D,_xlfn.XMATCH('Graded Answers'!C15,'Meal Plan Case'!B:B))</f>
        <v>1</v>
      </c>
      <c r="G15" s="135"/>
      <c r="H15" s="4"/>
      <c r="I15" s="4"/>
      <c r="J15" s="4"/>
      <c r="K15" s="4"/>
      <c r="L15" s="4"/>
      <c r="M15" s="4"/>
      <c r="N15" s="4"/>
      <c r="O15" s="4"/>
      <c r="P15" s="4"/>
      <c r="Q15" s="4"/>
      <c r="R15" s="4"/>
      <c r="S15" s="4"/>
      <c r="T15" s="4"/>
      <c r="U15" s="4"/>
      <c r="V15" s="4"/>
      <c r="W15" s="4"/>
      <c r="X15" s="4"/>
      <c r="Y15" s="4"/>
      <c r="Z15" s="4"/>
      <c r="AA15" s="4"/>
      <c r="AB15" s="4"/>
    </row>
    <row r="16" spans="2:28" ht="23.25" customHeight="1">
      <c r="B16" s="134" t="s">
        <v>504</v>
      </c>
      <c r="C16" s="14">
        <f t="shared" si="0"/>
        <v>9</v>
      </c>
      <c r="D16" s="137">
        <f>IF(ISBLANK('Meal Plan Case'!E51),"",'Meal Plan Case'!E51)</f>
        <v>5.3</v>
      </c>
      <c r="E16" s="134" cm="1">
        <f t="array" ref="E16">INDEX('Meal Plan Case'!D:D,_xlfn.XMATCH('Graded Answers'!C16,'Meal Plan Case'!B:B))</f>
        <v>1</v>
      </c>
      <c r="G16" s="135"/>
      <c r="H16" s="4"/>
      <c r="I16" s="4"/>
      <c r="J16" s="4"/>
      <c r="K16" s="4"/>
      <c r="L16" s="4"/>
      <c r="M16" s="4"/>
      <c r="N16" s="4"/>
      <c r="O16" s="4"/>
      <c r="P16" s="4"/>
      <c r="Q16" s="4"/>
      <c r="R16" s="4"/>
      <c r="S16" s="4"/>
      <c r="T16" s="4"/>
      <c r="U16" s="4"/>
      <c r="V16" s="4"/>
      <c r="W16" s="4"/>
      <c r="X16" s="4"/>
      <c r="Y16" s="4"/>
      <c r="Z16" s="4"/>
      <c r="AA16" s="4"/>
      <c r="AB16" s="4"/>
    </row>
    <row r="17" spans="2:28" ht="23.25" customHeight="1">
      <c r="B17" s="134" t="s">
        <v>504</v>
      </c>
      <c r="C17" s="14">
        <f t="shared" si="0"/>
        <v>10</v>
      </c>
      <c r="D17" s="137">
        <f>IF(ISBLANK('Meal Plan Case'!E52),"",'Meal Plan Case'!E52)</f>
        <v>7.24</v>
      </c>
      <c r="E17" s="134" cm="1">
        <f t="array" ref="E17">INDEX('Meal Plan Case'!D:D,_xlfn.XMATCH('Graded Answers'!C17,'Meal Plan Case'!B:B))</f>
        <v>1</v>
      </c>
      <c r="G17" s="135"/>
      <c r="H17" s="4"/>
      <c r="I17" s="4"/>
      <c r="J17" s="4"/>
      <c r="K17" s="4"/>
      <c r="L17" s="4"/>
      <c r="M17" s="4"/>
      <c r="N17" s="4"/>
      <c r="O17" s="4"/>
      <c r="P17" s="4"/>
      <c r="Q17" s="4"/>
      <c r="R17" s="4"/>
      <c r="S17" s="4"/>
      <c r="T17" s="4"/>
      <c r="U17" s="4"/>
      <c r="V17" s="4"/>
      <c r="W17" s="4"/>
      <c r="X17" s="4"/>
      <c r="Y17" s="4"/>
      <c r="Z17" s="4"/>
      <c r="AA17" s="4"/>
      <c r="AB17" s="4"/>
    </row>
    <row r="18" spans="2:28" ht="23.25" customHeight="1">
      <c r="B18" s="134" t="s">
        <v>504</v>
      </c>
      <c r="C18" s="14">
        <f t="shared" si="0"/>
        <v>11</v>
      </c>
      <c r="D18" s="137">
        <f>IF(ISBLANK('Meal Plan Case'!E64),"",'Meal Plan Case'!E64)</f>
        <v>5.7</v>
      </c>
      <c r="E18" s="134" cm="1">
        <f t="array" ref="E18">INDEX('Meal Plan Case'!D:D,_xlfn.XMATCH('Graded Answers'!C18,'Meal Plan Case'!B:B))</f>
        <v>2</v>
      </c>
      <c r="G18" s="135"/>
      <c r="H18" s="4"/>
      <c r="I18" s="4"/>
      <c r="J18" s="4"/>
      <c r="K18" s="4"/>
      <c r="L18" s="4"/>
      <c r="M18" s="4"/>
      <c r="N18" s="4"/>
      <c r="O18" s="4"/>
      <c r="P18" s="4"/>
      <c r="Q18" s="4"/>
      <c r="R18" s="4"/>
      <c r="S18" s="4"/>
      <c r="T18" s="4"/>
      <c r="U18" s="4"/>
      <c r="V18" s="4"/>
      <c r="W18" s="4"/>
      <c r="X18" s="4"/>
      <c r="Y18" s="4"/>
      <c r="Z18" s="4"/>
      <c r="AA18" s="4"/>
      <c r="AB18" s="4"/>
    </row>
    <row r="19" spans="2:28" ht="23.25" customHeight="1">
      <c r="B19" s="134" t="s">
        <v>504</v>
      </c>
      <c r="C19" s="14">
        <f t="shared" si="0"/>
        <v>12</v>
      </c>
      <c r="D19" s="137">
        <f>IF(ISBLANK('Meal Plan Case'!E65),"",'Meal Plan Case'!E65)</f>
        <v>10.210000000000001</v>
      </c>
      <c r="E19" s="134" cm="1">
        <f t="array" ref="E19">INDEX('Meal Plan Case'!D:D,_xlfn.XMATCH('Graded Answers'!C19,'Meal Plan Case'!B:B))</f>
        <v>2</v>
      </c>
      <c r="G19" s="135"/>
      <c r="H19" s="4"/>
      <c r="I19" s="4"/>
      <c r="J19" s="4"/>
      <c r="K19" s="4"/>
      <c r="L19" s="4"/>
      <c r="M19" s="4"/>
      <c r="N19" s="4"/>
      <c r="O19" s="4"/>
      <c r="P19" s="4"/>
      <c r="Q19" s="4"/>
      <c r="R19" s="4"/>
      <c r="S19" s="4"/>
      <c r="T19" s="4"/>
      <c r="U19" s="4"/>
      <c r="V19" s="4"/>
      <c r="W19" s="4"/>
      <c r="X19" s="4"/>
      <c r="Y19" s="4"/>
      <c r="Z19" s="4"/>
      <c r="AA19" s="4"/>
      <c r="AB19" s="4"/>
    </row>
    <row r="20" spans="2:28" ht="23.25" customHeight="1">
      <c r="B20" s="134" t="s">
        <v>504</v>
      </c>
      <c r="C20" s="14">
        <f t="shared" si="0"/>
        <v>13</v>
      </c>
      <c r="D20" s="137">
        <f>IF(ISBLANK('Meal Plan Case'!E66),"",'Meal Plan Case'!E66)</f>
        <v>12.71</v>
      </c>
      <c r="E20" s="134" cm="1">
        <f t="array" ref="E20">INDEX('Meal Plan Case'!D:D,_xlfn.XMATCH('Graded Answers'!C20,'Meal Plan Case'!B:B))</f>
        <v>2</v>
      </c>
      <c r="G20" s="135"/>
      <c r="H20" s="4"/>
      <c r="I20" s="4"/>
      <c r="J20" s="4"/>
      <c r="K20" s="4"/>
      <c r="L20" s="4"/>
      <c r="M20" s="4"/>
      <c r="N20" s="4"/>
      <c r="O20" s="4"/>
      <c r="P20" s="4"/>
      <c r="Q20" s="4"/>
      <c r="R20" s="4"/>
      <c r="S20" s="4"/>
      <c r="T20" s="4"/>
      <c r="U20" s="4"/>
      <c r="V20" s="4"/>
      <c r="W20" s="4"/>
      <c r="X20" s="4"/>
      <c r="Y20" s="4"/>
      <c r="Z20" s="4"/>
      <c r="AA20" s="4"/>
      <c r="AB20" s="4"/>
    </row>
    <row r="21" spans="2:28" ht="23.25" customHeight="1">
      <c r="B21" s="134" t="s">
        <v>504</v>
      </c>
      <c r="C21" s="14">
        <f t="shared" si="0"/>
        <v>14</v>
      </c>
      <c r="D21" s="137">
        <f>IF(ISBLANK('Meal Plan Case'!E67),"",'Meal Plan Case'!E67)</f>
        <v>8.4600000000000009</v>
      </c>
      <c r="E21" s="134" cm="1">
        <f t="array" ref="E21">INDEX('Meal Plan Case'!D:D,_xlfn.XMATCH('Graded Answers'!C21,'Meal Plan Case'!B:B))</f>
        <v>2</v>
      </c>
      <c r="G21" s="135"/>
      <c r="H21" s="4"/>
      <c r="I21" s="4"/>
      <c r="J21" s="4"/>
      <c r="K21" s="4"/>
      <c r="L21" s="4"/>
      <c r="M21" s="4"/>
      <c r="N21" s="4"/>
      <c r="O21" s="4"/>
      <c r="P21" s="4"/>
      <c r="Q21" s="4"/>
      <c r="R21" s="4"/>
      <c r="S21" s="4"/>
      <c r="T21" s="4"/>
      <c r="U21" s="4"/>
      <c r="V21" s="4"/>
      <c r="W21" s="4"/>
      <c r="X21" s="4"/>
      <c r="Y21" s="4"/>
      <c r="Z21" s="4"/>
      <c r="AA21" s="4"/>
      <c r="AB21" s="4"/>
    </row>
    <row r="22" spans="2:28" ht="23.25" customHeight="1">
      <c r="B22" s="134" t="s">
        <v>504</v>
      </c>
      <c r="C22" s="14">
        <f t="shared" si="0"/>
        <v>15</v>
      </c>
      <c r="D22" s="137">
        <f>IF(ISBLANK('Meal Plan Case'!E68),"",'Meal Plan Case'!E68)</f>
        <v>5.13</v>
      </c>
      <c r="E22" s="134" cm="1">
        <f t="array" ref="E22">INDEX('Meal Plan Case'!D:D,_xlfn.XMATCH('Graded Answers'!C22,'Meal Plan Case'!B:B))</f>
        <v>2</v>
      </c>
      <c r="G22" s="135"/>
      <c r="H22" s="4"/>
      <c r="I22" s="4"/>
      <c r="J22" s="4"/>
      <c r="K22" s="4"/>
      <c r="L22" s="4"/>
      <c r="M22" s="4"/>
      <c r="N22" s="4"/>
      <c r="O22" s="4"/>
      <c r="P22" s="4"/>
      <c r="Q22" s="4"/>
      <c r="R22" s="4"/>
      <c r="S22" s="4"/>
      <c r="T22" s="4"/>
      <c r="U22" s="4"/>
      <c r="V22" s="4"/>
      <c r="W22" s="4"/>
      <c r="X22" s="4"/>
      <c r="Y22" s="4"/>
      <c r="Z22" s="4"/>
      <c r="AA22" s="4"/>
      <c r="AB22" s="4"/>
    </row>
    <row r="23" spans="2:28" ht="23.25" customHeight="1">
      <c r="B23" s="134" t="s">
        <v>504</v>
      </c>
      <c r="C23" s="14">
        <f t="shared" si="0"/>
        <v>16</v>
      </c>
      <c r="D23" s="137">
        <f>IF(ISBLANK('Meal Plan Case'!E69),"",'Meal Plan Case'!E69)</f>
        <v>7.46</v>
      </c>
      <c r="E23" s="134" cm="1">
        <f t="array" ref="E23">INDEX('Meal Plan Case'!D:D,_xlfn.XMATCH('Graded Answers'!C23,'Meal Plan Case'!B:B))</f>
        <v>2</v>
      </c>
      <c r="G23" s="135"/>
      <c r="H23" s="4"/>
      <c r="I23" s="4"/>
      <c r="J23" s="4"/>
      <c r="K23" s="4"/>
      <c r="L23" s="4"/>
      <c r="M23" s="4"/>
      <c r="N23" s="4"/>
      <c r="O23" s="4"/>
      <c r="P23" s="4"/>
      <c r="Q23" s="4"/>
      <c r="R23" s="4"/>
      <c r="S23" s="4"/>
      <c r="T23" s="4"/>
      <c r="U23" s="4"/>
      <c r="V23" s="4"/>
      <c r="W23" s="4"/>
      <c r="X23" s="4"/>
      <c r="Y23" s="4"/>
      <c r="Z23" s="4"/>
      <c r="AA23" s="4"/>
      <c r="AB23" s="4"/>
    </row>
    <row r="24" spans="2:28" ht="23.25" customHeight="1">
      <c r="B24" s="134" t="s">
        <v>504</v>
      </c>
      <c r="C24" s="14">
        <f t="shared" si="0"/>
        <v>17</v>
      </c>
      <c r="D24" s="137">
        <f>IF(ISBLANK('Meal Plan Case'!E70),"",'Meal Plan Case'!E70)</f>
        <v>9.43</v>
      </c>
      <c r="E24" s="134" cm="1">
        <f t="array" ref="E24">INDEX('Meal Plan Case'!D:D,_xlfn.XMATCH('Graded Answers'!C24,'Meal Plan Case'!B:B))</f>
        <v>2</v>
      </c>
      <c r="G24" s="135"/>
      <c r="H24" s="4"/>
      <c r="I24" s="4"/>
      <c r="J24" s="4"/>
      <c r="K24" s="4"/>
      <c r="L24" s="4"/>
      <c r="M24" s="4"/>
      <c r="N24" s="4"/>
      <c r="O24" s="4"/>
      <c r="P24" s="4"/>
      <c r="Q24" s="4"/>
      <c r="R24" s="4"/>
      <c r="S24" s="4"/>
      <c r="T24" s="4"/>
      <c r="U24" s="4"/>
      <c r="V24" s="4"/>
      <c r="W24" s="4"/>
      <c r="X24" s="4"/>
      <c r="Y24" s="4"/>
      <c r="Z24" s="4"/>
      <c r="AA24" s="4"/>
      <c r="AB24" s="4"/>
    </row>
    <row r="25" spans="2:28" ht="23.25" customHeight="1">
      <c r="B25" s="134" t="s">
        <v>504</v>
      </c>
      <c r="C25" s="14">
        <f t="shared" si="0"/>
        <v>18</v>
      </c>
      <c r="D25" s="137">
        <f>IF(ISBLANK('Meal Plan Case'!E71),"",'Meal Plan Case'!E71)</f>
        <v>9.7899999999999991</v>
      </c>
      <c r="E25" s="134" cm="1">
        <f t="array" ref="E25">INDEX('Meal Plan Case'!D:D,_xlfn.XMATCH('Graded Answers'!C25,'Meal Plan Case'!B:B))</f>
        <v>2</v>
      </c>
      <c r="G25" s="135"/>
      <c r="H25" s="4"/>
      <c r="I25" s="4"/>
      <c r="J25" s="4"/>
      <c r="K25" s="4"/>
      <c r="L25" s="4"/>
      <c r="M25" s="4"/>
      <c r="N25" s="4"/>
      <c r="O25" s="4"/>
      <c r="P25" s="4"/>
      <c r="Q25" s="4"/>
      <c r="R25" s="4"/>
      <c r="S25" s="4"/>
      <c r="T25" s="4"/>
      <c r="U25" s="4"/>
      <c r="V25" s="4"/>
      <c r="W25" s="4"/>
      <c r="X25" s="4"/>
      <c r="Y25" s="4"/>
      <c r="Z25" s="4"/>
      <c r="AA25" s="4"/>
      <c r="AB25" s="4"/>
    </row>
    <row r="26" spans="2:28" ht="23.25" customHeight="1">
      <c r="B26" s="134" t="s">
        <v>504</v>
      </c>
      <c r="C26" s="14">
        <f t="shared" si="0"/>
        <v>19</v>
      </c>
      <c r="D26" s="137">
        <f>IF(ISBLANK('Meal Plan Case'!E72),"",'Meal Plan Case'!E72)</f>
        <v>5.4</v>
      </c>
      <c r="E26" s="134" cm="1">
        <f t="array" ref="E26">INDEX('Meal Plan Case'!D:D,_xlfn.XMATCH('Graded Answers'!C26,'Meal Plan Case'!B:B))</f>
        <v>2</v>
      </c>
      <c r="G26" s="135"/>
      <c r="H26" s="4"/>
      <c r="I26" s="4"/>
      <c r="J26" s="4"/>
      <c r="K26" s="4"/>
      <c r="L26" s="4"/>
      <c r="M26" s="4"/>
      <c r="N26" s="4"/>
      <c r="O26" s="4"/>
      <c r="P26" s="4"/>
      <c r="Q26" s="4"/>
      <c r="R26" s="4"/>
      <c r="S26" s="4"/>
      <c r="T26" s="4"/>
      <c r="U26" s="4"/>
      <c r="V26" s="4"/>
      <c r="W26" s="4"/>
      <c r="X26" s="4"/>
      <c r="Y26" s="4"/>
      <c r="Z26" s="4"/>
      <c r="AA26" s="4"/>
      <c r="AB26" s="4"/>
    </row>
    <row r="27" spans="2:28" ht="23.25" customHeight="1">
      <c r="B27" s="134" t="s">
        <v>504</v>
      </c>
      <c r="C27" s="14">
        <f t="shared" si="0"/>
        <v>20</v>
      </c>
      <c r="D27" s="137">
        <f>IF(ISBLANK('Meal Plan Case'!E73),"",'Meal Plan Case'!E73)</f>
        <v>3.2</v>
      </c>
      <c r="E27" s="134" cm="1">
        <f t="array" ref="E27">INDEX('Meal Plan Case'!D:D,_xlfn.XMATCH('Graded Answers'!C27,'Meal Plan Case'!B:B))</f>
        <v>2</v>
      </c>
      <c r="G27" s="135"/>
      <c r="H27" s="4"/>
      <c r="I27" s="4"/>
      <c r="J27" s="4"/>
      <c r="K27" s="4"/>
      <c r="L27" s="4"/>
      <c r="M27" s="4"/>
      <c r="N27" s="4"/>
      <c r="O27" s="4"/>
      <c r="P27" s="4"/>
      <c r="Q27" s="4"/>
      <c r="R27" s="4"/>
      <c r="S27" s="4"/>
      <c r="T27" s="4"/>
      <c r="U27" s="4"/>
      <c r="V27" s="4"/>
      <c r="W27" s="4"/>
      <c r="X27" s="4"/>
      <c r="Y27" s="4"/>
      <c r="Z27" s="4"/>
      <c r="AA27" s="4"/>
      <c r="AB27" s="4"/>
    </row>
    <row r="28" spans="2:28" ht="23.25" customHeight="1">
      <c r="B28" s="134" t="s">
        <v>504</v>
      </c>
      <c r="C28" s="14">
        <f t="shared" si="0"/>
        <v>21</v>
      </c>
      <c r="D28" s="137">
        <f>IF(ISBLANK('Meal Plan Case'!E74),"",'Meal Plan Case'!E74)</f>
        <v>13.92</v>
      </c>
      <c r="E28" s="134" cm="1">
        <f t="array" ref="E28">INDEX('Meal Plan Case'!D:D,_xlfn.XMATCH('Graded Answers'!C28,'Meal Plan Case'!B:B))</f>
        <v>2</v>
      </c>
    </row>
    <row r="29" spans="2:28" ht="23.25" customHeight="1">
      <c r="B29" s="134" t="s">
        <v>504</v>
      </c>
      <c r="C29" s="14">
        <f t="shared" si="0"/>
        <v>22</v>
      </c>
      <c r="D29" s="137">
        <f>IF(ISBLANK('Meal Plan Case'!E75),"",'Meal Plan Case'!E75)</f>
        <v>10.47</v>
      </c>
      <c r="E29" s="134" cm="1">
        <f t="array" ref="E29">INDEX('Meal Plan Case'!D:D,_xlfn.XMATCH('Graded Answers'!C29,'Meal Plan Case'!B:B))</f>
        <v>2</v>
      </c>
    </row>
    <row r="30" spans="2:28" ht="23.25" customHeight="1">
      <c r="B30" s="134" t="s">
        <v>504</v>
      </c>
      <c r="C30" s="14">
        <f t="shared" si="0"/>
        <v>23</v>
      </c>
      <c r="D30" s="137">
        <f>IF(ISBLANK('Meal Plan Case'!E76),"",'Meal Plan Case'!E76)</f>
        <v>15.12</v>
      </c>
      <c r="E30" s="134" cm="1">
        <f t="array" ref="E30">INDEX('Meal Plan Case'!D:D,_xlfn.XMATCH('Graded Answers'!C30,'Meal Plan Case'!B:B))</f>
        <v>2</v>
      </c>
    </row>
    <row r="31" spans="2:28" ht="23.25" customHeight="1">
      <c r="B31" s="134" t="s">
        <v>504</v>
      </c>
      <c r="C31" s="14">
        <f t="shared" si="0"/>
        <v>24</v>
      </c>
      <c r="D31" s="137">
        <f>IF(ISBLANK('Meal Plan Case'!E77),"",'Meal Plan Case'!E77)</f>
        <v>11.76</v>
      </c>
      <c r="E31" s="134" cm="1">
        <f t="array" ref="E31">INDEX('Meal Plan Case'!D:D,_xlfn.XMATCH('Graded Answers'!C31,'Meal Plan Case'!B:B))</f>
        <v>2</v>
      </c>
    </row>
    <row r="32" spans="2:28" ht="23.25" customHeight="1">
      <c r="B32" s="134" t="s">
        <v>504</v>
      </c>
      <c r="C32" s="14">
        <f t="shared" si="0"/>
        <v>25</v>
      </c>
      <c r="D32" s="137">
        <f>IF(ISBLANK('Meal Plan Case'!E78),"",'Meal Plan Case'!E78)</f>
        <v>4.87</v>
      </c>
      <c r="E32" s="134" cm="1">
        <f t="array" ref="E32">INDEX('Meal Plan Case'!D:D,_xlfn.XMATCH('Graded Answers'!C32,'Meal Plan Case'!B:B))</f>
        <v>2</v>
      </c>
    </row>
    <row r="33" spans="2:5" ht="23.25" customHeight="1">
      <c r="B33" s="134" t="s">
        <v>504</v>
      </c>
      <c r="C33" s="14">
        <f t="shared" si="0"/>
        <v>26</v>
      </c>
      <c r="D33" s="137">
        <f>IF(ISBLANK('Meal Plan Case'!E79),"",'Meal Plan Case'!E79)</f>
        <v>8.15</v>
      </c>
      <c r="E33" s="134" cm="1">
        <f t="array" ref="E33">INDEX('Meal Plan Case'!D:D,_xlfn.XMATCH('Graded Answers'!C33,'Meal Plan Case'!B:B))</f>
        <v>2</v>
      </c>
    </row>
    <row r="34" spans="2:5" ht="23.25" customHeight="1">
      <c r="B34" s="134" t="s">
        <v>504</v>
      </c>
      <c r="C34" s="14">
        <f t="shared" si="0"/>
        <v>27</v>
      </c>
      <c r="D34" s="137">
        <f>IF(ISBLANK('Meal Plan Case'!E80),"",'Meal Plan Case'!E80)</f>
        <v>13.67</v>
      </c>
      <c r="E34" s="134" cm="1">
        <f t="array" ref="E34">INDEX('Meal Plan Case'!D:D,_xlfn.XMATCH('Graded Answers'!C34,'Meal Plan Case'!B:B))</f>
        <v>2</v>
      </c>
    </row>
    <row r="35" spans="2:5" ht="23.25" customHeight="1">
      <c r="B35" s="134" t="s">
        <v>504</v>
      </c>
      <c r="C35" s="14">
        <f t="shared" si="0"/>
        <v>28</v>
      </c>
      <c r="D35" s="137">
        <f>IF(ISBLANK('Meal Plan Case'!E81),"",'Meal Plan Case'!E81)</f>
        <v>3.07</v>
      </c>
      <c r="E35" s="134" cm="1">
        <f t="array" ref="E35">INDEX('Meal Plan Case'!D:D,_xlfn.XMATCH('Graded Answers'!C35,'Meal Plan Case'!B:B))</f>
        <v>2</v>
      </c>
    </row>
    <row r="36" spans="2:5" ht="23.25" customHeight="1">
      <c r="B36" s="134" t="s">
        <v>504</v>
      </c>
      <c r="C36" s="14">
        <f t="shared" si="0"/>
        <v>29</v>
      </c>
      <c r="D36" s="137">
        <f>IF(ISBLANK('Meal Plan Case'!E82),"",'Meal Plan Case'!E82)</f>
        <v>12.49</v>
      </c>
      <c r="E36" s="134" cm="1">
        <f t="array" ref="E36">INDEX('Meal Plan Case'!D:D,_xlfn.XMATCH('Graded Answers'!C36,'Meal Plan Case'!B:B))</f>
        <v>2</v>
      </c>
    </row>
    <row r="37" spans="2:5" ht="23.25" customHeight="1">
      <c r="B37" s="134" t="s">
        <v>504</v>
      </c>
      <c r="C37" s="14">
        <f t="shared" si="0"/>
        <v>30</v>
      </c>
      <c r="D37" s="137">
        <f>IF(ISBLANK('Meal Plan Case'!E83),"",'Meal Plan Case'!E83)</f>
        <v>7.1</v>
      </c>
      <c r="E37" s="134" cm="1">
        <f t="array" ref="E37">INDEX('Meal Plan Case'!D:D,_xlfn.XMATCH('Graded Answers'!C37,'Meal Plan Case'!B:B))</f>
        <v>2</v>
      </c>
    </row>
    <row r="38" spans="2:5" ht="23.25" customHeight="1">
      <c r="B38" s="134" t="s">
        <v>504</v>
      </c>
      <c r="C38" s="14">
        <f t="shared" si="0"/>
        <v>31</v>
      </c>
      <c r="D38" s="137">
        <f>IF(ISBLANK('Meal Plan Case'!E95),"",'Meal Plan Case'!E95)</f>
        <v>280</v>
      </c>
      <c r="E38" s="134" cm="1">
        <f t="array" ref="E38">INDEX('Meal Plan Case'!D:D,_xlfn.XMATCH('Graded Answers'!C38,'Meal Plan Case'!B:B))</f>
        <v>2</v>
      </c>
    </row>
    <row r="39" spans="2:5" ht="23.25" customHeight="1">
      <c r="B39" s="134" t="s">
        <v>504</v>
      </c>
      <c r="C39" s="14">
        <f t="shared" si="0"/>
        <v>32</v>
      </c>
      <c r="D39" s="137">
        <f>IF(ISBLANK('Meal Plan Case'!E96),"",'Meal Plan Case'!E96)</f>
        <v>254</v>
      </c>
      <c r="E39" s="134" cm="1">
        <f t="array" ref="E39">INDEX('Meal Plan Case'!D:D,_xlfn.XMATCH('Graded Answers'!C39,'Meal Plan Case'!B:B))</f>
        <v>2</v>
      </c>
    </row>
    <row r="40" spans="2:5" ht="23.25" customHeight="1">
      <c r="B40" s="134" t="s">
        <v>504</v>
      </c>
      <c r="C40" s="14">
        <f t="shared" si="0"/>
        <v>33</v>
      </c>
      <c r="D40" s="137">
        <f>IF(ISBLANK('Meal Plan Case'!E97),"",'Meal Plan Case'!E97)</f>
        <v>284</v>
      </c>
      <c r="E40" s="134" cm="1">
        <f t="array" ref="E40">INDEX('Meal Plan Case'!D:D,_xlfn.XMATCH('Graded Answers'!C40,'Meal Plan Case'!B:B))</f>
        <v>2</v>
      </c>
    </row>
    <row r="41" spans="2:5" ht="23.25" customHeight="1">
      <c r="B41" s="134" t="s">
        <v>504</v>
      </c>
      <c r="C41" s="14">
        <f t="shared" si="0"/>
        <v>34</v>
      </c>
      <c r="D41" s="137">
        <f>IF(ISBLANK('Meal Plan Case'!E98),"",'Meal Plan Case'!E98)</f>
        <v>246</v>
      </c>
      <c r="E41" s="134" cm="1">
        <f t="array" ref="E41">INDEX('Meal Plan Case'!D:D,_xlfn.XMATCH('Graded Answers'!C41,'Meal Plan Case'!B:B))</f>
        <v>2</v>
      </c>
    </row>
    <row r="42" spans="2:5" ht="23.25" customHeight="1">
      <c r="B42" s="134" t="s">
        <v>504</v>
      </c>
      <c r="C42" s="14">
        <f t="shared" si="0"/>
        <v>35</v>
      </c>
      <c r="D42" s="137">
        <f>IF(ISBLANK('Meal Plan Case'!E99),"",'Meal Plan Case'!E99)</f>
        <v>222</v>
      </c>
      <c r="E42" s="134" cm="1">
        <f t="array" ref="E42">INDEX('Meal Plan Case'!D:D,_xlfn.XMATCH('Graded Answers'!C42,'Meal Plan Case'!B:B))</f>
        <v>2</v>
      </c>
    </row>
    <row r="43" spans="2:5" ht="23.25" customHeight="1">
      <c r="B43" s="134" t="s">
        <v>504</v>
      </c>
      <c r="C43" s="14">
        <f t="shared" si="0"/>
        <v>36</v>
      </c>
      <c r="D43" s="137">
        <f>IF(ISBLANK('Meal Plan Case'!E100),"",'Meal Plan Case'!E100)</f>
        <v>231</v>
      </c>
      <c r="E43" s="134" cm="1">
        <f t="array" ref="E43">INDEX('Meal Plan Case'!D:D,_xlfn.XMATCH('Graded Answers'!C43,'Meal Plan Case'!B:B))</f>
        <v>2</v>
      </c>
    </row>
    <row r="44" spans="2:5" ht="23.25" customHeight="1">
      <c r="B44" s="134" t="s">
        <v>504</v>
      </c>
      <c r="C44" s="14">
        <f t="shared" si="0"/>
        <v>37</v>
      </c>
      <c r="D44" s="137">
        <f>IF(ISBLANK('Meal Plan Case'!E101),"",'Meal Plan Case'!E101)</f>
        <v>214</v>
      </c>
      <c r="E44" s="134" cm="1">
        <f t="array" ref="E44">INDEX('Meal Plan Case'!D:D,_xlfn.XMATCH('Graded Answers'!C44,'Meal Plan Case'!B:B))</f>
        <v>2</v>
      </c>
    </row>
    <row r="45" spans="2:5" ht="23.25" customHeight="1">
      <c r="B45" s="134" t="s">
        <v>504</v>
      </c>
      <c r="C45" s="14">
        <f t="shared" si="0"/>
        <v>38</v>
      </c>
      <c r="D45" s="137">
        <f>IF(ISBLANK('Meal Plan Case'!E102),"",'Meal Plan Case'!E102)</f>
        <v>275</v>
      </c>
      <c r="E45" s="134" cm="1">
        <f t="array" ref="E45">INDEX('Meal Plan Case'!D:D,_xlfn.XMATCH('Graded Answers'!C45,'Meal Plan Case'!B:B))</f>
        <v>2</v>
      </c>
    </row>
    <row r="46" spans="2:5" ht="23.25" customHeight="1">
      <c r="B46" s="134" t="s">
        <v>504</v>
      </c>
      <c r="C46" s="14">
        <f t="shared" si="0"/>
        <v>39</v>
      </c>
      <c r="D46" s="137">
        <f>IF(ISBLANK('Meal Plan Case'!E103),"",'Meal Plan Case'!E103)</f>
        <v>179</v>
      </c>
      <c r="E46" s="134" cm="1">
        <f t="array" ref="E46">INDEX('Meal Plan Case'!D:D,_xlfn.XMATCH('Graded Answers'!C46,'Meal Plan Case'!B:B))</f>
        <v>2</v>
      </c>
    </row>
    <row r="47" spans="2:5" ht="23.25" customHeight="1">
      <c r="B47" s="134" t="s">
        <v>504</v>
      </c>
      <c r="C47" s="14">
        <f t="shared" si="0"/>
        <v>40</v>
      </c>
      <c r="D47" s="137">
        <f>IF(ISBLANK('Meal Plan Case'!E104),"",'Meal Plan Case'!E104)</f>
        <v>207</v>
      </c>
      <c r="E47" s="134" cm="1">
        <f t="array" ref="E47">INDEX('Meal Plan Case'!D:D,_xlfn.XMATCH('Graded Answers'!C47,'Meal Plan Case'!B:B))</f>
        <v>2</v>
      </c>
    </row>
    <row r="48" spans="2:5" ht="23.25" customHeight="1">
      <c r="B48" s="134" t="s">
        <v>504</v>
      </c>
      <c r="C48" s="14">
        <f t="shared" si="0"/>
        <v>41</v>
      </c>
      <c r="D48" s="137">
        <f>IF(ISBLANK('Meal Plan Case'!E105),"",'Meal Plan Case'!E105)</f>
        <v>250</v>
      </c>
      <c r="E48" s="134" cm="1">
        <f t="array" ref="E48">INDEX('Meal Plan Case'!D:D,_xlfn.XMATCH('Graded Answers'!C48,'Meal Plan Case'!B:B))</f>
        <v>2</v>
      </c>
    </row>
    <row r="49" spans="2:5" ht="23.25" customHeight="1">
      <c r="B49" s="134" t="s">
        <v>504</v>
      </c>
      <c r="C49" s="14">
        <f t="shared" si="0"/>
        <v>42</v>
      </c>
      <c r="D49" s="137">
        <f>IF(ISBLANK('Meal Plan Case'!E106),"",'Meal Plan Case'!E106)</f>
        <v>148</v>
      </c>
      <c r="E49" s="134" cm="1">
        <f t="array" ref="E49">INDEX('Meal Plan Case'!D:D,_xlfn.XMATCH('Graded Answers'!C49,'Meal Plan Case'!B:B))</f>
        <v>2</v>
      </c>
    </row>
    <row r="50" spans="2:5" ht="23.25" customHeight="1">
      <c r="B50" s="134" t="s">
        <v>504</v>
      </c>
      <c r="C50" s="14">
        <f t="shared" si="0"/>
        <v>43</v>
      </c>
      <c r="D50" s="137">
        <f>IF(ISBLANK('Meal Plan Case'!E107),"",'Meal Plan Case'!E107)</f>
        <v>178</v>
      </c>
      <c r="E50" s="134" cm="1">
        <f t="array" ref="E50">INDEX('Meal Plan Case'!D:D,_xlfn.XMATCH('Graded Answers'!C50,'Meal Plan Case'!B:B))</f>
        <v>2</v>
      </c>
    </row>
    <row r="51" spans="2:5" ht="23.25" customHeight="1">
      <c r="B51" s="134" t="s">
        <v>504</v>
      </c>
      <c r="C51" s="14">
        <f t="shared" si="0"/>
        <v>44</v>
      </c>
      <c r="D51" s="137">
        <f>IF(ISBLANK('Meal Plan Case'!E108),"",'Meal Plan Case'!E108)</f>
        <v>200</v>
      </c>
      <c r="E51" s="134" cm="1">
        <f t="array" ref="E51">INDEX('Meal Plan Case'!D:D,_xlfn.XMATCH('Graded Answers'!C51,'Meal Plan Case'!B:B))</f>
        <v>2</v>
      </c>
    </row>
    <row r="52" spans="2:5" ht="23.25" customHeight="1">
      <c r="B52" s="134" t="s">
        <v>504</v>
      </c>
      <c r="C52" s="14">
        <f t="shared" si="0"/>
        <v>45</v>
      </c>
      <c r="D52" s="137">
        <f>IF(ISBLANK('Meal Plan Case'!E109),"",'Meal Plan Case'!E109)</f>
        <v>164</v>
      </c>
      <c r="E52" s="134" cm="1">
        <f t="array" ref="E52">INDEX('Meal Plan Case'!D:D,_xlfn.XMATCH('Graded Answers'!C52,'Meal Plan Case'!B:B))</f>
        <v>2</v>
      </c>
    </row>
    <row r="53" spans="2:5" ht="23.25" customHeight="1">
      <c r="B53" s="134" t="s">
        <v>504</v>
      </c>
      <c r="C53" s="14">
        <f t="shared" si="0"/>
        <v>46</v>
      </c>
      <c r="D53" s="137">
        <f>IF(ISBLANK('Meal Plan Case'!E110),"",'Meal Plan Case'!E110)</f>
        <v>188</v>
      </c>
      <c r="E53" s="134" cm="1">
        <f t="array" ref="E53">INDEX('Meal Plan Case'!D:D,_xlfn.XMATCH('Graded Answers'!C53,'Meal Plan Case'!B:B))</f>
        <v>2</v>
      </c>
    </row>
    <row r="54" spans="2:5" ht="23.25" customHeight="1">
      <c r="B54" s="134" t="s">
        <v>504</v>
      </c>
      <c r="C54" s="14">
        <f t="shared" si="0"/>
        <v>47</v>
      </c>
      <c r="D54" s="137">
        <f>IF(ISBLANK('Meal Plan Case'!E111),"",'Meal Plan Case'!E111)</f>
        <v>201</v>
      </c>
      <c r="E54" s="134" cm="1">
        <f t="array" ref="E54">INDEX('Meal Plan Case'!D:D,_xlfn.XMATCH('Graded Answers'!C54,'Meal Plan Case'!B:B))</f>
        <v>2</v>
      </c>
    </row>
    <row r="55" spans="2:5" ht="23.25" customHeight="1">
      <c r="B55" s="134" t="s">
        <v>504</v>
      </c>
      <c r="C55" s="14">
        <f t="shared" si="0"/>
        <v>48</v>
      </c>
      <c r="D55" s="137">
        <f>IF(ISBLANK('Meal Plan Case'!E112),"",'Meal Plan Case'!E112)</f>
        <v>232</v>
      </c>
      <c r="E55" s="134" cm="1">
        <f t="array" ref="E55">INDEX('Meal Plan Case'!D:D,_xlfn.XMATCH('Graded Answers'!C55,'Meal Plan Case'!B:B))</f>
        <v>2</v>
      </c>
    </row>
    <row r="56" spans="2:5" ht="23.25" customHeight="1">
      <c r="B56" s="134" t="s">
        <v>504</v>
      </c>
      <c r="C56" s="14">
        <f t="shared" si="0"/>
        <v>49</v>
      </c>
      <c r="D56" s="137">
        <f>IF(ISBLANK('Meal Plan Case'!E113),"",'Meal Plan Case'!E113)</f>
        <v>155</v>
      </c>
      <c r="E56" s="134" cm="1">
        <f t="array" ref="E56">INDEX('Meal Plan Case'!D:D,_xlfn.XMATCH('Graded Answers'!C56,'Meal Plan Case'!B:B))</f>
        <v>2</v>
      </c>
    </row>
    <row r="57" spans="2:5" ht="23.25" customHeight="1">
      <c r="B57" s="134" t="s">
        <v>504</v>
      </c>
      <c r="C57" s="14">
        <f t="shared" si="0"/>
        <v>50</v>
      </c>
      <c r="D57" s="137">
        <f>IF(ISBLANK('Meal Plan Case'!E114),"",'Meal Plan Case'!E114)</f>
        <v>253</v>
      </c>
      <c r="E57" s="134" cm="1">
        <f t="array" ref="E57">INDEX('Meal Plan Case'!D:D,_xlfn.XMATCH('Graded Answers'!C57,'Meal Plan Case'!B:B))</f>
        <v>2</v>
      </c>
    </row>
    <row r="58" spans="2:5" ht="23.25" customHeight="1">
      <c r="B58" s="134" t="s">
        <v>504</v>
      </c>
      <c r="C58" s="14">
        <f t="shared" si="0"/>
        <v>51</v>
      </c>
      <c r="D58" s="137">
        <f>IF(ISBLANK('Meal Plan Case'!E126),"",'Meal Plan Case'!E126)</f>
        <v>65.760000000000005</v>
      </c>
      <c r="E58" s="134" cm="1">
        <f t="array" ref="E58">INDEX('Meal Plan Case'!D:D,_xlfn.XMATCH('Graded Answers'!C58,'Meal Plan Case'!B:B))</f>
        <v>3</v>
      </c>
    </row>
    <row r="59" spans="2:5" ht="23.25" customHeight="1">
      <c r="B59" s="134" t="s">
        <v>504</v>
      </c>
      <c r="C59" s="14">
        <f t="shared" si="0"/>
        <v>52</v>
      </c>
      <c r="D59" s="137">
        <f>IF(ISBLANK('Meal Plan Case'!E127),"",'Meal Plan Case'!E127)</f>
        <v>113.76</v>
      </c>
      <c r="E59" s="134" cm="1">
        <f t="array" ref="E59">INDEX('Meal Plan Case'!D:D,_xlfn.XMATCH('Graded Answers'!C59,'Meal Plan Case'!B:B))</f>
        <v>3</v>
      </c>
    </row>
    <row r="60" spans="2:5" ht="23.25" customHeight="1">
      <c r="B60" s="134" t="s">
        <v>504</v>
      </c>
      <c r="C60" s="14">
        <f t="shared" si="0"/>
        <v>53</v>
      </c>
      <c r="D60" s="137">
        <f>IF(ISBLANK('Meal Plan Case'!E128),"",'Meal Plan Case'!E128)</f>
        <v>37.729999999999997</v>
      </c>
      <c r="E60" s="134" cm="1">
        <f t="array" ref="E60">INDEX('Meal Plan Case'!D:D,_xlfn.XMATCH('Graded Answers'!C60,'Meal Plan Case'!B:B))</f>
        <v>3</v>
      </c>
    </row>
    <row r="61" spans="2:5" ht="23.25" customHeight="1">
      <c r="B61" s="134" t="s">
        <v>504</v>
      </c>
      <c r="C61" s="14">
        <f t="shared" si="0"/>
        <v>54</v>
      </c>
      <c r="D61" s="137">
        <f>IF(ISBLANK('Meal Plan Case'!E129),"",'Meal Plan Case'!E129)</f>
        <v>37.229999999999997</v>
      </c>
      <c r="E61" s="134" cm="1">
        <f t="array" ref="E61">INDEX('Meal Plan Case'!D:D,_xlfn.XMATCH('Graded Answers'!C61,'Meal Plan Case'!B:B))</f>
        <v>3</v>
      </c>
    </row>
    <row r="62" spans="2:5" ht="23.25" customHeight="1">
      <c r="B62" s="134" t="s">
        <v>504</v>
      </c>
      <c r="C62" s="14">
        <f t="shared" si="0"/>
        <v>55</v>
      </c>
      <c r="D62" s="137">
        <f>IF(ISBLANK('Meal Plan Case'!E130),"",'Meal Plan Case'!E130)</f>
        <v>222.6</v>
      </c>
      <c r="E62" s="134" cm="1">
        <f t="array" ref="E62">INDEX('Meal Plan Case'!D:D,_xlfn.XMATCH('Graded Answers'!C62,'Meal Plan Case'!B:B))</f>
        <v>3</v>
      </c>
    </row>
    <row r="63" spans="2:5" ht="23.25" customHeight="1">
      <c r="B63" s="134" t="s">
        <v>504</v>
      </c>
      <c r="C63" s="14">
        <f t="shared" si="0"/>
        <v>56</v>
      </c>
      <c r="D63" s="137">
        <f>IF(ISBLANK('Meal Plan Case'!E131),"",'Meal Plan Case'!E131)</f>
        <v>88.56</v>
      </c>
      <c r="E63" s="134" cm="1">
        <f t="array" ref="E63">INDEX('Meal Plan Case'!D:D,_xlfn.XMATCH('Graded Answers'!C63,'Meal Plan Case'!B:B))</f>
        <v>3</v>
      </c>
    </row>
    <row r="64" spans="2:5" ht="23.25" customHeight="1">
      <c r="B64" s="134" t="s">
        <v>504</v>
      </c>
      <c r="C64" s="14">
        <f t="shared" si="0"/>
        <v>57</v>
      </c>
      <c r="D64" s="137">
        <f>IF(ISBLANK('Meal Plan Case'!E132),"",'Meal Plan Case'!E132)</f>
        <v>183.15</v>
      </c>
      <c r="E64" s="134" cm="1">
        <f t="array" ref="E64">INDEX('Meal Plan Case'!D:D,_xlfn.XMATCH('Graded Answers'!C64,'Meal Plan Case'!B:B))</f>
        <v>3</v>
      </c>
    </row>
    <row r="65" spans="2:5" ht="23.25" customHeight="1">
      <c r="B65" s="134" t="s">
        <v>504</v>
      </c>
      <c r="C65" s="14">
        <f t="shared" si="0"/>
        <v>58</v>
      </c>
      <c r="D65" s="137">
        <f>IF(ISBLANK('Meal Plan Case'!E133),"",'Meal Plan Case'!E133)</f>
        <v>220.48</v>
      </c>
      <c r="E65" s="134" cm="1">
        <f t="array" ref="E65">INDEX('Meal Plan Case'!D:D,_xlfn.XMATCH('Graded Answers'!C65,'Meal Plan Case'!B:B))</f>
        <v>3</v>
      </c>
    </row>
    <row r="66" spans="2:5" ht="23.25" customHeight="1">
      <c r="B66" s="134" t="s">
        <v>504</v>
      </c>
      <c r="C66" s="14">
        <f t="shared" si="0"/>
        <v>59</v>
      </c>
      <c r="D66" s="137">
        <f>IF(ISBLANK('Meal Plan Case'!E134),"",'Meal Plan Case'!E134)</f>
        <v>105.16000000000001</v>
      </c>
      <c r="E66" s="134" cm="1">
        <f t="array" ref="E66">INDEX('Meal Plan Case'!D:D,_xlfn.XMATCH('Graded Answers'!C66,'Meal Plan Case'!B:B))</f>
        <v>3</v>
      </c>
    </row>
    <row r="67" spans="2:5" ht="23.25" customHeight="1">
      <c r="B67" s="134" t="s">
        <v>504</v>
      </c>
      <c r="C67" s="14">
        <f t="shared" si="0"/>
        <v>60</v>
      </c>
      <c r="D67" s="137">
        <f>IF(ISBLANK('Meal Plan Case'!E135),"",'Meal Plan Case'!E135)</f>
        <v>61.38</v>
      </c>
      <c r="E67" s="134" cm="1">
        <f t="array" ref="E67">INDEX('Meal Plan Case'!D:D,_xlfn.XMATCH('Graded Answers'!C67,'Meal Plan Case'!B:B))</f>
        <v>3</v>
      </c>
    </row>
    <row r="68" spans="2:5" ht="23.25" customHeight="1">
      <c r="B68" s="134" t="s">
        <v>504</v>
      </c>
      <c r="C68" s="14">
        <f t="shared" si="0"/>
        <v>61</v>
      </c>
      <c r="D68" s="137">
        <f>IF(ISBLANK('Meal Plan Case'!E136),"",'Meal Plan Case'!E136)</f>
        <v>63.7</v>
      </c>
      <c r="E68" s="134" cm="1">
        <f t="array" ref="E68">INDEX('Meal Plan Case'!D:D,_xlfn.XMATCH('Graded Answers'!C68,'Meal Plan Case'!B:B))</f>
        <v>3</v>
      </c>
    </row>
    <row r="69" spans="2:5" ht="23.25" customHeight="1">
      <c r="B69" s="134" t="s">
        <v>504</v>
      </c>
      <c r="C69" s="14">
        <f t="shared" si="0"/>
        <v>62</v>
      </c>
      <c r="D69" s="137">
        <f>IF(ISBLANK('Meal Plan Case'!E137),"",'Meal Plan Case'!E137)</f>
        <v>65.88</v>
      </c>
      <c r="E69" s="134" cm="1">
        <f t="array" ref="E69">INDEX('Meal Plan Case'!D:D,_xlfn.XMATCH('Graded Answers'!C69,'Meal Plan Case'!B:B))</f>
        <v>3</v>
      </c>
    </row>
    <row r="70" spans="2:5" ht="23.25" customHeight="1">
      <c r="B70" s="134" t="s">
        <v>504</v>
      </c>
      <c r="C70" s="14">
        <f t="shared" si="0"/>
        <v>63</v>
      </c>
      <c r="D70" s="137">
        <f>IF(ISBLANK('Meal Plan Case'!E138),"",'Meal Plan Case'!E138)</f>
        <v>73.59</v>
      </c>
      <c r="E70" s="134" cm="1">
        <f t="array" ref="E70">INDEX('Meal Plan Case'!D:D,_xlfn.XMATCH('Graded Answers'!C70,'Meal Plan Case'!B:B))</f>
        <v>3</v>
      </c>
    </row>
    <row r="71" spans="2:5" ht="23.25" customHeight="1">
      <c r="B71" s="134" t="s">
        <v>504</v>
      </c>
      <c r="C71" s="14">
        <f t="shared" si="0"/>
        <v>64</v>
      </c>
      <c r="D71" s="137">
        <f>IF(ISBLANK('Meal Plan Case'!E139),"",'Meal Plan Case'!E139)</f>
        <v>217.98</v>
      </c>
      <c r="E71" s="134" cm="1">
        <f t="array" ref="E71">INDEX('Meal Plan Case'!D:D,_xlfn.XMATCH('Graded Answers'!C71,'Meal Plan Case'!B:B))</f>
        <v>3</v>
      </c>
    </row>
    <row r="72" spans="2:5" ht="23.25" customHeight="1">
      <c r="B72" s="134" t="s">
        <v>504</v>
      </c>
      <c r="C72" s="14">
        <f t="shared" si="0"/>
        <v>65</v>
      </c>
      <c r="D72" s="137">
        <f>IF(ISBLANK('Meal Plan Case'!E140),"",'Meal Plan Case'!E140)</f>
        <v>216.45</v>
      </c>
      <c r="E72" s="134" cm="1">
        <f t="array" ref="E72">INDEX('Meal Plan Case'!D:D,_xlfn.XMATCH('Graded Answers'!C72,'Meal Plan Case'!B:B))</f>
        <v>3</v>
      </c>
    </row>
    <row r="73" spans="2:5" ht="23.25" customHeight="1">
      <c r="B73" s="134" t="s">
        <v>504</v>
      </c>
      <c r="C73" s="14">
        <f t="shared" si="0"/>
        <v>66</v>
      </c>
      <c r="D73" s="137">
        <f>IF(ISBLANK('Meal Plan Case'!E141),"",'Meal Plan Case'!E141)</f>
        <v>103.32</v>
      </c>
      <c r="E73" s="134" cm="1">
        <f t="array" ref="E73">INDEX('Meal Plan Case'!D:D,_xlfn.XMATCH('Graded Answers'!C73,'Meal Plan Case'!B:B))</f>
        <v>3</v>
      </c>
    </row>
    <row r="74" spans="2:5" ht="23.25" customHeight="1">
      <c r="B74" s="134" t="s">
        <v>504</v>
      </c>
      <c r="C74" s="14">
        <f t="shared" si="0"/>
        <v>67</v>
      </c>
      <c r="D74" s="137">
        <f>IF(ISBLANK('Meal Plan Case'!E142),"",'Meal Plan Case'!E142)</f>
        <v>34.1</v>
      </c>
      <c r="E74" s="134" cm="1">
        <f t="array" ref="E74">INDEX('Meal Plan Case'!D:D,_xlfn.XMATCH('Graded Answers'!C74,'Meal Plan Case'!B:B))</f>
        <v>3</v>
      </c>
    </row>
    <row r="75" spans="2:5" ht="23.25" customHeight="1">
      <c r="B75" s="134" t="s">
        <v>504</v>
      </c>
      <c r="C75" s="14">
        <f t="shared" si="0"/>
        <v>68</v>
      </c>
      <c r="D75" s="137">
        <f>IF(ISBLANK('Meal Plan Case'!E143),"",'Meal Plan Case'!E143)</f>
        <v>71.91</v>
      </c>
      <c r="E75" s="134" cm="1">
        <f t="array" ref="E75">INDEX('Meal Plan Case'!D:D,_xlfn.XMATCH('Graded Answers'!C75,'Meal Plan Case'!B:B))</f>
        <v>3</v>
      </c>
    </row>
    <row r="76" spans="2:5" ht="23.25" customHeight="1">
      <c r="B76" s="134" t="s">
        <v>504</v>
      </c>
      <c r="C76" s="14">
        <f t="shared" si="0"/>
        <v>69</v>
      </c>
      <c r="D76" s="137">
        <f>IF(ISBLANK('Meal Plan Case'!E144),"",'Meal Plan Case'!E144)</f>
        <v>49.76</v>
      </c>
      <c r="E76" s="134" cm="1">
        <f t="array" ref="E76">INDEX('Meal Plan Case'!D:D,_xlfn.XMATCH('Graded Answers'!C76,'Meal Plan Case'!B:B))</f>
        <v>3</v>
      </c>
    </row>
    <row r="77" spans="2:5" ht="23.25" customHeight="1">
      <c r="B77" s="134" t="s">
        <v>504</v>
      </c>
      <c r="C77" s="14">
        <f t="shared" si="0"/>
        <v>70</v>
      </c>
      <c r="D77" s="137">
        <f>IF(ISBLANK('Meal Plan Case'!E145),"",'Meal Plan Case'!E145)</f>
        <v>278.39999999999998</v>
      </c>
      <c r="E77" s="134" cm="1">
        <f t="array" ref="E77">INDEX('Meal Plan Case'!D:D,_xlfn.XMATCH('Graded Answers'!C77,'Meal Plan Case'!B:B))</f>
        <v>3</v>
      </c>
    </row>
    <row r="78" spans="2:5" ht="23.25" customHeight="1">
      <c r="B78" s="134" t="s">
        <v>504</v>
      </c>
      <c r="C78" s="14">
        <f t="shared" si="0"/>
        <v>71</v>
      </c>
      <c r="D78" s="137">
        <f>IF(ISBLANK('Meal Plan Case'!E157),"",'Meal Plan Case'!E157)</f>
        <v>2482.7500000000005</v>
      </c>
      <c r="E78" s="134" cm="1">
        <f t="array" ref="E78">INDEX('Meal Plan Case'!D:D,_xlfn.XMATCH('Graded Answers'!C78,'Meal Plan Case'!B:B))</f>
        <v>4</v>
      </c>
    </row>
    <row r="79" spans="2:5" ht="23.25" customHeight="1">
      <c r="B79" s="134" t="s">
        <v>504</v>
      </c>
      <c r="C79" s="14">
        <f t="shared" si="0"/>
        <v>72</v>
      </c>
      <c r="D79" s="137">
        <f>IF(ISBLANK('Meal Plan Case'!E158),"",'Meal Plan Case'!E158)</f>
        <v>883.65</v>
      </c>
      <c r="E79" s="134" cm="1">
        <f t="array" ref="E79">INDEX('Meal Plan Case'!D:D,_xlfn.XMATCH('Graded Answers'!C79,'Meal Plan Case'!B:B))</f>
        <v>4</v>
      </c>
    </row>
    <row r="80" spans="2:5" ht="23.25" customHeight="1">
      <c r="B80" s="134" t="s">
        <v>504</v>
      </c>
      <c r="C80" s="14">
        <f t="shared" si="0"/>
        <v>73</v>
      </c>
      <c r="D80" s="137">
        <f>IF(ISBLANK('Meal Plan Case'!E159),"",'Meal Plan Case'!E159)</f>
        <v>2738.5699999999993</v>
      </c>
      <c r="E80" s="134" cm="1">
        <f t="array" ref="E80">INDEX('Meal Plan Case'!D:D,_xlfn.XMATCH('Graded Answers'!C80,'Meal Plan Case'!B:B))</f>
        <v>4</v>
      </c>
    </row>
    <row r="81" spans="2:5" ht="23.25" customHeight="1">
      <c r="B81" s="134" t="s">
        <v>504</v>
      </c>
      <c r="C81" s="14">
        <f t="shared" si="0"/>
        <v>74</v>
      </c>
      <c r="D81" s="137">
        <f>IF(ISBLANK('Meal Plan Case'!E160),"",'Meal Plan Case'!E160)</f>
        <v>1691.0300000000002</v>
      </c>
      <c r="E81" s="134" cm="1">
        <f t="array" ref="E81">INDEX('Meal Plan Case'!D:D,_xlfn.XMATCH('Graded Answers'!C81,'Meal Plan Case'!B:B))</f>
        <v>4</v>
      </c>
    </row>
    <row r="82" spans="2:5" ht="23.25" customHeight="1">
      <c r="B82" s="134" t="s">
        <v>504</v>
      </c>
      <c r="C82" s="14">
        <f t="shared" si="0"/>
        <v>75</v>
      </c>
      <c r="D82" s="137">
        <f>IF(ISBLANK('Meal Plan Case'!E161),"",'Meal Plan Case'!E161)</f>
        <v>2480.04</v>
      </c>
      <c r="E82" s="134" cm="1">
        <f t="array" ref="E82">INDEX('Meal Plan Case'!D:D,_xlfn.XMATCH('Graded Answers'!C82,'Meal Plan Case'!B:B))</f>
        <v>4</v>
      </c>
    </row>
    <row r="83" spans="2:5" ht="23.25" customHeight="1">
      <c r="B83" s="134" t="s">
        <v>504</v>
      </c>
      <c r="C83" s="14">
        <f t="shared" si="0"/>
        <v>76</v>
      </c>
      <c r="D83" s="137">
        <f>IF(ISBLANK('Meal Plan Case'!E162),"",'Meal Plan Case'!E162)</f>
        <v>1557.2999999999997</v>
      </c>
      <c r="E83" s="134" cm="1">
        <f t="array" ref="E83">INDEX('Meal Plan Case'!D:D,_xlfn.XMATCH('Graded Answers'!C83,'Meal Plan Case'!B:B))</f>
        <v>4</v>
      </c>
    </row>
    <row r="84" spans="2:5" ht="23.25" customHeight="1">
      <c r="B84" s="134" t="s">
        <v>504</v>
      </c>
      <c r="C84" s="14">
        <f t="shared" si="0"/>
        <v>77</v>
      </c>
      <c r="D84" s="137">
        <f>IF(ISBLANK('Meal Plan Case'!E163),"",'Meal Plan Case'!E163)</f>
        <v>1998.0299999999997</v>
      </c>
      <c r="E84" s="134" cm="1">
        <f t="array" ref="E84">INDEX('Meal Plan Case'!D:D,_xlfn.XMATCH('Graded Answers'!C84,'Meal Plan Case'!B:B))</f>
        <v>4</v>
      </c>
    </row>
    <row r="85" spans="2:5" ht="23.25" customHeight="1">
      <c r="B85" s="134" t="s">
        <v>504</v>
      </c>
      <c r="C85" s="14">
        <f t="shared" si="0"/>
        <v>78</v>
      </c>
      <c r="D85" s="137">
        <f>IF(ISBLANK('Meal Plan Case'!E164),"",'Meal Plan Case'!E164)</f>
        <v>3070.3199999999997</v>
      </c>
      <c r="E85" s="134" cm="1">
        <f t="array" ref="E85">INDEX('Meal Plan Case'!D:D,_xlfn.XMATCH('Graded Answers'!C85,'Meal Plan Case'!B:B))</f>
        <v>4</v>
      </c>
    </row>
    <row r="86" spans="2:5" ht="23.25" customHeight="1">
      <c r="B86" s="134" t="s">
        <v>504</v>
      </c>
      <c r="C86" s="14">
        <f t="shared" si="0"/>
        <v>79</v>
      </c>
      <c r="D86" s="137">
        <f>IF(ISBLANK('Meal Plan Case'!E165),"",'Meal Plan Case'!E165)</f>
        <v>2195.92</v>
      </c>
      <c r="E86" s="134" cm="1">
        <f t="array" ref="E86">INDEX('Meal Plan Case'!D:D,_xlfn.XMATCH('Graded Answers'!C86,'Meal Plan Case'!B:B))</f>
        <v>4</v>
      </c>
    </row>
    <row r="87" spans="2:5" ht="23.25" customHeight="1">
      <c r="B87" s="134" t="s">
        <v>504</v>
      </c>
      <c r="C87" s="14">
        <f t="shared" si="0"/>
        <v>80</v>
      </c>
      <c r="D87" s="137">
        <f>IF(ISBLANK('Meal Plan Case'!E166),"",'Meal Plan Case'!E166)</f>
        <v>2521.6199999999994</v>
      </c>
      <c r="E87" s="134" cm="1">
        <f t="array" ref="E87">INDEX('Meal Plan Case'!D:D,_xlfn.XMATCH('Graded Answers'!C87,'Meal Plan Case'!B:B))</f>
        <v>4</v>
      </c>
    </row>
    <row r="88" spans="2:5" ht="23.25" customHeight="1">
      <c r="B88" s="134" t="s">
        <v>504</v>
      </c>
      <c r="C88" s="14">
        <f t="shared" si="0"/>
        <v>81</v>
      </c>
      <c r="D88" s="137">
        <f>IF(ISBLANK('Meal Plan Case'!E167),"",'Meal Plan Case'!E167)</f>
        <v>2647.49</v>
      </c>
      <c r="E88" s="134" cm="1">
        <f t="array" ref="E88">INDEX('Meal Plan Case'!D:D,_xlfn.XMATCH('Graded Answers'!C88,'Meal Plan Case'!B:B))</f>
        <v>4</v>
      </c>
    </row>
    <row r="89" spans="2:5" ht="23.25" customHeight="1">
      <c r="B89" s="134" t="s">
        <v>504</v>
      </c>
      <c r="C89" s="14">
        <f t="shared" si="0"/>
        <v>82</v>
      </c>
      <c r="D89" s="137">
        <f>IF(ISBLANK('Meal Plan Case'!E168),"",'Meal Plan Case'!E168)</f>
        <v>759.17000000000019</v>
      </c>
      <c r="E89" s="134" cm="1">
        <f t="array" ref="E89">INDEX('Meal Plan Case'!D:D,_xlfn.XMATCH('Graded Answers'!C89,'Meal Plan Case'!B:B))</f>
        <v>4</v>
      </c>
    </row>
    <row r="90" spans="2:5" ht="23.25" customHeight="1">
      <c r="B90" s="134" t="s">
        <v>504</v>
      </c>
      <c r="C90" s="14">
        <f t="shared" si="0"/>
        <v>83</v>
      </c>
      <c r="D90" s="137">
        <f>IF(ISBLANK('Meal Plan Case'!E169),"",'Meal Plan Case'!E169)</f>
        <v>478.8</v>
      </c>
      <c r="E90" s="134" cm="1">
        <f t="array" ref="E90">INDEX('Meal Plan Case'!D:D,_xlfn.XMATCH('Graded Answers'!C90,'Meal Plan Case'!B:B))</f>
        <v>4</v>
      </c>
    </row>
    <row r="91" spans="2:5" ht="23.25" customHeight="1">
      <c r="B91" s="134" t="s">
        <v>504</v>
      </c>
      <c r="C91" s="14">
        <f t="shared" si="0"/>
        <v>84</v>
      </c>
      <c r="D91" s="137">
        <f>IF(ISBLANK('Meal Plan Case'!E170),"",'Meal Plan Case'!E170)</f>
        <v>2899.5199999999995</v>
      </c>
      <c r="E91" s="134" cm="1">
        <f t="array" ref="E91">INDEX('Meal Plan Case'!D:D,_xlfn.XMATCH('Graded Answers'!C91,'Meal Plan Case'!B:B))</f>
        <v>4</v>
      </c>
    </row>
    <row r="92" spans="2:5" ht="23.25" customHeight="1">
      <c r="B92" s="134" t="s">
        <v>504</v>
      </c>
      <c r="C92" s="14">
        <f t="shared" si="0"/>
        <v>85</v>
      </c>
      <c r="D92" s="137">
        <f>IF(ISBLANK('Meal Plan Case'!E171),"",'Meal Plan Case'!E171)</f>
        <v>1386.4299999999998</v>
      </c>
      <c r="E92" s="134" cm="1">
        <f t="array" ref="E92">INDEX('Meal Plan Case'!D:D,_xlfn.XMATCH('Graded Answers'!C92,'Meal Plan Case'!B:B))</f>
        <v>4</v>
      </c>
    </row>
    <row r="93" spans="2:5" ht="23.25" customHeight="1">
      <c r="B93" s="134" t="s">
        <v>504</v>
      </c>
      <c r="C93" s="14">
        <f t="shared" si="0"/>
        <v>86</v>
      </c>
      <c r="D93" s="137">
        <f>IF(ISBLANK('Meal Plan Case'!E172),"",'Meal Plan Case'!E172)</f>
        <v>2254.02</v>
      </c>
      <c r="E93" s="134" cm="1">
        <f t="array" ref="E93">INDEX('Meal Plan Case'!D:D,_xlfn.XMATCH('Graded Answers'!C93,'Meal Plan Case'!B:B))</f>
        <v>4</v>
      </c>
    </row>
    <row r="94" spans="2:5" ht="23.25" customHeight="1">
      <c r="B94" s="134" t="s">
        <v>504</v>
      </c>
      <c r="C94" s="14">
        <f t="shared" si="0"/>
        <v>87</v>
      </c>
      <c r="D94" s="137">
        <f>IF(ISBLANK('Meal Plan Case'!E173),"",'Meal Plan Case'!E173)</f>
        <v>2917.8099999999995</v>
      </c>
      <c r="E94" s="134" cm="1">
        <f t="array" ref="E94">INDEX('Meal Plan Case'!D:D,_xlfn.XMATCH('Graded Answers'!C94,'Meal Plan Case'!B:B))</f>
        <v>4</v>
      </c>
    </row>
    <row r="95" spans="2:5" ht="23.25" customHeight="1">
      <c r="B95" s="134" t="s">
        <v>504</v>
      </c>
      <c r="C95" s="14">
        <f t="shared" si="0"/>
        <v>88</v>
      </c>
      <c r="D95" s="137">
        <f>IF(ISBLANK('Meal Plan Case'!E174),"",'Meal Plan Case'!E174)</f>
        <v>1147.68</v>
      </c>
      <c r="E95" s="134" cm="1">
        <f t="array" ref="E95">INDEX('Meal Plan Case'!D:D,_xlfn.XMATCH('Graded Answers'!C95,'Meal Plan Case'!B:B))</f>
        <v>4</v>
      </c>
    </row>
    <row r="96" spans="2:5" ht="23.25" customHeight="1">
      <c r="B96" s="134" t="s">
        <v>504</v>
      </c>
      <c r="C96" s="14">
        <f t="shared" si="0"/>
        <v>89</v>
      </c>
      <c r="D96" s="137">
        <f>IF(ISBLANK('Meal Plan Case'!E175),"",'Meal Plan Case'!E175)</f>
        <v>1870.2</v>
      </c>
      <c r="E96" s="134" cm="1">
        <f t="array" ref="E96">INDEX('Meal Plan Case'!D:D,_xlfn.XMATCH('Graded Answers'!C96,'Meal Plan Case'!B:B))</f>
        <v>4</v>
      </c>
    </row>
    <row r="97" spans="2:5" ht="23.25" customHeight="1">
      <c r="B97" s="134" t="s">
        <v>504</v>
      </c>
      <c r="C97" s="14">
        <f t="shared" si="0"/>
        <v>90</v>
      </c>
      <c r="D97" s="137">
        <f>IF(ISBLANK('Meal Plan Case'!E176),"",'Meal Plan Case'!E176)</f>
        <v>2655.0900000000006</v>
      </c>
      <c r="E97" s="134" cm="1">
        <f t="array" ref="E97">INDEX('Meal Plan Case'!D:D,_xlfn.XMATCH('Graded Answers'!C97,'Meal Plan Case'!B:B))</f>
        <v>4</v>
      </c>
    </row>
    <row r="98" spans="2:5" ht="23.25" customHeight="1">
      <c r="B98" s="134" t="s">
        <v>504</v>
      </c>
      <c r="C98" s="14">
        <f t="shared" si="0"/>
        <v>91</v>
      </c>
      <c r="D98" s="137">
        <f>IF(ISBLANK('Meal Plan Case'!E188),"",'Meal Plan Case'!E188)</f>
        <v>1541.22</v>
      </c>
      <c r="E98" s="134" cm="1">
        <f t="array" ref="E98">INDEX('Meal Plan Case'!D:D,_xlfn.XMATCH('Graded Answers'!C98,'Meal Plan Case'!B:B))</f>
        <v>5</v>
      </c>
    </row>
    <row r="99" spans="2:5" ht="23.25" customHeight="1">
      <c r="B99" s="134" t="s">
        <v>504</v>
      </c>
      <c r="C99" s="14">
        <f t="shared" si="0"/>
        <v>92</v>
      </c>
      <c r="D99" s="137">
        <f>IF(ISBLANK('Meal Plan Case'!E189),"",'Meal Plan Case'!E189)</f>
        <v>771.45</v>
      </c>
      <c r="E99" s="134" cm="1">
        <f t="array" ref="E99">INDEX('Meal Plan Case'!D:D,_xlfn.XMATCH('Graded Answers'!C99,'Meal Plan Case'!B:B))</f>
        <v>5</v>
      </c>
    </row>
    <row r="100" spans="2:5" ht="23.25" customHeight="1">
      <c r="B100" s="134" t="s">
        <v>504</v>
      </c>
      <c r="C100" s="14">
        <f t="shared" si="0"/>
        <v>93</v>
      </c>
      <c r="D100" s="137">
        <f>IF(ISBLANK('Meal Plan Case'!E190),"",'Meal Plan Case'!E190)</f>
        <v>928.63</v>
      </c>
      <c r="E100" s="134" cm="1">
        <f t="array" ref="E100">INDEX('Meal Plan Case'!D:D,_xlfn.XMATCH('Graded Answers'!C100,'Meal Plan Case'!B:B))</f>
        <v>5</v>
      </c>
    </row>
    <row r="101" spans="2:5" ht="23.25" customHeight="1">
      <c r="B101" s="134" t="s">
        <v>504</v>
      </c>
      <c r="C101" s="14">
        <f t="shared" si="0"/>
        <v>94</v>
      </c>
      <c r="D101" s="137">
        <f>IF(ISBLANK('Meal Plan Case'!E191),"",'Meal Plan Case'!E191)</f>
        <v>597.16000000000008</v>
      </c>
      <c r="E101" s="134" cm="1">
        <f t="array" ref="E101">INDEX('Meal Plan Case'!D:D,_xlfn.XMATCH('Graded Answers'!C101,'Meal Plan Case'!B:B))</f>
        <v>5</v>
      </c>
    </row>
    <row r="102" spans="2:5" ht="23.25" customHeight="1">
      <c r="B102" s="134" t="s">
        <v>504</v>
      </c>
      <c r="C102" s="14">
        <f t="shared" si="0"/>
        <v>95</v>
      </c>
      <c r="D102" s="137">
        <f>IF(ISBLANK('Meal Plan Case'!E192),"",'Meal Plan Case'!E192)</f>
        <v>1420.79</v>
      </c>
      <c r="E102" s="134" cm="1">
        <f t="array" ref="E102">INDEX('Meal Plan Case'!D:D,_xlfn.XMATCH('Graded Answers'!C102,'Meal Plan Case'!B:B))</f>
        <v>5</v>
      </c>
    </row>
    <row r="103" spans="2:5" ht="23.25" customHeight="1">
      <c r="B103" s="134" t="s">
        <v>504</v>
      </c>
      <c r="C103" s="14">
        <f t="shared" si="0"/>
        <v>96</v>
      </c>
      <c r="D103" s="137">
        <f>IF(ISBLANK('Meal Plan Case'!E193),"",'Meal Plan Case'!E193)</f>
        <v>994.30000000000007</v>
      </c>
      <c r="E103" s="134" cm="1">
        <f t="array" ref="E103">INDEX('Meal Plan Case'!D:D,_xlfn.XMATCH('Graded Answers'!C103,'Meal Plan Case'!B:B))</f>
        <v>5</v>
      </c>
    </row>
    <row r="104" spans="2:5" ht="23.25" customHeight="1">
      <c r="B104" s="134" t="s">
        <v>504</v>
      </c>
      <c r="C104" s="14">
        <f t="shared" si="0"/>
        <v>97</v>
      </c>
      <c r="D104" s="137">
        <f>IF(ISBLANK('Meal Plan Case'!E194),"",'Meal Plan Case'!E194)</f>
        <v>1070.51</v>
      </c>
      <c r="E104" s="134" cm="1">
        <f t="array" ref="E104">INDEX('Meal Plan Case'!D:D,_xlfn.XMATCH('Graded Answers'!C104,'Meal Plan Case'!B:B))</f>
        <v>5</v>
      </c>
    </row>
    <row r="105" spans="2:5" ht="23.25" customHeight="1">
      <c r="B105" s="134" t="s">
        <v>504</v>
      </c>
      <c r="C105" s="14">
        <f t="shared" si="0"/>
        <v>98</v>
      </c>
      <c r="D105" s="137">
        <f>IF(ISBLANK('Meal Plan Case'!E195),"",'Meal Plan Case'!E195)</f>
        <v>1247.56</v>
      </c>
      <c r="E105" s="134" cm="1">
        <f t="array" ref="E105">INDEX('Meal Plan Case'!D:D,_xlfn.XMATCH('Graded Answers'!C105,'Meal Plan Case'!B:B))</f>
        <v>5</v>
      </c>
    </row>
    <row r="106" spans="2:5" ht="23.25" customHeight="1">
      <c r="B106" s="134" t="s">
        <v>504</v>
      </c>
      <c r="C106" s="14">
        <f t="shared" si="0"/>
        <v>99</v>
      </c>
      <c r="D106" s="137">
        <f>IF(ISBLANK('Meal Plan Case'!E196),"",'Meal Plan Case'!E196)</f>
        <v>969.74</v>
      </c>
      <c r="E106" s="134" cm="1">
        <f t="array" ref="E106">INDEX('Meal Plan Case'!D:D,_xlfn.XMATCH('Graded Answers'!C106,'Meal Plan Case'!B:B))</f>
        <v>5</v>
      </c>
    </row>
    <row r="107" spans="2:5" ht="23.25" customHeight="1">
      <c r="B107" s="134" t="s">
        <v>504</v>
      </c>
      <c r="C107" s="14">
        <f t="shared" si="0"/>
        <v>100</v>
      </c>
      <c r="D107" s="137">
        <f>IF(ISBLANK('Meal Plan Case'!E197),"",'Meal Plan Case'!E197)</f>
        <v>866.01</v>
      </c>
      <c r="E107" s="134" cm="1">
        <f t="array" ref="E107">INDEX('Meal Plan Case'!D:D,_xlfn.XMATCH('Graded Answers'!C107,'Meal Plan Case'!B:B))</f>
        <v>5</v>
      </c>
    </row>
    <row r="108" spans="2:5" ht="23.25" customHeight="1">
      <c r="B108" s="134" t="s">
        <v>504</v>
      </c>
      <c r="C108" s="14">
        <f t="shared" si="0"/>
        <v>101</v>
      </c>
      <c r="D108" s="137">
        <f>IF(ISBLANK('Meal Plan Case'!E198),"",'Meal Plan Case'!E198)</f>
        <v>1074.5999999999999</v>
      </c>
      <c r="E108" s="134" cm="1">
        <f t="array" ref="E108">INDEX('Meal Plan Case'!D:D,_xlfn.XMATCH('Graded Answers'!C108,'Meal Plan Case'!B:B))</f>
        <v>5</v>
      </c>
    </row>
    <row r="109" spans="2:5" ht="23.25" customHeight="1">
      <c r="B109" s="134" t="s">
        <v>504</v>
      </c>
      <c r="C109" s="14">
        <f t="shared" si="0"/>
        <v>102</v>
      </c>
      <c r="D109" s="137">
        <f>IF(ISBLANK('Meal Plan Case'!E199),"",'Meal Plan Case'!E199)</f>
        <v>1235.8599999999999</v>
      </c>
      <c r="E109" s="134" cm="1">
        <f t="array" ref="E109">INDEX('Meal Plan Case'!D:D,_xlfn.XMATCH('Graded Answers'!C109,'Meal Plan Case'!B:B))</f>
        <v>5</v>
      </c>
    </row>
    <row r="110" spans="2:5" ht="23.25" customHeight="1">
      <c r="B110" s="134" t="s">
        <v>504</v>
      </c>
      <c r="C110" s="14">
        <f t="shared" si="0"/>
        <v>103</v>
      </c>
      <c r="D110" s="137">
        <f>IF(ISBLANK('Meal Plan Case'!E200),"",'Meal Plan Case'!E200)</f>
        <v>1102.5999999999999</v>
      </c>
      <c r="E110" s="134" cm="1">
        <f t="array" ref="E110">INDEX('Meal Plan Case'!D:D,_xlfn.XMATCH('Graded Answers'!C110,'Meal Plan Case'!B:B))</f>
        <v>5</v>
      </c>
    </row>
    <row r="111" spans="2:5" ht="23.25" customHeight="1">
      <c r="B111" s="134" t="s">
        <v>504</v>
      </c>
      <c r="C111" s="14">
        <f t="shared" si="0"/>
        <v>104</v>
      </c>
      <c r="D111" s="137">
        <f>IF(ISBLANK('Meal Plan Case'!E201),"",'Meal Plan Case'!E201)</f>
        <v>565.67999999999995</v>
      </c>
      <c r="E111" s="134" cm="1">
        <f t="array" ref="E111">INDEX('Meal Plan Case'!D:D,_xlfn.XMATCH('Graded Answers'!C111,'Meal Plan Case'!B:B))</f>
        <v>5</v>
      </c>
    </row>
    <row r="112" spans="2:5" ht="23.25" customHeight="1">
      <c r="B112" s="134" t="s">
        <v>504</v>
      </c>
      <c r="C112" s="14">
        <f t="shared" si="0"/>
        <v>105</v>
      </c>
      <c r="D112" s="137">
        <f>IF(ISBLANK('Meal Plan Case'!E202),"",'Meal Plan Case'!E202)</f>
        <v>524.5</v>
      </c>
      <c r="E112" s="134" cm="1">
        <f t="array" ref="E112">INDEX('Meal Plan Case'!D:D,_xlfn.XMATCH('Graded Answers'!C112,'Meal Plan Case'!B:B))</f>
        <v>5</v>
      </c>
    </row>
    <row r="113" spans="2:5" ht="23.25" customHeight="1">
      <c r="B113" s="134" t="s">
        <v>504</v>
      </c>
      <c r="C113" s="14">
        <f t="shared" si="0"/>
        <v>106</v>
      </c>
      <c r="D113" s="137">
        <f>IF(ISBLANK('Meal Plan Case'!E203),"",'Meal Plan Case'!E203)</f>
        <v>339.03</v>
      </c>
      <c r="E113" s="134" cm="1">
        <f t="array" ref="E113">INDEX('Meal Plan Case'!D:D,_xlfn.XMATCH('Graded Answers'!C113,'Meal Plan Case'!B:B))</f>
        <v>5</v>
      </c>
    </row>
    <row r="114" spans="2:5" ht="23.25" customHeight="1">
      <c r="B114" s="134" t="s">
        <v>504</v>
      </c>
      <c r="C114" s="14">
        <f t="shared" si="0"/>
        <v>107</v>
      </c>
      <c r="D114" s="137">
        <f>IF(ISBLANK('Meal Plan Case'!E204),"",'Meal Plan Case'!E204)</f>
        <v>806.09999999999991</v>
      </c>
      <c r="E114" s="134" cm="1">
        <f t="array" ref="E114">INDEX('Meal Plan Case'!D:D,_xlfn.XMATCH('Graded Answers'!C114,'Meal Plan Case'!B:B))</f>
        <v>5</v>
      </c>
    </row>
    <row r="115" spans="2:5" ht="23.25" customHeight="1">
      <c r="B115" s="134" t="s">
        <v>504</v>
      </c>
      <c r="C115" s="14">
        <f t="shared" si="0"/>
        <v>108</v>
      </c>
      <c r="D115" s="137">
        <f>IF(ISBLANK('Meal Plan Case'!E205),"",'Meal Plan Case'!E205)</f>
        <v>805.54</v>
      </c>
      <c r="E115" s="134" cm="1">
        <f t="array" ref="E115">INDEX('Meal Plan Case'!D:D,_xlfn.XMATCH('Graded Answers'!C115,'Meal Plan Case'!B:B))</f>
        <v>5</v>
      </c>
    </row>
    <row r="116" spans="2:5" ht="23.25" customHeight="1">
      <c r="B116" s="134" t="s">
        <v>504</v>
      </c>
      <c r="C116" s="14">
        <f t="shared" si="0"/>
        <v>109</v>
      </c>
      <c r="D116" s="137">
        <f>IF(ISBLANK('Meal Plan Case'!E206),"",'Meal Plan Case'!E206)</f>
        <v>1296.6200000000001</v>
      </c>
      <c r="E116" s="134" cm="1">
        <f t="array" ref="E116">INDEX('Meal Plan Case'!D:D,_xlfn.XMATCH('Graded Answers'!C116,'Meal Plan Case'!B:B))</f>
        <v>5</v>
      </c>
    </row>
    <row r="117" spans="2:5" ht="23.25" customHeight="1">
      <c r="B117" s="134" t="s">
        <v>504</v>
      </c>
      <c r="C117" s="14">
        <f t="shared" si="0"/>
        <v>110</v>
      </c>
      <c r="D117" s="137">
        <f>IF(ISBLANK('Meal Plan Case'!E207),"",'Meal Plan Case'!E207)</f>
        <v>595.13</v>
      </c>
      <c r="E117" s="134" cm="1">
        <f t="array" ref="E117">INDEX('Meal Plan Case'!D:D,_xlfn.XMATCH('Graded Answers'!C117,'Meal Plan Case'!B:B))</f>
        <v>5</v>
      </c>
    </row>
    <row r="118" spans="2:5" ht="23.25" customHeight="1">
      <c r="B118" s="134" t="s">
        <v>504</v>
      </c>
      <c r="C118" s="14">
        <f t="shared" si="0"/>
        <v>111</v>
      </c>
      <c r="D118" s="137">
        <f>IF(ISBLANK('Meal Plan Case'!E220),"",'Meal Plan Case'!E220)</f>
        <v>2928.2800000000007</v>
      </c>
      <c r="E118" s="134" cm="1">
        <f t="array" ref="E118">INDEX('Meal Plan Case'!D:D,_xlfn.XMATCH('Graded Answers'!C118,'Meal Plan Case'!B:B))</f>
        <v>6</v>
      </c>
    </row>
    <row r="119" spans="2:5" ht="23.25" customHeight="1">
      <c r="B119" s="134" t="s">
        <v>504</v>
      </c>
      <c r="C119" s="14">
        <f t="shared" si="0"/>
        <v>112</v>
      </c>
      <c r="D119" s="137">
        <f>IF(ISBLANK('Meal Plan Case'!E221),"",'Meal Plan Case'!E221)</f>
        <v>3319.96</v>
      </c>
      <c r="E119" s="134" cm="1">
        <f t="array" ref="E119">INDEX('Meal Plan Case'!D:D,_xlfn.XMATCH('Graded Answers'!C119,'Meal Plan Case'!B:B))</f>
        <v>6</v>
      </c>
    </row>
    <row r="120" spans="2:5" ht="23.25" customHeight="1">
      <c r="B120" s="134" t="s">
        <v>504</v>
      </c>
      <c r="C120" s="14">
        <f t="shared" si="0"/>
        <v>113</v>
      </c>
      <c r="D120" s="137">
        <f>IF(ISBLANK('Meal Plan Case'!E222),"",'Meal Plan Case'!E222)</f>
        <v>2130.84</v>
      </c>
      <c r="E120" s="134" cm="1">
        <f t="array" ref="E120">INDEX('Meal Plan Case'!D:D,_xlfn.XMATCH('Graded Answers'!C120,'Meal Plan Case'!B:B))</f>
        <v>6</v>
      </c>
    </row>
    <row r="121" spans="2:5" ht="23.25" customHeight="1">
      <c r="B121" s="134" t="s">
        <v>504</v>
      </c>
      <c r="C121" s="14">
        <f t="shared" si="0"/>
        <v>114</v>
      </c>
      <c r="D121" s="137">
        <f>IF(ISBLANK('Meal Plan Case'!E223),"",'Meal Plan Case'!E223)</f>
        <v>3819.3</v>
      </c>
      <c r="E121" s="134" cm="1">
        <f t="array" ref="E121">INDEX('Meal Plan Case'!D:D,_xlfn.XMATCH('Graded Answers'!C121,'Meal Plan Case'!B:B))</f>
        <v>6</v>
      </c>
    </row>
    <row r="122" spans="2:5" ht="23.25" customHeight="1">
      <c r="B122" s="134" t="s">
        <v>504</v>
      </c>
      <c r="C122" s="14">
        <f t="shared" si="0"/>
        <v>115</v>
      </c>
      <c r="D122" s="137">
        <f>IF(ISBLANK('Meal Plan Case'!E224),"",'Meal Plan Case'!E224)</f>
        <v>3965.4099999999994</v>
      </c>
      <c r="E122" s="134" cm="1">
        <f t="array" ref="E122">INDEX('Meal Plan Case'!D:D,_xlfn.XMATCH('Graded Answers'!C122,'Meal Plan Case'!B:B))</f>
        <v>6</v>
      </c>
    </row>
    <row r="123" spans="2:5" ht="23.25" customHeight="1">
      <c r="B123" s="134" t="s">
        <v>504</v>
      </c>
      <c r="C123" s="14">
        <f t="shared" si="0"/>
        <v>116</v>
      </c>
      <c r="D123" s="137">
        <f>IF(ISBLANK('Meal Plan Case'!E225),"",'Meal Plan Case'!E225)</f>
        <v>3994.119999999999</v>
      </c>
      <c r="E123" s="134" cm="1">
        <f t="array" ref="E123">INDEX('Meal Plan Case'!D:D,_xlfn.XMATCH('Graded Answers'!C123,'Meal Plan Case'!B:B))</f>
        <v>6</v>
      </c>
    </row>
    <row r="124" spans="2:5" ht="23.25" customHeight="1">
      <c r="B124" s="134" t="s">
        <v>504</v>
      </c>
      <c r="C124" s="14">
        <f t="shared" si="0"/>
        <v>117</v>
      </c>
      <c r="D124" s="137">
        <f>IF(ISBLANK('Meal Plan Case'!E226),"",'Meal Plan Case'!E226)</f>
        <v>4729.74</v>
      </c>
      <c r="E124" s="134" cm="1">
        <f t="array" ref="E124">INDEX('Meal Plan Case'!D:D,_xlfn.XMATCH('Graded Answers'!C124,'Meal Plan Case'!B:B))</f>
        <v>6</v>
      </c>
    </row>
    <row r="125" spans="2:5" ht="23.25" customHeight="1">
      <c r="B125" s="134" t="s">
        <v>504</v>
      </c>
      <c r="C125" s="14">
        <f t="shared" si="0"/>
        <v>118</v>
      </c>
      <c r="D125" s="137">
        <f>IF(ISBLANK('Meal Plan Case'!E227),"",'Meal Plan Case'!E227)</f>
        <v>3544.5500000000006</v>
      </c>
      <c r="E125" s="134" cm="1">
        <f t="array" ref="E125">INDEX('Meal Plan Case'!D:D,_xlfn.XMATCH('Graded Answers'!C125,'Meal Plan Case'!B:B))</f>
        <v>6</v>
      </c>
    </row>
    <row r="126" spans="2:5" ht="23.25" customHeight="1">
      <c r="B126" s="134" t="s">
        <v>504</v>
      </c>
      <c r="C126" s="14">
        <f t="shared" si="0"/>
        <v>119</v>
      </c>
      <c r="D126" s="137">
        <f>IF(ISBLANK('Meal Plan Case'!E228),"",'Meal Plan Case'!E228)</f>
        <v>3727.389999999999</v>
      </c>
      <c r="E126" s="134" cm="1">
        <f t="array" ref="E126">INDEX('Meal Plan Case'!D:D,_xlfn.XMATCH('Graded Answers'!C126,'Meal Plan Case'!B:B))</f>
        <v>6</v>
      </c>
    </row>
    <row r="127" spans="2:5" ht="23.25" customHeight="1">
      <c r="B127" s="134" t="s">
        <v>504</v>
      </c>
      <c r="C127" s="14">
        <f t="shared" si="0"/>
        <v>120</v>
      </c>
      <c r="D127" s="137">
        <f>IF(ISBLANK('Meal Plan Case'!E229),"",'Meal Plan Case'!E229)</f>
        <v>3603.96</v>
      </c>
      <c r="E127" s="134" cm="1">
        <f t="array" ref="E127">INDEX('Meal Plan Case'!D:D,_xlfn.XMATCH('Graded Answers'!C127,'Meal Plan Case'!B:B))</f>
        <v>6</v>
      </c>
    </row>
    <row r="128" spans="2:5" ht="23.25" customHeight="1">
      <c r="B128" s="134" t="s">
        <v>504</v>
      </c>
      <c r="C128" s="14">
        <f t="shared" si="0"/>
        <v>121</v>
      </c>
      <c r="D128" s="137">
        <f>IF(ISBLANK('Meal Plan Case'!E230),"",'Meal Plan Case'!E230)</f>
        <v>3081.3800000000006</v>
      </c>
      <c r="E128" s="134" cm="1">
        <f t="array" ref="E128">INDEX('Meal Plan Case'!D:D,_xlfn.XMATCH('Graded Answers'!C128,'Meal Plan Case'!B:B))</f>
        <v>6</v>
      </c>
    </row>
    <row r="129" spans="2:5" ht="23.25" customHeight="1">
      <c r="B129" s="134" t="s">
        <v>504</v>
      </c>
      <c r="C129" s="14">
        <f t="shared" si="0"/>
        <v>122</v>
      </c>
      <c r="D129" s="137">
        <f>IF(ISBLANK('Meal Plan Case'!E231),"",'Meal Plan Case'!E231)</f>
        <v>4799.8899999999985</v>
      </c>
      <c r="E129" s="134" cm="1">
        <f t="array" ref="E129">INDEX('Meal Plan Case'!D:D,_xlfn.XMATCH('Graded Answers'!C129,'Meal Plan Case'!B:B))</f>
        <v>6</v>
      </c>
    </row>
    <row r="130" spans="2:5" ht="23.25" customHeight="1">
      <c r="B130" s="134" t="s">
        <v>504</v>
      </c>
      <c r="C130" s="14">
        <f t="shared" si="0"/>
        <v>123</v>
      </c>
      <c r="D130" s="137">
        <f>IF(ISBLANK('Meal Plan Case'!E232),"",'Meal Plan Case'!E232)</f>
        <v>2501.1799999999998</v>
      </c>
      <c r="E130" s="134" cm="1">
        <f t="array" ref="E130">INDEX('Meal Plan Case'!D:D,_xlfn.XMATCH('Graded Answers'!C130,'Meal Plan Case'!B:B))</f>
        <v>6</v>
      </c>
    </row>
    <row r="131" spans="2:5" ht="23.25" customHeight="1">
      <c r="B131" s="134" t="s">
        <v>504</v>
      </c>
      <c r="C131" s="14">
        <f t="shared" si="0"/>
        <v>124</v>
      </c>
      <c r="D131" s="137">
        <f>IF(ISBLANK('Meal Plan Case'!E233),"",'Meal Plan Case'!E233)</f>
        <v>4285.95</v>
      </c>
      <c r="E131" s="134" cm="1">
        <f t="array" ref="E131">INDEX('Meal Plan Case'!D:D,_xlfn.XMATCH('Graded Answers'!C131,'Meal Plan Case'!B:B))</f>
        <v>6</v>
      </c>
    </row>
    <row r="132" spans="2:5" ht="23.25" customHeight="1">
      <c r="B132" s="134" t="s">
        <v>504</v>
      </c>
      <c r="C132" s="14">
        <f t="shared" si="0"/>
        <v>125</v>
      </c>
      <c r="D132" s="137">
        <f>IF(ISBLANK('Meal Plan Case'!E234),"",'Meal Plan Case'!E234)</f>
        <v>3781.4800000000005</v>
      </c>
      <c r="E132" s="134" cm="1">
        <f t="array" ref="E132">INDEX('Meal Plan Case'!D:D,_xlfn.XMATCH('Graded Answers'!C132,'Meal Plan Case'!B:B))</f>
        <v>6</v>
      </c>
    </row>
    <row r="133" spans="2:5" ht="23.25" customHeight="1">
      <c r="B133" s="134" t="s">
        <v>504</v>
      </c>
      <c r="C133" s="14">
        <f t="shared" si="0"/>
        <v>126</v>
      </c>
      <c r="D133" s="137">
        <f>IF(ISBLANK('Meal Plan Case'!E235),"",'Meal Plan Case'!E235)</f>
        <v>2918.95</v>
      </c>
      <c r="E133" s="134" cm="1">
        <f t="array" ref="E133">INDEX('Meal Plan Case'!D:D,_xlfn.XMATCH('Graded Answers'!C133,'Meal Plan Case'!B:B))</f>
        <v>6</v>
      </c>
    </row>
    <row r="134" spans="2:5" ht="23.25" customHeight="1">
      <c r="B134" s="134" t="s">
        <v>504</v>
      </c>
      <c r="C134" s="14">
        <f t="shared" si="0"/>
        <v>127</v>
      </c>
      <c r="D134" s="137">
        <f>IF(ISBLANK('Meal Plan Case'!E236),"",'Meal Plan Case'!E236)</f>
        <v>4453.8200000000024</v>
      </c>
      <c r="E134" s="134" cm="1">
        <f t="array" ref="E134">INDEX('Meal Plan Case'!D:D,_xlfn.XMATCH('Graded Answers'!C134,'Meal Plan Case'!B:B))</f>
        <v>6</v>
      </c>
    </row>
    <row r="135" spans="2:5" ht="23.25" customHeight="1">
      <c r="B135" s="134" t="s">
        <v>504</v>
      </c>
      <c r="C135" s="14">
        <f t="shared" si="0"/>
        <v>128</v>
      </c>
      <c r="D135" s="137">
        <f>IF(ISBLANK('Meal Plan Case'!E237),"",'Meal Plan Case'!E237)</f>
        <v>3175.7900000000004</v>
      </c>
      <c r="E135" s="134" cm="1">
        <f t="array" ref="E135">INDEX('Meal Plan Case'!D:D,_xlfn.XMATCH('Graded Answers'!C135,'Meal Plan Case'!B:B))</f>
        <v>6</v>
      </c>
    </row>
    <row r="136" spans="2:5" ht="23.25" customHeight="1">
      <c r="B136" s="134" t="s">
        <v>504</v>
      </c>
      <c r="C136" s="14">
        <f t="shared" si="0"/>
        <v>129</v>
      </c>
      <c r="D136" s="137">
        <f>IF(ISBLANK('Meal Plan Case'!E238),"",'Meal Plan Case'!E238)</f>
        <v>3066.4500000000007</v>
      </c>
      <c r="E136" s="134" cm="1">
        <f t="array" ref="E136">INDEX('Meal Plan Case'!D:D,_xlfn.XMATCH('Graded Answers'!C136,'Meal Plan Case'!B:B))</f>
        <v>6</v>
      </c>
    </row>
    <row r="137" spans="2:5" ht="23.25" customHeight="1">
      <c r="B137" s="134" t="s">
        <v>504</v>
      </c>
      <c r="C137" s="14">
        <f t="shared" si="0"/>
        <v>130</v>
      </c>
      <c r="D137" s="137">
        <f>IF(ISBLANK('Meal Plan Case'!E239),"",'Meal Plan Case'!E239)</f>
        <v>3773.9500000000007</v>
      </c>
      <c r="E137" s="134" cm="1">
        <f t="array" ref="E137">INDEX('Meal Plan Case'!D:D,_xlfn.XMATCH('Graded Answers'!C137,'Meal Plan Case'!B:B))</f>
        <v>6</v>
      </c>
    </row>
    <row r="138" spans="2:5" ht="23.25" customHeight="1">
      <c r="B138" s="134" t="s">
        <v>505</v>
      </c>
      <c r="C138" s="14">
        <v>1</v>
      </c>
      <c r="D138" s="137">
        <f>IF(ISBLANK('Data Mix Up Case Answers'!D22),"",'Data Mix Up Case Answers'!D22)</f>
        <v>51127.679999999826</v>
      </c>
      <c r="E138" s="134" cm="1">
        <f t="array" ref="E138">INDEX('Data Mix Up Case Answers'!C:C,_xlfn.XMATCH('Graded Answers'!C138,'Data Mix Up Case Answers'!B:B))</f>
        <v>30</v>
      </c>
    </row>
    <row r="139" spans="2:5" ht="23.25" customHeight="1">
      <c r="B139" s="134" t="s">
        <v>505</v>
      </c>
      <c r="C139" s="14">
        <v>2</v>
      </c>
      <c r="D139" s="137" t="str">
        <f>IF(ISBLANK('Data Mix Up Case Answers'!D25),"",'Data Mix Up Case Answers'!D25)</f>
        <v>Yogurt</v>
      </c>
      <c r="E139" s="134" cm="1">
        <f t="array" ref="E139">INDEX('Data Mix Up Case Answers'!C:C,_xlfn.XMATCH('Graded Answers'!C139,'Data Mix Up Case Answers'!B:B))</f>
        <v>40</v>
      </c>
    </row>
    <row r="140" spans="2:5" ht="23.25" customHeight="1">
      <c r="B140" s="134" t="s">
        <v>505</v>
      </c>
      <c r="C140" s="14">
        <v>3</v>
      </c>
      <c r="D140" s="137" t="str">
        <f>IF(ISBLANK('Data Mix Up Case Answers'!D28),"",'Data Mix Up Case Answers'!D28)</f>
        <v>Soldier Field</v>
      </c>
      <c r="E140" s="134" cm="1">
        <f t="array" ref="E140">INDEX('Data Mix Up Case Answers'!C:C,_xlfn.XMATCH('Graded Answers'!C140,'Data Mix Up Case Answers'!B:B))</f>
        <v>40</v>
      </c>
    </row>
    <row r="141" spans="2:5" ht="23.25" customHeight="1">
      <c r="B141" s="134" t="s">
        <v>505</v>
      </c>
      <c r="C141" s="14">
        <v>4</v>
      </c>
      <c r="D141" s="137">
        <f>IF(ISBLANK('Data Mix Up Case Answers'!D31),"",'Data Mix Up Case Answers'!D31)</f>
        <v>2117070</v>
      </c>
      <c r="E141" s="134" cm="1">
        <f t="array" ref="E141">INDEX('Data Mix Up Case Answers'!C:C,_xlfn.XMATCH('Graded Answers'!C141,'Data Mix Up Case Answers'!B:B))</f>
        <v>50</v>
      </c>
    </row>
    <row r="142" spans="2:5" ht="23.25" customHeight="1">
      <c r="B142" s="134" t="s">
        <v>505</v>
      </c>
      <c r="C142" s="14">
        <v>5</v>
      </c>
      <c r="D142" s="137">
        <f>IF(ISBLANK('Data Mix Up Case Answers'!D34),"",'Data Mix Up Case Answers'!D34)</f>
        <v>50</v>
      </c>
      <c r="E142" s="134" cm="1">
        <f t="array" ref="E142">INDEX('Data Mix Up Case Answers'!C:C,_xlfn.XMATCH('Graded Answers'!C142,'Data Mix Up Case Answers'!B:B))</f>
        <v>50</v>
      </c>
    </row>
    <row r="143" spans="2:5" ht="23.25" customHeight="1">
      <c r="B143" s="134" t="s">
        <v>505</v>
      </c>
      <c r="C143" s="14">
        <v>6</v>
      </c>
      <c r="D143" s="137" t="str">
        <f>IF(ISBLANK('Data Mix Up Case Answers'!D37),"",'Data Mix Up Case Answers'!D37)</f>
        <v>Ramen Noodles</v>
      </c>
      <c r="E143" s="134" cm="1">
        <f t="array" ref="E143">INDEX('Data Mix Up Case Answers'!C:C,_xlfn.XMATCH('Graded Answers'!C143,'Data Mix Up Case Answers'!B:B))</f>
        <v>50</v>
      </c>
    </row>
    <row r="144" spans="2:5" ht="23.25" customHeight="1">
      <c r="B144" s="134" t="s">
        <v>505</v>
      </c>
      <c r="C144" s="14">
        <v>7</v>
      </c>
      <c r="D144" s="137">
        <f>IF(ISBLANK('Data Mix Up Case Answers'!D40),"",'Data Mix Up Case Answers'!D40)</f>
        <v>0</v>
      </c>
      <c r="E144" s="134" cm="1">
        <f t="array" ref="E144">INDEX('Data Mix Up Case Answers'!C:C,_xlfn.XMATCH('Graded Answers'!C144,'Data Mix Up Case Answers'!B:B))</f>
        <v>50</v>
      </c>
    </row>
    <row r="145" spans="2:28" ht="23.25" customHeight="1">
      <c r="B145" s="134" t="s">
        <v>505</v>
      </c>
      <c r="C145" s="14">
        <v>8</v>
      </c>
      <c r="D145" s="137">
        <f>IF(ISBLANK('Data Mix Up Case Answers'!D43),"",'Data Mix Up Case Answers'!D43)</f>
        <v>164</v>
      </c>
      <c r="E145" s="134" cm="1">
        <f t="array" ref="E145">INDEX('Data Mix Up Case Answers'!C:C,_xlfn.XMATCH('Graded Answers'!C145,'Data Mix Up Case Answers'!B:B))</f>
        <v>60</v>
      </c>
    </row>
    <row r="146" spans="2:28" ht="23.25" customHeight="1">
      <c r="B146" s="134" t="s">
        <v>505</v>
      </c>
      <c r="C146" s="14">
        <v>9</v>
      </c>
      <c r="D146" s="137">
        <f>IF(ISBLANK('Data Mix Up Case Answers'!D46),"",'Data Mix Up Case Answers'!D46)</f>
        <v>404.07</v>
      </c>
      <c r="E146" s="134" cm="1">
        <f t="array" ref="E146">INDEX('Data Mix Up Case Answers'!C:C,_xlfn.XMATCH('Graded Answers'!C146,'Data Mix Up Case Answers'!B:B))</f>
        <v>60</v>
      </c>
    </row>
    <row r="147" spans="2:28" ht="23.25" customHeight="1">
      <c r="B147" s="134" t="s">
        <v>505</v>
      </c>
      <c r="C147" s="14">
        <v>10</v>
      </c>
      <c r="D147" s="137">
        <f>IF(ISBLANK('Data Mix Up Case Answers'!D49),"",'Data Mix Up Case Answers'!D49)</f>
        <v>541</v>
      </c>
      <c r="E147" s="134" cm="1">
        <f t="array" ref="E147">INDEX('Data Mix Up Case Answers'!C:C,_xlfn.XMATCH('Graded Answers'!C147,'Data Mix Up Case Answers'!B:B))</f>
        <v>70</v>
      </c>
    </row>
    <row r="148" spans="2:28" ht="23.25" customHeight="1">
      <c r="B148" s="134" t="s">
        <v>472</v>
      </c>
      <c r="C148" s="134" t="s">
        <v>10</v>
      </c>
      <c r="D148" s="137">
        <f>IF(ISBLANK('Kickoff Case'!E21),"",'Kickoff Case'!E21)</f>
        <v>-7</v>
      </c>
      <c r="E148" s="134" cm="1">
        <f t="array" ref="E148">INDEX('Kickoff Case'!D:D,_xlfn.XMATCH('Graded Answers'!C148,'Kickoff Case'!B:B))</f>
        <v>20</v>
      </c>
      <c r="G148" s="135"/>
      <c r="Y148" s="4"/>
      <c r="Z148" s="4"/>
      <c r="AA148" s="4"/>
      <c r="AB148" s="4"/>
    </row>
    <row r="149" spans="2:28" ht="23.25" customHeight="1">
      <c r="B149" s="134" t="s">
        <v>472</v>
      </c>
      <c r="C149" s="11" t="s">
        <v>11</v>
      </c>
      <c r="D149" s="137" t="str">
        <f>IF(ISBLANK('Kickoff Case'!E23),"",'Kickoff Case'!E23)</f>
        <v>8</v>
      </c>
      <c r="E149" s="134" cm="1">
        <f t="array" ref="E149">INDEX('Kickoff Case'!D:D,_xlfn.XMATCH('Graded Answers'!C149,'Kickoff Case'!B:B))</f>
        <v>30</v>
      </c>
      <c r="G149" s="135"/>
      <c r="Y149" s="4"/>
      <c r="Z149" s="4"/>
      <c r="AA149" s="4"/>
      <c r="AB149" s="4"/>
    </row>
    <row r="150" spans="2:28" ht="23.25" customHeight="1">
      <c r="B150" s="134" t="s">
        <v>472</v>
      </c>
      <c r="C150" s="11" t="s">
        <v>249</v>
      </c>
      <c r="D150" s="137">
        <f ca="1">IF(ISBLANK('Kickoff Case'!E25),"",'Kickoff Case'!E25)</f>
        <v>374</v>
      </c>
      <c r="E150" s="134" cm="1">
        <f t="array" ref="E150">INDEX('Kickoff Case'!D:D,_xlfn.XMATCH('Graded Answers'!C150,'Kickoff Case'!B:B))</f>
        <v>40</v>
      </c>
      <c r="G150" s="135"/>
      <c r="Y150" s="4"/>
      <c r="Z150" s="4"/>
      <c r="AA150" s="4"/>
      <c r="AB150" s="4"/>
    </row>
    <row r="151" spans="2:28" ht="23.25" customHeight="1">
      <c r="B151" s="134" t="s">
        <v>472</v>
      </c>
      <c r="C151" s="11" t="s">
        <v>250</v>
      </c>
      <c r="D151" s="137">
        <f>IF(ISBLANK('Kickoff Case'!E27),"",'Kickoff Case'!E27)</f>
        <v>200</v>
      </c>
      <c r="E151" s="134" cm="1">
        <f t="array" ref="E151">INDEX('Kickoff Case'!D:D,_xlfn.XMATCH('Graded Answers'!C151,'Kickoff Case'!B:B))</f>
        <v>40</v>
      </c>
      <c r="G151" s="135"/>
      <c r="Y151" s="4"/>
      <c r="Z151" s="4"/>
      <c r="AA151" s="4"/>
      <c r="AB151" s="4"/>
    </row>
    <row r="152" spans="2:28" ht="23.25" customHeight="1">
      <c r="B152" s="134" t="s">
        <v>472</v>
      </c>
      <c r="C152" s="11" t="s">
        <v>251</v>
      </c>
      <c r="D152" s="137">
        <f ca="1">IF(ISBLANK('Kickoff Case'!E29),"",'Kickoff Case'!E29)</f>
        <v>325</v>
      </c>
      <c r="E152" s="134" cm="1">
        <f t="array" ref="E152">INDEX('Kickoff Case'!D:D,_xlfn.XMATCH('Graded Answers'!C152,'Kickoff Case'!B:B))</f>
        <v>70</v>
      </c>
      <c r="G152" s="135"/>
      <c r="Y152" s="4"/>
      <c r="Z152" s="4"/>
      <c r="AA152" s="4"/>
      <c r="AB152" s="4"/>
    </row>
    <row r="153" spans="2:28" ht="23.25" customHeight="1">
      <c r="B153" s="134" t="s">
        <v>472</v>
      </c>
      <c r="C153" s="14">
        <v>1</v>
      </c>
      <c r="D153" s="137">
        <f>IF(ISBLANK('Kickoff Case'!E50),"",'Kickoff Case'!E50)</f>
        <v>2</v>
      </c>
      <c r="E153" s="134" cm="1">
        <f t="array" ref="E153">INDEX('Kickoff Case'!D:D,_xlfn.XMATCH('Graded Answers'!C153,'Kickoff Case'!B:B))</f>
        <v>2</v>
      </c>
      <c r="F153" s="4"/>
      <c r="G153" s="135"/>
      <c r="H153" s="4"/>
      <c r="I153" s="4"/>
      <c r="J153" s="4"/>
      <c r="K153" s="4"/>
      <c r="L153" s="4"/>
      <c r="M153" s="4"/>
      <c r="N153" s="4"/>
      <c r="O153" s="4"/>
      <c r="P153" s="4"/>
      <c r="Q153" s="4"/>
      <c r="R153" s="4"/>
      <c r="S153" s="4"/>
      <c r="T153" s="4"/>
      <c r="U153" s="4"/>
      <c r="V153" s="4"/>
      <c r="W153" s="4"/>
      <c r="X153" s="4"/>
      <c r="Y153" s="4"/>
      <c r="Z153" s="4"/>
      <c r="AA153" s="4"/>
      <c r="AB153" s="4"/>
    </row>
    <row r="154" spans="2:28" ht="23.25" customHeight="1">
      <c r="B154" s="134" t="s">
        <v>472</v>
      </c>
      <c r="C154" s="14">
        <f>C153+1</f>
        <v>2</v>
      </c>
      <c r="D154" s="137">
        <f>IF(ISBLANK('Kickoff Case'!E51),"",'Kickoff Case'!E51)</f>
        <v>-3</v>
      </c>
      <c r="E154" s="134" cm="1">
        <f t="array" ref="E154">INDEX('Kickoff Case'!D:D,_xlfn.XMATCH('Graded Answers'!C154,'Kickoff Case'!B:B))</f>
        <v>2</v>
      </c>
      <c r="F154" s="4"/>
      <c r="G154" s="135"/>
      <c r="H154" s="4"/>
      <c r="I154" s="4"/>
      <c r="J154" s="4"/>
      <c r="K154" s="4"/>
      <c r="L154" s="4"/>
      <c r="M154" s="4"/>
      <c r="N154" s="4"/>
      <c r="O154" s="4"/>
      <c r="P154" s="4"/>
      <c r="Q154" s="4"/>
      <c r="R154" s="4"/>
      <c r="S154" s="4"/>
      <c r="T154" s="4"/>
      <c r="U154" s="4"/>
      <c r="V154" s="4"/>
      <c r="W154" s="4"/>
      <c r="X154" s="4"/>
      <c r="Y154" s="4"/>
      <c r="Z154" s="4"/>
      <c r="AA154" s="4"/>
      <c r="AB154" s="4"/>
    </row>
    <row r="155" spans="2:28" ht="23.25" customHeight="1">
      <c r="B155" s="134" t="s">
        <v>472</v>
      </c>
      <c r="C155" s="14">
        <f t="shared" ref="C155:C172" si="1">C154+1</f>
        <v>3</v>
      </c>
      <c r="D155" s="137">
        <f>IF(ISBLANK('Kickoff Case'!E52),"",'Kickoff Case'!E52)</f>
        <v>1</v>
      </c>
      <c r="E155" s="134" cm="1">
        <f t="array" ref="E155">INDEX('Kickoff Case'!D:D,_xlfn.XMATCH('Graded Answers'!C155,'Kickoff Case'!B:B))</f>
        <v>2</v>
      </c>
      <c r="F155" s="4"/>
      <c r="G155" s="135"/>
      <c r="H155" s="4"/>
      <c r="I155" s="4"/>
      <c r="J155" s="4"/>
      <c r="K155" s="4"/>
      <c r="L155" s="4"/>
      <c r="M155" s="4"/>
      <c r="N155" s="4"/>
      <c r="O155" s="4"/>
      <c r="P155" s="4"/>
      <c r="Q155" s="4"/>
      <c r="R155" s="4"/>
      <c r="S155" s="4"/>
      <c r="T155" s="4"/>
      <c r="U155" s="4"/>
      <c r="V155" s="4"/>
      <c r="W155" s="4"/>
      <c r="X155" s="4"/>
      <c r="Y155" s="4"/>
      <c r="Z155" s="4"/>
      <c r="AA155" s="4"/>
      <c r="AB155" s="4"/>
    </row>
    <row r="156" spans="2:28" ht="23.25" customHeight="1">
      <c r="B156" s="134" t="s">
        <v>472</v>
      </c>
      <c r="C156" s="14">
        <f t="shared" si="1"/>
        <v>4</v>
      </c>
      <c r="D156" s="137">
        <f>IF(ISBLANK('Kickoff Case'!E53),"",'Kickoff Case'!E53)</f>
        <v>6</v>
      </c>
      <c r="E156" s="134" cm="1">
        <f t="array" ref="E156">INDEX('Kickoff Case'!D:D,_xlfn.XMATCH('Graded Answers'!C156,'Kickoff Case'!B:B))</f>
        <v>2</v>
      </c>
      <c r="F156" s="4"/>
      <c r="G156" s="135"/>
      <c r="H156" s="4"/>
      <c r="I156" s="4"/>
      <c r="J156" s="4"/>
      <c r="K156" s="4"/>
      <c r="L156" s="4"/>
      <c r="M156" s="4"/>
      <c r="N156" s="4"/>
      <c r="O156" s="4"/>
      <c r="P156" s="4"/>
      <c r="Q156" s="4"/>
      <c r="R156" s="4"/>
      <c r="S156" s="4"/>
      <c r="T156" s="4"/>
      <c r="U156" s="4"/>
      <c r="V156" s="4"/>
      <c r="W156" s="4"/>
      <c r="X156" s="4"/>
      <c r="Y156" s="4"/>
      <c r="Z156" s="4"/>
      <c r="AA156" s="4"/>
      <c r="AB156" s="4"/>
    </row>
    <row r="157" spans="2:28" ht="23.25" customHeight="1">
      <c r="B157" s="134" t="s">
        <v>472</v>
      </c>
      <c r="C157" s="14">
        <f t="shared" si="1"/>
        <v>5</v>
      </c>
      <c r="D157" s="137">
        <f>IF(ISBLANK('Kickoff Case'!E54),"",'Kickoff Case'!E54)</f>
        <v>3</v>
      </c>
      <c r="E157" s="134" cm="1">
        <f t="array" ref="E157">INDEX('Kickoff Case'!D:D,_xlfn.XMATCH('Graded Answers'!C157,'Kickoff Case'!B:B))</f>
        <v>2</v>
      </c>
      <c r="F157" s="4"/>
      <c r="G157" s="135"/>
      <c r="H157" s="4"/>
      <c r="I157" s="4"/>
      <c r="J157" s="4"/>
      <c r="K157" s="4"/>
      <c r="L157" s="4"/>
      <c r="M157" s="4"/>
      <c r="N157" s="4"/>
      <c r="O157" s="4"/>
      <c r="P157" s="4"/>
      <c r="Q157" s="4"/>
      <c r="R157" s="4"/>
      <c r="S157" s="4"/>
      <c r="T157" s="4"/>
      <c r="U157" s="4"/>
      <c r="V157" s="4"/>
      <c r="W157" s="4"/>
      <c r="X157" s="4"/>
      <c r="Y157" s="4"/>
      <c r="Z157" s="4"/>
      <c r="AA157" s="4"/>
      <c r="AB157" s="4"/>
    </row>
    <row r="158" spans="2:28" ht="23.25" customHeight="1">
      <c r="B158" s="134" t="s">
        <v>472</v>
      </c>
      <c r="C158" s="14">
        <f t="shared" si="1"/>
        <v>6</v>
      </c>
      <c r="D158" s="137">
        <f>IF(ISBLANK('Kickoff Case'!E55),"",'Kickoff Case'!E55)</f>
        <v>-6</v>
      </c>
      <c r="E158" s="134" cm="1">
        <f t="array" ref="E158">INDEX('Kickoff Case'!D:D,_xlfn.XMATCH('Graded Answers'!C158,'Kickoff Case'!B:B))</f>
        <v>2</v>
      </c>
      <c r="F158" s="4"/>
      <c r="G158" s="135"/>
      <c r="H158" s="4"/>
      <c r="I158" s="4"/>
      <c r="J158" s="4"/>
      <c r="K158" s="4"/>
      <c r="L158" s="4"/>
      <c r="M158" s="4"/>
      <c r="N158" s="4"/>
      <c r="O158" s="4"/>
      <c r="P158" s="4"/>
      <c r="Q158" s="4"/>
      <c r="R158" s="4"/>
      <c r="S158" s="4"/>
      <c r="T158" s="4"/>
      <c r="U158" s="4"/>
      <c r="V158" s="4"/>
      <c r="W158" s="4"/>
      <c r="X158" s="4"/>
      <c r="Y158" s="4"/>
      <c r="Z158" s="4"/>
      <c r="AA158" s="4"/>
      <c r="AB158" s="4"/>
    </row>
    <row r="159" spans="2:28" ht="23.25" customHeight="1">
      <c r="B159" s="134" t="s">
        <v>472</v>
      </c>
      <c r="C159" s="14">
        <f t="shared" si="1"/>
        <v>7</v>
      </c>
      <c r="D159" s="137">
        <f>IF(ISBLANK('Kickoff Case'!E56),"",'Kickoff Case'!E56)</f>
        <v>-5</v>
      </c>
      <c r="E159" s="134" cm="1">
        <f t="array" ref="E159">INDEX('Kickoff Case'!D:D,_xlfn.XMATCH('Graded Answers'!C159,'Kickoff Case'!B:B))</f>
        <v>2</v>
      </c>
      <c r="F159" s="4"/>
      <c r="G159" s="135"/>
      <c r="H159" s="4"/>
      <c r="I159" s="4"/>
      <c r="J159" s="4"/>
      <c r="K159" s="4"/>
      <c r="L159" s="4"/>
      <c r="M159" s="4"/>
      <c r="N159" s="4"/>
      <c r="O159" s="4"/>
      <c r="P159" s="4"/>
      <c r="Q159" s="4"/>
      <c r="R159" s="4"/>
      <c r="S159" s="4"/>
      <c r="T159" s="4"/>
      <c r="U159" s="4"/>
      <c r="V159" s="4"/>
      <c r="W159" s="4"/>
      <c r="X159" s="4"/>
      <c r="Y159" s="4"/>
      <c r="Z159" s="4"/>
      <c r="AA159" s="4"/>
      <c r="AB159" s="4"/>
    </row>
    <row r="160" spans="2:28" ht="23.25" customHeight="1">
      <c r="B160" s="134" t="s">
        <v>472</v>
      </c>
      <c r="C160" s="14">
        <f t="shared" si="1"/>
        <v>8</v>
      </c>
      <c r="D160" s="137">
        <f>IF(ISBLANK('Kickoff Case'!E57),"",'Kickoff Case'!E57)</f>
        <v>0</v>
      </c>
      <c r="E160" s="134" cm="1">
        <f t="array" ref="E160">INDEX('Kickoff Case'!D:D,_xlfn.XMATCH('Graded Answers'!C160,'Kickoff Case'!B:B))</f>
        <v>2</v>
      </c>
      <c r="F160" s="4"/>
      <c r="G160" s="135"/>
      <c r="H160" s="4"/>
      <c r="I160" s="4"/>
      <c r="J160" s="4"/>
      <c r="K160" s="4"/>
      <c r="L160" s="4"/>
      <c r="M160" s="4"/>
      <c r="N160" s="4"/>
      <c r="O160" s="4"/>
      <c r="P160" s="4"/>
      <c r="Q160" s="4"/>
      <c r="R160" s="4"/>
      <c r="S160" s="4"/>
      <c r="T160" s="4"/>
      <c r="U160" s="4"/>
      <c r="V160" s="4"/>
      <c r="W160" s="4"/>
      <c r="X160" s="4"/>
      <c r="Y160" s="4"/>
      <c r="Z160" s="4"/>
      <c r="AA160" s="4"/>
      <c r="AB160" s="4"/>
    </row>
    <row r="161" spans="2:28" ht="23.25" customHeight="1">
      <c r="B161" s="134" t="s">
        <v>472</v>
      </c>
      <c r="C161" s="14">
        <f t="shared" si="1"/>
        <v>9</v>
      </c>
      <c r="D161" s="137">
        <f>IF(ISBLANK('Kickoff Case'!E58),"",'Kickoff Case'!E58)</f>
        <v>3</v>
      </c>
      <c r="E161" s="134" cm="1">
        <f t="array" ref="E161">INDEX('Kickoff Case'!D:D,_xlfn.XMATCH('Graded Answers'!C161,'Kickoff Case'!B:B))</f>
        <v>2</v>
      </c>
      <c r="F161" s="4"/>
      <c r="G161" s="135"/>
      <c r="H161" s="4"/>
      <c r="I161" s="4"/>
      <c r="J161" s="4"/>
      <c r="K161" s="4"/>
      <c r="L161" s="4"/>
      <c r="M161" s="4"/>
      <c r="N161" s="4"/>
      <c r="O161" s="4"/>
      <c r="P161" s="4"/>
      <c r="Q161" s="4"/>
      <c r="R161" s="4"/>
      <c r="S161" s="4"/>
      <c r="T161" s="4"/>
      <c r="U161" s="4"/>
      <c r="V161" s="4"/>
      <c r="W161" s="4"/>
      <c r="X161" s="4"/>
      <c r="Y161" s="4"/>
      <c r="Z161" s="4"/>
      <c r="AA161" s="4"/>
      <c r="AB161" s="4"/>
    </row>
    <row r="162" spans="2:28" ht="23.25" customHeight="1">
      <c r="B162" s="134" t="s">
        <v>472</v>
      </c>
      <c r="C162" s="14">
        <f t="shared" si="1"/>
        <v>10</v>
      </c>
      <c r="D162" s="137">
        <f>IF(ISBLANK('Kickoff Case'!E59),"",'Kickoff Case'!E59)</f>
        <v>3</v>
      </c>
      <c r="E162" s="134" cm="1">
        <f t="array" ref="E162">INDEX('Kickoff Case'!D:D,_xlfn.XMATCH('Graded Answers'!C162,'Kickoff Case'!B:B))</f>
        <v>2</v>
      </c>
      <c r="F162" s="4"/>
      <c r="G162" s="135"/>
      <c r="H162" s="4"/>
      <c r="I162" s="4"/>
      <c r="J162" s="4"/>
      <c r="K162" s="4"/>
      <c r="L162" s="4"/>
      <c r="M162" s="4"/>
      <c r="N162" s="4"/>
      <c r="O162" s="4"/>
      <c r="P162" s="4"/>
      <c r="Q162" s="4"/>
      <c r="R162" s="4"/>
      <c r="S162" s="4"/>
      <c r="T162" s="4"/>
      <c r="U162" s="4"/>
      <c r="V162" s="4"/>
      <c r="W162" s="4"/>
      <c r="X162" s="4"/>
      <c r="Y162" s="4"/>
      <c r="Z162" s="4"/>
      <c r="AA162" s="4"/>
      <c r="AB162" s="4"/>
    </row>
    <row r="163" spans="2:28" ht="23.25" customHeight="1">
      <c r="B163" s="134" t="s">
        <v>472</v>
      </c>
      <c r="C163" s="14">
        <f t="shared" si="1"/>
        <v>11</v>
      </c>
      <c r="D163" s="137">
        <f>IF(ISBLANK('Kickoff Case'!E60),"",'Kickoff Case'!E60)</f>
        <v>-3</v>
      </c>
      <c r="E163" s="134" cm="1">
        <f t="array" ref="E163">INDEX('Kickoff Case'!D:D,_xlfn.XMATCH('Graded Answers'!C163,'Kickoff Case'!B:B))</f>
        <v>2</v>
      </c>
      <c r="F163" s="4"/>
      <c r="G163" s="135"/>
      <c r="H163" s="4"/>
      <c r="I163" s="4"/>
      <c r="J163" s="4"/>
      <c r="K163" s="4"/>
      <c r="L163" s="4"/>
      <c r="M163" s="4"/>
      <c r="N163" s="4"/>
      <c r="O163" s="4"/>
      <c r="P163" s="4"/>
      <c r="Q163" s="4"/>
      <c r="R163" s="4"/>
      <c r="S163" s="4"/>
      <c r="T163" s="4"/>
      <c r="U163" s="4"/>
      <c r="V163" s="4"/>
      <c r="W163" s="4"/>
      <c r="X163" s="4"/>
      <c r="Y163" s="4"/>
      <c r="Z163" s="4"/>
      <c r="AA163" s="4"/>
      <c r="AB163" s="4"/>
    </row>
    <row r="164" spans="2:28" ht="23.25" customHeight="1">
      <c r="B164" s="134" t="s">
        <v>472</v>
      </c>
      <c r="C164" s="14">
        <f t="shared" si="1"/>
        <v>12</v>
      </c>
      <c r="D164" s="137">
        <f>IF(ISBLANK('Kickoff Case'!E61),"",'Kickoff Case'!E61)</f>
        <v>-5</v>
      </c>
      <c r="E164" s="134" cm="1">
        <f t="array" ref="E164">INDEX('Kickoff Case'!D:D,_xlfn.XMATCH('Graded Answers'!C164,'Kickoff Case'!B:B))</f>
        <v>2</v>
      </c>
      <c r="F164" s="4"/>
      <c r="G164" s="135"/>
      <c r="H164" s="4"/>
      <c r="I164" s="4"/>
      <c r="J164" s="4"/>
      <c r="K164" s="4"/>
      <c r="L164" s="4"/>
      <c r="M164" s="4"/>
      <c r="N164" s="4"/>
      <c r="O164" s="4"/>
      <c r="P164" s="4"/>
      <c r="Q164" s="4"/>
      <c r="R164" s="4"/>
      <c r="S164" s="4"/>
      <c r="T164" s="4"/>
      <c r="U164" s="4"/>
      <c r="V164" s="4"/>
      <c r="W164" s="4"/>
      <c r="X164" s="4"/>
      <c r="Y164" s="4"/>
      <c r="Z164" s="4"/>
      <c r="AA164" s="4"/>
      <c r="AB164" s="4"/>
    </row>
    <row r="165" spans="2:28" ht="23.25" customHeight="1">
      <c r="B165" s="134" t="s">
        <v>472</v>
      </c>
      <c r="C165" s="14">
        <f t="shared" si="1"/>
        <v>13</v>
      </c>
      <c r="D165" s="137">
        <f>IF(ISBLANK('Kickoff Case'!E62),"",'Kickoff Case'!E62)</f>
        <v>-4</v>
      </c>
      <c r="E165" s="134" cm="1">
        <f t="array" ref="E165">INDEX('Kickoff Case'!D:D,_xlfn.XMATCH('Graded Answers'!C165,'Kickoff Case'!B:B))</f>
        <v>2</v>
      </c>
      <c r="F165" s="4"/>
      <c r="G165" s="135"/>
      <c r="H165" s="4"/>
      <c r="I165" s="4"/>
      <c r="J165" s="4"/>
      <c r="K165" s="4"/>
      <c r="L165" s="4"/>
      <c r="M165" s="4"/>
      <c r="N165" s="4"/>
      <c r="O165" s="4"/>
      <c r="P165" s="4"/>
      <c r="Q165" s="4"/>
      <c r="R165" s="4"/>
      <c r="S165" s="4"/>
      <c r="T165" s="4"/>
      <c r="U165" s="4"/>
      <c r="V165" s="4"/>
      <c r="W165" s="4"/>
      <c r="X165" s="4"/>
      <c r="Y165" s="4"/>
      <c r="Z165" s="4"/>
      <c r="AA165" s="4"/>
      <c r="AB165" s="4"/>
    </row>
    <row r="166" spans="2:28" ht="23.25" customHeight="1">
      <c r="B166" s="134" t="s">
        <v>472</v>
      </c>
      <c r="C166" s="14">
        <f t="shared" si="1"/>
        <v>14</v>
      </c>
      <c r="D166" s="137">
        <f>IF(ISBLANK('Kickoff Case'!E63),"",'Kickoff Case'!E63)</f>
        <v>-5</v>
      </c>
      <c r="E166" s="134" cm="1">
        <f t="array" ref="E166">INDEX('Kickoff Case'!D:D,_xlfn.XMATCH('Graded Answers'!C166,'Kickoff Case'!B:B))</f>
        <v>2</v>
      </c>
      <c r="F166" s="4"/>
      <c r="G166" s="135"/>
      <c r="H166" s="4"/>
      <c r="I166" s="4"/>
      <c r="J166" s="4"/>
      <c r="K166" s="4"/>
      <c r="L166" s="4"/>
      <c r="M166" s="4"/>
      <c r="N166" s="4"/>
      <c r="O166" s="4"/>
      <c r="P166" s="4"/>
      <c r="Q166" s="4"/>
      <c r="R166" s="4"/>
      <c r="S166" s="4"/>
      <c r="T166" s="4"/>
      <c r="U166" s="4"/>
      <c r="V166" s="4"/>
      <c r="W166" s="4"/>
      <c r="X166" s="4"/>
      <c r="Y166" s="4"/>
      <c r="Z166" s="4"/>
      <c r="AA166" s="4"/>
      <c r="AB166" s="4"/>
    </row>
    <row r="167" spans="2:28" ht="23.25" customHeight="1">
      <c r="B167" s="134" t="s">
        <v>472</v>
      </c>
      <c r="C167" s="14">
        <f t="shared" si="1"/>
        <v>15</v>
      </c>
      <c r="D167" s="137">
        <f>IF(ISBLANK('Kickoff Case'!E64),"",'Kickoff Case'!E64)</f>
        <v>8</v>
      </c>
      <c r="E167" s="134" cm="1">
        <f t="array" ref="E167">INDEX('Kickoff Case'!D:D,_xlfn.XMATCH('Graded Answers'!C167,'Kickoff Case'!B:B))</f>
        <v>2</v>
      </c>
      <c r="F167" s="4"/>
      <c r="G167" s="135"/>
      <c r="H167" s="4"/>
      <c r="I167" s="4"/>
      <c r="J167" s="4"/>
      <c r="K167" s="4"/>
      <c r="L167" s="4"/>
      <c r="M167" s="4"/>
      <c r="N167" s="4"/>
      <c r="O167" s="4"/>
      <c r="P167" s="4"/>
      <c r="Q167" s="4"/>
      <c r="R167" s="4"/>
      <c r="S167" s="4"/>
      <c r="T167" s="4"/>
      <c r="U167" s="4"/>
      <c r="V167" s="4"/>
      <c r="W167" s="4"/>
      <c r="X167" s="4"/>
      <c r="Y167" s="4"/>
      <c r="Z167" s="4"/>
      <c r="AA167" s="4"/>
      <c r="AB167" s="4"/>
    </row>
    <row r="168" spans="2:28" ht="23.25" customHeight="1">
      <c r="B168" s="134" t="s">
        <v>472</v>
      </c>
      <c r="C168" s="14">
        <f t="shared" si="1"/>
        <v>16</v>
      </c>
      <c r="D168" s="137">
        <f>IF(ISBLANK('Kickoff Case'!E65),"",'Kickoff Case'!E65)</f>
        <v>3</v>
      </c>
      <c r="E168" s="134" cm="1">
        <f t="array" ref="E168">INDEX('Kickoff Case'!D:D,_xlfn.XMATCH('Graded Answers'!C168,'Kickoff Case'!B:B))</f>
        <v>2</v>
      </c>
      <c r="F168" s="4"/>
      <c r="G168" s="135"/>
      <c r="H168" s="4"/>
      <c r="I168" s="4"/>
      <c r="J168" s="4"/>
      <c r="K168" s="4"/>
      <c r="L168" s="4"/>
      <c r="M168" s="4"/>
      <c r="N168" s="4"/>
      <c r="O168" s="4"/>
      <c r="P168" s="4"/>
      <c r="Q168" s="4"/>
      <c r="R168" s="4"/>
      <c r="S168" s="4"/>
      <c r="T168" s="4"/>
      <c r="U168" s="4"/>
      <c r="V168" s="4"/>
      <c r="W168" s="4"/>
      <c r="X168" s="4"/>
      <c r="Y168" s="4"/>
      <c r="Z168" s="4"/>
      <c r="AA168" s="4"/>
      <c r="AB168" s="4"/>
    </row>
    <row r="169" spans="2:28" ht="23.25" customHeight="1">
      <c r="B169" s="134" t="s">
        <v>472</v>
      </c>
      <c r="C169" s="14">
        <f t="shared" si="1"/>
        <v>17</v>
      </c>
      <c r="D169" s="137">
        <f>IF(ISBLANK('Kickoff Case'!E66),"",'Kickoff Case'!E66)</f>
        <v>1</v>
      </c>
      <c r="E169" s="134" cm="1">
        <f t="array" ref="E169">INDEX('Kickoff Case'!D:D,_xlfn.XMATCH('Graded Answers'!C169,'Kickoff Case'!B:B))</f>
        <v>2</v>
      </c>
      <c r="F169" s="4"/>
      <c r="G169" s="135"/>
      <c r="H169" s="4"/>
      <c r="I169" s="4"/>
      <c r="J169" s="4"/>
      <c r="K169" s="4"/>
      <c r="L169" s="4"/>
      <c r="M169" s="4"/>
      <c r="N169" s="4"/>
      <c r="O169" s="4"/>
      <c r="P169" s="4"/>
      <c r="Q169" s="4"/>
      <c r="R169" s="4"/>
      <c r="S169" s="4"/>
      <c r="T169" s="4"/>
      <c r="U169" s="4"/>
      <c r="V169" s="4"/>
      <c r="W169" s="4"/>
      <c r="X169" s="4"/>
      <c r="Y169" s="4"/>
      <c r="Z169" s="4"/>
      <c r="AA169" s="4"/>
      <c r="AB169" s="4"/>
    </row>
    <row r="170" spans="2:28" ht="23.25" customHeight="1">
      <c r="B170" s="134" t="s">
        <v>472</v>
      </c>
      <c r="C170" s="14">
        <f t="shared" si="1"/>
        <v>18</v>
      </c>
      <c r="D170" s="137">
        <f>IF(ISBLANK('Kickoff Case'!E67),"",'Kickoff Case'!E67)</f>
        <v>-4</v>
      </c>
      <c r="E170" s="134" cm="1">
        <f t="array" ref="E170">INDEX('Kickoff Case'!D:D,_xlfn.XMATCH('Graded Answers'!C170,'Kickoff Case'!B:B))</f>
        <v>2</v>
      </c>
      <c r="F170" s="4"/>
      <c r="G170" s="135"/>
      <c r="H170" s="4"/>
      <c r="I170" s="4"/>
      <c r="J170" s="4"/>
      <c r="K170" s="4"/>
      <c r="L170" s="4"/>
      <c r="M170" s="4"/>
      <c r="N170" s="4"/>
      <c r="O170" s="4"/>
      <c r="P170" s="4"/>
      <c r="Q170" s="4"/>
      <c r="R170" s="4"/>
      <c r="S170" s="4"/>
      <c r="T170" s="4"/>
      <c r="U170" s="4"/>
      <c r="V170" s="4"/>
      <c r="W170" s="4"/>
      <c r="X170" s="4"/>
      <c r="Y170" s="4"/>
      <c r="Z170" s="4"/>
      <c r="AA170" s="4"/>
      <c r="AB170" s="4"/>
    </row>
    <row r="171" spans="2:28" ht="23.25" customHeight="1">
      <c r="B171" s="134" t="s">
        <v>472</v>
      </c>
      <c r="C171" s="14">
        <f t="shared" si="1"/>
        <v>19</v>
      </c>
      <c r="D171" s="137">
        <f>IF(ISBLANK('Kickoff Case'!E68),"",'Kickoff Case'!E68)</f>
        <v>-4</v>
      </c>
      <c r="E171" s="134" cm="1">
        <f t="array" ref="E171">INDEX('Kickoff Case'!D:D,_xlfn.XMATCH('Graded Answers'!C171,'Kickoff Case'!B:B))</f>
        <v>2</v>
      </c>
      <c r="F171" s="4"/>
      <c r="G171" s="135"/>
      <c r="H171" s="4"/>
      <c r="I171" s="4"/>
      <c r="J171" s="4"/>
      <c r="K171" s="4"/>
      <c r="L171" s="4"/>
      <c r="M171" s="4"/>
      <c r="N171" s="4"/>
      <c r="O171" s="4"/>
      <c r="P171" s="4"/>
      <c r="Q171" s="4"/>
      <c r="R171" s="4"/>
      <c r="S171" s="4"/>
      <c r="T171" s="4"/>
      <c r="U171" s="4"/>
      <c r="V171" s="4"/>
      <c r="W171" s="4"/>
      <c r="X171" s="4"/>
      <c r="Y171" s="4"/>
      <c r="Z171" s="4"/>
      <c r="AA171" s="4"/>
      <c r="AB171" s="4"/>
    </row>
    <row r="172" spans="2:28" ht="23.25" customHeight="1">
      <c r="B172" s="134" t="s">
        <v>472</v>
      </c>
      <c r="C172" s="14">
        <f t="shared" si="1"/>
        <v>20</v>
      </c>
      <c r="D172" s="137">
        <f>IF(ISBLANK('Kickoff Case'!E69),"",'Kickoff Case'!E69)</f>
        <v>2</v>
      </c>
      <c r="E172" s="134" cm="1">
        <f t="array" ref="E172">INDEX('Kickoff Case'!D:D,_xlfn.XMATCH('Graded Answers'!C172,'Kickoff Case'!B:B))</f>
        <v>2</v>
      </c>
      <c r="F172" s="4"/>
      <c r="G172" s="135"/>
      <c r="H172" s="4"/>
      <c r="I172" s="4"/>
      <c r="J172" s="4"/>
      <c r="K172" s="4"/>
      <c r="L172" s="4"/>
      <c r="M172" s="4"/>
      <c r="N172" s="4"/>
      <c r="O172" s="4"/>
      <c r="P172" s="4"/>
      <c r="Q172" s="4"/>
      <c r="R172" s="4"/>
      <c r="S172" s="4"/>
      <c r="T172" s="4"/>
      <c r="U172" s="4"/>
      <c r="V172" s="4"/>
      <c r="W172" s="4"/>
      <c r="X172" s="4"/>
      <c r="Y172" s="4"/>
      <c r="Z172" s="4"/>
      <c r="AA172" s="4"/>
      <c r="AB172" s="4"/>
    </row>
    <row r="173" spans="2:28" ht="23.25" customHeight="1">
      <c r="B173" s="134" t="s">
        <v>472</v>
      </c>
      <c r="C173" s="14">
        <v>21</v>
      </c>
      <c r="D173" s="137">
        <f>IF(ISBLANK('Kickoff Case'!E86),"",'Kickoff Case'!E86)</f>
        <v>135</v>
      </c>
      <c r="E173" s="134" cm="1">
        <f t="array" ref="E173">INDEX('Kickoff Case'!D:D,_xlfn.XMATCH('Graded Answers'!C173,'Kickoff Case'!B:B))</f>
        <v>2</v>
      </c>
      <c r="F173" s="4"/>
      <c r="G173" s="135"/>
      <c r="H173" s="4"/>
      <c r="I173" s="4"/>
      <c r="J173" s="4"/>
      <c r="K173" s="4"/>
      <c r="L173" s="4"/>
      <c r="M173" s="4"/>
      <c r="N173" s="4"/>
      <c r="O173" s="4"/>
      <c r="P173" s="4"/>
      <c r="Q173" s="4"/>
      <c r="R173" s="4"/>
      <c r="S173" s="4"/>
      <c r="T173" s="4"/>
      <c r="U173" s="4"/>
      <c r="V173" s="4"/>
      <c r="W173" s="4"/>
      <c r="X173" s="4"/>
      <c r="Y173" s="4"/>
      <c r="Z173" s="4"/>
      <c r="AA173" s="4"/>
      <c r="AB173" s="4"/>
    </row>
    <row r="174" spans="2:28" ht="23.25" customHeight="1">
      <c r="B174" s="134" t="s">
        <v>472</v>
      </c>
      <c r="C174" s="14">
        <f t="shared" ref="C174:C192" si="2">C173+1</f>
        <v>22</v>
      </c>
      <c r="D174" s="137">
        <f>IF(ISBLANK('Kickoff Case'!E87),"",'Kickoff Case'!E87)</f>
        <v>124</v>
      </c>
      <c r="E174" s="134" cm="1">
        <f t="array" ref="E174">INDEX('Kickoff Case'!D:D,_xlfn.XMATCH('Graded Answers'!C174,'Kickoff Case'!B:B))</f>
        <v>2</v>
      </c>
      <c r="F174" s="4"/>
      <c r="G174" s="135"/>
      <c r="H174" s="4"/>
      <c r="I174" s="4"/>
      <c r="J174" s="4"/>
      <c r="K174" s="4"/>
      <c r="L174" s="4"/>
      <c r="M174" s="4"/>
      <c r="N174" s="4"/>
      <c r="O174" s="4"/>
      <c r="P174" s="4"/>
      <c r="Q174" s="4"/>
      <c r="R174" s="4"/>
      <c r="S174" s="4"/>
      <c r="T174" s="4"/>
      <c r="U174" s="4"/>
      <c r="V174" s="4"/>
      <c r="W174" s="4"/>
      <c r="X174" s="4"/>
      <c r="Y174" s="4"/>
      <c r="Z174" s="4"/>
      <c r="AA174" s="4"/>
      <c r="AB174" s="4"/>
    </row>
    <row r="175" spans="2:28" ht="23.25" customHeight="1">
      <c r="B175" s="134" t="s">
        <v>472</v>
      </c>
      <c r="C175" s="14">
        <f t="shared" si="2"/>
        <v>23</v>
      </c>
      <c r="D175" s="137">
        <f>IF(ISBLANK('Kickoff Case'!E88),"",'Kickoff Case'!E88)</f>
        <v>130</v>
      </c>
      <c r="E175" s="134" cm="1">
        <f t="array" ref="E175">INDEX('Kickoff Case'!D:D,_xlfn.XMATCH('Graded Answers'!C175,'Kickoff Case'!B:B))</f>
        <v>2</v>
      </c>
      <c r="F175" s="4"/>
      <c r="G175" s="135"/>
      <c r="H175" s="4"/>
      <c r="I175" s="4"/>
      <c r="J175" s="4"/>
      <c r="K175" s="4"/>
      <c r="L175" s="4"/>
      <c r="M175" s="4"/>
      <c r="N175" s="4"/>
      <c r="O175" s="4"/>
      <c r="P175" s="4"/>
      <c r="Q175" s="4"/>
      <c r="R175" s="4"/>
      <c r="S175" s="4"/>
      <c r="T175" s="4"/>
      <c r="U175" s="4"/>
      <c r="V175" s="4"/>
      <c r="W175" s="4"/>
      <c r="X175" s="4"/>
      <c r="Y175" s="4"/>
      <c r="Z175" s="4"/>
      <c r="AA175" s="4"/>
      <c r="AB175" s="4"/>
    </row>
    <row r="176" spans="2:28" ht="23.25" customHeight="1">
      <c r="B176" s="134" t="s">
        <v>472</v>
      </c>
      <c r="C176" s="14">
        <f t="shared" si="2"/>
        <v>24</v>
      </c>
      <c r="D176" s="137">
        <f>IF(ISBLANK('Kickoff Case'!E89),"",'Kickoff Case'!E89)</f>
        <v>136</v>
      </c>
      <c r="E176" s="134" cm="1">
        <f t="array" ref="E176">INDEX('Kickoff Case'!D:D,_xlfn.XMATCH('Graded Answers'!C176,'Kickoff Case'!B:B))</f>
        <v>2</v>
      </c>
      <c r="F176" s="4"/>
      <c r="G176" s="135"/>
      <c r="H176" s="4"/>
      <c r="I176" s="4"/>
      <c r="J176" s="4"/>
      <c r="K176" s="4"/>
      <c r="L176" s="4"/>
      <c r="M176" s="4"/>
      <c r="N176" s="4"/>
      <c r="O176" s="4"/>
      <c r="P176" s="4"/>
      <c r="Q176" s="4"/>
      <c r="R176" s="4"/>
      <c r="S176" s="4"/>
      <c r="T176" s="4"/>
      <c r="U176" s="4"/>
      <c r="V176" s="4"/>
      <c r="W176" s="4"/>
      <c r="X176" s="4"/>
      <c r="Y176" s="4"/>
      <c r="Z176" s="4"/>
      <c r="AA176" s="4"/>
      <c r="AB176" s="4"/>
    </row>
    <row r="177" spans="2:28" ht="23.25" customHeight="1">
      <c r="B177" s="134" t="s">
        <v>472</v>
      </c>
      <c r="C177" s="14">
        <f t="shared" si="2"/>
        <v>25</v>
      </c>
      <c r="D177" s="137">
        <f>IF(ISBLANK('Kickoff Case'!E90),"",'Kickoff Case'!E90)</f>
        <v>139</v>
      </c>
      <c r="E177" s="134" cm="1">
        <f t="array" ref="E177">INDEX('Kickoff Case'!D:D,_xlfn.XMATCH('Graded Answers'!C177,'Kickoff Case'!B:B))</f>
        <v>2</v>
      </c>
      <c r="F177" s="4"/>
      <c r="G177" s="135"/>
      <c r="H177" s="4"/>
      <c r="I177" s="4"/>
      <c r="J177" s="4"/>
      <c r="K177" s="4"/>
      <c r="L177" s="4"/>
      <c r="M177" s="4"/>
      <c r="N177" s="4"/>
      <c r="O177" s="4"/>
      <c r="P177" s="4"/>
      <c r="Q177" s="4"/>
      <c r="R177" s="4"/>
      <c r="S177" s="4"/>
      <c r="T177" s="4"/>
      <c r="U177" s="4"/>
      <c r="V177" s="4"/>
      <c r="W177" s="4"/>
      <c r="X177" s="4"/>
      <c r="Y177" s="4"/>
      <c r="Z177" s="4"/>
      <c r="AA177" s="4"/>
      <c r="AB177" s="4"/>
    </row>
    <row r="178" spans="2:28" ht="23.25" customHeight="1">
      <c r="B178" s="134" t="s">
        <v>472</v>
      </c>
      <c r="C178" s="14">
        <f t="shared" si="2"/>
        <v>26</v>
      </c>
      <c r="D178" s="137">
        <f>IF(ISBLANK('Kickoff Case'!E91),"",'Kickoff Case'!E91)</f>
        <v>118</v>
      </c>
      <c r="E178" s="134" cm="1">
        <f t="array" ref="E178">INDEX('Kickoff Case'!D:D,_xlfn.XMATCH('Graded Answers'!C178,'Kickoff Case'!B:B))</f>
        <v>2</v>
      </c>
      <c r="F178" s="4"/>
      <c r="G178" s="135"/>
      <c r="H178" s="4"/>
      <c r="I178" s="4"/>
      <c r="J178" s="4"/>
      <c r="K178" s="4"/>
      <c r="L178" s="4"/>
      <c r="M178" s="4"/>
      <c r="N178" s="4"/>
      <c r="O178" s="4"/>
      <c r="P178" s="4"/>
      <c r="Q178" s="4"/>
      <c r="R178" s="4"/>
      <c r="S178" s="4"/>
      <c r="T178" s="4"/>
      <c r="U178" s="4"/>
      <c r="V178" s="4"/>
      <c r="W178" s="4"/>
      <c r="X178" s="4"/>
      <c r="Y178" s="4"/>
      <c r="Z178" s="4"/>
      <c r="AA178" s="4"/>
      <c r="AB178" s="4"/>
    </row>
    <row r="179" spans="2:28" ht="23.25" customHeight="1">
      <c r="B179" s="134" t="s">
        <v>472</v>
      </c>
      <c r="C179" s="14">
        <f t="shared" si="2"/>
        <v>27</v>
      </c>
      <c r="D179" s="137">
        <f>IF(ISBLANK('Kickoff Case'!E92),"",'Kickoff Case'!E92)</f>
        <v>123</v>
      </c>
      <c r="E179" s="134" cm="1">
        <f t="array" ref="E179">INDEX('Kickoff Case'!D:D,_xlfn.XMATCH('Graded Answers'!C179,'Kickoff Case'!B:B))</f>
        <v>2</v>
      </c>
      <c r="F179" s="4"/>
      <c r="G179" s="135"/>
      <c r="H179" s="4"/>
      <c r="I179" s="4"/>
      <c r="J179" s="4"/>
      <c r="K179" s="4"/>
      <c r="L179" s="4"/>
      <c r="M179" s="4"/>
      <c r="N179" s="4"/>
      <c r="O179" s="4"/>
      <c r="P179" s="4"/>
      <c r="Q179" s="4"/>
      <c r="R179" s="4"/>
      <c r="S179" s="4"/>
      <c r="T179" s="4"/>
      <c r="U179" s="4"/>
      <c r="V179" s="4"/>
      <c r="W179" s="4"/>
      <c r="X179" s="4"/>
      <c r="Y179" s="4"/>
      <c r="Z179" s="4"/>
      <c r="AA179" s="4"/>
      <c r="AB179" s="4"/>
    </row>
    <row r="180" spans="2:28" ht="23.25" customHeight="1">
      <c r="B180" s="134" t="s">
        <v>472</v>
      </c>
      <c r="C180" s="14">
        <f t="shared" si="2"/>
        <v>28</v>
      </c>
      <c r="D180" s="137">
        <f>IF(ISBLANK('Kickoff Case'!E93),"",'Kickoff Case'!E93)</f>
        <v>137</v>
      </c>
      <c r="E180" s="134" cm="1">
        <f t="array" ref="E180">INDEX('Kickoff Case'!D:D,_xlfn.XMATCH('Graded Answers'!C180,'Kickoff Case'!B:B))</f>
        <v>2</v>
      </c>
      <c r="F180" s="4"/>
      <c r="G180" s="135"/>
      <c r="H180" s="4"/>
      <c r="I180" s="4"/>
      <c r="J180" s="4"/>
      <c r="K180" s="4"/>
      <c r="L180" s="4"/>
      <c r="M180" s="4"/>
      <c r="N180" s="4"/>
      <c r="O180" s="4"/>
      <c r="P180" s="4"/>
      <c r="Q180" s="4"/>
      <c r="R180" s="4"/>
      <c r="S180" s="4"/>
      <c r="T180" s="4"/>
      <c r="U180" s="4"/>
      <c r="V180" s="4"/>
      <c r="W180" s="4"/>
      <c r="X180" s="4"/>
      <c r="Y180" s="4"/>
      <c r="Z180" s="4"/>
      <c r="AA180" s="4"/>
      <c r="AB180" s="4"/>
    </row>
    <row r="181" spans="2:28" ht="23.25" customHeight="1">
      <c r="B181" s="134" t="s">
        <v>472</v>
      </c>
      <c r="C181" s="14">
        <f t="shared" si="2"/>
        <v>29</v>
      </c>
      <c r="D181" s="137">
        <f>IF(ISBLANK('Kickoff Case'!E94),"",'Kickoff Case'!E94)</f>
        <v>119</v>
      </c>
      <c r="E181" s="134" cm="1">
        <f t="array" ref="E181">INDEX('Kickoff Case'!D:D,_xlfn.XMATCH('Graded Answers'!C181,'Kickoff Case'!B:B))</f>
        <v>2</v>
      </c>
      <c r="F181" s="4"/>
      <c r="G181" s="135"/>
      <c r="H181" s="4"/>
      <c r="I181" s="4"/>
      <c r="J181" s="4"/>
      <c r="K181" s="4"/>
      <c r="L181" s="4"/>
      <c r="M181" s="4"/>
      <c r="N181" s="4"/>
      <c r="O181" s="4"/>
      <c r="P181" s="4"/>
      <c r="Q181" s="4"/>
      <c r="R181" s="4"/>
      <c r="S181" s="4"/>
      <c r="T181" s="4"/>
      <c r="U181" s="4"/>
      <c r="V181" s="4"/>
      <c r="W181" s="4"/>
      <c r="X181" s="4"/>
      <c r="Y181" s="4"/>
      <c r="Z181" s="4"/>
      <c r="AA181" s="4"/>
      <c r="AB181" s="4"/>
    </row>
    <row r="182" spans="2:28" ht="23.25" customHeight="1">
      <c r="B182" s="134" t="s">
        <v>472</v>
      </c>
      <c r="C182" s="14">
        <f t="shared" si="2"/>
        <v>30</v>
      </c>
      <c r="D182" s="137">
        <f>IF(ISBLANK('Kickoff Case'!E95),"",'Kickoff Case'!E95)</f>
        <v>117</v>
      </c>
      <c r="E182" s="134" cm="1">
        <f t="array" ref="E182">INDEX('Kickoff Case'!D:D,_xlfn.XMATCH('Graded Answers'!C182,'Kickoff Case'!B:B))</f>
        <v>2</v>
      </c>
      <c r="F182" s="4"/>
      <c r="G182" s="135"/>
      <c r="H182" s="4"/>
      <c r="I182" s="4"/>
      <c r="J182" s="4"/>
      <c r="K182" s="4"/>
      <c r="L182" s="4"/>
      <c r="M182" s="4"/>
      <c r="N182" s="4"/>
      <c r="O182" s="4"/>
      <c r="P182" s="4"/>
      <c r="Q182" s="4"/>
      <c r="R182" s="4"/>
      <c r="S182" s="4"/>
      <c r="T182" s="4"/>
      <c r="U182" s="4"/>
      <c r="V182" s="4"/>
      <c r="W182" s="4"/>
      <c r="X182" s="4"/>
      <c r="Y182" s="4"/>
      <c r="Z182" s="4"/>
      <c r="AA182" s="4"/>
      <c r="AB182" s="4"/>
    </row>
    <row r="183" spans="2:28" ht="23.25" customHeight="1">
      <c r="B183" s="134" t="s">
        <v>472</v>
      </c>
      <c r="C183" s="14">
        <f t="shared" si="2"/>
        <v>31</v>
      </c>
      <c r="D183" s="137">
        <f>IF(ISBLANK('Kickoff Case'!E96),"",'Kickoff Case'!E96)</f>
        <v>131</v>
      </c>
      <c r="E183" s="134" cm="1">
        <f t="array" ref="E183">INDEX('Kickoff Case'!D:D,_xlfn.XMATCH('Graded Answers'!C183,'Kickoff Case'!B:B))</f>
        <v>2</v>
      </c>
      <c r="F183" s="4"/>
      <c r="G183" s="135"/>
      <c r="H183" s="4"/>
      <c r="I183" s="4"/>
      <c r="J183" s="4"/>
      <c r="K183" s="4"/>
      <c r="L183" s="4"/>
      <c r="M183" s="4"/>
      <c r="N183" s="4"/>
      <c r="O183" s="4"/>
      <c r="P183" s="4"/>
      <c r="Q183" s="4"/>
      <c r="R183" s="4"/>
      <c r="S183" s="4"/>
      <c r="T183" s="4"/>
      <c r="U183" s="4"/>
      <c r="V183" s="4"/>
      <c r="W183" s="4"/>
      <c r="X183" s="4"/>
      <c r="Y183" s="4"/>
      <c r="Z183" s="4"/>
      <c r="AA183" s="4"/>
      <c r="AB183" s="4"/>
    </row>
    <row r="184" spans="2:28" ht="23.25" customHeight="1">
      <c r="B184" s="134" t="s">
        <v>472</v>
      </c>
      <c r="C184" s="14">
        <f t="shared" si="2"/>
        <v>32</v>
      </c>
      <c r="D184" s="137">
        <f>IF(ISBLANK('Kickoff Case'!E97),"",'Kickoff Case'!E97)</f>
        <v>111</v>
      </c>
      <c r="E184" s="134" cm="1">
        <f t="array" ref="E184">INDEX('Kickoff Case'!D:D,_xlfn.XMATCH('Graded Answers'!C184,'Kickoff Case'!B:B))</f>
        <v>2</v>
      </c>
      <c r="F184" s="4"/>
      <c r="G184" s="135"/>
      <c r="H184" s="4"/>
      <c r="I184" s="4"/>
      <c r="J184" s="4"/>
      <c r="K184" s="4"/>
      <c r="L184" s="4"/>
      <c r="M184" s="4"/>
      <c r="N184" s="4"/>
      <c r="O184" s="4"/>
      <c r="P184" s="4"/>
      <c r="Q184" s="4"/>
      <c r="R184" s="4"/>
      <c r="S184" s="4"/>
      <c r="T184" s="4"/>
      <c r="U184" s="4"/>
      <c r="V184" s="4"/>
      <c r="W184" s="4"/>
      <c r="X184" s="4"/>
      <c r="Y184" s="4"/>
      <c r="Z184" s="4"/>
      <c r="AA184" s="4"/>
      <c r="AB184" s="4"/>
    </row>
    <row r="185" spans="2:28" ht="23.25" customHeight="1">
      <c r="B185" s="134" t="s">
        <v>472</v>
      </c>
      <c r="C185" s="14">
        <f t="shared" si="2"/>
        <v>33</v>
      </c>
      <c r="D185" s="137">
        <f>IF(ISBLANK('Kickoff Case'!E98),"",'Kickoff Case'!E98)</f>
        <v>121</v>
      </c>
      <c r="E185" s="134" cm="1">
        <f t="array" ref="E185">INDEX('Kickoff Case'!D:D,_xlfn.XMATCH('Graded Answers'!C185,'Kickoff Case'!B:B))</f>
        <v>2</v>
      </c>
      <c r="F185" s="4"/>
      <c r="G185" s="135"/>
      <c r="H185" s="4"/>
      <c r="I185" s="4"/>
      <c r="J185" s="4"/>
      <c r="K185" s="4"/>
      <c r="L185" s="4"/>
      <c r="M185" s="4"/>
      <c r="N185" s="4"/>
      <c r="O185" s="4"/>
      <c r="P185" s="4"/>
      <c r="Q185" s="4"/>
      <c r="R185" s="4"/>
      <c r="S185" s="4"/>
      <c r="T185" s="4"/>
      <c r="U185" s="4"/>
      <c r="V185" s="4"/>
      <c r="W185" s="4"/>
      <c r="X185" s="4"/>
      <c r="Y185" s="4"/>
      <c r="Z185" s="4"/>
      <c r="AA185" s="4"/>
      <c r="AB185" s="4"/>
    </row>
    <row r="186" spans="2:28" ht="23.25" customHeight="1">
      <c r="B186" s="134" t="s">
        <v>472</v>
      </c>
      <c r="C186" s="14">
        <f t="shared" si="2"/>
        <v>34</v>
      </c>
      <c r="D186" s="137">
        <f>IF(ISBLANK('Kickoff Case'!E99),"",'Kickoff Case'!E99)</f>
        <v>133</v>
      </c>
      <c r="E186" s="134" cm="1">
        <f t="array" ref="E186">INDEX('Kickoff Case'!D:D,_xlfn.XMATCH('Graded Answers'!C186,'Kickoff Case'!B:B))</f>
        <v>2</v>
      </c>
      <c r="F186" s="4"/>
      <c r="G186" s="135"/>
      <c r="H186" s="4"/>
      <c r="I186" s="4"/>
      <c r="J186" s="4"/>
      <c r="K186" s="4"/>
      <c r="L186" s="4"/>
      <c r="M186" s="4"/>
      <c r="N186" s="4"/>
      <c r="O186" s="4"/>
      <c r="P186" s="4"/>
      <c r="Q186" s="4"/>
      <c r="R186" s="4"/>
      <c r="S186" s="4"/>
      <c r="T186" s="4"/>
      <c r="U186" s="4"/>
      <c r="V186" s="4"/>
      <c r="W186" s="4"/>
      <c r="X186" s="4"/>
      <c r="Y186" s="4"/>
      <c r="Z186" s="4"/>
      <c r="AA186" s="4"/>
      <c r="AB186" s="4"/>
    </row>
    <row r="187" spans="2:28" ht="23.25" customHeight="1">
      <c r="B187" s="134" t="s">
        <v>472</v>
      </c>
      <c r="C187" s="14">
        <f t="shared" si="2"/>
        <v>35</v>
      </c>
      <c r="D187" s="137">
        <f>IF(ISBLANK('Kickoff Case'!E100),"",'Kickoff Case'!E100)</f>
        <v>132</v>
      </c>
      <c r="E187" s="134" cm="1">
        <f t="array" ref="E187">INDEX('Kickoff Case'!D:D,_xlfn.XMATCH('Graded Answers'!C187,'Kickoff Case'!B:B))</f>
        <v>2</v>
      </c>
      <c r="F187" s="4"/>
      <c r="G187" s="135"/>
      <c r="H187" s="4"/>
      <c r="I187" s="4"/>
      <c r="J187" s="4"/>
      <c r="K187" s="4"/>
      <c r="L187" s="4"/>
      <c r="M187" s="4"/>
      <c r="N187" s="4"/>
      <c r="O187" s="4"/>
      <c r="P187" s="4"/>
      <c r="Q187" s="4"/>
      <c r="R187" s="4"/>
      <c r="S187" s="4"/>
      <c r="T187" s="4"/>
      <c r="U187" s="4"/>
      <c r="V187" s="4"/>
      <c r="W187" s="4"/>
      <c r="X187" s="4"/>
      <c r="Y187" s="4"/>
      <c r="Z187" s="4"/>
      <c r="AA187" s="4"/>
      <c r="AB187" s="4"/>
    </row>
    <row r="188" spans="2:28" ht="23.25" customHeight="1">
      <c r="B188" s="134" t="s">
        <v>472</v>
      </c>
      <c r="C188" s="14">
        <f t="shared" si="2"/>
        <v>36</v>
      </c>
      <c r="D188" s="137">
        <f>IF(ISBLANK('Kickoff Case'!E101),"",'Kickoff Case'!E101)</f>
        <v>130</v>
      </c>
      <c r="E188" s="134" cm="1">
        <f t="array" ref="E188">INDEX('Kickoff Case'!D:D,_xlfn.XMATCH('Graded Answers'!C188,'Kickoff Case'!B:B))</f>
        <v>2</v>
      </c>
      <c r="F188" s="4"/>
      <c r="G188" s="135"/>
      <c r="H188" s="4"/>
      <c r="I188" s="4"/>
      <c r="J188" s="4"/>
      <c r="K188" s="4"/>
      <c r="L188" s="4"/>
      <c r="M188" s="4"/>
      <c r="N188" s="4"/>
      <c r="O188" s="4"/>
      <c r="P188" s="4"/>
      <c r="Q188" s="4"/>
      <c r="R188" s="4"/>
      <c r="S188" s="4"/>
      <c r="T188" s="4"/>
      <c r="U188" s="4"/>
      <c r="V188" s="4"/>
      <c r="W188" s="4"/>
      <c r="X188" s="4"/>
      <c r="Y188" s="4"/>
      <c r="Z188" s="4"/>
      <c r="AA188" s="4"/>
      <c r="AB188" s="4"/>
    </row>
    <row r="189" spans="2:28" ht="23.25" customHeight="1">
      <c r="B189" s="134" t="s">
        <v>472</v>
      </c>
      <c r="C189" s="14">
        <f t="shared" si="2"/>
        <v>37</v>
      </c>
      <c r="D189" s="137">
        <f>IF(ISBLANK('Kickoff Case'!E102),"",'Kickoff Case'!E102)</f>
        <v>96</v>
      </c>
      <c r="E189" s="134" cm="1">
        <f t="array" ref="E189">INDEX('Kickoff Case'!D:D,_xlfn.XMATCH('Graded Answers'!C189,'Kickoff Case'!B:B))</f>
        <v>2</v>
      </c>
      <c r="F189" s="4"/>
      <c r="G189" s="135"/>
      <c r="H189" s="4"/>
      <c r="I189" s="4"/>
      <c r="J189" s="4"/>
      <c r="K189" s="4"/>
      <c r="L189" s="4"/>
      <c r="M189" s="4"/>
      <c r="N189" s="4"/>
      <c r="O189" s="4"/>
      <c r="P189" s="4"/>
      <c r="Q189" s="4"/>
      <c r="R189" s="4"/>
      <c r="S189" s="4"/>
      <c r="T189" s="4"/>
      <c r="U189" s="4"/>
      <c r="V189" s="4"/>
      <c r="W189" s="4"/>
      <c r="X189" s="4"/>
      <c r="Y189" s="4"/>
      <c r="Z189" s="4"/>
      <c r="AA189" s="4"/>
      <c r="AB189" s="4"/>
    </row>
    <row r="190" spans="2:28" ht="23.25" customHeight="1">
      <c r="B190" s="134" t="s">
        <v>472</v>
      </c>
      <c r="C190" s="14">
        <f t="shared" si="2"/>
        <v>38</v>
      </c>
      <c r="D190" s="137">
        <f>IF(ISBLANK('Kickoff Case'!E103),"",'Kickoff Case'!E103)</f>
        <v>138</v>
      </c>
      <c r="E190" s="134" cm="1">
        <f t="array" ref="E190">INDEX('Kickoff Case'!D:D,_xlfn.XMATCH('Graded Answers'!C190,'Kickoff Case'!B:B))</f>
        <v>2</v>
      </c>
      <c r="F190" s="4"/>
      <c r="G190" s="135"/>
      <c r="H190" s="4"/>
      <c r="I190" s="4"/>
      <c r="J190" s="4"/>
      <c r="K190" s="4"/>
      <c r="L190" s="4"/>
      <c r="M190" s="4"/>
      <c r="N190" s="4"/>
      <c r="O190" s="4"/>
      <c r="P190" s="4"/>
      <c r="Q190" s="4"/>
      <c r="R190" s="4"/>
      <c r="S190" s="4"/>
      <c r="T190" s="4"/>
      <c r="U190" s="4"/>
      <c r="V190" s="4"/>
      <c r="W190" s="4"/>
      <c r="X190" s="4"/>
      <c r="Y190" s="4"/>
      <c r="Z190" s="4"/>
      <c r="AA190" s="4"/>
      <c r="AB190" s="4"/>
    </row>
    <row r="191" spans="2:28" ht="23.25" customHeight="1">
      <c r="B191" s="134" t="s">
        <v>472</v>
      </c>
      <c r="C191" s="14">
        <f t="shared" si="2"/>
        <v>39</v>
      </c>
      <c r="D191" s="137">
        <f>IF(ISBLANK('Kickoff Case'!E104),"",'Kickoff Case'!E104)</f>
        <v>125</v>
      </c>
      <c r="E191" s="134" cm="1">
        <f t="array" ref="E191">INDEX('Kickoff Case'!D:D,_xlfn.XMATCH('Graded Answers'!C191,'Kickoff Case'!B:B))</f>
        <v>2</v>
      </c>
      <c r="F191" s="4"/>
      <c r="G191" s="135"/>
      <c r="H191" s="4"/>
      <c r="I191" s="4"/>
      <c r="J191" s="4"/>
      <c r="K191" s="4"/>
      <c r="L191" s="4"/>
      <c r="M191" s="4"/>
      <c r="N191" s="4"/>
      <c r="O191" s="4"/>
      <c r="P191" s="4"/>
      <c r="Q191" s="4"/>
      <c r="R191" s="4"/>
      <c r="S191" s="4"/>
      <c r="T191" s="4"/>
      <c r="U191" s="4"/>
      <c r="V191" s="4"/>
      <c r="W191" s="4"/>
      <c r="X191" s="4"/>
      <c r="Y191" s="4"/>
      <c r="Z191" s="4"/>
      <c r="AA191" s="4"/>
      <c r="AB191" s="4"/>
    </row>
    <row r="192" spans="2:28" ht="23.25" customHeight="1">
      <c r="B192" s="134" t="s">
        <v>472</v>
      </c>
      <c r="C192" s="14">
        <f t="shared" si="2"/>
        <v>40</v>
      </c>
      <c r="D192" s="137">
        <f>IF(ISBLANK('Kickoff Case'!E105),"",'Kickoff Case'!E105)</f>
        <v>126</v>
      </c>
      <c r="E192" s="134" cm="1">
        <f t="array" ref="E192">INDEX('Kickoff Case'!D:D,_xlfn.XMATCH('Graded Answers'!C192,'Kickoff Case'!B:B))</f>
        <v>2</v>
      </c>
      <c r="F192" s="4"/>
      <c r="G192" s="135"/>
      <c r="H192" s="4"/>
      <c r="I192" s="4"/>
      <c r="J192" s="4"/>
      <c r="K192" s="4"/>
      <c r="L192" s="4"/>
      <c r="M192" s="4"/>
      <c r="N192" s="4"/>
      <c r="O192" s="4"/>
      <c r="P192" s="4"/>
      <c r="Q192" s="4"/>
      <c r="R192" s="4"/>
      <c r="S192" s="4"/>
      <c r="T192" s="4"/>
      <c r="U192" s="4"/>
      <c r="V192" s="4"/>
      <c r="W192" s="4"/>
      <c r="X192" s="4"/>
      <c r="Y192" s="4"/>
      <c r="Z192" s="4"/>
      <c r="AA192" s="4"/>
      <c r="AB192" s="4"/>
    </row>
    <row r="193" spans="2:28" ht="23.25" customHeight="1">
      <c r="B193" s="134" t="s">
        <v>472</v>
      </c>
      <c r="C193" s="14">
        <v>41</v>
      </c>
      <c r="D193" s="137">
        <f>IF(ISBLANK('Kickoff Case'!E122),"",'Kickoff Case'!E122)</f>
        <v>65</v>
      </c>
      <c r="E193" s="134" cm="1">
        <f t="array" ref="E193">INDEX('Kickoff Case'!D:D,_xlfn.XMATCH('Graded Answers'!C193,'Kickoff Case'!B:B))</f>
        <v>3</v>
      </c>
      <c r="F193" s="4"/>
      <c r="G193" s="135"/>
      <c r="H193" s="4"/>
      <c r="I193" s="4"/>
      <c r="J193" s="4"/>
      <c r="K193" s="4"/>
      <c r="L193" s="4"/>
      <c r="M193" s="4"/>
      <c r="N193" s="4"/>
      <c r="O193" s="4"/>
      <c r="P193" s="4"/>
      <c r="Q193" s="4"/>
      <c r="R193" s="4"/>
      <c r="S193" s="4"/>
      <c r="T193" s="4"/>
      <c r="U193" s="4"/>
      <c r="V193" s="4"/>
      <c r="W193" s="4"/>
      <c r="X193" s="4"/>
      <c r="Y193" s="4"/>
      <c r="Z193" s="4"/>
      <c r="AA193" s="4"/>
      <c r="AB193" s="4"/>
    </row>
    <row r="194" spans="2:28" ht="23.25" customHeight="1">
      <c r="B194" s="134" t="s">
        <v>472</v>
      </c>
      <c r="C194" s="14">
        <f t="shared" ref="C194:C212" si="3">C193+1</f>
        <v>42</v>
      </c>
      <c r="D194" s="137">
        <f>IF(ISBLANK('Kickoff Case'!E123),"",'Kickoff Case'!E123)</f>
        <v>23</v>
      </c>
      <c r="E194" s="134" cm="1">
        <f t="array" ref="E194">INDEX('Kickoff Case'!D:D,_xlfn.XMATCH('Graded Answers'!C194,'Kickoff Case'!B:B))</f>
        <v>3</v>
      </c>
      <c r="F194" s="4"/>
      <c r="G194" s="135"/>
      <c r="H194" s="4"/>
      <c r="I194" s="4"/>
      <c r="J194" s="4"/>
      <c r="K194" s="4"/>
      <c r="L194" s="4"/>
      <c r="M194" s="4"/>
      <c r="N194" s="4"/>
      <c r="O194" s="4"/>
      <c r="P194" s="4"/>
      <c r="Q194" s="4"/>
      <c r="R194" s="4"/>
      <c r="S194" s="4"/>
      <c r="T194" s="4"/>
      <c r="U194" s="4"/>
      <c r="V194" s="4"/>
      <c r="W194" s="4"/>
      <c r="X194" s="4"/>
      <c r="Y194" s="4"/>
      <c r="Z194" s="4"/>
      <c r="AA194" s="4"/>
      <c r="AB194" s="4"/>
    </row>
    <row r="195" spans="2:28" ht="23.25" customHeight="1">
      <c r="B195" s="134" t="s">
        <v>472</v>
      </c>
      <c r="C195" s="14">
        <f t="shared" si="3"/>
        <v>43</v>
      </c>
      <c r="D195" s="137">
        <f>IF(ISBLANK('Kickoff Case'!E124),"",'Kickoff Case'!E124)</f>
        <v>35</v>
      </c>
      <c r="E195" s="134" cm="1">
        <f t="array" ref="E195">INDEX('Kickoff Case'!D:D,_xlfn.XMATCH('Graded Answers'!C195,'Kickoff Case'!B:B))</f>
        <v>3</v>
      </c>
      <c r="F195" s="4"/>
      <c r="G195" s="135"/>
      <c r="H195" s="4"/>
      <c r="I195" s="4"/>
      <c r="J195" s="4"/>
      <c r="K195" s="4"/>
      <c r="L195" s="4"/>
      <c r="M195" s="4"/>
      <c r="N195" s="4"/>
      <c r="O195" s="4"/>
      <c r="P195" s="4"/>
      <c r="Q195" s="4"/>
      <c r="R195" s="4"/>
      <c r="S195" s="4"/>
      <c r="T195" s="4"/>
      <c r="U195" s="4"/>
      <c r="V195" s="4"/>
      <c r="W195" s="4"/>
      <c r="X195" s="4"/>
      <c r="Y195" s="4"/>
      <c r="Z195" s="4"/>
      <c r="AA195" s="4"/>
      <c r="AB195" s="4"/>
    </row>
    <row r="196" spans="2:28" ht="23.25" customHeight="1">
      <c r="B196" s="134" t="s">
        <v>472</v>
      </c>
      <c r="C196" s="14">
        <f t="shared" si="3"/>
        <v>44</v>
      </c>
      <c r="D196" s="137">
        <f>IF(ISBLANK('Kickoff Case'!E125),"",'Kickoff Case'!E125)</f>
        <v>54</v>
      </c>
      <c r="E196" s="134" cm="1">
        <f t="array" ref="E196">INDEX('Kickoff Case'!D:D,_xlfn.XMATCH('Graded Answers'!C196,'Kickoff Case'!B:B))</f>
        <v>3</v>
      </c>
      <c r="F196" s="4"/>
      <c r="G196" s="135"/>
      <c r="H196" s="4"/>
      <c r="I196" s="4"/>
      <c r="J196" s="4"/>
      <c r="K196" s="4"/>
      <c r="L196" s="4"/>
      <c r="M196" s="4"/>
      <c r="N196" s="4"/>
      <c r="O196" s="4"/>
      <c r="P196" s="4"/>
      <c r="Q196" s="4"/>
      <c r="R196" s="4"/>
      <c r="S196" s="4"/>
      <c r="T196" s="4"/>
      <c r="U196" s="4"/>
      <c r="V196" s="4"/>
      <c r="W196" s="4"/>
      <c r="X196" s="4"/>
      <c r="Y196" s="4"/>
      <c r="Z196" s="4"/>
      <c r="AA196" s="4"/>
      <c r="AB196" s="4"/>
    </row>
    <row r="197" spans="2:28" ht="23.25" customHeight="1">
      <c r="B197" s="134" t="s">
        <v>472</v>
      </c>
      <c r="C197" s="14">
        <f t="shared" si="3"/>
        <v>45</v>
      </c>
      <c r="D197" s="137">
        <f>IF(ISBLANK('Kickoff Case'!E126),"",'Kickoff Case'!E126)</f>
        <v>35</v>
      </c>
      <c r="E197" s="134" cm="1">
        <f t="array" ref="E197">INDEX('Kickoff Case'!D:D,_xlfn.XMATCH('Graded Answers'!C197,'Kickoff Case'!B:B))</f>
        <v>3</v>
      </c>
      <c r="F197" s="4"/>
      <c r="G197" s="135"/>
      <c r="H197" s="4"/>
      <c r="I197" s="4"/>
      <c r="J197" s="4"/>
      <c r="K197" s="4"/>
      <c r="L197" s="4"/>
      <c r="M197" s="4"/>
      <c r="N197" s="4"/>
      <c r="O197" s="4"/>
      <c r="P197" s="4"/>
      <c r="Q197" s="4"/>
      <c r="R197" s="4"/>
      <c r="S197" s="4"/>
      <c r="T197" s="4"/>
      <c r="U197" s="4"/>
      <c r="V197" s="4"/>
      <c r="W197" s="4"/>
      <c r="X197" s="4"/>
      <c r="Y197" s="4"/>
      <c r="Z197" s="4"/>
      <c r="AA197" s="4"/>
      <c r="AB197" s="4"/>
    </row>
    <row r="198" spans="2:28" ht="23.25" customHeight="1">
      <c r="B198" s="134" t="s">
        <v>472</v>
      </c>
      <c r="C198" s="14">
        <f t="shared" si="3"/>
        <v>46</v>
      </c>
      <c r="D198" s="137">
        <f>IF(ISBLANK('Kickoff Case'!E127),"",'Kickoff Case'!E127)</f>
        <v>63</v>
      </c>
      <c r="E198" s="134" cm="1">
        <f t="array" ref="E198">INDEX('Kickoff Case'!D:D,_xlfn.XMATCH('Graded Answers'!C198,'Kickoff Case'!B:B))</f>
        <v>3</v>
      </c>
      <c r="F198" s="4"/>
      <c r="G198" s="135"/>
      <c r="H198" s="4"/>
      <c r="I198" s="4"/>
      <c r="J198" s="4"/>
      <c r="K198" s="4"/>
      <c r="L198" s="4"/>
      <c r="M198" s="4"/>
      <c r="N198" s="4"/>
      <c r="O198" s="4"/>
      <c r="P198" s="4"/>
      <c r="Q198" s="4"/>
      <c r="R198" s="4"/>
      <c r="S198" s="4"/>
      <c r="T198" s="4"/>
      <c r="U198" s="4"/>
      <c r="V198" s="4"/>
      <c r="W198" s="4"/>
      <c r="X198" s="4"/>
      <c r="Y198" s="4"/>
      <c r="Z198" s="4"/>
      <c r="AA198" s="4"/>
      <c r="AB198" s="4"/>
    </row>
    <row r="199" spans="2:28" ht="23.25" customHeight="1">
      <c r="B199" s="134" t="s">
        <v>472</v>
      </c>
      <c r="C199" s="14">
        <f t="shared" si="3"/>
        <v>47</v>
      </c>
      <c r="D199" s="137">
        <f>IF(ISBLANK('Kickoff Case'!E128),"",'Kickoff Case'!E128)</f>
        <v>53</v>
      </c>
      <c r="E199" s="134" cm="1">
        <f t="array" ref="E199">INDEX('Kickoff Case'!D:D,_xlfn.XMATCH('Graded Answers'!C199,'Kickoff Case'!B:B))</f>
        <v>3</v>
      </c>
      <c r="F199" s="4"/>
      <c r="G199" s="135"/>
      <c r="H199" s="4"/>
      <c r="I199" s="4"/>
      <c r="J199" s="4"/>
      <c r="K199" s="4"/>
      <c r="L199" s="4"/>
      <c r="M199" s="4"/>
      <c r="N199" s="4"/>
      <c r="O199" s="4"/>
      <c r="P199" s="4"/>
      <c r="Q199" s="4"/>
      <c r="R199" s="4"/>
      <c r="S199" s="4"/>
      <c r="T199" s="4"/>
      <c r="U199" s="4"/>
      <c r="V199" s="4"/>
      <c r="W199" s="4"/>
      <c r="X199" s="4"/>
      <c r="Y199" s="4"/>
      <c r="Z199" s="4"/>
      <c r="AA199" s="4"/>
      <c r="AB199" s="4"/>
    </row>
    <row r="200" spans="2:28" ht="23.25" customHeight="1">
      <c r="B200" s="134" t="s">
        <v>472</v>
      </c>
      <c r="C200" s="14">
        <f t="shared" si="3"/>
        <v>48</v>
      </c>
      <c r="D200" s="137">
        <f>IF(ISBLANK('Kickoff Case'!E129),"",'Kickoff Case'!E129)</f>
        <v>68</v>
      </c>
      <c r="E200" s="134" cm="1">
        <f t="array" ref="E200">INDEX('Kickoff Case'!D:D,_xlfn.XMATCH('Graded Answers'!C200,'Kickoff Case'!B:B))</f>
        <v>3</v>
      </c>
      <c r="F200" s="4"/>
      <c r="G200" s="135"/>
      <c r="H200" s="4"/>
      <c r="I200" s="4"/>
      <c r="J200" s="4"/>
      <c r="K200" s="4"/>
      <c r="L200" s="4"/>
      <c r="M200" s="4"/>
      <c r="N200" s="4"/>
      <c r="O200" s="4"/>
      <c r="P200" s="4"/>
      <c r="Q200" s="4"/>
      <c r="R200" s="4"/>
      <c r="S200" s="4"/>
      <c r="T200" s="4"/>
      <c r="U200" s="4"/>
      <c r="V200" s="4"/>
      <c r="W200" s="4"/>
      <c r="X200" s="4"/>
      <c r="Y200" s="4"/>
      <c r="Z200" s="4"/>
      <c r="AA200" s="4"/>
      <c r="AB200" s="4"/>
    </row>
    <row r="201" spans="2:28" ht="23.25" customHeight="1">
      <c r="B201" s="134" t="s">
        <v>472</v>
      </c>
      <c r="C201" s="14">
        <f t="shared" si="3"/>
        <v>49</v>
      </c>
      <c r="D201" s="137">
        <f>IF(ISBLANK('Kickoff Case'!E130),"",'Kickoff Case'!E130)</f>
        <v>3</v>
      </c>
      <c r="E201" s="134" cm="1">
        <f t="array" ref="E201">INDEX('Kickoff Case'!D:D,_xlfn.XMATCH('Graded Answers'!C201,'Kickoff Case'!B:B))</f>
        <v>3</v>
      </c>
      <c r="F201" s="4"/>
      <c r="G201" s="135"/>
      <c r="H201" s="4"/>
      <c r="I201" s="4"/>
      <c r="J201" s="4"/>
      <c r="K201" s="4"/>
      <c r="L201" s="4"/>
      <c r="M201" s="4"/>
      <c r="N201" s="4"/>
      <c r="O201" s="4"/>
      <c r="P201" s="4"/>
      <c r="Q201" s="4"/>
      <c r="R201" s="4"/>
      <c r="S201" s="4"/>
      <c r="T201" s="4"/>
      <c r="U201" s="4"/>
      <c r="V201" s="4"/>
      <c r="W201" s="4"/>
      <c r="X201" s="4"/>
      <c r="Y201" s="4"/>
      <c r="Z201" s="4"/>
      <c r="AA201" s="4"/>
      <c r="AB201" s="4"/>
    </row>
    <row r="202" spans="2:28" ht="23.25" customHeight="1">
      <c r="B202" s="134" t="s">
        <v>472</v>
      </c>
      <c r="C202" s="14">
        <f t="shared" si="3"/>
        <v>50</v>
      </c>
      <c r="D202" s="137">
        <f>IF(ISBLANK('Kickoff Case'!E131),"",'Kickoff Case'!E131)</f>
        <v>57</v>
      </c>
      <c r="E202" s="134" cm="1">
        <f t="array" ref="E202">INDEX('Kickoff Case'!D:D,_xlfn.XMATCH('Graded Answers'!C202,'Kickoff Case'!B:B))</f>
        <v>3</v>
      </c>
      <c r="F202" s="4"/>
      <c r="G202" s="135"/>
      <c r="H202" s="4"/>
      <c r="I202" s="4"/>
      <c r="J202" s="4"/>
      <c r="K202" s="4"/>
      <c r="L202" s="4"/>
      <c r="M202" s="4"/>
      <c r="N202" s="4"/>
      <c r="O202" s="4"/>
      <c r="P202" s="4"/>
      <c r="Q202" s="4"/>
      <c r="R202" s="4"/>
      <c r="S202" s="4"/>
      <c r="T202" s="4"/>
      <c r="U202" s="4"/>
      <c r="V202" s="4"/>
      <c r="W202" s="4"/>
      <c r="X202" s="4"/>
      <c r="Y202" s="4"/>
      <c r="Z202" s="4"/>
      <c r="AA202" s="4"/>
      <c r="AB202" s="4"/>
    </row>
    <row r="203" spans="2:28" ht="23.25" customHeight="1">
      <c r="B203" s="134" t="s">
        <v>472</v>
      </c>
      <c r="C203" s="14">
        <f t="shared" si="3"/>
        <v>51</v>
      </c>
      <c r="D203" s="137">
        <f>IF(ISBLANK('Kickoff Case'!E132),"",'Kickoff Case'!E132)</f>
        <v>53</v>
      </c>
      <c r="E203" s="134" cm="1">
        <f t="array" ref="E203">INDEX('Kickoff Case'!D:D,_xlfn.XMATCH('Graded Answers'!C203,'Kickoff Case'!B:B))</f>
        <v>3</v>
      </c>
      <c r="F203" s="4"/>
      <c r="G203" s="135"/>
      <c r="H203" s="4"/>
      <c r="I203" s="4"/>
      <c r="J203" s="4"/>
      <c r="K203" s="4"/>
      <c r="L203" s="4"/>
      <c r="M203" s="4"/>
      <c r="N203" s="4"/>
      <c r="O203" s="4"/>
      <c r="P203" s="4"/>
      <c r="Q203" s="4"/>
      <c r="R203" s="4"/>
      <c r="S203" s="4"/>
      <c r="T203" s="4"/>
      <c r="U203" s="4"/>
      <c r="V203" s="4"/>
      <c r="W203" s="4"/>
      <c r="X203" s="4"/>
      <c r="Y203" s="4"/>
      <c r="Z203" s="4"/>
      <c r="AA203" s="4"/>
      <c r="AB203" s="4"/>
    </row>
    <row r="204" spans="2:28" ht="23.25" customHeight="1">
      <c r="B204" s="134" t="s">
        <v>472</v>
      </c>
      <c r="C204" s="14">
        <f t="shared" si="3"/>
        <v>52</v>
      </c>
      <c r="D204" s="137">
        <f>IF(ISBLANK('Kickoff Case'!E133),"",'Kickoff Case'!E133)</f>
        <v>48</v>
      </c>
      <c r="E204" s="134" cm="1">
        <f t="array" ref="E204">INDEX('Kickoff Case'!D:D,_xlfn.XMATCH('Graded Answers'!C204,'Kickoff Case'!B:B))</f>
        <v>3</v>
      </c>
      <c r="F204" s="4"/>
      <c r="G204" s="135"/>
      <c r="H204" s="4"/>
      <c r="I204" s="4"/>
      <c r="J204" s="4"/>
      <c r="K204" s="4"/>
      <c r="L204" s="4"/>
      <c r="M204" s="4"/>
      <c r="N204" s="4"/>
      <c r="O204" s="4"/>
      <c r="P204" s="4"/>
      <c r="Q204" s="4"/>
      <c r="R204" s="4"/>
      <c r="S204" s="4"/>
      <c r="T204" s="4"/>
      <c r="U204" s="4"/>
      <c r="V204" s="4"/>
      <c r="W204" s="4"/>
      <c r="X204" s="4"/>
      <c r="Y204" s="4"/>
      <c r="Z204" s="4"/>
      <c r="AA204" s="4"/>
      <c r="AB204" s="4"/>
    </row>
    <row r="205" spans="2:28" ht="23.25" customHeight="1">
      <c r="B205" s="134" t="s">
        <v>472</v>
      </c>
      <c r="C205" s="14">
        <f t="shared" si="3"/>
        <v>53</v>
      </c>
      <c r="D205" s="137">
        <f>IF(ISBLANK('Kickoff Case'!E134),"",'Kickoff Case'!E134)</f>
        <v>69</v>
      </c>
      <c r="E205" s="134" cm="1">
        <f t="array" ref="E205">INDEX('Kickoff Case'!D:D,_xlfn.XMATCH('Graded Answers'!C205,'Kickoff Case'!B:B))</f>
        <v>3</v>
      </c>
      <c r="F205" s="4"/>
      <c r="G205" s="135"/>
      <c r="H205" s="4"/>
      <c r="I205" s="4"/>
      <c r="J205" s="4"/>
      <c r="K205" s="4"/>
      <c r="L205" s="4"/>
      <c r="M205" s="4"/>
      <c r="N205" s="4"/>
      <c r="O205" s="4"/>
      <c r="P205" s="4"/>
      <c r="Q205" s="4"/>
      <c r="R205" s="4"/>
      <c r="S205" s="4"/>
      <c r="T205" s="4"/>
      <c r="U205" s="4"/>
      <c r="V205" s="4"/>
      <c r="W205" s="4"/>
      <c r="X205" s="4"/>
      <c r="Y205" s="4"/>
      <c r="Z205" s="4"/>
      <c r="AA205" s="4"/>
      <c r="AB205" s="4"/>
    </row>
    <row r="206" spans="2:28" ht="23.25" customHeight="1">
      <c r="B206" s="134" t="s">
        <v>472</v>
      </c>
      <c r="C206" s="14">
        <f t="shared" si="3"/>
        <v>54</v>
      </c>
      <c r="D206" s="137">
        <f>IF(ISBLANK('Kickoff Case'!E135),"",'Kickoff Case'!E135)</f>
        <v>90</v>
      </c>
      <c r="E206" s="134" cm="1">
        <f t="array" ref="E206">INDEX('Kickoff Case'!D:D,_xlfn.XMATCH('Graded Answers'!C206,'Kickoff Case'!B:B))</f>
        <v>3</v>
      </c>
      <c r="F206" s="4"/>
      <c r="G206" s="135"/>
      <c r="H206" s="4"/>
      <c r="I206" s="4"/>
      <c r="J206" s="4"/>
      <c r="K206" s="4"/>
      <c r="L206" s="4"/>
      <c r="M206" s="4"/>
      <c r="N206" s="4"/>
      <c r="O206" s="4"/>
      <c r="P206" s="4"/>
      <c r="Q206" s="4"/>
      <c r="R206" s="4"/>
      <c r="S206" s="4"/>
      <c r="T206" s="4"/>
      <c r="U206" s="4"/>
      <c r="V206" s="4"/>
      <c r="W206" s="4"/>
      <c r="X206" s="4"/>
      <c r="Y206" s="4"/>
      <c r="Z206" s="4"/>
      <c r="AA206" s="4"/>
      <c r="AB206" s="4"/>
    </row>
    <row r="207" spans="2:28" ht="23.25" customHeight="1">
      <c r="B207" s="134" t="s">
        <v>472</v>
      </c>
      <c r="C207" s="14">
        <f t="shared" si="3"/>
        <v>55</v>
      </c>
      <c r="D207" s="137">
        <f>IF(ISBLANK('Kickoff Case'!E136),"",'Kickoff Case'!E136)</f>
        <v>45</v>
      </c>
      <c r="E207" s="134" cm="1">
        <f t="array" ref="E207">INDEX('Kickoff Case'!D:D,_xlfn.XMATCH('Graded Answers'!C207,'Kickoff Case'!B:B))</f>
        <v>3</v>
      </c>
      <c r="F207" s="4"/>
      <c r="G207" s="135"/>
      <c r="H207" s="4"/>
      <c r="I207" s="4"/>
      <c r="J207" s="4"/>
      <c r="K207" s="4"/>
      <c r="L207" s="4"/>
      <c r="M207" s="4"/>
      <c r="N207" s="4"/>
      <c r="O207" s="4"/>
      <c r="P207" s="4"/>
      <c r="Q207" s="4"/>
      <c r="R207" s="4"/>
      <c r="S207" s="4"/>
      <c r="T207" s="4"/>
      <c r="U207" s="4"/>
      <c r="V207" s="4"/>
      <c r="W207" s="4"/>
      <c r="X207" s="4"/>
      <c r="Y207" s="4"/>
      <c r="Z207" s="4"/>
      <c r="AA207" s="4"/>
      <c r="AB207" s="4"/>
    </row>
    <row r="208" spans="2:28" ht="23.25" customHeight="1">
      <c r="B208" s="134" t="s">
        <v>472</v>
      </c>
      <c r="C208" s="14">
        <f t="shared" si="3"/>
        <v>56</v>
      </c>
      <c r="D208" s="137">
        <f>IF(ISBLANK('Kickoff Case'!E137),"",'Kickoff Case'!E137)</f>
        <v>51</v>
      </c>
      <c r="E208" s="134" cm="1">
        <f t="array" ref="E208">INDEX('Kickoff Case'!D:D,_xlfn.XMATCH('Graded Answers'!C208,'Kickoff Case'!B:B))</f>
        <v>3</v>
      </c>
      <c r="F208" s="4"/>
      <c r="G208" s="135"/>
      <c r="H208" s="4"/>
      <c r="I208" s="4"/>
      <c r="J208" s="4"/>
      <c r="K208" s="4"/>
      <c r="L208" s="4"/>
      <c r="M208" s="4"/>
      <c r="N208" s="4"/>
      <c r="O208" s="4"/>
      <c r="P208" s="4"/>
      <c r="Q208" s="4"/>
      <c r="R208" s="4"/>
      <c r="S208" s="4"/>
      <c r="T208" s="4"/>
      <c r="U208" s="4"/>
      <c r="V208" s="4"/>
      <c r="W208" s="4"/>
      <c r="X208" s="4"/>
      <c r="Y208" s="4"/>
      <c r="Z208" s="4"/>
      <c r="AA208" s="4"/>
      <c r="AB208" s="4"/>
    </row>
    <row r="209" spans="2:28" ht="23.25" customHeight="1">
      <c r="B209" s="134" t="s">
        <v>472</v>
      </c>
      <c r="C209" s="14">
        <f t="shared" si="3"/>
        <v>57</v>
      </c>
      <c r="D209" s="137">
        <f>IF(ISBLANK('Kickoff Case'!E138),"",'Kickoff Case'!E138)</f>
        <v>12</v>
      </c>
      <c r="E209" s="134" cm="1">
        <f t="array" ref="E209">INDEX('Kickoff Case'!D:D,_xlfn.XMATCH('Graded Answers'!C209,'Kickoff Case'!B:B))</f>
        <v>3</v>
      </c>
      <c r="F209" s="4"/>
      <c r="G209" s="135"/>
      <c r="H209" s="4"/>
      <c r="I209" s="4"/>
      <c r="J209" s="4"/>
      <c r="K209" s="4"/>
      <c r="L209" s="4"/>
      <c r="M209" s="4"/>
      <c r="N209" s="4"/>
      <c r="O209" s="4"/>
      <c r="P209" s="4"/>
      <c r="Q209" s="4"/>
      <c r="R209" s="4"/>
      <c r="S209" s="4"/>
      <c r="T209" s="4"/>
      <c r="U209" s="4"/>
      <c r="V209" s="4"/>
      <c r="W209" s="4"/>
      <c r="X209" s="4"/>
      <c r="Y209" s="4"/>
      <c r="Z209" s="4"/>
      <c r="AA209" s="4"/>
      <c r="AB209" s="4"/>
    </row>
    <row r="210" spans="2:28" ht="23.25" customHeight="1">
      <c r="B210" s="134" t="s">
        <v>472</v>
      </c>
      <c r="C210" s="14">
        <f t="shared" si="3"/>
        <v>58</v>
      </c>
      <c r="D210" s="137">
        <f>IF(ISBLANK('Kickoff Case'!E139),"",'Kickoff Case'!E139)</f>
        <v>38</v>
      </c>
      <c r="E210" s="134" cm="1">
        <f t="array" ref="E210">INDEX('Kickoff Case'!D:D,_xlfn.XMATCH('Graded Answers'!C210,'Kickoff Case'!B:B))</f>
        <v>3</v>
      </c>
      <c r="F210" s="4"/>
      <c r="G210" s="135"/>
      <c r="H210" s="4"/>
      <c r="I210" s="4"/>
      <c r="J210" s="4"/>
      <c r="K210" s="4"/>
      <c r="L210" s="4"/>
      <c r="M210" s="4"/>
      <c r="N210" s="4"/>
      <c r="O210" s="4"/>
      <c r="P210" s="4"/>
      <c r="Q210" s="4"/>
      <c r="R210" s="4"/>
      <c r="S210" s="4"/>
      <c r="T210" s="4"/>
      <c r="U210" s="4"/>
      <c r="V210" s="4"/>
      <c r="W210" s="4"/>
      <c r="X210" s="4"/>
      <c r="Y210" s="4"/>
      <c r="Z210" s="4"/>
      <c r="AA210" s="4"/>
      <c r="AB210" s="4"/>
    </row>
    <row r="211" spans="2:28" ht="23.25" customHeight="1">
      <c r="B211" s="134" t="s">
        <v>472</v>
      </c>
      <c r="C211" s="14">
        <f t="shared" si="3"/>
        <v>59</v>
      </c>
      <c r="D211" s="137">
        <f>IF(ISBLANK('Kickoff Case'!E140),"",'Kickoff Case'!E140)</f>
        <v>41</v>
      </c>
      <c r="E211" s="134" cm="1">
        <f t="array" ref="E211">INDEX('Kickoff Case'!D:D,_xlfn.XMATCH('Graded Answers'!C211,'Kickoff Case'!B:B))</f>
        <v>3</v>
      </c>
      <c r="F211" s="4"/>
      <c r="G211" s="135"/>
      <c r="H211" s="4"/>
      <c r="I211" s="4"/>
      <c r="J211" s="4"/>
      <c r="K211" s="4"/>
      <c r="L211" s="4"/>
      <c r="M211" s="4"/>
      <c r="N211" s="4"/>
      <c r="O211" s="4"/>
      <c r="P211" s="4"/>
      <c r="Q211" s="4"/>
      <c r="R211" s="4"/>
      <c r="S211" s="4"/>
      <c r="T211" s="4"/>
      <c r="U211" s="4"/>
      <c r="V211" s="4"/>
      <c r="W211" s="4"/>
      <c r="X211" s="4"/>
      <c r="Y211" s="4"/>
      <c r="Z211" s="4"/>
      <c r="AA211" s="4"/>
      <c r="AB211" s="4"/>
    </row>
    <row r="212" spans="2:28" ht="23.25" customHeight="1">
      <c r="B212" s="134" t="s">
        <v>472</v>
      </c>
      <c r="C212" s="14">
        <f t="shared" si="3"/>
        <v>60</v>
      </c>
      <c r="D212" s="137">
        <f>IF(ISBLANK('Kickoff Case'!E141),"",'Kickoff Case'!E141)</f>
        <v>8</v>
      </c>
      <c r="E212" s="134" cm="1">
        <f t="array" ref="E212">INDEX('Kickoff Case'!D:D,_xlfn.XMATCH('Graded Answers'!C212,'Kickoff Case'!B:B))</f>
        <v>3</v>
      </c>
      <c r="F212" s="4"/>
      <c r="G212" s="135"/>
      <c r="H212" s="4"/>
      <c r="I212" s="4"/>
      <c r="J212" s="4"/>
      <c r="K212" s="4"/>
      <c r="L212" s="4"/>
      <c r="M212" s="4"/>
      <c r="N212" s="4"/>
      <c r="O212" s="4"/>
      <c r="P212" s="4"/>
      <c r="Q212" s="4"/>
      <c r="R212" s="4"/>
      <c r="S212" s="4"/>
      <c r="T212" s="4"/>
      <c r="U212" s="4"/>
      <c r="V212" s="4"/>
      <c r="W212" s="4"/>
      <c r="X212" s="4"/>
      <c r="Y212" s="4"/>
      <c r="Z212" s="4"/>
      <c r="AA212" s="4"/>
      <c r="AB212" s="4"/>
    </row>
    <row r="213" spans="2:28" ht="23.25" customHeight="1">
      <c r="B213" s="134" t="s">
        <v>472</v>
      </c>
      <c r="C213" s="14">
        <v>61</v>
      </c>
      <c r="D213" s="137" t="str">
        <f ca="1">IF(ISBLANK('Kickoff Case'!E160),"",'Kickoff Case'!E160)</f>
        <v>Z17</v>
      </c>
      <c r="E213" s="134" cm="1">
        <f t="array" ref="E213">INDEX('Kickoff Case'!D:D,_xlfn.XMATCH('Graded Answers'!C213,'Kickoff Case'!B:B))</f>
        <v>4</v>
      </c>
      <c r="F213" s="4"/>
      <c r="G213" s="135"/>
      <c r="H213" s="4"/>
      <c r="I213" s="4"/>
      <c r="J213" s="4"/>
      <c r="K213" s="4"/>
      <c r="L213" s="4"/>
      <c r="M213" s="4"/>
      <c r="N213" s="4"/>
      <c r="O213" s="4"/>
      <c r="P213" s="4"/>
      <c r="Q213" s="4"/>
      <c r="R213" s="4"/>
      <c r="S213" s="4"/>
      <c r="T213" s="4"/>
      <c r="U213" s="4"/>
      <c r="V213" s="4"/>
      <c r="W213" s="4"/>
      <c r="X213" s="4"/>
      <c r="Y213" s="4"/>
      <c r="Z213" s="4"/>
      <c r="AA213" s="4"/>
      <c r="AB213" s="4"/>
    </row>
    <row r="214" spans="2:28" ht="23.25" customHeight="1">
      <c r="B214" s="134" t="s">
        <v>472</v>
      </c>
      <c r="C214" s="14">
        <f t="shared" ref="C214:C232" si="4">C213+1</f>
        <v>62</v>
      </c>
      <c r="D214" s="137" t="str">
        <f ca="1">IF(ISBLANK('Kickoff Case'!E161),"",'Kickoff Case'!E161)</f>
        <v>AX27</v>
      </c>
      <c r="E214" s="134" cm="1">
        <f t="array" ref="E214">INDEX('Kickoff Case'!D:D,_xlfn.XMATCH('Graded Answers'!C214,'Kickoff Case'!B:B))</f>
        <v>4</v>
      </c>
      <c r="F214" s="4"/>
      <c r="G214" s="135"/>
      <c r="H214" s="4"/>
      <c r="I214" s="4"/>
      <c r="J214" s="4"/>
      <c r="K214" s="4"/>
      <c r="L214" s="4"/>
      <c r="M214" s="4"/>
      <c r="N214" s="4"/>
      <c r="O214" s="4"/>
      <c r="P214" s="4"/>
      <c r="Q214" s="4"/>
      <c r="R214" s="4"/>
      <c r="S214" s="4"/>
      <c r="T214" s="4"/>
      <c r="U214" s="4"/>
      <c r="V214" s="4"/>
      <c r="W214" s="4"/>
      <c r="X214" s="4"/>
      <c r="Y214" s="4"/>
      <c r="Z214" s="4"/>
      <c r="AA214" s="4"/>
      <c r="AB214" s="4"/>
    </row>
    <row r="215" spans="2:28" ht="23.25" customHeight="1">
      <c r="B215" s="134" t="s">
        <v>472</v>
      </c>
      <c r="C215" s="14">
        <f t="shared" si="4"/>
        <v>63</v>
      </c>
      <c r="D215" s="137" t="str">
        <f ca="1">IF(ISBLANK('Kickoff Case'!E162),"",'Kickoff Case'!E162)</f>
        <v>Y16</v>
      </c>
      <c r="E215" s="134" cm="1">
        <f t="array" ref="E215">INDEX('Kickoff Case'!D:D,_xlfn.XMATCH('Graded Answers'!C215,'Kickoff Case'!B:B))</f>
        <v>4</v>
      </c>
      <c r="F215" s="4"/>
      <c r="G215" s="135"/>
      <c r="H215" s="4"/>
      <c r="I215" s="4"/>
      <c r="J215" s="4"/>
      <c r="K215" s="4"/>
      <c r="L215" s="4"/>
      <c r="M215" s="4"/>
      <c r="N215" s="4"/>
      <c r="O215" s="4"/>
      <c r="P215" s="4"/>
      <c r="Q215" s="4"/>
      <c r="R215" s="4"/>
      <c r="S215" s="4"/>
      <c r="T215" s="4"/>
      <c r="U215" s="4"/>
      <c r="V215" s="4"/>
      <c r="W215" s="4"/>
      <c r="X215" s="4"/>
      <c r="Y215" s="4"/>
      <c r="Z215" s="4"/>
      <c r="AA215" s="4"/>
      <c r="AB215" s="4"/>
    </row>
    <row r="216" spans="2:28" ht="23.25" customHeight="1">
      <c r="B216" s="134" t="s">
        <v>472</v>
      </c>
      <c r="C216" s="14">
        <f t="shared" si="4"/>
        <v>64</v>
      </c>
      <c r="D216" s="137" t="str">
        <f ca="1">IF(ISBLANK('Kickoff Case'!E163),"",'Kickoff Case'!E163)</f>
        <v>X13</v>
      </c>
      <c r="E216" s="134" cm="1">
        <f t="array" ref="E216">INDEX('Kickoff Case'!D:D,_xlfn.XMATCH('Graded Answers'!C216,'Kickoff Case'!B:B))</f>
        <v>4</v>
      </c>
      <c r="F216" s="4"/>
      <c r="G216" s="135"/>
      <c r="H216" s="4"/>
      <c r="I216" s="4"/>
      <c r="J216" s="4"/>
      <c r="K216" s="4"/>
      <c r="L216" s="4"/>
      <c r="M216" s="4"/>
      <c r="N216" s="4"/>
      <c r="O216" s="4"/>
      <c r="P216" s="4"/>
      <c r="Q216" s="4"/>
      <c r="R216" s="4"/>
      <c r="S216" s="4"/>
      <c r="T216" s="4"/>
      <c r="U216" s="4"/>
      <c r="V216" s="4"/>
      <c r="W216" s="4"/>
      <c r="X216" s="4"/>
      <c r="Y216" s="4"/>
      <c r="Z216" s="4"/>
      <c r="AA216" s="4"/>
      <c r="AB216" s="4"/>
    </row>
    <row r="217" spans="2:28" ht="23.25" customHeight="1">
      <c r="B217" s="134" t="s">
        <v>472</v>
      </c>
      <c r="C217" s="14">
        <f t="shared" si="4"/>
        <v>65</v>
      </c>
      <c r="D217" s="137" t="str">
        <f ca="1">IF(ISBLANK('Kickoff Case'!E164),"",'Kickoff Case'!E164)</f>
        <v>AW27</v>
      </c>
      <c r="E217" s="134" cm="1">
        <f t="array" ref="E217">INDEX('Kickoff Case'!D:D,_xlfn.XMATCH('Graded Answers'!C217,'Kickoff Case'!B:B))</f>
        <v>4</v>
      </c>
      <c r="F217" s="4"/>
      <c r="G217" s="135"/>
      <c r="H217" s="4"/>
      <c r="I217" s="4"/>
      <c r="J217" s="4"/>
      <c r="K217" s="4"/>
      <c r="L217" s="4"/>
      <c r="M217" s="4"/>
      <c r="N217" s="4"/>
      <c r="O217" s="4"/>
      <c r="P217" s="4"/>
      <c r="Q217" s="4"/>
      <c r="R217" s="4"/>
      <c r="S217" s="4"/>
      <c r="T217" s="4"/>
      <c r="U217" s="4"/>
      <c r="V217" s="4"/>
      <c r="W217" s="4"/>
      <c r="X217" s="4"/>
      <c r="Y217" s="4"/>
      <c r="Z217" s="4"/>
      <c r="AA217" s="4"/>
      <c r="AB217" s="4"/>
    </row>
    <row r="218" spans="2:28" ht="23.25" customHeight="1">
      <c r="B218" s="134" t="s">
        <v>472</v>
      </c>
      <c r="C218" s="14">
        <f t="shared" si="4"/>
        <v>66</v>
      </c>
      <c r="D218" s="137" t="str">
        <f ca="1">IF(ISBLANK('Kickoff Case'!E165),"",'Kickoff Case'!E165)</f>
        <v>BL20</v>
      </c>
      <c r="E218" s="134" cm="1">
        <f t="array" ref="E218">INDEX('Kickoff Case'!D:D,_xlfn.XMATCH('Graded Answers'!C218,'Kickoff Case'!B:B))</f>
        <v>4</v>
      </c>
      <c r="F218" s="4"/>
      <c r="G218" s="135"/>
      <c r="H218" s="4"/>
      <c r="I218" s="4"/>
      <c r="J218" s="4"/>
      <c r="K218" s="4"/>
      <c r="L218" s="4"/>
      <c r="M218" s="4"/>
      <c r="N218" s="4"/>
      <c r="O218" s="4"/>
      <c r="P218" s="4"/>
      <c r="Q218" s="4"/>
      <c r="R218" s="4"/>
      <c r="S218" s="4"/>
      <c r="T218" s="4"/>
      <c r="U218" s="4"/>
      <c r="V218" s="4"/>
      <c r="W218" s="4"/>
      <c r="X218" s="4"/>
      <c r="Y218" s="4"/>
      <c r="Z218" s="4"/>
      <c r="AA218" s="4"/>
      <c r="AB218" s="4"/>
    </row>
    <row r="219" spans="2:28" ht="23.25" customHeight="1">
      <c r="B219" s="134" t="s">
        <v>472</v>
      </c>
      <c r="C219" s="14">
        <f t="shared" si="4"/>
        <v>67</v>
      </c>
      <c r="D219" s="137" t="str">
        <f ca="1">IF(ISBLANK('Kickoff Case'!E166),"",'Kickoff Case'!E166)</f>
        <v>AH22</v>
      </c>
      <c r="E219" s="134" cm="1">
        <f t="array" ref="E219">INDEX('Kickoff Case'!D:D,_xlfn.XMATCH('Graded Answers'!C219,'Kickoff Case'!B:B))</f>
        <v>4</v>
      </c>
      <c r="F219" s="4"/>
      <c r="G219" s="135"/>
      <c r="H219" s="4"/>
      <c r="I219" s="4"/>
      <c r="J219" s="4"/>
      <c r="K219" s="4"/>
      <c r="L219" s="4"/>
      <c r="M219" s="4"/>
      <c r="N219" s="4"/>
      <c r="O219" s="4"/>
      <c r="P219" s="4"/>
      <c r="Q219" s="4"/>
      <c r="R219" s="4"/>
      <c r="S219" s="4"/>
      <c r="T219" s="4"/>
      <c r="U219" s="4"/>
      <c r="V219" s="4"/>
      <c r="W219" s="4"/>
      <c r="X219" s="4"/>
      <c r="Y219" s="4"/>
      <c r="Z219" s="4"/>
      <c r="AA219" s="4"/>
      <c r="AB219" s="4"/>
    </row>
    <row r="220" spans="2:28" ht="23.25" customHeight="1">
      <c r="B220" s="134" t="s">
        <v>472</v>
      </c>
      <c r="C220" s="14">
        <f t="shared" si="4"/>
        <v>68</v>
      </c>
      <c r="D220" s="137" t="str">
        <f ca="1">IF(ISBLANK('Kickoff Case'!E167),"",'Kickoff Case'!E167)</f>
        <v>AY19</v>
      </c>
      <c r="E220" s="134" cm="1">
        <f t="array" ref="E220">INDEX('Kickoff Case'!D:D,_xlfn.XMATCH('Graded Answers'!C220,'Kickoff Case'!B:B))</f>
        <v>4</v>
      </c>
      <c r="F220" s="4"/>
      <c r="G220" s="135"/>
      <c r="H220" s="4"/>
      <c r="I220" s="4"/>
      <c r="J220" s="4"/>
      <c r="K220" s="4"/>
      <c r="L220" s="4"/>
      <c r="M220" s="4"/>
      <c r="N220" s="4"/>
      <c r="O220" s="4"/>
      <c r="P220" s="4"/>
      <c r="Q220" s="4"/>
      <c r="R220" s="4"/>
      <c r="S220" s="4"/>
      <c r="T220" s="4"/>
      <c r="U220" s="4"/>
      <c r="V220" s="4"/>
      <c r="W220" s="4"/>
      <c r="X220" s="4"/>
      <c r="Y220" s="4"/>
      <c r="Z220" s="4"/>
      <c r="AA220" s="4"/>
      <c r="AB220" s="4"/>
    </row>
    <row r="221" spans="2:28" ht="23.25" customHeight="1">
      <c r="B221" s="134" t="s">
        <v>472</v>
      </c>
      <c r="C221" s="14">
        <f t="shared" si="4"/>
        <v>69</v>
      </c>
      <c r="D221" s="137" t="str">
        <f ca="1">IF(ISBLANK('Kickoff Case'!E168),"",'Kickoff Case'!E168)</f>
        <v>E8</v>
      </c>
      <c r="E221" s="134" cm="1">
        <f t="array" ref="E221">INDEX('Kickoff Case'!D:D,_xlfn.XMATCH('Graded Answers'!C221,'Kickoff Case'!B:B))</f>
        <v>4</v>
      </c>
      <c r="F221" s="4"/>
      <c r="G221" s="135"/>
      <c r="H221" s="4"/>
      <c r="I221" s="4"/>
      <c r="J221" s="4"/>
      <c r="K221" s="4"/>
      <c r="L221" s="4"/>
      <c r="M221" s="4"/>
      <c r="N221" s="4"/>
      <c r="O221" s="4"/>
      <c r="P221" s="4"/>
      <c r="Q221" s="4"/>
      <c r="R221" s="4"/>
      <c r="S221" s="4"/>
      <c r="T221" s="4"/>
      <c r="U221" s="4"/>
      <c r="V221" s="4"/>
      <c r="W221" s="4"/>
      <c r="X221" s="4"/>
      <c r="Y221" s="4"/>
      <c r="Z221" s="4"/>
      <c r="AA221" s="4"/>
      <c r="AB221" s="4"/>
    </row>
    <row r="222" spans="2:28" ht="23.25" customHeight="1">
      <c r="B222" s="134" t="s">
        <v>472</v>
      </c>
      <c r="C222" s="14">
        <f t="shared" si="4"/>
        <v>70</v>
      </c>
      <c r="D222" s="137" t="str">
        <f ca="1">IF(ISBLANK('Kickoff Case'!E169),"",'Kickoff Case'!E169)</f>
        <v>AA25</v>
      </c>
      <c r="E222" s="134" cm="1">
        <f t="array" ref="E222">INDEX('Kickoff Case'!D:D,_xlfn.XMATCH('Graded Answers'!C222,'Kickoff Case'!B:B))</f>
        <v>4</v>
      </c>
      <c r="F222" s="4"/>
      <c r="G222" s="135"/>
      <c r="H222" s="4"/>
      <c r="I222" s="4"/>
      <c r="J222" s="4"/>
      <c r="K222" s="4"/>
      <c r="L222" s="4"/>
      <c r="M222" s="4"/>
      <c r="N222" s="4"/>
      <c r="O222" s="4"/>
      <c r="P222" s="4"/>
      <c r="Q222" s="4"/>
      <c r="R222" s="4"/>
      <c r="S222" s="4"/>
      <c r="T222" s="4"/>
      <c r="U222" s="4"/>
      <c r="V222" s="4"/>
      <c r="W222" s="4"/>
      <c r="X222" s="4"/>
      <c r="Y222" s="4"/>
      <c r="Z222" s="4"/>
      <c r="AA222" s="4"/>
      <c r="AB222" s="4"/>
    </row>
    <row r="223" spans="2:28" ht="23.25" customHeight="1">
      <c r="B223" s="134" t="s">
        <v>472</v>
      </c>
      <c r="C223" s="14">
        <f t="shared" si="4"/>
        <v>71</v>
      </c>
      <c r="D223" s="137" t="str">
        <f ca="1">IF(ISBLANK('Kickoff Case'!E170),"",'Kickoff Case'!E170)</f>
        <v>BA10</v>
      </c>
      <c r="E223" s="134" cm="1">
        <f t="array" ref="E223">INDEX('Kickoff Case'!D:D,_xlfn.XMATCH('Graded Answers'!C223,'Kickoff Case'!B:B))</f>
        <v>4</v>
      </c>
      <c r="F223" s="4"/>
      <c r="G223" s="135"/>
      <c r="H223" s="4"/>
      <c r="I223" s="4"/>
      <c r="J223" s="4"/>
      <c r="K223" s="4"/>
      <c r="L223" s="4"/>
      <c r="M223" s="4"/>
      <c r="N223" s="4"/>
      <c r="O223" s="4"/>
      <c r="P223" s="4"/>
      <c r="Q223" s="4"/>
      <c r="R223" s="4"/>
      <c r="S223" s="4"/>
      <c r="T223" s="4"/>
      <c r="U223" s="4"/>
      <c r="V223" s="4"/>
      <c r="W223" s="4"/>
      <c r="X223" s="4"/>
      <c r="Y223" s="4"/>
      <c r="Z223" s="4"/>
      <c r="AA223" s="4"/>
      <c r="AB223" s="4"/>
    </row>
    <row r="224" spans="2:28" ht="23.25" customHeight="1">
      <c r="B224" s="134" t="s">
        <v>472</v>
      </c>
      <c r="C224" s="14">
        <f t="shared" si="4"/>
        <v>72</v>
      </c>
      <c r="D224" s="137" t="str">
        <f ca="1">IF(ISBLANK('Kickoff Case'!E171),"",'Kickoff Case'!E171)</f>
        <v>AE9</v>
      </c>
      <c r="E224" s="134" cm="1">
        <f t="array" ref="E224">INDEX('Kickoff Case'!D:D,_xlfn.XMATCH('Graded Answers'!C224,'Kickoff Case'!B:B))</f>
        <v>4</v>
      </c>
      <c r="F224" s="4"/>
      <c r="G224" s="135"/>
      <c r="H224" s="4"/>
      <c r="I224" s="4"/>
      <c r="J224" s="4"/>
      <c r="K224" s="4"/>
      <c r="L224" s="4"/>
      <c r="M224" s="4"/>
      <c r="N224" s="4"/>
      <c r="O224" s="4"/>
      <c r="P224" s="4"/>
      <c r="Q224" s="4"/>
      <c r="R224" s="4"/>
      <c r="S224" s="4"/>
      <c r="T224" s="4"/>
      <c r="U224" s="4"/>
      <c r="V224" s="4"/>
      <c r="W224" s="4"/>
      <c r="X224" s="4"/>
      <c r="Y224" s="4"/>
      <c r="Z224" s="4"/>
      <c r="AA224" s="4"/>
      <c r="AB224" s="4"/>
    </row>
    <row r="225" spans="2:28" ht="23.25" customHeight="1">
      <c r="B225" s="134" t="s">
        <v>472</v>
      </c>
      <c r="C225" s="14">
        <f t="shared" si="4"/>
        <v>73</v>
      </c>
      <c r="D225" s="137" t="str">
        <f ca="1">IF(ISBLANK('Kickoff Case'!E172),"",'Kickoff Case'!E172)</f>
        <v>E19</v>
      </c>
      <c r="E225" s="134" cm="1">
        <f t="array" ref="E225">INDEX('Kickoff Case'!D:D,_xlfn.XMATCH('Graded Answers'!C225,'Kickoff Case'!B:B))</f>
        <v>4</v>
      </c>
      <c r="F225" s="4"/>
      <c r="G225" s="135"/>
      <c r="H225" s="4"/>
      <c r="I225" s="4"/>
      <c r="J225" s="4"/>
      <c r="K225" s="4"/>
      <c r="L225" s="4"/>
      <c r="M225" s="4"/>
      <c r="N225" s="4"/>
      <c r="O225" s="4"/>
      <c r="P225" s="4"/>
      <c r="Q225" s="4"/>
      <c r="R225" s="4"/>
      <c r="S225" s="4"/>
      <c r="T225" s="4"/>
      <c r="U225" s="4"/>
      <c r="V225" s="4"/>
      <c r="W225" s="4"/>
      <c r="X225" s="4"/>
      <c r="Y225" s="4"/>
      <c r="Z225" s="4"/>
      <c r="AA225" s="4"/>
      <c r="AB225" s="4"/>
    </row>
    <row r="226" spans="2:28" ht="23.25" customHeight="1">
      <c r="B226" s="134" t="s">
        <v>472</v>
      </c>
      <c r="C226" s="14">
        <f t="shared" si="4"/>
        <v>74</v>
      </c>
      <c r="D226" s="137" t="str">
        <f ca="1">IF(ISBLANK('Kickoff Case'!E173),"",'Kickoff Case'!E173)</f>
        <v>AS22</v>
      </c>
      <c r="E226" s="134" cm="1">
        <f t="array" ref="E226">INDEX('Kickoff Case'!D:D,_xlfn.XMATCH('Graded Answers'!C226,'Kickoff Case'!B:B))</f>
        <v>4</v>
      </c>
      <c r="F226" s="4"/>
      <c r="G226" s="135"/>
      <c r="H226" s="4"/>
      <c r="I226" s="4"/>
      <c r="J226" s="4"/>
      <c r="K226" s="4"/>
      <c r="L226" s="4"/>
      <c r="M226" s="4"/>
      <c r="N226" s="4"/>
      <c r="O226" s="4"/>
      <c r="P226" s="4"/>
      <c r="Q226" s="4"/>
      <c r="R226" s="4"/>
      <c r="S226" s="4"/>
      <c r="T226" s="4"/>
      <c r="U226" s="4"/>
      <c r="V226" s="4"/>
      <c r="W226" s="4"/>
      <c r="X226" s="4"/>
      <c r="Y226" s="4"/>
      <c r="Z226" s="4"/>
      <c r="AA226" s="4"/>
      <c r="AB226" s="4"/>
    </row>
    <row r="227" spans="2:28" ht="23.25" customHeight="1">
      <c r="B227" s="134" t="s">
        <v>472</v>
      </c>
      <c r="C227" s="14">
        <f t="shared" si="4"/>
        <v>75</v>
      </c>
      <c r="D227" s="137" t="str">
        <f ca="1">IF(ISBLANK('Kickoff Case'!E174),"",'Kickoff Case'!E174)</f>
        <v>AI15</v>
      </c>
      <c r="E227" s="134" cm="1">
        <f t="array" ref="E227">INDEX('Kickoff Case'!D:D,_xlfn.XMATCH('Graded Answers'!C227,'Kickoff Case'!B:B))</f>
        <v>4</v>
      </c>
      <c r="F227" s="4"/>
      <c r="G227" s="135"/>
      <c r="H227" s="4"/>
      <c r="I227" s="4"/>
      <c r="J227" s="4"/>
      <c r="K227" s="4"/>
      <c r="L227" s="4"/>
      <c r="M227" s="4"/>
      <c r="N227" s="4"/>
      <c r="O227" s="4"/>
      <c r="P227" s="4"/>
      <c r="Q227" s="4"/>
      <c r="R227" s="4"/>
      <c r="S227" s="4"/>
      <c r="T227" s="4"/>
      <c r="U227" s="4"/>
      <c r="V227" s="4"/>
      <c r="W227" s="4"/>
      <c r="X227" s="4"/>
      <c r="Y227" s="4"/>
      <c r="Z227" s="4"/>
      <c r="AA227" s="4"/>
      <c r="AB227" s="4"/>
    </row>
    <row r="228" spans="2:28" ht="23.25" customHeight="1">
      <c r="B228" s="134" t="s">
        <v>472</v>
      </c>
      <c r="C228" s="14">
        <f t="shared" si="4"/>
        <v>76</v>
      </c>
      <c r="D228" s="137" t="str">
        <f ca="1">IF(ISBLANK('Kickoff Case'!E175),"",'Kickoff Case'!E175)</f>
        <v>BL11</v>
      </c>
      <c r="E228" s="134" cm="1">
        <f t="array" ref="E228">INDEX('Kickoff Case'!D:D,_xlfn.XMATCH('Graded Answers'!C228,'Kickoff Case'!B:B))</f>
        <v>4</v>
      </c>
      <c r="F228" s="4"/>
      <c r="G228" s="135"/>
      <c r="H228" s="4"/>
      <c r="I228" s="4"/>
      <c r="J228" s="4"/>
      <c r="K228" s="4"/>
      <c r="L228" s="4"/>
      <c r="M228" s="4"/>
      <c r="N228" s="4"/>
      <c r="O228" s="4"/>
      <c r="P228" s="4"/>
      <c r="Q228" s="4"/>
      <c r="R228" s="4"/>
      <c r="S228" s="4"/>
      <c r="T228" s="4"/>
      <c r="U228" s="4"/>
      <c r="V228" s="4"/>
      <c r="W228" s="4"/>
      <c r="X228" s="4"/>
      <c r="Y228" s="4"/>
      <c r="Z228" s="4"/>
      <c r="AA228" s="4"/>
      <c r="AB228" s="4"/>
    </row>
    <row r="229" spans="2:28" ht="23.25" customHeight="1">
      <c r="B229" s="134" t="s">
        <v>472</v>
      </c>
      <c r="C229" s="14">
        <f t="shared" si="4"/>
        <v>77</v>
      </c>
      <c r="D229" s="137" t="str">
        <f ca="1">IF(ISBLANK('Kickoff Case'!E176),"",'Kickoff Case'!E176)</f>
        <v>AX8</v>
      </c>
      <c r="E229" s="134" cm="1">
        <f t="array" ref="E229">INDEX('Kickoff Case'!D:D,_xlfn.XMATCH('Graded Answers'!C229,'Kickoff Case'!B:B))</f>
        <v>4</v>
      </c>
      <c r="F229" s="4"/>
      <c r="G229" s="135"/>
      <c r="H229" s="4"/>
      <c r="I229" s="4"/>
      <c r="J229" s="4"/>
      <c r="K229" s="4"/>
      <c r="L229" s="4"/>
      <c r="M229" s="4"/>
      <c r="N229" s="4"/>
      <c r="O229" s="4"/>
      <c r="P229" s="4"/>
      <c r="Q229" s="4"/>
      <c r="R229" s="4"/>
      <c r="S229" s="4"/>
      <c r="T229" s="4"/>
      <c r="U229" s="4"/>
      <c r="V229" s="4"/>
      <c r="W229" s="4"/>
      <c r="X229" s="4"/>
      <c r="Y229" s="4"/>
      <c r="Z229" s="4"/>
      <c r="AA229" s="4"/>
      <c r="AB229" s="4"/>
    </row>
    <row r="230" spans="2:28" ht="23.25" customHeight="1">
      <c r="B230" s="134" t="s">
        <v>472</v>
      </c>
      <c r="C230" s="14">
        <f t="shared" si="4"/>
        <v>78</v>
      </c>
      <c r="D230" s="137" t="str">
        <f ca="1">IF(ISBLANK('Kickoff Case'!E177),"",'Kickoff Case'!E177)</f>
        <v>X17</v>
      </c>
      <c r="E230" s="134" cm="1">
        <f t="array" ref="E230">INDEX('Kickoff Case'!D:D,_xlfn.XMATCH('Graded Answers'!C230,'Kickoff Case'!B:B))</f>
        <v>4</v>
      </c>
      <c r="F230" s="4"/>
      <c r="G230" s="135"/>
      <c r="H230" s="4"/>
      <c r="I230" s="4"/>
      <c r="J230" s="4"/>
      <c r="K230" s="4"/>
      <c r="L230" s="4"/>
      <c r="M230" s="4"/>
      <c r="N230" s="4"/>
      <c r="O230" s="4"/>
      <c r="P230" s="4"/>
      <c r="Q230" s="4"/>
      <c r="R230" s="4"/>
      <c r="S230" s="4"/>
      <c r="T230" s="4"/>
      <c r="U230" s="4"/>
      <c r="V230" s="4"/>
      <c r="W230" s="4"/>
      <c r="X230" s="4"/>
      <c r="Y230" s="4"/>
      <c r="Z230" s="4"/>
      <c r="AA230" s="4"/>
      <c r="AB230" s="4"/>
    </row>
    <row r="231" spans="2:28" ht="23.25" customHeight="1">
      <c r="B231" s="134" t="s">
        <v>472</v>
      </c>
      <c r="C231" s="14">
        <f t="shared" si="4"/>
        <v>79</v>
      </c>
      <c r="D231" s="137" t="str">
        <f ca="1">IF(ISBLANK('Kickoff Case'!E178),"",'Kickoff Case'!E178)</f>
        <v>AP17</v>
      </c>
      <c r="E231" s="134" cm="1">
        <f t="array" ref="E231">INDEX('Kickoff Case'!D:D,_xlfn.XMATCH('Graded Answers'!C231,'Kickoff Case'!B:B))</f>
        <v>4</v>
      </c>
      <c r="F231" s="4"/>
      <c r="G231" s="135"/>
      <c r="H231" s="4"/>
      <c r="I231" s="4"/>
      <c r="J231" s="4"/>
      <c r="K231" s="4"/>
      <c r="L231" s="4"/>
      <c r="M231" s="4"/>
      <c r="N231" s="4"/>
      <c r="O231" s="4"/>
      <c r="P231" s="4"/>
      <c r="Q231" s="4"/>
      <c r="R231" s="4"/>
      <c r="S231" s="4"/>
      <c r="T231" s="4"/>
      <c r="U231" s="4"/>
      <c r="V231" s="4"/>
      <c r="W231" s="4"/>
      <c r="X231" s="4"/>
      <c r="Y231" s="4"/>
      <c r="Z231" s="4"/>
      <c r="AA231" s="4"/>
      <c r="AB231" s="4"/>
    </row>
    <row r="232" spans="2:28" ht="23.25" customHeight="1">
      <c r="B232" s="134" t="s">
        <v>472</v>
      </c>
      <c r="C232" s="14">
        <f t="shared" si="4"/>
        <v>80</v>
      </c>
      <c r="D232" s="137" t="str">
        <f ca="1">IF(ISBLANK('Kickoff Case'!E179),"",'Kickoff Case'!E179)</f>
        <v>AA27</v>
      </c>
      <c r="E232" s="134" cm="1">
        <f t="array" ref="E232">INDEX('Kickoff Case'!D:D,_xlfn.XMATCH('Graded Answers'!C232,'Kickoff Case'!B:B))</f>
        <v>4</v>
      </c>
      <c r="F232" s="4"/>
      <c r="G232" s="135"/>
      <c r="H232" s="4"/>
      <c r="I232" s="4"/>
      <c r="J232" s="4"/>
      <c r="K232" s="4"/>
      <c r="L232" s="4"/>
      <c r="M232" s="4"/>
      <c r="N232" s="4"/>
      <c r="O232" s="4"/>
      <c r="P232" s="4"/>
      <c r="Q232" s="4"/>
      <c r="R232" s="4"/>
      <c r="S232" s="4"/>
      <c r="T232" s="4"/>
      <c r="U232" s="4"/>
      <c r="V232" s="4"/>
      <c r="W232" s="4"/>
      <c r="X232" s="4"/>
      <c r="Y232" s="4"/>
      <c r="Z232" s="4"/>
      <c r="AA232" s="4"/>
      <c r="AB232" s="4"/>
    </row>
    <row r="233" spans="2:28" ht="23.25" customHeight="1">
      <c r="B233" s="134" t="s">
        <v>472</v>
      </c>
      <c r="C233" s="14">
        <v>81</v>
      </c>
      <c r="D233" s="137" t="str">
        <f ca="1">IF(ISBLANK('Kickoff Case'!E195),"",'Kickoff Case'!E195)</f>
        <v>M14</v>
      </c>
      <c r="E233" s="134" cm="1">
        <f t="array" ref="E233">INDEX('Kickoff Case'!D:D,_xlfn.XMATCH('Graded Answers'!C233,'Kickoff Case'!B:B))</f>
        <v>6</v>
      </c>
      <c r="F233" s="4"/>
      <c r="G233" s="135"/>
      <c r="H233" s="4"/>
      <c r="I233" s="4"/>
      <c r="J233" s="4"/>
      <c r="K233" s="4"/>
      <c r="L233" s="4"/>
      <c r="M233" s="4"/>
      <c r="N233" s="4"/>
      <c r="O233" s="4"/>
      <c r="P233" s="4"/>
      <c r="Q233" s="4"/>
      <c r="R233" s="4"/>
      <c r="S233" s="4"/>
      <c r="T233" s="4"/>
      <c r="U233" s="4"/>
      <c r="V233" s="4"/>
      <c r="W233" s="4"/>
      <c r="X233" s="4"/>
      <c r="Y233" s="4"/>
      <c r="Z233" s="4"/>
      <c r="AA233" s="4"/>
      <c r="AB233" s="4"/>
    </row>
    <row r="234" spans="2:28" ht="23.25" customHeight="1">
      <c r="B234" s="134" t="s">
        <v>472</v>
      </c>
      <c r="C234" s="14">
        <f t="shared" ref="C234:C252" si="5">C233+1</f>
        <v>82</v>
      </c>
      <c r="D234" s="137" t="str">
        <f ca="1">IF(ISBLANK('Kickoff Case'!E196),"",'Kickoff Case'!E196)</f>
        <v>AU20</v>
      </c>
      <c r="E234" s="134" cm="1">
        <f t="array" ref="E234">INDEX('Kickoff Case'!D:D,_xlfn.XMATCH('Graded Answers'!C234,'Kickoff Case'!B:B))</f>
        <v>6</v>
      </c>
      <c r="F234" s="4"/>
      <c r="G234" s="135"/>
      <c r="H234" s="4"/>
      <c r="I234" s="4"/>
      <c r="J234" s="4"/>
      <c r="K234" s="4"/>
      <c r="L234" s="4"/>
      <c r="M234" s="4"/>
      <c r="N234" s="4"/>
      <c r="O234" s="4"/>
      <c r="P234" s="4"/>
      <c r="Q234" s="4"/>
      <c r="R234" s="4"/>
      <c r="S234" s="4"/>
      <c r="T234" s="4"/>
      <c r="U234" s="4"/>
      <c r="V234" s="4"/>
      <c r="W234" s="4"/>
      <c r="X234" s="4"/>
      <c r="Y234" s="4"/>
      <c r="Z234" s="4"/>
      <c r="AA234" s="4"/>
      <c r="AB234" s="4"/>
    </row>
    <row r="235" spans="2:28" ht="23.25" customHeight="1">
      <c r="B235" s="134" t="s">
        <v>472</v>
      </c>
      <c r="C235" s="14">
        <f t="shared" si="5"/>
        <v>83</v>
      </c>
      <c r="D235" s="137" t="str">
        <f ca="1">IF(ISBLANK('Kickoff Case'!E197),"",'Kickoff Case'!E197)</f>
        <v>W11</v>
      </c>
      <c r="E235" s="134" cm="1">
        <f t="array" ref="E235">INDEX('Kickoff Case'!D:D,_xlfn.XMATCH('Graded Answers'!C235,'Kickoff Case'!B:B))</f>
        <v>6</v>
      </c>
      <c r="F235" s="4"/>
      <c r="G235" s="135"/>
      <c r="H235" s="4"/>
      <c r="I235" s="4"/>
      <c r="J235" s="4"/>
      <c r="K235" s="4"/>
      <c r="L235" s="4"/>
      <c r="M235" s="4"/>
      <c r="N235" s="4"/>
      <c r="O235" s="4"/>
      <c r="P235" s="4"/>
      <c r="Q235" s="4"/>
      <c r="R235" s="4"/>
      <c r="S235" s="4"/>
      <c r="T235" s="4"/>
      <c r="U235" s="4"/>
      <c r="V235" s="4"/>
      <c r="W235" s="4"/>
      <c r="X235" s="4"/>
      <c r="Y235" s="4"/>
      <c r="Z235" s="4"/>
      <c r="AA235" s="4"/>
      <c r="AB235" s="4"/>
    </row>
    <row r="236" spans="2:28" ht="23.25" customHeight="1">
      <c r="B236" s="134" t="s">
        <v>472</v>
      </c>
      <c r="C236" s="14">
        <f t="shared" si="5"/>
        <v>84</v>
      </c>
      <c r="D236" s="137" t="str">
        <f ca="1">IF(ISBLANK('Kickoff Case'!E198),"",'Kickoff Case'!E198)</f>
        <v>E27</v>
      </c>
      <c r="E236" s="134" cm="1">
        <f t="array" ref="E236">INDEX('Kickoff Case'!D:D,_xlfn.XMATCH('Graded Answers'!C236,'Kickoff Case'!B:B))</f>
        <v>6</v>
      </c>
      <c r="F236" s="4"/>
      <c r="G236" s="135"/>
      <c r="H236" s="4"/>
      <c r="I236" s="4"/>
      <c r="J236" s="4"/>
      <c r="K236" s="4"/>
      <c r="L236" s="4"/>
      <c r="M236" s="4"/>
      <c r="N236" s="4"/>
      <c r="O236" s="4"/>
      <c r="P236" s="4"/>
      <c r="Q236" s="4"/>
      <c r="R236" s="4"/>
      <c r="S236" s="4"/>
      <c r="T236" s="4"/>
      <c r="U236" s="4"/>
      <c r="V236" s="4"/>
      <c r="W236" s="4"/>
      <c r="X236" s="4"/>
      <c r="Y236" s="4"/>
      <c r="Z236" s="4"/>
      <c r="AA236" s="4"/>
      <c r="AB236" s="4"/>
    </row>
    <row r="237" spans="2:28" ht="23.25" customHeight="1">
      <c r="B237" s="134" t="s">
        <v>472</v>
      </c>
      <c r="C237" s="14">
        <f t="shared" si="5"/>
        <v>85</v>
      </c>
      <c r="D237" s="137" t="str">
        <f ca="1">IF(ISBLANK('Kickoff Case'!E199),"",'Kickoff Case'!E199)</f>
        <v>BG19</v>
      </c>
      <c r="E237" s="134" cm="1">
        <f t="array" ref="E237">INDEX('Kickoff Case'!D:D,_xlfn.XMATCH('Graded Answers'!C237,'Kickoff Case'!B:B))</f>
        <v>6</v>
      </c>
      <c r="F237" s="4"/>
      <c r="G237" s="135"/>
      <c r="H237" s="4"/>
      <c r="I237" s="4"/>
      <c r="J237" s="4"/>
      <c r="K237" s="4"/>
      <c r="L237" s="4"/>
      <c r="M237" s="4"/>
      <c r="N237" s="4"/>
      <c r="O237" s="4"/>
      <c r="P237" s="4"/>
      <c r="Q237" s="4"/>
      <c r="R237" s="4"/>
      <c r="S237" s="4"/>
      <c r="T237" s="4"/>
      <c r="U237" s="4"/>
      <c r="V237" s="4"/>
      <c r="W237" s="4"/>
      <c r="X237" s="4"/>
      <c r="Y237" s="4"/>
      <c r="Z237" s="4"/>
      <c r="AA237" s="4"/>
      <c r="AB237" s="4"/>
    </row>
    <row r="238" spans="2:28" ht="23.25" customHeight="1">
      <c r="B238" s="134" t="s">
        <v>472</v>
      </c>
      <c r="C238" s="14">
        <f t="shared" si="5"/>
        <v>86</v>
      </c>
      <c r="D238" s="137" t="str">
        <f ca="1">IF(ISBLANK('Kickoff Case'!E200),"",'Kickoff Case'!E200)</f>
        <v>BF13</v>
      </c>
      <c r="E238" s="134" cm="1">
        <f t="array" ref="E238">INDEX('Kickoff Case'!D:D,_xlfn.XMATCH('Graded Answers'!C238,'Kickoff Case'!B:B))</f>
        <v>6</v>
      </c>
      <c r="F238" s="4"/>
      <c r="G238" s="135"/>
      <c r="H238" s="4"/>
      <c r="I238" s="4"/>
      <c r="J238" s="4"/>
      <c r="K238" s="4"/>
      <c r="L238" s="4"/>
      <c r="M238" s="4"/>
      <c r="N238" s="4"/>
      <c r="O238" s="4"/>
      <c r="P238" s="4"/>
      <c r="Q238" s="4"/>
      <c r="R238" s="4"/>
      <c r="S238" s="4"/>
      <c r="T238" s="4"/>
      <c r="U238" s="4"/>
      <c r="V238" s="4"/>
      <c r="W238" s="4"/>
      <c r="X238" s="4"/>
      <c r="Y238" s="4"/>
      <c r="Z238" s="4"/>
      <c r="AA238" s="4"/>
      <c r="AB238" s="4"/>
    </row>
    <row r="239" spans="2:28" ht="23.25" customHeight="1">
      <c r="B239" s="134" t="s">
        <v>472</v>
      </c>
      <c r="C239" s="14">
        <f t="shared" si="5"/>
        <v>87</v>
      </c>
      <c r="D239" s="137" t="str">
        <f ca="1">IF(ISBLANK('Kickoff Case'!E201),"",'Kickoff Case'!E201)</f>
        <v>AC27</v>
      </c>
      <c r="E239" s="134" cm="1">
        <f t="array" ref="E239">INDEX('Kickoff Case'!D:D,_xlfn.XMATCH('Graded Answers'!C239,'Kickoff Case'!B:B))</f>
        <v>6</v>
      </c>
      <c r="F239" s="4"/>
      <c r="G239" s="135"/>
      <c r="H239" s="4"/>
      <c r="I239" s="4"/>
      <c r="J239" s="4"/>
      <c r="K239" s="4"/>
      <c r="L239" s="4"/>
      <c r="M239" s="4"/>
      <c r="N239" s="4"/>
      <c r="O239" s="4"/>
      <c r="P239" s="4"/>
      <c r="Q239" s="4"/>
      <c r="R239" s="4"/>
      <c r="S239" s="4"/>
      <c r="T239" s="4"/>
      <c r="U239" s="4"/>
      <c r="V239" s="4"/>
      <c r="W239" s="4"/>
      <c r="X239" s="4"/>
      <c r="Y239" s="4"/>
      <c r="Z239" s="4"/>
      <c r="AA239" s="4"/>
      <c r="AB239" s="4"/>
    </row>
    <row r="240" spans="2:28" ht="23.25" customHeight="1">
      <c r="B240" s="134" t="s">
        <v>472</v>
      </c>
      <c r="C240" s="14">
        <f t="shared" si="5"/>
        <v>88</v>
      </c>
      <c r="D240" s="137" t="str">
        <f ca="1">IF(ISBLANK('Kickoff Case'!E202),"",'Kickoff Case'!E202)</f>
        <v>AL27</v>
      </c>
      <c r="E240" s="134" cm="1">
        <f t="array" ref="E240">INDEX('Kickoff Case'!D:D,_xlfn.XMATCH('Graded Answers'!C240,'Kickoff Case'!B:B))</f>
        <v>6</v>
      </c>
      <c r="F240" s="4"/>
      <c r="G240" s="135"/>
      <c r="H240" s="4"/>
      <c r="I240" s="4"/>
      <c r="J240" s="4"/>
      <c r="K240" s="4"/>
      <c r="L240" s="4"/>
      <c r="M240" s="4"/>
      <c r="N240" s="4"/>
      <c r="O240" s="4"/>
      <c r="P240" s="4"/>
      <c r="Q240" s="4"/>
      <c r="R240" s="4"/>
      <c r="S240" s="4"/>
      <c r="T240" s="4"/>
      <c r="U240" s="4"/>
      <c r="V240" s="4"/>
      <c r="W240" s="4"/>
      <c r="X240" s="4"/>
      <c r="Y240" s="4"/>
      <c r="Z240" s="4"/>
      <c r="AA240" s="4"/>
      <c r="AB240" s="4"/>
    </row>
    <row r="241" spans="2:28" ht="23.25" customHeight="1">
      <c r="B241" s="134" t="s">
        <v>472</v>
      </c>
      <c r="C241" s="14">
        <f t="shared" si="5"/>
        <v>89</v>
      </c>
      <c r="D241" s="137" t="str">
        <f ca="1">IF(ISBLANK('Kickoff Case'!E203),"",'Kickoff Case'!E203)</f>
        <v>E20</v>
      </c>
      <c r="E241" s="134" cm="1">
        <f t="array" ref="E241">INDEX('Kickoff Case'!D:D,_xlfn.XMATCH('Graded Answers'!C241,'Kickoff Case'!B:B))</f>
        <v>6</v>
      </c>
      <c r="F241" s="4"/>
      <c r="G241" s="135"/>
      <c r="H241" s="4"/>
      <c r="I241" s="4"/>
      <c r="J241" s="4"/>
      <c r="K241" s="4"/>
      <c r="L241" s="4"/>
      <c r="M241" s="4"/>
      <c r="N241" s="4"/>
      <c r="O241" s="4"/>
      <c r="P241" s="4"/>
      <c r="Q241" s="4"/>
      <c r="R241" s="4"/>
      <c r="S241" s="4"/>
      <c r="T241" s="4"/>
      <c r="U241" s="4"/>
      <c r="V241" s="4"/>
      <c r="W241" s="4"/>
      <c r="X241" s="4"/>
      <c r="Y241" s="4"/>
      <c r="Z241" s="4"/>
      <c r="AA241" s="4"/>
      <c r="AB241" s="4"/>
    </row>
    <row r="242" spans="2:28" ht="23.25" customHeight="1">
      <c r="B242" s="134" t="s">
        <v>472</v>
      </c>
      <c r="C242" s="14">
        <f t="shared" si="5"/>
        <v>90</v>
      </c>
      <c r="D242" s="137" t="str">
        <f ca="1">IF(ISBLANK('Kickoff Case'!E204),"",'Kickoff Case'!E204)</f>
        <v>P23</v>
      </c>
      <c r="E242" s="134" cm="1">
        <f t="array" ref="E242">INDEX('Kickoff Case'!D:D,_xlfn.XMATCH('Graded Answers'!C242,'Kickoff Case'!B:B))</f>
        <v>6</v>
      </c>
      <c r="F242" s="4"/>
      <c r="G242" s="135"/>
      <c r="H242" s="4"/>
      <c r="I242" s="4"/>
      <c r="J242" s="4"/>
      <c r="K242" s="4"/>
      <c r="L242" s="4"/>
      <c r="M242" s="4"/>
      <c r="N242" s="4"/>
      <c r="O242" s="4"/>
      <c r="P242" s="4"/>
      <c r="Q242" s="4"/>
      <c r="R242" s="4"/>
      <c r="S242" s="4"/>
      <c r="T242" s="4"/>
      <c r="U242" s="4"/>
      <c r="V242" s="4"/>
      <c r="W242" s="4"/>
      <c r="X242" s="4"/>
      <c r="Y242" s="4"/>
      <c r="Z242" s="4"/>
      <c r="AA242" s="4"/>
      <c r="AB242" s="4"/>
    </row>
    <row r="243" spans="2:28" ht="23.25" customHeight="1">
      <c r="B243" s="134" t="s">
        <v>472</v>
      </c>
      <c r="C243" s="14">
        <f t="shared" si="5"/>
        <v>91</v>
      </c>
      <c r="D243" s="137" t="str">
        <f ca="1">IF(ISBLANK('Kickoff Case'!E205),"",'Kickoff Case'!E205)</f>
        <v>BL17</v>
      </c>
      <c r="E243" s="134" cm="1">
        <f t="array" ref="E243">INDEX('Kickoff Case'!D:D,_xlfn.XMATCH('Graded Answers'!C243,'Kickoff Case'!B:B))</f>
        <v>6</v>
      </c>
      <c r="F243" s="4"/>
      <c r="G243" s="135"/>
      <c r="H243" s="4"/>
      <c r="I243" s="4"/>
      <c r="J243" s="4"/>
      <c r="K243" s="4"/>
      <c r="L243" s="4"/>
      <c r="M243" s="4"/>
      <c r="N243" s="4"/>
      <c r="O243" s="4"/>
      <c r="P243" s="4"/>
      <c r="Q243" s="4"/>
      <c r="R243" s="4"/>
      <c r="S243" s="4"/>
      <c r="T243" s="4"/>
      <c r="U243" s="4"/>
      <c r="V243" s="4"/>
      <c r="W243" s="4"/>
      <c r="X243" s="4"/>
      <c r="Y243" s="4"/>
      <c r="Z243" s="4"/>
      <c r="AA243" s="4"/>
      <c r="AB243" s="4"/>
    </row>
    <row r="244" spans="2:28" ht="23.25" customHeight="1">
      <c r="B244" s="134" t="s">
        <v>472</v>
      </c>
      <c r="C244" s="14">
        <f t="shared" si="5"/>
        <v>92</v>
      </c>
      <c r="D244" s="137" t="str">
        <f ca="1">IF(ISBLANK('Kickoff Case'!E206),"",'Kickoff Case'!E206)</f>
        <v>AL8</v>
      </c>
      <c r="E244" s="134" cm="1">
        <f t="array" ref="E244">INDEX('Kickoff Case'!D:D,_xlfn.XMATCH('Graded Answers'!C244,'Kickoff Case'!B:B))</f>
        <v>6</v>
      </c>
      <c r="F244" s="4"/>
      <c r="G244" s="135"/>
      <c r="H244" s="4"/>
      <c r="I244" s="4"/>
      <c r="J244" s="4"/>
      <c r="K244" s="4"/>
      <c r="L244" s="4"/>
      <c r="M244" s="4"/>
      <c r="N244" s="4"/>
      <c r="O244" s="4"/>
      <c r="P244" s="4"/>
      <c r="Q244" s="4"/>
      <c r="R244" s="4"/>
      <c r="S244" s="4"/>
      <c r="T244" s="4"/>
      <c r="U244" s="4"/>
      <c r="V244" s="4"/>
      <c r="W244" s="4"/>
      <c r="X244" s="4"/>
      <c r="Y244" s="4"/>
      <c r="Z244" s="4"/>
      <c r="AA244" s="4"/>
      <c r="AB244" s="4"/>
    </row>
    <row r="245" spans="2:28" ht="23.25" customHeight="1">
      <c r="B245" s="134" t="s">
        <v>472</v>
      </c>
      <c r="C245" s="14">
        <f t="shared" si="5"/>
        <v>93</v>
      </c>
      <c r="D245" s="137" t="str">
        <f ca="1">IF(ISBLANK('Kickoff Case'!E207),"",'Kickoff Case'!E207)</f>
        <v>O8</v>
      </c>
      <c r="E245" s="134" cm="1">
        <f t="array" ref="E245">INDEX('Kickoff Case'!D:D,_xlfn.XMATCH('Graded Answers'!C245,'Kickoff Case'!B:B))</f>
        <v>6</v>
      </c>
      <c r="F245" s="4"/>
      <c r="G245" s="135"/>
      <c r="H245" s="4"/>
      <c r="I245" s="4"/>
      <c r="J245" s="4"/>
      <c r="K245" s="4"/>
      <c r="L245" s="4"/>
      <c r="M245" s="4"/>
      <c r="N245" s="4"/>
      <c r="O245" s="4"/>
      <c r="P245" s="4"/>
      <c r="Q245" s="4"/>
      <c r="R245" s="4"/>
      <c r="S245" s="4"/>
      <c r="T245" s="4"/>
      <c r="U245" s="4"/>
      <c r="V245" s="4"/>
      <c r="W245" s="4"/>
      <c r="X245" s="4"/>
      <c r="Y245" s="4"/>
      <c r="Z245" s="4"/>
      <c r="AA245" s="4"/>
      <c r="AB245" s="4"/>
    </row>
    <row r="246" spans="2:28" ht="23.25" customHeight="1">
      <c r="B246" s="134" t="s">
        <v>472</v>
      </c>
      <c r="C246" s="14">
        <f t="shared" si="5"/>
        <v>94</v>
      </c>
      <c r="D246" s="137" t="str">
        <f ca="1">IF(ISBLANK('Kickoff Case'!E208),"",'Kickoff Case'!E208)</f>
        <v>AQ27</v>
      </c>
      <c r="E246" s="134" cm="1">
        <f t="array" ref="E246">INDEX('Kickoff Case'!D:D,_xlfn.XMATCH('Graded Answers'!C246,'Kickoff Case'!B:B))</f>
        <v>6</v>
      </c>
      <c r="F246" s="4"/>
      <c r="G246" s="135"/>
      <c r="H246" s="4"/>
      <c r="I246" s="4"/>
      <c r="J246" s="4"/>
      <c r="K246" s="4"/>
      <c r="L246" s="4"/>
      <c r="M246" s="4"/>
      <c r="N246" s="4"/>
      <c r="O246" s="4"/>
      <c r="P246" s="4"/>
      <c r="Q246" s="4"/>
      <c r="R246" s="4"/>
      <c r="S246" s="4"/>
      <c r="T246" s="4"/>
      <c r="U246" s="4"/>
      <c r="V246" s="4"/>
      <c r="W246" s="4"/>
      <c r="X246" s="4"/>
      <c r="Y246" s="4"/>
      <c r="Z246" s="4"/>
      <c r="AA246" s="4"/>
      <c r="AB246" s="4"/>
    </row>
    <row r="247" spans="2:28" ht="23.25" customHeight="1">
      <c r="B247" s="134" t="s">
        <v>472</v>
      </c>
      <c r="C247" s="14">
        <f t="shared" si="5"/>
        <v>95</v>
      </c>
      <c r="D247" s="137" t="str">
        <f ca="1">IF(ISBLANK('Kickoff Case'!E209),"",'Kickoff Case'!E209)</f>
        <v>P15</v>
      </c>
      <c r="E247" s="134" cm="1">
        <f t="array" ref="E247">INDEX('Kickoff Case'!D:D,_xlfn.XMATCH('Graded Answers'!C247,'Kickoff Case'!B:B))</f>
        <v>6</v>
      </c>
      <c r="F247" s="4"/>
      <c r="G247" s="135"/>
      <c r="H247" s="4"/>
      <c r="I247" s="4"/>
      <c r="J247" s="4"/>
      <c r="K247" s="4"/>
      <c r="L247" s="4"/>
      <c r="M247" s="4"/>
      <c r="N247" s="4"/>
      <c r="O247" s="4"/>
      <c r="P247" s="4"/>
      <c r="Q247" s="4"/>
      <c r="R247" s="4"/>
      <c r="S247" s="4"/>
      <c r="T247" s="4"/>
      <c r="U247" s="4"/>
      <c r="V247" s="4"/>
      <c r="W247" s="4"/>
      <c r="X247" s="4"/>
      <c r="Y247" s="4"/>
      <c r="Z247" s="4"/>
      <c r="AA247" s="4"/>
      <c r="AB247" s="4"/>
    </row>
    <row r="248" spans="2:28" ht="23.25" customHeight="1">
      <c r="B248" s="134" t="s">
        <v>472</v>
      </c>
      <c r="C248" s="14">
        <f t="shared" si="5"/>
        <v>96</v>
      </c>
      <c r="D248" s="137" t="str">
        <f ca="1">IF(ISBLANK('Kickoff Case'!E210),"",'Kickoff Case'!E210)</f>
        <v>AY15</v>
      </c>
      <c r="E248" s="134" cm="1">
        <f t="array" ref="E248">INDEX('Kickoff Case'!D:D,_xlfn.XMATCH('Graded Answers'!C248,'Kickoff Case'!B:B))</f>
        <v>6</v>
      </c>
      <c r="F248" s="4"/>
      <c r="G248" s="135"/>
      <c r="H248" s="4"/>
      <c r="I248" s="4"/>
      <c r="J248" s="4"/>
      <c r="K248" s="4"/>
      <c r="L248" s="4"/>
      <c r="M248" s="4"/>
      <c r="N248" s="4"/>
      <c r="O248" s="4"/>
      <c r="P248" s="4"/>
      <c r="Q248" s="4"/>
      <c r="R248" s="4"/>
      <c r="S248" s="4"/>
      <c r="T248" s="4"/>
      <c r="U248" s="4"/>
      <c r="V248" s="4"/>
      <c r="W248" s="4"/>
      <c r="X248" s="4"/>
      <c r="Y248" s="4"/>
      <c r="Z248" s="4"/>
      <c r="AA248" s="4"/>
      <c r="AB248" s="4"/>
    </row>
    <row r="249" spans="2:28" ht="23.25" customHeight="1">
      <c r="B249" s="134" t="s">
        <v>472</v>
      </c>
      <c r="C249" s="14">
        <f t="shared" si="5"/>
        <v>97</v>
      </c>
      <c r="D249" s="137" t="str">
        <f ca="1">IF(ISBLANK('Kickoff Case'!E211),"",'Kickoff Case'!E211)</f>
        <v>AZ11</v>
      </c>
      <c r="E249" s="134" cm="1">
        <f t="array" ref="E249">INDEX('Kickoff Case'!D:D,_xlfn.XMATCH('Graded Answers'!C249,'Kickoff Case'!B:B))</f>
        <v>6</v>
      </c>
      <c r="F249" s="4"/>
      <c r="G249" s="135"/>
      <c r="H249" s="4"/>
      <c r="I249" s="4"/>
      <c r="J249" s="4"/>
      <c r="K249" s="4"/>
      <c r="L249" s="4"/>
      <c r="M249" s="4"/>
      <c r="N249" s="4"/>
      <c r="O249" s="4"/>
      <c r="P249" s="4"/>
      <c r="Q249" s="4"/>
      <c r="R249" s="4"/>
      <c r="S249" s="4"/>
      <c r="T249" s="4"/>
      <c r="U249" s="4"/>
      <c r="V249" s="4"/>
      <c r="W249" s="4"/>
      <c r="X249" s="4"/>
      <c r="Y249" s="4"/>
      <c r="Z249" s="4"/>
      <c r="AA249" s="4"/>
      <c r="AB249" s="4"/>
    </row>
    <row r="250" spans="2:28" ht="23.25" customHeight="1">
      <c r="B250" s="134" t="s">
        <v>472</v>
      </c>
      <c r="C250" s="14">
        <f t="shared" si="5"/>
        <v>98</v>
      </c>
      <c r="D250" s="137" t="str">
        <f ca="1">IF(ISBLANK('Kickoff Case'!E212),"",'Kickoff Case'!E212)</f>
        <v>AM19</v>
      </c>
      <c r="E250" s="134" cm="1">
        <f t="array" ref="E250">INDEX('Kickoff Case'!D:D,_xlfn.XMATCH('Graded Answers'!C250,'Kickoff Case'!B:B))</f>
        <v>6</v>
      </c>
      <c r="F250" s="4"/>
      <c r="G250" s="135"/>
      <c r="H250" s="4"/>
      <c r="I250" s="4"/>
      <c r="J250" s="4"/>
      <c r="K250" s="4"/>
      <c r="L250" s="4"/>
      <c r="M250" s="4"/>
      <c r="N250" s="4"/>
      <c r="O250" s="4"/>
      <c r="P250" s="4"/>
      <c r="Q250" s="4"/>
      <c r="R250" s="4"/>
      <c r="S250" s="4"/>
      <c r="T250" s="4"/>
      <c r="U250" s="4"/>
      <c r="V250" s="4"/>
      <c r="W250" s="4"/>
      <c r="X250" s="4"/>
      <c r="Y250" s="4"/>
      <c r="Z250" s="4"/>
      <c r="AA250" s="4"/>
      <c r="AB250" s="4"/>
    </row>
    <row r="251" spans="2:28" ht="23.25" customHeight="1">
      <c r="B251" s="134" t="s">
        <v>472</v>
      </c>
      <c r="C251" s="14">
        <f t="shared" si="5"/>
        <v>99</v>
      </c>
      <c r="D251" s="137" t="str">
        <f ca="1">IF(ISBLANK('Kickoff Case'!E213),"",'Kickoff Case'!E213)</f>
        <v>AE14</v>
      </c>
      <c r="E251" s="134" cm="1">
        <f t="array" ref="E251">INDEX('Kickoff Case'!D:D,_xlfn.XMATCH('Graded Answers'!C251,'Kickoff Case'!B:B))</f>
        <v>6</v>
      </c>
      <c r="F251" s="4"/>
      <c r="G251" s="135"/>
      <c r="H251" s="4"/>
      <c r="I251" s="4"/>
      <c r="J251" s="4"/>
      <c r="K251" s="4"/>
      <c r="L251" s="4"/>
      <c r="M251" s="4"/>
      <c r="N251" s="4"/>
      <c r="O251" s="4"/>
      <c r="P251" s="4"/>
      <c r="Q251" s="4"/>
      <c r="R251" s="4"/>
      <c r="S251" s="4"/>
      <c r="T251" s="4"/>
      <c r="U251" s="4"/>
      <c r="V251" s="4"/>
      <c r="W251" s="4"/>
      <c r="X251" s="4"/>
      <c r="Y251" s="4"/>
      <c r="Z251" s="4"/>
      <c r="AA251" s="4"/>
      <c r="AB251" s="4"/>
    </row>
    <row r="252" spans="2:28" ht="23.25" customHeight="1">
      <c r="B252" s="134" t="s">
        <v>472</v>
      </c>
      <c r="C252" s="14">
        <f t="shared" si="5"/>
        <v>100</v>
      </c>
      <c r="D252" s="137" t="str">
        <f ca="1">IF(ISBLANK('Kickoff Case'!E214),"",'Kickoff Case'!E214)</f>
        <v>M25</v>
      </c>
      <c r="E252" s="134" cm="1">
        <f t="array" ref="E252">INDEX('Kickoff Case'!D:D,_xlfn.XMATCH('Graded Answers'!C252,'Kickoff Case'!B:B))</f>
        <v>6</v>
      </c>
      <c r="F252" s="4"/>
      <c r="G252" s="135"/>
      <c r="H252" s="4"/>
      <c r="I252" s="4"/>
      <c r="J252" s="4"/>
      <c r="K252" s="4"/>
      <c r="L252" s="4"/>
      <c r="M252" s="4"/>
      <c r="N252" s="4"/>
      <c r="O252" s="4"/>
      <c r="P252" s="4"/>
      <c r="Q252" s="4"/>
      <c r="R252" s="4"/>
      <c r="S252" s="4"/>
      <c r="T252" s="4"/>
      <c r="U252" s="4"/>
      <c r="V252" s="4"/>
      <c r="W252" s="4"/>
      <c r="X252" s="4"/>
      <c r="Y252" s="4"/>
      <c r="Z252" s="4"/>
      <c r="AA252" s="4"/>
      <c r="AB252" s="4"/>
    </row>
    <row r="253" spans="2:28" ht="23.25" customHeight="1">
      <c r="B253" s="134" t="s">
        <v>472</v>
      </c>
      <c r="C253" s="14">
        <v>101</v>
      </c>
      <c r="D253" s="137" t="str">
        <f ca="1">IF(ISBLANK('Kickoff Case'!E231),"",'Kickoff Case'!E231)</f>
        <v>BD19</v>
      </c>
      <c r="E253" s="134" cm="1">
        <f t="array" ref="E253">INDEX('Kickoff Case'!D:D,_xlfn.XMATCH('Graded Answers'!C253,'Kickoff Case'!B:B))</f>
        <v>8</v>
      </c>
      <c r="F253" s="4"/>
      <c r="G253" s="135"/>
      <c r="H253" s="4"/>
      <c r="I253" s="4"/>
      <c r="J253" s="4"/>
      <c r="K253" s="4"/>
      <c r="L253" s="4"/>
      <c r="M253" s="4"/>
      <c r="N253" s="4"/>
      <c r="O253" s="4"/>
      <c r="P253" s="4"/>
      <c r="Q253" s="4"/>
      <c r="R253" s="4"/>
      <c r="S253" s="4"/>
      <c r="T253" s="4"/>
      <c r="U253" s="4"/>
      <c r="V253" s="4"/>
      <c r="W253" s="4"/>
      <c r="X253" s="4"/>
      <c r="Y253" s="4"/>
      <c r="Z253" s="4"/>
      <c r="AA253" s="4"/>
      <c r="AB253" s="4"/>
    </row>
    <row r="254" spans="2:28" ht="23.25" customHeight="1">
      <c r="B254" s="134" t="s">
        <v>472</v>
      </c>
      <c r="C254" s="14">
        <f t="shared" ref="C254:C272" si="6">C253+1</f>
        <v>102</v>
      </c>
      <c r="D254" s="137" t="str">
        <f ca="1">IF(ISBLANK('Kickoff Case'!E232),"",'Kickoff Case'!E232)</f>
        <v>BL26</v>
      </c>
      <c r="E254" s="134" cm="1">
        <f t="array" ref="E254">INDEX('Kickoff Case'!D:D,_xlfn.XMATCH('Graded Answers'!C254,'Kickoff Case'!B:B))</f>
        <v>8</v>
      </c>
      <c r="F254" s="4"/>
      <c r="G254" s="135"/>
      <c r="H254" s="4"/>
      <c r="I254" s="4"/>
      <c r="J254" s="4"/>
      <c r="K254" s="4"/>
      <c r="L254" s="4"/>
      <c r="M254" s="4"/>
      <c r="N254" s="4"/>
      <c r="O254" s="4"/>
      <c r="P254" s="4"/>
      <c r="Q254" s="4"/>
      <c r="R254" s="4"/>
      <c r="S254" s="4"/>
      <c r="T254" s="4"/>
      <c r="U254" s="4"/>
      <c r="V254" s="4"/>
      <c r="W254" s="4"/>
      <c r="X254" s="4"/>
      <c r="Y254" s="4"/>
      <c r="Z254" s="4"/>
      <c r="AA254" s="4"/>
      <c r="AB254" s="4"/>
    </row>
    <row r="255" spans="2:28" ht="23.25" customHeight="1">
      <c r="B255" s="134" t="s">
        <v>472</v>
      </c>
      <c r="C255" s="14">
        <f t="shared" si="6"/>
        <v>103</v>
      </c>
      <c r="D255" s="137" t="str">
        <f ca="1">IF(ISBLANK('Kickoff Case'!E233),"",'Kickoff Case'!E233)</f>
        <v>AU13</v>
      </c>
      <c r="E255" s="134" cm="1">
        <f t="array" ref="E255">INDEX('Kickoff Case'!D:D,_xlfn.XMATCH('Graded Answers'!C255,'Kickoff Case'!B:B))</f>
        <v>8</v>
      </c>
      <c r="F255" s="4"/>
      <c r="G255" s="135"/>
      <c r="H255" s="4"/>
      <c r="I255" s="4"/>
      <c r="J255" s="4"/>
      <c r="K255" s="4"/>
      <c r="L255" s="4"/>
      <c r="M255" s="4"/>
      <c r="N255" s="4"/>
      <c r="O255" s="4"/>
      <c r="P255" s="4"/>
      <c r="Q255" s="4"/>
      <c r="R255" s="4"/>
      <c r="S255" s="4"/>
      <c r="T255" s="4"/>
      <c r="U255" s="4"/>
      <c r="V255" s="4"/>
      <c r="W255" s="4"/>
      <c r="X255" s="4"/>
      <c r="Y255" s="4"/>
      <c r="Z255" s="4"/>
      <c r="AA255" s="4"/>
      <c r="AB255" s="4"/>
    </row>
    <row r="256" spans="2:28" ht="23.25" customHeight="1">
      <c r="B256" s="134" t="s">
        <v>472</v>
      </c>
      <c r="C256" s="14">
        <f t="shared" si="6"/>
        <v>104</v>
      </c>
      <c r="D256" s="137" t="str">
        <f ca="1">IF(ISBLANK('Kickoff Case'!E234),"",'Kickoff Case'!E234)</f>
        <v>U27</v>
      </c>
      <c r="E256" s="134" cm="1">
        <f t="array" ref="E256">INDEX('Kickoff Case'!D:D,_xlfn.XMATCH('Graded Answers'!C256,'Kickoff Case'!B:B))</f>
        <v>8</v>
      </c>
      <c r="F256" s="4"/>
      <c r="G256" s="135"/>
      <c r="H256" s="4"/>
      <c r="I256" s="4"/>
      <c r="J256" s="4"/>
      <c r="K256" s="4"/>
      <c r="L256" s="4"/>
      <c r="M256" s="4"/>
      <c r="N256" s="4"/>
      <c r="O256" s="4"/>
      <c r="P256" s="4"/>
      <c r="Q256" s="4"/>
      <c r="R256" s="4"/>
      <c r="S256" s="4"/>
      <c r="T256" s="4"/>
      <c r="U256" s="4"/>
      <c r="V256" s="4"/>
      <c r="W256" s="4"/>
      <c r="X256" s="4"/>
      <c r="Y256" s="4"/>
      <c r="Z256" s="4"/>
      <c r="AA256" s="4"/>
      <c r="AB256" s="4"/>
    </row>
    <row r="257" spans="2:28" ht="23.25" customHeight="1">
      <c r="B257" s="134" t="s">
        <v>472</v>
      </c>
      <c r="C257" s="14">
        <f t="shared" si="6"/>
        <v>105</v>
      </c>
      <c r="D257" s="137" t="str">
        <f ca="1">IF(ISBLANK('Kickoff Case'!E235),"",'Kickoff Case'!E235)</f>
        <v>BH18</v>
      </c>
      <c r="E257" s="134" cm="1">
        <f t="array" ref="E257">INDEX('Kickoff Case'!D:D,_xlfn.XMATCH('Graded Answers'!C257,'Kickoff Case'!B:B))</f>
        <v>8</v>
      </c>
      <c r="F257" s="4"/>
      <c r="G257" s="135"/>
      <c r="H257" s="4"/>
      <c r="I257" s="4"/>
      <c r="J257" s="4"/>
      <c r="K257" s="4"/>
      <c r="L257" s="4"/>
      <c r="M257" s="4"/>
      <c r="N257" s="4"/>
      <c r="O257" s="4"/>
      <c r="P257" s="4"/>
      <c r="Q257" s="4"/>
      <c r="R257" s="4"/>
      <c r="S257" s="4"/>
      <c r="T257" s="4"/>
      <c r="U257" s="4"/>
      <c r="V257" s="4"/>
      <c r="W257" s="4"/>
      <c r="X257" s="4"/>
      <c r="Y257" s="4"/>
      <c r="Z257" s="4"/>
      <c r="AA257" s="4"/>
      <c r="AB257" s="4"/>
    </row>
    <row r="258" spans="2:28" ht="23.25" customHeight="1">
      <c r="B258" s="134" t="s">
        <v>472</v>
      </c>
      <c r="C258" s="14">
        <f t="shared" si="6"/>
        <v>106</v>
      </c>
      <c r="D258" s="137" t="str">
        <f ca="1">IF(ISBLANK('Kickoff Case'!E236),"",'Kickoff Case'!E236)</f>
        <v>BK12</v>
      </c>
      <c r="E258" s="134" cm="1">
        <f t="array" ref="E258">INDEX('Kickoff Case'!D:D,_xlfn.XMATCH('Graded Answers'!C258,'Kickoff Case'!B:B))</f>
        <v>8</v>
      </c>
      <c r="F258" s="4"/>
      <c r="G258" s="135"/>
      <c r="H258" s="4"/>
      <c r="I258" s="4"/>
      <c r="J258" s="4"/>
      <c r="K258" s="4"/>
      <c r="L258" s="4"/>
      <c r="M258" s="4"/>
      <c r="N258" s="4"/>
      <c r="O258" s="4"/>
      <c r="P258" s="4"/>
      <c r="Q258" s="4"/>
      <c r="R258" s="4"/>
      <c r="S258" s="4"/>
      <c r="T258" s="4"/>
      <c r="U258" s="4"/>
      <c r="V258" s="4"/>
      <c r="W258" s="4"/>
      <c r="X258" s="4"/>
      <c r="Y258" s="4"/>
      <c r="Z258" s="4"/>
      <c r="AA258" s="4"/>
      <c r="AB258" s="4"/>
    </row>
    <row r="259" spans="2:28" ht="23.25" customHeight="1">
      <c r="B259" s="134" t="s">
        <v>472</v>
      </c>
      <c r="C259" s="14">
        <f t="shared" si="6"/>
        <v>107</v>
      </c>
      <c r="D259" s="137" t="str">
        <f ca="1">IF(ISBLANK('Kickoff Case'!E237),"",'Kickoff Case'!E237)</f>
        <v>AX17</v>
      </c>
      <c r="E259" s="134" cm="1">
        <f t="array" ref="E259">INDEX('Kickoff Case'!D:D,_xlfn.XMATCH('Graded Answers'!C259,'Kickoff Case'!B:B))</f>
        <v>8</v>
      </c>
      <c r="F259" s="4"/>
      <c r="G259" s="135"/>
      <c r="H259" s="4"/>
      <c r="I259" s="4"/>
      <c r="J259" s="4"/>
      <c r="K259" s="4"/>
      <c r="L259" s="4"/>
      <c r="M259" s="4"/>
      <c r="N259" s="4"/>
      <c r="O259" s="4"/>
      <c r="P259" s="4"/>
      <c r="Q259" s="4"/>
      <c r="R259" s="4"/>
      <c r="S259" s="4"/>
      <c r="T259" s="4"/>
      <c r="U259" s="4"/>
      <c r="V259" s="4"/>
      <c r="W259" s="4"/>
      <c r="X259" s="4"/>
      <c r="Y259" s="4"/>
      <c r="Z259" s="4"/>
      <c r="AA259" s="4"/>
      <c r="AB259" s="4"/>
    </row>
    <row r="260" spans="2:28" ht="23.25" customHeight="1">
      <c r="B260" s="134" t="s">
        <v>472</v>
      </c>
      <c r="C260" s="14">
        <f t="shared" si="6"/>
        <v>108</v>
      </c>
      <c r="D260" s="137" t="str">
        <f ca="1">IF(ISBLANK('Kickoff Case'!E238),"",'Kickoff Case'!E238)</f>
        <v>AG11</v>
      </c>
      <c r="E260" s="134" cm="1">
        <f t="array" ref="E260">INDEX('Kickoff Case'!D:D,_xlfn.XMATCH('Graded Answers'!C260,'Kickoff Case'!B:B))</f>
        <v>8</v>
      </c>
      <c r="F260" s="4"/>
      <c r="G260" s="135"/>
      <c r="H260" s="4"/>
      <c r="I260" s="4"/>
      <c r="J260" s="4"/>
      <c r="K260" s="4"/>
      <c r="L260" s="4"/>
      <c r="M260" s="4"/>
      <c r="N260" s="4"/>
      <c r="O260" s="4"/>
      <c r="P260" s="4"/>
      <c r="Q260" s="4"/>
      <c r="R260" s="4"/>
      <c r="S260" s="4"/>
      <c r="T260" s="4"/>
      <c r="U260" s="4"/>
      <c r="V260" s="4"/>
      <c r="W260" s="4"/>
      <c r="X260" s="4"/>
      <c r="Y260" s="4"/>
      <c r="Z260" s="4"/>
      <c r="AA260" s="4"/>
      <c r="AB260" s="4"/>
    </row>
    <row r="261" spans="2:28" ht="23.25" customHeight="1">
      <c r="B261" s="134" t="s">
        <v>472</v>
      </c>
      <c r="C261" s="14">
        <f t="shared" si="6"/>
        <v>109</v>
      </c>
      <c r="D261" s="137" t="str">
        <f ca="1">IF(ISBLANK('Kickoff Case'!E239),"",'Kickoff Case'!E239)</f>
        <v>AP10</v>
      </c>
      <c r="E261" s="134" cm="1">
        <f t="array" ref="E261">INDEX('Kickoff Case'!D:D,_xlfn.XMATCH('Graded Answers'!C261,'Kickoff Case'!B:B))</f>
        <v>8</v>
      </c>
      <c r="F261" s="4"/>
      <c r="G261" s="135"/>
      <c r="H261" s="4"/>
      <c r="I261" s="4"/>
      <c r="J261" s="4"/>
      <c r="K261" s="4"/>
      <c r="L261" s="4"/>
      <c r="M261" s="4"/>
      <c r="N261" s="4"/>
      <c r="O261" s="4"/>
      <c r="P261" s="4"/>
      <c r="Q261" s="4"/>
      <c r="R261" s="4"/>
      <c r="S261" s="4"/>
      <c r="T261" s="4"/>
      <c r="U261" s="4"/>
      <c r="V261" s="4"/>
      <c r="W261" s="4"/>
      <c r="X261" s="4"/>
      <c r="Y261" s="4"/>
      <c r="Z261" s="4"/>
      <c r="AA261" s="4"/>
      <c r="AB261" s="4"/>
    </row>
    <row r="262" spans="2:28" ht="23.25" customHeight="1">
      <c r="B262" s="134" t="s">
        <v>472</v>
      </c>
      <c r="C262" s="14">
        <f t="shared" si="6"/>
        <v>110</v>
      </c>
      <c r="D262" s="137" t="str">
        <f ca="1">IF(ISBLANK('Kickoff Case'!E240),"",'Kickoff Case'!E240)</f>
        <v>AC8</v>
      </c>
      <c r="E262" s="134" cm="1">
        <f t="array" ref="E262">INDEX('Kickoff Case'!D:D,_xlfn.XMATCH('Graded Answers'!C262,'Kickoff Case'!B:B))</f>
        <v>8</v>
      </c>
      <c r="F262" s="4"/>
      <c r="G262" s="135"/>
      <c r="H262" s="4"/>
      <c r="I262" s="4"/>
      <c r="J262" s="4"/>
      <c r="K262" s="4"/>
      <c r="L262" s="4"/>
      <c r="M262" s="4"/>
      <c r="N262" s="4"/>
      <c r="O262" s="4"/>
      <c r="P262" s="4"/>
      <c r="Q262" s="4"/>
      <c r="R262" s="4"/>
      <c r="S262" s="4"/>
      <c r="T262" s="4"/>
      <c r="U262" s="4"/>
      <c r="V262" s="4"/>
      <c r="W262" s="4"/>
      <c r="X262" s="4"/>
      <c r="Y262" s="4"/>
      <c r="Z262" s="4"/>
      <c r="AA262" s="4"/>
      <c r="AB262" s="4"/>
    </row>
    <row r="263" spans="2:28" ht="23.25" customHeight="1">
      <c r="B263" s="134" t="s">
        <v>472</v>
      </c>
      <c r="C263" s="14">
        <f t="shared" si="6"/>
        <v>111</v>
      </c>
      <c r="D263" s="137" t="str">
        <f ca="1">IF(ISBLANK('Kickoff Case'!E241),"",'Kickoff Case'!E241)</f>
        <v>AT24</v>
      </c>
      <c r="E263" s="134" cm="1">
        <f t="array" ref="E263">INDEX('Kickoff Case'!D:D,_xlfn.XMATCH('Graded Answers'!C263,'Kickoff Case'!B:B))</f>
        <v>8</v>
      </c>
      <c r="F263" s="4"/>
      <c r="G263" s="135"/>
      <c r="H263" s="4"/>
      <c r="I263" s="4"/>
      <c r="J263" s="4"/>
      <c r="K263" s="4"/>
      <c r="L263" s="4"/>
      <c r="M263" s="4"/>
      <c r="N263" s="4"/>
      <c r="O263" s="4"/>
      <c r="P263" s="4"/>
      <c r="Q263" s="4"/>
      <c r="R263" s="4"/>
      <c r="S263" s="4"/>
      <c r="T263" s="4"/>
      <c r="U263" s="4"/>
      <c r="V263" s="4"/>
      <c r="W263" s="4"/>
      <c r="X263" s="4"/>
      <c r="Y263" s="4"/>
      <c r="Z263" s="4"/>
      <c r="AA263" s="4"/>
      <c r="AB263" s="4"/>
    </row>
    <row r="264" spans="2:28" ht="23.25" customHeight="1">
      <c r="B264" s="134" t="s">
        <v>472</v>
      </c>
      <c r="C264" s="14">
        <f t="shared" si="6"/>
        <v>112</v>
      </c>
      <c r="D264" s="137" t="str">
        <f ca="1">IF(ISBLANK('Kickoff Case'!E242),"",'Kickoff Case'!E242)</f>
        <v>Z15</v>
      </c>
      <c r="E264" s="134" cm="1">
        <f t="array" ref="E264">INDEX('Kickoff Case'!D:D,_xlfn.XMATCH('Graded Answers'!C264,'Kickoff Case'!B:B))</f>
        <v>8</v>
      </c>
      <c r="F264" s="4"/>
      <c r="G264" s="135"/>
      <c r="H264" s="4"/>
      <c r="I264" s="4"/>
      <c r="J264" s="4"/>
      <c r="K264" s="4"/>
      <c r="L264" s="4"/>
      <c r="M264" s="4"/>
      <c r="N264" s="4"/>
      <c r="O264" s="4"/>
      <c r="P264" s="4"/>
      <c r="Q264" s="4"/>
      <c r="R264" s="4"/>
      <c r="S264" s="4"/>
      <c r="T264" s="4"/>
      <c r="U264" s="4"/>
      <c r="V264" s="4"/>
      <c r="W264" s="4"/>
      <c r="X264" s="4"/>
      <c r="Y264" s="4"/>
      <c r="Z264" s="4"/>
      <c r="AA264" s="4"/>
      <c r="AB264" s="4"/>
    </row>
    <row r="265" spans="2:28" ht="23.25" customHeight="1">
      <c r="B265" s="134" t="s">
        <v>472</v>
      </c>
      <c r="C265" s="14">
        <f t="shared" si="6"/>
        <v>113</v>
      </c>
      <c r="D265" s="137" t="str">
        <f ca="1">IF(ISBLANK('Kickoff Case'!E243),"",'Kickoff Case'!E243)</f>
        <v>BE20</v>
      </c>
      <c r="E265" s="134" cm="1">
        <f t="array" ref="E265">INDEX('Kickoff Case'!D:D,_xlfn.XMATCH('Graded Answers'!C265,'Kickoff Case'!B:B))</f>
        <v>8</v>
      </c>
      <c r="F265" s="4"/>
      <c r="G265" s="135"/>
      <c r="H265" s="4"/>
      <c r="I265" s="4"/>
      <c r="J265" s="4"/>
      <c r="K265" s="4"/>
      <c r="L265" s="4"/>
      <c r="M265" s="4"/>
      <c r="N265" s="4"/>
      <c r="O265" s="4"/>
      <c r="P265" s="4"/>
      <c r="Q265" s="4"/>
      <c r="R265" s="4"/>
      <c r="S265" s="4"/>
      <c r="T265" s="4"/>
      <c r="U265" s="4"/>
      <c r="V265" s="4"/>
      <c r="W265" s="4"/>
      <c r="X265" s="4"/>
      <c r="Y265" s="4"/>
      <c r="Z265" s="4"/>
      <c r="AA265" s="4"/>
      <c r="AB265" s="4"/>
    </row>
    <row r="266" spans="2:28" ht="23.25" customHeight="1">
      <c r="B266" s="134" t="s">
        <v>472</v>
      </c>
      <c r="C266" s="14">
        <f t="shared" si="6"/>
        <v>114</v>
      </c>
      <c r="D266" s="137" t="str">
        <f ca="1">IF(ISBLANK('Kickoff Case'!E244),"",'Kickoff Case'!E244)</f>
        <v>AN24</v>
      </c>
      <c r="E266" s="134" cm="1">
        <f t="array" ref="E266">INDEX('Kickoff Case'!D:D,_xlfn.XMATCH('Graded Answers'!C266,'Kickoff Case'!B:B))</f>
        <v>8</v>
      </c>
      <c r="F266" s="4"/>
      <c r="G266" s="135"/>
      <c r="H266" s="4"/>
      <c r="I266" s="4"/>
      <c r="J266" s="4"/>
      <c r="K266" s="4"/>
      <c r="L266" s="4"/>
      <c r="M266" s="4"/>
      <c r="N266" s="4"/>
      <c r="O266" s="4"/>
      <c r="P266" s="4"/>
      <c r="Q266" s="4"/>
      <c r="R266" s="4"/>
      <c r="S266" s="4"/>
      <c r="T266" s="4"/>
      <c r="U266" s="4"/>
      <c r="V266" s="4"/>
      <c r="W266" s="4"/>
      <c r="X266" s="4"/>
      <c r="Y266" s="4"/>
      <c r="Z266" s="4"/>
      <c r="AA266" s="4"/>
      <c r="AB266" s="4"/>
    </row>
    <row r="267" spans="2:28" ht="23.25" customHeight="1">
      <c r="B267" s="134" t="s">
        <v>472</v>
      </c>
      <c r="C267" s="14">
        <f t="shared" si="6"/>
        <v>115</v>
      </c>
      <c r="D267" s="137" t="str">
        <f ca="1">IF(ISBLANK('Kickoff Case'!E245),"",'Kickoff Case'!E245)</f>
        <v>AU8</v>
      </c>
      <c r="E267" s="134" cm="1">
        <f t="array" ref="E267">INDEX('Kickoff Case'!D:D,_xlfn.XMATCH('Graded Answers'!C267,'Kickoff Case'!B:B))</f>
        <v>8</v>
      </c>
      <c r="F267" s="4"/>
      <c r="G267" s="135"/>
      <c r="H267" s="4"/>
      <c r="I267" s="4"/>
      <c r="J267" s="4"/>
      <c r="K267" s="4"/>
      <c r="L267" s="4"/>
      <c r="M267" s="4"/>
      <c r="N267" s="4"/>
      <c r="O267" s="4"/>
      <c r="P267" s="4"/>
      <c r="Q267" s="4"/>
      <c r="R267" s="4"/>
      <c r="S267" s="4"/>
      <c r="T267" s="4"/>
      <c r="U267" s="4"/>
      <c r="V267" s="4"/>
      <c r="W267" s="4"/>
      <c r="X267" s="4"/>
      <c r="Y267" s="4"/>
      <c r="Z267" s="4"/>
      <c r="AA267" s="4"/>
      <c r="AB267" s="4"/>
    </row>
    <row r="268" spans="2:28" ht="23.25" customHeight="1">
      <c r="B268" s="134" t="s">
        <v>472</v>
      </c>
      <c r="C268" s="14">
        <f t="shared" si="6"/>
        <v>116</v>
      </c>
      <c r="D268" s="137" t="str">
        <f ca="1">IF(ISBLANK('Kickoff Case'!E246),"",'Kickoff Case'!E246)</f>
        <v>BB8</v>
      </c>
      <c r="E268" s="134" cm="1">
        <f t="array" ref="E268">INDEX('Kickoff Case'!D:D,_xlfn.XMATCH('Graded Answers'!C268,'Kickoff Case'!B:B))</f>
        <v>8</v>
      </c>
      <c r="F268" s="4"/>
      <c r="G268" s="135"/>
      <c r="H268" s="4"/>
      <c r="I268" s="4"/>
      <c r="J268" s="4"/>
      <c r="K268" s="4"/>
      <c r="L268" s="4"/>
      <c r="M268" s="4"/>
      <c r="N268" s="4"/>
      <c r="O268" s="4"/>
      <c r="P268" s="4"/>
      <c r="Q268" s="4"/>
      <c r="R268" s="4"/>
      <c r="S268" s="4"/>
      <c r="T268" s="4"/>
      <c r="U268" s="4"/>
      <c r="V268" s="4"/>
      <c r="W268" s="4"/>
      <c r="X268" s="4"/>
      <c r="Y268" s="4"/>
      <c r="Z268" s="4"/>
      <c r="AA268" s="4"/>
      <c r="AB268" s="4"/>
    </row>
    <row r="269" spans="2:28" ht="23.25" customHeight="1">
      <c r="B269" s="134" t="s">
        <v>472</v>
      </c>
      <c r="C269" s="14">
        <f t="shared" si="6"/>
        <v>117</v>
      </c>
      <c r="D269" s="137" t="str">
        <f ca="1">IF(ISBLANK('Kickoff Case'!E247),"",'Kickoff Case'!E247)</f>
        <v>AM8</v>
      </c>
      <c r="E269" s="134" cm="1">
        <f t="array" ref="E269">INDEX('Kickoff Case'!D:D,_xlfn.XMATCH('Graded Answers'!C269,'Kickoff Case'!B:B))</f>
        <v>8</v>
      </c>
      <c r="F269" s="4"/>
      <c r="G269" s="135"/>
      <c r="H269" s="4"/>
      <c r="I269" s="4"/>
      <c r="J269" s="4"/>
      <c r="K269" s="4"/>
      <c r="L269" s="4"/>
      <c r="M269" s="4"/>
      <c r="N269" s="4"/>
      <c r="O269" s="4"/>
      <c r="P269" s="4"/>
      <c r="Q269" s="4"/>
      <c r="R269" s="4"/>
      <c r="S269" s="4"/>
      <c r="T269" s="4"/>
      <c r="U269" s="4"/>
      <c r="V269" s="4"/>
      <c r="W269" s="4"/>
      <c r="X269" s="4"/>
      <c r="Y269" s="4"/>
      <c r="Z269" s="4"/>
      <c r="AA269" s="4"/>
      <c r="AB269" s="4"/>
    </row>
    <row r="270" spans="2:28" ht="23.25" customHeight="1">
      <c r="B270" s="134" t="s">
        <v>472</v>
      </c>
      <c r="C270" s="14">
        <f t="shared" si="6"/>
        <v>118</v>
      </c>
      <c r="D270" s="137" t="str">
        <f ca="1">IF(ISBLANK('Kickoff Case'!E248),"",'Kickoff Case'!E248)</f>
        <v>AE25</v>
      </c>
      <c r="E270" s="134" cm="1">
        <f t="array" ref="E270">INDEX('Kickoff Case'!D:D,_xlfn.XMATCH('Graded Answers'!C270,'Kickoff Case'!B:B))</f>
        <v>8</v>
      </c>
      <c r="F270" s="4"/>
      <c r="G270" s="135"/>
      <c r="H270" s="4"/>
      <c r="I270" s="4"/>
      <c r="J270" s="4"/>
      <c r="K270" s="4"/>
      <c r="L270" s="4"/>
      <c r="M270" s="4"/>
      <c r="N270" s="4"/>
      <c r="O270" s="4"/>
      <c r="P270" s="4"/>
      <c r="Q270" s="4"/>
      <c r="R270" s="4"/>
      <c r="S270" s="4"/>
      <c r="T270" s="4"/>
      <c r="U270" s="4"/>
      <c r="V270" s="4"/>
      <c r="W270" s="4"/>
      <c r="X270" s="4"/>
      <c r="Y270" s="4"/>
      <c r="Z270" s="4"/>
      <c r="AA270" s="4"/>
      <c r="AB270" s="4"/>
    </row>
    <row r="271" spans="2:28" ht="23.25" customHeight="1">
      <c r="B271" s="134" t="s">
        <v>472</v>
      </c>
      <c r="C271" s="14">
        <f t="shared" si="6"/>
        <v>119</v>
      </c>
      <c r="D271" s="137" t="str">
        <f ca="1">IF(ISBLANK('Kickoff Case'!E249),"",'Kickoff Case'!E249)</f>
        <v>BE8</v>
      </c>
      <c r="E271" s="134" cm="1">
        <f t="array" ref="E271">INDEX('Kickoff Case'!D:D,_xlfn.XMATCH('Graded Answers'!C271,'Kickoff Case'!B:B))</f>
        <v>8</v>
      </c>
      <c r="F271" s="4"/>
      <c r="G271" s="135"/>
      <c r="H271" s="4"/>
      <c r="I271" s="4"/>
      <c r="J271" s="4"/>
      <c r="K271" s="4"/>
      <c r="L271" s="4"/>
      <c r="M271" s="4"/>
      <c r="N271" s="4"/>
      <c r="O271" s="4"/>
      <c r="P271" s="4"/>
      <c r="Q271" s="4"/>
      <c r="R271" s="4"/>
      <c r="S271" s="4"/>
      <c r="T271" s="4"/>
      <c r="U271" s="4"/>
      <c r="V271" s="4"/>
      <c r="W271" s="4"/>
      <c r="X271" s="4"/>
      <c r="Y271" s="4"/>
      <c r="Z271" s="4"/>
      <c r="AA271" s="4"/>
      <c r="AB271" s="4"/>
    </row>
    <row r="272" spans="2:28" ht="23.25" customHeight="1">
      <c r="B272" s="134" t="s">
        <v>472</v>
      </c>
      <c r="C272" s="14">
        <f t="shared" si="6"/>
        <v>120</v>
      </c>
      <c r="D272" s="137" t="str">
        <f ca="1">IF(ISBLANK('Kickoff Case'!E250),"",'Kickoff Case'!E250)</f>
        <v>AQ19</v>
      </c>
      <c r="E272" s="134" cm="1">
        <f t="array" ref="E272">INDEX('Kickoff Case'!D:D,_xlfn.XMATCH('Graded Answers'!C272,'Kickoff Case'!B:B))</f>
        <v>8</v>
      </c>
      <c r="F272" s="4"/>
      <c r="G272" s="135"/>
      <c r="H272" s="4"/>
      <c r="I272" s="4"/>
      <c r="J272" s="4"/>
      <c r="K272" s="4"/>
      <c r="L272" s="4"/>
      <c r="M272" s="4"/>
      <c r="N272" s="4"/>
      <c r="O272" s="4"/>
      <c r="P272" s="4"/>
      <c r="Q272" s="4"/>
      <c r="R272" s="4"/>
      <c r="S272" s="4"/>
      <c r="T272" s="4"/>
      <c r="U272" s="4"/>
      <c r="V272" s="4"/>
      <c r="W272" s="4"/>
      <c r="X272" s="4"/>
      <c r="Y272" s="4"/>
      <c r="Z272" s="4"/>
      <c r="AA272" s="4"/>
      <c r="AB272" s="4"/>
    </row>
    <row r="273" spans="2:28" ht="23.25" customHeight="1">
      <c r="B273" s="134" t="s">
        <v>472</v>
      </c>
      <c r="C273" s="14">
        <v>121</v>
      </c>
      <c r="D273" s="137">
        <f ca="1">IF(ISBLANK('Kickoff Case'!E269),"",'Kickoff Case'!E269)</f>
        <v>14</v>
      </c>
      <c r="E273" s="134" cm="1">
        <f t="array" ref="E273">INDEX('Kickoff Case'!D:D,_xlfn.XMATCH('Graded Answers'!C273,'Kickoff Case'!B:B))</f>
        <v>10</v>
      </c>
      <c r="F273" s="4"/>
      <c r="G273" s="135"/>
      <c r="H273" s="4"/>
      <c r="I273" s="4"/>
      <c r="J273" s="4"/>
      <c r="K273" s="4"/>
      <c r="L273" s="4"/>
      <c r="M273" s="4"/>
      <c r="N273" s="4"/>
      <c r="O273" s="4"/>
      <c r="P273" s="4"/>
      <c r="Q273" s="4"/>
      <c r="R273" s="4"/>
      <c r="S273" s="4"/>
      <c r="T273" s="4"/>
      <c r="U273" s="4"/>
      <c r="V273" s="4"/>
      <c r="W273" s="4"/>
      <c r="X273" s="4"/>
      <c r="Y273" s="4"/>
      <c r="Z273" s="4"/>
      <c r="AA273" s="4"/>
      <c r="AB273" s="4"/>
    </row>
    <row r="274" spans="2:28" ht="23.25" customHeight="1">
      <c r="B274" s="134" t="s">
        <v>472</v>
      </c>
      <c r="C274" s="14">
        <f t="shared" ref="C274:C292" si="7">C273+1</f>
        <v>122</v>
      </c>
      <c r="D274" s="137">
        <f ca="1">IF(ISBLANK('Kickoff Case'!E270),"",'Kickoff Case'!E270)</f>
        <v>20</v>
      </c>
      <c r="E274" s="134" cm="1">
        <f t="array" ref="E274">INDEX('Kickoff Case'!D:D,_xlfn.XMATCH('Graded Answers'!C274,'Kickoff Case'!B:B))</f>
        <v>10</v>
      </c>
      <c r="F274" s="4"/>
      <c r="G274" s="135"/>
      <c r="H274" s="4"/>
      <c r="I274" s="4"/>
      <c r="J274" s="4"/>
      <c r="K274" s="4"/>
      <c r="L274" s="4"/>
      <c r="M274" s="4"/>
      <c r="N274" s="4"/>
      <c r="O274" s="4"/>
      <c r="P274" s="4"/>
      <c r="Q274" s="4"/>
      <c r="R274" s="4"/>
      <c r="S274" s="4"/>
      <c r="T274" s="4"/>
      <c r="U274" s="4"/>
      <c r="V274" s="4"/>
      <c r="W274" s="4"/>
      <c r="X274" s="4"/>
      <c r="Y274" s="4"/>
      <c r="Z274" s="4"/>
      <c r="AA274" s="4"/>
      <c r="AB274" s="4"/>
    </row>
    <row r="275" spans="2:28" ht="23.25" customHeight="1">
      <c r="B275" s="134" t="s">
        <v>472</v>
      </c>
      <c r="C275" s="14">
        <f t="shared" si="7"/>
        <v>123</v>
      </c>
      <c r="D275" s="137">
        <f ca="1">IF(ISBLANK('Kickoff Case'!E271),"",'Kickoff Case'!E271)</f>
        <v>15</v>
      </c>
      <c r="E275" s="134" cm="1">
        <f t="array" ref="E275">INDEX('Kickoff Case'!D:D,_xlfn.XMATCH('Graded Answers'!C275,'Kickoff Case'!B:B))</f>
        <v>10</v>
      </c>
      <c r="F275" s="4"/>
      <c r="G275" s="135"/>
      <c r="H275" s="4"/>
      <c r="I275" s="4"/>
      <c r="J275" s="4"/>
      <c r="K275" s="4"/>
      <c r="L275" s="4"/>
      <c r="M275" s="4"/>
      <c r="N275" s="4"/>
      <c r="O275" s="4"/>
      <c r="P275" s="4"/>
      <c r="Q275" s="4"/>
      <c r="R275" s="4"/>
      <c r="S275" s="4"/>
      <c r="T275" s="4"/>
      <c r="U275" s="4"/>
      <c r="V275" s="4"/>
      <c r="W275" s="4"/>
      <c r="X275" s="4"/>
      <c r="Y275" s="4"/>
      <c r="Z275" s="4"/>
      <c r="AA275" s="4"/>
      <c r="AB275" s="4"/>
    </row>
    <row r="276" spans="2:28" ht="23.25" customHeight="1">
      <c r="B276" s="134" t="s">
        <v>472</v>
      </c>
      <c r="C276" s="14">
        <f t="shared" si="7"/>
        <v>124</v>
      </c>
      <c r="D276" s="137">
        <f ca="1">IF(ISBLANK('Kickoff Case'!E272),"",'Kickoff Case'!E272)</f>
        <v>4</v>
      </c>
      <c r="E276" s="134" cm="1">
        <f t="array" ref="E276">INDEX('Kickoff Case'!D:D,_xlfn.XMATCH('Graded Answers'!C276,'Kickoff Case'!B:B))</f>
        <v>10</v>
      </c>
      <c r="F276" s="4"/>
      <c r="G276" s="135"/>
      <c r="H276" s="4"/>
      <c r="I276" s="4"/>
      <c r="J276" s="4"/>
      <c r="K276" s="4"/>
      <c r="L276" s="4"/>
      <c r="M276" s="4"/>
      <c r="N276" s="4"/>
      <c r="O276" s="4"/>
      <c r="P276" s="4"/>
      <c r="Q276" s="4"/>
      <c r="R276" s="4"/>
      <c r="S276" s="4"/>
      <c r="T276" s="4"/>
      <c r="U276" s="4"/>
      <c r="V276" s="4"/>
      <c r="W276" s="4"/>
      <c r="X276" s="4"/>
      <c r="Y276" s="4"/>
      <c r="Z276" s="4"/>
      <c r="AA276" s="4"/>
      <c r="AB276" s="4"/>
    </row>
    <row r="277" spans="2:28" ht="23.25" customHeight="1">
      <c r="B277" s="134" t="s">
        <v>472</v>
      </c>
      <c r="C277" s="14">
        <f t="shared" si="7"/>
        <v>125</v>
      </c>
      <c r="D277" s="137">
        <f ca="1">IF(ISBLANK('Kickoff Case'!E273),"",'Kickoff Case'!E273)</f>
        <v>24</v>
      </c>
      <c r="E277" s="134" cm="1">
        <f t="array" ref="E277">INDEX('Kickoff Case'!D:D,_xlfn.XMATCH('Graded Answers'!C277,'Kickoff Case'!B:B))</f>
        <v>10</v>
      </c>
      <c r="F277" s="4"/>
      <c r="G277" s="135"/>
      <c r="H277" s="4"/>
      <c r="I277" s="4"/>
      <c r="J277" s="4"/>
      <c r="K277" s="4"/>
      <c r="L277" s="4"/>
      <c r="M277" s="4"/>
      <c r="N277" s="4"/>
      <c r="O277" s="4"/>
      <c r="P277" s="4"/>
      <c r="Q277" s="4"/>
      <c r="R277" s="4"/>
      <c r="S277" s="4"/>
      <c r="T277" s="4"/>
      <c r="U277" s="4"/>
      <c r="V277" s="4"/>
      <c r="W277" s="4"/>
      <c r="X277" s="4"/>
      <c r="Y277" s="4"/>
      <c r="Z277" s="4"/>
      <c r="AA277" s="4"/>
      <c r="AB277" s="4"/>
    </row>
    <row r="278" spans="2:28" ht="23.25" customHeight="1">
      <c r="B278" s="134" t="s">
        <v>472</v>
      </c>
      <c r="C278" s="14">
        <f t="shared" si="7"/>
        <v>126</v>
      </c>
      <c r="D278" s="137">
        <f ca="1">IF(ISBLANK('Kickoff Case'!E274),"",'Kickoff Case'!E274)</f>
        <v>9</v>
      </c>
      <c r="E278" s="134" cm="1">
        <f t="array" ref="E278">INDEX('Kickoff Case'!D:D,_xlfn.XMATCH('Graded Answers'!C278,'Kickoff Case'!B:B))</f>
        <v>10</v>
      </c>
      <c r="F278" s="4"/>
      <c r="G278" s="135"/>
      <c r="H278" s="4"/>
      <c r="I278" s="4"/>
      <c r="J278" s="4"/>
      <c r="K278" s="4"/>
      <c r="L278" s="4"/>
      <c r="M278" s="4"/>
      <c r="N278" s="4"/>
      <c r="O278" s="4"/>
      <c r="P278" s="4"/>
      <c r="Q278" s="4"/>
      <c r="R278" s="4"/>
      <c r="S278" s="4"/>
      <c r="T278" s="4"/>
      <c r="U278" s="4"/>
      <c r="V278" s="4"/>
      <c r="W278" s="4"/>
      <c r="X278" s="4"/>
      <c r="Y278" s="4"/>
      <c r="Z278" s="4"/>
      <c r="AA278" s="4"/>
      <c r="AB278" s="4"/>
    </row>
    <row r="279" spans="2:28" ht="23.25" customHeight="1">
      <c r="B279" s="134" t="s">
        <v>472</v>
      </c>
      <c r="C279" s="14">
        <f t="shared" si="7"/>
        <v>127</v>
      </c>
      <c r="D279" s="137">
        <f ca="1">IF(ISBLANK('Kickoff Case'!E275),"",'Kickoff Case'!E275)</f>
        <v>12</v>
      </c>
      <c r="E279" s="134" cm="1">
        <f t="array" ref="E279">INDEX('Kickoff Case'!D:D,_xlfn.XMATCH('Graded Answers'!C279,'Kickoff Case'!B:B))</f>
        <v>10</v>
      </c>
      <c r="F279" s="4"/>
      <c r="G279" s="135"/>
      <c r="H279" s="4"/>
      <c r="I279" s="4"/>
      <c r="J279" s="4"/>
      <c r="K279" s="4"/>
      <c r="L279" s="4"/>
      <c r="M279" s="4"/>
      <c r="N279" s="4"/>
      <c r="O279" s="4"/>
      <c r="P279" s="4"/>
      <c r="Q279" s="4"/>
      <c r="R279" s="4"/>
      <c r="S279" s="4"/>
      <c r="T279" s="4"/>
      <c r="U279" s="4"/>
      <c r="V279" s="4"/>
      <c r="W279" s="4"/>
      <c r="X279" s="4"/>
      <c r="Y279" s="4"/>
      <c r="Z279" s="4"/>
      <c r="AA279" s="4"/>
      <c r="AB279" s="4"/>
    </row>
    <row r="280" spans="2:28" ht="23.25" customHeight="1">
      <c r="B280" s="134" t="s">
        <v>472</v>
      </c>
      <c r="C280" s="14">
        <f t="shared" si="7"/>
        <v>128</v>
      </c>
      <c r="D280" s="137">
        <f ca="1">IF(ISBLANK('Kickoff Case'!E276),"",'Kickoff Case'!E276)</f>
        <v>18</v>
      </c>
      <c r="E280" s="134" cm="1">
        <f t="array" ref="E280">INDEX('Kickoff Case'!D:D,_xlfn.XMATCH('Graded Answers'!C280,'Kickoff Case'!B:B))</f>
        <v>10</v>
      </c>
      <c r="F280" s="4"/>
      <c r="G280" s="135"/>
      <c r="H280" s="4"/>
      <c r="I280" s="4"/>
      <c r="J280" s="4"/>
      <c r="K280" s="4"/>
      <c r="L280" s="4"/>
      <c r="M280" s="4"/>
      <c r="N280" s="4"/>
      <c r="O280" s="4"/>
      <c r="P280" s="4"/>
      <c r="Q280" s="4"/>
      <c r="R280" s="4"/>
      <c r="S280" s="4"/>
      <c r="T280" s="4"/>
      <c r="U280" s="4"/>
      <c r="V280" s="4"/>
      <c r="W280" s="4"/>
      <c r="X280" s="4"/>
      <c r="Y280" s="4"/>
      <c r="Z280" s="4"/>
      <c r="AA280" s="4"/>
      <c r="AB280" s="4"/>
    </row>
    <row r="281" spans="2:28" ht="23.25" customHeight="1">
      <c r="B281" s="134" t="s">
        <v>472</v>
      </c>
      <c r="C281" s="14">
        <f t="shared" si="7"/>
        <v>129</v>
      </c>
      <c r="D281" s="137">
        <f ca="1">IF(ISBLANK('Kickoff Case'!E277),"",'Kickoff Case'!E277)</f>
        <v>6</v>
      </c>
      <c r="E281" s="134" cm="1">
        <f t="array" ref="E281">INDEX('Kickoff Case'!D:D,_xlfn.XMATCH('Graded Answers'!C281,'Kickoff Case'!B:B))</f>
        <v>10</v>
      </c>
      <c r="F281" s="4"/>
      <c r="G281" s="135"/>
      <c r="H281" s="4"/>
      <c r="I281" s="4"/>
      <c r="J281" s="4"/>
      <c r="K281" s="4"/>
      <c r="L281" s="4"/>
      <c r="M281" s="4"/>
      <c r="N281" s="4"/>
      <c r="O281" s="4"/>
      <c r="P281" s="4"/>
      <c r="Q281" s="4"/>
      <c r="R281" s="4"/>
      <c r="S281" s="4"/>
      <c r="T281" s="4"/>
      <c r="U281" s="4"/>
      <c r="V281" s="4"/>
      <c r="W281" s="4"/>
      <c r="X281" s="4"/>
      <c r="Y281" s="4"/>
      <c r="Z281" s="4"/>
      <c r="AA281" s="4"/>
      <c r="AB281" s="4"/>
    </row>
    <row r="282" spans="2:28" ht="23.25" customHeight="1">
      <c r="B282" s="134" t="s">
        <v>472</v>
      </c>
      <c r="C282" s="14">
        <f t="shared" si="7"/>
        <v>130</v>
      </c>
      <c r="D282" s="137">
        <f ca="1">IF(ISBLANK('Kickoff Case'!E278),"",'Kickoff Case'!E278)</f>
        <v>16</v>
      </c>
      <c r="E282" s="134" cm="1">
        <f t="array" ref="E282">INDEX('Kickoff Case'!D:D,_xlfn.XMATCH('Graded Answers'!C282,'Kickoff Case'!B:B))</f>
        <v>10</v>
      </c>
      <c r="F282" s="4"/>
      <c r="G282" s="135"/>
      <c r="H282" s="4"/>
      <c r="I282" s="4"/>
      <c r="J282" s="4"/>
      <c r="K282" s="4"/>
      <c r="L282" s="4"/>
      <c r="M282" s="4"/>
      <c r="N282" s="4"/>
      <c r="O282" s="4"/>
      <c r="P282" s="4"/>
      <c r="Q282" s="4"/>
      <c r="R282" s="4"/>
      <c r="S282" s="4"/>
      <c r="T282" s="4"/>
      <c r="U282" s="4"/>
      <c r="V282" s="4"/>
      <c r="W282" s="4"/>
      <c r="X282" s="4"/>
      <c r="Y282" s="4"/>
      <c r="Z282" s="4"/>
      <c r="AA282" s="4"/>
      <c r="AB282" s="4"/>
    </row>
    <row r="283" spans="2:28" ht="23.25" customHeight="1">
      <c r="B283" s="134" t="s">
        <v>472</v>
      </c>
      <c r="C283" s="14">
        <f t="shared" si="7"/>
        <v>131</v>
      </c>
      <c r="D283" s="137">
        <f ca="1">IF(ISBLANK('Kickoff Case'!E279),"",'Kickoff Case'!E279)</f>
        <v>5</v>
      </c>
      <c r="E283" s="134" cm="1">
        <f t="array" ref="E283">INDEX('Kickoff Case'!D:D,_xlfn.XMATCH('Graded Answers'!C283,'Kickoff Case'!B:B))</f>
        <v>10</v>
      </c>
      <c r="F283" s="4"/>
      <c r="G283" s="135"/>
      <c r="H283" s="4"/>
      <c r="I283" s="4"/>
      <c r="J283" s="4"/>
      <c r="K283" s="4"/>
      <c r="L283" s="4"/>
      <c r="M283" s="4"/>
      <c r="N283" s="4"/>
      <c r="O283" s="4"/>
      <c r="P283" s="4"/>
      <c r="Q283" s="4"/>
      <c r="R283" s="4"/>
      <c r="S283" s="4"/>
      <c r="T283" s="4"/>
      <c r="U283" s="4"/>
      <c r="V283" s="4"/>
      <c r="W283" s="4"/>
      <c r="X283" s="4"/>
      <c r="Y283" s="4"/>
      <c r="Z283" s="4"/>
      <c r="AA283" s="4"/>
      <c r="AB283" s="4"/>
    </row>
    <row r="284" spans="2:28" ht="23.25" customHeight="1">
      <c r="B284" s="134" t="s">
        <v>472</v>
      </c>
      <c r="C284" s="14">
        <f t="shared" si="7"/>
        <v>132</v>
      </c>
      <c r="D284" s="137">
        <f ca="1">IF(ISBLANK('Kickoff Case'!E280),"",'Kickoff Case'!E280)</f>
        <v>18</v>
      </c>
      <c r="E284" s="134" cm="1">
        <f t="array" ref="E284">INDEX('Kickoff Case'!D:D,_xlfn.XMATCH('Graded Answers'!C284,'Kickoff Case'!B:B))</f>
        <v>10</v>
      </c>
      <c r="F284" s="4"/>
      <c r="G284" s="135"/>
      <c r="H284" s="4"/>
      <c r="I284" s="4"/>
      <c r="J284" s="4"/>
      <c r="K284" s="4"/>
      <c r="L284" s="4"/>
      <c r="M284" s="4"/>
      <c r="N284" s="4"/>
      <c r="O284" s="4"/>
      <c r="P284" s="4"/>
      <c r="Q284" s="4"/>
      <c r="R284" s="4"/>
      <c r="S284" s="4"/>
      <c r="T284" s="4"/>
      <c r="U284" s="4"/>
      <c r="V284" s="4"/>
      <c r="W284" s="4"/>
      <c r="X284" s="4"/>
      <c r="Y284" s="4"/>
      <c r="Z284" s="4"/>
      <c r="AA284" s="4"/>
      <c r="AB284" s="4"/>
    </row>
    <row r="285" spans="2:28" ht="23.25" customHeight="1">
      <c r="B285" s="134" t="s">
        <v>472</v>
      </c>
      <c r="C285" s="14">
        <f t="shared" si="7"/>
        <v>133</v>
      </c>
      <c r="D285" s="137">
        <f ca="1">IF(ISBLANK('Kickoff Case'!E281),"",'Kickoff Case'!E281)</f>
        <v>22</v>
      </c>
      <c r="E285" s="134" cm="1">
        <f t="array" ref="E285">INDEX('Kickoff Case'!D:D,_xlfn.XMATCH('Graded Answers'!C285,'Kickoff Case'!B:B))</f>
        <v>10</v>
      </c>
      <c r="F285" s="4"/>
      <c r="G285" s="135"/>
      <c r="H285" s="4"/>
      <c r="I285" s="4"/>
      <c r="J285" s="4"/>
      <c r="K285" s="4"/>
      <c r="L285" s="4"/>
      <c r="M285" s="4"/>
      <c r="N285" s="4"/>
      <c r="O285" s="4"/>
      <c r="P285" s="4"/>
      <c r="Q285" s="4"/>
      <c r="R285" s="4"/>
      <c r="S285" s="4"/>
      <c r="T285" s="4"/>
      <c r="U285" s="4"/>
      <c r="V285" s="4"/>
      <c r="W285" s="4"/>
      <c r="X285" s="4"/>
      <c r="Y285" s="4"/>
      <c r="Z285" s="4"/>
      <c r="AA285" s="4"/>
      <c r="AB285" s="4"/>
    </row>
    <row r="286" spans="2:28" ht="23.25" customHeight="1">
      <c r="B286" s="134" t="s">
        <v>472</v>
      </c>
      <c r="C286" s="14">
        <f t="shared" si="7"/>
        <v>134</v>
      </c>
      <c r="D286" s="137">
        <f ca="1">IF(ISBLANK('Kickoff Case'!E282),"",'Kickoff Case'!E282)</f>
        <v>10</v>
      </c>
      <c r="E286" s="134" cm="1">
        <f t="array" ref="E286">INDEX('Kickoff Case'!D:D,_xlfn.XMATCH('Graded Answers'!C286,'Kickoff Case'!B:B))</f>
        <v>10</v>
      </c>
      <c r="F286" s="4"/>
      <c r="G286" s="135"/>
      <c r="H286" s="4"/>
      <c r="I286" s="4"/>
      <c r="J286" s="4"/>
      <c r="K286" s="4"/>
      <c r="L286" s="4"/>
      <c r="M286" s="4"/>
      <c r="N286" s="4"/>
      <c r="O286" s="4"/>
      <c r="P286" s="4"/>
      <c r="Q286" s="4"/>
      <c r="R286" s="4"/>
      <c r="S286" s="4"/>
      <c r="T286" s="4"/>
      <c r="U286" s="4"/>
      <c r="V286" s="4"/>
      <c r="W286" s="4"/>
      <c r="X286" s="4"/>
      <c r="Y286" s="4"/>
      <c r="Z286" s="4"/>
      <c r="AA286" s="4"/>
      <c r="AB286" s="4"/>
    </row>
    <row r="287" spans="2:28" ht="23.25" customHeight="1">
      <c r="B287" s="134" t="s">
        <v>472</v>
      </c>
      <c r="C287" s="14">
        <f t="shared" si="7"/>
        <v>135</v>
      </c>
      <c r="D287" s="137">
        <f ca="1">IF(ISBLANK('Kickoff Case'!E283),"",'Kickoff Case'!E283)</f>
        <v>7</v>
      </c>
      <c r="E287" s="134" cm="1">
        <f t="array" ref="E287">INDEX('Kickoff Case'!D:D,_xlfn.XMATCH('Graded Answers'!C287,'Kickoff Case'!B:B))</f>
        <v>10</v>
      </c>
      <c r="F287" s="4"/>
      <c r="G287" s="135"/>
      <c r="H287" s="4"/>
      <c r="I287" s="4"/>
      <c r="J287" s="4"/>
      <c r="K287" s="4"/>
      <c r="L287" s="4"/>
      <c r="M287" s="4"/>
      <c r="N287" s="4"/>
      <c r="O287" s="4"/>
      <c r="P287" s="4"/>
      <c r="Q287" s="4"/>
      <c r="R287" s="4"/>
      <c r="S287" s="4"/>
      <c r="T287" s="4"/>
      <c r="U287" s="4"/>
      <c r="V287" s="4"/>
      <c r="W287" s="4"/>
      <c r="X287" s="4"/>
      <c r="Y287" s="4"/>
      <c r="Z287" s="4"/>
      <c r="AA287" s="4"/>
      <c r="AB287" s="4"/>
    </row>
    <row r="288" spans="2:28" ht="23.25" customHeight="1">
      <c r="B288" s="134" t="s">
        <v>472</v>
      </c>
      <c r="C288" s="14">
        <f t="shared" si="7"/>
        <v>136</v>
      </c>
      <c r="D288" s="137">
        <f ca="1">IF(ISBLANK('Kickoff Case'!E284),"",'Kickoff Case'!E284)</f>
        <v>3</v>
      </c>
      <c r="E288" s="134" cm="1">
        <f t="array" ref="E288">INDEX('Kickoff Case'!D:D,_xlfn.XMATCH('Graded Answers'!C288,'Kickoff Case'!B:B))</f>
        <v>10</v>
      </c>
      <c r="F288" s="4"/>
      <c r="G288" s="135"/>
      <c r="H288" s="4"/>
      <c r="I288" s="4"/>
      <c r="J288" s="4"/>
      <c r="K288" s="4"/>
      <c r="L288" s="4"/>
      <c r="M288" s="4"/>
      <c r="N288" s="4"/>
      <c r="O288" s="4"/>
      <c r="P288" s="4"/>
      <c r="Q288" s="4"/>
      <c r="R288" s="4"/>
      <c r="S288" s="4"/>
      <c r="T288" s="4"/>
      <c r="U288" s="4"/>
      <c r="V288" s="4"/>
      <c r="W288" s="4"/>
      <c r="X288" s="4"/>
      <c r="Y288" s="4"/>
      <c r="Z288" s="4"/>
      <c r="AA288" s="4"/>
      <c r="AB288" s="4"/>
    </row>
    <row r="289" spans="2:28" ht="23.25" customHeight="1">
      <c r="B289" s="134" t="s">
        <v>472</v>
      </c>
      <c r="C289" s="14">
        <f t="shared" si="7"/>
        <v>137</v>
      </c>
      <c r="D289" s="137">
        <f ca="1">IF(ISBLANK('Kickoff Case'!E285),"",'Kickoff Case'!E285)</f>
        <v>24</v>
      </c>
      <c r="E289" s="134" cm="1">
        <f t="array" ref="E289">INDEX('Kickoff Case'!D:D,_xlfn.XMATCH('Graded Answers'!C289,'Kickoff Case'!B:B))</f>
        <v>10</v>
      </c>
      <c r="F289" s="4"/>
      <c r="G289" s="135"/>
      <c r="H289" s="4"/>
      <c r="I289" s="4"/>
      <c r="J289" s="4"/>
      <c r="K289" s="4"/>
      <c r="L289" s="4"/>
      <c r="M289" s="4"/>
      <c r="N289" s="4"/>
      <c r="O289" s="4"/>
      <c r="P289" s="4"/>
      <c r="Q289" s="4"/>
      <c r="R289" s="4"/>
      <c r="S289" s="4"/>
      <c r="T289" s="4"/>
      <c r="U289" s="4"/>
      <c r="V289" s="4"/>
      <c r="W289" s="4"/>
      <c r="X289" s="4"/>
      <c r="Y289" s="4"/>
      <c r="Z289" s="4"/>
      <c r="AA289" s="4"/>
      <c r="AB289" s="4"/>
    </row>
    <row r="290" spans="2:28" ht="23.25" customHeight="1">
      <c r="B290" s="134" t="s">
        <v>472</v>
      </c>
      <c r="C290" s="14">
        <f t="shared" si="7"/>
        <v>138</v>
      </c>
      <c r="D290" s="137">
        <f ca="1">IF(ISBLANK('Kickoff Case'!E286),"",'Kickoff Case'!E286)</f>
        <v>25</v>
      </c>
      <c r="E290" s="134" cm="1">
        <f t="array" ref="E290">INDEX('Kickoff Case'!D:D,_xlfn.XMATCH('Graded Answers'!C290,'Kickoff Case'!B:B))</f>
        <v>10</v>
      </c>
      <c r="F290" s="4"/>
      <c r="G290" s="135"/>
      <c r="H290" s="4"/>
      <c r="I290" s="4"/>
      <c r="J290" s="4"/>
      <c r="K290" s="4"/>
      <c r="L290" s="4"/>
      <c r="M290" s="4"/>
      <c r="N290" s="4"/>
      <c r="O290" s="4"/>
      <c r="P290" s="4"/>
      <c r="Q290" s="4"/>
      <c r="R290" s="4"/>
      <c r="S290" s="4"/>
      <c r="T290" s="4"/>
      <c r="U290" s="4"/>
      <c r="V290" s="4"/>
      <c r="W290" s="4"/>
      <c r="X290" s="4"/>
      <c r="Y290" s="4"/>
      <c r="Z290" s="4"/>
      <c r="AA290" s="4"/>
      <c r="AB290" s="4"/>
    </row>
    <row r="291" spans="2:28" ht="23.25" customHeight="1">
      <c r="B291" s="134" t="s">
        <v>472</v>
      </c>
      <c r="C291" s="14">
        <f t="shared" si="7"/>
        <v>139</v>
      </c>
      <c r="D291" s="137">
        <f ca="1">IF(ISBLANK('Kickoff Case'!E287),"",'Kickoff Case'!E287)</f>
        <v>13</v>
      </c>
      <c r="E291" s="134" cm="1">
        <f t="array" ref="E291">INDEX('Kickoff Case'!D:D,_xlfn.XMATCH('Graded Answers'!C291,'Kickoff Case'!B:B))</f>
        <v>10</v>
      </c>
      <c r="F291" s="4"/>
      <c r="G291" s="135"/>
      <c r="H291" s="4"/>
      <c r="I291" s="4"/>
      <c r="J291" s="4"/>
      <c r="K291" s="4"/>
      <c r="L291" s="4"/>
      <c r="M291" s="4"/>
      <c r="N291" s="4"/>
      <c r="O291" s="4"/>
      <c r="P291" s="4"/>
      <c r="Q291" s="4"/>
      <c r="R291" s="4"/>
      <c r="S291" s="4"/>
      <c r="T291" s="4"/>
      <c r="U291" s="4"/>
      <c r="V291" s="4"/>
      <c r="W291" s="4"/>
      <c r="X291" s="4"/>
      <c r="Y291" s="4"/>
      <c r="Z291" s="4"/>
      <c r="AA291" s="4"/>
      <c r="AB291" s="4"/>
    </row>
    <row r="292" spans="2:28" ht="23.25" customHeight="1">
      <c r="B292" s="134" t="s">
        <v>472</v>
      </c>
      <c r="C292" s="14">
        <f t="shared" si="7"/>
        <v>140</v>
      </c>
      <c r="D292" s="137">
        <f ca="1">IF(ISBLANK('Kickoff Case'!E288),"",'Kickoff Case'!E288)</f>
        <v>21</v>
      </c>
      <c r="E292" s="134" cm="1">
        <f t="array" ref="E292">INDEX('Kickoff Case'!D:D,_xlfn.XMATCH('Graded Answers'!C292,'Kickoff Case'!B:B))</f>
        <v>10</v>
      </c>
      <c r="F292" s="4"/>
      <c r="G292" s="135"/>
      <c r="H292" s="4"/>
      <c r="I292" s="4"/>
      <c r="J292" s="4"/>
      <c r="K292" s="4"/>
      <c r="L292" s="4"/>
      <c r="M292" s="4"/>
      <c r="N292" s="4"/>
      <c r="O292" s="4"/>
      <c r="P292" s="4"/>
      <c r="Q292" s="4"/>
      <c r="R292" s="4"/>
      <c r="S292" s="4"/>
      <c r="T292" s="4"/>
      <c r="U292" s="4"/>
      <c r="V292" s="4"/>
      <c r="W292" s="4"/>
      <c r="X292" s="4"/>
      <c r="Y292" s="4"/>
      <c r="Z292" s="4"/>
      <c r="AA292" s="4"/>
      <c r="AB292" s="4"/>
    </row>
    <row r="1000" spans="648:648" ht="15.75">
      <c r="XX1000" s="191">
        <v>125713</v>
      </c>
    </row>
  </sheetData>
  <phoneticPr fontId="2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9</vt:i4>
      </vt:variant>
    </vt:vector>
  </HeadingPairs>
  <TitlesOfParts>
    <vt:vector size="9" baseType="lpstr">
      <vt:lpstr>Overall Instructions</vt:lpstr>
      <vt:lpstr>Meal Plan Case</vt:lpstr>
      <vt:lpstr>Food Prices</vt:lpstr>
      <vt:lpstr>Food Data</vt:lpstr>
      <vt:lpstr>Data Mix Up Case</vt:lpstr>
      <vt:lpstr>Data Mix Up Case Answers</vt:lpstr>
      <vt:lpstr>Kickoff Case</vt:lpstr>
      <vt:lpstr>Field</vt:lpstr>
      <vt:lpstr>Graded 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dc:creator>
  <cp:lastModifiedBy>Maciej Kopczyński</cp:lastModifiedBy>
  <dcterms:created xsi:type="dcterms:W3CDTF">2023-11-04T19:55:28Z</dcterms:created>
  <dcterms:modified xsi:type="dcterms:W3CDTF">2024-10-20T19:53:23Z</dcterms:modified>
</cp:coreProperties>
</file>